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540" windowWidth="11640" windowHeight="7590" tabRatio="332" firstSheet="2" activeTab="17"/>
  </bookViews>
  <sheets>
    <sheet name="итс 7 мес" sheetId="5" state="hidden" r:id="rId1"/>
    <sheet name="итс 5 мес" sheetId="20" state="hidden" r:id="rId2"/>
    <sheet name="форма 5" sheetId="22" r:id="rId3"/>
    <sheet name="кызылорда" sheetId="9" state="hidden" r:id="rId4"/>
    <sheet name="жамбыл" sheetId="11" state="hidden" r:id="rId5"/>
    <sheet name="атырау" sheetId="10" state="hidden" r:id="rId6"/>
    <sheet name="зкф" sheetId="12" state="hidden" r:id="rId7"/>
    <sheet name="кикс" sheetId="13" state="hidden" r:id="rId8"/>
    <sheet name="караганда" sheetId="14" state="hidden" r:id="rId9"/>
    <sheet name="павлодар" sheetId="15" state="hidden" r:id="rId10"/>
    <sheet name="БАК" sheetId="16" state="hidden" r:id="rId11"/>
    <sheet name="алматы" sheetId="17" state="hidden" r:id="rId12"/>
    <sheet name="вкф" sheetId="18" state="hidden" r:id="rId13"/>
    <sheet name="юкф" sheetId="19" state="hidden" r:id="rId14"/>
    <sheet name="29.03 ИТС " sheetId="7" state="hidden" r:id="rId15"/>
    <sheet name="ИТС каз" sheetId="8" state="hidden" r:id="rId16"/>
    <sheet name="прочие расшифровать" sheetId="25" state="hidden" r:id="rId17"/>
    <sheet name="Расшифровка" sheetId="2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as" localSheetId="5">[1]Dictionaries!$C$2:$C$5</definedName>
    <definedName name="as" localSheetId="12">[1]Dictionaries!$C$2:$C$5</definedName>
    <definedName name="as" localSheetId="4">[2]Dictionaries!$C$2:$C$5</definedName>
    <definedName name="as" localSheetId="6">[1]Dictionaries!$C$2:$C$5</definedName>
    <definedName name="as" localSheetId="3">[1]Dictionaries!$C$2:$C$5</definedName>
    <definedName name="as" localSheetId="9">[1]Dictionaries!$C$2:$C$5</definedName>
    <definedName name="as" localSheetId="2">[1]Dictionaries!$C$2:$C$5</definedName>
    <definedName name="as" localSheetId="13">[1]Dictionaries!$C$2:$C$5</definedName>
    <definedName name="as">[1]Dictionaries!$C$2:$C$5</definedName>
    <definedName name="AS2DocOpenMode" hidden="1">"AS2DocumentEdit"</definedName>
    <definedName name="ClDate">[3]Info!$G$6</definedName>
    <definedName name="CompOt">#N/A</definedName>
    <definedName name="CompRas">#N/A</definedName>
    <definedName name="CurrBase" localSheetId="11">[4]Configure!$D$1</definedName>
    <definedName name="CurrBase" localSheetId="5">[4]Configure!$D$1</definedName>
    <definedName name="CurrBase" localSheetId="12">[4]Configure!$D$1</definedName>
    <definedName name="CurrBase" localSheetId="4">[5]Configure!$D$1</definedName>
    <definedName name="CurrBase" localSheetId="6">[4]Configure!$D$1</definedName>
    <definedName name="CurrBase" localSheetId="3">[4]Configure!$D$1</definedName>
    <definedName name="CurrBase" localSheetId="9">[4]Configure!$D$1</definedName>
    <definedName name="CurrBase" localSheetId="2">[4]Configure!$D$1</definedName>
    <definedName name="CurrBase" localSheetId="13">[4]Configure!$D$1</definedName>
    <definedName name="CurrBase">[4]Configure!$D$1</definedName>
    <definedName name="EURO_PRICING" localSheetId="11">'[6]Exchange Rate Link Sheet'!$I$16</definedName>
    <definedName name="EURO_PRICING" localSheetId="5">'[6]Exchange Rate Link Sheet'!$I$16</definedName>
    <definedName name="EURO_PRICING" localSheetId="12">'[6]Exchange Rate Link Sheet'!$I$16</definedName>
    <definedName name="EURO_PRICING" localSheetId="4">'[7]Exchange Rate Link Sheet'!$I$16</definedName>
    <definedName name="EURO_PRICING" localSheetId="6">'[6]Exchange Rate Link Sheet'!$I$16</definedName>
    <definedName name="EURO_PRICING" localSheetId="3">'[6]Exchange Rate Link Sheet'!$I$16</definedName>
    <definedName name="EURO_PRICING" localSheetId="9">'[6]Exchange Rate Link Sheet'!$I$16</definedName>
    <definedName name="EURO_PRICING" localSheetId="2">'[6]Exchange Rate Link Sheet'!$I$16</definedName>
    <definedName name="EURO_PRICING" localSheetId="13">'[6]Exchange Rate Link Sheet'!$I$16</definedName>
    <definedName name="EURO_PRICING">'[6]Exchange Rate Link Sheet'!$I$16</definedName>
    <definedName name="EURO_RATE" localSheetId="11">'[6]Exchange Rate Link Sheet'!$I$12</definedName>
    <definedName name="EURO_RATE" localSheetId="5">'[6]Exchange Rate Link Sheet'!$I$12</definedName>
    <definedName name="EURO_RATE" localSheetId="12">'[6]Exchange Rate Link Sheet'!$I$12</definedName>
    <definedName name="EURO_RATE" localSheetId="4">'[7]Exchange Rate Link Sheet'!$I$12</definedName>
    <definedName name="EURO_RATE" localSheetId="6">'[6]Exchange Rate Link Sheet'!$I$12</definedName>
    <definedName name="EURO_RATE" localSheetId="3">'[6]Exchange Rate Link Sheet'!$I$12</definedName>
    <definedName name="EURO_RATE" localSheetId="9">'[6]Exchange Rate Link Sheet'!$I$12</definedName>
    <definedName name="EURO_RATE" localSheetId="2">'[6]Exchange Rate Link Sheet'!$I$12</definedName>
    <definedName name="EURO_RATE" localSheetId="13">'[6]Exchange Rate Link Sheet'!$I$12</definedName>
    <definedName name="EURO_RATE">'[6]Exchange Rate Link Sheet'!$I$12</definedName>
    <definedName name="ew">#N/A</definedName>
    <definedName name="Excel_BuiltIn__FilterDatabase_1">"$Расшифровка.$#ССЫЛ!$#ССЫЛ!:$#ССЫЛ!$#ССЫЛ!"</definedName>
    <definedName name="fg">#N/A</definedName>
    <definedName name="FX_RATE" localSheetId="11">'[4]Exchange Rate Link Sheet'!$I$10</definedName>
    <definedName name="FX_RATE" localSheetId="5">'[4]Exchange Rate Link Sheet'!$I$10</definedName>
    <definedName name="FX_RATE" localSheetId="12">'[4]Exchange Rate Link Sheet'!$I$10</definedName>
    <definedName name="FX_RATE" localSheetId="4">'[5]Exchange Rate Link Sheet'!$I$10</definedName>
    <definedName name="FX_RATE" localSheetId="6">'[4]Exchange Rate Link Sheet'!$I$10</definedName>
    <definedName name="FX_RATE" localSheetId="3">'[4]Exchange Rate Link Sheet'!$I$10</definedName>
    <definedName name="FX_RATE" localSheetId="9">'[4]Exchange Rate Link Sheet'!$I$10</definedName>
    <definedName name="FX_RATE" localSheetId="2">'[4]Exchange Rate Link Sheet'!$I$10</definedName>
    <definedName name="FX_RATE" localSheetId="13">'[4]Exchange Rate Link Sheet'!$I$10</definedName>
    <definedName name="FX_RATE">'[4]Exchange Rate Link Sheet'!$I$10</definedName>
    <definedName name="k">#N/A</definedName>
    <definedName name="kto">[8]Форма2!$C$19:$C$24,[8]Форма2!$E$19:$F$24,[8]Форма2!$D$26:$F$31,[8]Форма2!$C$33:$C$38,[8]Форма2!$E$33:$F$38,[8]Форма2!$D$40:$F$43,[8]Форма2!$C$45:$C$48,[8]Форма2!$E$45:$F$48,[8]Форма2!$C$19</definedName>
    <definedName name="LC_PRICING" localSheetId="11">'[6]Exchange Rate Link Sheet'!$I$14</definedName>
    <definedName name="LC_PRICING" localSheetId="5">'[6]Exchange Rate Link Sheet'!$I$14</definedName>
    <definedName name="LC_PRICING" localSheetId="12">'[6]Exchange Rate Link Sheet'!$I$14</definedName>
    <definedName name="LC_PRICING" localSheetId="4">'[7]Exchange Rate Link Sheet'!$I$14</definedName>
    <definedName name="LC_PRICING" localSheetId="6">'[6]Exchange Rate Link Sheet'!$I$14</definedName>
    <definedName name="LC_PRICING" localSheetId="3">'[6]Exchange Rate Link Sheet'!$I$14</definedName>
    <definedName name="LC_PRICING" localSheetId="9">'[6]Exchange Rate Link Sheet'!$I$14</definedName>
    <definedName name="LC_PRICING" localSheetId="2">'[6]Exchange Rate Link Sheet'!$I$14</definedName>
    <definedName name="LC_PRICING" localSheetId="13">'[6]Exchange Rate Link Sheet'!$I$14</definedName>
    <definedName name="LC_PRICING">'[6]Exchange Rate Link Sheet'!$I$14</definedName>
    <definedName name="m_2005" localSheetId="3">'[9]1NK'!$R$10:$R$1877</definedName>
    <definedName name="m_2005" localSheetId="2">'[10]1NK'!$R$10:$R$1877</definedName>
    <definedName name="m_2005">'[11]1NK'!$R$10:$R$1877</definedName>
    <definedName name="m_2006" localSheetId="3">'[9]1NK'!$S$10:$S$1838</definedName>
    <definedName name="m_2006" localSheetId="2">'[10]1NK'!$S$10:$S$1838</definedName>
    <definedName name="m_2006">'[11]1NK'!$S$10:$S$1838</definedName>
    <definedName name="m_2007" localSheetId="3">'[9]1NK'!$T$10:$T$1838</definedName>
    <definedName name="m_2007" localSheetId="2">'[10]1NK'!$T$10:$T$1838</definedName>
    <definedName name="m_2007">'[11]1NK'!$T$10:$T$1838</definedName>
    <definedName name="m_OTM2005" localSheetId="3">'[12]2.2 ОтклОТМ'!$G$1:$G$65536</definedName>
    <definedName name="m_OTM2005" localSheetId="2">'[13]2.2 ОтклОТМ'!$G$1:$G$65536</definedName>
    <definedName name="m_OTM2005">'[14]2.2 ОтклОТМ'!$G$1:$G$65536</definedName>
    <definedName name="m_OTM2006" localSheetId="3">'[12]2.2 ОтклОТМ'!$J$1:$J$65536</definedName>
    <definedName name="m_OTM2006" localSheetId="2">'[13]2.2 ОтклОТМ'!$J$1:$J$65536</definedName>
    <definedName name="m_OTM2006">'[14]2.2 ОтклОТМ'!$J$1:$J$65536</definedName>
    <definedName name="m_OTM2007" localSheetId="3">'[12]2.2 ОтклОТМ'!$M$1:$M$65536</definedName>
    <definedName name="m_OTM2007" localSheetId="2">'[13]2.2 ОтклОТМ'!$M$1:$M$65536</definedName>
    <definedName name="m_OTM2007">'[14]2.2 ОтклОТМ'!$M$1:$M$65536</definedName>
    <definedName name="m_OTM2008" localSheetId="3">'[12]2.2 ОтклОТМ'!$P$1:$P$65536</definedName>
    <definedName name="m_OTM2008" localSheetId="2">'[13]2.2 ОтклОТМ'!$P$1:$P$65536</definedName>
    <definedName name="m_OTM2008">'[14]2.2 ОтклОТМ'!$P$1:$P$65536</definedName>
    <definedName name="m_OTM2009" localSheetId="3">'[12]2.2 ОтклОТМ'!$S$1:$S$65536</definedName>
    <definedName name="m_OTM2009" localSheetId="2">'[13]2.2 ОтклОТМ'!$S$1:$S$65536</definedName>
    <definedName name="m_OTM2009">'[14]2.2 ОтклОТМ'!$S$1:$S$65536</definedName>
    <definedName name="m_OTM2010" localSheetId="3">'[12]2.2 ОтклОТМ'!$V$1:$V$65536</definedName>
    <definedName name="m_OTM2010" localSheetId="2">'[13]2.2 ОтклОТМ'!$V$1:$V$65536</definedName>
    <definedName name="m_OTM2010">'[14]2.2 ОтклОТМ'!$V$1:$V$65536</definedName>
    <definedName name="m_OTMizm" localSheetId="3">'[12]1.3.2 ОТМ'!$K$1:$K$65536</definedName>
    <definedName name="m_OTMizm" localSheetId="2">'[13]1.3.2 ОТМ'!$K$1:$K$65536</definedName>
    <definedName name="m_OTMizm">'[14]1.3.2 ОТМ'!$K$1:$K$65536</definedName>
    <definedName name="m_OTMkod" localSheetId="3">'[12]1.3.2 ОТМ'!$A$1:$A$65536</definedName>
    <definedName name="m_OTMkod" localSheetId="2">'[13]1.3.2 ОТМ'!$A$1:$A$65536</definedName>
    <definedName name="m_OTMkod">'[14]1.3.2 ОТМ'!$A$1:$A$65536</definedName>
    <definedName name="m_OTMnomer" localSheetId="3">'[12]1.3.2 ОТМ'!$H$1:$H$65536</definedName>
    <definedName name="m_OTMnomer" localSheetId="2">'[13]1.3.2 ОТМ'!$H$1:$H$65536</definedName>
    <definedName name="m_OTMnomer">'[14]1.3.2 ОТМ'!$H$1:$H$65536</definedName>
    <definedName name="m_OTMpokaz" localSheetId="3">'[12]1.3.2 ОТМ'!$I$1:$I$65536</definedName>
    <definedName name="m_OTMpokaz" localSheetId="2">'[13]1.3.2 ОТМ'!$I$1:$I$65536</definedName>
    <definedName name="m_OTMpokaz">'[14]1.3.2 ОТМ'!$I$1:$I$65536</definedName>
    <definedName name="m_Predpr_I" localSheetId="3">[12]Предпр!$C$3:$C$29</definedName>
    <definedName name="m_Predpr_I" localSheetId="2">[13]Предпр!$C$3:$C$29</definedName>
    <definedName name="m_Predpr_I">[14]Предпр!$C$3:$C$29</definedName>
    <definedName name="m_Predpr_N" localSheetId="3">[12]Предпр!$D$3:$D$29</definedName>
    <definedName name="m_Predpr_N" localSheetId="2">[13]Предпр!$D$3:$D$29</definedName>
    <definedName name="m_Predpr_N">[14]Предпр!$D$3:$D$29</definedName>
    <definedName name="m_Zatrat" localSheetId="3">[12]ЦентрЗатр!$A$2:$G$71</definedName>
    <definedName name="m_Zatrat" localSheetId="2">[13]ЦентрЗатр!$A$2:$G$71</definedName>
    <definedName name="m_Zatrat">[14]ЦентрЗатр!$A$2:$G$71</definedName>
    <definedName name="m_Zatrat_Ed" localSheetId="3">[12]ЦентрЗатр!$E$2:$E$71</definedName>
    <definedName name="m_Zatrat_Ed" localSheetId="2">[13]ЦентрЗатр!$E$2:$E$71</definedName>
    <definedName name="m_Zatrat_Ed">[14]ЦентрЗатр!$E$2:$E$71</definedName>
    <definedName name="m_Zatrat_K" localSheetId="3">[12]ЦентрЗатр!$F$2:$F$71</definedName>
    <definedName name="m_Zatrat_K" localSheetId="2">[13]ЦентрЗатр!$F$2:$F$71</definedName>
    <definedName name="m_Zatrat_K">[14]ЦентрЗатр!$F$2:$F$71</definedName>
    <definedName name="m_Zatrat_N" localSheetId="3">[12]ЦентрЗатр!$G$2:$G$71</definedName>
    <definedName name="m_Zatrat_N" localSheetId="2">[13]ЦентрЗатр!$G$2:$G$71</definedName>
    <definedName name="m_Zatrat_N">[14]ЦентрЗатр!$G$2:$G$71</definedName>
    <definedName name="nf">#N/A</definedName>
    <definedName name="OpDate">[3]Info!$G$5</definedName>
    <definedName name="qwe">[15]Форма2!$C$19:$C$24,[15]Форма2!$E$19:$F$24,[15]Форма2!$D$26:$F$31,[15]Форма2!$C$33:$C$38,[15]Форма2!$E$33:$F$38,[15]Форма2!$D$40:$F$43,[15]Форма2!$C$45:$C$48,[15]Форма2!$E$45:$F$48,[15]Форма2!$C$19</definedName>
    <definedName name="rtt" localSheetId="14" hidden="1">{#N/A,#N/A,TRUE,"Лист1";#N/A,#N/A,TRUE,"Лист2";#N/A,#N/A,TRUE,"Лист3"}</definedName>
    <definedName name="rtt" localSheetId="11" hidden="1">{#N/A,#N/A,TRUE,"Лист1";#N/A,#N/A,TRUE,"Лист2";#N/A,#N/A,TRUE,"Лист3"}</definedName>
    <definedName name="rtt" localSheetId="5" hidden="1">{#N/A,#N/A,TRUE,"Лист1";#N/A,#N/A,TRUE,"Лист2";#N/A,#N/A,TRUE,"Лист3"}</definedName>
    <definedName name="rtt" localSheetId="12" hidden="1">{#N/A,#N/A,TRUE,"Лист1";#N/A,#N/A,TRUE,"Лист2";#N/A,#N/A,TRUE,"Лист3"}</definedName>
    <definedName name="rtt" localSheetId="4" hidden="1">{#N/A,#N/A,TRUE,"Лист1";#N/A,#N/A,TRUE,"Лист2";#N/A,#N/A,TRUE,"Лист3"}</definedName>
    <definedName name="rtt" localSheetId="6" hidden="1">{#N/A,#N/A,TRUE,"Лист1";#N/A,#N/A,TRUE,"Лист2";#N/A,#N/A,TRUE,"Лист3"}</definedName>
    <definedName name="rtt" localSheetId="1" hidden="1">{#N/A,#N/A,TRUE,"Лист1";#N/A,#N/A,TRUE,"Лист2";#N/A,#N/A,TRUE,"Лист3"}</definedName>
    <definedName name="rtt" localSheetId="0" hidden="1">{#N/A,#N/A,TRUE,"Лист1";#N/A,#N/A,TRUE,"Лист2";#N/A,#N/A,TRUE,"Лист3"}</definedName>
    <definedName name="rtt" localSheetId="15" hidden="1">{#N/A,#N/A,TRUE,"Лист1";#N/A,#N/A,TRUE,"Лист2";#N/A,#N/A,TRUE,"Лист3"}</definedName>
    <definedName name="rtt" localSheetId="3" hidden="1">{#N/A,#N/A,TRUE,"Лист1";#N/A,#N/A,TRUE,"Лист2";#N/A,#N/A,TRUE,"Лист3"}</definedName>
    <definedName name="rtt" localSheetId="9" hidden="1">{#N/A,#N/A,TRUE,"Лист1";#N/A,#N/A,TRUE,"Лист2";#N/A,#N/A,TRUE,"Лист3"}</definedName>
    <definedName name="rtt" localSheetId="2" hidden="1">{#N/A,#N/A,TRUE,"Лист1";#N/A,#N/A,TRUE,"Лист2";#N/A,#N/A,TRUE,"Лист3"}</definedName>
    <definedName name="rtt" localSheetId="13" hidden="1">{#N/A,#N/A,TRUE,"Лист1";#N/A,#N/A,TRUE,"Лист2";#N/A,#N/A,TRUE,"Лист3"}</definedName>
    <definedName name="rtt" hidden="1">{#N/A,#N/A,TRUE,"Лист1";#N/A,#N/A,TRUE,"Лист2";#N/A,#N/A,TRUE,"Лист3"}</definedName>
    <definedName name="s1_01" localSheetId="14">#REF!</definedName>
    <definedName name="s1_01" localSheetId="11">#REF!</definedName>
    <definedName name="s1_01" localSheetId="5">#REF!</definedName>
    <definedName name="s1_01" localSheetId="12">#REF!</definedName>
    <definedName name="s1_01" localSheetId="4">#REF!</definedName>
    <definedName name="s1_01" localSheetId="6">#REF!</definedName>
    <definedName name="s1_01" localSheetId="1">#REF!</definedName>
    <definedName name="s1_01" localSheetId="0">#REF!</definedName>
    <definedName name="s1_01" localSheetId="15">#REF!</definedName>
    <definedName name="s1_01" localSheetId="3">#REF!</definedName>
    <definedName name="s1_01" localSheetId="9">#REF!</definedName>
    <definedName name="s1_01" localSheetId="2">#REF!</definedName>
    <definedName name="s1_01" localSheetId="13">#REF!</definedName>
    <definedName name="s1_01">#REF!</definedName>
    <definedName name="TextRefCopy63" localSheetId="11">'[16]PP&amp;E mvt for 2003'!$R$18</definedName>
    <definedName name="TextRefCopy63" localSheetId="5">'[16]PP&amp;E mvt for 2003'!$R$18</definedName>
    <definedName name="TextRefCopy63" localSheetId="12">'[16]PP&amp;E mvt for 2003'!$R$18</definedName>
    <definedName name="TextRefCopy63" localSheetId="4">'[17]PP&amp;E mvt for 2003'!$R$18</definedName>
    <definedName name="TextRefCopy63" localSheetId="6">'[16]PP&amp;E mvt for 2003'!$R$18</definedName>
    <definedName name="TextRefCopy63" localSheetId="3">'[16]PP&amp;E mvt for 2003'!$R$18</definedName>
    <definedName name="TextRefCopy63" localSheetId="9">'[16]PP&amp;E mvt for 2003'!$R$18</definedName>
    <definedName name="TextRefCopy63" localSheetId="2">'[16]PP&amp;E mvt for 2003'!$R$18</definedName>
    <definedName name="TextRefCopy63" localSheetId="13">'[16]PP&amp;E mvt for 2003'!$R$18</definedName>
    <definedName name="TextRefCopy63">'[16]PP&amp;E mvt for 2003'!$R$18</definedName>
    <definedName name="TextRefCopy88" localSheetId="11">'[16]PP&amp;E mvt for 2003'!$P$19</definedName>
    <definedName name="TextRefCopy88" localSheetId="5">'[16]PP&amp;E mvt for 2003'!$P$19</definedName>
    <definedName name="TextRefCopy88" localSheetId="12">'[16]PP&amp;E mvt for 2003'!$P$19</definedName>
    <definedName name="TextRefCopy88" localSheetId="4">'[17]PP&amp;E mvt for 2003'!$P$19</definedName>
    <definedName name="TextRefCopy88" localSheetId="6">'[16]PP&amp;E mvt for 2003'!$P$19</definedName>
    <definedName name="TextRefCopy88" localSheetId="3">'[16]PP&amp;E mvt for 2003'!$P$19</definedName>
    <definedName name="TextRefCopy88" localSheetId="9">'[16]PP&amp;E mvt for 2003'!$P$19</definedName>
    <definedName name="TextRefCopy88" localSheetId="2">'[16]PP&amp;E mvt for 2003'!$P$19</definedName>
    <definedName name="TextRefCopy88" localSheetId="13">'[16]PP&amp;E mvt for 2003'!$P$19</definedName>
    <definedName name="TextRefCopy88">'[16]PP&amp;E mvt for 2003'!$P$19</definedName>
    <definedName name="TextRefCopy89" localSheetId="11">'[16]PP&amp;E mvt for 2003'!$P$46</definedName>
    <definedName name="TextRefCopy89" localSheetId="5">'[16]PP&amp;E mvt for 2003'!$P$46</definedName>
    <definedName name="TextRefCopy89" localSheetId="12">'[16]PP&amp;E mvt for 2003'!$P$46</definedName>
    <definedName name="TextRefCopy89" localSheetId="4">'[17]PP&amp;E mvt for 2003'!$P$46</definedName>
    <definedName name="TextRefCopy89" localSheetId="6">'[16]PP&amp;E mvt for 2003'!$P$46</definedName>
    <definedName name="TextRefCopy89" localSheetId="3">'[16]PP&amp;E mvt for 2003'!$P$46</definedName>
    <definedName name="TextRefCopy89" localSheetId="9">'[16]PP&amp;E mvt for 2003'!$P$46</definedName>
    <definedName name="TextRefCopy89" localSheetId="2">'[16]PP&amp;E mvt for 2003'!$P$46</definedName>
    <definedName name="TextRefCopy89" localSheetId="13">'[16]PP&amp;E mvt for 2003'!$P$46</definedName>
    <definedName name="TextRefCopy89">'[16]PP&amp;E mvt for 2003'!$P$46</definedName>
    <definedName name="TextRefCopy90" localSheetId="11">'[16]PP&amp;E mvt for 2003'!$P$25</definedName>
    <definedName name="TextRefCopy90" localSheetId="5">'[16]PP&amp;E mvt for 2003'!$P$25</definedName>
    <definedName name="TextRefCopy90" localSheetId="12">'[16]PP&amp;E mvt for 2003'!$P$25</definedName>
    <definedName name="TextRefCopy90" localSheetId="4">'[17]PP&amp;E mvt for 2003'!$P$25</definedName>
    <definedName name="TextRefCopy90" localSheetId="6">'[16]PP&amp;E mvt for 2003'!$P$25</definedName>
    <definedName name="TextRefCopy90" localSheetId="3">'[16]PP&amp;E mvt for 2003'!$P$25</definedName>
    <definedName name="TextRefCopy90" localSheetId="9">'[16]PP&amp;E mvt for 2003'!$P$25</definedName>
    <definedName name="TextRefCopy90" localSheetId="2">'[16]PP&amp;E mvt for 2003'!$P$25</definedName>
    <definedName name="TextRefCopy90" localSheetId="13">'[16]PP&amp;E mvt for 2003'!$P$25</definedName>
    <definedName name="TextRefCopy90">'[16]PP&amp;E mvt for 2003'!$P$25</definedName>
    <definedName name="TextRefCopy92" localSheetId="11">'[16]PP&amp;E mvt for 2003'!$P$26</definedName>
    <definedName name="TextRefCopy92" localSheetId="5">'[16]PP&amp;E mvt for 2003'!$P$26</definedName>
    <definedName name="TextRefCopy92" localSheetId="12">'[16]PP&amp;E mvt for 2003'!$P$26</definedName>
    <definedName name="TextRefCopy92" localSheetId="4">'[17]PP&amp;E mvt for 2003'!$P$26</definedName>
    <definedName name="TextRefCopy92" localSheetId="6">'[16]PP&amp;E mvt for 2003'!$P$26</definedName>
    <definedName name="TextRefCopy92" localSheetId="3">'[16]PP&amp;E mvt for 2003'!$P$26</definedName>
    <definedName name="TextRefCopy92" localSheetId="9">'[16]PP&amp;E mvt for 2003'!$P$26</definedName>
    <definedName name="TextRefCopy92" localSheetId="2">'[16]PP&amp;E mvt for 2003'!$P$26</definedName>
    <definedName name="TextRefCopy92" localSheetId="13">'[16]PP&amp;E mvt for 2003'!$P$26</definedName>
    <definedName name="TextRefCopy92">'[16]PP&amp;E mvt for 2003'!$P$26</definedName>
    <definedName name="TextRefCopy94" localSheetId="11">'[16]PP&amp;E mvt for 2003'!$P$52</definedName>
    <definedName name="TextRefCopy94" localSheetId="5">'[16]PP&amp;E mvt for 2003'!$P$52</definedName>
    <definedName name="TextRefCopy94" localSheetId="12">'[16]PP&amp;E mvt for 2003'!$P$52</definedName>
    <definedName name="TextRefCopy94" localSheetId="4">'[17]PP&amp;E mvt for 2003'!$P$52</definedName>
    <definedName name="TextRefCopy94" localSheetId="6">'[16]PP&amp;E mvt for 2003'!$P$52</definedName>
    <definedName name="TextRefCopy94" localSheetId="3">'[16]PP&amp;E mvt for 2003'!$P$52</definedName>
    <definedName name="TextRefCopy94" localSheetId="9">'[16]PP&amp;E mvt for 2003'!$P$52</definedName>
    <definedName name="TextRefCopy94" localSheetId="2">'[16]PP&amp;E mvt for 2003'!$P$52</definedName>
    <definedName name="TextRefCopy94" localSheetId="13">'[16]PP&amp;E mvt for 2003'!$P$52</definedName>
    <definedName name="TextRefCopy94">'[16]PP&amp;E mvt for 2003'!$P$52</definedName>
    <definedName name="TextRefCopy95" localSheetId="11">'[16]PP&amp;E mvt for 2003'!$P$53</definedName>
    <definedName name="TextRefCopy95" localSheetId="5">'[16]PP&amp;E mvt for 2003'!$P$53</definedName>
    <definedName name="TextRefCopy95" localSheetId="12">'[16]PP&amp;E mvt for 2003'!$P$53</definedName>
    <definedName name="TextRefCopy95" localSheetId="4">'[17]PP&amp;E mvt for 2003'!$P$53</definedName>
    <definedName name="TextRefCopy95" localSheetId="6">'[16]PP&amp;E mvt for 2003'!$P$53</definedName>
    <definedName name="TextRefCopy95" localSheetId="3">'[16]PP&amp;E mvt for 2003'!$P$53</definedName>
    <definedName name="TextRefCopy95" localSheetId="9">'[16]PP&amp;E mvt for 2003'!$P$53</definedName>
    <definedName name="TextRefCopy95" localSheetId="2">'[16]PP&amp;E mvt for 2003'!$P$53</definedName>
    <definedName name="TextRefCopy95" localSheetId="13">'[16]PP&amp;E mvt for 2003'!$P$53</definedName>
    <definedName name="TextRefCopy95">'[16]PP&amp;E mvt for 2003'!$P$53</definedName>
    <definedName name="TextRefCopyRangeCount" hidden="1">3</definedName>
    <definedName name="Valuta" localSheetId="2">[18]calc!$E$26</definedName>
    <definedName name="Valuta">[19]calc!$E$26</definedName>
    <definedName name="wrn.Сравнение._.с._.отраслями." localSheetId="14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12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5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Z_C37E65A7_9893_435E_9759_72E0D8A5DD87_.wvu.PrintTitles" localSheetId="14" hidden="1">#REF!</definedName>
    <definedName name="Z_C37E65A7_9893_435E_9759_72E0D8A5DD87_.wvu.PrintTitles" localSheetId="11" hidden="1">#REF!</definedName>
    <definedName name="Z_C37E65A7_9893_435E_9759_72E0D8A5DD87_.wvu.PrintTitles" localSheetId="5" hidden="1">#REF!</definedName>
    <definedName name="Z_C37E65A7_9893_435E_9759_72E0D8A5DD87_.wvu.PrintTitles" localSheetId="12" hidden="1">#REF!</definedName>
    <definedName name="Z_C37E65A7_9893_435E_9759_72E0D8A5DD87_.wvu.PrintTitles" localSheetId="4" hidden="1">#REF!</definedName>
    <definedName name="Z_C37E65A7_9893_435E_9759_72E0D8A5DD87_.wvu.PrintTitles" localSheetId="6" hidden="1">#REF!</definedName>
    <definedName name="Z_C37E65A7_9893_435E_9759_72E0D8A5DD87_.wvu.PrintTitles" localSheetId="1" hidden="1">#REF!</definedName>
    <definedName name="Z_C37E65A7_9893_435E_9759_72E0D8A5DD87_.wvu.PrintTitles" localSheetId="0" hidden="1">#REF!</definedName>
    <definedName name="Z_C37E65A7_9893_435E_9759_72E0D8A5DD87_.wvu.PrintTitles" localSheetId="15" hidden="1">#REF!</definedName>
    <definedName name="Z_C37E65A7_9893_435E_9759_72E0D8A5DD87_.wvu.PrintTitles" localSheetId="3" hidden="1">#REF!</definedName>
    <definedName name="Z_C37E65A7_9893_435E_9759_72E0D8A5DD87_.wvu.PrintTitles" localSheetId="9" hidden="1">#REF!</definedName>
    <definedName name="Z_C37E65A7_9893_435E_9759_72E0D8A5DD87_.wvu.PrintTitles" localSheetId="2" hidden="1">#REF!</definedName>
    <definedName name="Z_C37E65A7_9893_435E_9759_72E0D8A5DD87_.wvu.PrintTitles" localSheetId="13" hidden="1">#REF!</definedName>
    <definedName name="Z_C37E65A7_9893_435E_9759_72E0D8A5DD87_.wvu.PrintTitles" hidden="1">#REF!</definedName>
    <definedName name="АААААААА">#N/A</definedName>
    <definedName name="аап" localSheetId="14" hidden="1">{#N/A,#N/A,TRUE,"Лист1";#N/A,#N/A,TRUE,"Лист2";#N/A,#N/A,TRUE,"Лист3"}</definedName>
    <definedName name="аап" localSheetId="11" hidden="1">{#N/A,#N/A,TRUE,"Лист1";#N/A,#N/A,TRUE,"Лист2";#N/A,#N/A,TRUE,"Лист3"}</definedName>
    <definedName name="аап" localSheetId="5" hidden="1">{#N/A,#N/A,TRUE,"Лист1";#N/A,#N/A,TRUE,"Лист2";#N/A,#N/A,TRUE,"Лист3"}</definedName>
    <definedName name="аап" localSheetId="12" hidden="1">{#N/A,#N/A,TRUE,"Лист1";#N/A,#N/A,TRUE,"Лист2";#N/A,#N/A,TRUE,"Лист3"}</definedName>
    <definedName name="аап" localSheetId="4" hidden="1">{#N/A,#N/A,TRUE,"Лист1";#N/A,#N/A,TRUE,"Лист2";#N/A,#N/A,TRUE,"Лист3"}</definedName>
    <definedName name="аап" localSheetId="6" hidden="1">{#N/A,#N/A,TRUE,"Лист1";#N/A,#N/A,TRUE,"Лист2";#N/A,#N/A,TRUE,"Лист3"}</definedName>
    <definedName name="аап" localSheetId="1" hidden="1">{#N/A,#N/A,TRUE,"Лист1";#N/A,#N/A,TRUE,"Лист2";#N/A,#N/A,TRUE,"Лист3"}</definedName>
    <definedName name="аап" localSheetId="0" hidden="1">{#N/A,#N/A,TRUE,"Лист1";#N/A,#N/A,TRUE,"Лист2";#N/A,#N/A,TRUE,"Лист3"}</definedName>
    <definedName name="аап" localSheetId="15" hidden="1">{#N/A,#N/A,TRUE,"Лист1";#N/A,#N/A,TRUE,"Лист2";#N/A,#N/A,TRUE,"Лист3"}</definedName>
    <definedName name="аап" localSheetId="3" hidden="1">{#N/A,#N/A,TRUE,"Лист1";#N/A,#N/A,TRUE,"Лист2";#N/A,#N/A,TRUE,"Лист3"}</definedName>
    <definedName name="аап" localSheetId="9" hidden="1">{#N/A,#N/A,TRUE,"Лист1";#N/A,#N/A,TRUE,"Лист2";#N/A,#N/A,TRUE,"Лист3"}</definedName>
    <definedName name="аап" localSheetId="2" hidden="1">{#N/A,#N/A,TRUE,"Лист1";#N/A,#N/A,TRUE,"Лист2";#N/A,#N/A,TRUE,"Лист3"}</definedName>
    <definedName name="аап" localSheetId="13" hidden="1">{#N/A,#N/A,TRUE,"Лист1";#N/A,#N/A,TRUE,"Лист2";#N/A,#N/A,TRUE,"Лист3"}</definedName>
    <definedName name="аап" hidden="1">{#N/A,#N/A,TRUE,"Лист1";#N/A,#N/A,TRUE,"Лист2";#N/A,#N/A,TRUE,"Лист3"}</definedName>
    <definedName name="АБП" localSheetId="11">'[20]Служебный ФКРБ'!$A$2:$A$136</definedName>
    <definedName name="АБП" localSheetId="5">'[20]Служебный ФКРБ'!$A$2:$A$136</definedName>
    <definedName name="АБП" localSheetId="12">'[20]Служебный ФКРБ'!$A$2:$A$136</definedName>
    <definedName name="АБП" localSheetId="4">'[21]Служебный ФКРБ'!$A$2:$A$136</definedName>
    <definedName name="АБП" localSheetId="6">'[20]Служебный ФКРБ'!$A$2:$A$136</definedName>
    <definedName name="АБП" localSheetId="3">'[20]Служебный ФКРБ'!$A$2:$A$136</definedName>
    <definedName name="АБП" localSheetId="9">'[20]Служебный ФКРБ'!$A$2:$A$136</definedName>
    <definedName name="АБП" localSheetId="2">'[20]Служебный ФКРБ'!$A$2:$A$136</definedName>
    <definedName name="АБП" localSheetId="13">'[20]Служебный ФКРБ'!$A$2:$A$136</definedName>
    <definedName name="АБП">'[20]Служебный ФКРБ'!$A$2:$A$136</definedName>
    <definedName name="айналайн" localSheetId="14" hidden="1">{#N/A,#N/A,TRUE,"Лист1";#N/A,#N/A,TRUE,"Лист2";#N/A,#N/A,TRUE,"Лист3"}</definedName>
    <definedName name="айналайн" localSheetId="11" hidden="1">{#N/A,#N/A,TRUE,"Лист1";#N/A,#N/A,TRUE,"Лист2";#N/A,#N/A,TRUE,"Лист3"}</definedName>
    <definedName name="айналайн" localSheetId="5" hidden="1">{#N/A,#N/A,TRUE,"Лист1";#N/A,#N/A,TRUE,"Лист2";#N/A,#N/A,TRUE,"Лист3"}</definedName>
    <definedName name="айналайн" localSheetId="12" hidden="1">{#N/A,#N/A,TRUE,"Лист1";#N/A,#N/A,TRUE,"Лист2";#N/A,#N/A,TRUE,"Лист3"}</definedName>
    <definedName name="айналайн" localSheetId="4" hidden="1">{#N/A,#N/A,TRUE,"Лист1";#N/A,#N/A,TRUE,"Лист2";#N/A,#N/A,TRUE,"Лист3"}</definedName>
    <definedName name="айналайн" localSheetId="6" hidden="1">{#N/A,#N/A,TRUE,"Лист1";#N/A,#N/A,TRUE,"Лист2";#N/A,#N/A,TRUE,"Лист3"}</definedName>
    <definedName name="айналайн" localSheetId="1" hidden="1">{#N/A,#N/A,TRUE,"Лист1";#N/A,#N/A,TRUE,"Лист2";#N/A,#N/A,TRUE,"Лист3"}</definedName>
    <definedName name="айналайн" localSheetId="0" hidden="1">{#N/A,#N/A,TRUE,"Лист1";#N/A,#N/A,TRUE,"Лист2";#N/A,#N/A,TRUE,"Лист3"}</definedName>
    <definedName name="айналайн" localSheetId="15" hidden="1">{#N/A,#N/A,TRUE,"Лист1";#N/A,#N/A,TRUE,"Лист2";#N/A,#N/A,TRUE,"Лист3"}</definedName>
    <definedName name="айналайн" localSheetId="3" hidden="1">{#N/A,#N/A,TRUE,"Лист1";#N/A,#N/A,TRUE,"Лист2";#N/A,#N/A,TRUE,"Лист3"}</definedName>
    <definedName name="айналайн" localSheetId="9" hidden="1">{#N/A,#N/A,TRUE,"Лист1";#N/A,#N/A,TRUE,"Лист2";#N/A,#N/A,TRUE,"Лист3"}</definedName>
    <definedName name="айналайн" localSheetId="2" hidden="1">{#N/A,#N/A,TRUE,"Лист1";#N/A,#N/A,TRUE,"Лист2";#N/A,#N/A,TRUE,"Лист3"}</definedName>
    <definedName name="айналайн" localSheetId="13" hidden="1">{#N/A,#N/A,TRUE,"Лист1";#N/A,#N/A,TRUE,"Лист2";#N/A,#N/A,TRUE,"Лист3"}</definedName>
    <definedName name="айналайн" hidden="1">{#N/A,#N/A,TRUE,"Лист1";#N/A,#N/A,TRUE,"Лист2";#N/A,#N/A,TRUE,"Лист3"}</definedName>
    <definedName name="ап">#N/A</definedName>
    <definedName name="апвп" localSheetId="3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апвп" localSheetId="2">[23]Форма2!$C$19:$C$24,[23]Форма2!$E$19:$F$24,[23]Форма2!$D$26:$F$31,[23]Форма2!$C$33:$C$38,[23]Форма2!$E$33:$F$38,[23]Форма2!$D$40:$F$43,[23]Форма2!$C$45:$C$48,[23]Форма2!$E$45:$F$48,[23]Форма2!$C$19</definedName>
    <definedName name="апвп">[24]Форма2!$C$19:$C$24,[24]Форма2!$E$19:$F$24,[24]Форма2!$D$26:$F$31,[24]Форма2!$C$33:$C$38,[24]Форма2!$E$33:$F$38,[24]Форма2!$D$40:$F$43,[24]Форма2!$C$45:$C$48,[24]Форма2!$E$45:$F$48,[24]Форма2!$C$19</definedName>
    <definedName name="Бери">[25]Форма2!$D$129:$F$132,[25]Форма2!$D$134:$F$135,[25]Форма2!$D$137:$F$140,[25]Форма2!$D$142:$F$144,[25]Форма2!$D$146:$F$150,[25]Форма2!$D$152:$F$154,[25]Форма2!$D$156:$F$162,[25]Форма2!$D$129</definedName>
    <definedName name="Берик">[25]Форма2!$C$70:$C$72,[25]Форма2!$D$73:$F$73,[25]Форма2!$E$70:$F$72,[25]Форма2!$C$75:$C$77,[25]Форма2!$E$75:$F$77,[25]Форма2!$C$79:$C$82,[25]Форма2!$E$79:$F$82,[25]Форма2!$C$84:$C$86,[25]Форма2!$E$84:$F$86,[25]Форма2!$C$88:$C$89,[25]Форма2!$E$88:$F$89,[25]Форма2!$C$70</definedName>
    <definedName name="БЛРаздел1">[26]Форма2!$C$19:$C$24,[26]Форма2!$E$19:$F$24,[26]Форма2!$D$26:$F$31,[26]Форма2!$C$33:$C$38,[26]Форма2!$E$33:$F$38,[26]Форма2!$D$40:$F$43,[26]Форма2!$C$45:$C$48,[26]Форма2!$E$45:$F$48,[26]Форма2!$C$19</definedName>
    <definedName name="БЛРаздел2">[26]Форма2!$C$51:$C$58,[26]Форма2!$E$51:$F$58,[26]Форма2!$C$60:$C$63,[26]Форма2!$E$60:$F$63,[26]Форма2!$C$65:$C$67,[26]Форма2!$E$65:$F$67,[26]Форма2!$C$51</definedName>
    <definedName name="БЛРаздел3">[26]Форма2!$C$70:$C$72,[26]Форма2!$D$73:$F$73,[26]Форма2!$E$70:$F$72,[26]Форма2!$C$75:$C$77,[26]Форма2!$E$75:$F$77,[26]Форма2!$C$79:$C$82,[26]Форма2!$E$79:$F$82,[26]Форма2!$C$84:$C$86,[26]Форма2!$E$84:$F$86,[26]Форма2!$C$88:$C$89,[26]Форма2!$E$88:$F$89,[26]Форма2!$C$70</definedName>
    <definedName name="БЛРаздел4">[26]Форма2!$E$106:$F$107,[26]Форма2!$C$106:$C$107,[26]Форма2!$E$102:$F$104,[26]Форма2!$C$102:$C$104,[26]Форма2!$C$97:$C$100,[26]Форма2!$E$97:$F$100,[26]Форма2!$E$92:$F$95,[26]Форма2!$C$92:$C$95,[26]Форма2!$C$92</definedName>
    <definedName name="БЛРаздел5">[26]Форма2!$C$113:$C$114,[26]Форма2!$D$110:$F$112,[26]Форма2!$E$113:$F$114,[26]Форма2!$D$115:$F$115,[26]Форма2!$D$117:$F$119,[26]Форма2!$D$121:$F$122,[26]Форма2!$D$124:$F$126,[26]Форма2!$D$110</definedName>
    <definedName name="БЛРаздел6">[26]Форма2!$D$129:$F$132,[26]Форма2!$D$134:$F$135,[26]Форма2!$D$137:$F$140,[26]Форма2!$D$142:$F$144,[26]Форма2!$D$146:$F$150,[26]Форма2!$D$152:$F$154,[26]Форма2!$D$156:$F$162,[26]Форма2!$D$129</definedName>
    <definedName name="БЛРаздел7">[26]Форма2!$D$179:$F$185,[26]Форма2!$D$175:$F$177,[26]Форма2!$D$165:$F$173,[26]Форма2!$D$165</definedName>
    <definedName name="БЛРаздел8">[26]Форма2!$E$200:$F$207,[26]Форма2!$C$200:$C$207,[26]Форма2!$E$189:$F$198,[26]Форма2!$C$189:$C$198,[26]Форма2!$E$188:$F$188,[26]Форма2!$C$188</definedName>
    <definedName name="БЛРаздел9">[26]Форма2!$E$234:$F$237,[26]Форма2!$C$234:$C$237,[26]Форма2!$E$224:$F$232,[26]Форма2!$C$224:$C$232,[26]Форма2!$E$223:$F$223,[26]Форма2!$C$223,[26]Форма2!$E$217:$F$221,[26]Форма2!$C$217:$C$221,[26]Форма2!$E$210:$F$215,[26]Форма2!$C$210:$C$215,[26]Форма2!$C$210</definedName>
    <definedName name="БПДанные">[26]Форма1!$C$22:$D$33,[26]Форма1!$C$36:$D$48,[26]Форма1!$C$22</definedName>
    <definedName name="в23ё">#N/A</definedName>
    <definedName name="вв">#N/A</definedName>
    <definedName name="ВидПредмета" localSheetId="11">'[20]Вид предмета'!$A$1:$A$3</definedName>
    <definedName name="ВидПредмета" localSheetId="5">'[20]Вид предмета'!$A$1:$A$3</definedName>
    <definedName name="ВидПредмета" localSheetId="12">'[20]Вид предмета'!$A$1:$A$3</definedName>
    <definedName name="ВидПредмета" localSheetId="4">'[21]Вид предмета'!$A$1:$A$3</definedName>
    <definedName name="ВидПредмета" localSheetId="6">'[20]Вид предмета'!$A$1:$A$3</definedName>
    <definedName name="ВидПредмета" localSheetId="3">'[20]Вид предмета'!$A$1:$A$3</definedName>
    <definedName name="ВидПредмета" localSheetId="9">'[20]Вид предмета'!$A$1:$A$3</definedName>
    <definedName name="ВидПредмета" localSheetId="2">'[20]Вид предмета'!$A$1:$A$3</definedName>
    <definedName name="ВидПредмета" localSheetId="13">'[20]Вид предмета'!$A$1:$A$3</definedName>
    <definedName name="ВидПредмета">'[20]Вид предмета'!$A$1:$A$3</definedName>
    <definedName name="вуув" localSheetId="14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12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15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13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14">#REF!</definedName>
    <definedName name="вы" localSheetId="11">#REF!</definedName>
    <definedName name="вы" localSheetId="5">#REF!</definedName>
    <definedName name="вы" localSheetId="12">#REF!</definedName>
    <definedName name="вы" localSheetId="4">#REF!</definedName>
    <definedName name="вы" localSheetId="6">#REF!</definedName>
    <definedName name="вы" localSheetId="1">#REF!</definedName>
    <definedName name="вы" localSheetId="0">#REF!</definedName>
    <definedName name="вы" localSheetId="15">#REF!</definedName>
    <definedName name="вы" localSheetId="3">#REF!</definedName>
    <definedName name="вы" localSheetId="9">#REF!</definedName>
    <definedName name="вы" localSheetId="2">#REF!</definedName>
    <definedName name="вы" localSheetId="13">#REF!</definedName>
    <definedName name="вы">#REF!</definedName>
    <definedName name="гараж">[27]Форма2!$D$129:$F$132,[27]Форма2!$D$134:$F$135,[27]Форма2!$D$137:$F$140,[27]Форма2!$D$142:$F$144,[27]Форма2!$D$146:$F$150,[27]Форма2!$D$152:$F$154,[27]Форма2!$D$156:$F$162,[27]Форма2!$D$129</definedName>
    <definedName name="грприрцфв00ав98" localSheetId="14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12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15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4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12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5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ФОТНБ" comment="НБ" localSheetId="3">'[28]Оплата труда'!$E$14</definedName>
    <definedName name="ГФОТНБ" comment="НБ" localSheetId="2">'[29]Оплата труда'!$E$14</definedName>
    <definedName name="ГФОТНБ" comment="НБ">'[30]Оплата труда'!$E$14</definedName>
    <definedName name="ГФОТраб" comment="раб" localSheetId="3">'[28]Оплата труда'!$E$15</definedName>
    <definedName name="ГФОТраб" comment="раб" localSheetId="2">'[29]Оплата труда'!$E$15</definedName>
    <definedName name="ГФОТраб" comment="раб">'[30]Оплата труда'!$E$15</definedName>
    <definedName name="дебит">'[31]из сем'!$A$2:$B$362</definedName>
    <definedName name="Добыча">'[32]Добыча нефти4'!$F$11:$Q$12</definedName>
    <definedName name="ЕдИзм" localSheetId="3">[12]ЕдИзм!$A$1:$D$25</definedName>
    <definedName name="ЕдИзм" localSheetId="2">[13]ЕдИзм!$A$1:$D$25</definedName>
    <definedName name="ЕдИзм">[14]ЕдИзм!$A$1:$D$25</definedName>
    <definedName name="еркапп" localSheetId="11" hidden="1">#REF!</definedName>
    <definedName name="еркапп" localSheetId="5" hidden="1">#REF!</definedName>
    <definedName name="еркапп" localSheetId="12" hidden="1">#REF!</definedName>
    <definedName name="еркапп" localSheetId="1" hidden="1">#REF!</definedName>
    <definedName name="еркапп" localSheetId="15" hidden="1">#REF!</definedName>
    <definedName name="еркапп" localSheetId="9" hidden="1">#REF!</definedName>
    <definedName name="еркапп" localSheetId="2" hidden="1">#REF!</definedName>
    <definedName name="еркапп" localSheetId="13" hidden="1">#REF!</definedName>
    <definedName name="еркапп" hidden="1">#REF!</definedName>
    <definedName name="_xlnm.Print_Titles" localSheetId="14">'29.03 ИТС '!$A:$C</definedName>
    <definedName name="_xlnm.Print_Titles" localSheetId="11">алматы!$A:$C</definedName>
    <definedName name="_xlnm.Print_Titles" localSheetId="5">атырау!$A:$C,атырау!$10:$12</definedName>
    <definedName name="_xlnm.Print_Titles" localSheetId="12">вкф!$A:$C</definedName>
    <definedName name="_xlnm.Print_Titles" localSheetId="1">'итс 5 мес'!$A:$C</definedName>
    <definedName name="_xlnm.Print_Titles" localSheetId="0">'итс 7 мес'!$A:$C</definedName>
    <definedName name="_xlnm.Print_Titles" localSheetId="15">'ИТС каз'!$A:$C</definedName>
    <definedName name="_xlnm.Print_Titles" localSheetId="3">кызылорда!$A:$C</definedName>
    <definedName name="_xlnm.Print_Titles" localSheetId="9">павлодар!$A:$C</definedName>
    <definedName name="_xlnm.Print_Titles" localSheetId="2">'форма 5'!$A:$C,'форма 5'!$8:$9</definedName>
    <definedName name="_xlnm.Print_Titles" localSheetId="13">юкф!$A:$C</definedName>
    <definedName name="Инвестка" localSheetId="2">#REF!</definedName>
    <definedName name="Инвестка">#REF!</definedName>
    <definedName name="индцкавг98" localSheetId="14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12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15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1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точник" localSheetId="11">'[20]Источник финансирования'!$A$1:$A$6</definedName>
    <definedName name="Источник" localSheetId="5">'[20]Источник финансирования'!$A$1:$A$6</definedName>
    <definedName name="Источник" localSheetId="12">'[20]Источник финансирования'!$A$1:$A$6</definedName>
    <definedName name="Источник" localSheetId="4">'[21]Источник финансирования'!$A$1:$A$6</definedName>
    <definedName name="Источник" localSheetId="6">'[20]Источник финансирования'!$A$1:$A$6</definedName>
    <definedName name="Источник" localSheetId="3">'[20]Источник финансирования'!$A$1:$A$6</definedName>
    <definedName name="Источник" localSheetId="9">'[20]Источник финансирования'!$A$1:$A$6</definedName>
    <definedName name="Источник" localSheetId="2">'[20]Источник финансирования'!$A$1:$A$6</definedName>
    <definedName name="Источник" localSheetId="13">'[20]Источник финансирования'!$A$1:$A$6</definedName>
    <definedName name="Источник">'[20]Источник финансирования'!$A$1:$A$6</definedName>
    <definedName name="ИТС2018г" localSheetId="11">#REF!</definedName>
    <definedName name="ИТС2018г" localSheetId="5">#REF!</definedName>
    <definedName name="ИТС2018г" localSheetId="12">#REF!</definedName>
    <definedName name="ИТС2018г" localSheetId="1">#REF!</definedName>
    <definedName name="ИТС2018г" localSheetId="15">#REF!</definedName>
    <definedName name="ИТС2018г" localSheetId="9">#REF!</definedName>
    <definedName name="ИТС2018г" localSheetId="2">#REF!</definedName>
    <definedName name="ИТС2018г" localSheetId="13">#REF!</definedName>
    <definedName name="ИТС2018г">#REF!</definedName>
    <definedName name="йй">#N/A</definedName>
    <definedName name="Казводхоз" localSheetId="2" hidden="1">#REF!</definedName>
    <definedName name="Казводхоз" hidden="1">#REF!</definedName>
    <definedName name="КАТО" localSheetId="11">[20]КАТО!$A$2:$A$17162</definedName>
    <definedName name="КАТО" localSheetId="5">[20]КАТО!$A$2:$A$17162</definedName>
    <definedName name="КАТО" localSheetId="12">[20]КАТО!$A$2:$A$17162</definedName>
    <definedName name="КАТО" localSheetId="4">[21]КАТО!$A$2:$A$17162</definedName>
    <definedName name="КАТО" localSheetId="6">[20]КАТО!$A$2:$A$17162</definedName>
    <definedName name="КАТО" localSheetId="3">[20]КАТО!$A$2:$A$17162</definedName>
    <definedName name="КАТО" localSheetId="9">[20]КАТО!$A$2:$A$17162</definedName>
    <definedName name="КАТО" localSheetId="2">[20]КАТО!$A$2:$A$17162</definedName>
    <definedName name="КАТО" localSheetId="13">[20]КАТО!$A$2:$A$17162</definedName>
    <definedName name="КАТО">[20]КАТО!$A$2:$A$17162</definedName>
    <definedName name="ке">#N/A</definedName>
    <definedName name="Кегок2" localSheetId="14" hidden="1">{#N/A,#N/A,TRUE,"Лист1";#N/A,#N/A,TRUE,"Лист2";#N/A,#N/A,TRUE,"Лист3"}</definedName>
    <definedName name="Кегок2" localSheetId="11" hidden="1">{#N/A,#N/A,TRUE,"Лист1";#N/A,#N/A,TRUE,"Лист2";#N/A,#N/A,TRUE,"Лист3"}</definedName>
    <definedName name="Кегок2" localSheetId="5" hidden="1">{#N/A,#N/A,TRUE,"Лист1";#N/A,#N/A,TRUE,"Лист2";#N/A,#N/A,TRUE,"Лист3"}</definedName>
    <definedName name="Кегок2" localSheetId="12" hidden="1">{#N/A,#N/A,TRUE,"Лист1";#N/A,#N/A,TRUE,"Лист2";#N/A,#N/A,TRUE,"Лист3"}</definedName>
    <definedName name="Кегок2" localSheetId="4" hidden="1">{#N/A,#N/A,TRUE,"Лист1";#N/A,#N/A,TRUE,"Лист2";#N/A,#N/A,TRUE,"Лист3"}</definedName>
    <definedName name="Кегок2" localSheetId="6" hidden="1">{#N/A,#N/A,TRUE,"Лист1";#N/A,#N/A,TRUE,"Лист2";#N/A,#N/A,TRUE,"Лист3"}</definedName>
    <definedName name="Кегок2" localSheetId="1" hidden="1">{#N/A,#N/A,TRUE,"Лист1";#N/A,#N/A,TRUE,"Лист2";#N/A,#N/A,TRUE,"Лист3"}</definedName>
    <definedName name="Кегок2" localSheetId="0" hidden="1">{#N/A,#N/A,TRUE,"Лист1";#N/A,#N/A,TRUE,"Лист2";#N/A,#N/A,TRUE,"Лист3"}</definedName>
    <definedName name="Кегок2" localSheetId="15" hidden="1">{#N/A,#N/A,TRUE,"Лист1";#N/A,#N/A,TRUE,"Лист2";#N/A,#N/A,TRUE,"Лист3"}</definedName>
    <definedName name="Кегок2" localSheetId="3" hidden="1">{#N/A,#N/A,TRUE,"Лист1";#N/A,#N/A,TRUE,"Лист2";#N/A,#N/A,TRUE,"Лист3"}</definedName>
    <definedName name="Кегок2" localSheetId="9" hidden="1">{#N/A,#N/A,TRUE,"Лист1";#N/A,#N/A,TRUE,"Лист2";#N/A,#N/A,TRUE,"Лист3"}</definedName>
    <definedName name="Кегок2" localSheetId="2" hidden="1">{#N/A,#N/A,TRUE,"Лист1";#N/A,#N/A,TRUE,"Лист2";#N/A,#N/A,TRUE,"Лист3"}</definedName>
    <definedName name="Кегок2" localSheetId="13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пппппппппп" localSheetId="14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12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5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1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>#N/A</definedName>
    <definedName name="Мадина" localSheetId="14" hidden="1">#REF!</definedName>
    <definedName name="Мадина" localSheetId="11" hidden="1">#REF!</definedName>
    <definedName name="Мадина" localSheetId="5" hidden="1">#REF!</definedName>
    <definedName name="Мадина" localSheetId="12" hidden="1">#REF!</definedName>
    <definedName name="Мадина" localSheetId="1" hidden="1">#REF!</definedName>
    <definedName name="Мадина" localSheetId="15" hidden="1">#REF!</definedName>
    <definedName name="Мадина" localSheetId="9" hidden="1">#REF!</definedName>
    <definedName name="Мадина" localSheetId="2" hidden="1">#REF!</definedName>
    <definedName name="Мадина" localSheetId="13" hidden="1">#REF!</definedName>
    <definedName name="Мадина" hidden="1">#REF!</definedName>
    <definedName name="Месяц" localSheetId="11">[20]Месяцы!$A$1:$A$13</definedName>
    <definedName name="Месяц" localSheetId="5">[20]Месяцы!$A$1:$A$13</definedName>
    <definedName name="Месяц" localSheetId="12">[20]Месяцы!$A$1:$A$13</definedName>
    <definedName name="Месяц" localSheetId="4">[21]Месяцы!$A$1:$A$13</definedName>
    <definedName name="Месяц" localSheetId="6">[20]Месяцы!$A$1:$A$13</definedName>
    <definedName name="Месяц" localSheetId="3">[20]Месяцы!$A$1:$A$13</definedName>
    <definedName name="Месяц" localSheetId="9">[20]Месяцы!$A$1:$A$13</definedName>
    <definedName name="Месяц" localSheetId="2">[20]Месяцы!$A$1:$A$13</definedName>
    <definedName name="Месяц" localSheetId="13">[20]Месяцы!$A$1:$A$13</definedName>
    <definedName name="Месяц">[20]Месяцы!$A$1:$A$13</definedName>
    <definedName name="мм" localSheetId="1">#REF!</definedName>
    <definedName name="мм" localSheetId="2">#REF!</definedName>
    <definedName name="мм">#REF!</definedName>
    <definedName name="мым">#N/A</definedName>
    <definedName name="нгнгнг" localSheetId="14" hidden="1">{#N/A,#N/A,TRUE,"Лист1";#N/A,#N/A,TRUE,"Лист2";#N/A,#N/A,TRUE,"Лист3"}</definedName>
    <definedName name="нгнгнг" localSheetId="11" hidden="1">{#N/A,#N/A,TRUE,"Лист1";#N/A,#N/A,TRUE,"Лист2";#N/A,#N/A,TRUE,"Лист3"}</definedName>
    <definedName name="нгнгнг" localSheetId="5" hidden="1">{#N/A,#N/A,TRUE,"Лист1";#N/A,#N/A,TRUE,"Лист2";#N/A,#N/A,TRUE,"Лист3"}</definedName>
    <definedName name="нгнгнг" localSheetId="12" hidden="1">{#N/A,#N/A,TRUE,"Лист1";#N/A,#N/A,TRUE,"Лист2";#N/A,#N/A,TRUE,"Лист3"}</definedName>
    <definedName name="нгнгнг" localSheetId="4" hidden="1">{#N/A,#N/A,TRUE,"Лист1";#N/A,#N/A,TRUE,"Лист2";#N/A,#N/A,TRUE,"Лист3"}</definedName>
    <definedName name="нгнгнг" localSheetId="6" hidden="1">{#N/A,#N/A,TRUE,"Лист1";#N/A,#N/A,TRUE,"Лист2";#N/A,#N/A,TRUE,"Лист3"}</definedName>
    <definedName name="нгнгнг" localSheetId="1" hidden="1">{#N/A,#N/A,TRUE,"Лист1";#N/A,#N/A,TRUE,"Лист2";#N/A,#N/A,TRUE,"Лист3"}</definedName>
    <definedName name="нгнгнг" localSheetId="0" hidden="1">{#N/A,#N/A,TRUE,"Лист1";#N/A,#N/A,TRUE,"Лист2";#N/A,#N/A,TRUE,"Лист3"}</definedName>
    <definedName name="нгнгнг" localSheetId="15" hidden="1">{#N/A,#N/A,TRUE,"Лист1";#N/A,#N/A,TRUE,"Лист2";#N/A,#N/A,TRUE,"Лист3"}</definedName>
    <definedName name="нгнгнг" localSheetId="3" hidden="1">{#N/A,#N/A,TRUE,"Лист1";#N/A,#N/A,TRUE,"Лист2";#N/A,#N/A,TRUE,"Лист3"}</definedName>
    <definedName name="нгнгнг" localSheetId="9" hidden="1">{#N/A,#N/A,TRUE,"Лист1";#N/A,#N/A,TRUE,"Лист2";#N/A,#N/A,TRUE,"Лист3"}</definedName>
    <definedName name="нгнгнг" localSheetId="2" hidden="1">{#N/A,#N/A,TRUE,"Лист1";#N/A,#N/A,TRUE,"Лист2";#N/A,#N/A,TRUE,"Лист3"}</definedName>
    <definedName name="нгнгнг" localSheetId="13" hidden="1">{#N/A,#N/A,TRUE,"Лист1";#N/A,#N/A,TRUE,"Лист2";#N/A,#N/A,TRUE,"Лист3"}</definedName>
    <definedName name="нгнгнг" hidden="1">{#N/A,#N/A,TRUE,"Лист1";#N/A,#N/A,TRUE,"Лист2";#N/A,#N/A,TRUE,"Лист3"}</definedName>
    <definedName name="норма.аморт" comment="МиО" localSheetId="3">[28]Амортизация!$D$12</definedName>
    <definedName name="норма.аморт" comment="МиО" localSheetId="2">[29]Амортизация!$D$12</definedName>
    <definedName name="норма.аморт" comment="МиО">[30]Амортизация!$D$12</definedName>
    <definedName name="_xlnm.Print_Area" localSheetId="14">'29.03 ИТС '!$A$1:$Q$69</definedName>
    <definedName name="_xlnm.Print_Area" localSheetId="11">алматы!$A$1:$G$97</definedName>
    <definedName name="_xlnm.Print_Area" localSheetId="5">атырау!$A$1:$I$83</definedName>
    <definedName name="_xlnm.Print_Area" localSheetId="10">БАК!$A$1:$I$128</definedName>
    <definedName name="_xlnm.Print_Area" localSheetId="12">вкф!$A$1:$G$85</definedName>
    <definedName name="_xlnm.Print_Area" localSheetId="4">жамбыл!$A$1:$Z$96</definedName>
    <definedName name="_xlnm.Print_Area" localSheetId="1">'итс 5 мес'!$A$1:$R$134</definedName>
    <definedName name="_xlnm.Print_Area" localSheetId="0">'итс 7 мес'!$A$1:$R$134</definedName>
    <definedName name="_xlnm.Print_Area" localSheetId="15">'ИТС каз'!$A$1:$R$90</definedName>
    <definedName name="_xlnm.Print_Area" localSheetId="8">караганда!$A$1:$J$98</definedName>
    <definedName name="_xlnm.Print_Area" localSheetId="7">кикс!$B$1:$H$157</definedName>
    <definedName name="_xlnm.Print_Area" localSheetId="3">кызылорда!$A$1:$I$120</definedName>
    <definedName name="_xlnm.Print_Area" localSheetId="9">павлодар!$A$1:$F$73</definedName>
    <definedName name="_xlnm.Print_Area" localSheetId="17">Расшифровка!$A$1:$G$31</definedName>
    <definedName name="_xlnm.Print_Area" localSheetId="2">'форма 5'!$A$1:$J$100</definedName>
    <definedName name="_xlnm.Print_Area" localSheetId="13">юкф!$A$1:$G$94</definedName>
    <definedName name="Обоснование" localSheetId="11">OFFSET([20]ОПГЗ!$A$1,MATCH('[20]План ГЗ'!$P1,[20]ОПГЗ!$A$1:$A$65536,0)-1,1,COUNTIF([20]ОПГЗ!$A$1:$A$65536,'[20]План ГЗ'!$P1),1)</definedName>
    <definedName name="Обоснование" localSheetId="5">OFFSET([20]ОПГЗ!$A$1,MATCH('[20]План ГЗ'!$P1,[20]ОПГЗ!$A$1:$A$65536,0)-1,1,COUNTIF([20]ОПГЗ!$A$1:$A$65536,'[20]План ГЗ'!$P1),1)</definedName>
    <definedName name="Обоснование" localSheetId="12">OFFSET([20]ОПГЗ!$A$1,MATCH('[20]План ГЗ'!$P1,[20]ОПГЗ!$A$1:$A$65536,0)-1,1,COUNTIF([20]ОПГЗ!$A$1:$A$65536,'[20]План ГЗ'!$P1),1)</definedName>
    <definedName name="Обоснование" localSheetId="4">OFFSET([21]ОПГЗ!$A$1,MATCH('[21]План ГЗ'!$P1,[21]ОПГЗ!$A$1:$A$65536,0)-1,1,COUNTIF([21]ОПГЗ!$A$1:$A$65536,'[21]План ГЗ'!$P1),1)</definedName>
    <definedName name="Обоснование" localSheetId="6">OFFSET([20]ОПГЗ!$A$1,MATCH('[20]План ГЗ'!$P1,[20]ОПГЗ!$A$1:$A$65536,0)-1,1,COUNTIF([20]ОПГЗ!$A$1:$A$65536,'[20]План ГЗ'!$P1),1)</definedName>
    <definedName name="Обоснование" localSheetId="3">OFFSET([20]ОПГЗ!$A$1,MATCH('[20]План ГЗ'!$P1,[20]ОПГЗ!$A$1:$A$65536,0)-1,1,COUNTIF([20]ОПГЗ!$A$1:$A$65536,'[20]План ГЗ'!$P1),1)</definedName>
    <definedName name="Обоснование" localSheetId="9">OFFSET([20]ОПГЗ!$A$1,MATCH('[20]План ГЗ'!$P1,[20]ОПГЗ!$A$1:$A$65536,0)-1,1,COUNTIF([20]ОПГЗ!$A$1:$A$65536,'[20]План ГЗ'!$P1),1)</definedName>
    <definedName name="Обоснование" localSheetId="2">OFFSET([20]ОПГЗ!$A$1,MATCH('[20]План ГЗ'!$P1,[20]ОПГЗ!$A$1:$A$65536,0)-1,1,COUNTIF([20]ОПГЗ!$A$1:$A$65536,'[20]План ГЗ'!$P1),1)</definedName>
    <definedName name="Обоснование" localSheetId="13">OFFSET([20]ОПГЗ!$A$1,MATCH('[20]План ГЗ'!$P1,[20]ОПГЗ!$A$1:$A$65536,0)-1,1,COUNTIF([20]ОПГЗ!$A$1:$A$65536,'[20]План ГЗ'!$P1),1)</definedName>
    <definedName name="Обоснование">OFFSET([20]ОПГЗ!$A$1,MATCH('[20]План ГЗ'!$P1,[20]ОПГЗ!$A$1:$A$65536,0)-1,1,COUNTIF([20]ОПГЗ!$A$1:$A$65536,'[20]План ГЗ'!$P1),1)</definedName>
    <definedName name="Ораз">[25]Форма2!$D$179:$F$185,[25]Форма2!$D$175:$F$177,[25]Форма2!$D$165:$F$173,[25]Форма2!$D$165</definedName>
    <definedName name="оррп" localSheetId="11" hidden="1">#REF!</definedName>
    <definedName name="оррп" localSheetId="5" hidden="1">#REF!</definedName>
    <definedName name="оррп" localSheetId="12" hidden="1">#REF!</definedName>
    <definedName name="оррп" localSheetId="1" hidden="1">#REF!</definedName>
    <definedName name="оррп" localSheetId="15" hidden="1">#REF!</definedName>
    <definedName name="оррп" localSheetId="9" hidden="1">#REF!</definedName>
    <definedName name="оррп" localSheetId="2" hidden="1">#REF!</definedName>
    <definedName name="оррп" localSheetId="13" hidden="1">#REF!</definedName>
    <definedName name="оррп" hidden="1">#REF!</definedName>
    <definedName name="папав" localSheetId="1" hidden="1">#REF!</definedName>
    <definedName name="папав" localSheetId="2" hidden="1">#REF!</definedName>
    <definedName name="папав" hidden="1">#REF!</definedName>
    <definedName name="Подпрограмма" localSheetId="11">'[20]Служебный ФКРБ'!$C$2:$C$31</definedName>
    <definedName name="Подпрограмма" localSheetId="5">'[20]Служебный ФКРБ'!$C$2:$C$31</definedName>
    <definedName name="Подпрограмма" localSheetId="12">'[20]Служебный ФКРБ'!$C$2:$C$31</definedName>
    <definedName name="Подпрограмма" localSheetId="4">'[21]Служебный ФКРБ'!$C$2:$C$31</definedName>
    <definedName name="Подпрограмма" localSheetId="6">'[20]Служебный ФКРБ'!$C$2:$C$31</definedName>
    <definedName name="Подпрограмма" localSheetId="3">'[20]Служебный ФКРБ'!$C$2:$C$31</definedName>
    <definedName name="Подпрограмма" localSheetId="9">'[20]Служебный ФКРБ'!$C$2:$C$31</definedName>
    <definedName name="Подпрограмма" localSheetId="2">'[20]Служебный ФКРБ'!$C$2:$C$31</definedName>
    <definedName name="Подпрограмма" localSheetId="13">'[20]Служебный ФКРБ'!$C$2:$C$31</definedName>
    <definedName name="Подпрограмма">'[20]Служебный ФКРБ'!$C$2:$C$31</definedName>
    <definedName name="пр" localSheetId="14" hidden="1">#REF!</definedName>
    <definedName name="пр" localSheetId="11" hidden="1">#REF!</definedName>
    <definedName name="пр" localSheetId="5" hidden="1">#REF!</definedName>
    <definedName name="пр" localSheetId="12" hidden="1">#REF!</definedName>
    <definedName name="пр" localSheetId="4" hidden="1">#REF!</definedName>
    <definedName name="пр" localSheetId="6" hidden="1">#REF!</definedName>
    <definedName name="пр" localSheetId="1" hidden="1">#REF!</definedName>
    <definedName name="пр" localSheetId="0" hidden="1">#REF!</definedName>
    <definedName name="пр" localSheetId="15" hidden="1">#REF!</definedName>
    <definedName name="пр" localSheetId="3" hidden="1">#REF!</definedName>
    <definedName name="пр" localSheetId="9" hidden="1">#REF!</definedName>
    <definedName name="пр" localSheetId="2" hidden="1">#REF!</definedName>
    <definedName name="пр" localSheetId="13" hidden="1">#REF!</definedName>
    <definedName name="пр" hidden="1">#REF!</definedName>
    <definedName name="пред.норма.аморт" comment="ЗиС" localSheetId="3">[28]Амортизация!$D$11</definedName>
    <definedName name="пред.норма.аморт" comment="ЗиС" localSheetId="2">[29]Амортизация!$D$11</definedName>
    <definedName name="пред.норма.аморт" comment="ЗиС">[30]Амортизация!$D$11</definedName>
    <definedName name="Предприятия">'[33]#ССЫЛКА'!$A$1:$D$64</definedName>
    <definedName name="прибыль3" localSheetId="14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12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15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1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рамма" localSheetId="11">'[20]Служебный ФКРБ'!$B$2:$B$145</definedName>
    <definedName name="Программа" localSheetId="5">'[20]Служебный ФКРБ'!$B$2:$B$145</definedName>
    <definedName name="Программа" localSheetId="12">'[20]Служебный ФКРБ'!$B$2:$B$145</definedName>
    <definedName name="Программа" localSheetId="4">'[21]Служебный ФКРБ'!$B$2:$B$145</definedName>
    <definedName name="Программа" localSheetId="6">'[20]Служебный ФКРБ'!$B$2:$B$145</definedName>
    <definedName name="Программа" localSheetId="3">'[20]Служебный ФКРБ'!$B$2:$B$145</definedName>
    <definedName name="Программа" localSheetId="9">'[20]Служебный ФКРБ'!$B$2:$B$145</definedName>
    <definedName name="Программа" localSheetId="2">'[20]Служебный ФКРБ'!$B$2:$B$145</definedName>
    <definedName name="Программа" localSheetId="13">'[20]Служебный ФКРБ'!$B$2:$B$145</definedName>
    <definedName name="Программа">'[20]Служебный ФКРБ'!$B$2:$B$145</definedName>
    <definedName name="расходы">[34]Форма2!$C$51:$C$58,[34]Форма2!$E$51:$F$58,[34]Форма2!$C$60:$C$63,[34]Форма2!$E$60:$F$63,[34]Форма2!$C$65:$C$67,[34]Форма2!$E$65:$F$67,[34]Форма2!$C$51</definedName>
    <definedName name="реестр" hidden="1">{#N/A,#N/A,TRUE,"Лист1";#N/A,#N/A,TRUE,"Лист2";#N/A,#N/A,TRUE,"Лист3"}</definedName>
    <definedName name="рис1" localSheetId="14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12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15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13" hidden="1">{#N/A,#N/A,TRUE,"Лист1";#N/A,#N/A,TRUE,"Лист2";#N/A,#N/A,TRUE,"Лист3"}</definedName>
    <definedName name="рис1" hidden="1">{#N/A,#N/A,TRUE,"Лист1";#N/A,#N/A,TRUE,"Лист2";#N/A,#N/A,TRUE,"Лист3"}</definedName>
    <definedName name="ролгорлгрд" localSheetId="3">'[35]Exchange Rate Link Sheet'!$I$12</definedName>
    <definedName name="ролгорлгрд" localSheetId="2">'[6]Exchange Rate Link Sheet'!$I$12</definedName>
    <definedName name="ролгорлгрд">'[36]Exchange Rate Link Sheet'!$I$12</definedName>
    <definedName name="рпп" localSheetId="11" hidden="1">#REF!</definedName>
    <definedName name="рпп" localSheetId="5" hidden="1">#REF!</definedName>
    <definedName name="рпп" localSheetId="12" hidden="1">#REF!</definedName>
    <definedName name="рпп" localSheetId="1" hidden="1">#REF!</definedName>
    <definedName name="рпп" localSheetId="15" hidden="1">#REF!</definedName>
    <definedName name="рпп" localSheetId="9" hidden="1">#REF!</definedName>
    <definedName name="рпп" localSheetId="2" hidden="1">#REF!</definedName>
    <definedName name="рпп" localSheetId="13" hidden="1">#REF!</definedName>
    <definedName name="рпп" hidden="1">#REF!</definedName>
    <definedName name="с">#N/A</definedName>
    <definedName name="сектор" localSheetId="3">[12]Предпр!$L$3:$L$9</definedName>
    <definedName name="сектор" localSheetId="2">[13]Предпр!$L$3:$L$9</definedName>
    <definedName name="сектор">[14]Предпр!$L$3:$L$9</definedName>
    <definedName name="Специфика" localSheetId="11">[20]ЭКРБ!$A$1:$A$87</definedName>
    <definedName name="Специфика" localSheetId="5">[20]ЭКРБ!$A$1:$A$87</definedName>
    <definedName name="Специфика" localSheetId="12">[20]ЭКРБ!$A$1:$A$87</definedName>
    <definedName name="Специфика" localSheetId="4">[21]ЭКРБ!$A$1:$A$87</definedName>
    <definedName name="Специфика" localSheetId="6">[20]ЭКРБ!$A$1:$A$87</definedName>
    <definedName name="Специфика" localSheetId="3">[20]ЭКРБ!$A$1:$A$87</definedName>
    <definedName name="Специфика" localSheetId="9">[20]ЭКРБ!$A$1:$A$87</definedName>
    <definedName name="Специфика" localSheetId="2">[20]ЭКРБ!$A$1:$A$87</definedName>
    <definedName name="Специфика" localSheetId="13">[20]ЭКРБ!$A$1:$A$87</definedName>
    <definedName name="Специфика">[20]ЭКРБ!$A$1:$A$87</definedName>
    <definedName name="СписокТЭП">[37]СписокТЭП!$A$1:$C$40</definedName>
    <definedName name="Способ" localSheetId="11">'[20]Способ закупки'!$A$1:$A$14</definedName>
    <definedName name="Способ" localSheetId="5">'[20]Способ закупки'!$A$1:$A$14</definedName>
    <definedName name="Способ" localSheetId="12">'[20]Способ закупки'!$A$1:$A$14</definedName>
    <definedName name="Способ" localSheetId="4">'[21]Способ закупки'!$A$1:$A$14</definedName>
    <definedName name="Способ" localSheetId="6">'[20]Способ закупки'!$A$1:$A$14</definedName>
    <definedName name="Способ" localSheetId="3">'[20]Способ закупки'!$A$1:$A$14</definedName>
    <definedName name="Способ" localSheetId="9">'[20]Способ закупки'!$A$1:$A$14</definedName>
    <definedName name="Способ" localSheetId="2">'[20]Способ закупки'!$A$1:$A$14</definedName>
    <definedName name="Способ" localSheetId="13">'[20]Способ закупки'!$A$1:$A$14</definedName>
    <definedName name="Способ">'[20]Способ закупки'!$A$1:$A$14</definedName>
    <definedName name="сс">#N/A</definedName>
    <definedName name="сссс">#N/A</definedName>
    <definedName name="ссы">#N/A</definedName>
    <definedName name="СтавкаПроцента1" localSheetId="4">'[38]L-1'!$B$3</definedName>
    <definedName name="субсидия" localSheetId="14" hidden="1">#REF!</definedName>
    <definedName name="субсидия" localSheetId="11" hidden="1">#REF!</definedName>
    <definedName name="субсидия" localSheetId="5" hidden="1">#REF!</definedName>
    <definedName name="субсидия" localSheetId="12" hidden="1">#REF!</definedName>
    <definedName name="субсидия" localSheetId="4" hidden="1">#REF!</definedName>
    <definedName name="субсидия" localSheetId="6" hidden="1">#REF!</definedName>
    <definedName name="субсидия" localSheetId="1" hidden="1">#REF!</definedName>
    <definedName name="субсидия" localSheetId="0" hidden="1">#REF!</definedName>
    <definedName name="субсидия" localSheetId="15" hidden="1">#REF!</definedName>
    <definedName name="субсидия" localSheetId="3" hidden="1">#REF!</definedName>
    <definedName name="субсидия" localSheetId="9" hidden="1">#REF!</definedName>
    <definedName name="субсидия" localSheetId="2" hidden="1">#REF!</definedName>
    <definedName name="субсидия" localSheetId="13" hidden="1">#REF!</definedName>
    <definedName name="субсидия" hidden="1">#REF!</definedName>
    <definedName name="субсидия3" localSheetId="14" hidden="1">#REF!</definedName>
    <definedName name="субсидия3" localSheetId="11" hidden="1">#REF!</definedName>
    <definedName name="субсидия3" localSheetId="5" hidden="1">#REF!</definedName>
    <definedName name="субсидия3" localSheetId="12" hidden="1">#REF!</definedName>
    <definedName name="субсидия3" localSheetId="4" hidden="1">#REF!</definedName>
    <definedName name="субсидия3" localSheetId="6" hidden="1">#REF!</definedName>
    <definedName name="субсидия3" localSheetId="1" hidden="1">#REF!</definedName>
    <definedName name="субсидия3" localSheetId="0" hidden="1">#REF!</definedName>
    <definedName name="субсидия3" localSheetId="15" hidden="1">#REF!</definedName>
    <definedName name="субсидия3" localSheetId="3" hidden="1">#REF!</definedName>
    <definedName name="субсидия3" localSheetId="9" hidden="1">#REF!</definedName>
    <definedName name="субсидия3" localSheetId="2" hidden="1">#REF!</definedName>
    <definedName name="субсидия3" localSheetId="13" hidden="1">#REF!</definedName>
    <definedName name="субсидия3" hidden="1">#REF!</definedName>
    <definedName name="СуммаКредита1" localSheetId="4">'[38]L-1'!$B$2</definedName>
    <definedName name="Тариф" localSheetId="14" hidden="1">#REF!</definedName>
    <definedName name="Тариф" localSheetId="11" hidden="1">#REF!</definedName>
    <definedName name="Тариф" localSheetId="5" hidden="1">#REF!</definedName>
    <definedName name="Тариф" localSheetId="12" hidden="1">#REF!</definedName>
    <definedName name="Тариф" localSheetId="4" hidden="1">#REF!</definedName>
    <definedName name="Тариф" localSheetId="6" hidden="1">#REF!</definedName>
    <definedName name="Тариф" localSheetId="1" hidden="1">#REF!</definedName>
    <definedName name="Тариф" localSheetId="0" hidden="1">#REF!</definedName>
    <definedName name="Тариф" localSheetId="15" hidden="1">#REF!</definedName>
    <definedName name="Тариф" localSheetId="3" hidden="1">#REF!</definedName>
    <definedName name="Тариф" localSheetId="9" hidden="1">#REF!</definedName>
    <definedName name="Тариф" localSheetId="2" hidden="1">#REF!</definedName>
    <definedName name="Тариф" localSheetId="13" hidden="1">#REF!</definedName>
    <definedName name="Тариф" hidden="1">#REF!</definedName>
    <definedName name="Тип_пункта" localSheetId="11">'[20]Тип пункта плана'!$A$1:$A$3</definedName>
    <definedName name="Тип_пункта" localSheetId="5">'[20]Тип пункта плана'!$A$1:$A$3</definedName>
    <definedName name="Тип_пункта" localSheetId="12">'[20]Тип пункта плана'!$A$1:$A$3</definedName>
    <definedName name="Тип_пункта" localSheetId="4">'[21]Тип пункта плана'!$A$1:$A$3</definedName>
    <definedName name="Тип_пункта" localSheetId="6">'[20]Тип пункта плана'!$A$1:$A$3</definedName>
    <definedName name="Тип_пункта" localSheetId="3">'[20]Тип пункта плана'!$A$1:$A$3</definedName>
    <definedName name="Тип_пункта" localSheetId="9">'[20]Тип пункта плана'!$A$1:$A$3</definedName>
    <definedName name="Тип_пункта" localSheetId="2">'[20]Тип пункта плана'!$A$1:$A$3</definedName>
    <definedName name="Тип_пункта" localSheetId="13">'[20]Тип пункта плана'!$A$1:$A$3</definedName>
    <definedName name="Тип_пункта">'[20]Тип пункта плана'!$A$1:$A$3</definedName>
    <definedName name="тп" localSheetId="14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12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15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13" hidden="1">{#N/A,#N/A,TRUE,"Лист1";#N/A,#N/A,TRUE,"Лист2";#N/A,#N/A,TRUE,"Лист3"}</definedName>
    <definedName name="тп" hidden="1">{#N/A,#N/A,TRUE,"Лист1";#N/A,#N/A,TRUE,"Лист2";#N/A,#N/A,TRUE,"Лист3"}</definedName>
    <definedName name="у">#N/A</definedName>
    <definedName name="ук">#N/A</definedName>
    <definedName name="укеееукеееееееееееееее" localSheetId="14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12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5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4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12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5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урр" localSheetId="2" hidden="1">{#N/A,#N/A,TRUE,"Лист1";#N/A,#N/A,TRUE,"Лист2";#N/A,#N/A,TRUE,"Лист3"}</definedName>
    <definedName name="фурр" hidden="1">{#N/A,#N/A,TRUE,"Лист1";#N/A,#N/A,TRUE,"Лист2";#N/A,#N/A,TRUE,"Лист3"}</definedName>
    <definedName name="ц">#N/A</definedName>
    <definedName name="цу">#N/A</definedName>
    <definedName name="цц">#N/A</definedName>
    <definedName name="Шымкент" localSheetId="14" hidden="1">#REF!</definedName>
    <definedName name="Шымкент" localSheetId="11" hidden="1">#REF!</definedName>
    <definedName name="Шымкент" localSheetId="5" hidden="1">#REF!</definedName>
    <definedName name="Шымкент" localSheetId="12" hidden="1">#REF!</definedName>
    <definedName name="Шымкент" localSheetId="4" hidden="1">#REF!</definedName>
    <definedName name="Шымкент" localSheetId="6" hidden="1">#REF!</definedName>
    <definedName name="Шымкент" localSheetId="1" hidden="1">#REF!</definedName>
    <definedName name="Шымкент" localSheetId="0" hidden="1">#REF!</definedName>
    <definedName name="Шымкент" localSheetId="15" hidden="1">#REF!</definedName>
    <definedName name="Шымкент" localSheetId="3" hidden="1">#REF!</definedName>
    <definedName name="Шымкент" localSheetId="9" hidden="1">#REF!</definedName>
    <definedName name="Шымкент" localSheetId="2" hidden="1">#REF!</definedName>
    <definedName name="Шымкент" localSheetId="13" hidden="1">#REF!</definedName>
    <definedName name="Шымкент" hidden="1">#REF!</definedName>
    <definedName name="Шымкент1" localSheetId="1" hidden="1">#REF!</definedName>
    <definedName name="Шымкент1" localSheetId="2" hidden="1">#REF!</definedName>
    <definedName name="Шымкент1" hidden="1">#REF!</definedName>
    <definedName name="щ">#N/A</definedName>
    <definedName name="ыаывуп" localSheetId="1" hidden="1">#REF!</definedName>
    <definedName name="ыаывуп" localSheetId="2" hidden="1">#REF!</definedName>
    <definedName name="ыаывуп" hidden="1">#REF!</definedName>
    <definedName name="ыв">#N/A</definedName>
    <definedName name="ыва" localSheetId="14" hidden="1">{#N/A,#N/A,TRUE,"Лист1";#N/A,#N/A,TRUE,"Лист2";#N/A,#N/A,TRUE,"Лист3"}</definedName>
    <definedName name="ыва" localSheetId="11" hidden="1">{#N/A,#N/A,TRUE,"Лист1";#N/A,#N/A,TRUE,"Лист2";#N/A,#N/A,TRUE,"Лист3"}</definedName>
    <definedName name="ыва" localSheetId="5" hidden="1">{#N/A,#N/A,TRUE,"Лист1";#N/A,#N/A,TRUE,"Лист2";#N/A,#N/A,TRUE,"Лист3"}</definedName>
    <definedName name="ыва" localSheetId="12" hidden="1">{#N/A,#N/A,TRUE,"Лист1";#N/A,#N/A,TRUE,"Лист2";#N/A,#N/A,TRUE,"Лист3"}</definedName>
    <definedName name="ыва" localSheetId="4" hidden="1">{#N/A,#N/A,TRUE,"Лист1";#N/A,#N/A,TRUE,"Лист2";#N/A,#N/A,TRUE,"Лист3"}</definedName>
    <definedName name="ыва" localSheetId="6" hidden="1">{#N/A,#N/A,TRUE,"Лист1";#N/A,#N/A,TRUE,"Лист2";#N/A,#N/A,TRUE,"Лист3"}</definedName>
    <definedName name="ыва" localSheetId="1" hidden="1">{#N/A,#N/A,TRUE,"Лист1";#N/A,#N/A,TRUE,"Лист2";#N/A,#N/A,TRUE,"Лист3"}</definedName>
    <definedName name="ыва" localSheetId="0" hidden="1">{#N/A,#N/A,TRUE,"Лист1";#N/A,#N/A,TRUE,"Лист2";#N/A,#N/A,TRUE,"Лист3"}</definedName>
    <definedName name="ыва" localSheetId="15" hidden="1">{#N/A,#N/A,TRUE,"Лист1";#N/A,#N/A,TRUE,"Лист2";#N/A,#N/A,TRUE,"Лист3"}</definedName>
    <definedName name="ыва" localSheetId="3" hidden="1">{#N/A,#N/A,TRUE,"Лист1";#N/A,#N/A,TRUE,"Лист2";#N/A,#N/A,TRUE,"Лист3"}</definedName>
    <definedName name="ыва" localSheetId="9" hidden="1">{#N/A,#N/A,TRUE,"Лист1";#N/A,#N/A,TRUE,"Лист2";#N/A,#N/A,TRUE,"Лист3"}</definedName>
    <definedName name="ыва" localSheetId="2" hidden="1">{#N/A,#N/A,TRUE,"Лист1";#N/A,#N/A,TRUE,"Лист2";#N/A,#N/A,TRUE,"Лист3"}</definedName>
    <definedName name="ыва" localSheetId="13" hidden="1">{#N/A,#N/A,TRUE,"Лист1";#N/A,#N/A,TRUE,"Лист2";#N/A,#N/A,TRUE,"Лист3"}</definedName>
    <definedName name="ыва" hidden="1">{#N/A,#N/A,TRUE,"Лист1";#N/A,#N/A,TRUE,"Лист2";#N/A,#N/A,TRUE,"Лист3"}</definedName>
    <definedName name="ыкрвео" localSheetId="2" hidden="1">{#N/A,#N/A,TRUE,"Лист1";#N/A,#N/A,TRUE,"Лист2";#N/A,#N/A,TRUE,"Лист3"}</definedName>
    <definedName name="ыкрвео" hidden="1">{#N/A,#N/A,TRUE,"Лист1";#N/A,#N/A,TRUE,"Лист2";#N/A,#N/A,TRUE,"Лист3"}</definedName>
    <definedName name="ыуаы" localSheetId="14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12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5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Экспорт_Поставки_нефти">'[32]поставка сравн13'!$A$1:$Q$30</definedName>
    <definedName name="ЮКФ" localSheetId="14" hidden="1">#REF!</definedName>
    <definedName name="ЮКФ" localSheetId="11" hidden="1">#REF!</definedName>
    <definedName name="ЮКФ" localSheetId="5" hidden="1">#REF!</definedName>
    <definedName name="ЮКФ" localSheetId="12" hidden="1">#REF!</definedName>
    <definedName name="ЮКФ" localSheetId="4" hidden="1">#REF!</definedName>
    <definedName name="ЮКФ" localSheetId="6" hidden="1">#REF!</definedName>
    <definedName name="ЮКФ" localSheetId="1" hidden="1">#REF!</definedName>
    <definedName name="ЮКФ" localSheetId="0" hidden="1">#REF!</definedName>
    <definedName name="ЮКФ" localSheetId="15" hidden="1">#REF!</definedName>
    <definedName name="ЮКФ" localSheetId="3" hidden="1">#REF!</definedName>
    <definedName name="ЮКФ" localSheetId="9" hidden="1">#REF!</definedName>
    <definedName name="ЮКФ" localSheetId="2" hidden="1">#REF!</definedName>
    <definedName name="ЮКФ" localSheetId="13" hidden="1">#REF!</definedName>
    <definedName name="ЮКФ" hidden="1">#REF!</definedName>
  </definedNames>
  <calcPr calcId="125725"/>
</workbook>
</file>

<file path=xl/calcChain.xml><?xml version="1.0" encoding="utf-8"?>
<calcChain xmlns="http://schemas.openxmlformats.org/spreadsheetml/2006/main">
  <c r="H52" i="22"/>
  <c r="G52"/>
  <c r="H34"/>
  <c r="G34"/>
  <c r="H63" l="1"/>
  <c r="H40"/>
  <c r="H45"/>
  <c r="G23" i="26" l="1"/>
  <c r="G15"/>
  <c r="Q51" i="22" l="1"/>
  <c r="H51" l="1"/>
  <c r="G6" i="26" l="1"/>
  <c r="H70" i="22" l="1"/>
  <c r="H14"/>
  <c r="R31"/>
  <c r="H31"/>
  <c r="P13"/>
  <c r="Q13" l="1"/>
  <c r="T52" l="1"/>
  <c r="T34"/>
  <c r="P14"/>
  <c r="O23" i="26"/>
  <c r="G14" i="22"/>
  <c r="G51"/>
  <c r="P51"/>
  <c r="H44" l="1"/>
  <c r="H47"/>
  <c r="N47"/>
  <c r="P44"/>
  <c r="R38"/>
  <c r="R39"/>
  <c r="R40"/>
  <c r="F14" i="26" l="1"/>
  <c r="H37" i="22"/>
  <c r="R37"/>
  <c r="G31"/>
  <c r="P26"/>
  <c r="P45" l="1"/>
  <c r="P42"/>
  <c r="P22" l="1"/>
  <c r="R49"/>
  <c r="L54"/>
  <c r="N54"/>
  <c r="P54"/>
  <c r="N49"/>
  <c r="L49"/>
  <c r="H22"/>
  <c r="T50" l="1"/>
  <c r="G50"/>
  <c r="H50" s="1"/>
  <c r="H49"/>
  <c r="H79" l="1"/>
  <c r="F79"/>
  <c r="H78"/>
  <c r="F78"/>
  <c r="H72"/>
  <c r="H76" s="1"/>
  <c r="E72"/>
  <c r="F72"/>
  <c r="F76" s="1"/>
  <c r="G72"/>
  <c r="H64"/>
  <c r="G64" s="1"/>
  <c r="G65"/>
  <c r="G62"/>
  <c r="H54"/>
  <c r="F24" i="26"/>
  <c r="F26"/>
  <c r="H55" i="22"/>
  <c r="H48"/>
  <c r="H42"/>
  <c r="D5" i="26"/>
  <c r="F9"/>
  <c r="F8"/>
  <c r="F10"/>
  <c r="G7"/>
  <c r="F7" s="1"/>
  <c r="R30" i="22"/>
  <c r="R47"/>
  <c r="R29"/>
  <c r="G5" i="26" l="1"/>
  <c r="I14" i="22"/>
  <c r="H29"/>
  <c r="H26"/>
  <c r="I22"/>
  <c r="I15"/>
  <c r="I16"/>
  <c r="I18"/>
  <c r="I21"/>
  <c r="I24"/>
  <c r="I28"/>
  <c r="I40"/>
  <c r="I41"/>
  <c r="I42"/>
  <c r="I44"/>
  <c r="I47"/>
  <c r="I48"/>
  <c r="I49"/>
  <c r="I52"/>
  <c r="I54"/>
  <c r="I55"/>
  <c r="I59"/>
  <c r="I62"/>
  <c r="I63"/>
  <c r="I74"/>
  <c r="I75"/>
  <c r="I76"/>
  <c r="I78"/>
  <c r="I79"/>
  <c r="F63"/>
  <c r="G63" s="1"/>
  <c r="H20"/>
  <c r="G57"/>
  <c r="G55"/>
  <c r="G46"/>
  <c r="G43"/>
  <c r="G41"/>
  <c r="G79" s="1"/>
  <c r="G33"/>
  <c r="G30"/>
  <c r="G28"/>
  <c r="G23"/>
  <c r="G21"/>
  <c r="G15"/>
  <c r="G16"/>
  <c r="G17"/>
  <c r="G18"/>
  <c r="G19"/>
  <c r="D72"/>
  <c r="I72" s="1"/>
  <c r="E60"/>
  <c r="D32"/>
  <c r="D13"/>
  <c r="D20"/>
  <c r="D25"/>
  <c r="D27"/>
  <c r="D53"/>
  <c r="D39" s="1"/>
  <c r="D38" s="1"/>
  <c r="I20" l="1"/>
  <c r="G76"/>
  <c r="G78"/>
  <c r="H13"/>
  <c r="I13" s="1"/>
  <c r="I26"/>
  <c r="H25"/>
  <c r="I25" s="1"/>
  <c r="D12"/>
  <c r="D60" s="1"/>
  <c r="F37"/>
  <c r="G37" s="1"/>
  <c r="F13"/>
  <c r="F45"/>
  <c r="G45" s="1"/>
  <c r="Q45" s="1"/>
  <c r="F24"/>
  <c r="G24" s="1"/>
  <c r="D27" i="26"/>
  <c r="F54" i="22"/>
  <c r="G54" s="1"/>
  <c r="F47"/>
  <c r="G47" s="1"/>
  <c r="F44"/>
  <c r="G44" s="1"/>
  <c r="F42"/>
  <c r="G42" s="1"/>
  <c r="F40"/>
  <c r="G40" s="1"/>
  <c r="T40" s="1"/>
  <c r="C5" i="26"/>
  <c r="F29" i="22"/>
  <c r="G29" s="1"/>
  <c r="F26"/>
  <c r="G26" s="1"/>
  <c r="G25" s="1"/>
  <c r="F22"/>
  <c r="F20" l="1"/>
  <c r="G22"/>
  <c r="G20" s="1"/>
  <c r="E63"/>
  <c r="G13" l="1"/>
  <c r="S14"/>
  <c r="E61" l="1"/>
  <c r="G13" i="26"/>
  <c r="C14"/>
  <c r="C15"/>
  <c r="F48" i="22" l="1"/>
  <c r="G48" s="1"/>
  <c r="F52"/>
  <c r="E21" i="26"/>
  <c r="E13"/>
  <c r="E11" s="1"/>
  <c r="G12"/>
  <c r="G11" s="1"/>
  <c r="H58" i="22" s="1"/>
  <c r="C11" i="26"/>
  <c r="E9"/>
  <c r="E7"/>
  <c r="E6"/>
  <c r="E5" s="1"/>
  <c r="F36" i="22"/>
  <c r="I58" l="1"/>
  <c r="H53"/>
  <c r="D11" i="26"/>
  <c r="F58" i="22" s="1"/>
  <c r="H39" l="1"/>
  <c r="I53"/>
  <c r="F53"/>
  <c r="F39" s="1"/>
  <c r="F38" s="1"/>
  <c r="G58"/>
  <c r="G53" s="1"/>
  <c r="G39" s="1"/>
  <c r="G38" s="1"/>
  <c r="F34"/>
  <c r="H27"/>
  <c r="I27" s="1"/>
  <c r="H38" l="1"/>
  <c r="I38" s="1"/>
  <c r="I39"/>
  <c r="F27"/>
  <c r="G27"/>
  <c r="F32"/>
  <c r="F25"/>
  <c r="F12" l="1"/>
  <c r="F60" s="1"/>
  <c r="F61" s="1"/>
  <c r="O51" i="5" l="1"/>
  <c r="O50"/>
  <c r="O49"/>
  <c r="O48"/>
  <c r="O47"/>
  <c r="O46"/>
  <c r="J30" i="20" l="1"/>
  <c r="N69" l="1"/>
  <c r="N64"/>
  <c r="N58"/>
  <c r="N56"/>
  <c r="N54"/>
  <c r="N49"/>
  <c r="N48"/>
  <c r="N47"/>
  <c r="N41"/>
  <c r="N40"/>
  <c r="N31"/>
  <c r="N29"/>
  <c r="N28"/>
  <c r="N27"/>
  <c r="N26"/>
  <c r="N20"/>
  <c r="N21"/>
  <c r="K76" l="1"/>
  <c r="J76"/>
  <c r="I76"/>
  <c r="R73"/>
  <c r="L73"/>
  <c r="K73"/>
  <c r="I73"/>
  <c r="D73"/>
  <c r="R72"/>
  <c r="P72"/>
  <c r="O72"/>
  <c r="L72"/>
  <c r="K72"/>
  <c r="J72"/>
  <c r="I72"/>
  <c r="P71"/>
  <c r="R70"/>
  <c r="Q70"/>
  <c r="O70"/>
  <c r="L70"/>
  <c r="K70"/>
  <c r="J70"/>
  <c r="D70"/>
  <c r="R69"/>
  <c r="Q69"/>
  <c r="O69"/>
  <c r="L69"/>
  <c r="K69"/>
  <c r="J69"/>
  <c r="I71"/>
  <c r="H71"/>
  <c r="D69"/>
  <c r="E68"/>
  <c r="D68"/>
  <c r="D66"/>
  <c r="E65"/>
  <c r="D65"/>
  <c r="L64"/>
  <c r="D64"/>
  <c r="D62"/>
  <c r="M61"/>
  <c r="L61"/>
  <c r="D61"/>
  <c r="O60"/>
  <c r="N59"/>
  <c r="N45" s="1"/>
  <c r="N44" s="1"/>
  <c r="M60"/>
  <c r="L60"/>
  <c r="D60"/>
  <c r="Q59"/>
  <c r="P59"/>
  <c r="I59"/>
  <c r="I45" s="1"/>
  <c r="I44" s="1"/>
  <c r="H59"/>
  <c r="D59"/>
  <c r="R58"/>
  <c r="P58"/>
  <c r="M58"/>
  <c r="L58"/>
  <c r="D58"/>
  <c r="R57"/>
  <c r="Q57"/>
  <c r="P57"/>
  <c r="O57"/>
  <c r="M57"/>
  <c r="L57"/>
  <c r="D57"/>
  <c r="R56"/>
  <c r="P56"/>
  <c r="O56"/>
  <c r="M56"/>
  <c r="L56"/>
  <c r="D56"/>
  <c r="R55"/>
  <c r="P55"/>
  <c r="M55"/>
  <c r="L55"/>
  <c r="D55"/>
  <c r="P54"/>
  <c r="O54"/>
  <c r="L54"/>
  <c r="D54"/>
  <c r="P53"/>
  <c r="O53"/>
  <c r="M53"/>
  <c r="L53"/>
  <c r="D53"/>
  <c r="M52"/>
  <c r="L52"/>
  <c r="K52"/>
  <c r="D52"/>
  <c r="O51"/>
  <c r="M51"/>
  <c r="L51"/>
  <c r="D51"/>
  <c r="R50"/>
  <c r="P50"/>
  <c r="O50"/>
  <c r="M50"/>
  <c r="L50"/>
  <c r="D50"/>
  <c r="P49"/>
  <c r="O49"/>
  <c r="M49"/>
  <c r="L49"/>
  <c r="K49"/>
  <c r="D49"/>
  <c r="P48"/>
  <c r="M48"/>
  <c r="L48"/>
  <c r="D48"/>
  <c r="P47"/>
  <c r="O47"/>
  <c r="M47"/>
  <c r="L47"/>
  <c r="K47"/>
  <c r="D47"/>
  <c r="M46"/>
  <c r="L46"/>
  <c r="K46"/>
  <c r="D46"/>
  <c r="H45"/>
  <c r="H44" s="1"/>
  <c r="D45"/>
  <c r="D44"/>
  <c r="F43"/>
  <c r="Q42"/>
  <c r="M42"/>
  <c r="D42"/>
  <c r="P41"/>
  <c r="O41"/>
  <c r="L41"/>
  <c r="D41"/>
  <c r="P40"/>
  <c r="P37" s="1"/>
  <c r="O40"/>
  <c r="L40"/>
  <c r="D40"/>
  <c r="M39"/>
  <c r="L39"/>
  <c r="D39"/>
  <c r="R38"/>
  <c r="R37" s="1"/>
  <c r="L38"/>
  <c r="E38" s="1"/>
  <c r="D38"/>
  <c r="N37"/>
  <c r="J37"/>
  <c r="I37"/>
  <c r="H37"/>
  <c r="D37"/>
  <c r="P36"/>
  <c r="M36"/>
  <c r="M32" s="1"/>
  <c r="L36"/>
  <c r="D36"/>
  <c r="D35"/>
  <c r="P34"/>
  <c r="O34"/>
  <c r="L34"/>
  <c r="D34"/>
  <c r="L33"/>
  <c r="E33" s="1"/>
  <c r="F33" s="1"/>
  <c r="D33"/>
  <c r="R32"/>
  <c r="Q32"/>
  <c r="N32"/>
  <c r="J32"/>
  <c r="I32"/>
  <c r="H32"/>
  <c r="D32"/>
  <c r="R31"/>
  <c r="R30" s="1"/>
  <c r="Q31"/>
  <c r="Q30" s="1"/>
  <c r="P31"/>
  <c r="P30" s="1"/>
  <c r="L31"/>
  <c r="D31"/>
  <c r="N30"/>
  <c r="M30"/>
  <c r="K30"/>
  <c r="I30"/>
  <c r="H30"/>
  <c r="D30"/>
  <c r="R29"/>
  <c r="Q29"/>
  <c r="P29"/>
  <c r="O29"/>
  <c r="M29"/>
  <c r="L29"/>
  <c r="D29"/>
  <c r="R28"/>
  <c r="Q28"/>
  <c r="P28"/>
  <c r="O28"/>
  <c r="M28"/>
  <c r="L28"/>
  <c r="K28"/>
  <c r="D28"/>
  <c r="P27"/>
  <c r="M27"/>
  <c r="D27"/>
  <c r="R26"/>
  <c r="Q26"/>
  <c r="P26"/>
  <c r="O26"/>
  <c r="M26"/>
  <c r="L26"/>
  <c r="K26"/>
  <c r="D26"/>
  <c r="N25"/>
  <c r="J25"/>
  <c r="I25"/>
  <c r="H25"/>
  <c r="D25"/>
  <c r="M24"/>
  <c r="E24" s="1"/>
  <c r="D24"/>
  <c r="R23"/>
  <c r="P23"/>
  <c r="O23"/>
  <c r="M23"/>
  <c r="L23"/>
  <c r="D23"/>
  <c r="R22"/>
  <c r="Q22"/>
  <c r="P22"/>
  <c r="O22"/>
  <c r="L22"/>
  <c r="K22"/>
  <c r="D22"/>
  <c r="R21"/>
  <c r="Q21"/>
  <c r="P21"/>
  <c r="M21"/>
  <c r="L21"/>
  <c r="K21"/>
  <c r="D21"/>
  <c r="Q20"/>
  <c r="P20"/>
  <c r="M20"/>
  <c r="L20"/>
  <c r="D20"/>
  <c r="N19"/>
  <c r="N18" s="1"/>
  <c r="J19"/>
  <c r="I19"/>
  <c r="H19"/>
  <c r="D19"/>
  <c r="D18"/>
  <c r="D17" s="1"/>
  <c r="P32" l="1"/>
  <c r="F38"/>
  <c r="E39"/>
  <c r="I18"/>
  <c r="E28"/>
  <c r="F28" s="1"/>
  <c r="O37"/>
  <c r="F65"/>
  <c r="D71"/>
  <c r="P25"/>
  <c r="R19"/>
  <c r="F24"/>
  <c r="F68"/>
  <c r="J71"/>
  <c r="Q71"/>
  <c r="H18"/>
  <c r="H66" s="1"/>
  <c r="H67" s="1"/>
  <c r="E49"/>
  <c r="F49" s="1"/>
  <c r="L71"/>
  <c r="E72"/>
  <c r="F72" s="1"/>
  <c r="L19"/>
  <c r="Q19"/>
  <c r="P19"/>
  <c r="P18" s="1"/>
  <c r="M19"/>
  <c r="E26"/>
  <c r="F26" s="1"/>
  <c r="E47"/>
  <c r="F47" s="1"/>
  <c r="P45"/>
  <c r="P44" s="1"/>
  <c r="E53"/>
  <c r="F53" s="1"/>
  <c r="M25"/>
  <c r="E22"/>
  <c r="F22" s="1"/>
  <c r="L30"/>
  <c r="E34"/>
  <c r="K71"/>
  <c r="O71"/>
  <c r="R71"/>
  <c r="L75"/>
  <c r="J18"/>
  <c r="I66"/>
  <c r="I67" s="1"/>
  <c r="N66"/>
  <c r="N67" s="1"/>
  <c r="F34"/>
  <c r="F39"/>
  <c r="J59"/>
  <c r="J45" s="1"/>
  <c r="J44" s="1"/>
  <c r="P66" l="1"/>
  <c r="P67" s="1"/>
  <c r="J66"/>
  <c r="J67" s="1"/>
  <c r="R73" i="5"/>
  <c r="R72"/>
  <c r="R70"/>
  <c r="R69"/>
  <c r="R58"/>
  <c r="R57"/>
  <c r="R56"/>
  <c r="R55"/>
  <c r="R50"/>
  <c r="R38"/>
  <c r="R31"/>
  <c r="R29"/>
  <c r="R28"/>
  <c r="R26"/>
  <c r="R23"/>
  <c r="R22"/>
  <c r="R21"/>
  <c r="U88" i="19"/>
  <c r="S88"/>
  <c r="F74"/>
  <c r="F73"/>
  <c r="D72"/>
  <c r="F72" s="1"/>
  <c r="F71"/>
  <c r="F70"/>
  <c r="F66"/>
  <c r="F65"/>
  <c r="F64"/>
  <c r="F63"/>
  <c r="E62"/>
  <c r="R64" i="5" s="1"/>
  <c r="D62" i="19"/>
  <c r="D57" s="1"/>
  <c r="F61"/>
  <c r="F60"/>
  <c r="F59"/>
  <c r="F58"/>
  <c r="F56"/>
  <c r="F55"/>
  <c r="F54"/>
  <c r="F53"/>
  <c r="F52"/>
  <c r="F51"/>
  <c r="F50"/>
  <c r="F49"/>
  <c r="D48"/>
  <c r="F48" s="1"/>
  <c r="F47"/>
  <c r="F46"/>
  <c r="F45"/>
  <c r="F44"/>
  <c r="E43"/>
  <c r="F40"/>
  <c r="F39"/>
  <c r="F38"/>
  <c r="F37"/>
  <c r="F36"/>
  <c r="E35"/>
  <c r="D35"/>
  <c r="F34"/>
  <c r="F33"/>
  <c r="F32"/>
  <c r="F31"/>
  <c r="E30"/>
  <c r="D30"/>
  <c r="F29"/>
  <c r="F28" s="1"/>
  <c r="E28"/>
  <c r="D28"/>
  <c r="F27"/>
  <c r="F26"/>
  <c r="F25"/>
  <c r="E25"/>
  <c r="R27" i="20" s="1"/>
  <c r="R25" s="1"/>
  <c r="R18" s="1"/>
  <c r="F24" i="19"/>
  <c r="E23"/>
  <c r="D23"/>
  <c r="F22"/>
  <c r="F21"/>
  <c r="F20"/>
  <c r="F19"/>
  <c r="F18"/>
  <c r="E17"/>
  <c r="D17"/>
  <c r="D16" s="1"/>
  <c r="D15" s="1"/>
  <c r="F30" l="1"/>
  <c r="E16"/>
  <c r="F35"/>
  <c r="R27" i="5"/>
  <c r="F23" i="19"/>
  <c r="F17"/>
  <c r="E42"/>
  <c r="E67" s="1"/>
  <c r="E68" s="1"/>
  <c r="E57"/>
  <c r="R64" i="20"/>
  <c r="R59" s="1"/>
  <c r="R45" s="1"/>
  <c r="R44" s="1"/>
  <c r="R66" s="1"/>
  <c r="R67" s="1"/>
  <c r="F43" i="19"/>
  <c r="F62"/>
  <c r="F57" s="1"/>
  <c r="D43"/>
  <c r="D42" s="1"/>
  <c r="D67" s="1"/>
  <c r="D68" s="1"/>
  <c r="F42" l="1"/>
  <c r="F16"/>
  <c r="F67" s="1"/>
  <c r="F68"/>
  <c r="Q70" i="5"/>
  <c r="Q69"/>
  <c r="Q57"/>
  <c r="Q42"/>
  <c r="Q31"/>
  <c r="Q29"/>
  <c r="Q28"/>
  <c r="Q26"/>
  <c r="Q22"/>
  <c r="Q21"/>
  <c r="Q20"/>
  <c r="F81" i="18"/>
  <c r="E80"/>
  <c r="F77"/>
  <c r="F76"/>
  <c r="E74"/>
  <c r="D74"/>
  <c r="F68"/>
  <c r="D63"/>
  <c r="F63" s="1"/>
  <c r="E57"/>
  <c r="D57"/>
  <c r="E56"/>
  <c r="Q58" i="5" s="1"/>
  <c r="D56" i="18"/>
  <c r="D55"/>
  <c r="F55" s="1"/>
  <c r="E53"/>
  <c r="Q55" i="20" s="1"/>
  <c r="D46" i="18"/>
  <c r="F46" s="1"/>
  <c r="D45"/>
  <c r="F41"/>
  <c r="E38"/>
  <c r="Q40" i="20" s="1"/>
  <c r="Q37" s="1"/>
  <c r="D35" i="18"/>
  <c r="E30"/>
  <c r="D30"/>
  <c r="D29"/>
  <c r="D28" s="1"/>
  <c r="E28"/>
  <c r="E25"/>
  <c r="D25"/>
  <c r="D24"/>
  <c r="D80" s="1"/>
  <c r="E23"/>
  <c r="D20"/>
  <c r="F20" s="1"/>
  <c r="D19"/>
  <c r="F19" s="1"/>
  <c r="D18"/>
  <c r="F18" s="1"/>
  <c r="E17"/>
  <c r="D43" l="1"/>
  <c r="D42" s="1"/>
  <c r="E35"/>
  <c r="D23"/>
  <c r="F23" s="1"/>
  <c r="F74"/>
  <c r="F28"/>
  <c r="F25"/>
  <c r="Q27" i="20"/>
  <c r="Q25" s="1"/>
  <c r="Q18" s="1"/>
  <c r="F29" i="18"/>
  <c r="F45"/>
  <c r="E16"/>
  <c r="Q27" i="5"/>
  <c r="Q40"/>
  <c r="D17" i="18"/>
  <c r="F24"/>
  <c r="E43"/>
  <c r="F56"/>
  <c r="Q58" i="20"/>
  <c r="Q45" s="1"/>
  <c r="Q44" s="1"/>
  <c r="Q71" i="5"/>
  <c r="Q55"/>
  <c r="F80" i="18"/>
  <c r="E78"/>
  <c r="F78" s="1"/>
  <c r="D16" l="1"/>
  <c r="F16" s="1"/>
  <c r="F43"/>
  <c r="E42"/>
  <c r="F42" s="1"/>
  <c r="Q66" i="20"/>
  <c r="Q67" s="1"/>
  <c r="D64" i="18"/>
  <c r="D67" s="1"/>
  <c r="F67" s="1"/>
  <c r="D15"/>
  <c r="F17"/>
  <c r="P58" i="5"/>
  <c r="P57"/>
  <c r="P56"/>
  <c r="P55"/>
  <c r="P54"/>
  <c r="P53"/>
  <c r="P50"/>
  <c r="P49"/>
  <c r="P48"/>
  <c r="P47"/>
  <c r="P41"/>
  <c r="P40"/>
  <c r="P36"/>
  <c r="P34"/>
  <c r="P31"/>
  <c r="P29"/>
  <c r="P28"/>
  <c r="P27"/>
  <c r="P26"/>
  <c r="P23"/>
  <c r="P22"/>
  <c r="P21"/>
  <c r="P20"/>
  <c r="E69" i="17"/>
  <c r="D69"/>
  <c r="F63"/>
  <c r="F62"/>
  <c r="F59"/>
  <c r="F58"/>
  <c r="E57"/>
  <c r="F57" s="1"/>
  <c r="D57"/>
  <c r="F56"/>
  <c r="F55"/>
  <c r="F54"/>
  <c r="F53"/>
  <c r="F52"/>
  <c r="F51"/>
  <c r="F48"/>
  <c r="F47"/>
  <c r="F46"/>
  <c r="F45"/>
  <c r="E43"/>
  <c r="F43" s="1"/>
  <c r="D43"/>
  <c r="D42" s="1"/>
  <c r="F41"/>
  <c r="F39"/>
  <c r="F38"/>
  <c r="E35"/>
  <c r="D35"/>
  <c r="F34"/>
  <c r="F32"/>
  <c r="F31"/>
  <c r="E30"/>
  <c r="D30"/>
  <c r="F29"/>
  <c r="E28"/>
  <c r="D28"/>
  <c r="F27"/>
  <c r="F26"/>
  <c r="F25"/>
  <c r="F24"/>
  <c r="E23"/>
  <c r="D23"/>
  <c r="F22"/>
  <c r="F21"/>
  <c r="F20"/>
  <c r="F19"/>
  <c r="F18"/>
  <c r="E17"/>
  <c r="D17"/>
  <c r="F23" l="1"/>
  <c r="F17"/>
  <c r="D16"/>
  <c r="D64" s="1"/>
  <c r="D65" s="1"/>
  <c r="F30"/>
  <c r="E64" i="18"/>
  <c r="F64" s="1"/>
  <c r="F28" i="17"/>
  <c r="F35"/>
  <c r="E16"/>
  <c r="F16" s="1"/>
  <c r="E42"/>
  <c r="F42" s="1"/>
  <c r="E65" i="18" l="1"/>
  <c r="D15" i="17"/>
  <c r="E64"/>
  <c r="O72" i="5"/>
  <c r="O70"/>
  <c r="O69"/>
  <c r="O60"/>
  <c r="O57"/>
  <c r="O56"/>
  <c r="O54"/>
  <c r="O53"/>
  <c r="O41"/>
  <c r="O40"/>
  <c r="O34"/>
  <c r="O29"/>
  <c r="O28"/>
  <c r="O26"/>
  <c r="O23"/>
  <c r="O22"/>
  <c r="F111" i="16"/>
  <c r="E111"/>
  <c r="F109"/>
  <c r="O73" i="20" s="1"/>
  <c r="F107" i="16"/>
  <c r="H106"/>
  <c r="G106"/>
  <c r="H104"/>
  <c r="G104"/>
  <c r="F100"/>
  <c r="G95"/>
  <c r="G94"/>
  <c r="E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F83"/>
  <c r="O58" i="5" s="1"/>
  <c r="H82" i="16"/>
  <c r="G82"/>
  <c r="H81"/>
  <c r="G81"/>
  <c r="H80"/>
  <c r="G80"/>
  <c r="H79"/>
  <c r="G79"/>
  <c r="H78"/>
  <c r="G78"/>
  <c r="H77"/>
  <c r="G77"/>
  <c r="F76"/>
  <c r="G75"/>
  <c r="H74"/>
  <c r="G74"/>
  <c r="F73"/>
  <c r="O52" i="20" s="1"/>
  <c r="E52" s="1"/>
  <c r="F52" s="1"/>
  <c r="G72" i="16"/>
  <c r="K71"/>
  <c r="H71"/>
  <c r="G71"/>
  <c r="H70"/>
  <c r="G70"/>
  <c r="F69"/>
  <c r="G69" s="1"/>
  <c r="H68"/>
  <c r="G68"/>
  <c r="F67"/>
  <c r="E65"/>
  <c r="E64" s="1"/>
  <c r="H62"/>
  <c r="G62"/>
  <c r="H61"/>
  <c r="G61"/>
  <c r="F57"/>
  <c r="E57"/>
  <c r="H56"/>
  <c r="G56"/>
  <c r="H55"/>
  <c r="G55"/>
  <c r="H54"/>
  <c r="G54"/>
  <c r="H53"/>
  <c r="G53"/>
  <c r="F52"/>
  <c r="H52" s="1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F40"/>
  <c r="F36" s="1"/>
  <c r="G38"/>
  <c r="E36"/>
  <c r="F35"/>
  <c r="O31" i="5" s="1"/>
  <c r="E33" i="16"/>
  <c r="G32"/>
  <c r="H31"/>
  <c r="G31"/>
  <c r="F30"/>
  <c r="F27" s="1"/>
  <c r="H27" s="1"/>
  <c r="H29"/>
  <c r="G29"/>
  <c r="E27"/>
  <c r="H25"/>
  <c r="G25"/>
  <c r="H24"/>
  <c r="G24"/>
  <c r="F23"/>
  <c r="F22"/>
  <c r="O20" i="5" s="1"/>
  <c r="E20" i="16"/>
  <c r="G73" l="1"/>
  <c r="E19"/>
  <c r="E102" s="1"/>
  <c r="E105" s="1"/>
  <c r="G105" s="1"/>
  <c r="F33"/>
  <c r="H33" s="1"/>
  <c r="F65"/>
  <c r="H65" s="1"/>
  <c r="O36" i="5"/>
  <c r="O73"/>
  <c r="H57" i="16"/>
  <c r="O52" i="5"/>
  <c r="H23" i="16"/>
  <c r="O21" i="20"/>
  <c r="E21" s="1"/>
  <c r="F21" s="1"/>
  <c r="H76" i="16"/>
  <c r="O55" i="20"/>
  <c r="F20" i="16"/>
  <c r="G22"/>
  <c r="O20" i="20"/>
  <c r="G35" i="16"/>
  <c r="O31" i="20"/>
  <c r="G40" i="16"/>
  <c r="O36" i="20"/>
  <c r="O32" s="1"/>
  <c r="H69" i="16"/>
  <c r="O48" i="20"/>
  <c r="G67" i="16"/>
  <c r="O46" i="20"/>
  <c r="E46" s="1"/>
  <c r="F46" s="1"/>
  <c r="O55" i="5"/>
  <c r="G30" i="16"/>
  <c r="O27" i="20"/>
  <c r="O25" s="1"/>
  <c r="G36" i="16"/>
  <c r="G83"/>
  <c r="O58" i="20"/>
  <c r="O21" i="5"/>
  <c r="O27"/>
  <c r="F64" i="17"/>
  <c r="E65"/>
  <c r="H100" i="16"/>
  <c r="O64" i="20"/>
  <c r="O64" i="5"/>
  <c r="G20" i="16"/>
  <c r="H22"/>
  <c r="G23"/>
  <c r="G27"/>
  <c r="H30"/>
  <c r="H35"/>
  <c r="G52"/>
  <c r="G57"/>
  <c r="H67"/>
  <c r="G76"/>
  <c r="H83"/>
  <c r="F93"/>
  <c r="G100"/>
  <c r="H105" l="1"/>
  <c r="G65"/>
  <c r="G33"/>
  <c r="O19" i="20"/>
  <c r="O30"/>
  <c r="E31"/>
  <c r="H20" i="16"/>
  <c r="F19"/>
  <c r="O59" i="20"/>
  <c r="O45" s="1"/>
  <c r="O44" s="1"/>
  <c r="G93" i="16"/>
  <c r="F64"/>
  <c r="H93"/>
  <c r="H19" l="1"/>
  <c r="G19"/>
  <c r="O18" i="20"/>
  <c r="O66" s="1"/>
  <c r="O67" s="1"/>
  <c r="F31"/>
  <c r="E30"/>
  <c r="F30" s="1"/>
  <c r="F102" i="16"/>
  <c r="H64"/>
  <c r="G64"/>
  <c r="H102" l="1"/>
  <c r="F103"/>
  <c r="G103" s="1"/>
  <c r="G102"/>
  <c r="N61" i="5" l="1"/>
  <c r="N60"/>
  <c r="N54"/>
  <c r="N49"/>
  <c r="N47"/>
  <c r="N41"/>
  <c r="N36"/>
  <c r="N29"/>
  <c r="N28"/>
  <c r="N26"/>
  <c r="F71" i="15"/>
  <c r="F70"/>
  <c r="F69"/>
  <c r="F68"/>
  <c r="F67"/>
  <c r="F66"/>
  <c r="F63"/>
  <c r="E62"/>
  <c r="F62" s="1"/>
  <c r="F61"/>
  <c r="F60"/>
  <c r="F59"/>
  <c r="F58"/>
  <c r="E57"/>
  <c r="F57" s="1"/>
  <c r="D57"/>
  <c r="E56"/>
  <c r="F56" s="1"/>
  <c r="E55"/>
  <c r="F55" s="1"/>
  <c r="E54"/>
  <c r="F54" s="1"/>
  <c r="F53"/>
  <c r="F52"/>
  <c r="F51"/>
  <c r="E50"/>
  <c r="N52" i="5" s="1"/>
  <c r="F49" i="15"/>
  <c r="F48"/>
  <c r="F47"/>
  <c r="E46"/>
  <c r="F46" s="1"/>
  <c r="F45"/>
  <c r="F44"/>
  <c r="D43"/>
  <c r="D42" s="1"/>
  <c r="F41"/>
  <c r="F40"/>
  <c r="F39"/>
  <c r="E38"/>
  <c r="N40" i="5" s="1"/>
  <c r="F37" i="15"/>
  <c r="F36"/>
  <c r="E35"/>
  <c r="F35" s="1"/>
  <c r="D35"/>
  <c r="F34"/>
  <c r="F33"/>
  <c r="F32"/>
  <c r="F31"/>
  <c r="E30"/>
  <c r="D30"/>
  <c r="F29"/>
  <c r="E28"/>
  <c r="F28" s="1"/>
  <c r="D28"/>
  <c r="F27"/>
  <c r="F26"/>
  <c r="E25"/>
  <c r="E23" s="1"/>
  <c r="F23" s="1"/>
  <c r="F24"/>
  <c r="D23"/>
  <c r="F22"/>
  <c r="F21"/>
  <c r="F20"/>
  <c r="E19"/>
  <c r="F19" s="1"/>
  <c r="E18"/>
  <c r="F18" s="1"/>
  <c r="D17"/>
  <c r="D16" l="1"/>
  <c r="N56" i="5"/>
  <c r="N64"/>
  <c r="N57"/>
  <c r="F38" i="15"/>
  <c r="D64"/>
  <c r="D67" s="1"/>
  <c r="D65" s="1"/>
  <c r="N48" i="5"/>
  <c r="F25" i="15"/>
  <c r="F30"/>
  <c r="E43"/>
  <c r="F43" s="1"/>
  <c r="F50"/>
  <c r="N27" i="5"/>
  <c r="N20"/>
  <c r="N58"/>
  <c r="D15" i="15"/>
  <c r="E17"/>
  <c r="N21" i="5"/>
  <c r="F17" i="15" l="1"/>
  <c r="E16"/>
  <c r="F16" s="1"/>
  <c r="E42"/>
  <c r="F42" s="1"/>
  <c r="E64" l="1"/>
  <c r="E65" s="1"/>
  <c r="F65" s="1"/>
  <c r="F64" l="1"/>
  <c r="M61" i="5"/>
  <c r="M60"/>
  <c r="M58"/>
  <c r="M57"/>
  <c r="M56"/>
  <c r="M55"/>
  <c r="M53"/>
  <c r="M52"/>
  <c r="M51"/>
  <c r="M50"/>
  <c r="M49"/>
  <c r="M48"/>
  <c r="M47"/>
  <c r="M46"/>
  <c r="M42"/>
  <c r="M39"/>
  <c r="M36"/>
  <c r="M29"/>
  <c r="M28"/>
  <c r="M27"/>
  <c r="M26"/>
  <c r="M24"/>
  <c r="M23"/>
  <c r="M21"/>
  <c r="M20"/>
  <c r="G87" i="14"/>
  <c r="H87" s="1"/>
  <c r="F87"/>
  <c r="G86"/>
  <c r="H86" s="1"/>
  <c r="F86"/>
  <c r="G85"/>
  <c r="H85" s="1"/>
  <c r="F85"/>
  <c r="I84"/>
  <c r="H84"/>
  <c r="F84"/>
  <c r="I83"/>
  <c r="H83"/>
  <c r="F83"/>
  <c r="I82"/>
  <c r="H82"/>
  <c r="F82"/>
  <c r="E80"/>
  <c r="D80"/>
  <c r="G77"/>
  <c r="G75" s="1"/>
  <c r="M69" i="20" s="1"/>
  <c r="E77" i="14"/>
  <c r="G76"/>
  <c r="F76"/>
  <c r="F73"/>
  <c r="F71"/>
  <c r="H71" s="1"/>
  <c r="F70"/>
  <c r="H70" s="1"/>
  <c r="F69"/>
  <c r="H69" s="1"/>
  <c r="F68"/>
  <c r="H68" s="1"/>
  <c r="G67"/>
  <c r="G62" s="1"/>
  <c r="G44" s="1"/>
  <c r="E67"/>
  <c r="E62" s="1"/>
  <c r="D67"/>
  <c r="D62" s="1"/>
  <c r="F66"/>
  <c r="F65"/>
  <c r="F64"/>
  <c r="I64" s="1"/>
  <c r="F63"/>
  <c r="H63" s="1"/>
  <c r="H61"/>
  <c r="H60"/>
  <c r="H59"/>
  <c r="H58"/>
  <c r="F57"/>
  <c r="I57" s="1"/>
  <c r="I56"/>
  <c r="F56"/>
  <c r="H56" s="1"/>
  <c r="E55"/>
  <c r="E44" s="1"/>
  <c r="E43" s="1"/>
  <c r="D55"/>
  <c r="F54"/>
  <c r="H54" s="1"/>
  <c r="G53"/>
  <c r="F53"/>
  <c r="F52"/>
  <c r="I52" s="1"/>
  <c r="I51"/>
  <c r="F51"/>
  <c r="H51" s="1"/>
  <c r="F50"/>
  <c r="H50" s="1"/>
  <c r="F49"/>
  <c r="I49" s="1"/>
  <c r="F48"/>
  <c r="H48" s="1"/>
  <c r="F47"/>
  <c r="H47" s="1"/>
  <c r="F46"/>
  <c r="I46" s="1"/>
  <c r="F45"/>
  <c r="H45" s="1"/>
  <c r="D44"/>
  <c r="F42"/>
  <c r="I42" s="1"/>
  <c r="F41"/>
  <c r="H41" s="1"/>
  <c r="F40"/>
  <c r="I40" s="1"/>
  <c r="F39"/>
  <c r="H39" s="1"/>
  <c r="F38"/>
  <c r="I38" s="1"/>
  <c r="F37"/>
  <c r="H37" s="1"/>
  <c r="D36"/>
  <c r="F36" s="1"/>
  <c r="G35"/>
  <c r="M41" i="20" s="1"/>
  <c r="M37" s="1"/>
  <c r="M18" s="1"/>
  <c r="E35" i="14"/>
  <c r="E31" s="1"/>
  <c r="F34"/>
  <c r="F33"/>
  <c r="I33" s="1"/>
  <c r="F32"/>
  <c r="F30"/>
  <c r="H30" s="1"/>
  <c r="H26" s="1"/>
  <c r="F29"/>
  <c r="F28"/>
  <c r="F27"/>
  <c r="G26"/>
  <c r="E26"/>
  <c r="D26"/>
  <c r="G25"/>
  <c r="F25"/>
  <c r="F24" s="1"/>
  <c r="E24"/>
  <c r="D24"/>
  <c r="F23"/>
  <c r="H23" s="1"/>
  <c r="F22"/>
  <c r="H22" s="1"/>
  <c r="F21"/>
  <c r="I21" s="1"/>
  <c r="F20"/>
  <c r="H20" s="1"/>
  <c r="G19"/>
  <c r="E19"/>
  <c r="D19"/>
  <c r="F18"/>
  <c r="I18" s="1"/>
  <c r="D17"/>
  <c r="F17" s="1"/>
  <c r="H17" s="1"/>
  <c r="F16"/>
  <c r="H16" s="1"/>
  <c r="F15"/>
  <c r="I15" s="1"/>
  <c r="G14"/>
  <c r="E14"/>
  <c r="D14"/>
  <c r="E13" l="1"/>
  <c r="E72" s="1"/>
  <c r="E73" s="1"/>
  <c r="F26"/>
  <c r="D35"/>
  <c r="D31" s="1"/>
  <c r="D13" s="1"/>
  <c r="D72" s="1"/>
  <c r="D75" s="1"/>
  <c r="F75" s="1"/>
  <c r="F19"/>
  <c r="H21"/>
  <c r="H19" s="1"/>
  <c r="D43"/>
  <c r="H25"/>
  <c r="H24" s="1"/>
  <c r="H18"/>
  <c r="H33"/>
  <c r="I44"/>
  <c r="I53"/>
  <c r="F14"/>
  <c r="I14" s="1"/>
  <c r="G31"/>
  <c r="F67"/>
  <c r="H67" s="1"/>
  <c r="I19"/>
  <c r="I26"/>
  <c r="F55"/>
  <c r="H55" s="1"/>
  <c r="I62"/>
  <c r="M64" i="20"/>
  <c r="M59" s="1"/>
  <c r="M45" s="1"/>
  <c r="M44" s="1"/>
  <c r="M66" s="1"/>
  <c r="M67" s="1"/>
  <c r="M41" i="5"/>
  <c r="M64"/>
  <c r="G43" i="14"/>
  <c r="I43" s="1"/>
  <c r="M69" i="5"/>
  <c r="E69" i="20"/>
  <c r="H76" i="14"/>
  <c r="M70" i="20"/>
  <c r="E70" s="1"/>
  <c r="F70" s="1"/>
  <c r="G24" i="14"/>
  <c r="G80"/>
  <c r="M70" i="5"/>
  <c r="I36" i="14"/>
  <c r="H36"/>
  <c r="F35"/>
  <c r="F31" s="1"/>
  <c r="H15"/>
  <c r="H14" s="1"/>
  <c r="I16"/>
  <c r="I17"/>
  <c r="I20"/>
  <c r="I23"/>
  <c r="I25"/>
  <c r="I30"/>
  <c r="I37"/>
  <c r="H38"/>
  <c r="I39"/>
  <c r="H40"/>
  <c r="I41"/>
  <c r="H42"/>
  <c r="I45"/>
  <c r="H46"/>
  <c r="I47"/>
  <c r="H49"/>
  <c r="H52"/>
  <c r="H53"/>
  <c r="I54"/>
  <c r="H57"/>
  <c r="I63"/>
  <c r="H64"/>
  <c r="I69"/>
  <c r="I76"/>
  <c r="I85"/>
  <c r="I86"/>
  <c r="I87"/>
  <c r="F77" l="1"/>
  <c r="H75"/>
  <c r="I75"/>
  <c r="I55"/>
  <c r="I67"/>
  <c r="F62"/>
  <c r="F13"/>
  <c r="I31"/>
  <c r="H62"/>
  <c r="F44"/>
  <c r="F43" s="1"/>
  <c r="H44"/>
  <c r="M71" i="20"/>
  <c r="I24" i="14"/>
  <c r="G13"/>
  <c r="T70" i="20"/>
  <c r="E71"/>
  <c r="F71" s="1"/>
  <c r="F69"/>
  <c r="M71" i="5"/>
  <c r="H35" i="14"/>
  <c r="H31" s="1"/>
  <c r="H13" s="1"/>
  <c r="I35"/>
  <c r="H43" l="1"/>
  <c r="H72" s="1"/>
  <c r="H73" s="1"/>
  <c r="F72"/>
  <c r="F80"/>
  <c r="H77"/>
  <c r="I77"/>
  <c r="G72"/>
  <c r="I13"/>
  <c r="L73" i="5"/>
  <c r="L72"/>
  <c r="L70"/>
  <c r="L69"/>
  <c r="L64"/>
  <c r="L61"/>
  <c r="L60"/>
  <c r="L58"/>
  <c r="L57"/>
  <c r="L56"/>
  <c r="L55"/>
  <c r="L54"/>
  <c r="L53"/>
  <c r="L52"/>
  <c r="L51"/>
  <c r="L50"/>
  <c r="L49"/>
  <c r="L48"/>
  <c r="L47"/>
  <c r="L46"/>
  <c r="L41"/>
  <c r="L40"/>
  <c r="L39"/>
  <c r="L38"/>
  <c r="L36"/>
  <c r="L34"/>
  <c r="L33"/>
  <c r="L31"/>
  <c r="L29"/>
  <c r="L28"/>
  <c r="L26"/>
  <c r="L23"/>
  <c r="L22"/>
  <c r="L21"/>
  <c r="L20"/>
  <c r="H149" i="13"/>
  <c r="G149"/>
  <c r="F149"/>
  <c r="H148"/>
  <c r="E146"/>
  <c r="H142"/>
  <c r="H146" s="1"/>
  <c r="G142"/>
  <c r="F142"/>
  <c r="E142"/>
  <c r="E133"/>
  <c r="F131"/>
  <c r="G110"/>
  <c r="F110"/>
  <c r="G109"/>
  <c r="F109"/>
  <c r="H108"/>
  <c r="L62" i="20" s="1"/>
  <c r="G106" i="13"/>
  <c r="F106"/>
  <c r="E104"/>
  <c r="E70" s="1"/>
  <c r="E69" s="1"/>
  <c r="G94"/>
  <c r="F94"/>
  <c r="G89"/>
  <c r="F89"/>
  <c r="G85"/>
  <c r="F85"/>
  <c r="G83"/>
  <c r="F83"/>
  <c r="G82"/>
  <c r="F82"/>
  <c r="G81"/>
  <c r="F81"/>
  <c r="G76"/>
  <c r="F76"/>
  <c r="G72"/>
  <c r="F72"/>
  <c r="H68"/>
  <c r="L42" i="20" s="1"/>
  <c r="F68" i="13"/>
  <c r="G66"/>
  <c r="F66"/>
  <c r="G65"/>
  <c r="F65"/>
  <c r="G61"/>
  <c r="F61"/>
  <c r="F55" s="1"/>
  <c r="G58"/>
  <c r="G55" s="1"/>
  <c r="F58"/>
  <c r="E55"/>
  <c r="E50"/>
  <c r="E30" s="1"/>
  <c r="G36"/>
  <c r="F36"/>
  <c r="H33"/>
  <c r="L35" i="20" s="1"/>
  <c r="G33" i="13"/>
  <c r="F33"/>
  <c r="G32"/>
  <c r="F32"/>
  <c r="G31"/>
  <c r="F31"/>
  <c r="H25"/>
  <c r="G25"/>
  <c r="F25"/>
  <c r="E25"/>
  <c r="G24"/>
  <c r="F24"/>
  <c r="H20"/>
  <c r="L27" i="20" s="1"/>
  <c r="L25" s="1"/>
  <c r="G20" i="13"/>
  <c r="F20"/>
  <c r="G19"/>
  <c r="F19"/>
  <c r="F148" s="1"/>
  <c r="E17"/>
  <c r="G14"/>
  <c r="F14"/>
  <c r="G12"/>
  <c r="F12"/>
  <c r="G10"/>
  <c r="G7" s="1"/>
  <c r="F10"/>
  <c r="G9"/>
  <c r="F9"/>
  <c r="H7"/>
  <c r="E7"/>
  <c r="H104" l="1"/>
  <c r="H70" s="1"/>
  <c r="H69" s="1"/>
  <c r="L35" i="5"/>
  <c r="H30" i="13"/>
  <c r="G104"/>
  <c r="L62" i="5"/>
  <c r="H55" i="13"/>
  <c r="F7"/>
  <c r="G30"/>
  <c r="H17"/>
  <c r="H6" s="1"/>
  <c r="H129" s="1"/>
  <c r="H130" s="1"/>
  <c r="G17"/>
  <c r="G6" s="1"/>
  <c r="F30"/>
  <c r="F104"/>
  <c r="I80" i="14"/>
  <c r="H80"/>
  <c r="E6" i="13"/>
  <c r="E129" s="1"/>
  <c r="E130" s="1"/>
  <c r="F70"/>
  <c r="F69" s="1"/>
  <c r="G70"/>
  <c r="G69" s="1"/>
  <c r="F17"/>
  <c r="G146"/>
  <c r="E35" i="20"/>
  <c r="L32"/>
  <c r="E62"/>
  <c r="F62" s="1"/>
  <c r="L59"/>
  <c r="L45" s="1"/>
  <c r="L44" s="1"/>
  <c r="E42"/>
  <c r="F42" s="1"/>
  <c r="L37"/>
  <c r="L27" i="5"/>
  <c r="L42"/>
  <c r="L71"/>
  <c r="G73" i="14"/>
  <c r="I73" s="1"/>
  <c r="I72"/>
  <c r="F146" i="13"/>
  <c r="G148"/>
  <c r="F6" l="1"/>
  <c r="F129" s="1"/>
  <c r="F130" s="1"/>
  <c r="L18" i="20"/>
  <c r="L66" s="1"/>
  <c r="L67" s="1"/>
  <c r="G129" i="13"/>
  <c r="G130" s="1"/>
  <c r="F35" i="20"/>
  <c r="K73" i="5"/>
  <c r="K72"/>
  <c r="K70"/>
  <c r="K69"/>
  <c r="K52"/>
  <c r="K49"/>
  <c r="K47"/>
  <c r="K46"/>
  <c r="K28"/>
  <c r="K26"/>
  <c r="K22"/>
  <c r="K21"/>
  <c r="K71" l="1"/>
  <c r="D19" i="12"/>
  <c r="E19"/>
  <c r="F20"/>
  <c r="G20"/>
  <c r="I20" s="1"/>
  <c r="H20"/>
  <c r="F21"/>
  <c r="H21"/>
  <c r="I21"/>
  <c r="H22"/>
  <c r="I22"/>
  <c r="F23"/>
  <c r="G23"/>
  <c r="H23" s="1"/>
  <c r="H24"/>
  <c r="D25"/>
  <c r="E25"/>
  <c r="H26"/>
  <c r="I26"/>
  <c r="F27"/>
  <c r="G27"/>
  <c r="I27" s="1"/>
  <c r="F28"/>
  <c r="H28"/>
  <c r="G29"/>
  <c r="H29" s="1"/>
  <c r="D32"/>
  <c r="E32"/>
  <c r="F36"/>
  <c r="F32" s="1"/>
  <c r="G36"/>
  <c r="F40"/>
  <c r="G40"/>
  <c r="D41"/>
  <c r="D37" s="1"/>
  <c r="E41"/>
  <c r="E37" s="1"/>
  <c r="F42"/>
  <c r="F41" s="1"/>
  <c r="G42"/>
  <c r="I42"/>
  <c r="F43"/>
  <c r="G43"/>
  <c r="H43" s="1"/>
  <c r="H44"/>
  <c r="I44"/>
  <c r="F45"/>
  <c r="H45"/>
  <c r="I45"/>
  <c r="G48"/>
  <c r="H48" s="1"/>
  <c r="H49"/>
  <c r="H50"/>
  <c r="H51"/>
  <c r="H54"/>
  <c r="F55"/>
  <c r="H55"/>
  <c r="I55"/>
  <c r="F56"/>
  <c r="G56"/>
  <c r="I56" s="1"/>
  <c r="F57"/>
  <c r="H57"/>
  <c r="F58"/>
  <c r="G58"/>
  <c r="I58"/>
  <c r="F59"/>
  <c r="G59"/>
  <c r="H60"/>
  <c r="F62"/>
  <c r="G62"/>
  <c r="I62"/>
  <c r="D63"/>
  <c r="F63"/>
  <c r="G63"/>
  <c r="H63"/>
  <c r="F64"/>
  <c r="G64"/>
  <c r="I64" s="1"/>
  <c r="F65"/>
  <c r="G65"/>
  <c r="I65" s="1"/>
  <c r="F66"/>
  <c r="G66"/>
  <c r="I66" s="1"/>
  <c r="F68"/>
  <c r="G68"/>
  <c r="I68" s="1"/>
  <c r="H68"/>
  <c r="F69"/>
  <c r="G69"/>
  <c r="I69" s="1"/>
  <c r="D72"/>
  <c r="D67" s="1"/>
  <c r="E72"/>
  <c r="E67" s="1"/>
  <c r="E53" s="1"/>
  <c r="E52" s="1"/>
  <c r="F73"/>
  <c r="H73"/>
  <c r="I73"/>
  <c r="F74"/>
  <c r="H74"/>
  <c r="I74"/>
  <c r="F75"/>
  <c r="H75"/>
  <c r="I75"/>
  <c r="F76"/>
  <c r="G76"/>
  <c r="F77"/>
  <c r="G77"/>
  <c r="H77" s="1"/>
  <c r="F78"/>
  <c r="G78"/>
  <c r="H78" s="1"/>
  <c r="F79"/>
  <c r="H79"/>
  <c r="G80"/>
  <c r="H80" s="1"/>
  <c r="H81"/>
  <c r="H82"/>
  <c r="I82"/>
  <c r="H85"/>
  <c r="I85"/>
  <c r="H87"/>
  <c r="I87"/>
  <c r="H88"/>
  <c r="I88"/>
  <c r="H89"/>
  <c r="I89"/>
  <c r="E90"/>
  <c r="F90"/>
  <c r="G90"/>
  <c r="H65" l="1"/>
  <c r="H69"/>
  <c r="H64"/>
  <c r="I63"/>
  <c r="F25"/>
  <c r="H66"/>
  <c r="I23"/>
  <c r="G72"/>
  <c r="I72" s="1"/>
  <c r="K40" i="20"/>
  <c r="K40" i="5"/>
  <c r="G32" i="12"/>
  <c r="K36" i="20"/>
  <c r="K36" i="5"/>
  <c r="F19" i="12"/>
  <c r="H58"/>
  <c r="K50" i="20"/>
  <c r="E50" s="1"/>
  <c r="F50" s="1"/>
  <c r="K50" i="5"/>
  <c r="K29" i="20"/>
  <c r="E29" s="1"/>
  <c r="F29" s="1"/>
  <c r="K29" i="5"/>
  <c r="G25" i="12"/>
  <c r="I25" s="1"/>
  <c r="K27" i="20"/>
  <c r="K27" i="5"/>
  <c r="I76" i="12"/>
  <c r="F72"/>
  <c r="F67" s="1"/>
  <c r="F53" s="1"/>
  <c r="F52" s="1"/>
  <c r="H59"/>
  <c r="K51" i="20"/>
  <c r="E51" s="1"/>
  <c r="F51" s="1"/>
  <c r="K51" i="5"/>
  <c r="K48" i="20"/>
  <c r="E48" s="1"/>
  <c r="K48" i="5"/>
  <c r="I43" i="12"/>
  <c r="I36"/>
  <c r="K23" i="20"/>
  <c r="E23" s="1"/>
  <c r="F23" s="1"/>
  <c r="K23" i="5"/>
  <c r="H76" i="12"/>
  <c r="K61" i="20"/>
  <c r="E61" s="1"/>
  <c r="F61" s="1"/>
  <c r="K61" i="5"/>
  <c r="K60" i="20"/>
  <c r="K60" i="5"/>
  <c r="K58" i="20"/>
  <c r="E58" s="1"/>
  <c r="F58" s="1"/>
  <c r="K58" i="5"/>
  <c r="K57" i="20"/>
  <c r="E57" s="1"/>
  <c r="F57" s="1"/>
  <c r="K57" i="5"/>
  <c r="K56" i="20"/>
  <c r="E56" s="1"/>
  <c r="F56" s="1"/>
  <c r="K56" i="5"/>
  <c r="K55" i="20"/>
  <c r="E55" s="1"/>
  <c r="F55" s="1"/>
  <c r="K55" i="5"/>
  <c r="H62" i="12"/>
  <c r="K54" i="20"/>
  <c r="E54" s="1"/>
  <c r="F54" s="1"/>
  <c r="K54" i="5"/>
  <c r="G41" i="12"/>
  <c r="I40"/>
  <c r="H36"/>
  <c r="G19"/>
  <c r="H19" s="1"/>
  <c r="K20" i="20"/>
  <c r="K20" i="5"/>
  <c r="H72" i="12"/>
  <c r="I32"/>
  <c r="H32"/>
  <c r="D18"/>
  <c r="I19"/>
  <c r="D53"/>
  <c r="D52" s="1"/>
  <c r="F37"/>
  <c r="E18"/>
  <c r="E83" s="1"/>
  <c r="E91" s="1"/>
  <c r="H56"/>
  <c r="H42"/>
  <c r="H40"/>
  <c r="H27"/>
  <c r="J72" i="5"/>
  <c r="J70"/>
  <c r="J69"/>
  <c r="I30"/>
  <c r="J52"/>
  <c r="J49"/>
  <c r="J47"/>
  <c r="J36"/>
  <c r="J33"/>
  <c r="J29"/>
  <c r="J28"/>
  <c r="J26"/>
  <c r="J23"/>
  <c r="J21"/>
  <c r="I73"/>
  <c r="I72"/>
  <c r="I70"/>
  <c r="I69"/>
  <c r="F18" i="12" l="1"/>
  <c r="G67"/>
  <c r="G53" s="1"/>
  <c r="H25"/>
  <c r="F83"/>
  <c r="F91" s="1"/>
  <c r="K41" i="20"/>
  <c r="E41" s="1"/>
  <c r="F41" s="1"/>
  <c r="K41" i="5"/>
  <c r="I41" i="12"/>
  <c r="K59" i="20"/>
  <c r="K45" s="1"/>
  <c r="K44" s="1"/>
  <c r="E60"/>
  <c r="E27"/>
  <c r="K25"/>
  <c r="E40"/>
  <c r="K37"/>
  <c r="F48"/>
  <c r="K32"/>
  <c r="E36"/>
  <c r="G37" i="12"/>
  <c r="H41"/>
  <c r="E20" i="20"/>
  <c r="K19"/>
  <c r="I71" i="5"/>
  <c r="J71"/>
  <c r="K64" i="20"/>
  <c r="E64" s="1"/>
  <c r="F64" s="1"/>
  <c r="K64" i="5"/>
  <c r="H67" i="12"/>
  <c r="I67"/>
  <c r="D83"/>
  <c r="D86" s="1"/>
  <c r="I57" i="5"/>
  <c r="I55"/>
  <c r="I54"/>
  <c r="I51"/>
  <c r="I41"/>
  <c r="I40"/>
  <c r="I29"/>
  <c r="F10" i="11"/>
  <c r="H10"/>
  <c r="I10"/>
  <c r="J10"/>
  <c r="K10"/>
  <c r="L10"/>
  <c r="M10"/>
  <c r="P10"/>
  <c r="Q10"/>
  <c r="R10"/>
  <c r="S10"/>
  <c r="T10"/>
  <c r="U10"/>
  <c r="E11"/>
  <c r="N11" s="1"/>
  <c r="O11"/>
  <c r="W11"/>
  <c r="X11" s="1"/>
  <c r="G12"/>
  <c r="N12"/>
  <c r="O12"/>
  <c r="V12"/>
  <c r="W12"/>
  <c r="X12" s="1"/>
  <c r="G13"/>
  <c r="N13"/>
  <c r="O13"/>
  <c r="W13" s="1"/>
  <c r="V13"/>
  <c r="G14"/>
  <c r="N14"/>
  <c r="O14"/>
  <c r="X14"/>
  <c r="F16"/>
  <c r="H16"/>
  <c r="I16"/>
  <c r="J16"/>
  <c r="P16"/>
  <c r="Q16"/>
  <c r="R16"/>
  <c r="S16"/>
  <c r="T16"/>
  <c r="E17"/>
  <c r="U17"/>
  <c r="U16" s="1"/>
  <c r="W17"/>
  <c r="E18"/>
  <c r="G18" s="1"/>
  <c r="K18"/>
  <c r="K16" s="1"/>
  <c r="W18"/>
  <c r="I27" i="5" s="1"/>
  <c r="G19" i="11"/>
  <c r="N19"/>
  <c r="O19"/>
  <c r="O16" s="1"/>
  <c r="V19"/>
  <c r="W19"/>
  <c r="I28" i="5" s="1"/>
  <c r="G20" i="11"/>
  <c r="N20"/>
  <c r="O20"/>
  <c r="R20" s="1"/>
  <c r="P20"/>
  <c r="Q20"/>
  <c r="V20"/>
  <c r="E21"/>
  <c r="V21" s="1"/>
  <c r="F21"/>
  <c r="H21"/>
  <c r="J21"/>
  <c r="N21"/>
  <c r="P21"/>
  <c r="Q21"/>
  <c r="R21"/>
  <c r="S21"/>
  <c r="T21"/>
  <c r="U21"/>
  <c r="W21"/>
  <c r="X21" s="1"/>
  <c r="G22"/>
  <c r="G21" s="1"/>
  <c r="N22"/>
  <c r="O22"/>
  <c r="O21" s="1"/>
  <c r="V22"/>
  <c r="X22"/>
  <c r="E23"/>
  <c r="F23"/>
  <c r="H23"/>
  <c r="I23"/>
  <c r="J23"/>
  <c r="K23"/>
  <c r="L23"/>
  <c r="M23"/>
  <c r="O23"/>
  <c r="P23"/>
  <c r="Q23"/>
  <c r="R23"/>
  <c r="S23"/>
  <c r="T23"/>
  <c r="U23"/>
  <c r="G24"/>
  <c r="N24"/>
  <c r="V24"/>
  <c r="W24"/>
  <c r="G25"/>
  <c r="N25"/>
  <c r="V25"/>
  <c r="X25"/>
  <c r="G26"/>
  <c r="N26"/>
  <c r="V26"/>
  <c r="W26"/>
  <c r="N27"/>
  <c r="V27"/>
  <c r="W27"/>
  <c r="X27" s="1"/>
  <c r="F28"/>
  <c r="H28"/>
  <c r="I28"/>
  <c r="J28"/>
  <c r="K28"/>
  <c r="L28"/>
  <c r="M28"/>
  <c r="O28"/>
  <c r="P28"/>
  <c r="Q28"/>
  <c r="R28"/>
  <c r="S28"/>
  <c r="T28"/>
  <c r="U28"/>
  <c r="G29"/>
  <c r="N29"/>
  <c r="V29"/>
  <c r="G30"/>
  <c r="N30"/>
  <c r="V30"/>
  <c r="G31"/>
  <c r="N31"/>
  <c r="V31"/>
  <c r="E32"/>
  <c r="E28" s="1"/>
  <c r="AA34"/>
  <c r="G35"/>
  <c r="N35"/>
  <c r="O35"/>
  <c r="V35"/>
  <c r="W35"/>
  <c r="X35" s="1"/>
  <c r="G39"/>
  <c r="N39"/>
  <c r="V39"/>
  <c r="N40"/>
  <c r="V40"/>
  <c r="W40"/>
  <c r="W89" s="1"/>
  <c r="N41"/>
  <c r="V41"/>
  <c r="W41"/>
  <c r="I48" i="5" s="1"/>
  <c r="N42" i="11"/>
  <c r="V42"/>
  <c r="W42"/>
  <c r="I49" i="5" s="1"/>
  <c r="G43" i="11"/>
  <c r="N43"/>
  <c r="V43"/>
  <c r="W43"/>
  <c r="I50" i="5" s="1"/>
  <c r="G44" i="11"/>
  <c r="N44"/>
  <c r="O44"/>
  <c r="V44"/>
  <c r="W45"/>
  <c r="I52" i="5" s="1"/>
  <c r="G46" i="11"/>
  <c r="N46"/>
  <c r="O46"/>
  <c r="W46" s="1"/>
  <c r="V46"/>
  <c r="N47"/>
  <c r="V47"/>
  <c r="G48"/>
  <c r="N48"/>
  <c r="V48"/>
  <c r="G49"/>
  <c r="N49"/>
  <c r="V49"/>
  <c r="W49"/>
  <c r="I56" i="5" s="1"/>
  <c r="N50" i="11"/>
  <c r="O50"/>
  <c r="V50"/>
  <c r="G51"/>
  <c r="N51"/>
  <c r="O51"/>
  <c r="V51"/>
  <c r="W51"/>
  <c r="I58" i="5" s="1"/>
  <c r="F52" i="11"/>
  <c r="F38" s="1"/>
  <c r="F37" s="1"/>
  <c r="G53"/>
  <c r="N53"/>
  <c r="V53"/>
  <c r="G54"/>
  <c r="N54"/>
  <c r="V54"/>
  <c r="W54"/>
  <c r="AA54"/>
  <c r="G55"/>
  <c r="N55"/>
  <c r="V55"/>
  <c r="G56"/>
  <c r="N56"/>
  <c r="O56"/>
  <c r="V56"/>
  <c r="H57"/>
  <c r="H52" s="1"/>
  <c r="H38" s="1"/>
  <c r="H37" s="1"/>
  <c r="I57"/>
  <c r="I52" s="1"/>
  <c r="I38" s="1"/>
  <c r="I37" s="1"/>
  <c r="J57"/>
  <c r="J52" s="1"/>
  <c r="J38" s="1"/>
  <c r="J37" s="1"/>
  <c r="K57"/>
  <c r="K52" s="1"/>
  <c r="K38" s="1"/>
  <c r="K37" s="1"/>
  <c r="L57"/>
  <c r="L52" s="1"/>
  <c r="L38" s="1"/>
  <c r="L37" s="1"/>
  <c r="M57"/>
  <c r="M52" s="1"/>
  <c r="M38" s="1"/>
  <c r="M37" s="1"/>
  <c r="N58"/>
  <c r="V58"/>
  <c r="W58"/>
  <c r="N59"/>
  <c r="V59"/>
  <c r="W59"/>
  <c r="W62"/>
  <c r="N63"/>
  <c r="V63"/>
  <c r="E64"/>
  <c r="N64" s="1"/>
  <c r="W64"/>
  <c r="E65"/>
  <c r="N65" s="1"/>
  <c r="N66"/>
  <c r="V66"/>
  <c r="N67"/>
  <c r="V67"/>
  <c r="N68"/>
  <c r="V68"/>
  <c r="N69"/>
  <c r="V69"/>
  <c r="N70"/>
  <c r="O70"/>
  <c r="V70"/>
  <c r="G72"/>
  <c r="G57" s="1"/>
  <c r="N72"/>
  <c r="O72"/>
  <c r="R72" s="1"/>
  <c r="R57" s="1"/>
  <c r="R52" s="1"/>
  <c r="R38" s="1"/>
  <c r="R37" s="1"/>
  <c r="P72"/>
  <c r="P57" s="1"/>
  <c r="P52" s="1"/>
  <c r="P38" s="1"/>
  <c r="P37" s="1"/>
  <c r="Q72"/>
  <c r="Q57" s="1"/>
  <c r="Q52" s="1"/>
  <c r="Q38" s="1"/>
  <c r="Q37" s="1"/>
  <c r="V72"/>
  <c r="X72"/>
  <c r="G75"/>
  <c r="J75" s="1"/>
  <c r="N75"/>
  <c r="O75"/>
  <c r="R75"/>
  <c r="G76"/>
  <c r="N76"/>
  <c r="V76"/>
  <c r="X76"/>
  <c r="G77"/>
  <c r="N77"/>
  <c r="V77"/>
  <c r="X77"/>
  <c r="N78"/>
  <c r="O78"/>
  <c r="V78"/>
  <c r="X78"/>
  <c r="N79"/>
  <c r="O79"/>
  <c r="V79"/>
  <c r="X79"/>
  <c r="AA79"/>
  <c r="AB79"/>
  <c r="E80"/>
  <c r="V80" s="1"/>
  <c r="G80"/>
  <c r="W80"/>
  <c r="X80"/>
  <c r="V81"/>
  <c r="E82"/>
  <c r="F82"/>
  <c r="G82"/>
  <c r="H82"/>
  <c r="O82"/>
  <c r="W82"/>
  <c r="J83"/>
  <c r="O83"/>
  <c r="W83" s="1"/>
  <c r="V83"/>
  <c r="O84"/>
  <c r="V84"/>
  <c r="O85"/>
  <c r="V85"/>
  <c r="V87"/>
  <c r="F88"/>
  <c r="F86" s="1"/>
  <c r="H88"/>
  <c r="O88" s="1"/>
  <c r="W88"/>
  <c r="E89"/>
  <c r="V89" s="1"/>
  <c r="G89"/>
  <c r="H89"/>
  <c r="O89" s="1"/>
  <c r="S20" l="1"/>
  <c r="E16"/>
  <c r="V82"/>
  <c r="T72"/>
  <c r="T57" s="1"/>
  <c r="T52" s="1"/>
  <c r="T38" s="1"/>
  <c r="T37" s="1"/>
  <c r="N80"/>
  <c r="P9"/>
  <c r="J9"/>
  <c r="F84" i="12"/>
  <c r="O57" i="11"/>
  <c r="X51"/>
  <c r="V18"/>
  <c r="V17"/>
  <c r="V65"/>
  <c r="V64"/>
  <c r="N57"/>
  <c r="N52" s="1"/>
  <c r="N38" s="1"/>
  <c r="N28"/>
  <c r="V23"/>
  <c r="N17"/>
  <c r="L9"/>
  <c r="L73" s="1"/>
  <c r="L74" s="1"/>
  <c r="H9"/>
  <c r="H73" s="1"/>
  <c r="H74" s="1"/>
  <c r="H37" i="12"/>
  <c r="I37"/>
  <c r="G18"/>
  <c r="G28" i="11"/>
  <c r="N23"/>
  <c r="G17"/>
  <c r="G10"/>
  <c r="Q9"/>
  <c r="F9"/>
  <c r="F73" s="1"/>
  <c r="F74" s="1"/>
  <c r="K18" i="20"/>
  <c r="K66" s="1"/>
  <c r="F36"/>
  <c r="E32"/>
  <c r="F32" s="1"/>
  <c r="F27"/>
  <c r="E25"/>
  <c r="F25" s="1"/>
  <c r="W86" i="11"/>
  <c r="E57"/>
  <c r="E52" s="1"/>
  <c r="E38" s="1"/>
  <c r="E37" s="1"/>
  <c r="G23"/>
  <c r="F20" i="20"/>
  <c r="E19"/>
  <c r="F60"/>
  <c r="E59"/>
  <c r="E88" i="11"/>
  <c r="V28"/>
  <c r="T20"/>
  <c r="T9" s="1"/>
  <c r="T73" s="1"/>
  <c r="T74" s="1"/>
  <c r="O10"/>
  <c r="O9" s="1"/>
  <c r="S9"/>
  <c r="M9"/>
  <c r="M73" s="1"/>
  <c r="M74" s="1"/>
  <c r="I9"/>
  <c r="I73" s="1"/>
  <c r="I74" s="1"/>
  <c r="F40" i="20"/>
  <c r="E37"/>
  <c r="F37" s="1"/>
  <c r="X18" i="11"/>
  <c r="G52" i="12"/>
  <c r="I53"/>
  <c r="H53"/>
  <c r="H86"/>
  <c r="D90"/>
  <c r="D91"/>
  <c r="I86"/>
  <c r="W16" i="11"/>
  <c r="X16" s="1"/>
  <c r="I20" i="5"/>
  <c r="I26"/>
  <c r="I42"/>
  <c r="I47"/>
  <c r="W57" i="11"/>
  <c r="W52" s="1"/>
  <c r="W23"/>
  <c r="X23" s="1"/>
  <c r="I21" i="5"/>
  <c r="W32" i="11"/>
  <c r="W28" s="1"/>
  <c r="X28" s="1"/>
  <c r="N37"/>
  <c r="V37"/>
  <c r="G52"/>
  <c r="G38" s="1"/>
  <c r="G37" s="1"/>
  <c r="U9"/>
  <c r="Q73"/>
  <c r="Q74" s="1"/>
  <c r="K9"/>
  <c r="K73" s="1"/>
  <c r="K74" s="1"/>
  <c r="Q75"/>
  <c r="U75" s="1"/>
  <c r="W75" s="1"/>
  <c r="P75"/>
  <c r="N16"/>
  <c r="V16"/>
  <c r="O52"/>
  <c r="O38" s="1"/>
  <c r="O37" s="1"/>
  <c r="R9"/>
  <c r="R73" s="1"/>
  <c r="R74" s="1"/>
  <c r="P73"/>
  <c r="P74" s="1"/>
  <c r="J73"/>
  <c r="J74" s="1"/>
  <c r="H86"/>
  <c r="O86" s="1"/>
  <c r="W10"/>
  <c r="E10"/>
  <c r="U72"/>
  <c r="U57" s="1"/>
  <c r="U52" s="1"/>
  <c r="U38" s="1"/>
  <c r="U37" s="1"/>
  <c r="S72"/>
  <c r="S57" s="1"/>
  <c r="S52" s="1"/>
  <c r="S38" s="1"/>
  <c r="S37" s="1"/>
  <c r="S73" s="1"/>
  <c r="S74" s="1"/>
  <c r="N18"/>
  <c r="X17"/>
  <c r="V11"/>
  <c r="V57" l="1"/>
  <c r="V52" s="1"/>
  <c r="V38" s="1"/>
  <c r="K67" i="20"/>
  <c r="E67" s="1"/>
  <c r="F67" s="1"/>
  <c r="E66"/>
  <c r="F66" s="1"/>
  <c r="G16" i="11"/>
  <c r="G9" s="1"/>
  <c r="G88"/>
  <c r="G86" s="1"/>
  <c r="F19" i="20"/>
  <c r="E18"/>
  <c r="F18" s="1"/>
  <c r="I18" i="12"/>
  <c r="H18"/>
  <c r="E86" i="11"/>
  <c r="V86" s="1"/>
  <c r="V88"/>
  <c r="F59" i="20"/>
  <c r="E45"/>
  <c r="H90" i="12"/>
  <c r="I90"/>
  <c r="I52"/>
  <c r="H52"/>
  <c r="G83"/>
  <c r="W38" i="11"/>
  <c r="W37" s="1"/>
  <c r="X52"/>
  <c r="X57"/>
  <c r="I64" i="5"/>
  <c r="N10" i="11"/>
  <c r="V10"/>
  <c r="E9"/>
  <c r="O73"/>
  <c r="O74" s="1"/>
  <c r="X10"/>
  <c r="W9"/>
  <c r="S75"/>
  <c r="T75"/>
  <c r="U73"/>
  <c r="U74" s="1"/>
  <c r="G73"/>
  <c r="G74" s="1"/>
  <c r="X38" l="1"/>
  <c r="F45" i="20"/>
  <c r="E44"/>
  <c r="F44" s="1"/>
  <c r="H83" i="12"/>
  <c r="I83"/>
  <c r="G84"/>
  <c r="H84" s="1"/>
  <c r="G91"/>
  <c r="I91" s="1"/>
  <c r="X37" i="11"/>
  <c r="W73"/>
  <c r="N9"/>
  <c r="V9"/>
  <c r="V73" s="1"/>
  <c r="E73"/>
  <c r="X9"/>
  <c r="X73" l="1"/>
  <c r="W74"/>
  <c r="N73"/>
  <c r="E74"/>
  <c r="N74" s="1"/>
  <c r="D16" i="10" l="1"/>
  <c r="E16"/>
  <c r="F17"/>
  <c r="G18"/>
  <c r="H18" s="1"/>
  <c r="G19"/>
  <c r="G20"/>
  <c r="H20" s="1"/>
  <c r="G21"/>
  <c r="D22"/>
  <c r="E22"/>
  <c r="G23"/>
  <c r="F24"/>
  <c r="G25"/>
  <c r="G26"/>
  <c r="D27"/>
  <c r="E27"/>
  <c r="F28"/>
  <c r="D29"/>
  <c r="E29"/>
  <c r="G30"/>
  <c r="F31"/>
  <c r="G31"/>
  <c r="G32"/>
  <c r="G33"/>
  <c r="D34"/>
  <c r="E34"/>
  <c r="G35"/>
  <c r="G36"/>
  <c r="G37"/>
  <c r="K38"/>
  <c r="F38" s="1"/>
  <c r="J41" i="5" s="1"/>
  <c r="F39" i="10"/>
  <c r="J42" i="5" s="1"/>
  <c r="G40" i="10"/>
  <c r="H40" s="1"/>
  <c r="F43"/>
  <c r="G44"/>
  <c r="H44" s="1"/>
  <c r="F45"/>
  <c r="G46"/>
  <c r="F47"/>
  <c r="F48"/>
  <c r="J51" i="5" s="1"/>
  <c r="G49" i="10"/>
  <c r="F50"/>
  <c r="E51"/>
  <c r="G51" s="1"/>
  <c r="H51" s="1"/>
  <c r="F52"/>
  <c r="F53"/>
  <c r="J56" i="5" s="1"/>
  <c r="F54" i="10"/>
  <c r="G54" s="1"/>
  <c r="F55"/>
  <c r="J58" i="5" s="1"/>
  <c r="D56" i="10"/>
  <c r="D42" s="1"/>
  <c r="D41" s="1"/>
  <c r="E56"/>
  <c r="K57"/>
  <c r="F57" s="1"/>
  <c r="J60" i="5" s="1"/>
  <c r="M57" i="10"/>
  <c r="F58"/>
  <c r="G60"/>
  <c r="K61"/>
  <c r="M61"/>
  <c r="O61"/>
  <c r="G62"/>
  <c r="H62" s="1"/>
  <c r="G66"/>
  <c r="H66" s="1"/>
  <c r="G67"/>
  <c r="H67" s="1"/>
  <c r="G68"/>
  <c r="F70"/>
  <c r="G71"/>
  <c r="G72"/>
  <c r="G73"/>
  <c r="G74"/>
  <c r="G75"/>
  <c r="G76"/>
  <c r="G77"/>
  <c r="G78"/>
  <c r="G79"/>
  <c r="G80"/>
  <c r="G29" l="1"/>
  <c r="H29" s="1"/>
  <c r="G48"/>
  <c r="G52"/>
  <c r="H52" s="1"/>
  <c r="J55" i="5"/>
  <c r="J46"/>
  <c r="F22" i="10"/>
  <c r="J27" i="5"/>
  <c r="J25" s="1"/>
  <c r="G58" i="10"/>
  <c r="H58" s="1"/>
  <c r="J61" i="5"/>
  <c r="G45" i="10"/>
  <c r="H45" s="1"/>
  <c r="J48" i="5"/>
  <c r="J37"/>
  <c r="F16" i="10"/>
  <c r="J20" i="5"/>
  <c r="J19" s="1"/>
  <c r="F61" i="10"/>
  <c r="G61" s="1"/>
  <c r="H61" s="1"/>
  <c r="G55"/>
  <c r="H55" s="1"/>
  <c r="G53"/>
  <c r="E42"/>
  <c r="E41" s="1"/>
  <c r="F29"/>
  <c r="J34" i="5"/>
  <c r="J32" s="1"/>
  <c r="E15" i="10"/>
  <c r="J73" i="20"/>
  <c r="E73" s="1"/>
  <c r="F73" s="1"/>
  <c r="J73" i="5"/>
  <c r="G70" i="10"/>
  <c r="H70" s="1"/>
  <c r="G50"/>
  <c r="H50" s="1"/>
  <c r="J53" i="5"/>
  <c r="G47" i="10"/>
  <c r="H47" s="1"/>
  <c r="J50" i="5"/>
  <c r="G43" i="10"/>
  <c r="H43" s="1"/>
  <c r="G39"/>
  <c r="H30"/>
  <c r="F27"/>
  <c r="J31" i="5"/>
  <c r="J30" s="1"/>
  <c r="D15" i="10"/>
  <c r="D14" s="1"/>
  <c r="F34"/>
  <c r="G38"/>
  <c r="H38" s="1"/>
  <c r="G57"/>
  <c r="G28"/>
  <c r="G24"/>
  <c r="H24" s="1"/>
  <c r="H23"/>
  <c r="G17"/>
  <c r="D63" l="1"/>
  <c r="E63"/>
  <c r="E64" s="1"/>
  <c r="G64" s="1"/>
  <c r="F15"/>
  <c r="G34"/>
  <c r="H34" s="1"/>
  <c r="F56"/>
  <c r="F42" s="1"/>
  <c r="F41" s="1"/>
  <c r="F63" s="1"/>
  <c r="K63" s="1"/>
  <c r="G27"/>
  <c r="H27" s="1"/>
  <c r="H28"/>
  <c r="G56"/>
  <c r="H57"/>
  <c r="G16"/>
  <c r="H17"/>
  <c r="G22"/>
  <c r="H22" s="1"/>
  <c r="H56" l="1"/>
  <c r="G42"/>
  <c r="G63"/>
  <c r="H63" s="1"/>
  <c r="G15"/>
  <c r="H15" s="1"/>
  <c r="H16"/>
  <c r="H73" i="5"/>
  <c r="H72"/>
  <c r="H70"/>
  <c r="H69"/>
  <c r="H63"/>
  <c r="H62"/>
  <c r="H61"/>
  <c r="H57"/>
  <c r="H56"/>
  <c r="H55"/>
  <c r="H54"/>
  <c r="H52"/>
  <c r="H51"/>
  <c r="H50"/>
  <c r="H49"/>
  <c r="H48"/>
  <c r="H47"/>
  <c r="H71" l="1"/>
  <c r="G41" i="10"/>
  <c r="H41" s="1"/>
  <c r="H42"/>
  <c r="H36" i="5"/>
  <c r="H31"/>
  <c r="H29"/>
  <c r="H28"/>
  <c r="H27"/>
  <c r="H26"/>
  <c r="H23"/>
  <c r="H22"/>
  <c r="H21"/>
  <c r="D12" i="9"/>
  <c r="E12"/>
  <c r="F13"/>
  <c r="G13"/>
  <c r="G12" s="1"/>
  <c r="F16"/>
  <c r="H16" s="1"/>
  <c r="F17"/>
  <c r="H17" s="1"/>
  <c r="F18"/>
  <c r="H18" s="1"/>
  <c r="D20"/>
  <c r="E20"/>
  <c r="G20"/>
  <c r="F21"/>
  <c r="F22"/>
  <c r="H22"/>
  <c r="F24"/>
  <c r="H24" s="1"/>
  <c r="D25"/>
  <c r="E25"/>
  <c r="G25"/>
  <c r="F26"/>
  <c r="F25" s="1"/>
  <c r="D27"/>
  <c r="E27"/>
  <c r="G27"/>
  <c r="F29"/>
  <c r="F30"/>
  <c r="H30"/>
  <c r="F31"/>
  <c r="H31" s="1"/>
  <c r="D32"/>
  <c r="E32"/>
  <c r="F32"/>
  <c r="G36"/>
  <c r="G32" s="1"/>
  <c r="G46"/>
  <c r="H46" i="5" s="1"/>
  <c r="F50" i="9"/>
  <c r="H50"/>
  <c r="F51"/>
  <c r="H51" s="1"/>
  <c r="F53"/>
  <c r="H53" s="1"/>
  <c r="F54"/>
  <c r="H54" s="1"/>
  <c r="F59"/>
  <c r="G59"/>
  <c r="F65"/>
  <c r="H65" s="1"/>
  <c r="F66"/>
  <c r="H66" s="1"/>
  <c r="F67"/>
  <c r="H67" s="1"/>
  <c r="F68"/>
  <c r="H68" s="1"/>
  <c r="G68"/>
  <c r="H58" i="5" s="1"/>
  <c r="D75" i="9"/>
  <c r="D45" s="1"/>
  <c r="D44" s="1"/>
  <c r="E75"/>
  <c r="E45" s="1"/>
  <c r="E44" s="1"/>
  <c r="G76"/>
  <c r="F82"/>
  <c r="F75" s="1"/>
  <c r="G82"/>
  <c r="F91"/>
  <c r="H91" s="1"/>
  <c r="F96"/>
  <c r="D100"/>
  <c r="F100"/>
  <c r="G100"/>
  <c r="F20" l="1"/>
  <c r="H20" s="1"/>
  <c r="H41" i="5"/>
  <c r="F27" i="9"/>
  <c r="H27" s="1"/>
  <c r="H21"/>
  <c r="H59"/>
  <c r="H53" i="5"/>
  <c r="H20"/>
  <c r="H25" i="9"/>
  <c r="E11"/>
  <c r="E92" s="1"/>
  <c r="E93" s="1"/>
  <c r="G75"/>
  <c r="H75" s="1"/>
  <c r="H60" i="5"/>
  <c r="H32" i="9"/>
  <c r="H29"/>
  <c r="D11"/>
  <c r="D92" s="1"/>
  <c r="H82"/>
  <c r="H64" i="5"/>
  <c r="F12" i="9"/>
  <c r="H12" s="1"/>
  <c r="F45"/>
  <c r="F44" s="1"/>
  <c r="G11"/>
  <c r="H36"/>
  <c r="H26"/>
  <c r="H13"/>
  <c r="G45" l="1"/>
  <c r="G44" s="1"/>
  <c r="H44" s="1"/>
  <c r="F11"/>
  <c r="H11" s="1"/>
  <c r="P71" i="5"/>
  <c r="R71"/>
  <c r="H45" i="9" l="1"/>
  <c r="F92"/>
  <c r="F93" s="1"/>
  <c r="G92"/>
  <c r="G93" s="1"/>
  <c r="R59" i="5"/>
  <c r="R45" s="1"/>
  <c r="R44" s="1"/>
  <c r="D38"/>
  <c r="E38"/>
  <c r="F38" s="1"/>
  <c r="R30"/>
  <c r="D73" l="1"/>
  <c r="D70"/>
  <c r="D69"/>
  <c r="D71" s="1"/>
  <c r="D68"/>
  <c r="D66"/>
  <c r="D65"/>
  <c r="D64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2"/>
  <c r="D41"/>
  <c r="D40"/>
  <c r="D39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E27"/>
  <c r="E28"/>
  <c r="F28" s="1"/>
  <c r="E29"/>
  <c r="E26"/>
  <c r="E24"/>
  <c r="E20"/>
  <c r="E21"/>
  <c r="E22"/>
  <c r="E23"/>
  <c r="I19"/>
  <c r="H59"/>
  <c r="H45" s="1"/>
  <c r="H44" s="1"/>
  <c r="H37"/>
  <c r="H32"/>
  <c r="H30"/>
  <c r="H25"/>
  <c r="H19"/>
  <c r="E19" l="1"/>
  <c r="H18"/>
  <c r="H66" s="1"/>
  <c r="H67" s="1"/>
  <c r="R37"/>
  <c r="R32" l="1"/>
  <c r="R25"/>
  <c r="R19"/>
  <c r="R18" l="1"/>
  <c r="R66" s="1"/>
  <c r="R67" s="1"/>
  <c r="I59"/>
  <c r="I45" s="1"/>
  <c r="I44" s="1"/>
  <c r="I37"/>
  <c r="I32"/>
  <c r="I25"/>
  <c r="I18" l="1"/>
  <c r="I66" s="1"/>
  <c r="I67" s="1"/>
  <c r="J59"/>
  <c r="J45" l="1"/>
  <c r="J44" s="1"/>
  <c r="J18"/>
  <c r="J66" l="1"/>
  <c r="J67" s="1"/>
  <c r="Q59"/>
  <c r="Q32" l="1"/>
  <c r="Q45"/>
  <c r="Q44" s="1"/>
  <c r="Q37"/>
  <c r="Q30"/>
  <c r="Q25"/>
  <c r="Q19"/>
  <c r="Q18" l="1"/>
  <c r="Q66" s="1"/>
  <c r="Q67" s="1"/>
  <c r="P72" l="1"/>
  <c r="P59"/>
  <c r="P45" s="1"/>
  <c r="P44" s="1"/>
  <c r="P37"/>
  <c r="P32"/>
  <c r="O30"/>
  <c r="P30"/>
  <c r="P25"/>
  <c r="P19"/>
  <c r="P18" l="1"/>
  <c r="P66" s="1"/>
  <c r="P67" s="1"/>
  <c r="O37" l="1"/>
  <c r="O59"/>
  <c r="O45" s="1"/>
  <c r="O44" s="1"/>
  <c r="O32"/>
  <c r="O25"/>
  <c r="O19"/>
  <c r="O18" l="1"/>
  <c r="O66" s="1"/>
  <c r="O67" s="1"/>
  <c r="O71"/>
  <c r="N69"/>
  <c r="N70"/>
  <c r="N59"/>
  <c r="N32"/>
  <c r="N37"/>
  <c r="N30"/>
  <c r="N25"/>
  <c r="N19"/>
  <c r="N71" l="1"/>
  <c r="N18"/>
  <c r="N45"/>
  <c r="N44" s="1"/>
  <c r="N66" l="1"/>
  <c r="N67" s="1"/>
  <c r="M59"/>
  <c r="M45" s="1"/>
  <c r="M44" s="1"/>
  <c r="M37"/>
  <c r="M32"/>
  <c r="M30"/>
  <c r="M25"/>
  <c r="M19"/>
  <c r="L59"/>
  <c r="L45" s="1"/>
  <c r="L44" s="1"/>
  <c r="L37"/>
  <c r="L32"/>
  <c r="L30"/>
  <c r="K30"/>
  <c r="L25"/>
  <c r="L19"/>
  <c r="K59"/>
  <c r="K45" s="1"/>
  <c r="K44" s="1"/>
  <c r="K37"/>
  <c r="K32"/>
  <c r="K25"/>
  <c r="M18" l="1"/>
  <c r="M66" s="1"/>
  <c r="M67" s="1"/>
  <c r="L18"/>
  <c r="L66" s="1"/>
  <c r="L67" s="1"/>
  <c r="K19"/>
  <c r="K18" s="1"/>
  <c r="K66" s="1"/>
  <c r="K67" s="1"/>
  <c r="H18" i="8" l="1"/>
  <c r="K75" l="1"/>
  <c r="J75"/>
  <c r="I75"/>
  <c r="E72"/>
  <c r="D72"/>
  <c r="E71"/>
  <c r="F71" s="1"/>
  <c r="R70"/>
  <c r="Q70"/>
  <c r="P70"/>
  <c r="O70"/>
  <c r="N70"/>
  <c r="M70"/>
  <c r="K70"/>
  <c r="J70"/>
  <c r="I70"/>
  <c r="H70"/>
  <c r="L69"/>
  <c r="E69" s="1"/>
  <c r="D69"/>
  <c r="L68"/>
  <c r="L74" s="1"/>
  <c r="D68"/>
  <c r="E67"/>
  <c r="D67"/>
  <c r="D65"/>
  <c r="P64"/>
  <c r="E64" s="1"/>
  <c r="D64"/>
  <c r="I63"/>
  <c r="E63" s="1"/>
  <c r="D63"/>
  <c r="E61"/>
  <c r="D61"/>
  <c r="I60"/>
  <c r="D60"/>
  <c r="N59"/>
  <c r="J59"/>
  <c r="I59"/>
  <c r="D59"/>
  <c r="R58"/>
  <c r="R44" s="1"/>
  <c r="R43" s="1"/>
  <c r="Q58"/>
  <c r="P58"/>
  <c r="P44" s="1"/>
  <c r="O58"/>
  <c r="N58"/>
  <c r="M58"/>
  <c r="M44" s="1"/>
  <c r="M43" s="1"/>
  <c r="L58"/>
  <c r="K58"/>
  <c r="H58"/>
  <c r="H44" s="1"/>
  <c r="H43" s="1"/>
  <c r="D58"/>
  <c r="L57"/>
  <c r="J57"/>
  <c r="D57"/>
  <c r="E56"/>
  <c r="D56"/>
  <c r="J55"/>
  <c r="I55"/>
  <c r="D55"/>
  <c r="N54"/>
  <c r="I54"/>
  <c r="D54"/>
  <c r="E53"/>
  <c r="D53"/>
  <c r="I52"/>
  <c r="E52" s="1"/>
  <c r="D52"/>
  <c r="E51"/>
  <c r="D51"/>
  <c r="N50"/>
  <c r="J50"/>
  <c r="D50"/>
  <c r="J49"/>
  <c r="E49" s="1"/>
  <c r="D49"/>
  <c r="E48"/>
  <c r="D48"/>
  <c r="Q47"/>
  <c r="N47"/>
  <c r="E47" s="1"/>
  <c r="F47" s="1"/>
  <c r="J47"/>
  <c r="I47"/>
  <c r="D47"/>
  <c r="E46"/>
  <c r="D46"/>
  <c r="J45"/>
  <c r="E45" s="1"/>
  <c r="D45"/>
  <c r="O44"/>
  <c r="O43" s="1"/>
  <c r="K44"/>
  <c r="K43" s="1"/>
  <c r="D44"/>
  <c r="D43"/>
  <c r="P42"/>
  <c r="K42" s="1"/>
  <c r="N42"/>
  <c r="M42"/>
  <c r="J42"/>
  <c r="F42"/>
  <c r="J41"/>
  <c r="E41" s="1"/>
  <c r="D41"/>
  <c r="R40"/>
  <c r="R36" s="1"/>
  <c r="L40"/>
  <c r="E40" s="1"/>
  <c r="D40"/>
  <c r="L39"/>
  <c r="E39" s="1"/>
  <c r="D39"/>
  <c r="L38"/>
  <c r="E38" s="1"/>
  <c r="D38"/>
  <c r="E37"/>
  <c r="D37"/>
  <c r="Q36"/>
  <c r="P36"/>
  <c r="O36"/>
  <c r="N36"/>
  <c r="M36"/>
  <c r="K36"/>
  <c r="I36"/>
  <c r="H36"/>
  <c r="D36"/>
  <c r="E35"/>
  <c r="D35"/>
  <c r="E34"/>
  <c r="D34"/>
  <c r="F34" s="1"/>
  <c r="J33"/>
  <c r="E33" s="1"/>
  <c r="D33"/>
  <c r="E32"/>
  <c r="D32"/>
  <c r="R31"/>
  <c r="Q31"/>
  <c r="P31"/>
  <c r="O31"/>
  <c r="N31"/>
  <c r="M31"/>
  <c r="L31"/>
  <c r="K31"/>
  <c r="J31"/>
  <c r="I31"/>
  <c r="H31"/>
  <c r="D31"/>
  <c r="I30"/>
  <c r="I29" s="1"/>
  <c r="D30"/>
  <c r="R29"/>
  <c r="Q29"/>
  <c r="P29"/>
  <c r="O29"/>
  <c r="M29"/>
  <c r="L29"/>
  <c r="K29"/>
  <c r="J29"/>
  <c r="H29"/>
  <c r="D29"/>
  <c r="N28"/>
  <c r="E28" s="1"/>
  <c r="D28"/>
  <c r="E27"/>
  <c r="D27"/>
  <c r="Q26"/>
  <c r="Q24" s="1"/>
  <c r="N26"/>
  <c r="N24" s="1"/>
  <c r="L26"/>
  <c r="J26"/>
  <c r="J24" s="1"/>
  <c r="D26"/>
  <c r="L25"/>
  <c r="E25" s="1"/>
  <c r="D25"/>
  <c r="R24"/>
  <c r="P24"/>
  <c r="O24"/>
  <c r="M24"/>
  <c r="K24"/>
  <c r="I24"/>
  <c r="H24"/>
  <c r="D24"/>
  <c r="E23"/>
  <c r="D23"/>
  <c r="E22"/>
  <c r="D22"/>
  <c r="E21"/>
  <c r="D21"/>
  <c r="L20"/>
  <c r="I20"/>
  <c r="D20"/>
  <c r="Q19"/>
  <c r="Q18" s="1"/>
  <c r="L19"/>
  <c r="J19"/>
  <c r="J18" s="1"/>
  <c r="I19"/>
  <c r="D19"/>
  <c r="R18"/>
  <c r="P18"/>
  <c r="P17" s="1"/>
  <c r="O18"/>
  <c r="N18"/>
  <c r="M18"/>
  <c r="L18"/>
  <c r="K18"/>
  <c r="D18"/>
  <c r="D17"/>
  <c r="D16" s="1"/>
  <c r="P15"/>
  <c r="F43" i="5"/>
  <c r="E73"/>
  <c r="F73" s="1"/>
  <c r="E57" i="8" l="1"/>
  <c r="I58"/>
  <c r="F61"/>
  <c r="H17"/>
  <c r="H65" s="1"/>
  <c r="F53"/>
  <c r="L44"/>
  <c r="L43" s="1"/>
  <c r="P43"/>
  <c r="E60"/>
  <c r="F60" s="1"/>
  <c r="F72"/>
  <c r="Q44"/>
  <c r="Q43" s="1"/>
  <c r="F49"/>
  <c r="F52"/>
  <c r="F57"/>
  <c r="F69"/>
  <c r="F32"/>
  <c r="F38"/>
  <c r="F40"/>
  <c r="D70"/>
  <c r="P65"/>
  <c r="P66" s="1"/>
  <c r="N17"/>
  <c r="E19"/>
  <c r="F19" s="1"/>
  <c r="E26"/>
  <c r="E24" s="1"/>
  <c r="F24" s="1"/>
  <c r="F27"/>
  <c r="E30"/>
  <c r="F30" s="1"/>
  <c r="F64"/>
  <c r="R17"/>
  <c r="R65" s="1"/>
  <c r="R66" s="1"/>
  <c r="F22"/>
  <c r="E31"/>
  <c r="F31" s="1"/>
  <c r="J36"/>
  <c r="J17" s="1"/>
  <c r="F39"/>
  <c r="I44"/>
  <c r="I43" s="1"/>
  <c r="N44"/>
  <c r="N43" s="1"/>
  <c r="N65" s="1"/>
  <c r="N66" s="1"/>
  <c r="E50"/>
  <c r="F50" s="1"/>
  <c r="F51"/>
  <c r="E55"/>
  <c r="F55" s="1"/>
  <c r="F56"/>
  <c r="F63"/>
  <c r="E68"/>
  <c r="E70" s="1"/>
  <c r="F70" s="1"/>
  <c r="Q17"/>
  <c r="I18"/>
  <c r="I17" s="1"/>
  <c r="I65" s="1"/>
  <c r="I66" s="1"/>
  <c r="E20"/>
  <c r="F20" s="1"/>
  <c r="F21"/>
  <c r="F23"/>
  <c r="M17"/>
  <c r="M65" s="1"/>
  <c r="M66" s="1"/>
  <c r="O17"/>
  <c r="O65" s="1"/>
  <c r="O66" s="1"/>
  <c r="F25"/>
  <c r="F28"/>
  <c r="F33"/>
  <c r="F35"/>
  <c r="F37"/>
  <c r="L36"/>
  <c r="F41"/>
  <c r="F46"/>
  <c r="F48"/>
  <c r="E54"/>
  <c r="F54" s="1"/>
  <c r="E59"/>
  <c r="F59" s="1"/>
  <c r="F67"/>
  <c r="K17"/>
  <c r="K65" s="1"/>
  <c r="K66" s="1"/>
  <c r="F45"/>
  <c r="H66"/>
  <c r="E18"/>
  <c r="L24"/>
  <c r="L17" s="1"/>
  <c r="E29"/>
  <c r="F29" s="1"/>
  <c r="E36"/>
  <c r="F36" s="1"/>
  <c r="J58"/>
  <c r="J44" s="1"/>
  <c r="J43" s="1"/>
  <c r="L70"/>
  <c r="E72" i="5"/>
  <c r="F72" s="1"/>
  <c r="L65" i="8" l="1"/>
  <c r="L66" s="1"/>
  <c r="Q65"/>
  <c r="Q66" s="1"/>
  <c r="F26"/>
  <c r="F68"/>
  <c r="E58"/>
  <c r="J65"/>
  <c r="J66"/>
  <c r="E66" s="1"/>
  <c r="F66" s="1"/>
  <c r="E65"/>
  <c r="F65" s="1"/>
  <c r="F18"/>
  <c r="E17"/>
  <c r="F17" s="1"/>
  <c r="J76" i="5"/>
  <c r="F58" i="8" l="1"/>
  <c r="E44"/>
  <c r="I76" i="5"/>
  <c r="F44" i="8" l="1"/>
  <c r="E43"/>
  <c r="F43" s="1"/>
  <c r="K76" i="5"/>
  <c r="F21" l="1"/>
  <c r="I36" i="7"/>
  <c r="E69" l="1"/>
  <c r="O65"/>
  <c r="E61" l="1"/>
  <c r="E66" l="1"/>
  <c r="H65"/>
  <c r="E68"/>
  <c r="Q60" l="1"/>
  <c r="E60" s="1"/>
  <c r="Q44" l="1"/>
  <c r="Q23"/>
  <c r="L44"/>
  <c r="R11"/>
  <c r="Q3"/>
  <c r="K44"/>
  <c r="G44"/>
  <c r="G16"/>
  <c r="E17" l="1"/>
  <c r="E18"/>
  <c r="E19"/>
  <c r="E20"/>
  <c r="G50" l="1"/>
  <c r="G23" l="1"/>
  <c r="L48" l="1"/>
  <c r="N48"/>
  <c r="E48" l="1"/>
  <c r="L35"/>
  <c r="P15"/>
  <c r="P55"/>
  <c r="P41" s="1"/>
  <c r="P40" s="1"/>
  <c r="P39"/>
  <c r="P33"/>
  <c r="P28"/>
  <c r="P26"/>
  <c r="P21"/>
  <c r="O55"/>
  <c r="O41" s="1"/>
  <c r="O40" s="1"/>
  <c r="O33"/>
  <c r="O28"/>
  <c r="O26"/>
  <c r="O23"/>
  <c r="O22"/>
  <c r="N55"/>
  <c r="N47"/>
  <c r="N44"/>
  <c r="N39"/>
  <c r="N37"/>
  <c r="N33" s="1"/>
  <c r="N28"/>
  <c r="N26"/>
  <c r="N23"/>
  <c r="N21" s="1"/>
  <c r="M55"/>
  <c r="M41" s="1"/>
  <c r="M40" s="1"/>
  <c r="M33"/>
  <c r="M30"/>
  <c r="M28" s="1"/>
  <c r="M26"/>
  <c r="M21"/>
  <c r="K55"/>
  <c r="K51"/>
  <c r="K46"/>
  <c r="K38"/>
  <c r="K37"/>
  <c r="K28"/>
  <c r="K26"/>
  <c r="K23"/>
  <c r="K21" s="1"/>
  <c r="K15"/>
  <c r="J55"/>
  <c r="J44"/>
  <c r="N41" l="1"/>
  <c r="N40" s="1"/>
  <c r="K33"/>
  <c r="O21"/>
  <c r="J41"/>
  <c r="J40" s="1"/>
  <c r="K14"/>
  <c r="K41"/>
  <c r="K40" s="1"/>
  <c r="P14"/>
  <c r="J27"/>
  <c r="J16"/>
  <c r="E16" s="1"/>
  <c r="E22" l="1"/>
  <c r="E23"/>
  <c r="E24"/>
  <c r="F24" s="1"/>
  <c r="E27"/>
  <c r="F27" s="1"/>
  <c r="E29"/>
  <c r="F29" s="1"/>
  <c r="E30"/>
  <c r="F30" s="1"/>
  <c r="E31"/>
  <c r="F31" s="1"/>
  <c r="E32"/>
  <c r="F32" s="1"/>
  <c r="E34"/>
  <c r="F34" s="1"/>
  <c r="E35"/>
  <c r="F35" s="1"/>
  <c r="E36"/>
  <c r="F36" s="1"/>
  <c r="E37"/>
  <c r="E38"/>
  <c r="F38" s="1"/>
  <c r="E43"/>
  <c r="F43" s="1"/>
  <c r="E44"/>
  <c r="F44" s="1"/>
  <c r="E45"/>
  <c r="F45" s="1"/>
  <c r="E46"/>
  <c r="F46" s="1"/>
  <c r="F48"/>
  <c r="E49"/>
  <c r="F49" s="1"/>
  <c r="E50"/>
  <c r="F50" s="1"/>
  <c r="E51"/>
  <c r="F51" s="1"/>
  <c r="E52"/>
  <c r="F52" s="1"/>
  <c r="E53"/>
  <c r="F53" s="1"/>
  <c r="E54"/>
  <c r="E56"/>
  <c r="E57"/>
  <c r="F57" s="1"/>
  <c r="E58"/>
  <c r="E59"/>
  <c r="E64"/>
  <c r="F64" s="1"/>
  <c r="E65"/>
  <c r="E67" s="1"/>
  <c r="F67" s="1"/>
  <c r="F20"/>
  <c r="J67"/>
  <c r="J33"/>
  <c r="J28"/>
  <c r="J26"/>
  <c r="J21"/>
  <c r="J15"/>
  <c r="O67"/>
  <c r="G67"/>
  <c r="L67"/>
  <c r="I67"/>
  <c r="P67"/>
  <c r="M67"/>
  <c r="Q67"/>
  <c r="N67"/>
  <c r="K71"/>
  <c r="H67"/>
  <c r="F61"/>
  <c r="L55"/>
  <c r="L41" s="1"/>
  <c r="L40" s="1"/>
  <c r="F58"/>
  <c r="G55"/>
  <c r="G41" s="1"/>
  <c r="G40" s="1"/>
  <c r="Q55"/>
  <c r="Q41" s="1"/>
  <c r="Q40" s="1"/>
  <c r="I55"/>
  <c r="I41" s="1"/>
  <c r="I40" s="1"/>
  <c r="H55"/>
  <c r="F47"/>
  <c r="Q39"/>
  <c r="I39" s="1"/>
  <c r="L39"/>
  <c r="F37"/>
  <c r="G33"/>
  <c r="Q33"/>
  <c r="L33"/>
  <c r="I33"/>
  <c r="G28"/>
  <c r="Q28"/>
  <c r="L28"/>
  <c r="I28"/>
  <c r="H28"/>
  <c r="G26"/>
  <c r="Q26"/>
  <c r="L26"/>
  <c r="I26"/>
  <c r="H26"/>
  <c r="F25"/>
  <c r="F23"/>
  <c r="G21"/>
  <c r="Q21"/>
  <c r="L21"/>
  <c r="I21"/>
  <c r="H21"/>
  <c r="F19"/>
  <c r="H15"/>
  <c r="F18"/>
  <c r="F17"/>
  <c r="O15"/>
  <c r="G15"/>
  <c r="Q15"/>
  <c r="L15"/>
  <c r="N15"/>
  <c r="I15"/>
  <c r="M15"/>
  <c r="D13"/>
  <c r="Q12"/>
  <c r="E26" l="1"/>
  <c r="F26" s="1"/>
  <c r="E39"/>
  <c r="F39" s="1"/>
  <c r="F54"/>
  <c r="F66"/>
  <c r="E55"/>
  <c r="F55" s="1"/>
  <c r="E28"/>
  <c r="F28" s="1"/>
  <c r="E21"/>
  <c r="J14"/>
  <c r="L14"/>
  <c r="L62" s="1"/>
  <c r="L63" s="1"/>
  <c r="F65"/>
  <c r="P62"/>
  <c r="K62"/>
  <c r="I14"/>
  <c r="G14"/>
  <c r="G62" s="1"/>
  <c r="N14"/>
  <c r="N62" s="1"/>
  <c r="N63" s="1"/>
  <c r="F56"/>
  <c r="F60"/>
  <c r="M14"/>
  <c r="M62" s="1"/>
  <c r="Q14"/>
  <c r="Q62" s="1"/>
  <c r="Q63" s="1"/>
  <c r="O14"/>
  <c r="O62" s="1"/>
  <c r="O63" s="1"/>
  <c r="H33"/>
  <c r="H41"/>
  <c r="K67"/>
  <c r="P63" l="1"/>
  <c r="G63"/>
  <c r="G73"/>
  <c r="J62"/>
  <c r="J63" s="1"/>
  <c r="I62"/>
  <c r="I63" s="1"/>
  <c r="H40"/>
  <c r="E40" s="1"/>
  <c r="E41"/>
  <c r="H14"/>
  <c r="E33"/>
  <c r="F33" s="1"/>
  <c r="K63"/>
  <c r="E42" s="1"/>
  <c r="F42" s="1"/>
  <c r="F22"/>
  <c r="F21"/>
  <c r="M63"/>
  <c r="F16"/>
  <c r="E15"/>
  <c r="E14" l="1"/>
  <c r="I81"/>
  <c r="H62"/>
  <c r="H63" s="1"/>
  <c r="E63" s="1"/>
  <c r="F15"/>
  <c r="F14"/>
  <c r="F41"/>
  <c r="F40"/>
  <c r="E62" l="1"/>
  <c r="F62" s="1"/>
  <c r="E62" i="5" l="1"/>
  <c r="F62" s="1"/>
  <c r="E61"/>
  <c r="F61" s="1"/>
  <c r="E60"/>
  <c r="F60" s="1"/>
  <c r="E57"/>
  <c r="F57" s="1"/>
  <c r="E56"/>
  <c r="F56" s="1"/>
  <c r="E55"/>
  <c r="F55" s="1"/>
  <c r="E54"/>
  <c r="F54" s="1"/>
  <c r="E53"/>
  <c r="F53" s="1"/>
  <c r="E51"/>
  <c r="F51" s="1"/>
  <c r="E50"/>
  <c r="F50" s="1"/>
  <c r="E49"/>
  <c r="F49" s="1"/>
  <c r="E47"/>
  <c r="F47" s="1"/>
  <c r="E42"/>
  <c r="F42" s="1"/>
  <c r="E40"/>
  <c r="F40" s="1"/>
  <c r="E36"/>
  <c r="F36" s="1"/>
  <c r="E35"/>
  <c r="F35" s="1"/>
  <c r="E33"/>
  <c r="F33" s="1"/>
  <c r="F29"/>
  <c r="E31"/>
  <c r="F31" s="1"/>
  <c r="F26"/>
  <c r="F22"/>
  <c r="F23"/>
  <c r="F24"/>
  <c r="F20"/>
  <c r="E52" l="1"/>
  <c r="F52" s="1"/>
  <c r="E46"/>
  <c r="E41"/>
  <c r="F41" s="1"/>
  <c r="E39"/>
  <c r="F39" s="1"/>
  <c r="F46" l="1"/>
  <c r="E48"/>
  <c r="F48" s="1"/>
  <c r="F27"/>
  <c r="E34"/>
  <c r="F34" s="1"/>
  <c r="E68"/>
  <c r="F68" s="1"/>
  <c r="E69"/>
  <c r="T70" s="1"/>
  <c r="E65"/>
  <c r="F65" s="1"/>
  <c r="F69" l="1"/>
  <c r="E30"/>
  <c r="F30" s="1"/>
  <c r="D17" l="1"/>
  <c r="E37" l="1"/>
  <c r="F37" s="1"/>
  <c r="E32"/>
  <c r="F32" s="1"/>
  <c r="L75" l="1"/>
  <c r="F19" l="1"/>
  <c r="E25"/>
  <c r="E18" s="1"/>
  <c r="F25" l="1"/>
  <c r="F18"/>
  <c r="E70" l="1"/>
  <c r="F70" l="1"/>
  <c r="E71"/>
  <c r="F71" s="1"/>
  <c r="E64" l="1"/>
  <c r="F64" s="1"/>
  <c r="E58"/>
  <c r="F58" l="1"/>
  <c r="E59"/>
  <c r="F59" s="1"/>
  <c r="E45" l="1"/>
  <c r="E44" s="1"/>
  <c r="E66"/>
  <c r="F66" s="1"/>
  <c r="E67"/>
  <c r="F67" s="1"/>
  <c r="F45" l="1"/>
  <c r="F44"/>
  <c r="F6" i="26" l="1"/>
  <c r="F5" s="1"/>
  <c r="F19"/>
  <c r="F22"/>
  <c r="F16"/>
  <c r="F17"/>
  <c r="F20"/>
  <c r="F21"/>
  <c r="F15"/>
  <c r="F27"/>
  <c r="F23"/>
  <c r="F18"/>
  <c r="H36" i="22"/>
  <c r="I36" s="1"/>
  <c r="F11" i="26" l="1"/>
  <c r="G36" i="22"/>
  <c r="G32" s="1"/>
  <c r="G12" s="1"/>
  <c r="G60" s="1"/>
  <c r="H32"/>
  <c r="G61" l="1"/>
  <c r="L61"/>
  <c r="I32"/>
  <c r="H12"/>
  <c r="I12" l="1"/>
  <c r="H60"/>
  <c r="O60" l="1"/>
  <c r="L60"/>
  <c r="N60" s="1"/>
  <c r="H61"/>
  <c r="I60"/>
</calcChain>
</file>

<file path=xl/comments1.xml><?xml version="1.0" encoding="utf-8"?>
<comments xmlns="http://schemas.openxmlformats.org/spreadsheetml/2006/main">
  <authors>
    <author>Автор</author>
  </authors>
  <commentList>
    <comment ref="L20" authorId="0">
      <text>
        <r>
          <rPr>
            <sz val="9"/>
            <color indexed="81"/>
            <rFont val="Tahoma"/>
            <family val="2"/>
            <charset val="204"/>
          </rPr>
          <t xml:space="preserve">сарысу 
</t>
        </r>
      </text>
    </comment>
    <comment ref="L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</t>
        </r>
      </text>
    </comment>
    <comment ref="L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трансп-406,677
имущ-5757,208+532,736
ЭОС-533,925
земельный 12,165+15,322
АУП
трансп-42,956
ЭОС-16,158
</t>
        </r>
      </text>
    </comment>
    <comment ref="I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журнал-13,80
</t>
        </r>
      </text>
    </comment>
    <comment ref="L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журнал-аксай13,80
услуги почты-30,790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L20" authorId="0">
      <text>
        <r>
          <rPr>
            <sz val="9"/>
            <color indexed="81"/>
            <rFont val="Tahoma"/>
            <family val="2"/>
            <charset val="204"/>
          </rPr>
          <t xml:space="preserve">сарысу 
</t>
        </r>
      </text>
    </comment>
    <comment ref="L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</t>
        </r>
      </text>
    </comment>
    <comment ref="L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трансп-406,677
имущ-5757,208+532,736
ЭОС-533,925
земельный 12,165+15,322
АУП
трансп-42,956
ЭОС-16,158
</t>
        </r>
      </text>
    </comment>
    <comment ref="I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журнал-13,80
</t>
        </r>
      </text>
    </comment>
    <comment ref="L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журнал-аксай13,80
услуги почты-30,790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Запчасть -24,400
стройм-87,0
запчасть-155,150
запчасть 188,400</t>
        </r>
      </text>
    </comment>
    <comment ref="W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ГСМ124,189
газ120,027</t>
        </r>
      </text>
    </comment>
    <comment ref="W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</t>
        </r>
      </text>
    </comment>
    <comment ref="W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ТОО МОБАЙЛ(ПП)-160,446
услуги связи АУП-769,002
</t>
        </r>
      </text>
    </comment>
    <comment ref="W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типография</t>
        </r>
      </text>
    </comment>
    <comment ref="W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ГСМ 1085,800
ремонт авто 10,000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 прочих выделена в отд.статью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J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исслед дрен во, обучение ПП, паспортизация, наем авто. Ремонт авто, тех.обслую трансформат, обоснование попуски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L19" authorId="0">
      <text>
        <r>
          <rPr>
            <sz val="9"/>
            <color indexed="81"/>
            <rFont val="Tahoma"/>
            <family val="2"/>
            <charset val="204"/>
          </rPr>
          <t xml:space="preserve">сарысу 
</t>
        </r>
      </text>
    </comment>
    <comment ref="L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</t>
        </r>
      </text>
    </comment>
    <comment ref="L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подача
трансп-406,677
имущ-5757,208+532,736
ЭОС-533,925
земельный 12,165+15,322
АУП
трансп-42,956
ЭОС-16,158
</t>
        </r>
      </text>
    </comment>
    <comment ref="L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журнал-аксай13,80
услуги почты-30,790
</t>
        </r>
      </text>
    </comment>
  </commentList>
</comments>
</file>

<file path=xl/sharedStrings.xml><?xml version="1.0" encoding="utf-8"?>
<sst xmlns="http://schemas.openxmlformats.org/spreadsheetml/2006/main" count="4076" uniqueCount="986">
  <si>
    <t>Отчет об исполнении тарифной сметы на регулируемую услуги по подаче воды по каналам</t>
  </si>
  <si>
    <t>РГП на ПХВ "Казводхоз" КВР МСХ РК</t>
  </si>
  <si>
    <t>Индекс ИТС-1</t>
  </si>
  <si>
    <t>Периодичность: годовая</t>
  </si>
  <si>
    <t>Представляют: субъекты естественной монополии, за исключением региональной электросетевой компании</t>
  </si>
  <si>
    <t>Куда представляется форма: Комитет по регулированию естественных монополий, защите конкуренции и прав потребителей МНЭ РК</t>
  </si>
  <si>
    <t>№ п/п</t>
  </si>
  <si>
    <t>Наименование показателей *</t>
  </si>
  <si>
    <t>Единица измерения</t>
  </si>
  <si>
    <t>%</t>
  </si>
  <si>
    <t>ВКФ</t>
  </si>
  <si>
    <t>Жамбыл</t>
  </si>
  <si>
    <t>Павлодар</t>
  </si>
  <si>
    <t>ЮКФ</t>
  </si>
  <si>
    <t>Атырау</t>
  </si>
  <si>
    <t>ЗКФ</t>
  </si>
  <si>
    <t>БАК</t>
  </si>
  <si>
    <t>Караганда</t>
  </si>
  <si>
    <t>Кызылорда</t>
  </si>
  <si>
    <t>I</t>
  </si>
  <si>
    <t>Затраты на производство товаров и предоставление услуг, всего в том числе</t>
  </si>
  <si>
    <t>тыс.тенге</t>
  </si>
  <si>
    <t>Материальные затраты, всего 
в том числе</t>
  </si>
  <si>
    <t>-//-</t>
  </si>
  <si>
    <t>1.1</t>
  </si>
  <si>
    <t>сырье и материалы</t>
  </si>
  <si>
    <t>1.2</t>
  </si>
  <si>
    <t>ГСМ</t>
  </si>
  <si>
    <t>1.3</t>
  </si>
  <si>
    <t>топливо</t>
  </si>
  <si>
    <t>1.4</t>
  </si>
  <si>
    <t>энергия</t>
  </si>
  <si>
    <t>1.5</t>
  </si>
  <si>
    <t>покупная вода</t>
  </si>
  <si>
    <t>2</t>
  </si>
  <si>
    <t>Затраты на оплату труда, всего 
в том числе</t>
  </si>
  <si>
    <t>2.1</t>
  </si>
  <si>
    <t>заработная плата</t>
  </si>
  <si>
    <t>2.2</t>
  </si>
  <si>
    <t>социальный налог</t>
  </si>
  <si>
    <t>2.3</t>
  </si>
  <si>
    <t>обязательное медицинское страхование</t>
  </si>
  <si>
    <t>3</t>
  </si>
  <si>
    <t>Амортизация</t>
  </si>
  <si>
    <t>4</t>
  </si>
  <si>
    <t>Ремонт, всего 
в том числе</t>
  </si>
  <si>
    <t>4.1</t>
  </si>
  <si>
    <t>капитальный ремонт, не приводящий к увеличению стоимости основных средств</t>
  </si>
  <si>
    <t>5</t>
  </si>
  <si>
    <t>Прочие затраты, всего 
в том числе</t>
  </si>
  <si>
    <t>5.1</t>
  </si>
  <si>
    <t>выплаты, в случаях, когда постоянная работа протекает в пути или имеет разъездной характер</t>
  </si>
  <si>
    <t>5.2</t>
  </si>
  <si>
    <t>затраты на поверку и аттестацию приборов учета, лабораторий, обслед. энергооборудования</t>
  </si>
  <si>
    <t>5.3</t>
  </si>
  <si>
    <t>дератизационные, дезинфекционные, дезинсекционные работы</t>
  </si>
  <si>
    <t>5.4</t>
  </si>
  <si>
    <t>охрана труда и техника безопасности</t>
  </si>
  <si>
    <t>6</t>
  </si>
  <si>
    <t>другие затраты (необходимо расшифровать)</t>
  </si>
  <si>
    <t>6.1</t>
  </si>
  <si>
    <t>затраты на экологию</t>
  </si>
  <si>
    <t>6.2</t>
  </si>
  <si>
    <t>налоги</t>
  </si>
  <si>
    <t>6.3</t>
  </si>
  <si>
    <t>командировочные расходы</t>
  </si>
  <si>
    <t>6.4</t>
  </si>
  <si>
    <t>прочие ( в т.ч обяз.взносы пенсионные)</t>
  </si>
  <si>
    <t>6.5</t>
  </si>
  <si>
    <t>коммунальные услуги на собственные нужды</t>
  </si>
  <si>
    <t>II</t>
  </si>
  <si>
    <t>Расходы периода,
всего</t>
  </si>
  <si>
    <t>7</t>
  </si>
  <si>
    <t>Общие и административные расходы, всего
в том числе</t>
  </si>
  <si>
    <t>7.1</t>
  </si>
  <si>
    <t>7.2</t>
  </si>
  <si>
    <t>заработная плата административного персонала</t>
  </si>
  <si>
    <t>7.3</t>
  </si>
  <si>
    <t>7.4</t>
  </si>
  <si>
    <t>7.5</t>
  </si>
  <si>
    <t>услуги банка</t>
  </si>
  <si>
    <t>7.6</t>
  </si>
  <si>
    <t>амортизация</t>
  </si>
  <si>
    <t>7.7</t>
  </si>
  <si>
    <t>обслуживание и ремонт основных средств и нематериальных активов</t>
  </si>
  <si>
    <t>7.8</t>
  </si>
  <si>
    <t>коммунальные услуги</t>
  </si>
  <si>
    <t>7.9</t>
  </si>
  <si>
    <t>обслуживание оргтехники</t>
  </si>
  <si>
    <t>7.10</t>
  </si>
  <si>
    <t>7.11</t>
  </si>
  <si>
    <t>услуги связи</t>
  </si>
  <si>
    <t>7.12</t>
  </si>
  <si>
    <t>канцелярские товары</t>
  </si>
  <si>
    <t>7.13</t>
  </si>
  <si>
    <t>8</t>
  </si>
  <si>
    <t>Другие расходы, всего
в том числе</t>
  </si>
  <si>
    <t>8.1</t>
  </si>
  <si>
    <t>обязательное страхование</t>
  </si>
  <si>
    <t>8.2</t>
  </si>
  <si>
    <t>подписка / периодическая печать</t>
  </si>
  <si>
    <t>8.3</t>
  </si>
  <si>
    <t>вывоз мусора</t>
  </si>
  <si>
    <t>8.4</t>
  </si>
  <si>
    <t>консультационные и аудиторские услуги</t>
  </si>
  <si>
    <t>8.5</t>
  </si>
  <si>
    <t>прочие</t>
  </si>
  <si>
    <t>Расходы на выплату вознаграждений по МФО</t>
  </si>
  <si>
    <t>III</t>
  </si>
  <si>
    <t>Всего затрат</t>
  </si>
  <si>
    <t>IV</t>
  </si>
  <si>
    <t>Прибыль</t>
  </si>
  <si>
    <t>Сумма необоснованно полученного дохода с учетом дохода с учетом ставки рефинансирования, установленного Нац.банком РК</t>
  </si>
  <si>
    <t>V</t>
  </si>
  <si>
    <t>Всего доходов</t>
  </si>
  <si>
    <t>VI</t>
  </si>
  <si>
    <t>Объем оказываемых услуг</t>
  </si>
  <si>
    <t>тыс.м3</t>
  </si>
  <si>
    <t>VII</t>
  </si>
  <si>
    <t>Нормативные потери</t>
  </si>
  <si>
    <t>Справочно:</t>
  </si>
  <si>
    <t>Среднесписочная численность                                                                                                                      работников, всего:</t>
  </si>
  <si>
    <t>чел.</t>
  </si>
  <si>
    <t>в том числе:</t>
  </si>
  <si>
    <t>производственного персонала</t>
  </si>
  <si>
    <t>административного персонала</t>
  </si>
  <si>
    <t>Средняя заработная плата</t>
  </si>
  <si>
    <t>тенге</t>
  </si>
  <si>
    <t>Тариф</t>
  </si>
  <si>
    <t>Алмата</t>
  </si>
  <si>
    <t>План на 2018 год</t>
  </si>
  <si>
    <t>Факт за 2018 год</t>
  </si>
  <si>
    <t>КИКС</t>
  </si>
  <si>
    <t>Отклонение,%</t>
  </si>
  <si>
    <t>Отчетный период 2018 г.</t>
  </si>
  <si>
    <t>Лена</t>
  </si>
  <si>
    <t>Алия</t>
  </si>
  <si>
    <t>Айша</t>
  </si>
  <si>
    <t>9</t>
  </si>
  <si>
    <t>Отчет об исполнении тарифной сметы на регулируемую услуги по подаче воды по каналам (оперативно)</t>
  </si>
  <si>
    <t>Причины отклонения</t>
  </si>
  <si>
    <t>Индекс ОИТС-1</t>
  </si>
  <si>
    <t>Предусмотрено в утвержденной тарифной смете (с 1 января по 1 июля 2019 года)</t>
  </si>
  <si>
    <t>Фактически сложившиеся показатели тарифной сметы</t>
  </si>
  <si>
    <t>Согласно Приложению 2</t>
  </si>
  <si>
    <t>к Правилам утверждения тарифов (цен, ставок сборов) и тарифных смет на регулируемые услуги (товары, работы) субъектов естественных монополий, утвержденным приказом Агенства РК по регулированию естественных монополий от 19.07.2013 года № 215-ОД</t>
  </si>
  <si>
    <t>Тауар өндіру және қызмет ұсыну шығындары, барлығы</t>
  </si>
  <si>
    <t>Шикізат және материалдар</t>
  </si>
  <si>
    <t>Материалдық шығындар, барлығы
оның ішінде</t>
  </si>
  <si>
    <t>ЖЖМ</t>
  </si>
  <si>
    <t>отын</t>
  </si>
  <si>
    <t>сатылып алынатын су</t>
  </si>
  <si>
    <t>Еңбекке ақы төлеу шығыстары, барлығы, оның ішінде</t>
  </si>
  <si>
    <t>өндірістік персоналдың жалақысы</t>
  </si>
  <si>
    <t>әлеуметтік салық</t>
  </si>
  <si>
    <t>міндетті медициналық сақтандыру</t>
  </si>
  <si>
    <t>Жөндеу
оның ішінде</t>
  </si>
  <si>
    <t>Негізгі қаражат құралын ұлғайтпайтын күрделі жөндеу</t>
  </si>
  <si>
    <t>Өзге шығындар, барлығы
оның ішінде</t>
  </si>
  <si>
    <t>тұрақты жұмыс транзитпен жүрген немесе жол жүру сипатына не болған жағдайларға арналған төлемдер</t>
  </si>
  <si>
    <t>электр жабдықтарды, зертханалық, есепке алу құралдарын аттестаттауға және тексеруге арналған шығындар</t>
  </si>
  <si>
    <t>дератизациялық, дезинфекциялық, дезинсекциялық жұмыстар</t>
  </si>
  <si>
    <t>еңбекті қорғау және техника қауіпсіздігі</t>
  </si>
  <si>
    <t>басқа да шығындар (ашып жазу керек)</t>
  </si>
  <si>
    <t>экология шығындары</t>
  </si>
  <si>
    <t>салықтар</t>
  </si>
  <si>
    <t>іссапар шығындары</t>
  </si>
  <si>
    <t>өзге де (оның ішінде міндетті зейнетақы жарналары)</t>
  </si>
  <si>
    <t>өз қажеттіліктеріне арналған коммуналдық қызметтер</t>
  </si>
  <si>
    <t>Кезең шығыстары, барлығы</t>
  </si>
  <si>
    <t>Жалпы және әкімшілік шығындар, барлығы
оның ішінде</t>
  </si>
  <si>
    <t>Әкімшілік қазметкерлерінің еңбек ақысы</t>
  </si>
  <si>
    <t>Әлеуметтік салық</t>
  </si>
  <si>
    <t xml:space="preserve">міндетті әлеуметтік мед.сақтандыру </t>
  </si>
  <si>
    <t>банк қызметі</t>
  </si>
  <si>
    <t>негізгі құралдар мен материалдық емес активтерді жөндеу және қызмет көрсету</t>
  </si>
  <si>
    <t>коммуналдық қызметтер</t>
  </si>
  <si>
    <t>ұйымдастыру техникасына қызмет көрсету</t>
  </si>
  <si>
    <t>байланыс қызметтері</t>
  </si>
  <si>
    <t>кеңсе тауарлары</t>
  </si>
  <si>
    <t>басқа да шығындар, барлығы, оның ішшінде</t>
  </si>
  <si>
    <t>міндетті сақтандыру</t>
  </si>
  <si>
    <t>жазылым / мерзімді басылым</t>
  </si>
  <si>
    <t>қоқыс шығару</t>
  </si>
  <si>
    <t>консультациялық және аудиторлық қызметтер</t>
  </si>
  <si>
    <t>өзге де</t>
  </si>
  <si>
    <t>ХҚҰ бойынша сыйақылар төлеуге арналған шығыстар</t>
  </si>
  <si>
    <t>Барлық шығындар</t>
  </si>
  <si>
    <t>Пайла</t>
  </si>
  <si>
    <t>Қазақстан Республикасының Ұлттық Банкі белгілеген қайта қаржыландыру мөлшерлемесін ескере отырып, негіссіз алынған табыс сомасы</t>
  </si>
  <si>
    <t>Барлық кірістер</t>
  </si>
  <si>
    <t>Көрсетілетін қызметтер көлемі</t>
  </si>
  <si>
    <t>Тариф (ҚҚС-сыз)</t>
  </si>
  <si>
    <t>Нормативтік ысыраптар</t>
  </si>
  <si>
    <t xml:space="preserve"> Р/с №</t>
  </si>
  <si>
    <t>Көрсеткіштер атауы</t>
  </si>
  <si>
    <t>Өлшем бірлігі</t>
  </si>
  <si>
    <t>Ауытқу,%</t>
  </si>
  <si>
    <t>Ауытқу себептері</t>
  </si>
  <si>
    <t>Тарифтік сметаның нақты жинақталған көрсеткіштері</t>
  </si>
  <si>
    <t xml:space="preserve">Бекітілген тарифтік сметада қарастырылған </t>
  </si>
  <si>
    <t>Есептік мерзім 2019 жыл жартыжылдық</t>
  </si>
  <si>
    <t>2-Қосымшаға сәйкес</t>
  </si>
  <si>
    <t xml:space="preserve">Табиғи монополияларды реттеу бойынша ҚР Агенттігінің 2013 жылғы 19 шілдедегі № 215-НҚ бұйрығымен бекітілген табиғи монополиялар субъектілерінің  реттелу қызметтеріне (тауарлар, жұмыстар) тарифтердің шектеулі деңгейін (баға,жинақ бағамдары) және тарифтік сметаларды бекіту Ережелеріне </t>
  </si>
  <si>
    <t>ҚР АШМ СРК "Қазсушар" ШЖҚ РМК суды арналар арқылы беру қызметтеріне тарифтік сметаны орындау туралы есебі</t>
  </si>
  <si>
    <t xml:space="preserve">                                          Бас директордың м.а.                                                                           А. Иманбердиев</t>
  </si>
  <si>
    <t xml:space="preserve">                                          Тарифқұру департаментінің басшысы                                                     А. Султанова</t>
  </si>
  <si>
    <t>100 % исполнение ожидается до конца года реализации</t>
  </si>
  <si>
    <t>100% исполнение ожидается до конца года реализации</t>
  </si>
  <si>
    <t>И.о. генерального директора</t>
  </si>
  <si>
    <t xml:space="preserve">                                                                                     </t>
  </si>
  <si>
    <t>А. Иманбердиев</t>
  </si>
  <si>
    <t>А. Султанова</t>
  </si>
  <si>
    <t>Начальник департамента тарифообразования</t>
  </si>
  <si>
    <t>Адрес: г.Нур-Султан</t>
  </si>
  <si>
    <t>Телефон: 8 7172 575161</t>
  </si>
  <si>
    <t>Адрес электронной почты: kazvodxoz_plan@mail.ru</t>
  </si>
  <si>
    <t>Фамилия и телефон исполнителя: Шатанова Л.К. вн. 147</t>
  </si>
  <si>
    <t>Наименование организации:  РГП на ПХВ "Казводхоз" КВР МСХ РК</t>
  </si>
  <si>
    <t>Западно-Казахстанский филиал</t>
  </si>
  <si>
    <t>Карагандинский филиал</t>
  </si>
  <si>
    <t>Восточно-Казахстанский филиал</t>
  </si>
  <si>
    <t>Алматинский филиал</t>
  </si>
  <si>
    <t>Павлодарский филиал</t>
  </si>
  <si>
    <t>Жамбылский филиал</t>
  </si>
  <si>
    <t>Кызылординский филиал</t>
  </si>
  <si>
    <t>М.П.</t>
  </si>
  <si>
    <t>Подпись_______________________</t>
  </si>
  <si>
    <r>
      <rPr>
        <b/>
        <sz val="11"/>
        <rFont val="Times New Roman"/>
        <family val="1"/>
        <charset val="204"/>
      </rPr>
      <t>Руководитель</t>
    </r>
    <r>
      <rPr>
        <sz val="11"/>
        <rFont val="Times New Roman"/>
        <family val="1"/>
        <charset val="204"/>
      </rPr>
      <t>: Б.Арыстанбаев</t>
    </r>
  </si>
  <si>
    <r>
      <rPr>
        <b/>
        <sz val="11"/>
        <rFont val="Times New Roman"/>
        <family val="1"/>
        <charset val="204"/>
      </rPr>
      <t>Фамилия и телефон исполнителя</t>
    </r>
    <r>
      <rPr>
        <sz val="11"/>
        <rFont val="Times New Roman"/>
        <family val="1"/>
        <charset val="204"/>
      </rPr>
      <t>: Б.Оспанов 233894</t>
    </r>
  </si>
  <si>
    <r>
      <rPr>
        <b/>
        <sz val="11"/>
        <rFont val="Times New Roman"/>
        <family val="1"/>
        <charset val="204"/>
      </rPr>
      <t>Адрес электронной почты:</t>
    </r>
    <r>
      <rPr>
        <sz val="11"/>
        <rFont val="Times New Roman"/>
        <family val="1"/>
        <charset val="204"/>
      </rPr>
      <t xml:space="preserve"> kzvod_hoz@mail,ru</t>
    </r>
  </si>
  <si>
    <r>
      <rPr>
        <b/>
        <sz val="11"/>
        <rFont val="Times New Roman"/>
        <family val="1"/>
        <charset val="204"/>
      </rPr>
      <t xml:space="preserve">Телефон: </t>
    </r>
    <r>
      <rPr>
        <sz val="11"/>
        <rFont val="Times New Roman"/>
        <family val="1"/>
        <charset val="204"/>
      </rPr>
      <t>233894</t>
    </r>
  </si>
  <si>
    <r>
      <rPr>
        <b/>
        <sz val="11"/>
        <rFont val="Times New Roman"/>
        <family val="1"/>
        <charset val="204"/>
      </rPr>
      <t>Адрес:</t>
    </r>
    <r>
      <rPr>
        <sz val="11"/>
        <rFont val="Times New Roman"/>
        <family val="1"/>
        <charset val="204"/>
      </rPr>
      <t xml:space="preserve"> г.Кызылорда ул. Толе би №66</t>
    </r>
  </si>
  <si>
    <r>
      <rPr>
        <b/>
        <sz val="11"/>
        <rFont val="Times New Roman"/>
        <family val="1"/>
        <charset val="204"/>
      </rPr>
      <t>Наименование организации:</t>
    </r>
    <r>
      <rPr>
        <sz val="11"/>
        <rFont val="Times New Roman"/>
        <family val="1"/>
        <charset val="204"/>
      </rPr>
      <t xml:space="preserve"> Кызылординский филиал РГП "Казводхоз"</t>
    </r>
  </si>
  <si>
    <t>Увеличение объема оказанных услуг в связи с потребностью сельхозтоваропроизводителей</t>
  </si>
  <si>
    <t>полиграфические услуги</t>
  </si>
  <si>
    <t>подготовка кадров, повышение квалификации</t>
  </si>
  <si>
    <t>утилизация имущества</t>
  </si>
  <si>
    <t>корпоративная связь</t>
  </si>
  <si>
    <t>публикация материалов</t>
  </si>
  <si>
    <t>предоставление доступа к базе данных Госзакупки</t>
  </si>
  <si>
    <t>почтовые услуги</t>
  </si>
  <si>
    <t>нотариальные услуги</t>
  </si>
  <si>
    <t>страхование автомашин</t>
  </si>
  <si>
    <t>страхование жизни</t>
  </si>
  <si>
    <t>При утвержджений тарифа затраты были срезаны</t>
  </si>
  <si>
    <t>плата за воду</t>
  </si>
  <si>
    <t>транспортный налог</t>
  </si>
  <si>
    <t>плата за использование радиочастотного спектра</t>
  </si>
  <si>
    <t>эмиссия в окружаюшую среду</t>
  </si>
  <si>
    <t>имущественный налог</t>
  </si>
  <si>
    <t>земельный налог</t>
  </si>
  <si>
    <t>Увеличение в связи с принятием новых объектов на баланс</t>
  </si>
  <si>
    <t>электроэенргия</t>
  </si>
  <si>
    <t>природный газ</t>
  </si>
  <si>
    <t>откачка септика</t>
  </si>
  <si>
    <t>холодная вода</t>
  </si>
  <si>
    <t>обслуживание 1С облако</t>
  </si>
  <si>
    <t>ремонт кондиционера</t>
  </si>
  <si>
    <t>расходы на ремонт и обслуживание оргтехники</t>
  </si>
  <si>
    <t>Увеличение  фактических затрат в связи с производственной необходимостью и с высоким растом цен</t>
  </si>
  <si>
    <t>исполнение в 4 квартале отчетного периода</t>
  </si>
  <si>
    <t>В связи с выходом нового Закона</t>
  </si>
  <si>
    <t>запасные части</t>
  </si>
  <si>
    <t>прочие материалы</t>
  </si>
  <si>
    <t>горюче смазочные материалы</t>
  </si>
  <si>
    <t>мониторинг попуски</t>
  </si>
  <si>
    <t>исследовование коллекторно дренажных вод</t>
  </si>
  <si>
    <t xml:space="preserve">ремонт автотехники </t>
  </si>
  <si>
    <t>паспортизация водохозяйственных объектов</t>
  </si>
  <si>
    <t>обслуживание сигнализации</t>
  </si>
  <si>
    <t>наем автотранспорта</t>
  </si>
  <si>
    <t>В связи с производственной необходимостью</t>
  </si>
  <si>
    <t>Затраты по поверке и аттестацию гидропостов проводится каждые 2 года, и 2018-2019 гг нет необходимости</t>
  </si>
  <si>
    <t>Не исполнение, так как доходная часть тарифа не покрывают затратную часть</t>
  </si>
  <si>
    <t>При утвержджений тарифа ФОТ были срезаны</t>
  </si>
  <si>
    <t>Отклонение</t>
  </si>
  <si>
    <t>Факт за 7 месяцев 2019 года</t>
  </si>
  <si>
    <t>План за 7 мес 2019 года</t>
  </si>
  <si>
    <t>Факт за 5 месяцев 2018 года</t>
  </si>
  <si>
    <t>Утверждено с 1 августа 2018 года по 31 июля 2019 года</t>
  </si>
  <si>
    <t>Периодичность: полугодовая</t>
  </si>
  <si>
    <t>Отчетный период за 7 месяцев 2019 г.</t>
  </si>
  <si>
    <t>А. Бергалиев</t>
  </si>
  <si>
    <t>Начальник ПЭО</t>
  </si>
  <si>
    <t>С. Султанова</t>
  </si>
  <si>
    <t>И. о. главного бухгалтера</t>
  </si>
  <si>
    <t>А. Рысжанов</t>
  </si>
  <si>
    <t>Директор</t>
  </si>
  <si>
    <t>обслуж 1С</t>
  </si>
  <si>
    <t>Госпошлина</t>
  </si>
  <si>
    <t>Сбор за крупн. габар грузов</t>
  </si>
  <si>
    <t>Услуг.видео конференц</t>
  </si>
  <si>
    <t>Оформл. тех докум</t>
  </si>
  <si>
    <t>Обучен. кадров</t>
  </si>
  <si>
    <t>Услуги почты</t>
  </si>
  <si>
    <t>Прочие</t>
  </si>
  <si>
    <t>Затраты не учтены в утвержденной тарифной смете</t>
  </si>
  <si>
    <t>Консультационные и аудиторские услуги</t>
  </si>
  <si>
    <t>-</t>
  </si>
  <si>
    <t>Вывоз мусора</t>
  </si>
  <si>
    <t>Подписка / периодическая печать</t>
  </si>
  <si>
    <t>страхов транспорта</t>
  </si>
  <si>
    <t>страхов работника</t>
  </si>
  <si>
    <t>Обязательное страхование</t>
  </si>
  <si>
    <t>Увеличение связано со сложивщегося обстоятельства производства</t>
  </si>
  <si>
    <r>
      <t>Другие расходы, Всего,</t>
    </r>
    <r>
      <rPr>
        <sz val="12"/>
        <rFont val="Times New Roman"/>
        <family val="1"/>
        <charset val="204"/>
      </rPr>
      <t xml:space="preserve"> в том числе</t>
    </r>
  </si>
  <si>
    <t>Увеличение с изменением налоговой ставки, согласно Налогового Кодекса РК</t>
  </si>
  <si>
    <t>Налоги</t>
  </si>
  <si>
    <t>Канцелярские товары</t>
  </si>
  <si>
    <t>Услуги связи</t>
  </si>
  <si>
    <t>Командировочные расходы</t>
  </si>
  <si>
    <t>Обслуживание оргтехники</t>
  </si>
  <si>
    <t>ЭнергоСату</t>
  </si>
  <si>
    <t>Доставк. питьводы</t>
  </si>
  <si>
    <t>Су Арнасы</t>
  </si>
  <si>
    <t>ТЭЦ</t>
  </si>
  <si>
    <t>связано с удорожанием тарифа коммунальных услуг</t>
  </si>
  <si>
    <t>Коммунальные услуги</t>
  </si>
  <si>
    <t>При утверждении тарифной сметы, уполномоченным органом были исключены амортизационные отчисления</t>
  </si>
  <si>
    <t>Услуги банка</t>
  </si>
  <si>
    <t>Обязательное медицинское страхование</t>
  </si>
  <si>
    <t>Уменьшение связано с изменением налоговой ставки, согласно Налогового Кодекса РК</t>
  </si>
  <si>
    <t>Социальный налог</t>
  </si>
  <si>
    <t>Заработная плата административного персонала</t>
  </si>
  <si>
    <t>Уменьшение связано со сложивщегося обстоятельства производства</t>
  </si>
  <si>
    <t>Сырье и материалы</t>
  </si>
  <si>
    <r>
      <t xml:space="preserve">Общие и административные расходы, Всего </t>
    </r>
    <r>
      <rPr>
        <sz val="12"/>
        <rFont val="Times New Roman"/>
        <family val="1"/>
        <charset val="204"/>
      </rPr>
      <t>в т.ч.</t>
    </r>
  </si>
  <si>
    <t>В связи с увеличением объема оказываемых услуг, соотвественно увеличился расходы периода</t>
  </si>
  <si>
    <t>Расходы периода, Всего</t>
  </si>
  <si>
    <t>полив</t>
  </si>
  <si>
    <t>ТБО мусор</t>
  </si>
  <si>
    <t>газ</t>
  </si>
  <si>
    <t>Коммунальные услуги на собственные нужды</t>
  </si>
  <si>
    <t>Прочие ( в т.ч обяз.взносы пенсионные)</t>
  </si>
  <si>
    <t>Другие затраты (необходимо расшифровать)</t>
  </si>
  <si>
    <t>Охрана труда и техника безопасности</t>
  </si>
  <si>
    <t>Затраты на поверку и аттестацию приборов учета, лабораторий, обслед. энергооборудования</t>
  </si>
  <si>
    <t>Выплаты, в случаях, когда постоянная работа протекает в пути или имеет разъездной характер</t>
  </si>
  <si>
    <r>
      <t>Прочие затраты, Всего,</t>
    </r>
    <r>
      <rPr>
        <sz val="12"/>
        <rFont val="Times New Roman"/>
        <family val="1"/>
        <charset val="204"/>
      </rPr>
      <t xml:space="preserve"> в том числе</t>
    </r>
  </si>
  <si>
    <t>Капитальный ремонт, не приводящий к увеличению стоимости основных средств</t>
  </si>
  <si>
    <t>В связи с увеличением объема оказываемых услуг, соотвественно увеличился затрат производства</t>
  </si>
  <si>
    <t>Ремонт, Всего, в том числе</t>
  </si>
  <si>
    <t>Заработная плата</t>
  </si>
  <si>
    <t>Затраты на оплату труда, Всего, в том числе</t>
  </si>
  <si>
    <t>Электроэнергия</t>
  </si>
  <si>
    <t>ГСМ использовано на текущий ремонт, не приводящий к увеличению стоимости основных средств</t>
  </si>
  <si>
    <t>Материальные затраты, Всего. в том числе</t>
  </si>
  <si>
    <t>Затраты на производство товаров и предоставление услуг, Всего, в том числе</t>
  </si>
  <si>
    <t>Откло-нение,%</t>
  </si>
  <si>
    <r>
      <t xml:space="preserve">Факт с 1 августа 2018г по 31 июля 2019г                           </t>
    </r>
    <r>
      <rPr>
        <i/>
        <sz val="12"/>
        <color rgb="FFFF0000"/>
        <rFont val="Times New Roman"/>
        <family val="1"/>
        <charset val="204"/>
      </rPr>
      <t>(Свод за 1-год реализации)</t>
    </r>
  </si>
  <si>
    <r>
      <t xml:space="preserve">Факт с 1 января 2019г по 31 июля 2019г                      </t>
    </r>
    <r>
      <rPr>
        <i/>
        <sz val="12"/>
        <color rgb="FFFF0000"/>
        <rFont val="Times New Roman"/>
        <family val="1"/>
        <charset val="204"/>
      </rPr>
      <t>(7 мес 2019г)</t>
    </r>
  </si>
  <si>
    <r>
      <t xml:space="preserve">Факт с 1 августа 2018г по 31 декабря 2018г              </t>
    </r>
    <r>
      <rPr>
        <i/>
        <sz val="12"/>
        <color rgb="FFFF0000"/>
        <rFont val="Times New Roman"/>
        <family val="1"/>
        <charset val="204"/>
      </rPr>
      <t>(5 мес 2018г)</t>
    </r>
  </si>
  <si>
    <r>
      <t xml:space="preserve">План с 1 августа 2018г по 31 июля 2019г       </t>
    </r>
    <r>
      <rPr>
        <i/>
        <sz val="12"/>
        <color rgb="FFFF0000"/>
        <rFont val="Times New Roman"/>
        <family val="1"/>
        <charset val="204"/>
      </rPr>
      <t>(утвержденная)</t>
    </r>
  </si>
  <si>
    <t>Отчетный период за 1-й год реализации</t>
  </si>
  <si>
    <t>Атырауского филиала РГП на ПХВ "Казводхоз" КВР МСХ РК</t>
  </si>
  <si>
    <t xml:space="preserve">Отчет об исполнении тарифной сметы на регулируемую услуги по подаче воды по каналам </t>
  </si>
  <si>
    <t xml:space="preserve"> </t>
  </si>
  <si>
    <t xml:space="preserve">Начальник ПЭО                                                                                  А.Байбосынов </t>
  </si>
  <si>
    <t xml:space="preserve">Директор ЖФ РГП "Казводхоз"                                                       К.Бедебаев </t>
  </si>
  <si>
    <t>тенге/м3</t>
  </si>
  <si>
    <t>Тариф (без НДС)</t>
  </si>
  <si>
    <t>VIII</t>
  </si>
  <si>
    <t xml:space="preserve">в связи с уменьшением тарифа,не предусмотренных в тарифной смете </t>
  </si>
  <si>
    <t xml:space="preserve">с увеличением затрат , не предусмотренных в тарифной смете </t>
  </si>
  <si>
    <t>8.5.10</t>
  </si>
  <si>
    <t xml:space="preserve">в тарифной смете не предусмотренно </t>
  </si>
  <si>
    <t>Семинар для бухгалтеров</t>
  </si>
  <si>
    <t>8.5.5</t>
  </si>
  <si>
    <t>плата за пользование водными ресурсами</t>
  </si>
  <si>
    <t>8.5.12</t>
  </si>
  <si>
    <t>8.5.9</t>
  </si>
  <si>
    <t xml:space="preserve">техосмотр </t>
  </si>
  <si>
    <t>8.5.11</t>
  </si>
  <si>
    <t>8.5.8</t>
  </si>
  <si>
    <t>электротовары</t>
  </si>
  <si>
    <t>8.5.7</t>
  </si>
  <si>
    <t xml:space="preserve">бухгалтерский учет </t>
  </si>
  <si>
    <t>8.5.6</t>
  </si>
  <si>
    <t>хозяйственные товары</t>
  </si>
  <si>
    <t>информационные услуги</t>
  </si>
  <si>
    <t>8.5.4</t>
  </si>
  <si>
    <t>услуги нотариуса</t>
  </si>
  <si>
    <t>8.5.3</t>
  </si>
  <si>
    <t>аренда помещения</t>
  </si>
  <si>
    <t>8.5.2</t>
  </si>
  <si>
    <t xml:space="preserve">типографические услуги </t>
  </si>
  <si>
    <t>повышение квалификации</t>
  </si>
  <si>
    <t>техобслуживание автотранспорта</t>
  </si>
  <si>
    <t>ремонт автомашин услуги</t>
  </si>
  <si>
    <t>8.5.1</t>
  </si>
  <si>
    <t>обяззательное страхование</t>
  </si>
  <si>
    <t>увеличена с учетам уровня инфляций  и повышением тарифов для юридических лиц на коммунальные услуги.</t>
  </si>
  <si>
    <t>в связи с уменьшением тарифа</t>
  </si>
  <si>
    <t>обслуживание и ремонт основных средств и не материальных  активов</t>
  </si>
  <si>
    <t xml:space="preserve">увеличена с учетам уровня инфляций  </t>
  </si>
  <si>
    <t>Изготовление  гос акта</t>
  </si>
  <si>
    <t>6.4.4</t>
  </si>
  <si>
    <t>коммунальные услуги  (газ)</t>
  </si>
  <si>
    <t>6.4.3</t>
  </si>
  <si>
    <t>6.4.2</t>
  </si>
  <si>
    <t>техосмотр автомашин</t>
  </si>
  <si>
    <t>6.4.1</t>
  </si>
  <si>
    <t xml:space="preserve">прочие </t>
  </si>
  <si>
    <t>6.4.</t>
  </si>
  <si>
    <t>6.3.</t>
  </si>
  <si>
    <t>6.2.</t>
  </si>
  <si>
    <t>6.1.</t>
  </si>
  <si>
    <t xml:space="preserve">в связи с уменьшением тарифа,увеличена с учетам уровня инфляций  </t>
  </si>
  <si>
    <t>затраты на поверку и аттестацию приборов учета, лабораторий, обслед. Энергооборудования</t>
  </si>
  <si>
    <t xml:space="preserve"> по оказанию услуг затраты на ремонт каналов были осуществлены самым необходимым участкам, в том числе ремонт канала </t>
  </si>
  <si>
    <t xml:space="preserve">в связи с снижением объемов и дохода от оказываемых услуг </t>
  </si>
  <si>
    <t xml:space="preserve">в связи с тем, что каналы перешли из коммунальной собственности в республиканскую, увеличилось опалата труда. </t>
  </si>
  <si>
    <t xml:space="preserve">сырье и материалы </t>
  </si>
  <si>
    <t>1</t>
  </si>
  <si>
    <t>Факт за 1месяц 2018г</t>
  </si>
  <si>
    <t>Факт за 7 месяцев 2018 г.</t>
  </si>
  <si>
    <t>факт  за 7 месяцев 2018 г.</t>
  </si>
  <si>
    <t>Причина отклонения</t>
  </si>
  <si>
    <t>Факт                                          с 01.01. 2019 г                   по 31.07. 2019 г</t>
  </si>
  <si>
    <t xml:space="preserve"> план</t>
  </si>
  <si>
    <t>Ожидаемый факт за 1 месяца 2018 г.</t>
  </si>
  <si>
    <t xml:space="preserve">Факт за 10 месяцев 2018 г. </t>
  </si>
  <si>
    <t>Всего по тарифу</t>
  </si>
  <si>
    <t>Регулирование поверхностного стока при помощи подпорных гидротехнических сооружений Каракыстакской и Тасоткельской ГЭСы</t>
  </si>
  <si>
    <t>Регулирование поверхностного стока при помощи подпорных гидротехнических сооружений</t>
  </si>
  <si>
    <t xml:space="preserve">Сложившийся факт за октябрь месяцев 2018 г. </t>
  </si>
  <si>
    <t xml:space="preserve">за 9 месяцев </t>
  </si>
  <si>
    <t>План               с01.08.2018 г. по 31.07.2019  г</t>
  </si>
  <si>
    <t>Утвержденная тарифная смета Приказ №176-НҚ 20.11.2017ж. ДКРЕМ по Жамбылской обл.</t>
  </si>
  <si>
    <t>Единица изм. тыс.тг.</t>
  </si>
  <si>
    <t xml:space="preserve">Наименование показателей </t>
  </si>
  <si>
    <r>
      <t>Отчетный период:     с 01.01.</t>
    </r>
    <r>
      <rPr>
        <b/>
        <u/>
        <sz val="14"/>
        <color theme="1"/>
        <rFont val="Times New Roman"/>
        <family val="1"/>
        <charset val="204"/>
      </rPr>
      <t>2019 год по 31.07.2019 год</t>
    </r>
  </si>
  <si>
    <t>на  услуги водохозяйственной системы: "Подача  воды по каналам"</t>
  </si>
  <si>
    <t>ОТЧЕТ ОБ ИСПОЛНЕНИИ  ТАРИФНОЙ СМЕТЫ</t>
  </si>
  <si>
    <t>Главный экономист Жумабаева Г.А  _________________________</t>
  </si>
  <si>
    <t>Место печати</t>
  </si>
  <si>
    <t>Дата  " _____ " _________ 2019 год</t>
  </si>
  <si>
    <t>й</t>
  </si>
  <si>
    <t>Главный бухгалтер Ашигалиева А.А.   ________________________</t>
  </si>
  <si>
    <t>Жумабаева Гульжиян Асхаровна _____________________________</t>
  </si>
  <si>
    <t>Главный экономист</t>
  </si>
  <si>
    <t>Ашигалиева Айнагуль Адиловна _____________________________</t>
  </si>
  <si>
    <t>Главный бухгалтер</t>
  </si>
  <si>
    <t>(фамилия имя отчество(при его наличии), подпись</t>
  </si>
  <si>
    <t>Директор Джумагалиев Нурболат Улданович ___________________</t>
  </si>
  <si>
    <t>Руководитель</t>
  </si>
  <si>
    <t>Жумабаева Г.А., 8 (711)2 534830</t>
  </si>
  <si>
    <t>Фамилия и телефон исполнителя:</t>
  </si>
  <si>
    <t>zapvodhoz@mail.ru</t>
  </si>
  <si>
    <t>Адрес электронной почты:</t>
  </si>
  <si>
    <t>8 (711)2 534830, 8( 711)2 301710</t>
  </si>
  <si>
    <t>Телефон:</t>
  </si>
  <si>
    <t>ЗКО. Г.Уральск, ул. Х. Чурина,119-Н1</t>
  </si>
  <si>
    <t>Адрес:</t>
  </si>
  <si>
    <t>Западно-Казахстанский филиал  РГП  "Казводхоз"</t>
  </si>
  <si>
    <t xml:space="preserve">Наименование  организации:  </t>
  </si>
  <si>
    <t>тенге/м11</t>
  </si>
  <si>
    <t>Себестоимость 1м3</t>
  </si>
  <si>
    <t>IX</t>
  </si>
  <si>
    <t>14411,0</t>
  </si>
  <si>
    <t>16,480</t>
  </si>
  <si>
    <t>Все населенные пункты ЗКО водообеспечены в полном объёме.  Объем подачи воды (вегетац.период) с мая-окт.т.г. Увеличение объема и дохода  за счет увеличения финансирования  с областного бюджета на санитарно-экологические цели.</t>
  </si>
  <si>
    <t>96701,0</t>
  </si>
  <si>
    <t>Всего доходов:</t>
  </si>
  <si>
    <t>Сумма необоснованно полученного дохода, с учетом  ставки рефинансирования, установленного Нац.банком РК</t>
  </si>
  <si>
    <t>Всего затрат:</t>
  </si>
  <si>
    <t>Согласно Плана мероприятий  по ОТиТБ  в 2019году проведен плановый медосмотр работников филиала.</t>
  </si>
  <si>
    <t>медосмотр</t>
  </si>
  <si>
    <t>изготовление земельного Акта (земельно-кадастровые работы)</t>
  </si>
  <si>
    <t>разработка землеустроит.проекта</t>
  </si>
  <si>
    <t>членские взносы, ассоциации водопользователей, всего  за 1 пол.2019года - 210,0тыс.тенге.</t>
  </si>
  <si>
    <t>членские взносы</t>
  </si>
  <si>
    <t>прочие услуги, оказанные в связи с произв.необходимостью, в ТС не предусмотрены.</t>
  </si>
  <si>
    <t>хрустальная вода-48т.т, хоз.расходы-0т.т.</t>
  </si>
  <si>
    <t xml:space="preserve">По проверке ЧС административный штраф - 467т.т </t>
  </si>
  <si>
    <t>адмиинистративный штраф, сборы, госпошлины</t>
  </si>
  <si>
    <t xml:space="preserve">это услуги по предоставл. гидрометео. инф., юриста. сопров.1С бух., услуги нотар.,БД Закон и пр.- цены по сравн с прошлым годов возрасли. А также расходы, переданые  РГП "КВХ" за сопровождение 1С - облачко. </t>
  </si>
  <si>
    <t>консультационные и  аудиторские  услуги  (информационные)</t>
  </si>
  <si>
    <t>повышение  квалификации</t>
  </si>
  <si>
    <t>расходы на содержание служ. легк. а\м**</t>
  </si>
  <si>
    <t>прочие, в том  числе:</t>
  </si>
  <si>
    <t>7.14.5</t>
  </si>
  <si>
    <t>7.14.4</t>
  </si>
  <si>
    <t>7.14.3</t>
  </si>
  <si>
    <t>включены неучтенные в ТС затраты по объявл. в СМИ (слушания, Инвест. прогр., аудит.отчет и пр.), а также подписка  и периодическая печать, бланки  и прочее..</t>
  </si>
  <si>
    <t>7.14.2</t>
  </si>
  <si>
    <t>,страх.трансп.и ЗСТ-70т.т., страх.прич.вреда раб.-91т.т.. Полное списание предусмотрено по завершении года - во втором полугодии т.г.</t>
  </si>
  <si>
    <t>7.14.1</t>
  </si>
  <si>
    <t>Другие расходы, в том числе</t>
  </si>
  <si>
    <t>7.14</t>
  </si>
  <si>
    <t>увел.за счет налога на имущ. и налога по ПВРПИ -увел.объема подача поливной воды, а также сборы, госпошлины и пр.</t>
  </si>
  <si>
    <t>списание будет во втором полугодии т.г.</t>
  </si>
  <si>
    <t xml:space="preserve">увелич.расходов связано с связи услугами по  предоставл.канала корпоративной связи для проведения видеоконференц.с Казводхозом. </t>
  </si>
  <si>
    <t>за счет суточных расходов, проживания и проезда  в связи поезками в РФ и в связи с произв.необход. частые поездки в вышестоящ. органы руководства и специалистов, для защиты Плана развития, её корректировки  и введения единого тарифа.</t>
  </si>
  <si>
    <t>приобретение оргтехники, увеличение документооборота и  ув.объема подачи воды.</t>
  </si>
  <si>
    <t>ремонт служебн.автомашины, техосмотр</t>
  </si>
  <si>
    <t xml:space="preserve">приобретение оргтехники и ОС, а также за счет единого тарифа </t>
  </si>
  <si>
    <t>введение Единого тарифа</t>
  </si>
  <si>
    <t>расходы ГСМ, материал. по служ.а\м</t>
  </si>
  <si>
    <t>Общие и административные расходы, всего в том числе:</t>
  </si>
  <si>
    <t>Расходы периода, всего</t>
  </si>
  <si>
    <t>обслуживание  согласно "Требований по обеспечению инженерно-технической укрепленности водох.объектов", утвержд. ПП  РК  № 1151 от 07.10.2011года.</t>
  </si>
  <si>
    <t>обслуживание тревожной сигнализ.УКООС</t>
  </si>
  <si>
    <t>аренда жилого вагона</t>
  </si>
  <si>
    <t>Для очистки русла протока р.Чаган с использованием земснаряда (Ватермастер Классик 4),был арендован длинномер с экипажем для перевозки в ЗКО с ЮКО. И аренда жилого вагончика для проживания на объекте работников,   работающих на данном объекте.</t>
  </si>
  <si>
    <t>автоуслуги</t>
  </si>
  <si>
    <t>По итогам проверки ЧС и устранения выявленных замечаний были проведены ряд мероприятий - были проведены работы по техн.обслуж.охранно-пожарной сигнализации  и системы видеонаблюдения на производственных  участках на сумму 472,0 тыс.тенге.</t>
  </si>
  <si>
    <t>тех.обсл.охранно-пожарн.сигнализ,системы видеонаблюдения</t>
  </si>
  <si>
    <t>6.4.9</t>
  </si>
  <si>
    <t>6.4.8</t>
  </si>
  <si>
    <t>поверка приборов</t>
  </si>
  <si>
    <t>6.4.6</t>
  </si>
  <si>
    <t>Повышение квалиф.по электро и пром.безопасности  рабочих,а также  обязательная ежегодная аттестация и  обучение вновь принятых  работников запланирована на второе полугодие.</t>
  </si>
  <si>
    <t>подготовка и повышение квалификации</t>
  </si>
  <si>
    <t>Была проведена аттестация автокрана, которая проводится раз в 3года, на сумму 93,0т.т., а также  техосмотр автотр.</t>
  </si>
  <si>
    <t>техосмотр автотранспорта</t>
  </si>
  <si>
    <t xml:space="preserve">в связи с производственной необходимостью был  включен интернет  на произв.участках, а также по данной статье  снижен план по единому тарифу. </t>
  </si>
  <si>
    <t>связь производственного персонала</t>
  </si>
  <si>
    <t>страхов.объект.-130т.т,страх.трансп.и ЗСТ-270т.т., страх.прич.вреда раб.-156т.т.. Полное списание преджусмотрено по завершении года - во втором полугодии т.г.</t>
  </si>
  <si>
    <t>обязательные виды страхования</t>
  </si>
  <si>
    <t xml:space="preserve">прочие, в том числе: </t>
  </si>
  <si>
    <t>увел.за счет наема жилья, суточных  в РФ, в связи поездками спец.для закл.договоров и контроля получ.объема воды. И введение Единого тарифа.</t>
  </si>
  <si>
    <t xml:space="preserve">в связи с произв.необход.приобретены огнетушители и была проведена техн.проверка освидет.автокрана и цистерна бензовоза…Согласно плана мероприятий по ОТиТБ  в 2019г проведен медосмотр работников филиала. По итогам проверки ЧС  , по устранению выявленных замечаний  были проведены ряд мероприятий   по огнезащ.обработке деревянный конструкций на сумму 190,0т.т, также была установка и монтаж сигнализации по производственной базе на сумму 62т.т,. </t>
  </si>
  <si>
    <t>дератизационные, дезинфекц., дезинсекц. работы</t>
  </si>
  <si>
    <t>Прочие затраты, всего , в том числе:</t>
  </si>
  <si>
    <t>Ремонт, всего , в том числе:</t>
  </si>
  <si>
    <t>на баланс приняты реконстр.в\х объекты и приобретены  ОС по Инвест.программе., и в утверж. ТС  единого тарифа план не предусмотрен..</t>
  </si>
  <si>
    <t>за счет введенитя  ед.тарифа</t>
  </si>
  <si>
    <t>Затраты на оплату труда, всего в том числе</t>
  </si>
  <si>
    <t>затраты по э\э начались с апреля месяца т.г.</t>
  </si>
  <si>
    <t>списание топливо-уголь предусмотрено на 2 полугодие т.г.</t>
  </si>
  <si>
    <t>топливо (газ сетевой, уголь)</t>
  </si>
  <si>
    <t>удорожание стоимости на ГСМ и введение единого тарифа</t>
  </si>
  <si>
    <t>удорожание стоимости на з\ч, имеющийся автотранспорти ЗСТ изношена, требует больших затрат  и введение един.тарифа</t>
  </si>
  <si>
    <t>сырье и материалы, запчасти</t>
  </si>
  <si>
    <t>Материальные затраты, всего в том числе:</t>
  </si>
  <si>
    <t>ДЛЯ РГП за 7 мес.2019г</t>
  </si>
  <si>
    <t>с изм от 5сент.2019г</t>
  </si>
  <si>
    <t>Примечание</t>
  </si>
  <si>
    <t>%% исполнения</t>
  </si>
  <si>
    <t>откл.             (+,-)          тыс.тенге</t>
  </si>
  <si>
    <r>
      <t xml:space="preserve">Фактические сложившиеся показатели тарифной сметы за                     </t>
    </r>
    <r>
      <rPr>
        <b/>
        <u/>
        <sz val="9"/>
        <rFont val="Times New Roman"/>
        <family val="1"/>
        <charset val="204"/>
      </rPr>
      <t>7 мес. 2019года</t>
    </r>
    <r>
      <rPr>
        <b/>
        <sz val="9"/>
        <rFont val="Times New Roman"/>
        <family val="1"/>
        <charset val="204"/>
      </rPr>
      <t xml:space="preserve">              (с 01.08.2019г - 31.07.2019г)</t>
    </r>
  </si>
  <si>
    <r>
      <t xml:space="preserve">Фактичес-   кие сложив-   шиеся показатели тарифной сметы за      </t>
    </r>
    <r>
      <rPr>
        <b/>
        <sz val="9"/>
        <color rgb="FFC00000"/>
        <rFont val="Times New Roman"/>
        <family val="1"/>
        <charset val="204"/>
      </rPr>
      <t>2 полугодие 2018года</t>
    </r>
  </si>
  <si>
    <r>
      <t>Предус-мотрено  по утвержд. ТС</t>
    </r>
    <r>
      <rPr>
        <b/>
        <i/>
        <sz val="9"/>
        <rFont val="Times New Roman"/>
        <family val="1"/>
        <charset val="204"/>
      </rPr>
      <t xml:space="preserve"> (План разв.2018год  2версия) </t>
    </r>
    <r>
      <rPr>
        <b/>
        <sz val="9"/>
        <rFont val="Times New Roman"/>
        <family val="1"/>
        <charset val="204"/>
      </rPr>
      <t xml:space="preserve">за  2018год </t>
    </r>
  </si>
  <si>
    <t xml:space="preserve">Предус-мотрено  по утвержд. ТС за  2018год                                                                                                                                                                                                                                         (с 01.08.2018г по 31.07.2019г) </t>
  </si>
  <si>
    <t>Наименование  показателей</t>
  </si>
  <si>
    <t>Срок  представления:  ежегодно не позднее 1 мая,  следующего за отчетным периодом</t>
  </si>
  <si>
    <t>4сент.убрала 906тт-  проф.отч.</t>
  </si>
  <si>
    <r>
      <t xml:space="preserve">Куда представляется  форма: </t>
    </r>
    <r>
      <rPr>
        <b/>
        <u/>
        <sz val="10"/>
        <rFont val="Times New Roman"/>
        <family val="1"/>
        <charset val="204"/>
      </rPr>
      <t>Комитет по регулированию естественных монополий, защите конкуренции и прав потребителей Министерства национальной экономики РК .</t>
    </r>
  </si>
  <si>
    <r>
      <t xml:space="preserve">Представляет: </t>
    </r>
    <r>
      <rPr>
        <b/>
        <u/>
        <sz val="10"/>
        <rFont val="Times New Roman"/>
        <family val="1"/>
        <charset val="204"/>
      </rPr>
      <t>Западно-Казахстанский филиал РГП "Казводхоз" Комитета по водным ресурсам МСХ РК</t>
    </r>
  </si>
  <si>
    <t>Периодичность:</t>
  </si>
  <si>
    <r>
      <t xml:space="preserve">Отчетный  период:  </t>
    </r>
    <r>
      <rPr>
        <b/>
        <u/>
        <sz val="10"/>
        <color rgb="FFC00000"/>
        <rFont val="Times New Roman"/>
        <family val="1"/>
        <charset val="204"/>
      </rPr>
      <t>7 месяцев 2019года (с 1 января 2019года по 31 июля 2019года)</t>
    </r>
  </si>
  <si>
    <t xml:space="preserve">на  услуги:   подача воды по каналам </t>
  </si>
  <si>
    <r>
      <rPr>
        <b/>
        <sz val="10"/>
        <rFont val="Times New Roman"/>
        <family val="1"/>
        <charset val="204"/>
      </rPr>
      <t xml:space="preserve">Приложение 1  </t>
    </r>
    <r>
      <rPr>
        <sz val="10"/>
        <rFont val="Times New Roman"/>
        <family val="1"/>
        <charset val="204"/>
      </rPr>
      <t xml:space="preserve">      к       Правилам утверждения предельного  уровня тарифов (цен,ставок сборов) и тарифных смет на регулируемые услуги (товары, работы) субъектов естественных монополий</t>
    </r>
  </si>
  <si>
    <t>Филиал "Канал имени Каныша Сатпаева" РГП "Казводхоз"</t>
  </si>
  <si>
    <t>Фактические затраты за период с 1 января по 31 июля 2019 года по услуге "подача воды по каналу"</t>
  </si>
  <si>
    <t>№</t>
  </si>
  <si>
    <t>№ п.п.</t>
  </si>
  <si>
    <t>Наименование показателей</t>
  </si>
  <si>
    <t>ед.изм.</t>
  </si>
  <si>
    <t>Утверждено до 01.08.2018г. (Приказ ДКРЕМ №157-ОД от 21.11.2016г.)</t>
  </si>
  <si>
    <t>Фактические затраты за 10 мес.2018 г. (оперативно)</t>
  </si>
  <si>
    <t>Фактические затраты за 11 мес.2018 г. (оперативно)</t>
  </si>
  <si>
    <t>фактические данные</t>
  </si>
  <si>
    <t xml:space="preserve">Затраты на производство и предоставление услуг , всего </t>
  </si>
  <si>
    <t>тыс. тенге</t>
  </si>
  <si>
    <t>1.</t>
  </si>
  <si>
    <t>Материальные затраты,всего</t>
  </si>
  <si>
    <t>1.1.</t>
  </si>
  <si>
    <t>1.2.</t>
  </si>
  <si>
    <t>Запасные части</t>
  </si>
  <si>
    <t>1.3.</t>
  </si>
  <si>
    <t>топливо(уголь)</t>
  </si>
  <si>
    <t>топливо(газ)</t>
  </si>
  <si>
    <t>1.4.</t>
  </si>
  <si>
    <t>электроэнергия</t>
  </si>
  <si>
    <t>тыс. тен</t>
  </si>
  <si>
    <t>возмещение затрат на отопление</t>
  </si>
  <si>
    <t>2.</t>
  </si>
  <si>
    <t>Затраты на оплату труда , всего</t>
  </si>
  <si>
    <t>2.1.</t>
  </si>
  <si>
    <t>заработная плата                                производственного  персонала</t>
  </si>
  <si>
    <t>2.2.</t>
  </si>
  <si>
    <t xml:space="preserve">социальное медицинское страхование </t>
  </si>
  <si>
    <t>социальное отчисление</t>
  </si>
  <si>
    <t>2.3.</t>
  </si>
  <si>
    <t>ОСМС</t>
  </si>
  <si>
    <t>3.</t>
  </si>
  <si>
    <t>4.</t>
  </si>
  <si>
    <t>Ремонт , всего</t>
  </si>
  <si>
    <t>4.1.</t>
  </si>
  <si>
    <t>капитальный ремонт не приводящий к увеличению стоимости основных средств</t>
  </si>
  <si>
    <t>текущий ремонт не приводящий к увеличению стоимости основных средств</t>
  </si>
  <si>
    <t>Текущий (планово-предупредительный) ремонт,выполняемый хоз.способом</t>
  </si>
  <si>
    <t>5.</t>
  </si>
  <si>
    <t>Прочие затраты ,всего</t>
  </si>
  <si>
    <t>5.1.</t>
  </si>
  <si>
    <t>выплаты в случаях ,когда постоянная работа  протекает в пути или имеет разъездной характер</t>
  </si>
  <si>
    <t>5.2.</t>
  </si>
  <si>
    <t>затраты на поверку и аттестацию приборов учета, лабораторий, обследование энергооборудования</t>
  </si>
  <si>
    <t>5.3.</t>
  </si>
  <si>
    <t>дератизационные, дезинфекционные, дезинсекционные  работы</t>
  </si>
  <si>
    <t>подготовка ,переподготовка и повышении квалификации</t>
  </si>
  <si>
    <t xml:space="preserve">обязательные виды страхования </t>
  </si>
  <si>
    <t>5.4.</t>
  </si>
  <si>
    <t xml:space="preserve">охрана труда и техника безопасности </t>
  </si>
  <si>
    <t>аттестация гидропостов</t>
  </si>
  <si>
    <t>ТБ и ОТ</t>
  </si>
  <si>
    <t>плата за эмиссии в окружающую среду</t>
  </si>
  <si>
    <t>технический осмотр автотранспорта</t>
  </si>
  <si>
    <t>ремонт автотранспорта</t>
  </si>
  <si>
    <t>страхование автотранспорта</t>
  </si>
  <si>
    <t>услуги сторонних организаций</t>
  </si>
  <si>
    <t xml:space="preserve">инспекционный аудит ИСО </t>
  </si>
  <si>
    <t>страхование работников</t>
  </si>
  <si>
    <t>возмещение затрат на услуги связи</t>
  </si>
  <si>
    <t>содержание гуж.транспорта</t>
  </si>
  <si>
    <t>аренда автотранспорта</t>
  </si>
  <si>
    <t>тарировка гидрометрических вертушек</t>
  </si>
  <si>
    <t>коммунальные услуги , в т.ч.</t>
  </si>
  <si>
    <t>отопление (уголь)</t>
  </si>
  <si>
    <t>освещение(эл.энергия)</t>
  </si>
  <si>
    <t>командировачные расходы</t>
  </si>
  <si>
    <t>6.</t>
  </si>
  <si>
    <t>Другие затраты , всего</t>
  </si>
  <si>
    <t>техническое обслуживание высокой линии электроснабжения и устранение неисправности</t>
  </si>
  <si>
    <t>объявления в газету</t>
  </si>
  <si>
    <t>лабораторные исследование воды</t>
  </si>
  <si>
    <t xml:space="preserve">налоги </t>
  </si>
  <si>
    <t>налог на транспорт</t>
  </si>
  <si>
    <t>налог на имущество</t>
  </si>
  <si>
    <t>налог на землю</t>
  </si>
  <si>
    <t xml:space="preserve">прочие затраты </t>
  </si>
  <si>
    <t>плата за пользованием водными ресурсами</t>
  </si>
  <si>
    <t>6.5.</t>
  </si>
  <si>
    <t>коммунальные расходы на собственные нужды</t>
  </si>
  <si>
    <t xml:space="preserve">Расходы периода,всего </t>
  </si>
  <si>
    <t>7.</t>
  </si>
  <si>
    <t>Общие административные расходы,всего</t>
  </si>
  <si>
    <t>7.1.</t>
  </si>
  <si>
    <t>7.2.</t>
  </si>
  <si>
    <t xml:space="preserve">заработная плата    административного  персонала   </t>
  </si>
  <si>
    <t>7.3.</t>
  </si>
  <si>
    <t>налоговые платежи</t>
  </si>
  <si>
    <t>7.4.</t>
  </si>
  <si>
    <t>7.5.</t>
  </si>
  <si>
    <t>7.6.</t>
  </si>
  <si>
    <t>обслуживание и ремонт основных средств и нематериальных  активов</t>
  </si>
  <si>
    <t>7.8.</t>
  </si>
  <si>
    <t>7.9.</t>
  </si>
  <si>
    <t>7.10.</t>
  </si>
  <si>
    <t>расходы на содержание и обслуживание тех средства управления</t>
  </si>
  <si>
    <t>представительские расходы , связь,период.печать</t>
  </si>
  <si>
    <t>7.11.</t>
  </si>
  <si>
    <t>периодическая печать</t>
  </si>
  <si>
    <t>7.12.</t>
  </si>
  <si>
    <t xml:space="preserve">возмещение затрат на коммунальные услуги </t>
  </si>
  <si>
    <t>7.13.</t>
  </si>
  <si>
    <t>плата за эмиссии окружающей среды</t>
  </si>
  <si>
    <t>платежи в фонд охраны труда</t>
  </si>
  <si>
    <t>возмещение транспортного налога</t>
  </si>
  <si>
    <t>мед.страхование</t>
  </si>
  <si>
    <t>8.</t>
  </si>
  <si>
    <t>прочие расходы , всего</t>
  </si>
  <si>
    <t>8.1.</t>
  </si>
  <si>
    <t>8.2.</t>
  </si>
  <si>
    <t>подписка</t>
  </si>
  <si>
    <t>8.3.</t>
  </si>
  <si>
    <t>8.4.</t>
  </si>
  <si>
    <t>консультационные и аудиторские услуги услуги</t>
  </si>
  <si>
    <t>8.5.</t>
  </si>
  <si>
    <t>прочие затраты</t>
  </si>
  <si>
    <t>обслуживание компьютерной техники</t>
  </si>
  <si>
    <t>расходы на содержание автотранспорта</t>
  </si>
  <si>
    <t>центральное отопление</t>
  </si>
  <si>
    <t>холодное водоснабжения</t>
  </si>
  <si>
    <t>подготовка кадров</t>
  </si>
  <si>
    <t>обслуживание 1С бухгалтерия</t>
  </si>
  <si>
    <t>расходы на выплату вознаграждений по МФО</t>
  </si>
  <si>
    <t>Всего затрат III</t>
  </si>
  <si>
    <t>сельхозтоваропроизводители</t>
  </si>
  <si>
    <t>водоканалы</t>
  </si>
  <si>
    <t>промышленные предприятия</t>
  </si>
  <si>
    <t>предприятия, производящие электроэнергию</t>
  </si>
  <si>
    <t>природоохранные попуски</t>
  </si>
  <si>
    <t>Нормативно-технические потери</t>
  </si>
  <si>
    <t>Среднесписочная численность работников,  всего:</t>
  </si>
  <si>
    <t>в том числе</t>
  </si>
  <si>
    <t>Директор                                                                                              О. Жиенкулов</t>
  </si>
  <si>
    <t>Начальник ОЭПТиЗП                                                                        А. Дошумова</t>
  </si>
  <si>
    <t>Отчетный период за 7 месяцев 2019 года</t>
  </si>
  <si>
    <t>Приложение 20</t>
  </si>
  <si>
    <t xml:space="preserve">к Правилам осуществления </t>
  </si>
  <si>
    <t>деятельности субъектами</t>
  </si>
  <si>
    <t>естественных монополий</t>
  </si>
  <si>
    <t>Отчетный период: с 01.01.19г. по 31.07.19г.</t>
  </si>
  <si>
    <t>Представляет: КАРАГАНДИНСКИЙ ФИЛИАЛ РГП "КАЗВОДХОЗ"</t>
  </si>
  <si>
    <t>Утверждено в тарифной смете №524-Ө от 11.09.18г. (тариф действует с 01.08.18г. по 31.07.19г.- 7 мес.)</t>
  </si>
  <si>
    <t>Утверждено в тарифной смете №524-Ө от 11.09.18г. (тариф действует с 01.08.19г. По 31.07.20г. - 5 мес. )</t>
  </si>
  <si>
    <t>Всего план, тыс.тенге</t>
  </si>
  <si>
    <t>Факт</t>
  </si>
  <si>
    <t>Отклонения в тыс.тенге</t>
  </si>
  <si>
    <t>Отклонения в %</t>
  </si>
  <si>
    <t>вода покупная</t>
  </si>
  <si>
    <t>социальный налог, соц.отчисления</t>
  </si>
  <si>
    <t>Ремонт всего, в том числе</t>
  </si>
  <si>
    <t>Прочие затраты всего, в том числе</t>
  </si>
  <si>
    <t xml:space="preserve">Другие затраты </t>
  </si>
  <si>
    <t>налоги, в т.ч.</t>
  </si>
  <si>
    <t>тех. обслуживание высокой линии электроснабжения и устранение неисправностей</t>
  </si>
  <si>
    <t>инспекционный аудит ИСО</t>
  </si>
  <si>
    <t>6.4.5</t>
  </si>
  <si>
    <t>объявление в газету</t>
  </si>
  <si>
    <t>лабораторные исследования воды</t>
  </si>
  <si>
    <t>налоги  и платежи в бюджет, в т.ч.</t>
  </si>
  <si>
    <t>7.13.1</t>
  </si>
  <si>
    <t>7.13.2</t>
  </si>
  <si>
    <t>7.13.3</t>
  </si>
  <si>
    <t>7.13.4</t>
  </si>
  <si>
    <t>плата за эмиссию в окружающую среду</t>
  </si>
  <si>
    <t>другие расходы всего, в том числе</t>
  </si>
  <si>
    <t xml:space="preserve">обязательное страхование </t>
  </si>
  <si>
    <t>подписка/периодическая печать</t>
  </si>
  <si>
    <t>связь по видеоконференции</t>
  </si>
  <si>
    <t>сопровождение 1С</t>
  </si>
  <si>
    <t>Расходы на выплату вознаграждений МФО</t>
  </si>
  <si>
    <t>Сумма необоснованного дохода</t>
  </si>
  <si>
    <t>Среднесписочная численность персонала, всего</t>
  </si>
  <si>
    <t>человек</t>
  </si>
  <si>
    <t>ПП</t>
  </si>
  <si>
    <t>АУП</t>
  </si>
  <si>
    <t>Среднемесячная заработная плата, всего</t>
  </si>
  <si>
    <t xml:space="preserve">Наименование организации: </t>
  </si>
  <si>
    <t>Карагандинский филиал РГП "Казводхоз"</t>
  </si>
  <si>
    <t xml:space="preserve">Адрес: </t>
  </si>
  <si>
    <t>г.Караганда, ул.Алиханова, 11А</t>
  </si>
  <si>
    <t xml:space="preserve">Телефон: </t>
  </si>
  <si>
    <t>+7 7212 414112</t>
  </si>
  <si>
    <t>vodakaraganda@mail.ru</t>
  </si>
  <si>
    <t>Ибраева Л.М., +7 7212 414112</t>
  </si>
  <si>
    <t xml:space="preserve">Руководитель: </t>
  </si>
  <si>
    <t>Директор Абжанов Д.Т.</t>
  </si>
  <si>
    <t>Дата "______" ______________ 2018 года</t>
  </si>
  <si>
    <t>План с 1 августа 2018 года по 31 июля 2019 года</t>
  </si>
  <si>
    <t>Затраты с 01.01.19г.-31.07.19г</t>
  </si>
  <si>
    <t>Общая сумма</t>
  </si>
  <si>
    <t>Приложение 1</t>
  </si>
  <si>
    <t xml:space="preserve">к Правилам утверждения </t>
  </si>
  <si>
    <t>предельного уровня тарифов</t>
  </si>
  <si>
    <t>(цен, ставок сборов) и тарифных смет</t>
  </si>
  <si>
    <t>на регулируемые услуги (товары, работы)</t>
  </si>
  <si>
    <t>субъектов естественных монополий</t>
  </si>
  <si>
    <t>ОТЧЁТ ОБ ИСПОЛНЕНИИ ТАРИФНОЙ СМЕТЫ</t>
  </si>
  <si>
    <t>на услуги водохозяйственной системы: на услуги по подаче воды по каналам</t>
  </si>
  <si>
    <t>Отчётный период: 01.01.2019 - 30.06.2019</t>
  </si>
  <si>
    <t xml:space="preserve">Периодичность: 6 месяцев </t>
  </si>
  <si>
    <t xml:space="preserve">Представляет: филиал Большого Алматинского канала им.Д.Кунаева  РГП "Казводхоз" </t>
  </si>
  <si>
    <t>Утверждено приказом КРЕМЗК №507-ОД от 16.08.2018г.  с 01.08.2018г. по 31.07.2019г</t>
  </si>
  <si>
    <t>Фактические затраты               за 6 мес. 2019г</t>
  </si>
  <si>
    <t xml:space="preserve">Отклонение </t>
  </si>
  <si>
    <t>Затраты на производство и предоставлении услуг , всего I</t>
  </si>
  <si>
    <t xml:space="preserve">проведение работ после вегетационного периода </t>
  </si>
  <si>
    <t>топливо (уголь)</t>
  </si>
  <si>
    <t>предусмотренно на отопительный сезон</t>
  </si>
  <si>
    <t>1.5.</t>
  </si>
  <si>
    <t xml:space="preserve">согласно начисления на период фактического отработанного периода   </t>
  </si>
  <si>
    <t>проведение не запланированных противопаводковых ремонтных работ</t>
  </si>
  <si>
    <t>дератизационные,дезинфекционные, дезинсекционные  работы</t>
  </si>
  <si>
    <t>1.5.6.</t>
  </si>
  <si>
    <t>5.5.</t>
  </si>
  <si>
    <t>1.5.8.</t>
  </si>
  <si>
    <t>1.5.9.</t>
  </si>
  <si>
    <t xml:space="preserve">предусмотрено для ремонтников, для проведения ремонтных работ после вегетационного периода </t>
  </si>
  <si>
    <t>предусмотренно проведение работ после вегетационного периода</t>
  </si>
  <si>
    <t>коммунальные расходы на                собственные нужды</t>
  </si>
  <si>
    <t xml:space="preserve">отчисление ОСМС </t>
  </si>
  <si>
    <t xml:space="preserve">начисление по факту </t>
  </si>
  <si>
    <t>7.7.</t>
  </si>
  <si>
    <t xml:space="preserve">начисление по факту поданной воды </t>
  </si>
  <si>
    <t>НДПИ</t>
  </si>
  <si>
    <t xml:space="preserve">аудит, энергетический аудит </t>
  </si>
  <si>
    <t>консультационные услуги</t>
  </si>
  <si>
    <t xml:space="preserve">Всего затрат </t>
  </si>
  <si>
    <t>Наименование организации</t>
  </si>
  <si>
    <t xml:space="preserve">Филиал «Большого Алматинского канала им. Д.Кунаева» РГП «Казводхоз» </t>
  </si>
  <si>
    <t>Адрес</t>
  </si>
  <si>
    <t xml:space="preserve">Алматинская область, г.Талгар , ул.Промышленная, 8 </t>
  </si>
  <si>
    <t>Телефон</t>
  </si>
  <si>
    <t>8-727 - 371 80 01</t>
  </si>
  <si>
    <t>Адрес электронной почты</t>
  </si>
  <si>
    <t>rgpbak20061@rambler.ru</t>
  </si>
  <si>
    <t>Фамилия и телефон исполнителя</t>
  </si>
  <si>
    <t xml:space="preserve">Байсалакова А.К.,   8-727-371 80 08 </t>
  </si>
  <si>
    <t xml:space="preserve">И.о. директора филиала </t>
  </si>
  <si>
    <t xml:space="preserve">М.Джумажанов ________________________ </t>
  </si>
  <si>
    <t>Дата "____" ___________2019 года</t>
  </si>
  <si>
    <t xml:space="preserve">начальник экономического отдела </t>
  </si>
  <si>
    <t xml:space="preserve">С.Даулетов </t>
  </si>
  <si>
    <t>Алматинского филиала РГП на ПХВ "Казводхоз" КВР МСХ РК</t>
  </si>
  <si>
    <t>Отчетный период с 01.01.2019-31.07.2019г.</t>
  </si>
  <si>
    <t>Факт  с 1 января по 31 июля 2019 года</t>
  </si>
  <si>
    <t>Фактически сложившиеся показатели</t>
  </si>
  <si>
    <t>16,48</t>
  </si>
  <si>
    <t xml:space="preserve">И.о. директора </t>
  </si>
  <si>
    <t>Кудайбергенов С.У.</t>
  </si>
  <si>
    <t>Жумабекова Ж.Т.</t>
  </si>
  <si>
    <t xml:space="preserve">Начальник отдела планирования и тарифообразования </t>
  </si>
  <si>
    <t>Мадимова Д.С.</t>
  </si>
  <si>
    <t>Начальник отдела водопользования</t>
  </si>
  <si>
    <t>Абишев Б.Н.</t>
  </si>
  <si>
    <t xml:space="preserve">Начальник отдела эксплуатации </t>
  </si>
  <si>
    <t>Нургалиев А.Ж.</t>
  </si>
  <si>
    <t>исп.</t>
  </si>
  <si>
    <t>Тореханова А.</t>
  </si>
  <si>
    <t>Мусабеков М.</t>
  </si>
  <si>
    <t>Кыстаубаева Г.</t>
  </si>
  <si>
    <t>Восточно-Казахстанского филиала РГП на ПХВ "Казводхоз" КВР МСХ РК</t>
  </si>
  <si>
    <t xml:space="preserve">тыс.тенге </t>
  </si>
  <si>
    <t>План с 1 января по 31 июля 2019 года</t>
  </si>
  <si>
    <t>7 месяцев</t>
  </si>
  <si>
    <t xml:space="preserve">увеличение, в связи со списанием специальной одежды, закупленной в прошлых годах, согласно утвержденных норм   </t>
  </si>
  <si>
    <t>оптимизация расхода ГСМ, в связи с убыточностью тарифа</t>
  </si>
  <si>
    <t>увеличение фактического потребления, в связи с увеличением площадей производственных помещений после реализации реконструкций на водохозяйственных объектах, также с увеличением стоимости твердого топлива.</t>
  </si>
  <si>
    <t>оптимизация численности работников, в связи с убыточностью тарифа</t>
  </si>
  <si>
    <t>не предусмотрено в тарифной смете</t>
  </si>
  <si>
    <t>фактическое начисление амортизационных отчислений</t>
  </si>
  <si>
    <t>ремонт производился своими силами, расход ГСМ по фактическому потреблению, основные работы будут проводиться после окончания вегетационного периода</t>
  </si>
  <si>
    <t>отражение фактических командировочных расходов, которых не включили в тариф</t>
  </si>
  <si>
    <t>отражение фактических расходов, которые не включили в тариф</t>
  </si>
  <si>
    <t>увеличение потребления, в связи с расходом бумаги А4 для отчетов по исполнению тарифной сметы</t>
  </si>
  <si>
    <t xml:space="preserve">уменьшение в связи с отсутствием платы за пользование водными ресурсами за июль месяц, так как расчет производится поквартально и отразится в сентябре месяце  </t>
  </si>
  <si>
    <t>плановые доходы некорректны, тариф снизился в три раза и не окупает расходы филиала</t>
  </si>
  <si>
    <t>Средняя заработная плата ниже, в связи с наличием сезонных работников</t>
  </si>
  <si>
    <t xml:space="preserve">Директор филиала </t>
  </si>
  <si>
    <t>Сакпанов Э.</t>
  </si>
  <si>
    <t xml:space="preserve">Главный бухгалтер </t>
  </si>
  <si>
    <t>Жумангазина А.</t>
  </si>
  <si>
    <t>Экономист</t>
  </si>
  <si>
    <t>Алимгазинова Ж.</t>
  </si>
  <si>
    <t>Туркестанский филиал РГП на ПХВ "Казводхоз" КВР МСХ РК</t>
  </si>
  <si>
    <t>Отчетный период за 7 месяцев 2019 года реализации</t>
  </si>
  <si>
    <t>Факт  за 7 мес 2019 года</t>
  </si>
  <si>
    <t>Аренда автотранспорта</t>
  </si>
  <si>
    <t>Хозяйственные товары</t>
  </si>
  <si>
    <t>Услуга по договору заработанная плата</t>
  </si>
  <si>
    <t xml:space="preserve">  </t>
  </si>
  <si>
    <t xml:space="preserve">Директор </t>
  </si>
  <si>
    <t>К.Ауен</t>
  </si>
  <si>
    <t>М.Калымбетова</t>
  </si>
  <si>
    <t>Главный экономист/начальник ПЭО</t>
  </si>
  <si>
    <t>Е.Керимбаев</t>
  </si>
  <si>
    <t>Республиканское государственное предприятие на праве хозяйственного ведения "Казводхоз" Комитета по водным ресурсам Министерства экологии, геологии и природных ресурсов Республики Казахстан</t>
  </si>
  <si>
    <t>Наименование показателей тарифной сметы*</t>
  </si>
  <si>
    <t>Предусмотрено в утвержденной тарифной смете</t>
  </si>
  <si>
    <t xml:space="preserve">Наименование организации </t>
  </si>
  <si>
    <t>Фамилия исполнителя</t>
  </si>
  <si>
    <t>(Ф.И.О. подпись)</t>
  </si>
  <si>
    <t>МП</t>
  </si>
  <si>
    <t>Тариф (без налога на добавленную стоимость)</t>
  </si>
  <si>
    <t xml:space="preserve">Тенге/на ед. пред-х услуг </t>
  </si>
  <si>
    <t>НЕ ДОБАВЛЯТЬ СТРОКИ</t>
  </si>
  <si>
    <t>Наименование</t>
  </si>
  <si>
    <t>Сумма ВСЕГО за 2019г,  тыс.тенге</t>
  </si>
  <si>
    <t>Затраты на производство товаров и предоставление услуг - всего, в том числе</t>
  </si>
  <si>
    <t>Оформление тех. документации прав собственности имущества</t>
  </si>
  <si>
    <t>IІ</t>
  </si>
  <si>
    <t>Расходы периода - всего, в т.ч.</t>
  </si>
  <si>
    <t>Подготовка и повышение квалификации кадров</t>
  </si>
  <si>
    <t>Технич. осмотр автотехники</t>
  </si>
  <si>
    <t>Почтовые услуги</t>
  </si>
  <si>
    <t>Содержание Ассоциацию "Водное хозяйство РК"</t>
  </si>
  <si>
    <t>Штрафы и пений</t>
  </si>
  <si>
    <t>Гос. пошлина</t>
  </si>
  <si>
    <t xml:space="preserve">Начальник планово-экономического отдела </t>
  </si>
  <si>
    <t xml:space="preserve">А. Бергалиев </t>
  </si>
  <si>
    <t>Факт  с 1 августа 2019г по 31 декабря 2019г</t>
  </si>
  <si>
    <t>Материальная помощь</t>
  </si>
  <si>
    <t>Атырауский филиал</t>
  </si>
  <si>
    <t>Сбор за крупно-габаритных грузов и регистрация ТС</t>
  </si>
  <si>
    <t>Аудиторские услуги</t>
  </si>
  <si>
    <t>Сборы</t>
  </si>
  <si>
    <t>Рысжанов А. Р.</t>
  </si>
  <si>
    <t>atyraufilial2011@mail.ru, atyrau_plan@mail.ru</t>
  </si>
  <si>
    <t>8 (7122) 32-28-78</t>
  </si>
  <si>
    <t>г.Атырау, ул. Абая, дом 10А</t>
  </si>
  <si>
    <t>Бергалиев А. К.</t>
  </si>
  <si>
    <t>Атырауский филфил Республиканского государственного предприятия на праве хозяйственного ведения "Казводхоз" Комитета по водным ресурсам Министерства геологии, экологии и природных ресурсов Республики Казахстан</t>
  </si>
  <si>
    <t>Фактически сложившиеся показатели тарифной сметы за период с 1 августа по 31 декабря 2019г.</t>
  </si>
  <si>
    <t xml:space="preserve">      с механизированной подачей на  пормышленные предприятия, прочие коммерческе организации</t>
  </si>
  <si>
    <t xml:space="preserve">      с механизированной подачей на СХТП</t>
  </si>
  <si>
    <r>
      <t>Дата "</t>
    </r>
    <r>
      <rPr>
        <u/>
        <sz val="16"/>
        <rFont val="Times New Roman"/>
        <family val="1"/>
        <charset val="204"/>
      </rPr>
      <t xml:space="preserve"> 18  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августа </t>
    </r>
    <r>
      <rPr>
        <sz val="16"/>
        <rFont val="Times New Roman"/>
        <family val="1"/>
        <charset val="204"/>
      </rPr>
      <t xml:space="preserve">   </t>
    </r>
    <r>
      <rPr>
        <u/>
        <sz val="16"/>
        <rFont val="Times New Roman"/>
        <family val="1"/>
        <charset val="204"/>
      </rPr>
      <t>2020 года</t>
    </r>
  </si>
  <si>
    <t>Султанова С. Т.</t>
  </si>
  <si>
    <t>Зап часть</t>
  </si>
  <si>
    <t>1.6</t>
  </si>
  <si>
    <t>Отчетный период 2020 год</t>
  </si>
  <si>
    <t>Форма 5</t>
  </si>
  <si>
    <t>Отчет об исполнении тарифной сметы на регулируемую услуги по подаче воды каналами</t>
  </si>
  <si>
    <r>
      <t xml:space="preserve">Фактически сложившиеся показатели тарифной сметы за период с 1 января по 31 июля 2020г. </t>
    </r>
    <r>
      <rPr>
        <b/>
        <sz val="14"/>
        <color rgb="FFFF0000"/>
        <rFont val="Times New Roman"/>
        <family val="1"/>
        <charset val="204"/>
      </rPr>
      <t xml:space="preserve">(7 мес.) </t>
    </r>
  </si>
  <si>
    <r>
      <t xml:space="preserve">Фактически сложившиеся показатели тарифной сметы за  2020г. </t>
    </r>
    <r>
      <rPr>
        <sz val="14"/>
        <color rgb="FFFF0000"/>
        <rFont val="Times New Roman"/>
        <family val="1"/>
        <charset val="204"/>
      </rPr>
      <t xml:space="preserve">(7 мес.) </t>
    </r>
  </si>
  <si>
    <t>Фактически сложившиеся показатели тарифной сметы за период с 1 августа по 31 декабря 2020г. (5мес.)</t>
  </si>
  <si>
    <t>Фактически сложившиеся показатели тарифной сметы за 2020г. (5мес.)</t>
  </si>
  <si>
    <t>ВСЕГО  Фактические показатели исполнения тарифной сметы за 2020г.</t>
  </si>
  <si>
    <t>Итого</t>
  </si>
  <si>
    <t>АТЭЦ</t>
  </si>
  <si>
    <t>Эл.энерг</t>
  </si>
  <si>
    <t>Газ аймак</t>
  </si>
  <si>
    <t>Вывоз ТБО</t>
  </si>
  <si>
    <t>СИЗ</t>
  </si>
  <si>
    <t>Атырауского филиала РГП "Казводхоз"</t>
  </si>
  <si>
    <t>И.о. главного бухгалтера</t>
  </si>
  <si>
    <t xml:space="preserve">Тех.осмотр автотехники </t>
  </si>
  <si>
    <t>Услуги по обслуживанию централизованного видеоконференции</t>
  </si>
  <si>
    <t>ОТ и ТБ</t>
  </si>
  <si>
    <r>
      <t>Общие и административные расходы, Всего</t>
    </r>
    <r>
      <rPr>
        <sz val="14"/>
        <rFont val="Times New Roman"/>
        <family val="1"/>
        <charset val="204"/>
      </rPr>
      <t>, в том числе</t>
    </r>
  </si>
  <si>
    <t>Абон плат АйдАйфон</t>
  </si>
  <si>
    <t>Абон плата</t>
  </si>
  <si>
    <t>Интернет</t>
  </si>
  <si>
    <t>Зап. части</t>
  </si>
  <si>
    <t>М/у гордока</t>
  </si>
  <si>
    <t>Онлайн касса</t>
  </si>
  <si>
    <t>Материалы</t>
  </si>
  <si>
    <t>Соц. страховка</t>
  </si>
  <si>
    <t>Соц. налог</t>
  </si>
  <si>
    <t>Аренда канала</t>
  </si>
  <si>
    <t xml:space="preserve">Амортиз ОС </t>
  </si>
  <si>
    <t>Амортиз НМА</t>
  </si>
  <si>
    <t>Информационные услуги (подписка)</t>
  </si>
  <si>
    <t>Зап. часть</t>
  </si>
  <si>
    <t>Воснабж. и канализация</t>
  </si>
  <si>
    <t>Платная спаврка АО Казтелеком</t>
  </si>
  <si>
    <t>Канц товары ПП</t>
  </si>
  <si>
    <t>Канц товары АУП</t>
  </si>
  <si>
    <t xml:space="preserve">Расшифровка прочих затрат к ИТС по каналу                                                                                                                        за 2020 года </t>
  </si>
  <si>
    <t>Взносы на локальный профсоюз 0,3% от дохода</t>
  </si>
  <si>
    <t>Иготов стенд по ОТиТБ</t>
  </si>
  <si>
    <t>Доставка питьев воды</t>
  </si>
  <si>
    <t>За справки банка</t>
  </si>
  <si>
    <t>Пуско наладка</t>
  </si>
  <si>
    <t>Тех обслуж эл сетей и трансформатр</t>
  </si>
  <si>
    <t>Энерго экспертиза</t>
  </si>
  <si>
    <t>Возмещения ущер.здоров. работнику</t>
  </si>
  <si>
    <t>Мед.осмотр работников</t>
  </si>
  <si>
    <t>Страховка работника</t>
  </si>
  <si>
    <t>Страховка ТС</t>
  </si>
  <si>
    <t>Эл.энергия</t>
  </si>
  <si>
    <t>Ообязательное медицинское страхование</t>
  </si>
  <si>
    <t>Обслуживание и ремонт основных средств и нематериальных активов (1 С бух.прог. облоко)</t>
  </si>
  <si>
    <t>Производственного персонала</t>
  </si>
  <si>
    <t>Административного персонала</t>
  </si>
  <si>
    <t>Земельн налог</t>
  </si>
  <si>
    <t>Имущ налог</t>
  </si>
  <si>
    <t>Эмиссия</t>
  </si>
  <si>
    <t>Пение</t>
  </si>
  <si>
    <t xml:space="preserve">Годовой </t>
  </si>
  <si>
    <t>тарифной смете не предусмотрено</t>
  </si>
  <si>
    <t>по факту</t>
  </si>
  <si>
    <t>в связи с увеличением установленного МРП за 2020г</t>
  </si>
  <si>
    <t>в тарифной смете не предусмотрено</t>
  </si>
  <si>
    <t xml:space="preserve">в тарифной смете налоги предусмотрено в части расходах периода </t>
  </si>
  <si>
    <t xml:space="preserve">по факту, согласно производственных необходимости </t>
  </si>
  <si>
    <t>согласно утвержденного штаного расписания</t>
  </si>
  <si>
    <t>по факту согласно удорожание тарифов ком.услуг</t>
  </si>
  <si>
    <t>в связи пандемии оптимизация комиандировочных расходов</t>
  </si>
  <si>
    <t>в пределах утвержденой штатной численности и утвржденного фонда оплаты труда работникам на 2020 год</t>
  </si>
  <si>
    <t>за 2020 год в связи с увеличением объема оказываемых услуг по подаче воды, соответственно увеличился доход на 60,6% и производствнные затарты и административные расходы увеличился на 30,7%</t>
  </si>
  <si>
    <t>в тарифной смете  в части расходах периода налоги предусмотрено</t>
  </si>
  <si>
    <t>в пределах утвержденного штаного расписания за 2020 год</t>
  </si>
  <si>
    <t xml:space="preserve">Уменьшение связано с пересмотра РГП Казводхоз размер на выплату вознаграждений по МФО </t>
  </si>
  <si>
    <t>В связи с увеличением объема оказываемых услуг по подаче воды, соответственно увеличился административные расходы увеличился на 11,8,7%</t>
  </si>
  <si>
    <t>Текущ. рем. оборудов</t>
  </si>
  <si>
    <t>ГСМ на текущ. ремонт</t>
  </si>
  <si>
    <t>Плата за воду</t>
  </si>
  <si>
    <t>Откло-нение в процентах</t>
  </si>
  <si>
    <t>Нормативные портери в пределах увтержденной нормы</t>
  </si>
  <si>
    <t>увеличение объема оказываемых услуг по подаче воды на 77%</t>
  </si>
  <si>
    <t>В 2020 году, в связи с увеличением объема оказываемых услуг по подаче воды на 77 %, соотвественно увеличились производственные затарты, а также на увеличение показателей производственных затарт повляло удородажание тарифа эл.энергию в 2020году на 25% в сравнении с 2019 годом (от 13,19 тенге/кВт - на 16,59)</t>
  </si>
  <si>
    <r>
      <t xml:space="preserve">Затраты на производство товаров и предоставление услуг. Всего, </t>
    </r>
    <r>
      <rPr>
        <sz val="14"/>
        <rFont val="Times New Roman"/>
        <family val="1"/>
        <charset val="204"/>
      </rPr>
      <t>в том числе:</t>
    </r>
  </si>
  <si>
    <r>
      <t>Материальные затраты. Всего,</t>
    </r>
    <r>
      <rPr>
        <sz val="14"/>
        <rFont val="Times New Roman"/>
        <family val="1"/>
        <charset val="204"/>
      </rPr>
      <t xml:space="preserve"> 
в том числе:</t>
    </r>
  </si>
  <si>
    <r>
      <t xml:space="preserve">Затраты на оплату труда. Всего, 
</t>
    </r>
    <r>
      <rPr>
        <sz val="14"/>
        <rFont val="Times New Roman"/>
        <family val="1"/>
        <charset val="204"/>
      </rPr>
      <t>в том числе:</t>
    </r>
  </si>
  <si>
    <r>
      <t xml:space="preserve">Ремонт. Всего, </t>
    </r>
    <r>
      <rPr>
        <sz val="14"/>
        <rFont val="Times New Roman"/>
        <family val="1"/>
        <charset val="204"/>
      </rPr>
      <t>в том числе:</t>
    </r>
  </si>
  <si>
    <r>
      <t xml:space="preserve">Другие затраты (необходимо расшифровать). Всего, </t>
    </r>
    <r>
      <rPr>
        <sz val="14"/>
        <rFont val="Times New Roman"/>
        <family val="1"/>
        <charset val="204"/>
      </rPr>
      <t>в том числе:</t>
    </r>
  </si>
  <si>
    <r>
      <t>Прочие затраты. Всего,</t>
    </r>
    <r>
      <rPr>
        <sz val="14"/>
        <rFont val="Times New Roman"/>
        <family val="1"/>
        <charset val="204"/>
      </rPr>
      <t xml:space="preserve"> в том числе:</t>
    </r>
  </si>
  <si>
    <r>
      <t>Другие расходы. Всего,</t>
    </r>
    <r>
      <rPr>
        <sz val="14"/>
        <rFont val="Times New Roman"/>
        <family val="1"/>
        <charset val="204"/>
      </rPr>
      <t xml:space="preserve"> в том числе:</t>
    </r>
  </si>
  <si>
    <t>согласно фактического начисленого износа за предусмотренной период</t>
  </si>
  <si>
    <t>уменьшение по факту начисления налога, и в связи увеличением ставки платы за использование поверхностных вод по области</t>
  </si>
</sst>
</file>

<file path=xl/styles.xml><?xml version="1.0" encoding="utf-8"?>
<styleSheet xmlns="http://schemas.openxmlformats.org/spreadsheetml/2006/main">
  <numFmts count="36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0"/>
    <numFmt numFmtId="167" formatCode="_-* #,##0.000_р_._-;\-* #,##0.000_р_._-;_-* &quot;-&quot;??_р_._-;_-@_-"/>
    <numFmt numFmtId="168" formatCode="0.000%"/>
    <numFmt numFmtId="169" formatCode="_-* #,##0.000_р_._-;\-* #,##0.000_р_._-;_-* &quot;-&quot;???_р_._-;_-@_-"/>
    <numFmt numFmtId="170" formatCode="_-* #,##0.0000000000000000_р_._-;\-* #,##0.0000000000000000_р_._-;_-* &quot;-&quot;??_р_._-;_-@_-"/>
    <numFmt numFmtId="171" formatCode="00"/>
    <numFmt numFmtId="172" formatCode="000"/>
    <numFmt numFmtId="173" formatCode="0.000"/>
    <numFmt numFmtId="174" formatCode="#,##0.00&quot; &quot;[$руб.-419];[Red]&quot;-&quot;#,##0.00&quot; &quot;[$руб.-419]"/>
    <numFmt numFmtId="175" formatCode="_(* #,##0.00_);_(* \(#,##0.00\);_(* &quot;-&quot;??_);_(@_)"/>
    <numFmt numFmtId="176" formatCode="\€#,##0;&quot;-€&quot;#,##0"/>
    <numFmt numFmtId="177" formatCode="0.0"/>
    <numFmt numFmtId="178" formatCode="_-* #,##0.00_-;\-* #,##0.00_-;_-* &quot;-&quot;??_-;_-@_-"/>
    <numFmt numFmtId="179" formatCode="_-* #,##0.000\ _₽_-;\-* #,##0.000\ _₽_-;_-* &quot;-&quot;???\ _₽_-;_-@_-"/>
    <numFmt numFmtId="180" formatCode="_-* #,##0.000\ _р_._-;\-* #,##0.000\ _р_._-;_-* &quot;-&quot;??\ _р_._-;_-@_-"/>
    <numFmt numFmtId="181" formatCode="_-* #,##0.000\ _р_._-;\-* #,##0.000\ _р_._-;_-* &quot;-&quot;???\ _р_._-;_-@_-"/>
    <numFmt numFmtId="182" formatCode="_-* #,##0.000000_р_._-;\-* #,##0.000000_р_._-;_-* &quot;-&quot;??_р_._-;_-@_-"/>
    <numFmt numFmtId="183" formatCode="_-* #,##0.00\ _р_._-;\-* #,##0.00\ _р_._-;_-* &quot;-&quot;??\ _р_._-;_-@_-"/>
    <numFmt numFmtId="184" formatCode="#,##0.0"/>
    <numFmt numFmtId="185" formatCode="#,##0.00000"/>
    <numFmt numFmtId="186" formatCode="_-* #,##0.0\ _₽_-;\-* #,##0.0\ _₽_-;_-* &quot;-&quot;??\ _₽_-;_-@_-"/>
    <numFmt numFmtId="187" formatCode="#,##0_ ;\-#,##0\ "/>
    <numFmt numFmtId="188" formatCode="#,##0.00_ ;\-#,##0.00\ "/>
    <numFmt numFmtId="189" formatCode="#,##0.000_ ;\-#,##0.000\ "/>
    <numFmt numFmtId="190" formatCode="0.0000"/>
    <numFmt numFmtId="191" formatCode="_-* #,##0\ _₽_-;\-* #,##0\ _₽_-;_-* &quot;-&quot;??\ _₽_-;_-@_-"/>
    <numFmt numFmtId="192" formatCode="_-* #,##0.000\ _₽_-;\-* #,##0.000\ _₽_-;_-* &quot;-&quot;??\ _₽_-;_-@_-"/>
    <numFmt numFmtId="193" formatCode="_-* #,##0.0\ _р_._-;\-* #,##0.0\ _р_._-;_-* &quot;-&quot;??\ _р_._-;_-@_-"/>
    <numFmt numFmtId="194" formatCode="#,##0.0000"/>
    <numFmt numFmtId="195" formatCode="_-* #,##0.00000_р_._-;\-* #,##0.00000_р_._-;_-* &quot;-&quot;??_р_._-;_-@_-"/>
    <numFmt numFmtId="196" formatCode="_-* #,##0.00000_р_._-;\-* #,##0.00000_р_._-;_-* &quot;-&quot;??????_р_._-;_-@_-"/>
    <numFmt numFmtId="197" formatCode="_-* #,##0.0000\ _р_._-;\-* #,##0.0000\ _р_._-;_-* &quot;-&quot;??\ _р_._-;_-@_-"/>
    <numFmt numFmtId="199" formatCode="_-* #,##0.00000_р_._-;\-* #,##0.00000_р_._-;_-* &quot;-&quot;?????_р_._-;_-@_-"/>
  </numFmts>
  <fonts count="16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name val="Helv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name val="KZ Times New Roman"/>
      <family val="1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sz val="12"/>
      <name val="KZ Times New Roman"/>
      <family val="1"/>
      <charset val="204"/>
    </font>
    <font>
      <b/>
      <sz val="12"/>
      <name val="KZ Times New Roman"/>
      <family val="1"/>
      <charset val="204"/>
    </font>
    <font>
      <sz val="10"/>
      <name val="KZ Times New Roman"/>
      <family val="1"/>
      <charset val="204"/>
    </font>
    <font>
      <sz val="10"/>
      <name val="MS Sans Serif"/>
      <family val="2"/>
    </font>
    <font>
      <sz val="11"/>
      <color theme="1"/>
      <name val="Calibri"/>
      <family val="2"/>
      <charset val="204"/>
    </font>
    <font>
      <sz val="9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i/>
      <sz val="9"/>
      <name val="Arial"/>
      <family val="2"/>
      <charset val="204"/>
    </font>
    <font>
      <i/>
      <sz val="8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color indexed="8"/>
      <name val="Tahoma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4"/>
      <name val="KZ Times New Roman"/>
      <family val="1"/>
      <charset val="204"/>
    </font>
    <font>
      <sz val="12"/>
      <color indexed="9"/>
      <name val="KZ Times New Roman"/>
      <family val="1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1"/>
      <name val="Calibri"/>
      <family val="2"/>
      <charset val="204"/>
    </font>
    <font>
      <sz val="10"/>
      <name val="Arial Cyr"/>
    </font>
    <font>
      <sz val="12"/>
      <name val="宋体"/>
      <charset val="134"/>
    </font>
    <font>
      <sz val="10"/>
      <color theme="1"/>
      <name val="Calibri"/>
      <family val="2"/>
      <charset val="204"/>
      <scheme val="minor"/>
    </font>
    <font>
      <sz val="10"/>
      <name val="Arial"/>
      <family val="2"/>
    </font>
    <font>
      <sz val="8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2"/>
      <color indexed="8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7"/>
      <name val="Arial Cyr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 Cyr"/>
      <charset val="204"/>
    </font>
    <font>
      <b/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b/>
      <u/>
      <sz val="9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u/>
      <sz val="10"/>
      <color rgb="FFC000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9"/>
      <name val="Arial Cyr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9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i/>
      <sz val="16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u/>
      <sz val="10"/>
      <color theme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2.65"/>
      <color theme="10"/>
      <name val="Calibri"/>
      <family val="2"/>
      <charset val="204"/>
    </font>
    <font>
      <b/>
      <u/>
      <sz val="12"/>
      <color theme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Arial"/>
      <family val="2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i/>
      <sz val="14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4"/>
      <color indexed="8"/>
      <name val="Calibri"/>
      <family val="2"/>
      <charset val="204"/>
    </font>
    <font>
      <i/>
      <sz val="14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u/>
      <sz val="16"/>
      <name val="Times New Roman"/>
      <family val="1"/>
      <charset val="204"/>
    </font>
    <font>
      <u/>
      <sz val="14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i/>
      <sz val="14"/>
      <name val="Calibri"/>
      <family val="2"/>
      <charset val="204"/>
    </font>
    <font>
      <sz val="14"/>
      <name val="Calibri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70C0"/>
      <name val="Times New Roman"/>
      <family val="1"/>
      <charset val="204"/>
    </font>
    <font>
      <b/>
      <sz val="13"/>
      <color rgb="FF0070C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color rgb="FF003F2F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sz val="13"/>
      <color rgb="FF7030A0"/>
      <name val="Times New Roman"/>
      <family val="1"/>
      <charset val="204"/>
    </font>
    <font>
      <sz val="10"/>
      <name val="Calibri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lightDown">
        <fgColor theme="5" tint="0.39994506668294322"/>
        <bgColor indexed="45"/>
      </patternFill>
    </fill>
    <fill>
      <patternFill patternType="lightDown">
        <fgColor indexed="29"/>
        <bgColor indexed="4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509">
    <xf numFmtId="0" fontId="0" fillId="0" borderId="0"/>
    <xf numFmtId="0" fontId="3" fillId="0" borderId="0"/>
    <xf numFmtId="0" fontId="5" fillId="0" borderId="0"/>
    <xf numFmtId="165" fontId="5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1" fontId="14" fillId="0" borderId="0">
      <alignment horizontal="center" vertical="top" wrapText="1"/>
    </xf>
    <xf numFmtId="171" fontId="14" fillId="0" borderId="4">
      <alignment horizontal="center" vertical="top" wrapText="1"/>
    </xf>
    <xf numFmtId="172" fontId="14" fillId="0" borderId="4">
      <alignment horizontal="center" vertical="top" wrapText="1"/>
    </xf>
    <xf numFmtId="172" fontId="14" fillId="0" borderId="4">
      <alignment horizontal="center" vertical="top" wrapText="1"/>
    </xf>
    <xf numFmtId="172" fontId="14" fillId="0" borderId="4">
      <alignment horizontal="center" vertical="top" wrapText="1"/>
    </xf>
    <xf numFmtId="1" fontId="14" fillId="0" borderId="0">
      <alignment horizontal="center" vertical="top" wrapText="1"/>
    </xf>
    <xf numFmtId="171" fontId="14" fillId="0" borderId="0">
      <alignment horizontal="center" vertical="top" wrapText="1"/>
    </xf>
    <xf numFmtId="172" fontId="14" fillId="0" borderId="0">
      <alignment horizontal="center" vertical="top" wrapText="1"/>
    </xf>
    <xf numFmtId="172" fontId="14" fillId="0" borderId="0">
      <alignment horizontal="center" vertical="top" wrapText="1"/>
    </xf>
    <xf numFmtId="172" fontId="14" fillId="0" borderId="0">
      <alignment horizontal="center" vertical="top" wrapText="1"/>
    </xf>
    <xf numFmtId="0" fontId="14" fillId="0" borderId="0">
      <alignment horizontal="left" vertical="top" wrapText="1"/>
    </xf>
    <xf numFmtId="0" fontId="14" fillId="0" borderId="0">
      <alignment horizontal="left" vertical="top" wrapText="1"/>
    </xf>
    <xf numFmtId="0" fontId="12" fillId="0" borderId="0"/>
    <xf numFmtId="173" fontId="15" fillId="0" borderId="0"/>
    <xf numFmtId="0" fontId="16" fillId="0" borderId="0">
      <alignment horizontal="center"/>
    </xf>
    <xf numFmtId="0" fontId="14" fillId="0" borderId="4">
      <alignment horizontal="left" vertical="top"/>
    </xf>
    <xf numFmtId="0" fontId="14" fillId="0" borderId="5">
      <alignment horizontal="center" vertical="top" wrapText="1"/>
    </xf>
    <xf numFmtId="0" fontId="14" fillId="0" borderId="0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4" fillId="0" borderId="6">
      <alignment horizontal="left" vertical="top"/>
    </xf>
    <xf numFmtId="0" fontId="17" fillId="18" borderId="4">
      <alignment horizontal="left" vertical="top" wrapText="1"/>
    </xf>
    <xf numFmtId="0" fontId="17" fillId="18" borderId="4">
      <alignment horizontal="left" vertical="top" wrapText="1"/>
    </xf>
    <xf numFmtId="0" fontId="18" fillId="0" borderId="4">
      <alignment horizontal="left" vertical="top" wrapText="1"/>
    </xf>
    <xf numFmtId="0" fontId="14" fillId="0" borderId="4">
      <alignment horizontal="left" vertical="top" wrapText="1"/>
    </xf>
    <xf numFmtId="0" fontId="19" fillId="0" borderId="4">
      <alignment horizontal="left" vertical="top" wrapText="1"/>
    </xf>
    <xf numFmtId="0" fontId="20" fillId="0" borderId="0"/>
    <xf numFmtId="0" fontId="21" fillId="0" borderId="0"/>
    <xf numFmtId="0" fontId="22" fillId="0" borderId="0"/>
    <xf numFmtId="0" fontId="23" fillId="0" borderId="0"/>
    <xf numFmtId="174" fontId="23" fillId="0" borderId="0"/>
    <xf numFmtId="0" fontId="24" fillId="0" borderId="0">
      <alignment horizontal="left" vertical="top"/>
    </xf>
    <xf numFmtId="0" fontId="25" fillId="0" borderId="0">
      <alignment horizontal="left" vertical="top"/>
    </xf>
    <xf numFmtId="0" fontId="24" fillId="0" borderId="0">
      <alignment horizontal="right" vertical="top"/>
    </xf>
    <xf numFmtId="0" fontId="25" fillId="0" borderId="0">
      <alignment horizontal="right" vertical="top"/>
    </xf>
    <xf numFmtId="0" fontId="26" fillId="0" borderId="0">
      <alignment horizontal="right" vertical="top"/>
    </xf>
    <xf numFmtId="0" fontId="26" fillId="0" borderId="0">
      <alignment horizontal="right" vertical="top"/>
    </xf>
    <xf numFmtId="0" fontId="27" fillId="0" borderId="0">
      <alignment horizontal="center" vertical="center"/>
    </xf>
    <xf numFmtId="0" fontId="25" fillId="0" borderId="0">
      <alignment horizontal="center" vertical="top"/>
    </xf>
    <xf numFmtId="0" fontId="27" fillId="0" borderId="0">
      <alignment horizontal="center" vertical="center" textRotation="90"/>
    </xf>
    <xf numFmtId="0" fontId="24" fillId="0" borderId="0">
      <alignment horizontal="left" vertical="top"/>
    </xf>
    <xf numFmtId="0" fontId="28" fillId="0" borderId="0">
      <alignment horizontal="left" vertical="top"/>
    </xf>
    <xf numFmtId="0" fontId="24" fillId="0" borderId="0">
      <alignment horizontal="right" vertical="top"/>
    </xf>
    <xf numFmtId="0" fontId="27" fillId="0" borderId="0">
      <alignment horizontal="center" vertical="center"/>
    </xf>
    <xf numFmtId="0" fontId="28" fillId="0" borderId="0">
      <alignment horizontal="left" vertical="top"/>
    </xf>
    <xf numFmtId="0" fontId="27" fillId="0" borderId="0">
      <alignment horizontal="center" vertical="center"/>
    </xf>
    <xf numFmtId="0" fontId="26" fillId="0" borderId="0">
      <alignment horizontal="left" vertical="top"/>
    </xf>
    <xf numFmtId="0" fontId="26" fillId="0" borderId="0">
      <alignment horizontal="left" vertical="top"/>
    </xf>
    <xf numFmtId="0" fontId="27" fillId="0" borderId="0">
      <alignment horizontal="center" vertical="center" textRotation="90"/>
    </xf>
    <xf numFmtId="0" fontId="27" fillId="0" borderId="0">
      <alignment horizontal="right" vertical="top"/>
    </xf>
    <xf numFmtId="0" fontId="27" fillId="0" borderId="0">
      <alignment horizontal="left" vertical="top"/>
    </xf>
    <xf numFmtId="0" fontId="29" fillId="0" borderId="0">
      <alignment horizontal="left" vertical="top"/>
    </xf>
    <xf numFmtId="0" fontId="26" fillId="0" borderId="0">
      <alignment horizontal="left" vertical="top"/>
    </xf>
    <xf numFmtId="0" fontId="29" fillId="0" borderId="0">
      <alignment horizontal="right" vertical="top"/>
    </xf>
    <xf numFmtId="0" fontId="27" fillId="0" borderId="0">
      <alignment horizontal="right" vertical="top"/>
    </xf>
    <xf numFmtId="0" fontId="28" fillId="0" borderId="0">
      <alignment horizontal="right" vertical="top"/>
    </xf>
    <xf numFmtId="0" fontId="30" fillId="0" borderId="0">
      <alignment horizontal="center" vertical="top"/>
    </xf>
    <xf numFmtId="0" fontId="14" fillId="0" borderId="8">
      <alignment horizontal="center" textRotation="90" wrapText="1"/>
    </xf>
    <xf numFmtId="0" fontId="14" fillId="0" borderId="8">
      <alignment horizontal="center" textRotation="90" wrapText="1"/>
    </xf>
    <xf numFmtId="0" fontId="14" fillId="0" borderId="8">
      <alignment horizontal="center" vertical="center" wrapText="1"/>
    </xf>
    <xf numFmtId="0" fontId="14" fillId="0" borderId="8">
      <alignment horizontal="center" vertical="center" wrapText="1"/>
    </xf>
    <xf numFmtId="1" fontId="31" fillId="0" borderId="0">
      <alignment horizontal="center" vertical="top" wrapText="1"/>
    </xf>
    <xf numFmtId="171" fontId="31" fillId="0" borderId="4">
      <alignment horizontal="center" vertical="top" wrapText="1"/>
    </xf>
    <xf numFmtId="172" fontId="31" fillId="0" borderId="4">
      <alignment horizontal="center" vertical="top" wrapText="1"/>
    </xf>
    <xf numFmtId="172" fontId="31" fillId="0" borderId="4">
      <alignment horizontal="center" vertical="top" wrapText="1"/>
    </xf>
    <xf numFmtId="172" fontId="31" fillId="0" borderId="4">
      <alignment horizontal="center" vertical="top" wrapText="1"/>
    </xf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22" borderId="0" applyNumberFormat="0" applyBorder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13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2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3" fillId="23" borderId="10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3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0" fontId="34" fillId="23" borderId="9" applyNumberFormat="0" applyAlignment="0" applyProtection="0"/>
    <xf numFmtId="164" fontId="3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" fillId="0" borderId="0"/>
    <xf numFmtId="0" fontId="40" fillId="24" borderId="15" applyNumberFormat="0" applyAlignment="0" applyProtection="0"/>
    <xf numFmtId="0" fontId="40" fillId="24" borderId="15" applyNumberFormat="0" applyAlignment="0" applyProtection="0"/>
    <xf numFmtId="0" fontId="39" fillId="24" borderId="15" applyNumberFormat="0" applyAlignment="0" applyProtection="0"/>
    <xf numFmtId="0" fontId="39" fillId="24" borderId="15" applyNumberFormat="0" applyAlignment="0" applyProtection="0"/>
    <xf numFmtId="0" fontId="39" fillId="24" borderId="15" applyNumberFormat="0" applyAlignment="0" applyProtection="0"/>
    <xf numFmtId="0" fontId="39" fillId="24" borderId="15" applyNumberFormat="0" applyAlignment="0" applyProtection="0"/>
    <xf numFmtId="0" fontId="40" fillId="24" borderId="15" applyNumberFormat="0" applyAlignment="0" applyProtection="0"/>
    <xf numFmtId="0" fontId="40" fillId="24" borderId="15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/>
    <xf numFmtId="0" fontId="12" fillId="0" borderId="0"/>
    <xf numFmtId="0" fontId="12" fillId="0" borderId="0"/>
    <xf numFmtId="0" fontId="12" fillId="0" borderId="0"/>
    <xf numFmtId="0" fontId="35" fillId="0" borderId="0">
      <alignment horizontal="center"/>
    </xf>
    <xf numFmtId="0" fontId="35" fillId="0" borderId="0"/>
    <xf numFmtId="0" fontId="35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22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35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43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35" fillId="0" borderId="0"/>
    <xf numFmtId="0" fontId="35" fillId="0" borderId="0"/>
    <xf numFmtId="0" fontId="43" fillId="0" borderId="0"/>
    <xf numFmtId="0" fontId="35" fillId="0" borderId="0">
      <alignment horizontal="center"/>
    </xf>
    <xf numFmtId="0" fontId="43" fillId="0" borderId="0"/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35" fillId="0" borderId="0"/>
    <xf numFmtId="0" fontId="35" fillId="0" borderId="0"/>
    <xf numFmtId="0" fontId="43" fillId="0" borderId="0"/>
    <xf numFmtId="0" fontId="35" fillId="0" borderId="0">
      <alignment horizontal="center"/>
    </xf>
    <xf numFmtId="0" fontId="43" fillId="0" borderId="0"/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12" fillId="0" borderId="0"/>
    <xf numFmtId="0" fontId="12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5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12" fillId="0" borderId="0"/>
    <xf numFmtId="0" fontId="12" fillId="0" borderId="0"/>
    <xf numFmtId="0" fontId="35" fillId="0" borderId="0">
      <alignment horizontal="center"/>
    </xf>
    <xf numFmtId="0" fontId="35" fillId="0" borderId="0"/>
    <xf numFmtId="0" fontId="35" fillId="0" borderId="0">
      <alignment horizontal="center"/>
    </xf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45" fillId="0" borderId="0">
      <alignment horizontal="left"/>
    </xf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43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45" fillId="0" borderId="0">
      <alignment horizontal="left"/>
    </xf>
    <xf numFmtId="0" fontId="12" fillId="0" borderId="0"/>
    <xf numFmtId="0" fontId="12" fillId="0" borderId="0"/>
    <xf numFmtId="0" fontId="43" fillId="0" borderId="0">
      <alignment horizontal="center"/>
    </xf>
    <xf numFmtId="0" fontId="35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43" fillId="0" borderId="0">
      <alignment horizontal="center"/>
    </xf>
    <xf numFmtId="0" fontId="12" fillId="0" borderId="0"/>
    <xf numFmtId="0" fontId="43" fillId="0" borderId="0"/>
    <xf numFmtId="0" fontId="12" fillId="0" borderId="0"/>
    <xf numFmtId="0" fontId="12" fillId="0" borderId="0"/>
    <xf numFmtId="0" fontId="43" fillId="0" borderId="0"/>
    <xf numFmtId="0" fontId="43" fillId="0" borderId="0"/>
    <xf numFmtId="0" fontId="45" fillId="0" borderId="0">
      <alignment horizontal="left"/>
    </xf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35" fillId="0" borderId="0"/>
    <xf numFmtId="0" fontId="43" fillId="0" borderId="0"/>
    <xf numFmtId="0" fontId="35" fillId="0" borderId="0">
      <alignment horizontal="center"/>
    </xf>
    <xf numFmtId="0" fontId="43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35" fillId="0" borderId="0"/>
    <xf numFmtId="0" fontId="43" fillId="0" borderId="0"/>
    <xf numFmtId="0" fontId="35" fillId="0" borderId="0">
      <alignment horizontal="center"/>
    </xf>
    <xf numFmtId="0" fontId="43" fillId="0" borderId="0"/>
    <xf numFmtId="0" fontId="35" fillId="0" borderId="0">
      <alignment horizontal="center"/>
    </xf>
    <xf numFmtId="0" fontId="1" fillId="0" borderId="0"/>
    <xf numFmtId="0" fontId="44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5" fillId="0" borderId="0">
      <alignment horizontal="center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44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43" fillId="0" borderId="0"/>
    <xf numFmtId="0" fontId="12" fillId="0" borderId="0"/>
    <xf numFmtId="0" fontId="12" fillId="0" borderId="0"/>
    <xf numFmtId="0" fontId="43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44" fillId="0" borderId="0"/>
    <xf numFmtId="0" fontId="35" fillId="0" borderId="0"/>
    <xf numFmtId="0" fontId="35" fillId="0" borderId="0"/>
    <xf numFmtId="0" fontId="44" fillId="0" borderId="0"/>
    <xf numFmtId="0" fontId="44" fillId="0" borderId="0"/>
    <xf numFmtId="0" fontId="35" fillId="0" borderId="0"/>
    <xf numFmtId="0" fontId="45" fillId="0" borderId="0">
      <alignment horizontal="left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47" fillId="0" borderId="0"/>
    <xf numFmtId="0" fontId="35" fillId="0" borderId="0"/>
    <xf numFmtId="0" fontId="43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/>
    <xf numFmtId="0" fontId="45" fillId="0" borderId="0">
      <alignment horizontal="left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5" fillId="0" borderId="0">
      <alignment horizontal="left"/>
    </xf>
    <xf numFmtId="0" fontId="45" fillId="0" borderId="0">
      <alignment horizontal="left"/>
    </xf>
    <xf numFmtId="0" fontId="35" fillId="0" borderId="0">
      <alignment horizontal="center"/>
    </xf>
    <xf numFmtId="0" fontId="45" fillId="0" borderId="0">
      <alignment horizontal="left"/>
    </xf>
    <xf numFmtId="0" fontId="45" fillId="0" borderId="0">
      <alignment horizontal="left"/>
    </xf>
    <xf numFmtId="0" fontId="35" fillId="0" borderId="0"/>
    <xf numFmtId="0" fontId="35" fillId="0" borderId="0"/>
    <xf numFmtId="0" fontId="1" fillId="0" borderId="0"/>
    <xf numFmtId="0" fontId="48" fillId="0" borderId="0">
      <alignment vertical="center"/>
    </xf>
    <xf numFmtId="0" fontId="1" fillId="0" borderId="0"/>
    <xf numFmtId="0" fontId="35" fillId="0" borderId="0"/>
    <xf numFmtId="0" fontId="5" fillId="0" borderId="0"/>
    <xf numFmtId="0" fontId="1" fillId="0" borderId="0"/>
    <xf numFmtId="0" fontId="1" fillId="0" borderId="0"/>
    <xf numFmtId="0" fontId="35" fillId="0" borderId="0"/>
    <xf numFmtId="0" fontId="5" fillId="0" borderId="0"/>
    <xf numFmtId="0" fontId="12" fillId="0" borderId="0"/>
    <xf numFmtId="0" fontId="49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/>
    <xf numFmtId="0" fontId="44" fillId="0" borderId="0"/>
    <xf numFmtId="0" fontId="35" fillId="0" borderId="0">
      <alignment horizontal="center"/>
    </xf>
    <xf numFmtId="0" fontId="12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horizont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horizontal="center"/>
    </xf>
    <xf numFmtId="0" fontId="44" fillId="0" borderId="0"/>
    <xf numFmtId="0" fontId="35" fillId="0" borderId="0"/>
    <xf numFmtId="0" fontId="35" fillId="0" borderId="0">
      <alignment horizontal="center"/>
    </xf>
    <xf numFmtId="0" fontId="35" fillId="0" borderId="0"/>
    <xf numFmtId="0" fontId="50" fillId="0" borderId="0"/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/>
    <xf numFmtId="0" fontId="35" fillId="0" borderId="0">
      <alignment horizontal="center"/>
    </xf>
    <xf numFmtId="0" fontId="35" fillId="0" borderId="0"/>
    <xf numFmtId="0" fontId="12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>
      <alignment horizont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/>
    <xf numFmtId="0" fontId="35" fillId="0" borderId="0">
      <alignment horizontal="center"/>
    </xf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horizontal="center"/>
    </xf>
    <xf numFmtId="0" fontId="1" fillId="0" borderId="0"/>
    <xf numFmtId="0" fontId="35" fillId="0" borderId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35" fillId="0" borderId="0">
      <alignment horizontal="center"/>
    </xf>
    <xf numFmtId="0" fontId="35" fillId="0" borderId="0">
      <alignment horizontal="center"/>
    </xf>
    <xf numFmtId="0" fontId="1" fillId="0" borderId="0"/>
    <xf numFmtId="0" fontId="1" fillId="0" borderId="0"/>
    <xf numFmtId="0" fontId="1" fillId="0" borderId="0"/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/>
    <xf numFmtId="0" fontId="35" fillId="0" borderId="0">
      <alignment horizont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" fillId="0" borderId="0"/>
    <xf numFmtId="0" fontId="35" fillId="0" borderId="0"/>
    <xf numFmtId="0" fontId="35" fillId="0" borderId="0"/>
    <xf numFmtId="0" fontId="35" fillId="0" borderId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3" fontId="52" fillId="26" borderId="1"/>
    <xf numFmtId="3" fontId="52" fillId="26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7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3" fontId="52" fillId="26" borderId="1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10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43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43" fillId="28" borderId="16" applyNumberFormat="0" applyFont="0" applyAlignment="0" applyProtection="0"/>
    <xf numFmtId="0" fontId="43" fillId="28" borderId="16" applyNumberFormat="0" applyFont="0" applyAlignment="0" applyProtection="0"/>
    <xf numFmtId="0" fontId="43" fillId="28" borderId="16" applyNumberFormat="0" applyFont="0" applyAlignment="0" applyProtection="0"/>
    <xf numFmtId="0" fontId="43" fillId="28" borderId="16" applyNumberFormat="0" applyFont="0" applyAlignment="0" applyProtection="0"/>
    <xf numFmtId="0" fontId="43" fillId="28" borderId="16" applyNumberFormat="0" applyFont="0" applyAlignment="0" applyProtection="0"/>
    <xf numFmtId="0" fontId="43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12" fillId="28" borderId="16" applyNumberFormat="0" applyFont="0" applyAlignment="0" applyProtection="0"/>
    <xf numFmtId="0" fontId="12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35" fillId="28" borderId="16" applyNumberFormat="0" applyFont="0" applyAlignment="0" applyProtection="0"/>
    <xf numFmtId="0" fontId="12" fillId="28" borderId="16" applyNumberFormat="0" applyFont="0" applyAlignment="0" applyProtection="0"/>
    <xf numFmtId="0" fontId="35" fillId="28" borderId="16" applyNumberFormat="0" applyFont="0" applyAlignment="0" applyProtection="0"/>
    <xf numFmtId="0" fontId="12" fillId="28" borderId="16" applyNumberFormat="0" applyFont="0" applyAlignment="0" applyProtection="0"/>
    <xf numFmtId="0" fontId="12" fillId="28" borderId="16" applyNumberFormat="0" applyFont="0" applyAlignment="0" applyProtection="0"/>
    <xf numFmtId="0" fontId="35" fillId="28" borderId="16" applyNumberFormat="0" applyFont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3" fillId="0" borderId="0"/>
    <xf numFmtId="0" fontId="3" fillId="0" borderId="0"/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43" fillId="0" borderId="0">
      <alignment horizontal="center"/>
    </xf>
    <xf numFmtId="0" fontId="35" fillId="0" borderId="0">
      <alignment horizontal="center"/>
    </xf>
    <xf numFmtId="0" fontId="10" fillId="0" borderId="0"/>
    <xf numFmtId="0" fontId="10" fillId="0" borderId="0"/>
    <xf numFmtId="0" fontId="35" fillId="0" borderId="0"/>
    <xf numFmtId="0" fontId="52" fillId="5" borderId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76" fontId="50" fillId="0" borderId="0" applyFill="0" applyBorder="0" applyAlignment="0" applyProtection="0"/>
    <xf numFmtId="177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26" fillId="6" borderId="0" applyNumberFormat="0" applyBorder="0" applyAlignment="0" applyProtection="0"/>
    <xf numFmtId="0" fontId="2" fillId="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" fillId="0" borderId="0"/>
    <xf numFmtId="9" fontId="1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4" fillId="0" borderId="35">
      <alignment horizontal="center" textRotation="90" wrapText="1"/>
    </xf>
    <xf numFmtId="0" fontId="14" fillId="0" borderId="35">
      <alignment horizontal="center" textRotation="90" wrapText="1"/>
    </xf>
    <xf numFmtId="0" fontId="14" fillId="0" borderId="35">
      <alignment horizontal="center" vertical="center" wrapText="1"/>
    </xf>
    <xf numFmtId="0" fontId="14" fillId="0" borderId="35">
      <alignment horizontal="center" vertical="center" wrapText="1"/>
    </xf>
  </cellStyleXfs>
  <cellXfs count="1718">
    <xf numFmtId="0" fontId="0" fillId="0" borderId="0" xfId="0"/>
    <xf numFmtId="49" fontId="4" fillId="0" borderId="0" xfId="1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horizontal="center" vertical="center" wrapText="1"/>
    </xf>
    <xf numFmtId="4" fontId="4" fillId="0" borderId="0" xfId="1" applyNumberFormat="1" applyFont="1" applyFill="1" applyAlignment="1">
      <alignment horizontal="center" vertical="center" wrapText="1"/>
    </xf>
    <xf numFmtId="0" fontId="4" fillId="0" borderId="0" xfId="1" applyFont="1" applyFill="1" applyBorder="1"/>
    <xf numFmtId="166" fontId="4" fillId="0" borderId="0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 vertical="center"/>
    </xf>
    <xf numFmtId="10" fontId="4" fillId="0" borderId="0" xfId="3" applyNumberFormat="1" applyFont="1" applyFill="1" applyBorder="1" applyAlignment="1">
      <alignment horizontal="center" vertical="center"/>
    </xf>
    <xf numFmtId="0" fontId="6" fillId="0" borderId="0" xfId="4" applyFont="1" applyFill="1" applyAlignment="1"/>
    <xf numFmtId="166" fontId="4" fillId="0" borderId="0" xfId="4" applyNumberFormat="1" applyFont="1" applyFill="1" applyAlignment="1">
      <alignment horizontal="center"/>
    </xf>
    <xf numFmtId="167" fontId="4" fillId="0" borderId="0" xfId="3" applyNumberFormat="1" applyFont="1" applyFill="1" applyAlignment="1">
      <alignment horizontal="center" vertical="center"/>
    </xf>
    <xf numFmtId="10" fontId="4" fillId="0" borderId="0" xfId="3" applyNumberFormat="1" applyFont="1" applyFill="1" applyAlignment="1">
      <alignment horizontal="center" vertical="center"/>
    </xf>
    <xf numFmtId="0" fontId="4" fillId="0" borderId="0" xfId="4" applyFont="1" applyFill="1"/>
    <xf numFmtId="0" fontId="4" fillId="0" borderId="0" xfId="4" applyFont="1" applyFill="1" applyAlignment="1">
      <alignment horizontal="left"/>
    </xf>
    <xf numFmtId="166" fontId="6" fillId="0" borderId="0" xfId="4" applyNumberFormat="1" applyFont="1" applyFill="1" applyAlignment="1">
      <alignment horizontal="center"/>
    </xf>
    <xf numFmtId="167" fontId="6" fillId="0" borderId="0" xfId="3" applyNumberFormat="1" applyFont="1" applyFill="1" applyAlignment="1">
      <alignment horizontal="center" vertical="center"/>
    </xf>
    <xf numFmtId="10" fontId="6" fillId="0" borderId="0" xfId="3" applyNumberFormat="1" applyFont="1" applyFill="1" applyAlignment="1">
      <alignment horizontal="center" vertical="center"/>
    </xf>
    <xf numFmtId="0" fontId="4" fillId="0" borderId="0" xfId="4" applyFont="1" applyFill="1" applyAlignment="1">
      <alignment horizontal="left" wrapText="1"/>
    </xf>
    <xf numFmtId="0" fontId="4" fillId="0" borderId="0" xfId="4" applyFont="1" applyFill="1" applyAlignment="1">
      <alignment wrapText="1"/>
    </xf>
    <xf numFmtId="166" fontId="6" fillId="0" borderId="0" xfId="4" applyNumberFormat="1" applyFont="1" applyFill="1" applyAlignment="1">
      <alignment horizontal="center" wrapText="1"/>
    </xf>
    <xf numFmtId="167" fontId="6" fillId="0" borderId="0" xfId="3" applyNumberFormat="1" applyFont="1" applyFill="1" applyAlignment="1">
      <alignment horizontal="center" vertical="center" wrapText="1"/>
    </xf>
    <xf numFmtId="10" fontId="6" fillId="0" borderId="0" xfId="3" applyNumberFormat="1" applyFont="1" applyFill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166" fontId="6" fillId="0" borderId="1" xfId="4" applyNumberFormat="1" applyFont="1" applyFill="1" applyBorder="1" applyAlignment="1">
      <alignment horizontal="center"/>
    </xf>
    <xf numFmtId="167" fontId="4" fillId="0" borderId="1" xfId="3" applyNumberFormat="1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>
      <alignment horizontal="center" vertical="center"/>
    </xf>
    <xf numFmtId="49" fontId="6" fillId="3" borderId="1" xfId="1" applyNumberFormat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left" vertical="center" wrapText="1"/>
    </xf>
    <xf numFmtId="0" fontId="6" fillId="3" borderId="0" xfId="1" applyFont="1" applyFill="1" applyBorder="1"/>
    <xf numFmtId="0" fontId="4" fillId="3" borderId="0" xfId="1" applyFont="1" applyFill="1" applyBorder="1"/>
    <xf numFmtId="167" fontId="6" fillId="3" borderId="1" xfId="3" applyNumberFormat="1" applyFont="1" applyFill="1" applyBorder="1" applyAlignment="1">
      <alignment vertical="center"/>
    </xf>
    <xf numFmtId="0" fontId="6" fillId="0" borderId="0" xfId="1" applyFont="1" applyFill="1" applyBorder="1"/>
    <xf numFmtId="0" fontId="8" fillId="0" borderId="0" xfId="1" applyFont="1" applyFill="1" applyBorder="1"/>
    <xf numFmtId="4" fontId="6" fillId="3" borderId="1" xfId="4" applyNumberFormat="1" applyFont="1" applyFill="1" applyBorder="1" applyAlignment="1">
      <alignment horizontal="center" wrapText="1"/>
    </xf>
    <xf numFmtId="0" fontId="7" fillId="0" borderId="0" xfId="1" applyFont="1" applyFill="1" applyBorder="1"/>
    <xf numFmtId="0" fontId="4" fillId="0" borderId="0" xfId="4" applyFont="1" applyFill="1" applyAlignment="1">
      <alignment vertical="center"/>
    </xf>
    <xf numFmtId="166" fontId="4" fillId="0" borderId="0" xfId="1" applyNumberFormat="1" applyFont="1" applyFill="1" applyBorder="1"/>
    <xf numFmtId="166" fontId="4" fillId="0" borderId="0" xfId="1" applyNumberFormat="1" applyFont="1" applyFill="1" applyAlignment="1">
      <alignment horizontal="center" vertical="center" wrapText="1"/>
    </xf>
    <xf numFmtId="167" fontId="4" fillId="0" borderId="0" xfId="3" applyNumberFormat="1" applyFont="1" applyFill="1" applyAlignment="1">
      <alignment horizontal="center" vertical="center" wrapText="1"/>
    </xf>
    <xf numFmtId="10" fontId="4" fillId="0" borderId="0" xfId="3" applyNumberFormat="1" applyFont="1" applyFill="1" applyAlignment="1">
      <alignment horizontal="center" vertical="center" wrapText="1"/>
    </xf>
    <xf numFmtId="167" fontId="4" fillId="29" borderId="1" xfId="3" applyNumberFormat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vertical="center"/>
    </xf>
    <xf numFmtId="167" fontId="7" fillId="29" borderId="1" xfId="3" applyNumberFormat="1" applyFont="1" applyFill="1" applyBorder="1" applyAlignment="1">
      <alignment vertical="center"/>
    </xf>
    <xf numFmtId="167" fontId="4" fillId="3" borderId="0" xfId="1" applyNumberFormat="1" applyFont="1" applyFill="1" applyBorder="1"/>
    <xf numFmtId="4" fontId="60" fillId="0" borderId="1" xfId="0" applyNumberFormat="1" applyFont="1" applyBorder="1" applyAlignment="1">
      <alignment horizontal="right" vertical="center"/>
    </xf>
    <xf numFmtId="0" fontId="4" fillId="29" borderId="1" xfId="1" applyFont="1" applyFill="1" applyBorder="1" applyAlignment="1">
      <alignment horizontal="left" vertical="center" wrapText="1"/>
    </xf>
    <xf numFmtId="0" fontId="6" fillId="29" borderId="0" xfId="4" applyFont="1" applyFill="1" applyAlignment="1"/>
    <xf numFmtId="166" fontId="4" fillId="29" borderId="0" xfId="4" applyNumberFormat="1" applyFont="1" applyFill="1" applyAlignment="1">
      <alignment horizontal="center"/>
    </xf>
    <xf numFmtId="167" fontId="4" fillId="29" borderId="0" xfId="3" applyNumberFormat="1" applyFont="1" applyFill="1" applyAlignment="1">
      <alignment horizontal="center" vertical="center"/>
    </xf>
    <xf numFmtId="10" fontId="4" fillId="29" borderId="0" xfId="3" applyNumberFormat="1" applyFont="1" applyFill="1" applyAlignment="1">
      <alignment horizontal="center" vertical="center"/>
    </xf>
    <xf numFmtId="169" fontId="4" fillId="29" borderId="0" xfId="3" applyNumberFormat="1" applyFont="1" applyFill="1" applyAlignment="1">
      <alignment horizontal="center" vertical="center"/>
    </xf>
    <xf numFmtId="167" fontId="4" fillId="29" borderId="0" xfId="3" applyNumberFormat="1" applyFont="1" applyFill="1" applyAlignment="1">
      <alignment vertical="center"/>
    </xf>
    <xf numFmtId="0" fontId="4" fillId="29" borderId="0" xfId="4" applyFont="1" applyFill="1"/>
    <xf numFmtId="168" fontId="4" fillId="29" borderId="0" xfId="3" applyNumberFormat="1" applyFont="1" applyFill="1" applyAlignment="1">
      <alignment vertical="center"/>
    </xf>
    <xf numFmtId="170" fontId="4" fillId="29" borderId="0" xfId="3" applyNumberFormat="1" applyFont="1" applyFill="1" applyAlignment="1">
      <alignment horizontal="center" vertical="center"/>
    </xf>
    <xf numFmtId="166" fontId="4" fillId="29" borderId="0" xfId="4" applyNumberFormat="1" applyFont="1" applyFill="1"/>
    <xf numFmtId="0" fontId="4" fillId="29" borderId="0" xfId="4" applyFont="1" applyFill="1" applyAlignment="1">
      <alignment horizontal="left"/>
    </xf>
    <xf numFmtId="166" fontId="6" fillId="29" borderId="0" xfId="4" applyNumberFormat="1" applyFont="1" applyFill="1" applyAlignment="1">
      <alignment horizontal="center"/>
    </xf>
    <xf numFmtId="167" fontId="6" fillId="29" borderId="0" xfId="3" applyNumberFormat="1" applyFont="1" applyFill="1" applyAlignment="1">
      <alignment horizontal="center" vertical="center"/>
    </xf>
    <xf numFmtId="10" fontId="6" fillId="29" borderId="0" xfId="3" applyNumberFormat="1" applyFont="1" applyFill="1" applyAlignment="1">
      <alignment horizontal="center" vertical="center"/>
    </xf>
    <xf numFmtId="167" fontId="6" fillId="29" borderId="0" xfId="3" applyNumberFormat="1" applyFont="1" applyFill="1" applyAlignment="1">
      <alignment vertical="center"/>
    </xf>
    <xf numFmtId="168" fontId="6" fillId="29" borderId="0" xfId="3" applyNumberFormat="1" applyFont="1" applyFill="1" applyAlignment="1">
      <alignment vertical="center"/>
    </xf>
    <xf numFmtId="0" fontId="4" fillId="29" borderId="0" xfId="4" applyFont="1" applyFill="1" applyAlignment="1">
      <alignment horizontal="left" wrapText="1"/>
    </xf>
    <xf numFmtId="0" fontId="4" fillId="29" borderId="0" xfId="4" applyFont="1" applyFill="1" applyAlignment="1">
      <alignment wrapText="1"/>
    </xf>
    <xf numFmtId="166" fontId="6" fillId="29" borderId="0" xfId="4" applyNumberFormat="1" applyFont="1" applyFill="1" applyAlignment="1">
      <alignment horizontal="center" wrapText="1"/>
    </xf>
    <xf numFmtId="167" fontId="6" fillId="29" borderId="0" xfId="3" applyNumberFormat="1" applyFont="1" applyFill="1" applyAlignment="1">
      <alignment horizontal="center" vertical="center" wrapText="1"/>
    </xf>
    <xf numFmtId="10" fontId="6" fillId="29" borderId="0" xfId="3" applyNumberFormat="1" applyFont="1" applyFill="1" applyAlignment="1">
      <alignment horizontal="center" vertical="center" wrapText="1"/>
    </xf>
    <xf numFmtId="167" fontId="6" fillId="29" borderId="0" xfId="3" applyNumberFormat="1" applyFont="1" applyFill="1" applyAlignment="1">
      <alignment vertical="center" wrapText="1"/>
    </xf>
    <xf numFmtId="168" fontId="6" fillId="29" borderId="0" xfId="3" applyNumberFormat="1" applyFont="1" applyFill="1" applyAlignment="1">
      <alignment vertical="center" wrapText="1"/>
    </xf>
    <xf numFmtId="49" fontId="6" fillId="29" borderId="1" xfId="1" applyNumberFormat="1" applyFont="1" applyFill="1" applyBorder="1" applyAlignment="1">
      <alignment horizontal="center" vertical="center" wrapText="1"/>
    </xf>
    <xf numFmtId="0" fontId="6" fillId="29" borderId="1" xfId="1" applyFont="1" applyFill="1" applyBorder="1" applyAlignment="1">
      <alignment horizontal="center" vertical="center" wrapText="1"/>
    </xf>
    <xf numFmtId="166" fontId="6" fillId="29" borderId="1" xfId="4" applyNumberFormat="1" applyFont="1" applyFill="1" applyBorder="1" applyAlignment="1">
      <alignment horizontal="center"/>
    </xf>
    <xf numFmtId="10" fontId="4" fillId="29" borderId="1" xfId="3" applyNumberFormat="1" applyFont="1" applyFill="1" applyBorder="1" applyAlignment="1">
      <alignment horizontal="center" vertical="center"/>
    </xf>
    <xf numFmtId="167" fontId="4" fillId="29" borderId="1" xfId="3" applyNumberFormat="1" applyFont="1" applyFill="1" applyBorder="1" applyAlignment="1">
      <alignment vertical="center"/>
    </xf>
    <xf numFmtId="166" fontId="4" fillId="29" borderId="1" xfId="3" applyNumberFormat="1" applyFont="1" applyFill="1" applyBorder="1" applyAlignment="1">
      <alignment horizontal="center" vertical="center"/>
    </xf>
    <xf numFmtId="0" fontId="6" fillId="29" borderId="1" xfId="1" applyFont="1" applyFill="1" applyBorder="1" applyAlignment="1">
      <alignment horizontal="left" vertical="center" wrapText="1"/>
    </xf>
    <xf numFmtId="4" fontId="6" fillId="29" borderId="1" xfId="1" applyNumberFormat="1" applyFont="1" applyFill="1" applyBorder="1" applyAlignment="1">
      <alignment horizontal="center" vertical="center"/>
    </xf>
    <xf numFmtId="4" fontId="6" fillId="29" borderId="1" xfId="3" applyNumberFormat="1" applyFont="1" applyFill="1" applyBorder="1" applyAlignment="1">
      <alignment horizontal="center" vertical="center"/>
    </xf>
    <xf numFmtId="4" fontId="6" fillId="29" borderId="1" xfId="3" applyNumberFormat="1" applyFont="1" applyFill="1" applyBorder="1" applyAlignment="1">
      <alignment horizontal="center" vertical="center" wrapText="1"/>
    </xf>
    <xf numFmtId="4" fontId="6" fillId="29" borderId="1" xfId="3" applyNumberFormat="1" applyFont="1" applyFill="1" applyBorder="1" applyAlignment="1">
      <alignment vertical="center" wrapText="1"/>
    </xf>
    <xf numFmtId="49" fontId="4" fillId="29" borderId="1" xfId="1" applyNumberFormat="1" applyFont="1" applyFill="1" applyBorder="1" applyAlignment="1">
      <alignment horizontal="center" vertical="center" wrapText="1"/>
    </xf>
    <xf numFmtId="4" fontId="6" fillId="29" borderId="1" xfId="4" applyNumberFormat="1" applyFont="1" applyFill="1" applyBorder="1" applyAlignment="1">
      <alignment horizontal="center" wrapText="1"/>
    </xf>
    <xf numFmtId="4" fontId="59" fillId="29" borderId="1" xfId="3" applyNumberFormat="1" applyFont="1" applyFill="1" applyBorder="1" applyAlignment="1">
      <alignment horizontal="center" vertical="center" wrapText="1"/>
    </xf>
    <xf numFmtId="4" fontId="4" fillId="29" borderId="1" xfId="3" applyNumberFormat="1" applyFont="1" applyFill="1" applyBorder="1" applyAlignment="1">
      <alignment horizontal="center" vertical="center" wrapText="1"/>
    </xf>
    <xf numFmtId="4" fontId="4" fillId="29" borderId="1" xfId="3" applyNumberFormat="1" applyFont="1" applyFill="1" applyBorder="1" applyAlignment="1">
      <alignment vertical="center" wrapText="1"/>
    </xf>
    <xf numFmtId="4" fontId="59" fillId="29" borderId="1" xfId="3" applyNumberFormat="1" applyFont="1" applyFill="1" applyBorder="1" applyAlignment="1">
      <alignment vertical="center" wrapText="1"/>
    </xf>
    <xf numFmtId="4" fontId="4" fillId="29" borderId="1" xfId="3" applyNumberFormat="1" applyFont="1" applyFill="1" applyBorder="1" applyAlignment="1">
      <alignment horizontal="center" vertical="center"/>
    </xf>
    <xf numFmtId="4" fontId="4" fillId="29" borderId="1" xfId="3" applyNumberFormat="1" applyFont="1" applyFill="1" applyBorder="1" applyAlignment="1">
      <alignment vertical="center"/>
    </xf>
    <xf numFmtId="4" fontId="6" fillId="29" borderId="1" xfId="3" applyNumberFormat="1" applyFont="1" applyFill="1" applyBorder="1" applyAlignment="1">
      <alignment vertical="center"/>
    </xf>
    <xf numFmtId="4" fontId="6" fillId="29" borderId="1" xfId="4" applyNumberFormat="1" applyFont="1" applyFill="1" applyBorder="1" applyAlignment="1">
      <alignment horizontal="center" vertical="center" wrapText="1"/>
    </xf>
    <xf numFmtId="4" fontId="4" fillId="29" borderId="0" xfId="3" applyNumberFormat="1" applyFont="1" applyFill="1" applyBorder="1" applyAlignment="1">
      <alignment horizontal="center" vertical="center"/>
    </xf>
    <xf numFmtId="4" fontId="59" fillId="29" borderId="1" xfId="3" applyNumberFormat="1" applyFont="1" applyFill="1" applyBorder="1" applyAlignment="1">
      <alignment horizontal="center" vertical="center"/>
    </xf>
    <xf numFmtId="49" fontId="8" fillId="29" borderId="1" xfId="1" applyNumberFormat="1" applyFont="1" applyFill="1" applyBorder="1" applyAlignment="1">
      <alignment horizontal="center" vertical="center" wrapText="1"/>
    </xf>
    <xf numFmtId="0" fontId="6" fillId="29" borderId="1" xfId="1" applyFont="1" applyFill="1" applyBorder="1" applyAlignment="1">
      <alignment vertical="center" wrapText="1"/>
    </xf>
    <xf numFmtId="49" fontId="7" fillId="29" borderId="1" xfId="1" applyNumberFormat="1" applyFont="1" applyFill="1" applyBorder="1" applyAlignment="1">
      <alignment horizontal="center" vertical="center" wrapText="1"/>
    </xf>
    <xf numFmtId="4" fontId="7" fillId="29" borderId="1" xfId="3" applyNumberFormat="1" applyFont="1" applyFill="1" applyBorder="1" applyAlignment="1">
      <alignment horizontal="center" vertical="center"/>
    </xf>
    <xf numFmtId="4" fontId="7" fillId="29" borderId="1" xfId="3" applyNumberFormat="1" applyFont="1" applyFill="1" applyBorder="1" applyAlignment="1">
      <alignment vertical="center"/>
    </xf>
    <xf numFmtId="0" fontId="7" fillId="29" borderId="1" xfId="1" applyFont="1" applyFill="1" applyBorder="1" applyAlignment="1">
      <alignment horizontal="left" vertical="center" wrapText="1"/>
    </xf>
    <xf numFmtId="166" fontId="6" fillId="29" borderId="1" xfId="4" applyNumberFormat="1" applyFont="1" applyFill="1" applyBorder="1" applyAlignment="1">
      <alignment horizontal="center" wrapText="1"/>
    </xf>
    <xf numFmtId="167" fontId="7" fillId="29" borderId="1" xfId="3" applyNumberFormat="1" applyFont="1" applyFill="1" applyBorder="1" applyAlignment="1">
      <alignment horizontal="center" vertical="center"/>
    </xf>
    <xf numFmtId="10" fontId="6" fillId="29" borderId="1" xfId="3" applyNumberFormat="1" applyFont="1" applyFill="1" applyBorder="1" applyAlignment="1">
      <alignment horizontal="center" vertical="center" wrapText="1"/>
    </xf>
    <xf numFmtId="166" fontId="7" fillId="29" borderId="1" xfId="3" applyNumberFormat="1" applyFont="1" applyFill="1" applyBorder="1" applyAlignment="1">
      <alignment horizontal="center" vertical="center"/>
    </xf>
    <xf numFmtId="49" fontId="6" fillId="29" borderId="1" xfId="1" applyNumberFormat="1" applyFont="1" applyFill="1" applyBorder="1" applyAlignment="1">
      <alignment vertical="center" wrapText="1"/>
    </xf>
    <xf numFmtId="49" fontId="9" fillId="29" borderId="1" xfId="1" applyNumberFormat="1" applyFont="1" applyFill="1" applyBorder="1" applyAlignment="1">
      <alignment vertical="center" wrapText="1"/>
    </xf>
    <xf numFmtId="167" fontId="6" fillId="29" borderId="1" xfId="3" applyNumberFormat="1" applyFont="1" applyFill="1" applyBorder="1" applyAlignment="1">
      <alignment horizontal="center" vertical="center"/>
    </xf>
    <xf numFmtId="49" fontId="7" fillId="29" borderId="1" xfId="1" applyNumberFormat="1" applyFont="1" applyFill="1" applyBorder="1" applyAlignment="1">
      <alignment horizontal="left" vertical="center" wrapText="1"/>
    </xf>
    <xf numFmtId="0" fontId="4" fillId="29" borderId="1" xfId="1" applyFont="1" applyFill="1" applyBorder="1" applyAlignment="1">
      <alignment vertical="center" wrapText="1"/>
    </xf>
    <xf numFmtId="0" fontId="4" fillId="29" borderId="1" xfId="1" applyFont="1" applyFill="1" applyBorder="1" applyAlignment="1">
      <alignment horizontal="center" vertical="center" wrapText="1"/>
    </xf>
    <xf numFmtId="10" fontId="6" fillId="29" borderId="1" xfId="3" applyNumberFormat="1" applyFont="1" applyFill="1" applyBorder="1" applyAlignment="1">
      <alignment horizontal="center" vertical="center"/>
    </xf>
    <xf numFmtId="167" fontId="6" fillId="29" borderId="1" xfId="3" applyNumberFormat="1" applyFont="1" applyFill="1" applyBorder="1" applyAlignment="1">
      <alignment vertical="center"/>
    </xf>
    <xf numFmtId="166" fontId="6" fillId="29" borderId="1" xfId="3" applyNumberFormat="1" applyFont="1" applyFill="1" applyBorder="1" applyAlignment="1">
      <alignment horizontal="center" vertical="center"/>
    </xf>
    <xf numFmtId="3" fontId="6" fillId="29" borderId="1" xfId="4" applyNumberFormat="1" applyFont="1" applyFill="1" applyBorder="1" applyAlignment="1">
      <alignment horizontal="center" wrapText="1"/>
    </xf>
    <xf numFmtId="0" fontId="4" fillId="29" borderId="0" xfId="4" applyFont="1" applyFill="1" applyAlignment="1">
      <alignment vertical="center"/>
    </xf>
    <xf numFmtId="166" fontId="4" fillId="29" borderId="0" xfId="4" applyNumberFormat="1" applyFont="1" applyFill="1" applyAlignment="1">
      <alignment horizontal="center" vertical="center"/>
    </xf>
    <xf numFmtId="49" fontId="4" fillId="29" borderId="0" xfId="1" applyNumberFormat="1" applyFont="1" applyFill="1" applyAlignment="1">
      <alignment horizontal="center" vertical="center" wrapText="1"/>
    </xf>
    <xf numFmtId="0" fontId="4" fillId="29" borderId="0" xfId="1" applyFont="1" applyFill="1" applyAlignment="1">
      <alignment horizontal="center" vertical="center" wrapText="1"/>
    </xf>
    <xf numFmtId="166" fontId="4" fillId="29" borderId="0" xfId="1" applyNumberFormat="1" applyFont="1" applyFill="1" applyBorder="1" applyAlignment="1">
      <alignment horizontal="center"/>
    </xf>
    <xf numFmtId="167" fontId="4" fillId="29" borderId="0" xfId="3" applyNumberFormat="1" applyFont="1" applyFill="1" applyBorder="1" applyAlignment="1">
      <alignment horizontal="center" vertical="center"/>
    </xf>
    <xf numFmtId="10" fontId="4" fillId="29" borderId="0" xfId="3" applyNumberFormat="1" applyFont="1" applyFill="1" applyBorder="1" applyAlignment="1">
      <alignment horizontal="center" vertical="center"/>
    </xf>
    <xf numFmtId="167" fontId="4" fillId="29" borderId="0" xfId="3" applyNumberFormat="1" applyFont="1" applyFill="1" applyBorder="1" applyAlignment="1">
      <alignment vertical="center"/>
    </xf>
    <xf numFmtId="0" fontId="4" fillId="29" borderId="0" xfId="1" applyFont="1" applyFill="1" applyBorder="1"/>
    <xf numFmtId="168" fontId="4" fillId="29" borderId="0" xfId="3" applyNumberFormat="1" applyFont="1" applyFill="1" applyBorder="1" applyAlignment="1">
      <alignment vertical="center"/>
    </xf>
    <xf numFmtId="166" fontId="4" fillId="29" borderId="0" xfId="1" applyNumberFormat="1" applyFont="1" applyFill="1" applyBorder="1"/>
    <xf numFmtId="166" fontId="4" fillId="29" borderId="0" xfId="1" applyNumberFormat="1" applyFont="1" applyFill="1" applyAlignment="1">
      <alignment horizontal="center" vertical="center" wrapText="1"/>
    </xf>
    <xf numFmtId="167" fontId="4" fillId="29" borderId="0" xfId="3" applyNumberFormat="1" applyFont="1" applyFill="1" applyAlignment="1">
      <alignment horizontal="center" vertical="center" wrapText="1"/>
    </xf>
    <xf numFmtId="10" fontId="4" fillId="29" borderId="0" xfId="3" applyNumberFormat="1" applyFont="1" applyFill="1" applyAlignment="1">
      <alignment horizontal="center" vertical="center" wrapText="1"/>
    </xf>
    <xf numFmtId="167" fontId="4" fillId="29" borderId="0" xfId="3" applyNumberFormat="1" applyFont="1" applyFill="1" applyAlignment="1">
      <alignment vertical="center" wrapText="1"/>
    </xf>
    <xf numFmtId="4" fontId="4" fillId="29" borderId="0" xfId="1" applyNumberFormat="1" applyFont="1" applyFill="1" applyAlignment="1">
      <alignment horizontal="center" vertical="center" wrapText="1"/>
    </xf>
    <xf numFmtId="168" fontId="4" fillId="29" borderId="0" xfId="3" applyNumberFormat="1" applyFont="1" applyFill="1" applyAlignment="1">
      <alignment vertical="center" wrapText="1"/>
    </xf>
    <xf numFmtId="0" fontId="4" fillId="29" borderId="0" xfId="1" applyFont="1" applyFill="1" applyBorder="1" applyAlignment="1">
      <alignment horizontal="center"/>
    </xf>
    <xf numFmtId="0" fontId="0" fillId="29" borderId="0" xfId="0" applyFill="1"/>
    <xf numFmtId="4" fontId="6" fillId="3" borderId="1" xfId="3" applyNumberFormat="1" applyFont="1" applyFill="1" applyBorder="1" applyAlignment="1">
      <alignment horizontal="center" vertical="center"/>
    </xf>
    <xf numFmtId="4" fontId="6" fillId="3" borderId="1" xfId="3" applyNumberFormat="1" applyFont="1" applyFill="1" applyBorder="1" applyAlignment="1">
      <alignment horizontal="center" vertical="center" wrapText="1"/>
    </xf>
    <xf numFmtId="167" fontId="4" fillId="3" borderId="0" xfId="3" applyNumberFormat="1" applyFont="1" applyFill="1" applyAlignment="1">
      <alignment vertical="center"/>
    </xf>
    <xf numFmtId="167" fontId="6" fillId="3" borderId="0" xfId="3" applyNumberFormat="1" applyFont="1" applyFill="1" applyAlignment="1">
      <alignment vertical="center"/>
    </xf>
    <xf numFmtId="167" fontId="6" fillId="3" borderId="0" xfId="3" applyNumberFormat="1" applyFont="1" applyFill="1" applyAlignment="1">
      <alignment vertical="center" wrapText="1"/>
    </xf>
    <xf numFmtId="167" fontId="4" fillId="3" borderId="1" xfId="3" applyNumberFormat="1" applyFont="1" applyFill="1" applyBorder="1" applyAlignment="1">
      <alignment vertical="center"/>
    </xf>
    <xf numFmtId="4" fontId="6" fillId="3" borderId="1" xfId="3" applyNumberFormat="1" applyFont="1" applyFill="1" applyBorder="1" applyAlignment="1">
      <alignment vertical="center" wrapText="1"/>
    </xf>
    <xf numFmtId="4" fontId="4" fillId="3" borderId="1" xfId="3" applyNumberFormat="1" applyFont="1" applyFill="1" applyBorder="1" applyAlignment="1">
      <alignment vertical="center"/>
    </xf>
    <xf numFmtId="4" fontId="6" fillId="3" borderId="1" xfId="3" applyNumberFormat="1" applyFont="1" applyFill="1" applyBorder="1" applyAlignment="1">
      <alignment vertical="center"/>
    </xf>
    <xf numFmtId="4" fontId="6" fillId="3" borderId="1" xfId="4" applyNumberFormat="1" applyFont="1" applyFill="1" applyBorder="1" applyAlignment="1">
      <alignment horizontal="center" vertical="center" wrapText="1"/>
    </xf>
    <xf numFmtId="4" fontId="7" fillId="3" borderId="1" xfId="3" applyNumberFormat="1" applyFont="1" applyFill="1" applyBorder="1" applyAlignment="1">
      <alignment vertical="center"/>
    </xf>
    <xf numFmtId="167" fontId="7" fillId="3" borderId="1" xfId="3" applyNumberFormat="1" applyFont="1" applyFill="1" applyBorder="1" applyAlignment="1">
      <alignment vertical="center"/>
    </xf>
    <xf numFmtId="167" fontId="4" fillId="3" borderId="0" xfId="3" applyNumberFormat="1" applyFont="1" applyFill="1" applyBorder="1" applyAlignment="1">
      <alignment vertical="center"/>
    </xf>
    <xf numFmtId="167" fontId="4" fillId="3" borderId="0" xfId="3" applyNumberFormat="1" applyFont="1" applyFill="1" applyAlignment="1">
      <alignment vertical="center" wrapText="1"/>
    </xf>
    <xf numFmtId="4" fontId="61" fillId="29" borderId="1" xfId="0" applyNumberFormat="1" applyFont="1" applyFill="1" applyBorder="1" applyAlignment="1">
      <alignment horizontal="center" vertical="center"/>
    </xf>
    <xf numFmtId="4" fontId="62" fillId="29" borderId="1" xfId="1453" applyNumberFormat="1" applyFont="1" applyFill="1" applyBorder="1" applyAlignment="1">
      <alignment horizontal="center" vertical="center"/>
    </xf>
    <xf numFmtId="4" fontId="61" fillId="29" borderId="1" xfId="1453" applyNumberFormat="1" applyFont="1" applyFill="1" applyBorder="1" applyAlignment="1">
      <alignment horizontal="center" vertical="center"/>
    </xf>
    <xf numFmtId="166" fontId="63" fillId="29" borderId="1" xfId="1" applyNumberFormat="1" applyFont="1" applyFill="1" applyBorder="1" applyAlignment="1">
      <alignment horizontal="center" vertical="center"/>
    </xf>
    <xf numFmtId="166" fontId="64" fillId="29" borderId="1" xfId="1" applyNumberFormat="1" applyFont="1" applyFill="1" applyBorder="1" applyAlignment="1">
      <alignment horizontal="center" vertical="center"/>
    </xf>
    <xf numFmtId="4" fontId="65" fillId="29" borderId="1" xfId="826" applyNumberFormat="1" applyFont="1" applyFill="1" applyBorder="1" applyAlignment="1">
      <alignment horizontal="center" vertical="center" wrapText="1"/>
    </xf>
    <xf numFmtId="4" fontId="65" fillId="29" borderId="1" xfId="1452" applyNumberFormat="1" applyFont="1" applyFill="1" applyBorder="1" applyAlignment="1">
      <alignment horizontal="center" vertical="center"/>
    </xf>
    <xf numFmtId="4" fontId="63" fillId="29" borderId="1" xfId="1495" applyNumberFormat="1" applyFont="1" applyFill="1" applyBorder="1" applyAlignment="1">
      <alignment horizontal="center" vertical="center" wrapText="1"/>
    </xf>
    <xf numFmtId="4" fontId="65" fillId="29" borderId="1" xfId="826" applyNumberFormat="1" applyFont="1" applyFill="1" applyBorder="1" applyAlignment="1">
      <alignment horizontal="center" vertical="center"/>
    </xf>
    <xf numFmtId="166" fontId="4" fillId="29" borderId="1" xfId="3" applyNumberFormat="1" applyFont="1" applyFill="1" applyBorder="1" applyAlignment="1">
      <alignment horizontal="center" vertical="center" wrapText="1"/>
    </xf>
    <xf numFmtId="167" fontId="4" fillId="29" borderId="1" xfId="3" applyNumberFormat="1" applyFont="1" applyFill="1" applyBorder="1" applyAlignment="1">
      <alignment horizontal="center" vertical="center" wrapText="1"/>
    </xf>
    <xf numFmtId="3" fontId="4" fillId="29" borderId="1" xfId="3" applyNumberFormat="1" applyFont="1" applyFill="1" applyBorder="1" applyAlignment="1">
      <alignment horizontal="center" vertical="center"/>
    </xf>
    <xf numFmtId="4" fontId="65" fillId="29" borderId="1" xfId="0" applyNumberFormat="1" applyFont="1" applyFill="1" applyBorder="1" applyAlignment="1">
      <alignment horizontal="center" vertical="center"/>
    </xf>
    <xf numFmtId="180" fontId="4" fillId="29" borderId="1" xfId="1496" applyNumberFormat="1" applyFont="1" applyFill="1" applyBorder="1" applyAlignment="1">
      <alignment horizontal="center" vertical="center"/>
    </xf>
    <xf numFmtId="0" fontId="4" fillId="0" borderId="0" xfId="4" applyFont="1" applyFill="1" applyAlignment="1">
      <alignment horizontal="left" wrapText="1"/>
    </xf>
    <xf numFmtId="49" fontId="6" fillId="29" borderId="1" xfId="1" applyNumberFormat="1" applyFont="1" applyFill="1" applyBorder="1" applyAlignment="1">
      <alignment horizontal="center" vertical="center" wrapText="1"/>
    </xf>
    <xf numFmtId="49" fontId="7" fillId="29" borderId="1" xfId="1" applyNumberFormat="1" applyFont="1" applyFill="1" applyBorder="1" applyAlignment="1">
      <alignment horizontal="center" vertical="center" wrapText="1"/>
    </xf>
    <xf numFmtId="170" fontId="4" fillId="29" borderId="0" xfId="3" applyNumberFormat="1" applyFont="1" applyFill="1" applyBorder="1" applyAlignment="1">
      <alignment horizontal="center" vertical="center"/>
    </xf>
    <xf numFmtId="0" fontId="4" fillId="0" borderId="0" xfId="4" applyFont="1" applyFill="1" applyBorder="1"/>
    <xf numFmtId="166" fontId="6" fillId="29" borderId="1" xfId="1" applyNumberFormat="1" applyFont="1" applyFill="1" applyBorder="1" applyAlignment="1">
      <alignment horizontal="center" vertical="center"/>
    </xf>
    <xf numFmtId="179" fontId="6" fillId="29" borderId="1" xfId="3" applyNumberFormat="1" applyFont="1" applyFill="1" applyBorder="1" applyAlignment="1">
      <alignment horizontal="center" vertical="center" wrapText="1"/>
    </xf>
    <xf numFmtId="167" fontId="6" fillId="29" borderId="1" xfId="3" applyNumberFormat="1" applyFont="1" applyFill="1" applyBorder="1" applyAlignment="1">
      <alignment vertical="center" wrapText="1"/>
    </xf>
    <xf numFmtId="166" fontId="6" fillId="29" borderId="1" xfId="3" applyNumberFormat="1" applyFont="1" applyFill="1" applyBorder="1" applyAlignment="1">
      <alignment horizontal="center" vertical="center" wrapText="1"/>
    </xf>
    <xf numFmtId="167" fontId="6" fillId="29" borderId="1" xfId="3" applyNumberFormat="1" applyFont="1" applyFill="1" applyBorder="1" applyAlignment="1">
      <alignment horizontal="center" vertical="center" wrapText="1"/>
    </xf>
    <xf numFmtId="0" fontId="6" fillId="29" borderId="0" xfId="1" applyFont="1" applyFill="1" applyBorder="1"/>
    <xf numFmtId="166" fontId="6" fillId="29" borderId="1" xfId="4" applyNumberFormat="1" applyFont="1" applyFill="1" applyBorder="1" applyAlignment="1">
      <alignment horizontal="center" vertical="center" wrapText="1"/>
    </xf>
    <xf numFmtId="0" fontId="8" fillId="29" borderId="0" xfId="1" applyFont="1" applyFill="1" applyBorder="1"/>
    <xf numFmtId="0" fontId="6" fillId="29" borderId="0" xfId="1" applyFont="1" applyFill="1" applyBorder="1" applyAlignment="1">
      <alignment vertical="center"/>
    </xf>
    <xf numFmtId="166" fontId="6" fillId="29" borderId="1" xfId="4" applyNumberFormat="1" applyFont="1" applyFill="1" applyBorder="1" applyAlignment="1">
      <alignment vertical="center" wrapText="1"/>
    </xf>
    <xf numFmtId="0" fontId="7" fillId="29" borderId="0" xfId="1" applyFont="1" applyFill="1" applyBorder="1"/>
    <xf numFmtId="167" fontId="6" fillId="29" borderId="1" xfId="3" applyNumberFormat="1" applyFont="1" applyFill="1" applyBorder="1" applyAlignment="1">
      <alignment horizontal="right" vertical="center"/>
    </xf>
    <xf numFmtId="181" fontId="4" fillId="29" borderId="1" xfId="1" applyNumberFormat="1" applyFont="1" applyFill="1" applyBorder="1" applyAlignment="1">
      <alignment horizontal="center" vertical="center"/>
    </xf>
    <xf numFmtId="166" fontId="4" fillId="29" borderId="1" xfId="1" applyNumberFormat="1" applyFont="1" applyFill="1" applyBorder="1" applyAlignment="1">
      <alignment horizontal="center" vertical="center"/>
    </xf>
    <xf numFmtId="166" fontId="59" fillId="29" borderId="1" xfId="1" applyNumberFormat="1" applyFont="1" applyFill="1" applyBorder="1" applyAlignment="1">
      <alignment horizontal="center" vertical="center"/>
    </xf>
    <xf numFmtId="4" fontId="63" fillId="29" borderId="1" xfId="0" applyNumberFormat="1" applyFont="1" applyFill="1" applyBorder="1" applyAlignment="1">
      <alignment horizontal="center" vertical="center"/>
    </xf>
    <xf numFmtId="3" fontId="4" fillId="29" borderId="1" xfId="4" applyNumberFormat="1" applyFont="1" applyFill="1" applyBorder="1" applyAlignment="1">
      <alignment horizontal="center" vertical="center" wrapText="1"/>
    </xf>
    <xf numFmtId="4" fontId="66" fillId="29" borderId="1" xfId="0" applyNumberFormat="1" applyFont="1" applyFill="1" applyBorder="1" applyAlignment="1">
      <alignment horizontal="center" vertical="center"/>
    </xf>
    <xf numFmtId="166" fontId="65" fillId="29" borderId="1" xfId="826" applyNumberFormat="1" applyFont="1" applyFill="1" applyBorder="1" applyAlignment="1">
      <alignment horizontal="center" vertical="center"/>
    </xf>
    <xf numFmtId="166" fontId="65" fillId="29" borderId="1" xfId="0" applyNumberFormat="1" applyFont="1" applyFill="1" applyBorder="1" applyAlignment="1">
      <alignment horizontal="center" vertical="center"/>
    </xf>
    <xf numFmtId="49" fontId="7" fillId="29" borderId="1" xfId="1" applyNumberFormat="1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left" wrapText="1"/>
    </xf>
    <xf numFmtId="49" fontId="6" fillId="0" borderId="1" xfId="1" applyNumberFormat="1" applyFont="1" applyFill="1" applyBorder="1" applyAlignment="1">
      <alignment horizontal="center" vertical="center" wrapText="1"/>
    </xf>
    <xf numFmtId="49" fontId="6" fillId="29" borderId="1" xfId="1" applyNumberFormat="1" applyFont="1" applyFill="1" applyBorder="1" applyAlignment="1">
      <alignment horizontal="center" vertical="center" wrapText="1"/>
    </xf>
    <xf numFmtId="179" fontId="67" fillId="29" borderId="1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/>
    <xf numFmtId="0" fontId="6" fillId="29" borderId="0" xfId="1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1" applyFont="1" applyFill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center" wrapText="1"/>
    </xf>
    <xf numFmtId="0" fontId="68" fillId="0" borderId="0" xfId="0" applyFont="1"/>
    <xf numFmtId="0" fontId="69" fillId="29" borderId="0" xfId="1" applyFont="1" applyFill="1" applyAlignment="1">
      <alignment vertical="center" wrapText="1"/>
    </xf>
    <xf numFmtId="0" fontId="70" fillId="0" borderId="0" xfId="0" applyFont="1" applyAlignment="1"/>
    <xf numFmtId="0" fontId="70" fillId="0" borderId="0" xfId="0" applyFont="1"/>
    <xf numFmtId="0" fontId="70" fillId="0" borderId="0" xfId="0" applyFont="1" applyAlignment="1">
      <alignment horizontal="left"/>
    </xf>
    <xf numFmtId="167" fontId="6" fillId="30" borderId="1" xfId="3" applyNumberFormat="1" applyFont="1" applyFill="1" applyBorder="1" applyAlignment="1">
      <alignment horizontal="center" vertical="center" wrapText="1"/>
    </xf>
    <xf numFmtId="166" fontId="6" fillId="30" borderId="1" xfId="4" applyNumberFormat="1" applyFont="1" applyFill="1" applyBorder="1" applyAlignment="1">
      <alignment horizontal="center" vertical="center" wrapText="1"/>
    </xf>
    <xf numFmtId="167" fontId="6" fillId="30" borderId="1" xfId="3" applyNumberFormat="1" applyFont="1" applyFill="1" applyBorder="1" applyAlignment="1">
      <alignment horizontal="center" vertical="center"/>
    </xf>
    <xf numFmtId="49" fontId="6" fillId="29" borderId="1" xfId="1" applyNumberFormat="1" applyFont="1" applyFill="1" applyBorder="1" applyAlignment="1">
      <alignment horizontal="center" vertical="center" wrapText="1"/>
    </xf>
    <xf numFmtId="2" fontId="4" fillId="29" borderId="1" xfId="3" applyNumberFormat="1" applyFont="1" applyFill="1" applyBorder="1" applyAlignment="1">
      <alignment horizontal="center" vertical="center" wrapText="1"/>
    </xf>
    <xf numFmtId="2" fontId="6" fillId="29" borderId="1" xfId="4" applyNumberFormat="1" applyFont="1" applyFill="1" applyBorder="1" applyAlignment="1">
      <alignment horizontal="center" vertical="center" wrapText="1"/>
    </xf>
    <xf numFmtId="182" fontId="4" fillId="29" borderId="0" xfId="3" applyNumberFormat="1" applyFont="1" applyFill="1" applyAlignment="1">
      <alignment horizontal="center" vertical="center"/>
    </xf>
    <xf numFmtId="2" fontId="6" fillId="29" borderId="1" xfId="3" applyNumberFormat="1" applyFont="1" applyFill="1" applyBorder="1" applyAlignment="1">
      <alignment horizontal="center" vertical="center" wrapText="1"/>
    </xf>
    <xf numFmtId="179" fontId="4" fillId="29" borderId="1" xfId="3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center" vertical="center"/>
    </xf>
    <xf numFmtId="2" fontId="6" fillId="30" borderId="1" xfId="3" applyNumberFormat="1" applyFont="1" applyFill="1" applyBorder="1" applyAlignment="1">
      <alignment horizontal="center" vertical="center" wrapText="1"/>
    </xf>
    <xf numFmtId="2" fontId="4" fillId="29" borderId="1" xfId="4" applyNumberFormat="1" applyFont="1" applyFill="1" applyBorder="1" applyAlignment="1">
      <alignment horizontal="center" vertical="center" wrapText="1"/>
    </xf>
    <xf numFmtId="2" fontId="4" fillId="0" borderId="1" xfId="4" applyNumberFormat="1" applyFont="1" applyFill="1" applyBorder="1" applyAlignment="1">
      <alignment horizontal="center" vertical="center" wrapText="1"/>
    </xf>
    <xf numFmtId="2" fontId="4" fillId="29" borderId="1" xfId="1" applyNumberFormat="1" applyFont="1" applyFill="1" applyBorder="1" applyAlignment="1">
      <alignment horizontal="center" vertical="center"/>
    </xf>
    <xf numFmtId="2" fontId="4" fillId="29" borderId="1" xfId="3" applyNumberFormat="1" applyFont="1" applyFill="1" applyBorder="1" applyAlignment="1">
      <alignment horizontal="center" vertical="center"/>
    </xf>
    <xf numFmtId="2" fontId="4" fillId="29" borderId="0" xfId="1" applyNumberFormat="1" applyFont="1" applyFill="1" applyBorder="1" applyAlignment="1">
      <alignment horizontal="center" vertical="center"/>
    </xf>
    <xf numFmtId="2" fontId="6" fillId="29" borderId="1" xfId="3" applyNumberFormat="1" applyFont="1" applyFill="1" applyBorder="1" applyAlignment="1">
      <alignment horizontal="center" vertical="center"/>
    </xf>
    <xf numFmtId="2" fontId="6" fillId="0" borderId="1" xfId="4" applyNumberFormat="1" applyFont="1" applyFill="1" applyBorder="1" applyAlignment="1">
      <alignment horizontal="center" vertical="center" wrapText="1"/>
    </xf>
    <xf numFmtId="2" fontId="59" fillId="29" borderId="1" xfId="1452" applyNumberFormat="1" applyFont="1" applyFill="1" applyBorder="1" applyAlignment="1">
      <alignment horizontal="center" vertical="center"/>
    </xf>
    <xf numFmtId="2" fontId="59" fillId="29" borderId="1" xfId="826" applyNumberFormat="1" applyFont="1" applyFill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4" fillId="0" borderId="18" xfId="1" applyNumberFormat="1" applyFont="1" applyFill="1" applyBorder="1" applyAlignment="1">
      <alignment horizontal="center" vertical="center" wrapText="1"/>
    </xf>
    <xf numFmtId="2" fontId="4" fillId="0" borderId="18" xfId="1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2" fontId="6" fillId="30" borderId="1" xfId="4" applyNumberFormat="1" applyFont="1" applyFill="1" applyBorder="1" applyAlignment="1">
      <alignment horizontal="center" vertical="center" wrapText="1"/>
    </xf>
    <xf numFmtId="2" fontId="6" fillId="30" borderId="1" xfId="3" applyNumberFormat="1" applyFont="1" applyFill="1" applyBorder="1" applyAlignment="1">
      <alignment horizontal="center" vertical="center"/>
    </xf>
    <xf numFmtId="2" fontId="7" fillId="30" borderId="1" xfId="3" applyNumberFormat="1" applyFont="1" applyFill="1" applyBorder="1" applyAlignment="1">
      <alignment horizontal="center" vertical="center"/>
    </xf>
    <xf numFmtId="49" fontId="6" fillId="30" borderId="1" xfId="1" applyNumberFormat="1" applyFont="1" applyFill="1" applyBorder="1" applyAlignment="1">
      <alignment horizontal="center" vertical="center" wrapText="1"/>
    </xf>
    <xf numFmtId="0" fontId="6" fillId="30" borderId="1" xfId="1" applyFont="1" applyFill="1" applyBorder="1" applyAlignment="1">
      <alignment horizontal="left" vertical="center" wrapText="1"/>
    </xf>
    <xf numFmtId="0" fontId="6" fillId="30" borderId="1" xfId="1" applyFont="1" applyFill="1" applyBorder="1" applyAlignment="1">
      <alignment horizontal="center" vertical="center" wrapText="1"/>
    </xf>
    <xf numFmtId="166" fontId="6" fillId="30" borderId="1" xfId="1" applyNumberFormat="1" applyFont="1" applyFill="1" applyBorder="1" applyAlignment="1">
      <alignment horizontal="center" vertical="center"/>
    </xf>
    <xf numFmtId="179" fontId="6" fillId="30" borderId="1" xfId="3" applyNumberFormat="1" applyFont="1" applyFill="1" applyBorder="1" applyAlignment="1">
      <alignment horizontal="center" vertical="center"/>
    </xf>
    <xf numFmtId="179" fontId="6" fillId="30" borderId="1" xfId="3" applyNumberFormat="1" applyFont="1" applyFill="1" applyBorder="1" applyAlignment="1">
      <alignment horizontal="center" vertical="center" wrapText="1"/>
    </xf>
    <xf numFmtId="2" fontId="6" fillId="30" borderId="1" xfId="1" applyNumberFormat="1" applyFont="1" applyFill="1" applyBorder="1" applyAlignment="1">
      <alignment horizontal="center" vertical="center"/>
    </xf>
    <xf numFmtId="179" fontId="72" fillId="30" borderId="1" xfId="3" applyNumberFormat="1" applyFont="1" applyFill="1" applyBorder="1" applyAlignment="1">
      <alignment horizontal="center" vertical="center" wrapText="1"/>
    </xf>
    <xf numFmtId="2" fontId="4" fillId="30" borderId="1" xfId="1" applyNumberFormat="1" applyFont="1" applyFill="1" applyBorder="1" applyAlignment="1">
      <alignment horizontal="center" vertical="center"/>
    </xf>
    <xf numFmtId="4" fontId="6" fillId="30" borderId="1" xfId="4" applyNumberFormat="1" applyFont="1" applyFill="1" applyBorder="1" applyAlignment="1">
      <alignment horizontal="center" vertical="center" wrapText="1"/>
    </xf>
    <xf numFmtId="0" fontId="6" fillId="30" borderId="1" xfId="1" applyFont="1" applyFill="1" applyBorder="1" applyAlignment="1">
      <alignment vertical="center" wrapText="1"/>
    </xf>
    <xf numFmtId="49" fontId="7" fillId="30" borderId="1" xfId="1" applyNumberFormat="1" applyFont="1" applyFill="1" applyBorder="1" applyAlignment="1">
      <alignment horizontal="center" vertical="center" wrapText="1"/>
    </xf>
    <xf numFmtId="10" fontId="6" fillId="30" borderId="1" xfId="3" applyNumberFormat="1" applyFont="1" applyFill="1" applyBorder="1" applyAlignment="1">
      <alignment horizontal="center" vertical="center" wrapText="1"/>
    </xf>
    <xf numFmtId="2" fontId="7" fillId="30" borderId="1" xfId="4" applyNumberFormat="1" applyFont="1" applyFill="1" applyBorder="1" applyAlignment="1">
      <alignment horizontal="center" vertical="center" wrapText="1"/>
    </xf>
    <xf numFmtId="169" fontId="6" fillId="29" borderId="0" xfId="1" applyNumberFormat="1" applyFont="1" applyFill="1" applyBorder="1"/>
    <xf numFmtId="167" fontId="6" fillId="0" borderId="2" xfId="3" applyNumberFormat="1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left" wrapText="1"/>
    </xf>
    <xf numFmtId="0" fontId="70" fillId="0" borderId="0" xfId="0" applyFont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166" fontId="6" fillId="0" borderId="2" xfId="4" applyNumberFormat="1" applyFont="1" applyFill="1" applyBorder="1" applyAlignment="1">
      <alignment horizontal="center" vertical="center" wrapText="1"/>
    </xf>
    <xf numFmtId="49" fontId="6" fillId="29" borderId="1" xfId="1" applyNumberFormat="1" applyFont="1" applyFill="1" applyBorder="1" applyAlignment="1">
      <alignment horizontal="center" vertical="center" wrapText="1"/>
    </xf>
    <xf numFmtId="49" fontId="7" fillId="29" borderId="1" xfId="1" applyNumberFormat="1" applyFont="1" applyFill="1" applyBorder="1" applyAlignment="1">
      <alignment horizontal="center" vertical="center" wrapText="1"/>
    </xf>
    <xf numFmtId="2" fontId="4" fillId="29" borderId="0" xfId="3" applyNumberFormat="1" applyFont="1" applyFill="1" applyBorder="1" applyAlignment="1">
      <alignment horizontal="center" vertical="center"/>
    </xf>
    <xf numFmtId="2" fontId="4" fillId="29" borderId="0" xfId="3" applyNumberFormat="1" applyFont="1" applyFill="1" applyBorder="1" applyAlignment="1">
      <alignment vertical="center"/>
    </xf>
    <xf numFmtId="0" fontId="4" fillId="0" borderId="0" xfId="4" applyFont="1" applyFill="1" applyAlignment="1">
      <alignment horizontal="left" wrapText="1"/>
    </xf>
    <xf numFmtId="49" fontId="6" fillId="0" borderId="1" xfId="1" applyNumberFormat="1" applyFont="1" applyFill="1" applyBorder="1" applyAlignment="1">
      <alignment horizontal="center" vertical="center" wrapText="1"/>
    </xf>
    <xf numFmtId="49" fontId="7" fillId="29" borderId="1" xfId="1" applyNumberFormat="1" applyFont="1" applyFill="1" applyBorder="1" applyAlignment="1">
      <alignment horizontal="center" vertical="center" wrapText="1"/>
    </xf>
    <xf numFmtId="49" fontId="6" fillId="29" borderId="1" xfId="1" applyNumberFormat="1" applyFont="1" applyFill="1" applyBorder="1" applyAlignment="1">
      <alignment horizontal="center" vertical="center" wrapText="1"/>
    </xf>
    <xf numFmtId="168" fontId="4" fillId="0" borderId="0" xfId="3" applyNumberFormat="1" applyFont="1" applyFill="1" applyBorder="1" applyAlignment="1">
      <alignment vertical="center"/>
    </xf>
    <xf numFmtId="168" fontId="4" fillId="0" borderId="0" xfId="3" applyNumberFormat="1" applyFont="1" applyFill="1" applyAlignment="1">
      <alignment vertical="center" wrapText="1"/>
    </xf>
    <xf numFmtId="3" fontId="4" fillId="0" borderId="0" xfId="3" applyNumberFormat="1" applyFont="1" applyFill="1" applyBorder="1" applyAlignment="1">
      <alignment vertical="center"/>
    </xf>
    <xf numFmtId="0" fontId="74" fillId="0" borderId="0" xfId="0" applyFont="1" applyBorder="1" applyAlignment="1">
      <alignment horizontal="left"/>
    </xf>
    <xf numFmtId="0" fontId="4" fillId="0" borderId="0" xfId="4" applyFont="1" applyFill="1" applyAlignment="1">
      <alignment horizontal="center" vertical="center"/>
    </xf>
    <xf numFmtId="168" fontId="4" fillId="0" borderId="0" xfId="3" applyNumberFormat="1" applyFont="1" applyFill="1" applyAlignment="1">
      <alignment vertical="center"/>
    </xf>
    <xf numFmtId="166" fontId="4" fillId="0" borderId="0" xfId="4" applyNumberFormat="1" applyFont="1" applyFill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166" fontId="4" fillId="0" borderId="1" xfId="3" applyNumberFormat="1" applyFont="1" applyFill="1" applyBorder="1" applyAlignment="1">
      <alignment horizontal="center" vertical="center"/>
    </xf>
    <xf numFmtId="3" fontId="4" fillId="0" borderId="1" xfId="4" applyNumberFormat="1" applyFont="1" applyFill="1" applyBorder="1" applyAlignment="1">
      <alignment horizont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vertical="center" wrapText="1"/>
    </xf>
    <xf numFmtId="49" fontId="7" fillId="0" borderId="1" xfId="1" applyNumberFormat="1" applyFont="1" applyFill="1" applyBorder="1" applyAlignment="1">
      <alignment horizontal="left" vertical="center" wrapText="1"/>
    </xf>
    <xf numFmtId="166" fontId="6" fillId="0" borderId="1" xfId="3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vertical="center" wrapText="1"/>
    </xf>
    <xf numFmtId="3" fontId="6" fillId="0" borderId="1" xfId="4" applyNumberFormat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166" fontId="6" fillId="0" borderId="1" xfId="4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" fontId="6" fillId="0" borderId="1" xfId="4" applyNumberFormat="1" applyFont="1" applyFill="1" applyBorder="1" applyAlignment="1">
      <alignment horizontal="center" vertical="center" wrapText="1"/>
    </xf>
    <xf numFmtId="4" fontId="6" fillId="0" borderId="1" xfId="4" applyNumberFormat="1" applyFont="1" applyFill="1" applyBorder="1" applyAlignment="1">
      <alignment horizontal="center" wrapText="1"/>
    </xf>
    <xf numFmtId="166" fontId="6" fillId="0" borderId="1" xfId="4" applyNumberFormat="1" applyFont="1" applyFill="1" applyBorder="1" applyAlignment="1">
      <alignment horizontal="center" wrapText="1"/>
    </xf>
    <xf numFmtId="0" fontId="6" fillId="0" borderId="1" xfId="1" applyFont="1" applyFill="1" applyBorder="1" applyAlignment="1">
      <alignment vertical="center" wrapText="1"/>
    </xf>
    <xf numFmtId="167" fontId="6" fillId="0" borderId="1" xfId="3" applyNumberFormat="1" applyFont="1" applyFill="1" applyBorder="1" applyAlignment="1">
      <alignment horizontal="center" vertical="center"/>
    </xf>
    <xf numFmtId="166" fontId="4" fillId="0" borderId="1" xfId="4" applyNumberFormat="1" applyFont="1" applyFill="1" applyBorder="1" applyAlignment="1">
      <alignment horizontal="center" wrapText="1"/>
    </xf>
    <xf numFmtId="166" fontId="4" fillId="29" borderId="1" xfId="4" applyNumberFormat="1" applyFont="1" applyFill="1" applyBorder="1" applyAlignment="1">
      <alignment horizontal="center" vertical="center" wrapText="1"/>
    </xf>
    <xf numFmtId="177" fontId="6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/>
    </xf>
    <xf numFmtId="166" fontId="7" fillId="0" borderId="1" xfId="4" applyNumberFormat="1" applyFont="1" applyFill="1" applyBorder="1" applyAlignment="1">
      <alignment horizontal="center" wrapText="1"/>
    </xf>
    <xf numFmtId="49" fontId="76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166" fontId="4" fillId="0" borderId="1" xfId="4" applyNumberFormat="1" applyFont="1" applyFill="1" applyBorder="1" applyAlignment="1">
      <alignment horizontal="center" vertical="center" wrapText="1"/>
    </xf>
    <xf numFmtId="166" fontId="7" fillId="0" borderId="1" xfId="4" applyNumberFormat="1" applyFont="1" applyFill="1" applyBorder="1" applyAlignment="1">
      <alignment horizontal="center" vertical="center" wrapText="1"/>
    </xf>
    <xf numFmtId="177" fontId="4" fillId="0" borderId="1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/>
    <xf numFmtId="0" fontId="7" fillId="31" borderId="1" xfId="1" applyFont="1" applyFill="1" applyBorder="1" applyAlignment="1">
      <alignment horizontal="left" vertical="center" wrapText="1"/>
    </xf>
    <xf numFmtId="166" fontId="6" fillId="0" borderId="1" xfId="1" applyNumberFormat="1" applyFont="1" applyFill="1" applyBorder="1" applyAlignment="1">
      <alignment horizontal="center" vertical="center"/>
    </xf>
    <xf numFmtId="166" fontId="4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3" fontId="7" fillId="0" borderId="1" xfId="4" applyNumberFormat="1" applyFont="1" applyFill="1" applyBorder="1" applyAlignment="1">
      <alignment horizontal="center" wrapText="1"/>
    </xf>
    <xf numFmtId="166" fontId="6" fillId="0" borderId="0" xfId="4" applyNumberFormat="1" applyFont="1" applyFill="1" applyBorder="1" applyAlignment="1">
      <alignment vertical="center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7" fontId="6" fillId="0" borderId="1" xfId="3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vertical="center" wrapText="1"/>
    </xf>
    <xf numFmtId="0" fontId="77" fillId="0" borderId="0" xfId="4" applyFont="1" applyFill="1"/>
    <xf numFmtId="0" fontId="77" fillId="0" borderId="0" xfId="4" applyFont="1" applyFill="1" applyAlignment="1">
      <alignment horizontal="center"/>
    </xf>
    <xf numFmtId="168" fontId="77" fillId="0" borderId="0" xfId="3" applyNumberFormat="1" applyFont="1" applyFill="1" applyAlignment="1">
      <alignment vertical="center"/>
    </xf>
    <xf numFmtId="166" fontId="77" fillId="0" borderId="0" xfId="4" applyNumberFormat="1" applyFont="1" applyFill="1" applyAlignment="1">
      <alignment horizontal="center"/>
    </xf>
    <xf numFmtId="0" fontId="77" fillId="0" borderId="0" xfId="4" applyFont="1" applyFill="1" applyAlignment="1">
      <alignment horizontal="left"/>
    </xf>
    <xf numFmtId="0" fontId="4" fillId="0" borderId="0" xfId="4" applyFont="1" applyFill="1" applyAlignment="1">
      <alignment horizontal="center" wrapText="1"/>
    </xf>
    <xf numFmtId="0" fontId="4" fillId="0" borderId="0" xfId="4" applyFont="1" applyFill="1" applyAlignment="1">
      <alignment horizontal="center"/>
    </xf>
    <xf numFmtId="168" fontId="6" fillId="0" borderId="0" xfId="3" applyNumberFormat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180" fontId="4" fillId="0" borderId="0" xfId="1497" applyNumberFormat="1" applyFont="1" applyFill="1" applyBorder="1" applyAlignment="1">
      <alignment vertical="center"/>
    </xf>
    <xf numFmtId="10" fontId="7" fillId="0" borderId="0" xfId="3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80" fontId="4" fillId="0" borderId="0" xfId="1497" applyNumberFormat="1" applyFont="1" applyFill="1" applyAlignment="1">
      <alignment horizontal="center" vertical="center" wrapText="1"/>
    </xf>
    <xf numFmtId="4" fontId="4" fillId="0" borderId="0" xfId="1" applyNumberFormat="1" applyFont="1" applyFill="1" applyAlignment="1">
      <alignment horizontal="center" vertical="center"/>
    </xf>
    <xf numFmtId="10" fontId="7" fillId="0" borderId="0" xfId="3" applyNumberFormat="1" applyFont="1" applyFill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/>
    </xf>
    <xf numFmtId="0" fontId="4" fillId="29" borderId="0" xfId="1" applyFont="1" applyFill="1" applyBorder="1" applyAlignment="1">
      <alignment vertical="center"/>
    </xf>
    <xf numFmtId="180" fontId="4" fillId="29" borderId="0" xfId="1497" applyNumberFormat="1" applyFont="1" applyFill="1" applyBorder="1" applyAlignment="1">
      <alignment vertical="center"/>
    </xf>
    <xf numFmtId="166" fontId="4" fillId="29" borderId="0" xfId="1" applyNumberFormat="1" applyFont="1" applyFill="1" applyBorder="1" applyAlignment="1">
      <alignment vertical="center"/>
    </xf>
    <xf numFmtId="166" fontId="4" fillId="29" borderId="0" xfId="1" applyNumberFormat="1" applyFont="1" applyFill="1" applyBorder="1" applyAlignment="1">
      <alignment horizontal="center" vertical="center"/>
    </xf>
    <xf numFmtId="0" fontId="4" fillId="29" borderId="0" xfId="1" applyFont="1" applyFill="1" applyAlignment="1">
      <alignment horizontal="left" vertical="center" wrapText="1"/>
    </xf>
    <xf numFmtId="0" fontId="78" fillId="0" borderId="0" xfId="0" applyFont="1" applyFill="1" applyAlignment="1"/>
    <xf numFmtId="180" fontId="78" fillId="0" borderId="0" xfId="1497" applyNumberFormat="1" applyFont="1" applyFill="1" applyAlignment="1"/>
    <xf numFmtId="184" fontId="79" fillId="0" borderId="0" xfId="0" applyNumberFormat="1" applyFont="1" applyFill="1" applyAlignment="1">
      <alignment horizontal="center"/>
    </xf>
    <xf numFmtId="0" fontId="69" fillId="0" borderId="0" xfId="0" applyFont="1" applyFill="1" applyAlignment="1">
      <alignment horizontal="left"/>
    </xf>
    <xf numFmtId="0" fontId="78" fillId="0" borderId="0" xfId="0" applyFont="1" applyFill="1" applyAlignment="1">
      <alignment horizontal="center"/>
    </xf>
    <xf numFmtId="184" fontId="79" fillId="0" borderId="0" xfId="3" applyNumberFormat="1" applyFont="1" applyFill="1" applyAlignment="1">
      <alignment horizontal="left"/>
    </xf>
    <xf numFmtId="0" fontId="69" fillId="0" borderId="0" xfId="0" applyFont="1" applyFill="1" applyAlignment="1"/>
    <xf numFmtId="184" fontId="79" fillId="0" borderId="0" xfId="0" applyNumberFormat="1" applyFont="1" applyFill="1" applyAlignment="1">
      <alignment horizontal="left"/>
    </xf>
    <xf numFmtId="0" fontId="80" fillId="0" borderId="0" xfId="0" applyFont="1" applyFill="1" applyAlignment="1"/>
    <xf numFmtId="3" fontId="6" fillId="0" borderId="1" xfId="4" applyNumberFormat="1" applyFont="1" applyFill="1" applyBorder="1" applyAlignment="1">
      <alignment horizontal="center" vertical="center" wrapText="1"/>
    </xf>
    <xf numFmtId="3" fontId="6" fillId="29" borderId="1" xfId="4" applyNumberFormat="1" applyFont="1" applyFill="1" applyBorder="1" applyAlignment="1">
      <alignment horizontal="center" vertical="center" wrapText="1"/>
    </xf>
    <xf numFmtId="180" fontId="6" fillId="29" borderId="0" xfId="1497" applyNumberFormat="1" applyFont="1" applyFill="1" applyBorder="1" applyAlignment="1">
      <alignment vertical="center"/>
    </xf>
    <xf numFmtId="10" fontId="6" fillId="29" borderId="0" xfId="3" applyNumberFormat="1" applyFont="1" applyFill="1" applyBorder="1" applyAlignment="1">
      <alignment horizontal="center" vertical="center"/>
    </xf>
    <xf numFmtId="10" fontId="7" fillId="0" borderId="1" xfId="3" applyNumberFormat="1" applyFont="1" applyFill="1" applyBorder="1" applyAlignment="1">
      <alignment horizontal="center" vertical="center"/>
    </xf>
    <xf numFmtId="0" fontId="7" fillId="29" borderId="0" xfId="1" applyFont="1" applyFill="1" applyBorder="1" applyAlignment="1">
      <alignment vertical="center"/>
    </xf>
    <xf numFmtId="180" fontId="7" fillId="29" borderId="0" xfId="1497" applyNumberFormat="1" applyFont="1" applyFill="1" applyBorder="1" applyAlignment="1">
      <alignment vertical="center"/>
    </xf>
    <xf numFmtId="10" fontId="7" fillId="0" borderId="1" xfId="3" applyNumberFormat="1" applyFont="1" applyFill="1" applyBorder="1" applyAlignment="1">
      <alignment horizontal="center" vertical="center" wrapText="1"/>
    </xf>
    <xf numFmtId="0" fontId="7" fillId="32" borderId="0" xfId="1" applyFont="1" applyFill="1" applyBorder="1" applyAlignment="1">
      <alignment vertical="center"/>
    </xf>
    <xf numFmtId="180" fontId="7" fillId="32" borderId="0" xfId="1497" applyNumberFormat="1" applyFont="1" applyFill="1" applyBorder="1" applyAlignment="1">
      <alignment vertical="center"/>
    </xf>
    <xf numFmtId="10" fontId="7" fillId="32" borderId="0" xfId="3" applyNumberFormat="1" applyFont="1" applyFill="1" applyBorder="1" applyAlignment="1">
      <alignment horizontal="center" vertical="center"/>
    </xf>
    <xf numFmtId="177" fontId="7" fillId="32" borderId="1" xfId="3" applyNumberFormat="1" applyFont="1" applyFill="1" applyBorder="1" applyAlignment="1">
      <alignment horizontal="center" vertical="center" wrapText="1"/>
    </xf>
    <xf numFmtId="166" fontId="7" fillId="32" borderId="1" xfId="4" applyNumberFormat="1" applyFont="1" applyFill="1" applyBorder="1" applyAlignment="1">
      <alignment horizontal="center" vertical="center" wrapText="1"/>
    </xf>
    <xf numFmtId="49" fontId="7" fillId="32" borderId="1" xfId="1" applyNumberFormat="1" applyFont="1" applyFill="1" applyBorder="1" applyAlignment="1">
      <alignment horizontal="center" vertical="center" wrapText="1"/>
    </xf>
    <xf numFmtId="0" fontId="7" fillId="32" borderId="1" xfId="4" applyNumberFormat="1" applyFont="1" applyFill="1" applyBorder="1" applyAlignment="1">
      <alignment horizontal="center" vertical="center" wrapText="1"/>
    </xf>
    <xf numFmtId="0" fontId="7" fillId="32" borderId="0" xfId="1" applyNumberFormat="1" applyFont="1" applyFill="1" applyBorder="1" applyAlignment="1">
      <alignment horizontal="center" vertical="center"/>
    </xf>
    <xf numFmtId="0" fontId="6" fillId="32" borderId="0" xfId="1" applyFont="1" applyFill="1" applyBorder="1" applyAlignment="1">
      <alignment vertical="center"/>
    </xf>
    <xf numFmtId="180" fontId="6" fillId="32" borderId="0" xfId="1497" applyNumberFormat="1" applyFont="1" applyFill="1" applyBorder="1" applyAlignment="1">
      <alignment vertical="center"/>
    </xf>
    <xf numFmtId="166" fontId="6" fillId="32" borderId="0" xfId="4" applyNumberFormat="1" applyFont="1" applyFill="1" applyBorder="1" applyAlignment="1">
      <alignment horizontal="center" vertical="center"/>
    </xf>
    <xf numFmtId="177" fontId="6" fillId="32" borderId="1" xfId="3" applyNumberFormat="1" applyFont="1" applyFill="1" applyBorder="1" applyAlignment="1">
      <alignment horizontal="center" vertical="center" wrapText="1"/>
    </xf>
    <xf numFmtId="166" fontId="6" fillId="32" borderId="1" xfId="4" applyNumberFormat="1" applyFont="1" applyFill="1" applyBorder="1" applyAlignment="1">
      <alignment horizontal="center" vertical="center" wrapText="1"/>
    </xf>
    <xf numFmtId="49" fontId="6" fillId="32" borderId="1" xfId="1" applyNumberFormat="1" applyFont="1" applyFill="1" applyBorder="1" applyAlignment="1">
      <alignment horizontal="center" vertical="center" wrapText="1"/>
    </xf>
    <xf numFmtId="0" fontId="6" fillId="32" borderId="1" xfId="1" applyFont="1" applyFill="1" applyBorder="1" applyAlignment="1">
      <alignment vertical="center" wrapText="1"/>
    </xf>
    <xf numFmtId="179" fontId="6" fillId="32" borderId="0" xfId="3" applyNumberFormat="1" applyFont="1" applyFill="1" applyBorder="1" applyAlignment="1">
      <alignment horizontal="center" vertical="center"/>
    </xf>
    <xf numFmtId="179" fontId="7" fillId="0" borderId="1" xfId="3" applyNumberFormat="1" applyFont="1" applyFill="1" applyBorder="1" applyAlignment="1">
      <alignment horizontal="center" vertical="center" wrapText="1"/>
    </xf>
    <xf numFmtId="4" fontId="6" fillId="32" borderId="1" xfId="4" applyNumberFormat="1" applyFont="1" applyFill="1" applyBorder="1" applyAlignment="1">
      <alignment horizontal="center" vertical="center" wrapText="1"/>
    </xf>
    <xf numFmtId="0" fontId="6" fillId="32" borderId="1" xfId="1" applyFont="1" applyFill="1" applyBorder="1" applyAlignment="1">
      <alignment horizontal="left" vertical="center" wrapText="1"/>
    </xf>
    <xf numFmtId="185" fontId="6" fillId="32" borderId="1" xfId="4" applyNumberFormat="1" applyFont="1" applyFill="1" applyBorder="1" applyAlignment="1">
      <alignment horizontal="center" vertical="center" wrapText="1"/>
    </xf>
    <xf numFmtId="179" fontId="64" fillId="32" borderId="0" xfId="3" applyNumberFormat="1" applyFont="1" applyFill="1" applyBorder="1" applyAlignment="1">
      <alignment horizontal="center" vertical="center"/>
    </xf>
    <xf numFmtId="0" fontId="81" fillId="33" borderId="0" xfId="1" applyFont="1" applyFill="1" applyBorder="1" applyAlignment="1">
      <alignment vertical="center"/>
    </xf>
    <xf numFmtId="180" fontId="6" fillId="33" borderId="1" xfId="1497" applyNumberFormat="1" applyFont="1" applyFill="1" applyBorder="1" applyAlignment="1">
      <alignment vertical="center"/>
    </xf>
    <xf numFmtId="0" fontId="6" fillId="33" borderId="1" xfId="1" applyFont="1" applyFill="1" applyBorder="1" applyAlignment="1">
      <alignment vertical="center" wrapText="1"/>
    </xf>
    <xf numFmtId="0" fontId="6" fillId="33" borderId="1" xfId="1" applyFont="1" applyFill="1" applyBorder="1" applyAlignment="1">
      <alignment horizontal="center" vertical="center" wrapText="1"/>
    </xf>
    <xf numFmtId="179" fontId="6" fillId="33" borderId="1" xfId="3" applyNumberFormat="1" applyFont="1" applyFill="1" applyBorder="1" applyAlignment="1">
      <alignment horizontal="center" vertical="center" wrapText="1"/>
    </xf>
    <xf numFmtId="179" fontId="9" fillId="0" borderId="1" xfId="3" applyNumberFormat="1" applyFont="1" applyFill="1" applyBorder="1" applyAlignment="1">
      <alignment horizontal="center" vertical="center" wrapText="1"/>
    </xf>
    <xf numFmtId="177" fontId="6" fillId="33" borderId="1" xfId="3" applyNumberFormat="1" applyFont="1" applyFill="1" applyBorder="1" applyAlignment="1">
      <alignment horizontal="center" vertical="center" wrapText="1"/>
    </xf>
    <xf numFmtId="166" fontId="6" fillId="33" borderId="1" xfId="4" applyNumberFormat="1" applyFont="1" applyFill="1" applyBorder="1" applyAlignment="1">
      <alignment horizontal="center" vertical="center" wrapText="1"/>
    </xf>
    <xf numFmtId="49" fontId="6" fillId="33" borderId="1" xfId="1" applyNumberFormat="1" applyFont="1" applyFill="1" applyBorder="1" applyAlignment="1">
      <alignment horizontal="center" vertical="center" wrapText="1"/>
    </xf>
    <xf numFmtId="0" fontId="6" fillId="33" borderId="1" xfId="1" applyFont="1" applyFill="1" applyBorder="1" applyAlignment="1">
      <alignment horizontal="left" vertical="center" wrapText="1"/>
    </xf>
    <xf numFmtId="179" fontId="4" fillId="29" borderId="0" xfId="3" applyNumberFormat="1" applyFont="1" applyFill="1" applyBorder="1" applyAlignment="1">
      <alignment horizontal="center" vertical="center" wrapText="1"/>
    </xf>
    <xf numFmtId="179" fontId="82" fillId="0" borderId="1" xfId="3" applyNumberFormat="1" applyFont="1" applyFill="1" applyBorder="1" applyAlignment="1">
      <alignment horizontal="left" vertical="center" wrapText="1"/>
    </xf>
    <xf numFmtId="177" fontId="6" fillId="29" borderId="1" xfId="3" applyNumberFormat="1" applyFont="1" applyFill="1" applyBorder="1" applyAlignment="1">
      <alignment horizontal="center" vertical="center" wrapText="1"/>
    </xf>
    <xf numFmtId="179" fontId="4" fillId="29" borderId="0" xfId="3" applyNumberFormat="1" applyFont="1" applyFill="1" applyBorder="1" applyAlignment="1">
      <alignment horizontal="center" vertical="center"/>
    </xf>
    <xf numFmtId="179" fontId="82" fillId="0" borderId="1" xfId="3" applyNumberFormat="1" applyFont="1" applyFill="1" applyBorder="1" applyAlignment="1">
      <alignment horizontal="center" vertical="center" wrapText="1"/>
    </xf>
    <xf numFmtId="180" fontId="4" fillId="29" borderId="1" xfId="1497" applyNumberFormat="1" applyFont="1" applyFill="1" applyBorder="1" applyAlignment="1">
      <alignment vertical="top"/>
    </xf>
    <xf numFmtId="179" fontId="4" fillId="29" borderId="1" xfId="3" applyNumberFormat="1" applyFont="1" applyFill="1" applyBorder="1" applyAlignment="1">
      <alignment horizontal="left" vertical="top" wrapText="1"/>
    </xf>
    <xf numFmtId="0" fontId="6" fillId="33" borderId="0" xfId="1" applyFont="1" applyFill="1" applyBorder="1" applyAlignment="1">
      <alignment vertical="center"/>
    </xf>
    <xf numFmtId="180" fontId="6" fillId="33" borderId="0" xfId="1497" applyNumberFormat="1" applyFont="1" applyFill="1" applyBorder="1" applyAlignment="1">
      <alignment vertical="center"/>
    </xf>
    <xf numFmtId="179" fontId="6" fillId="33" borderId="0" xfId="3" applyNumberFormat="1" applyFont="1" applyFill="1" applyBorder="1" applyAlignment="1">
      <alignment horizontal="center" vertical="center"/>
    </xf>
    <xf numFmtId="186" fontId="82" fillId="0" borderId="2" xfId="3" applyNumberFormat="1" applyFont="1" applyFill="1" applyBorder="1" applyAlignment="1">
      <alignment vertical="center" wrapText="1"/>
    </xf>
    <xf numFmtId="179" fontId="82" fillId="0" borderId="2" xfId="3" applyNumberFormat="1" applyFont="1" applyFill="1" applyBorder="1" applyAlignment="1">
      <alignment vertical="center" wrapText="1"/>
    </xf>
    <xf numFmtId="180" fontId="4" fillId="29" borderId="1" xfId="1497" applyNumberFormat="1" applyFont="1" applyFill="1" applyBorder="1" applyAlignment="1">
      <alignment vertical="center"/>
    </xf>
    <xf numFmtId="179" fontId="4" fillId="29" borderId="1" xfId="3" applyNumberFormat="1" applyFont="1" applyFill="1" applyBorder="1" applyAlignment="1">
      <alignment horizontal="center" vertical="center"/>
    </xf>
    <xf numFmtId="0" fontId="4" fillId="32" borderId="0" xfId="1" applyFont="1" applyFill="1" applyBorder="1" applyAlignment="1">
      <alignment vertical="center"/>
    </xf>
    <xf numFmtId="180" fontId="4" fillId="32" borderId="0" xfId="1497" applyNumberFormat="1" applyFont="1" applyFill="1" applyBorder="1" applyAlignment="1">
      <alignment vertical="center"/>
    </xf>
    <xf numFmtId="166" fontId="6" fillId="32" borderId="1" xfId="1" applyNumberFormat="1" applyFont="1" applyFill="1" applyBorder="1" applyAlignment="1">
      <alignment horizontal="center" vertical="center"/>
    </xf>
    <xf numFmtId="0" fontId="6" fillId="32" borderId="1" xfId="1" applyFont="1" applyFill="1" applyBorder="1" applyAlignment="1">
      <alignment horizontal="center" vertical="center" wrapText="1"/>
    </xf>
    <xf numFmtId="179" fontId="6" fillId="29" borderId="0" xfId="3" applyNumberFormat="1" applyFont="1" applyFill="1" applyBorder="1" applyAlignment="1">
      <alignment horizontal="center" vertical="center"/>
    </xf>
    <xf numFmtId="0" fontId="4" fillId="29" borderId="1" xfId="1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horizontal="center" vertical="center"/>
    </xf>
    <xf numFmtId="180" fontId="4" fillId="0" borderId="1" xfId="1497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vertical="center"/>
    </xf>
    <xf numFmtId="177" fontId="6" fillId="0" borderId="1" xfId="3" applyNumberFormat="1" applyFont="1" applyFill="1" applyBorder="1" applyAlignment="1">
      <alignment horizontal="center" vertical="center" wrapText="1"/>
    </xf>
    <xf numFmtId="0" fontId="4" fillId="33" borderId="0" xfId="1" applyFont="1" applyFill="1" applyBorder="1" applyAlignment="1">
      <alignment vertical="center"/>
    </xf>
    <xf numFmtId="180" fontId="4" fillId="33" borderId="0" xfId="1497" applyNumberFormat="1" applyFont="1" applyFill="1" applyBorder="1" applyAlignment="1">
      <alignment vertical="center"/>
    </xf>
    <xf numFmtId="166" fontId="6" fillId="33" borderId="1" xfId="1" applyNumberFormat="1" applyFont="1" applyFill="1" applyBorder="1" applyAlignment="1">
      <alignment horizontal="center" vertical="center"/>
    </xf>
    <xf numFmtId="179" fontId="82" fillId="0" borderId="1" xfId="3" applyNumberFormat="1" applyFont="1" applyFill="1" applyBorder="1" applyAlignment="1">
      <alignment vertical="center" wrapText="1"/>
    </xf>
    <xf numFmtId="166" fontId="6" fillId="0" borderId="1" xfId="4" applyNumberFormat="1" applyFont="1" applyFill="1" applyBorder="1" applyAlignment="1">
      <alignment horizontal="center" vertical="center"/>
    </xf>
    <xf numFmtId="10" fontId="6" fillId="0" borderId="0" xfId="3" applyNumberFormat="1" applyFont="1" applyFill="1" applyBorder="1" applyAlignment="1">
      <alignment horizontal="center" vertical="center"/>
    </xf>
    <xf numFmtId="0" fontId="4" fillId="0" borderId="0" xfId="4" applyFont="1" applyFill="1" applyAlignment="1">
      <alignment vertical="center" wrapText="1"/>
    </xf>
    <xf numFmtId="180" fontId="4" fillId="0" borderId="0" xfId="1497" applyNumberFormat="1" applyFont="1" applyFill="1" applyAlignment="1">
      <alignment vertical="center" wrapText="1"/>
    </xf>
    <xf numFmtId="166" fontId="6" fillId="0" borderId="0" xfId="4" applyNumberFormat="1" applyFont="1" applyFill="1" applyAlignment="1">
      <alignment horizontal="center" vertical="center" wrapText="1"/>
    </xf>
    <xf numFmtId="0" fontId="4" fillId="0" borderId="0" xfId="4" applyFont="1" applyFill="1" applyAlignment="1">
      <alignment horizontal="left" vertical="center" wrapText="1"/>
    </xf>
    <xf numFmtId="180" fontId="4" fillId="0" borderId="0" xfId="1497" applyNumberFormat="1" applyFont="1" applyFill="1" applyAlignment="1">
      <alignment vertical="center"/>
    </xf>
    <xf numFmtId="10" fontId="7" fillId="0" borderId="0" xfId="3" applyNumberFormat="1" applyFont="1" applyFill="1" applyAlignment="1">
      <alignment horizontal="center" vertical="center"/>
    </xf>
    <xf numFmtId="166" fontId="6" fillId="0" borderId="0" xfId="4" applyNumberFormat="1" applyFont="1" applyFill="1" applyAlignment="1">
      <alignment horizontal="center" vertical="center"/>
    </xf>
    <xf numFmtId="0" fontId="4" fillId="0" borderId="0" xfId="4" applyFont="1" applyFill="1" applyAlignment="1">
      <alignment horizontal="left" vertical="center"/>
    </xf>
    <xf numFmtId="0" fontId="71" fillId="0" borderId="0" xfId="4" applyFont="1" applyFill="1" applyAlignment="1">
      <alignment vertical="center"/>
    </xf>
    <xf numFmtId="180" fontId="71" fillId="0" borderId="0" xfId="1497" applyNumberFormat="1" applyFont="1" applyFill="1" applyAlignment="1">
      <alignment vertical="center"/>
    </xf>
    <xf numFmtId="10" fontId="71" fillId="0" borderId="0" xfId="3" applyNumberFormat="1" applyFont="1" applyFill="1" applyAlignment="1">
      <alignment horizontal="center" vertical="center"/>
    </xf>
    <xf numFmtId="10" fontId="83" fillId="0" borderId="0" xfId="3" applyNumberFormat="1" applyFont="1" applyFill="1" applyAlignment="1">
      <alignment horizontal="center" vertical="center"/>
    </xf>
    <xf numFmtId="167" fontId="71" fillId="0" borderId="0" xfId="3" applyNumberFormat="1" applyFont="1" applyFill="1" applyAlignment="1">
      <alignment horizontal="center" vertical="center"/>
    </xf>
    <xf numFmtId="166" fontId="71" fillId="0" borderId="0" xfId="4" applyNumberFormat="1" applyFont="1" applyFill="1" applyAlignment="1">
      <alignment horizontal="center" vertical="center"/>
    </xf>
    <xf numFmtId="0" fontId="84" fillId="0" borderId="0" xfId="4" applyFont="1" applyFill="1" applyAlignment="1">
      <alignment vertical="center"/>
    </xf>
    <xf numFmtId="0" fontId="73" fillId="0" borderId="0" xfId="0" applyFont="1"/>
    <xf numFmtId="0" fontId="73" fillId="29" borderId="0" xfId="0" applyFont="1" applyFill="1"/>
    <xf numFmtId="0" fontId="0" fillId="31" borderId="0" xfId="0" applyFill="1"/>
    <xf numFmtId="0" fontId="71" fillId="0" borderId="0" xfId="1" applyFont="1" applyFill="1" applyBorder="1" applyAlignment="1"/>
    <xf numFmtId="166" fontId="71" fillId="0" borderId="0" xfId="1" applyNumberFormat="1" applyFont="1" applyFill="1" applyBorder="1" applyAlignment="1">
      <alignment horizontal="center"/>
    </xf>
    <xf numFmtId="49" fontId="71" fillId="0" borderId="0" xfId="1" applyNumberFormat="1" applyFont="1" applyFill="1" applyAlignment="1">
      <alignment horizontal="center" wrapText="1"/>
    </xf>
    <xf numFmtId="0" fontId="71" fillId="0" borderId="0" xfId="1" applyFont="1" applyFill="1" applyAlignment="1">
      <alignment horizontal="center" wrapText="1"/>
    </xf>
    <xf numFmtId="0" fontId="84" fillId="0" borderId="0" xfId="1" applyFont="1" applyFill="1" applyBorder="1" applyAlignment="1"/>
    <xf numFmtId="166" fontId="84" fillId="0" borderId="0" xfId="1" applyNumberFormat="1" applyFont="1" applyFill="1" applyBorder="1" applyAlignment="1">
      <alignment horizontal="center"/>
    </xf>
    <xf numFmtId="49" fontId="84" fillId="0" borderId="0" xfId="1" applyNumberFormat="1" applyFont="1" applyFill="1" applyAlignment="1">
      <alignment horizontal="center" wrapText="1"/>
    </xf>
    <xf numFmtId="0" fontId="84" fillId="0" borderId="0" xfId="1" applyFont="1" applyFill="1" applyAlignment="1">
      <alignment horizontal="left" wrapText="1"/>
    </xf>
    <xf numFmtId="0" fontId="84" fillId="0" borderId="0" xfId="1" applyFont="1" applyFill="1" applyAlignment="1">
      <alignment horizontal="center" wrapText="1"/>
    </xf>
    <xf numFmtId="3" fontId="6" fillId="0" borderId="0" xfId="1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166" fontId="6" fillId="0" borderId="1" xfId="1" applyNumberFormat="1" applyFont="1" applyFill="1" applyBorder="1" applyAlignment="1">
      <alignment vertical="center"/>
    </xf>
    <xf numFmtId="3" fontId="6" fillId="29" borderId="1" xfId="4" applyNumberFormat="1" applyFont="1" applyFill="1" applyBorder="1" applyAlignment="1">
      <alignment horizontal="right" vertical="center" wrapText="1"/>
    </xf>
    <xf numFmtId="3" fontId="6" fillId="0" borderId="1" xfId="1" applyNumberFormat="1" applyFont="1" applyFill="1" applyBorder="1" applyAlignment="1">
      <alignment vertical="center"/>
    </xf>
    <xf numFmtId="3" fontId="6" fillId="0" borderId="1" xfId="1" applyNumberFormat="1" applyFont="1" applyFill="1" applyBorder="1" applyAlignment="1">
      <alignment horizontal="center" vertical="center"/>
    </xf>
    <xf numFmtId="3" fontId="6" fillId="29" borderId="1" xfId="1" applyNumberFormat="1" applyFont="1" applyFill="1" applyBorder="1" applyAlignment="1">
      <alignment horizontal="right" vertic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3" fontId="6" fillId="29" borderId="1" xfId="1" applyNumberFormat="1" applyFont="1" applyFill="1" applyBorder="1" applyAlignment="1">
      <alignment vertical="center"/>
    </xf>
    <xf numFmtId="3" fontId="6" fillId="29" borderId="1" xfId="1" applyNumberFormat="1" applyFont="1" applyFill="1" applyBorder="1" applyAlignment="1">
      <alignment horizontal="center" vertical="center"/>
    </xf>
    <xf numFmtId="0" fontId="6" fillId="29" borderId="1" xfId="1" applyFont="1" applyFill="1" applyBorder="1" applyAlignment="1">
      <alignment vertical="center"/>
    </xf>
    <xf numFmtId="166" fontId="6" fillId="29" borderId="1" xfId="1" applyNumberFormat="1" applyFont="1" applyFill="1" applyBorder="1" applyAlignment="1">
      <alignment vertical="center"/>
    </xf>
    <xf numFmtId="0" fontId="4" fillId="29" borderId="1" xfId="1" applyFont="1" applyFill="1" applyBorder="1" applyAlignment="1">
      <alignment horizontal="center" vertical="center"/>
    </xf>
    <xf numFmtId="3" fontId="4" fillId="29" borderId="1" xfId="1" applyNumberFormat="1" applyFont="1" applyFill="1" applyBorder="1" applyAlignment="1">
      <alignment horizontal="center" vertical="center"/>
    </xf>
    <xf numFmtId="0" fontId="6" fillId="29" borderId="1" xfId="1" applyFont="1" applyFill="1" applyBorder="1" applyAlignment="1">
      <alignment horizontal="center" vertical="center"/>
    </xf>
    <xf numFmtId="173" fontId="6" fillId="29" borderId="1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/>
    <xf numFmtId="166" fontId="4" fillId="0" borderId="1" xfId="1" applyNumberFormat="1" applyFont="1" applyFill="1" applyBorder="1" applyAlignment="1">
      <alignment vertical="center"/>
    </xf>
    <xf numFmtId="166" fontId="4" fillId="29" borderId="1" xfId="1" applyNumberFormat="1" applyFont="1" applyFill="1" applyBorder="1" applyAlignment="1">
      <alignment vertical="center"/>
    </xf>
    <xf numFmtId="0" fontId="7" fillId="29" borderId="1" xfId="1" applyFont="1" applyFill="1" applyBorder="1" applyAlignment="1">
      <alignment vertical="center"/>
    </xf>
    <xf numFmtId="3" fontId="7" fillId="29" borderId="1" xfId="1" applyNumberFormat="1" applyFont="1" applyFill="1" applyBorder="1" applyAlignment="1">
      <alignment horizontal="center" vertical="center"/>
    </xf>
    <xf numFmtId="0" fontId="7" fillId="29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/>
    </xf>
    <xf numFmtId="4" fontId="7" fillId="29" borderId="1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/>
    <xf numFmtId="166" fontId="4" fillId="29" borderId="1" xfId="1498" applyNumberFormat="1" applyFont="1" applyFill="1" applyBorder="1" applyAlignment="1">
      <alignment horizontal="center" vertical="center"/>
    </xf>
    <xf numFmtId="4" fontId="4" fillId="29" borderId="1" xfId="4" applyNumberFormat="1" applyFont="1" applyFill="1" applyBorder="1" applyAlignment="1">
      <alignment horizontal="center" vertical="center" wrapText="1"/>
    </xf>
    <xf numFmtId="4" fontId="6" fillId="29" borderId="1" xfId="4" applyNumberFormat="1" applyFont="1" applyFill="1" applyBorder="1" applyAlignment="1">
      <alignment horizontal="right" vertical="center" wrapText="1"/>
    </xf>
    <xf numFmtId="4" fontId="6" fillId="29" borderId="1" xfId="4" applyNumberFormat="1" applyFont="1" applyFill="1" applyBorder="1" applyAlignment="1">
      <alignment vertical="center" wrapText="1"/>
    </xf>
    <xf numFmtId="184" fontId="4" fillId="29" borderId="1" xfId="1" applyNumberFormat="1" applyFont="1" applyFill="1" applyBorder="1" applyAlignment="1">
      <alignment horizontal="center" vertical="center"/>
    </xf>
    <xf numFmtId="4" fontId="4" fillId="29" borderId="1" xfId="1" applyNumberFormat="1" applyFont="1" applyFill="1" applyBorder="1" applyAlignment="1">
      <alignment horizontal="center" vertical="center"/>
    </xf>
    <xf numFmtId="0" fontId="81" fillId="29" borderId="1" xfId="1" applyFont="1" applyFill="1" applyBorder="1" applyAlignment="1">
      <alignment vertical="center"/>
    </xf>
    <xf numFmtId="0" fontId="81" fillId="29" borderId="0" xfId="1" applyFont="1" applyFill="1" applyBorder="1" applyAlignment="1">
      <alignment vertical="center"/>
    </xf>
    <xf numFmtId="166" fontId="81" fillId="29" borderId="1" xfId="1" applyNumberFormat="1" applyFont="1" applyFill="1" applyBorder="1" applyAlignment="1">
      <alignment horizontal="center" vertical="center"/>
    </xf>
    <xf numFmtId="4" fontId="81" fillId="29" borderId="1" xfId="1" applyNumberFormat="1" applyFont="1" applyFill="1" applyBorder="1" applyAlignment="1">
      <alignment horizontal="center" vertical="center"/>
    </xf>
    <xf numFmtId="166" fontId="6" fillId="29" borderId="1" xfId="4" applyNumberFormat="1" applyFont="1" applyFill="1" applyBorder="1" applyAlignment="1">
      <alignment horizontal="right" vertical="center" wrapText="1"/>
    </xf>
    <xf numFmtId="49" fontId="63" fillId="0" borderId="1" xfId="1" applyNumberFormat="1" applyFont="1" applyFill="1" applyBorder="1" applyAlignment="1">
      <alignment horizontal="center" vertical="center" wrapText="1"/>
    </xf>
    <xf numFmtId="166" fontId="4" fillId="29" borderId="2" xfId="1" applyNumberFormat="1" applyFont="1" applyFill="1" applyBorder="1" applyAlignment="1">
      <alignment vertical="center"/>
    </xf>
    <xf numFmtId="166" fontId="4" fillId="29" borderId="2" xfId="1" applyNumberFormat="1" applyFont="1" applyFill="1" applyBorder="1" applyAlignment="1">
      <alignment horizontal="center" vertical="center"/>
    </xf>
    <xf numFmtId="0" fontId="4" fillId="29" borderId="2" xfId="1" applyFont="1" applyFill="1" applyBorder="1" applyAlignment="1">
      <alignment vertical="center"/>
    </xf>
    <xf numFmtId="166" fontId="6" fillId="29" borderId="2" xfId="1" applyNumberFormat="1" applyFont="1" applyFill="1" applyBorder="1" applyAlignment="1">
      <alignment horizontal="center" vertical="center"/>
    </xf>
    <xf numFmtId="4" fontId="4" fillId="29" borderId="2" xfId="4" applyNumberFormat="1" applyFont="1" applyFill="1" applyBorder="1" applyAlignment="1">
      <alignment horizontal="center" vertical="center" wrapText="1"/>
    </xf>
    <xf numFmtId="166" fontId="63" fillId="29" borderId="2" xfId="1" applyNumberFormat="1" applyFont="1" applyFill="1" applyBorder="1" applyAlignment="1">
      <alignment vertical="center"/>
    </xf>
    <xf numFmtId="166" fontId="64" fillId="29" borderId="2" xfId="1" applyNumberFormat="1" applyFont="1" applyFill="1" applyBorder="1" applyAlignment="1">
      <alignment horizontal="center" vertical="center"/>
    </xf>
    <xf numFmtId="0" fontId="63" fillId="29" borderId="2" xfId="1" applyFont="1" applyFill="1" applyBorder="1" applyAlignment="1">
      <alignment vertical="center"/>
    </xf>
    <xf numFmtId="0" fontId="63" fillId="29" borderId="0" xfId="1" applyFont="1" applyFill="1" applyBorder="1" applyAlignment="1">
      <alignment vertical="center"/>
    </xf>
    <xf numFmtId="166" fontId="63" fillId="29" borderId="2" xfId="1" applyNumberFormat="1" applyFont="1" applyFill="1" applyBorder="1" applyAlignment="1">
      <alignment horizontal="center" vertical="center"/>
    </xf>
    <xf numFmtId="0" fontId="63" fillId="0" borderId="1" xfId="1" applyFont="1" applyFill="1" applyBorder="1" applyAlignment="1">
      <alignment horizontal="left" vertical="center" wrapText="1"/>
    </xf>
    <xf numFmtId="4" fontId="6" fillId="29" borderId="1" xfId="1" applyNumberFormat="1" applyFont="1" applyFill="1" applyBorder="1" applyAlignment="1">
      <alignment horizontal="right" vertical="center"/>
    </xf>
    <xf numFmtId="166" fontId="6" fillId="29" borderId="1" xfId="1" applyNumberFormat="1" applyFont="1" applyFill="1" applyBorder="1" applyAlignment="1">
      <alignment horizontal="right" vertical="center"/>
    </xf>
    <xf numFmtId="4" fontId="6" fillId="0" borderId="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top"/>
    </xf>
    <xf numFmtId="166" fontId="6" fillId="0" borderId="1" xfId="4" applyNumberFormat="1" applyFont="1" applyFill="1" applyBorder="1" applyAlignment="1">
      <alignment horizontal="center" vertical="center" wrapText="1"/>
    </xf>
    <xf numFmtId="166" fontId="6" fillId="0" borderId="1" xfId="4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center" wrapText="1"/>
    </xf>
    <xf numFmtId="166" fontId="6" fillId="0" borderId="1" xfId="4" applyNumberFormat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right"/>
    </xf>
    <xf numFmtId="0" fontId="88" fillId="0" borderId="0" xfId="0" applyFont="1"/>
    <xf numFmtId="0" fontId="0" fillId="0" borderId="0" xfId="0" applyFont="1"/>
    <xf numFmtId="0" fontId="0" fillId="3" borderId="0" xfId="0" applyFill="1"/>
    <xf numFmtId="0" fontId="0" fillId="0" borderId="0" xfId="0" applyFill="1"/>
    <xf numFmtId="0" fontId="66" fillId="0" borderId="0" xfId="0" applyFont="1" applyBorder="1" applyAlignment="1">
      <alignment wrapText="1"/>
    </xf>
    <xf numFmtId="0" fontId="66" fillId="0" borderId="0" xfId="0" applyFont="1" applyAlignment="1">
      <alignment wrapText="1"/>
    </xf>
    <xf numFmtId="0" fontId="91" fillId="0" borderId="0" xfId="0" applyFont="1" applyBorder="1" applyAlignment="1">
      <alignment vertical="top" wrapText="1"/>
    </xf>
    <xf numFmtId="0" fontId="49" fillId="0" borderId="0" xfId="0" applyFont="1"/>
    <xf numFmtId="0" fontId="66" fillId="0" borderId="0" xfId="0" applyFont="1" applyBorder="1" applyAlignment="1">
      <alignment vertical="top" wrapText="1"/>
    </xf>
    <xf numFmtId="49" fontId="64" fillId="0" borderId="0" xfId="1" applyNumberFormat="1" applyFont="1" applyFill="1" applyBorder="1" applyAlignment="1">
      <alignment horizontal="center" vertical="center" wrapText="1"/>
    </xf>
    <xf numFmtId="2" fontId="64" fillId="0" borderId="0" xfId="0" applyNumberFormat="1" applyFont="1" applyFill="1" applyAlignment="1">
      <alignment horizontal="right"/>
    </xf>
    <xf numFmtId="184" fontId="64" fillId="0" borderId="18" xfId="0" applyNumberFormat="1" applyFont="1" applyFill="1" applyBorder="1" applyAlignment="1">
      <alignment horizontal="center" vertical="center"/>
    </xf>
    <xf numFmtId="2" fontId="64" fillId="0" borderId="18" xfId="0" applyNumberFormat="1" applyFont="1" applyFill="1" applyBorder="1" applyAlignment="1">
      <alignment horizontal="center"/>
    </xf>
    <xf numFmtId="2" fontId="64" fillId="0" borderId="1" xfId="0" applyNumberFormat="1" applyFont="1" applyFill="1" applyBorder="1" applyAlignment="1">
      <alignment horizontal="center"/>
    </xf>
    <xf numFmtId="2" fontId="64" fillId="0" borderId="1" xfId="0" applyNumberFormat="1" applyFont="1" applyFill="1" applyBorder="1"/>
    <xf numFmtId="2" fontId="66" fillId="0" borderId="1" xfId="0" applyNumberFormat="1" applyFont="1" applyBorder="1"/>
    <xf numFmtId="173" fontId="64" fillId="0" borderId="1" xfId="1" applyNumberFormat="1" applyFont="1" applyFill="1" applyBorder="1" applyAlignment="1">
      <alignment horizontal="center" wrapText="1"/>
    </xf>
    <xf numFmtId="49" fontId="64" fillId="0" borderId="1" xfId="1" applyNumberFormat="1" applyFont="1" applyFill="1" applyBorder="1" applyAlignment="1">
      <alignment horizontal="center" vertical="center" wrapText="1"/>
    </xf>
    <xf numFmtId="0" fontId="66" fillId="0" borderId="1" xfId="0" applyFont="1" applyBorder="1" applyAlignment="1">
      <alignment vertical="center"/>
    </xf>
    <xf numFmtId="4" fontId="64" fillId="0" borderId="18" xfId="0" applyNumberFormat="1" applyFont="1" applyFill="1" applyBorder="1" applyAlignment="1">
      <alignment horizontal="center" vertical="center"/>
    </xf>
    <xf numFmtId="2" fontId="66" fillId="0" borderId="1" xfId="0" applyNumberFormat="1" applyFont="1" applyFill="1" applyBorder="1"/>
    <xf numFmtId="173" fontId="64" fillId="0" borderId="1" xfId="1" applyNumberFormat="1" applyFont="1" applyFill="1" applyBorder="1" applyAlignment="1">
      <alignment horizontal="center" vertical="center" wrapText="1"/>
    </xf>
    <xf numFmtId="49" fontId="72" fillId="0" borderId="1" xfId="1" applyNumberFormat="1" applyFont="1" applyFill="1" applyBorder="1" applyAlignment="1">
      <alignment horizontal="center" vertical="center" wrapText="1"/>
    </xf>
    <xf numFmtId="0" fontId="64" fillId="0" borderId="1" xfId="1" applyFont="1" applyFill="1" applyBorder="1" applyAlignment="1">
      <alignment horizontal="left" vertical="center" wrapText="1"/>
    </xf>
    <xf numFmtId="0" fontId="63" fillId="0" borderId="18" xfId="0" applyFont="1" applyFill="1" applyBorder="1" applyAlignment="1">
      <alignment horizontal="center"/>
    </xf>
    <xf numFmtId="0" fontId="63" fillId="0" borderId="1" xfId="0" applyFont="1" applyFill="1" applyBorder="1"/>
    <xf numFmtId="0" fontId="65" fillId="0" borderId="1" xfId="0" applyFont="1" applyBorder="1"/>
    <xf numFmtId="0" fontId="82" fillId="0" borderId="1" xfId="1" applyNumberFormat="1" applyFont="1" applyFill="1" applyBorder="1" applyAlignment="1">
      <alignment horizontal="center" vertical="center"/>
    </xf>
    <xf numFmtId="49" fontId="93" fillId="0" borderId="1" xfId="1" applyNumberFormat="1" applyFont="1" applyFill="1" applyBorder="1" applyAlignment="1">
      <alignment horizontal="center" vertical="center"/>
    </xf>
    <xf numFmtId="0" fontId="4" fillId="0" borderId="0" xfId="0" applyFont="1" applyFill="1"/>
    <xf numFmtId="0" fontId="64" fillId="0" borderId="18" xfId="0" applyFont="1" applyFill="1" applyBorder="1" applyAlignment="1">
      <alignment horizontal="center"/>
    </xf>
    <xf numFmtId="0" fontId="64" fillId="0" borderId="1" xfId="0" applyFont="1" applyFill="1" applyBorder="1" applyAlignment="1"/>
    <xf numFmtId="0" fontId="64" fillId="0" borderId="1" xfId="0" applyFont="1" applyFill="1" applyBorder="1"/>
    <xf numFmtId="0" fontId="64" fillId="0" borderId="1" xfId="1" applyNumberFormat="1" applyFont="1" applyFill="1" applyBorder="1" applyAlignment="1">
      <alignment horizontal="center" vertical="center"/>
    </xf>
    <xf numFmtId="49" fontId="72" fillId="0" borderId="1" xfId="1" applyNumberFormat="1" applyFont="1" applyFill="1" applyBorder="1" applyAlignment="1">
      <alignment horizontal="center" vertical="center"/>
    </xf>
    <xf numFmtId="0" fontId="64" fillId="0" borderId="1" xfId="1" applyFont="1" applyFill="1" applyBorder="1" applyAlignment="1">
      <alignment vertical="center"/>
    </xf>
    <xf numFmtId="49" fontId="64" fillId="0" borderId="1" xfId="1" applyNumberFormat="1" applyFont="1" applyFill="1" applyBorder="1" applyAlignment="1">
      <alignment horizontal="center" vertical="center"/>
    </xf>
    <xf numFmtId="0" fontId="64" fillId="0" borderId="1" xfId="1" applyFont="1" applyFill="1" applyBorder="1" applyAlignment="1">
      <alignment horizontal="center" vertical="center"/>
    </xf>
    <xf numFmtId="0" fontId="72" fillId="0" borderId="1" xfId="1" applyFont="1" applyFill="1" applyBorder="1" applyAlignment="1">
      <alignment horizontal="center" vertical="center"/>
    </xf>
    <xf numFmtId="0" fontId="64" fillId="0" borderId="1" xfId="1" applyFont="1" applyFill="1" applyBorder="1" applyAlignment="1">
      <alignment horizontal="left" vertical="center"/>
    </xf>
    <xf numFmtId="1" fontId="63" fillId="0" borderId="18" xfId="0" applyNumberFormat="1" applyFont="1" applyFill="1" applyBorder="1" applyAlignment="1">
      <alignment horizontal="center"/>
    </xf>
    <xf numFmtId="1" fontId="63" fillId="0" borderId="1" xfId="0" applyNumberFormat="1" applyFont="1" applyFill="1" applyBorder="1" applyAlignment="1">
      <alignment horizontal="center"/>
    </xf>
    <xf numFmtId="0" fontId="64" fillId="0" borderId="1" xfId="1" applyFont="1" applyFill="1" applyBorder="1" applyAlignment="1">
      <alignment horizontal="center" vertical="center" wrapText="1"/>
    </xf>
    <xf numFmtId="0" fontId="72" fillId="0" borderId="1" xfId="1" applyFont="1" applyFill="1" applyBorder="1" applyAlignment="1">
      <alignment horizontal="center" vertical="center" wrapText="1"/>
    </xf>
    <xf numFmtId="1" fontId="64" fillId="0" borderId="1" xfId="0" applyNumberFormat="1" applyFont="1" applyFill="1" applyBorder="1" applyAlignment="1">
      <alignment horizontal="center"/>
    </xf>
    <xf numFmtId="1" fontId="64" fillId="0" borderId="18" xfId="0" applyNumberFormat="1" applyFont="1" applyFill="1" applyBorder="1" applyAlignment="1">
      <alignment horizontal="center"/>
    </xf>
    <xf numFmtId="1" fontId="95" fillId="0" borderId="18" xfId="0" applyNumberFormat="1" applyFont="1" applyFill="1" applyBorder="1" applyAlignment="1">
      <alignment horizontal="center"/>
    </xf>
    <xf numFmtId="0" fontId="88" fillId="0" borderId="0" xfId="0" applyFont="1" applyBorder="1" applyAlignment="1">
      <alignment vertical="top" wrapText="1"/>
    </xf>
    <xf numFmtId="1" fontId="63" fillId="0" borderId="18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/>
    </xf>
    <xf numFmtId="0" fontId="63" fillId="0" borderId="1" xfId="1" applyFont="1" applyFill="1" applyBorder="1" applyAlignment="1">
      <alignment horizontal="center" vertical="center"/>
    </xf>
    <xf numFmtId="0" fontId="67" fillId="0" borderId="1" xfId="1" applyFont="1" applyFill="1" applyBorder="1" applyAlignment="1">
      <alignment horizontal="center" vertical="center"/>
    </xf>
    <xf numFmtId="0" fontId="96" fillId="0" borderId="1" xfId="0" applyFont="1" applyBorder="1" applyAlignment="1">
      <alignment vertical="center" wrapText="1"/>
    </xf>
    <xf numFmtId="49" fontId="63" fillId="0" borderId="1" xfId="1" applyNumberFormat="1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>
      <alignment horizontal="right"/>
    </xf>
    <xf numFmtId="0" fontId="63" fillId="0" borderId="0" xfId="0" applyFont="1" applyFill="1"/>
    <xf numFmtId="0" fontId="63" fillId="0" borderId="1" xfId="0" applyFont="1" applyFill="1" applyBorder="1" applyAlignment="1">
      <alignment horizontal="center"/>
    </xf>
    <xf numFmtId="2" fontId="63" fillId="0" borderId="0" xfId="0" applyNumberFormat="1" applyFont="1" applyFill="1" applyAlignment="1">
      <alignment horizontal="left" vertical="top"/>
    </xf>
    <xf numFmtId="0" fontId="63" fillId="0" borderId="18" xfId="0" applyFont="1" applyFill="1" applyBorder="1" applyAlignment="1">
      <alignment horizontal="center" vertical="center"/>
    </xf>
    <xf numFmtId="0" fontId="49" fillId="0" borderId="0" xfId="0" applyFont="1" applyFill="1" applyAlignment="1"/>
    <xf numFmtId="0" fontId="63" fillId="0" borderId="0" xfId="1" applyFont="1" applyFill="1" applyBorder="1" applyAlignment="1"/>
    <xf numFmtId="2" fontId="63" fillId="0" borderId="18" xfId="0" applyNumberFormat="1" applyFont="1" applyFill="1" applyBorder="1" applyAlignment="1">
      <alignment horizontal="center" vertical="center"/>
    </xf>
    <xf numFmtId="2" fontId="63" fillId="0" borderId="1" xfId="0" applyNumberFormat="1" applyFont="1" applyFill="1" applyBorder="1" applyAlignment="1">
      <alignment horizontal="center"/>
    </xf>
    <xf numFmtId="0" fontId="64" fillId="0" borderId="0" xfId="0" applyFont="1" applyFill="1"/>
    <xf numFmtId="2" fontId="63" fillId="0" borderId="1" xfId="0" applyNumberFormat="1" applyFont="1" applyFill="1" applyBorder="1" applyAlignment="1">
      <alignment horizontal="center" vertical="center"/>
    </xf>
    <xf numFmtId="0" fontId="82" fillId="0" borderId="1" xfId="0" applyFont="1" applyBorder="1" applyAlignment="1">
      <alignment vertical="center"/>
    </xf>
    <xf numFmtId="0" fontId="82" fillId="0" borderId="1" xfId="0" applyFont="1" applyBorder="1" applyAlignment="1">
      <alignment vertical="center" wrapText="1"/>
    </xf>
    <xf numFmtId="2" fontId="63" fillId="0" borderId="18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173" fontId="63" fillId="0" borderId="0" xfId="0" applyNumberFormat="1" applyFont="1" applyFill="1"/>
    <xf numFmtId="0" fontId="49" fillId="0" borderId="0" xfId="0" applyFont="1" applyAlignment="1"/>
    <xf numFmtId="0" fontId="63" fillId="0" borderId="1" xfId="1" applyFont="1" applyFill="1" applyBorder="1" applyAlignment="1">
      <alignment horizontal="left" vertical="center"/>
    </xf>
    <xf numFmtId="177" fontId="63" fillId="0" borderId="18" xfId="0" applyNumberFormat="1" applyFont="1" applyFill="1" applyBorder="1" applyAlignment="1">
      <alignment horizontal="center" vertical="center"/>
    </xf>
    <xf numFmtId="177" fontId="63" fillId="0" borderId="1" xfId="0" applyNumberFormat="1" applyFont="1" applyFill="1" applyBorder="1" applyAlignment="1">
      <alignment horizontal="center" vertical="center"/>
    </xf>
    <xf numFmtId="0" fontId="63" fillId="0" borderId="0" xfId="0" applyFont="1" applyFill="1" applyAlignment="1"/>
    <xf numFmtId="0" fontId="98" fillId="0" borderId="0" xfId="0" applyFont="1" applyFill="1"/>
    <xf numFmtId="184" fontId="82" fillId="0" borderId="18" xfId="0" applyNumberFormat="1" applyFont="1" applyFill="1" applyBorder="1" applyAlignment="1">
      <alignment horizontal="center" vertical="center"/>
    </xf>
    <xf numFmtId="184" fontId="82" fillId="0" borderId="1" xfId="0" applyNumberFormat="1" applyFont="1" applyFill="1" applyBorder="1" applyAlignment="1">
      <alignment horizontal="center" vertical="center"/>
    </xf>
    <xf numFmtId="177" fontId="63" fillId="0" borderId="1" xfId="0" applyNumberFormat="1" applyFont="1" applyFill="1" applyBorder="1" applyAlignment="1">
      <alignment horizontal="center" vertical="center" wrapText="1"/>
    </xf>
    <xf numFmtId="4" fontId="63" fillId="0" borderId="18" xfId="1" applyNumberFormat="1" applyFont="1" applyFill="1" applyBorder="1" applyAlignment="1">
      <alignment horizontal="center" vertical="center" wrapText="1"/>
    </xf>
    <xf numFmtId="0" fontId="63" fillId="0" borderId="1" xfId="1" applyFont="1" applyFill="1" applyBorder="1" applyAlignment="1">
      <alignment horizontal="center" vertical="center" wrapText="1"/>
    </xf>
    <xf numFmtId="0" fontId="67" fillId="0" borderId="1" xfId="1" applyFont="1" applyFill="1" applyBorder="1" applyAlignment="1">
      <alignment horizontal="center" vertical="center" wrapText="1"/>
    </xf>
    <xf numFmtId="184" fontId="63" fillId="0" borderId="18" xfId="0" applyNumberFormat="1" applyFont="1" applyFill="1" applyBorder="1" applyAlignment="1">
      <alignment horizontal="center" vertical="center" wrapText="1"/>
    </xf>
    <xf numFmtId="184" fontId="82" fillId="0" borderId="1" xfId="0" applyNumberFormat="1" applyFont="1" applyFill="1" applyBorder="1" applyAlignment="1">
      <alignment horizontal="center" vertical="center" wrapText="1"/>
    </xf>
    <xf numFmtId="177" fontId="63" fillId="0" borderId="18" xfId="0" applyNumberFormat="1" applyFont="1" applyFill="1" applyBorder="1" applyAlignment="1">
      <alignment horizontal="center" vertical="center" wrapText="1"/>
    </xf>
    <xf numFmtId="0" fontId="63" fillId="0" borderId="0" xfId="1" applyFont="1" applyFill="1" applyBorder="1" applyAlignment="1">
      <alignment horizontal="left" vertical="center"/>
    </xf>
    <xf numFmtId="0" fontId="63" fillId="0" borderId="0" xfId="1" applyFont="1" applyFill="1" applyBorder="1" applyAlignment="1">
      <alignment vertical="center"/>
    </xf>
    <xf numFmtId="4" fontId="64" fillId="0" borderId="18" xfId="0" applyNumberFormat="1" applyFont="1" applyFill="1" applyBorder="1" applyAlignment="1">
      <alignment horizontal="center" vertical="top"/>
    </xf>
    <xf numFmtId="177" fontId="63" fillId="0" borderId="18" xfId="0" applyNumberFormat="1" applyFont="1" applyFill="1" applyBorder="1" applyAlignment="1">
      <alignment horizontal="center" vertical="top" wrapText="1"/>
    </xf>
    <xf numFmtId="177" fontId="95" fillId="0" borderId="1" xfId="0" applyNumberFormat="1" applyFont="1" applyFill="1" applyBorder="1" applyAlignment="1">
      <alignment horizontal="center" vertical="center" wrapText="1"/>
    </xf>
    <xf numFmtId="2" fontId="64" fillId="0" borderId="5" xfId="0" applyNumberFormat="1" applyFont="1" applyFill="1" applyBorder="1" applyAlignment="1">
      <alignment horizontal="center" vertical="center" wrapText="1"/>
    </xf>
    <xf numFmtId="2" fontId="99" fillId="0" borderId="7" xfId="0" applyNumberFormat="1" applyFont="1" applyFill="1" applyBorder="1" applyAlignment="1">
      <alignment horizontal="center" vertical="center" wrapText="1"/>
    </xf>
    <xf numFmtId="2" fontId="64" fillId="0" borderId="7" xfId="0" applyNumberFormat="1" applyFont="1" applyFill="1" applyBorder="1" applyAlignment="1">
      <alignment horizontal="center" vertical="center" wrapText="1"/>
    </xf>
    <xf numFmtId="0" fontId="64" fillId="0" borderId="7" xfId="1" applyFont="1" applyFill="1" applyBorder="1" applyAlignment="1">
      <alignment horizontal="center" vertical="center" wrapText="1"/>
    </xf>
    <xf numFmtId="0" fontId="63" fillId="0" borderId="0" xfId="0" applyFont="1" applyFill="1" applyBorder="1"/>
    <xf numFmtId="184" fontId="64" fillId="3" borderId="18" xfId="0" applyNumberFormat="1" applyFont="1" applyFill="1" applyBorder="1" applyAlignment="1">
      <alignment horizontal="center" vertical="center"/>
    </xf>
    <xf numFmtId="4" fontId="64" fillId="3" borderId="18" xfId="0" applyNumberFormat="1" applyFont="1" applyFill="1" applyBorder="1" applyAlignment="1">
      <alignment horizontal="center" vertical="center"/>
    </xf>
    <xf numFmtId="2" fontId="64" fillId="3" borderId="18" xfId="0" applyNumberFormat="1" applyFont="1" applyFill="1" applyBorder="1" applyAlignment="1">
      <alignment horizontal="center" vertical="center" wrapText="1"/>
    </xf>
    <xf numFmtId="2" fontId="99" fillId="3" borderId="1" xfId="0" applyNumberFormat="1" applyFont="1" applyFill="1" applyBorder="1" applyAlignment="1">
      <alignment horizontal="center" vertical="center" wrapText="1"/>
    </xf>
    <xf numFmtId="2" fontId="64" fillId="3" borderId="1" xfId="0" applyNumberFormat="1" applyFont="1" applyFill="1" applyBorder="1" applyAlignment="1">
      <alignment horizontal="center" vertical="center" wrapText="1"/>
    </xf>
    <xf numFmtId="0" fontId="64" fillId="3" borderId="1" xfId="1" applyFont="1" applyFill="1" applyBorder="1" applyAlignment="1">
      <alignment horizontal="center" vertical="center" wrapText="1"/>
    </xf>
    <xf numFmtId="0" fontId="72" fillId="3" borderId="1" xfId="1" applyFont="1" applyFill="1" applyBorder="1" applyAlignment="1">
      <alignment horizontal="center" vertical="center" wrapText="1"/>
    </xf>
    <xf numFmtId="0" fontId="64" fillId="3" borderId="1" xfId="1" applyFont="1" applyFill="1" applyBorder="1" applyAlignment="1">
      <alignment horizontal="left" vertical="center" wrapText="1"/>
    </xf>
    <xf numFmtId="49" fontId="64" fillId="3" borderId="1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67" fillId="0" borderId="0" xfId="0" applyFont="1" applyBorder="1" applyAlignment="1">
      <alignment vertical="top" wrapText="1"/>
    </xf>
    <xf numFmtId="2" fontId="64" fillId="0" borderId="0" xfId="0" applyNumberFormat="1" applyFont="1" applyFill="1" applyAlignment="1">
      <alignment horizontal="right" vertical="top"/>
    </xf>
    <xf numFmtId="177" fontId="63" fillId="0" borderId="19" xfId="0" applyNumberFormat="1" applyFont="1" applyFill="1" applyBorder="1" applyAlignment="1">
      <alignment horizontal="center" vertical="center"/>
    </xf>
    <xf numFmtId="177" fontId="63" fillId="0" borderId="25" xfId="0" applyNumberFormat="1" applyFont="1" applyFill="1" applyBorder="1" applyAlignment="1">
      <alignment horizontal="center" vertical="center"/>
    </xf>
    <xf numFmtId="2" fontId="63" fillId="0" borderId="25" xfId="0" applyNumberFormat="1" applyFont="1" applyFill="1" applyBorder="1" applyAlignment="1">
      <alignment horizontal="center" vertical="center"/>
    </xf>
    <xf numFmtId="0" fontId="63" fillId="0" borderId="25" xfId="1" applyFont="1" applyFill="1" applyBorder="1" applyAlignment="1">
      <alignment horizontal="center" vertical="center" wrapText="1"/>
    </xf>
    <xf numFmtId="4" fontId="63" fillId="0" borderId="1" xfId="0" applyNumberFormat="1" applyFont="1" applyFill="1" applyBorder="1" applyAlignment="1">
      <alignment horizontal="center" vertical="center"/>
    </xf>
    <xf numFmtId="2" fontId="64" fillId="0" borderId="18" xfId="0" applyNumberFormat="1" applyFont="1" applyFill="1" applyBorder="1" applyAlignment="1">
      <alignment horizontal="center" vertical="center" wrapText="1"/>
    </xf>
    <xf numFmtId="2" fontId="64" fillId="0" borderId="1" xfId="0" applyNumberFormat="1" applyFont="1" applyFill="1" applyBorder="1" applyAlignment="1">
      <alignment horizontal="center" vertical="center" wrapText="1"/>
    </xf>
    <xf numFmtId="2" fontId="63" fillId="0" borderId="0" xfId="0" applyNumberFormat="1" applyFont="1" applyFill="1" applyAlignment="1">
      <alignment horizontal="right" vertical="top"/>
    </xf>
    <xf numFmtId="184" fontId="63" fillId="0" borderId="1" xfId="0" applyNumberFormat="1" applyFont="1" applyFill="1" applyBorder="1" applyAlignment="1">
      <alignment horizontal="center" vertical="center" wrapText="1"/>
    </xf>
    <xf numFmtId="0" fontId="63" fillId="0" borderId="1" xfId="1" applyFont="1" applyFill="1" applyBorder="1" applyAlignment="1">
      <alignment horizontal="left" vertical="top" wrapText="1"/>
    </xf>
    <xf numFmtId="0" fontId="98" fillId="0" borderId="1" xfId="1" applyFont="1" applyFill="1" applyBorder="1" applyAlignment="1">
      <alignment horizontal="left" vertical="top" wrapText="1"/>
    </xf>
    <xf numFmtId="2" fontId="64" fillId="0" borderId="18" xfId="0" applyNumberFormat="1" applyFont="1" applyFill="1" applyBorder="1" applyAlignment="1">
      <alignment horizontal="center" vertical="center"/>
    </xf>
    <xf numFmtId="2" fontId="64" fillId="0" borderId="1" xfId="0" applyNumberFormat="1" applyFont="1" applyFill="1" applyBorder="1" applyAlignment="1">
      <alignment horizontal="center" vertical="center"/>
    </xf>
    <xf numFmtId="184" fontId="64" fillId="0" borderId="18" xfId="0" applyNumberFormat="1" applyFont="1" applyFill="1" applyBorder="1" applyAlignment="1">
      <alignment horizontal="center" vertical="center" wrapText="1"/>
    </xf>
    <xf numFmtId="184" fontId="64" fillId="0" borderId="1" xfId="0" applyNumberFormat="1" applyFont="1" applyFill="1" applyBorder="1" applyAlignment="1">
      <alignment horizontal="center" vertical="center" wrapText="1"/>
    </xf>
    <xf numFmtId="184" fontId="64" fillId="0" borderId="1" xfId="0" applyNumberFormat="1" applyFont="1" applyFill="1" applyBorder="1" applyAlignment="1">
      <alignment horizontal="center" vertical="center"/>
    </xf>
    <xf numFmtId="184" fontId="63" fillId="0" borderId="18" xfId="0" applyNumberFormat="1" applyFont="1" applyFill="1" applyBorder="1" applyAlignment="1">
      <alignment horizontal="center" vertical="center"/>
    </xf>
    <xf numFmtId="184" fontId="63" fillId="0" borderId="1" xfId="0" applyNumberFormat="1" applyFont="1" applyFill="1" applyBorder="1" applyAlignment="1">
      <alignment horizontal="center" vertical="center"/>
    </xf>
    <xf numFmtId="2" fontId="63" fillId="0" borderId="0" xfId="0" applyNumberFormat="1" applyFont="1" applyFill="1" applyAlignment="1">
      <alignment horizontal="left"/>
    </xf>
    <xf numFmtId="0" fontId="63" fillId="0" borderId="0" xfId="1" applyFont="1" applyFill="1" applyBorder="1" applyAlignment="1">
      <alignment vertical="top"/>
    </xf>
    <xf numFmtId="4" fontId="64" fillId="0" borderId="1" xfId="0" applyNumberFormat="1" applyFont="1" applyFill="1" applyBorder="1" applyAlignment="1">
      <alignment horizontal="center" vertical="center"/>
    </xf>
    <xf numFmtId="0" fontId="102" fillId="0" borderId="0" xfId="0" applyFont="1" applyFill="1"/>
    <xf numFmtId="2" fontId="102" fillId="0" borderId="0" xfId="0" applyNumberFormat="1" applyFont="1" applyFill="1" applyAlignment="1">
      <alignment horizontal="right"/>
    </xf>
    <xf numFmtId="0" fontId="63" fillId="0" borderId="18" xfId="0" applyFont="1" applyFill="1" applyBorder="1" applyAlignment="1">
      <alignment horizontal="center" vertical="center" wrapText="1"/>
    </xf>
    <xf numFmtId="0" fontId="64" fillId="0" borderId="18" xfId="0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horizontal="center" vertical="center" wrapText="1"/>
    </xf>
    <xf numFmtId="2" fontId="98" fillId="0" borderId="0" xfId="0" applyNumberFormat="1" applyFont="1" applyFill="1" applyAlignment="1">
      <alignment horizontal="right"/>
    </xf>
    <xf numFmtId="0" fontId="63" fillId="0" borderId="0" xfId="0" applyFont="1" applyFill="1" applyAlignment="1">
      <alignment vertical="top"/>
    </xf>
    <xf numFmtId="0" fontId="92" fillId="0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vertical="center" wrapText="1"/>
    </xf>
    <xf numFmtId="2" fontId="63" fillId="0" borderId="0" xfId="0" applyNumberFormat="1" applyFont="1" applyFill="1" applyAlignment="1">
      <alignment horizontal="right"/>
    </xf>
    <xf numFmtId="0" fontId="64" fillId="0" borderId="0" xfId="0" applyFont="1" applyFill="1" applyAlignment="1">
      <alignment vertical="center" wrapText="1"/>
    </xf>
    <xf numFmtId="0" fontId="107" fillId="0" borderId="0" xfId="0" applyFont="1" applyFill="1" applyBorder="1" applyAlignment="1">
      <alignment vertical="center" wrapText="1"/>
    </xf>
    <xf numFmtId="0" fontId="64" fillId="0" borderId="0" xfId="0" applyFont="1" applyFill="1" applyAlignment="1">
      <alignment wrapText="1"/>
    </xf>
    <xf numFmtId="0" fontId="63" fillId="0" borderId="0" xfId="0" applyFont="1" applyFill="1" applyAlignment="1">
      <alignment horizontal="center"/>
    </xf>
    <xf numFmtId="0" fontId="63" fillId="0" borderId="0" xfId="0" applyFont="1" applyFill="1" applyAlignment="1">
      <alignment vertical="center"/>
    </xf>
    <xf numFmtId="0" fontId="95" fillId="0" borderId="0" xfId="0" applyFont="1" applyFill="1" applyAlignment="1">
      <alignment vertical="center"/>
    </xf>
    <xf numFmtId="2" fontId="63" fillId="0" borderId="0" xfId="0" applyNumberFormat="1" applyFont="1" applyFill="1" applyAlignment="1">
      <alignment horizontal="right" vertical="center"/>
    </xf>
    <xf numFmtId="0" fontId="106" fillId="0" borderId="0" xfId="0" applyFont="1" applyFill="1" applyAlignment="1">
      <alignment vertical="center" wrapText="1"/>
    </xf>
    <xf numFmtId="2" fontId="109" fillId="0" borderId="0" xfId="0" applyNumberFormat="1" applyFont="1" applyFill="1" applyAlignment="1">
      <alignment horizontal="right"/>
    </xf>
    <xf numFmtId="2" fontId="0" fillId="0" borderId="0" xfId="0" applyNumberFormat="1" applyFill="1" applyAlignment="1">
      <alignment horizontal="right"/>
    </xf>
    <xf numFmtId="0" fontId="94" fillId="0" borderId="0" xfId="0" applyFont="1" applyFill="1" applyAlignment="1">
      <alignment vertical="center" wrapText="1"/>
    </xf>
    <xf numFmtId="0" fontId="100" fillId="0" borderId="0" xfId="0" applyFont="1" applyFill="1" applyAlignment="1">
      <alignment vertical="center" wrapText="1"/>
    </xf>
    <xf numFmtId="0" fontId="100" fillId="0" borderId="0" xfId="0" applyFont="1" applyFill="1"/>
    <xf numFmtId="0" fontId="110" fillId="0" borderId="0" xfId="0" applyFont="1" applyFill="1"/>
    <xf numFmtId="0" fontId="49" fillId="0" borderId="0" xfId="0" applyFont="1" applyAlignment="1">
      <alignment wrapText="1"/>
    </xf>
    <xf numFmtId="0" fontId="59" fillId="0" borderId="0" xfId="0" applyFont="1"/>
    <xf numFmtId="0" fontId="59" fillId="0" borderId="0" xfId="0" applyFont="1" applyAlignment="1">
      <alignment horizontal="center"/>
    </xf>
    <xf numFmtId="3" fontId="59" fillId="29" borderId="0" xfId="0" applyNumberFormat="1" applyFont="1" applyFill="1"/>
    <xf numFmtId="0" fontId="59" fillId="0" borderId="0" xfId="0" applyFont="1" applyAlignment="1">
      <alignment horizontal="left"/>
    </xf>
    <xf numFmtId="0" fontId="111" fillId="0" borderId="18" xfId="0" applyFont="1" applyBorder="1" applyAlignment="1">
      <alignment vertical="center"/>
    </xf>
    <xf numFmtId="0" fontId="111" fillId="0" borderId="27" xfId="0" applyFont="1" applyBorder="1" applyAlignment="1">
      <alignment horizontal="center" vertical="center" wrapText="1"/>
    </xf>
    <xf numFmtId="0" fontId="111" fillId="0" borderId="28" xfId="0" applyFont="1" applyBorder="1" applyAlignment="1">
      <alignment horizontal="left" vertical="center"/>
    </xf>
    <xf numFmtId="0" fontId="111" fillId="0" borderId="28" xfId="0" applyFont="1" applyBorder="1" applyAlignment="1">
      <alignment horizontal="center" vertical="center"/>
    </xf>
    <xf numFmtId="0" fontId="111" fillId="0" borderId="28" xfId="0" applyFont="1" applyBorder="1" applyAlignment="1">
      <alignment horizontal="center" vertical="center" wrapText="1"/>
    </xf>
    <xf numFmtId="0" fontId="111" fillId="0" borderId="29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/>
    </xf>
    <xf numFmtId="0" fontId="111" fillId="0" borderId="30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center" vertical="center" wrapText="1"/>
    </xf>
    <xf numFmtId="3" fontId="111" fillId="0" borderId="1" xfId="0" applyNumberFormat="1" applyFont="1" applyBorder="1" applyAlignment="1">
      <alignment horizontal="center" vertical="center" wrapText="1"/>
    </xf>
    <xf numFmtId="4" fontId="111" fillId="0" borderId="1" xfId="0" applyNumberFormat="1" applyFont="1" applyBorder="1" applyAlignment="1">
      <alignment horizontal="center" vertical="center" wrapText="1"/>
    </xf>
    <xf numFmtId="4" fontId="111" fillId="29" borderId="31" xfId="0" applyNumberFormat="1" applyFont="1" applyFill="1" applyBorder="1" applyAlignment="1">
      <alignment horizontal="center" vertical="center" wrapText="1"/>
    </xf>
    <xf numFmtId="0" fontId="111" fillId="0" borderId="18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left" vertical="center" wrapText="1"/>
    </xf>
    <xf numFmtId="3" fontId="59" fillId="0" borderId="1" xfId="0" applyNumberFormat="1" applyFont="1" applyBorder="1" applyAlignment="1">
      <alignment horizontal="center" vertical="center" wrapText="1"/>
    </xf>
    <xf numFmtId="4" fontId="59" fillId="0" borderId="1" xfId="0" applyNumberFormat="1" applyFont="1" applyBorder="1" applyAlignment="1">
      <alignment horizontal="center" vertical="center" wrapText="1"/>
    </xf>
    <xf numFmtId="4" fontId="59" fillId="29" borderId="31" xfId="0" applyNumberFormat="1" applyFont="1" applyFill="1" applyBorder="1" applyAlignment="1">
      <alignment horizontal="center" vertical="center" wrapText="1"/>
    </xf>
    <xf numFmtId="0" fontId="59" fillId="0" borderId="18" xfId="0" applyNumberFormat="1" applyFont="1" applyBorder="1" applyAlignment="1">
      <alignment horizontal="center" vertical="center"/>
    </xf>
    <xf numFmtId="0" fontId="59" fillId="0" borderId="30" xfId="0" applyNumberFormat="1" applyFont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0" borderId="18" xfId="0" applyFont="1" applyBorder="1"/>
    <xf numFmtId="4" fontId="59" fillId="0" borderId="1" xfId="1496" applyNumberFormat="1" applyFont="1" applyBorder="1" applyAlignment="1">
      <alignment horizontal="center" vertical="center" wrapText="1"/>
    </xf>
    <xf numFmtId="4" fontId="59" fillId="29" borderId="1" xfId="0" applyNumberFormat="1" applyFont="1" applyFill="1" applyBorder="1" applyAlignment="1">
      <alignment horizontal="center" vertical="center" wrapText="1"/>
    </xf>
    <xf numFmtId="4" fontId="59" fillId="29" borderId="31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left" vertical="center" wrapText="1"/>
    </xf>
    <xf numFmtId="4" fontId="59" fillId="0" borderId="0" xfId="0" applyNumberFormat="1" applyFont="1"/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vertical="center"/>
    </xf>
    <xf numFmtId="2" fontId="59" fillId="0" borderId="18" xfId="0" applyNumberFormat="1" applyFont="1" applyBorder="1" applyAlignment="1">
      <alignment horizontal="center" vertical="center"/>
    </xf>
    <xf numFmtId="2" fontId="59" fillId="0" borderId="30" xfId="0" applyNumberFormat="1" applyFont="1" applyBorder="1" applyAlignment="1">
      <alignment horizontal="center" vertical="center" wrapText="1"/>
    </xf>
    <xf numFmtId="0" fontId="59" fillId="0" borderId="0" xfId="0" applyFont="1" applyBorder="1" applyAlignment="1"/>
    <xf numFmtId="0" fontId="59" fillId="0" borderId="19" xfId="0" applyFont="1" applyBorder="1"/>
    <xf numFmtId="0" fontId="111" fillId="0" borderId="1" xfId="0" applyFont="1" applyBorder="1" applyAlignment="1">
      <alignment horizontal="center" vertical="center" wrapText="1"/>
    </xf>
    <xf numFmtId="166" fontId="59" fillId="29" borderId="31" xfId="0" applyNumberFormat="1" applyFont="1" applyFill="1" applyBorder="1" applyAlignment="1">
      <alignment horizontal="center" vertical="center" wrapText="1"/>
    </xf>
    <xf numFmtId="4" fontId="4" fillId="29" borderId="1" xfId="0" applyNumberFormat="1" applyFont="1" applyFill="1" applyBorder="1" applyAlignment="1">
      <alignment horizontal="center" vertical="center" wrapText="1"/>
    </xf>
    <xf numFmtId="0" fontId="111" fillId="0" borderId="0" xfId="0" applyFont="1" applyBorder="1" applyAlignment="1"/>
    <xf numFmtId="4" fontId="4" fillId="29" borderId="31" xfId="0" applyNumberFormat="1" applyFont="1" applyFill="1" applyBorder="1" applyAlignment="1">
      <alignment horizontal="center" vertical="center" wrapText="1"/>
    </xf>
    <xf numFmtId="3" fontId="111" fillId="29" borderId="31" xfId="0" applyNumberFormat="1" applyFont="1" applyFill="1" applyBorder="1" applyAlignment="1">
      <alignment horizontal="center" vertical="center" wrapText="1"/>
    </xf>
    <xf numFmtId="0" fontId="59" fillId="0" borderId="0" xfId="0" applyFont="1" applyBorder="1"/>
    <xf numFmtId="3" fontId="59" fillId="29" borderId="31" xfId="0" applyNumberFormat="1" applyFont="1" applyFill="1" applyBorder="1" applyAlignment="1">
      <alignment horizontal="center" vertical="center" wrapText="1"/>
    </xf>
    <xf numFmtId="3" fontId="111" fillId="0" borderId="31" xfId="0" applyNumberFormat="1" applyFont="1" applyBorder="1" applyAlignment="1">
      <alignment horizontal="center" vertical="center" wrapText="1"/>
    </xf>
    <xf numFmtId="3" fontId="59" fillId="0" borderId="31" xfId="0" applyNumberFormat="1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 wrapText="1"/>
    </xf>
    <xf numFmtId="0" fontId="59" fillId="0" borderId="33" xfId="0" applyFont="1" applyBorder="1" applyAlignment="1">
      <alignment horizontal="left" vertical="center" wrapText="1"/>
    </xf>
    <xf numFmtId="0" fontId="59" fillId="0" borderId="33" xfId="0" applyFont="1" applyBorder="1" applyAlignment="1">
      <alignment horizontal="center" vertical="center" wrapText="1"/>
    </xf>
    <xf numFmtId="3" fontId="59" fillId="0" borderId="33" xfId="0" applyNumberFormat="1" applyFont="1" applyBorder="1" applyAlignment="1">
      <alignment horizontal="center" vertical="center" wrapText="1"/>
    </xf>
    <xf numFmtId="3" fontId="59" fillId="0" borderId="34" xfId="0" applyNumberFormat="1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left" vertical="center" wrapText="1"/>
    </xf>
    <xf numFmtId="3" fontId="59" fillId="0" borderId="0" xfId="0" applyNumberFormat="1" applyFont="1" applyBorder="1" applyAlignment="1">
      <alignment horizontal="center" vertical="center" wrapText="1"/>
    </xf>
    <xf numFmtId="4" fontId="59" fillId="0" borderId="0" xfId="0" applyNumberFormat="1" applyFont="1" applyBorder="1" applyAlignment="1">
      <alignment horizontal="center" vertical="center" wrapText="1"/>
    </xf>
    <xf numFmtId="4" fontId="59" fillId="29" borderId="0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/>
    </xf>
    <xf numFmtId="3" fontId="70" fillId="29" borderId="0" xfId="0" applyNumberFormat="1" applyFont="1" applyFill="1"/>
    <xf numFmtId="0" fontId="59" fillId="0" borderId="0" xfId="0" applyFont="1" applyAlignment="1">
      <alignment horizontal="center"/>
    </xf>
    <xf numFmtId="0" fontId="113" fillId="0" borderId="0" xfId="826" applyFont="1"/>
    <xf numFmtId="0" fontId="114" fillId="0" borderId="0" xfId="826" applyFont="1" applyAlignment="1">
      <alignment horizontal="left"/>
    </xf>
    <xf numFmtId="0" fontId="115" fillId="0" borderId="0" xfId="797" applyFont="1"/>
    <xf numFmtId="0" fontId="115" fillId="0" borderId="0" xfId="797" applyFont="1" applyAlignment="1">
      <alignment horizontal="right"/>
    </xf>
    <xf numFmtId="0" fontId="111" fillId="0" borderId="0" xfId="826" applyFont="1" applyAlignment="1">
      <alignment horizontal="left"/>
    </xf>
    <xf numFmtId="0" fontId="111" fillId="29" borderId="0" xfId="826" applyFont="1" applyFill="1" applyBorder="1" applyAlignment="1">
      <alignment vertical="center"/>
    </xf>
    <xf numFmtId="0" fontId="111" fillId="29" borderId="0" xfId="826" applyFont="1" applyFill="1" applyAlignment="1">
      <alignment vertical="center"/>
    </xf>
    <xf numFmtId="0" fontId="111" fillId="29" borderId="0" xfId="826" applyFont="1" applyFill="1" applyAlignment="1">
      <alignment horizontal="center" vertical="center"/>
    </xf>
    <xf numFmtId="0" fontId="1" fillId="0" borderId="0" xfId="826"/>
    <xf numFmtId="0" fontId="1" fillId="0" borderId="25" xfId="826" applyBorder="1"/>
    <xf numFmtId="0" fontId="1" fillId="0" borderId="23" xfId="826" applyBorder="1"/>
    <xf numFmtId="2" fontId="66" fillId="29" borderId="3" xfId="1495" applyNumberFormat="1" applyFont="1" applyFill="1" applyBorder="1" applyAlignment="1">
      <alignment horizontal="center" vertical="center" wrapText="1"/>
    </xf>
    <xf numFmtId="2" fontId="66" fillId="29" borderId="22" xfId="1495" applyNumberFormat="1" applyFont="1" applyFill="1" applyBorder="1" applyAlignment="1">
      <alignment horizontal="center" vertical="center" wrapText="1"/>
    </xf>
    <xf numFmtId="2" fontId="64" fillId="34" borderId="1" xfId="1495" applyNumberFormat="1" applyFont="1" applyFill="1" applyBorder="1" applyAlignment="1">
      <alignment horizontal="center" vertical="center" wrapText="1"/>
    </xf>
    <xf numFmtId="2" fontId="64" fillId="34" borderId="1" xfId="1495" applyNumberFormat="1" applyFont="1" applyFill="1" applyBorder="1" applyAlignment="1">
      <alignment horizontal="left" vertical="center" wrapText="1"/>
    </xf>
    <xf numFmtId="3" fontId="66" fillId="34" borderId="1" xfId="1452" applyNumberFormat="1" applyFont="1" applyFill="1" applyBorder="1" applyAlignment="1">
      <alignment horizontal="center" vertical="center"/>
    </xf>
    <xf numFmtId="4" fontId="66" fillId="34" borderId="1" xfId="1452" applyNumberFormat="1" applyFont="1" applyFill="1" applyBorder="1" applyAlignment="1">
      <alignment horizontal="center" vertical="center"/>
    </xf>
    <xf numFmtId="3" fontId="66" fillId="34" borderId="1" xfId="826" applyNumberFormat="1" applyFont="1" applyFill="1" applyBorder="1" applyAlignment="1">
      <alignment horizontal="center" vertical="center"/>
    </xf>
    <xf numFmtId="0" fontId="113" fillId="34" borderId="1" xfId="826" applyFont="1" applyFill="1" applyBorder="1"/>
    <xf numFmtId="1" fontId="63" fillId="3" borderId="1" xfId="1495" applyNumberFormat="1" applyFont="1" applyFill="1" applyBorder="1" applyAlignment="1">
      <alignment horizontal="center" vertical="center" wrapText="1"/>
    </xf>
    <xf numFmtId="2" fontId="63" fillId="3" borderId="1" xfId="1495" applyNumberFormat="1" applyFont="1" applyFill="1" applyBorder="1" applyAlignment="1">
      <alignment horizontal="left" vertical="center" wrapText="1"/>
    </xf>
    <xf numFmtId="2" fontId="63" fillId="3" borderId="1" xfId="1495" applyNumberFormat="1" applyFont="1" applyFill="1" applyBorder="1" applyAlignment="1">
      <alignment horizontal="center" vertical="center" wrapText="1"/>
    </xf>
    <xf numFmtId="4" fontId="65" fillId="3" borderId="1" xfId="1452" applyNumberFormat="1" applyFont="1" applyFill="1" applyBorder="1" applyAlignment="1">
      <alignment horizontal="center" vertical="center"/>
    </xf>
    <xf numFmtId="3" fontId="65" fillId="3" borderId="1" xfId="1452" applyNumberFormat="1" applyFont="1" applyFill="1" applyBorder="1" applyAlignment="1">
      <alignment horizontal="center" vertical="center"/>
    </xf>
    <xf numFmtId="3" fontId="65" fillId="3" borderId="1" xfId="826" applyNumberFormat="1" applyFont="1" applyFill="1" applyBorder="1" applyAlignment="1">
      <alignment horizontal="center" vertical="center"/>
    </xf>
    <xf numFmtId="0" fontId="65" fillId="3" borderId="1" xfId="826" applyFont="1" applyFill="1" applyBorder="1"/>
    <xf numFmtId="2" fontId="63" fillId="29" borderId="1" xfId="1495" applyNumberFormat="1" applyFont="1" applyFill="1" applyBorder="1" applyAlignment="1">
      <alignment horizontal="center" vertical="center" wrapText="1"/>
    </xf>
    <xf numFmtId="2" fontId="63" fillId="29" borderId="1" xfId="1495" applyNumberFormat="1" applyFont="1" applyFill="1" applyBorder="1" applyAlignment="1">
      <alignment horizontal="left" vertical="center" wrapText="1"/>
    </xf>
    <xf numFmtId="3" fontId="63" fillId="29" borderId="1" xfId="1495" applyNumberFormat="1" applyFont="1" applyFill="1" applyBorder="1" applyAlignment="1">
      <alignment horizontal="center" vertical="center" wrapText="1"/>
    </xf>
    <xf numFmtId="184" fontId="65" fillId="0" borderId="1" xfId="826" applyNumberFormat="1" applyFont="1" applyBorder="1" applyAlignment="1">
      <alignment horizontal="center" vertical="center" wrapText="1"/>
    </xf>
    <xf numFmtId="3" fontId="65" fillId="0" borderId="1" xfId="826" applyNumberFormat="1" applyFont="1" applyBorder="1" applyAlignment="1">
      <alignment horizontal="center" vertical="center" wrapText="1"/>
    </xf>
    <xf numFmtId="0" fontId="65" fillId="0" borderId="1" xfId="826" applyFont="1" applyBorder="1"/>
    <xf numFmtId="166" fontId="1" fillId="0" borderId="0" xfId="826" applyNumberFormat="1"/>
    <xf numFmtId="184" fontId="65" fillId="29" borderId="1" xfId="826" applyNumberFormat="1" applyFont="1" applyFill="1" applyBorder="1" applyAlignment="1">
      <alignment horizontal="center" vertical="center" wrapText="1"/>
    </xf>
    <xf numFmtId="184" fontId="65" fillId="0" borderId="1" xfId="826" applyNumberFormat="1" applyFont="1" applyBorder="1" applyAlignment="1">
      <alignment horizontal="center" vertical="center"/>
    </xf>
    <xf numFmtId="184" fontId="65" fillId="29" borderId="1" xfId="826" applyNumberFormat="1" applyFont="1" applyFill="1" applyBorder="1" applyAlignment="1">
      <alignment horizontal="center"/>
    </xf>
    <xf numFmtId="0" fontId="1" fillId="0" borderId="1" xfId="826" applyBorder="1"/>
    <xf numFmtId="166" fontId="63" fillId="29" borderId="1" xfId="1495" applyNumberFormat="1" applyFont="1" applyFill="1" applyBorder="1" applyAlignment="1">
      <alignment horizontal="center" vertical="center" wrapText="1"/>
    </xf>
    <xf numFmtId="184" fontId="65" fillId="29" borderId="1" xfId="826" applyNumberFormat="1" applyFont="1" applyFill="1" applyBorder="1" applyAlignment="1">
      <alignment horizontal="center" vertical="center"/>
    </xf>
    <xf numFmtId="0" fontId="65" fillId="0" borderId="1" xfId="826" applyFont="1" applyBorder="1" applyAlignment="1">
      <alignment vertical="center" wrapText="1"/>
    </xf>
    <xf numFmtId="0" fontId="116" fillId="0" borderId="1" xfId="826" applyFont="1" applyBorder="1" applyAlignment="1">
      <alignment vertical="center" wrapText="1"/>
    </xf>
    <xf numFmtId="3" fontId="63" fillId="3" borderId="1" xfId="1495" applyNumberFormat="1" applyFont="1" applyFill="1" applyBorder="1" applyAlignment="1">
      <alignment horizontal="center" vertical="center" wrapText="1"/>
    </xf>
    <xf numFmtId="4" fontId="63" fillId="3" borderId="1" xfId="1495" applyNumberFormat="1" applyFont="1" applyFill="1" applyBorder="1" applyAlignment="1">
      <alignment horizontal="center" vertical="center" wrapText="1"/>
    </xf>
    <xf numFmtId="166" fontId="65" fillId="3" borderId="1" xfId="826" applyNumberFormat="1" applyFont="1" applyFill="1" applyBorder="1" applyAlignment="1">
      <alignment horizontal="center" vertical="center"/>
    </xf>
    <xf numFmtId="4" fontId="65" fillId="3" borderId="1" xfId="826" applyNumberFormat="1" applyFont="1" applyFill="1" applyBorder="1" applyAlignment="1">
      <alignment horizontal="center" vertical="center" wrapText="1"/>
    </xf>
    <xf numFmtId="3" fontId="65" fillId="3" borderId="1" xfId="826" applyNumberFormat="1" applyFont="1" applyFill="1" applyBorder="1" applyAlignment="1">
      <alignment horizontal="center" vertical="center" wrapText="1"/>
    </xf>
    <xf numFmtId="0" fontId="65" fillId="3" borderId="1" xfId="826" applyFont="1" applyFill="1" applyBorder="1" applyAlignment="1">
      <alignment vertical="center" wrapText="1"/>
    </xf>
    <xf numFmtId="1" fontId="63" fillId="3" borderId="1" xfId="1495" applyNumberFormat="1" applyFont="1" applyFill="1" applyBorder="1" applyAlignment="1">
      <alignment horizontal="center" wrapText="1"/>
    </xf>
    <xf numFmtId="2" fontId="63" fillId="3" borderId="1" xfId="1495" applyNumberFormat="1" applyFont="1" applyFill="1" applyBorder="1" applyAlignment="1">
      <alignment horizontal="left" wrapText="1"/>
    </xf>
    <xf numFmtId="2" fontId="63" fillId="3" borderId="1" xfId="1495" applyNumberFormat="1" applyFont="1" applyFill="1" applyBorder="1" applyAlignment="1">
      <alignment horizontal="center" wrapText="1"/>
    </xf>
    <xf numFmtId="3" fontId="65" fillId="3" borderId="1" xfId="1452" applyNumberFormat="1" applyFont="1" applyFill="1" applyBorder="1" applyAlignment="1">
      <alignment horizontal="center"/>
    </xf>
    <xf numFmtId="4" fontId="65" fillId="3" borderId="1" xfId="1452" applyNumberFormat="1" applyFont="1" applyFill="1" applyBorder="1" applyAlignment="1">
      <alignment horizontal="center"/>
    </xf>
    <xf numFmtId="3" fontId="65" fillId="3" borderId="1" xfId="826" applyNumberFormat="1" applyFont="1" applyFill="1" applyBorder="1" applyAlignment="1">
      <alignment horizontal="center"/>
    </xf>
    <xf numFmtId="4" fontId="65" fillId="0" borderId="1" xfId="826" applyNumberFormat="1" applyFont="1" applyBorder="1" applyAlignment="1">
      <alignment horizontal="center" vertical="center"/>
    </xf>
    <xf numFmtId="0" fontId="51" fillId="0" borderId="0" xfId="826" applyFont="1" applyAlignment="1">
      <alignment vertical="center" wrapText="1"/>
    </xf>
    <xf numFmtId="49" fontId="63" fillId="0" borderId="1" xfId="1" applyNumberFormat="1" applyFont="1" applyBorder="1" applyAlignment="1">
      <alignment horizontal="center" vertical="center" wrapText="1"/>
    </xf>
    <xf numFmtId="0" fontId="63" fillId="0" borderId="1" xfId="1" applyFont="1" applyBorder="1" applyAlignment="1">
      <alignment horizontal="left" vertical="center" wrapText="1"/>
    </xf>
    <xf numFmtId="0" fontId="65" fillId="0" borderId="1" xfId="826" applyFont="1" applyBorder="1" applyAlignment="1">
      <alignment horizontal="center" vertical="center"/>
    </xf>
    <xf numFmtId="0" fontId="49" fillId="0" borderId="1" xfId="826" applyFont="1" applyBorder="1"/>
    <xf numFmtId="0" fontId="49" fillId="0" borderId="0" xfId="826" applyFont="1"/>
    <xf numFmtId="49" fontId="63" fillId="3" borderId="1" xfId="1495" applyNumberFormat="1" applyFont="1" applyFill="1" applyBorder="1" applyAlignment="1">
      <alignment horizontal="center" vertical="center" wrapText="1"/>
    </xf>
    <xf numFmtId="49" fontId="63" fillId="29" borderId="1" xfId="1495" applyNumberFormat="1" applyFont="1" applyFill="1" applyBorder="1" applyAlignment="1">
      <alignment horizontal="center" vertical="center" wrapText="1"/>
    </xf>
    <xf numFmtId="3" fontId="65" fillId="29" borderId="1" xfId="1452" applyNumberFormat="1" applyFont="1" applyFill="1" applyBorder="1" applyAlignment="1">
      <alignment horizontal="center" vertical="center"/>
    </xf>
    <xf numFmtId="3" fontId="65" fillId="29" borderId="1" xfId="826" applyNumberFormat="1" applyFont="1" applyFill="1" applyBorder="1" applyAlignment="1">
      <alignment horizontal="center" vertical="center"/>
    </xf>
    <xf numFmtId="0" fontId="65" fillId="29" borderId="1" xfId="826" applyFont="1" applyFill="1" applyBorder="1"/>
    <xf numFmtId="0" fontId="1" fillId="29" borderId="0" xfId="826" applyFill="1"/>
    <xf numFmtId="4" fontId="65" fillId="0" borderId="1" xfId="826" applyNumberFormat="1" applyFont="1" applyBorder="1" applyAlignment="1">
      <alignment horizontal="center"/>
    </xf>
    <xf numFmtId="0" fontId="117" fillId="0" borderId="0" xfId="826" applyFont="1"/>
    <xf numFmtId="184" fontId="63" fillId="29" borderId="1" xfId="1495" applyNumberFormat="1" applyFont="1" applyFill="1" applyBorder="1" applyAlignment="1">
      <alignment horizontal="center" vertical="center" wrapText="1"/>
    </xf>
    <xf numFmtId="49" fontId="118" fillId="0" borderId="1" xfId="826" applyNumberFormat="1" applyFont="1" applyBorder="1" applyAlignment="1">
      <alignment horizontal="center" vertical="center"/>
    </xf>
    <xf numFmtId="2" fontId="119" fillId="29" borderId="1" xfId="1495" applyNumberFormat="1" applyFont="1" applyFill="1" applyBorder="1" applyAlignment="1">
      <alignment horizontal="left" vertical="center" wrapText="1"/>
    </xf>
    <xf numFmtId="2" fontId="119" fillId="29" borderId="1" xfId="1495" applyNumberFormat="1" applyFont="1" applyFill="1" applyBorder="1" applyAlignment="1">
      <alignment horizontal="center" vertical="center" wrapText="1"/>
    </xf>
    <xf numFmtId="4" fontId="119" fillId="29" borderId="1" xfId="1495" applyNumberFormat="1" applyFont="1" applyFill="1" applyBorder="1" applyAlignment="1">
      <alignment horizontal="center" vertical="center" wrapText="1"/>
    </xf>
    <xf numFmtId="184" fontId="118" fillId="29" borderId="1" xfId="826" applyNumberFormat="1" applyFont="1" applyFill="1" applyBorder="1" applyAlignment="1">
      <alignment horizontal="center" vertical="center"/>
    </xf>
    <xf numFmtId="4" fontId="118" fillId="0" borderId="1" xfId="826" applyNumberFormat="1" applyFont="1" applyBorder="1" applyAlignment="1">
      <alignment horizontal="center" vertical="center"/>
    </xf>
    <xf numFmtId="3" fontId="118" fillId="0" borderId="1" xfId="826" applyNumberFormat="1" applyFont="1" applyBorder="1" applyAlignment="1">
      <alignment horizontal="center" vertical="center" wrapText="1"/>
    </xf>
    <xf numFmtId="0" fontId="118" fillId="0" borderId="1" xfId="826" applyFont="1" applyBorder="1" applyAlignment="1">
      <alignment vertical="center"/>
    </xf>
    <xf numFmtId="173" fontId="120" fillId="0" borderId="0" xfId="826" applyNumberFormat="1" applyFont="1"/>
    <xf numFmtId="0" fontId="120" fillId="0" borderId="0" xfId="826" applyFont="1"/>
    <xf numFmtId="4" fontId="118" fillId="29" borderId="1" xfId="826" applyNumberFormat="1" applyFont="1" applyFill="1" applyBorder="1" applyAlignment="1">
      <alignment horizontal="center"/>
    </xf>
    <xf numFmtId="0" fontId="118" fillId="0" borderId="1" xfId="826" applyFont="1" applyBorder="1"/>
    <xf numFmtId="0" fontId="120" fillId="29" borderId="0" xfId="826" applyFont="1" applyFill="1"/>
    <xf numFmtId="3" fontId="119" fillId="29" borderId="1" xfId="1495" applyNumberFormat="1" applyFont="1" applyFill="1" applyBorder="1" applyAlignment="1">
      <alignment horizontal="center" vertical="center" wrapText="1"/>
    </xf>
    <xf numFmtId="4" fontId="118" fillId="0" borderId="1" xfId="826" applyNumberFormat="1" applyFont="1" applyBorder="1" applyAlignment="1">
      <alignment horizontal="center" vertical="center" wrapText="1"/>
    </xf>
    <xf numFmtId="0" fontId="121" fillId="0" borderId="1" xfId="826" applyFont="1" applyBorder="1" applyAlignment="1">
      <alignment vertical="center" wrapText="1"/>
    </xf>
    <xf numFmtId="4" fontId="118" fillId="0" borderId="1" xfId="826" applyNumberFormat="1" applyFont="1" applyBorder="1" applyAlignment="1">
      <alignment horizontal="center"/>
    </xf>
    <xf numFmtId="0" fontId="118" fillId="0" borderId="1" xfId="826" applyFont="1" applyBorder="1" applyAlignment="1">
      <alignment vertical="center" wrapText="1"/>
    </xf>
    <xf numFmtId="49" fontId="65" fillId="0" borderId="1" xfId="826" applyNumberFormat="1" applyFont="1" applyBorder="1" applyAlignment="1">
      <alignment horizontal="center" vertical="center"/>
    </xf>
    <xf numFmtId="4" fontId="65" fillId="0" borderId="1" xfId="826" applyNumberFormat="1" applyFont="1" applyBorder="1" applyAlignment="1">
      <alignment horizontal="center" vertical="center" wrapText="1"/>
    </xf>
    <xf numFmtId="166" fontId="66" fillId="34" borderId="1" xfId="1452" applyNumberFormat="1" applyFont="1" applyFill="1" applyBorder="1" applyAlignment="1">
      <alignment horizontal="center" vertical="center"/>
    </xf>
    <xf numFmtId="0" fontId="65" fillId="34" borderId="1" xfId="826" applyFont="1" applyFill="1" applyBorder="1" applyAlignment="1">
      <alignment vertical="center" wrapText="1"/>
    </xf>
    <xf numFmtId="187" fontId="65" fillId="3" borderId="1" xfId="1452" applyNumberFormat="1" applyFont="1" applyFill="1" applyBorder="1" applyAlignment="1">
      <alignment horizontal="center" vertical="center" wrapText="1"/>
    </xf>
    <xf numFmtId="188" fontId="65" fillId="3" borderId="1" xfId="1452" applyNumberFormat="1" applyFont="1" applyFill="1" applyBorder="1" applyAlignment="1">
      <alignment horizontal="center" vertical="center" wrapText="1"/>
    </xf>
    <xf numFmtId="4" fontId="65" fillId="3" borderId="1" xfId="1452" applyNumberFormat="1" applyFont="1" applyFill="1" applyBorder="1" applyAlignment="1">
      <alignment horizontal="center" vertical="center" wrapText="1"/>
    </xf>
    <xf numFmtId="166" fontId="65" fillId="0" borderId="1" xfId="826" applyNumberFormat="1" applyFont="1" applyBorder="1" applyAlignment="1">
      <alignment vertical="center" wrapText="1"/>
    </xf>
    <xf numFmtId="2" fontId="65" fillId="0" borderId="1" xfId="826" applyNumberFormat="1" applyFont="1" applyBorder="1" applyAlignment="1">
      <alignment vertical="center"/>
    </xf>
    <xf numFmtId="4" fontId="65" fillId="29" borderId="1" xfId="826" applyNumberFormat="1" applyFont="1" applyFill="1" applyBorder="1" applyAlignment="1">
      <alignment horizontal="center"/>
    </xf>
    <xf numFmtId="0" fontId="121" fillId="0" borderId="1" xfId="826" applyFont="1" applyBorder="1" applyAlignment="1">
      <alignment horizontal="justify"/>
    </xf>
    <xf numFmtId="187" fontId="63" fillId="29" borderId="1" xfId="1495" applyNumberFormat="1" applyFont="1" applyFill="1" applyBorder="1" applyAlignment="1">
      <alignment horizontal="center" vertical="center" wrapText="1"/>
    </xf>
    <xf numFmtId="189" fontId="1" fillId="0" borderId="0" xfId="826" applyNumberFormat="1"/>
    <xf numFmtId="0" fontId="0" fillId="0" borderId="0" xfId="826" applyFont="1"/>
    <xf numFmtId="49" fontId="63" fillId="29" borderId="1" xfId="1495" applyNumberFormat="1" applyFont="1" applyFill="1" applyBorder="1" applyAlignment="1">
      <alignment horizontal="center" wrapText="1"/>
    </xf>
    <xf numFmtId="2" fontId="63" fillId="29" borderId="1" xfId="1495" applyNumberFormat="1" applyFont="1" applyFill="1" applyBorder="1" applyAlignment="1">
      <alignment horizontal="left" wrapText="1"/>
    </xf>
    <xf numFmtId="2" fontId="63" fillId="29" borderId="1" xfId="1495" applyNumberFormat="1" applyFont="1" applyFill="1" applyBorder="1" applyAlignment="1">
      <alignment horizontal="center" wrapText="1"/>
    </xf>
    <xf numFmtId="187" fontId="63" fillId="29" borderId="1" xfId="1495" applyNumberFormat="1" applyFont="1" applyFill="1" applyBorder="1" applyAlignment="1">
      <alignment horizontal="center" wrapText="1"/>
    </xf>
    <xf numFmtId="4" fontId="63" fillId="29" borderId="1" xfId="1495" applyNumberFormat="1" applyFont="1" applyFill="1" applyBorder="1" applyAlignment="1">
      <alignment horizontal="center" wrapText="1"/>
    </xf>
    <xf numFmtId="3" fontId="65" fillId="0" borderId="1" xfId="826" applyNumberFormat="1" applyFont="1" applyBorder="1" applyAlignment="1">
      <alignment horizontal="center" wrapText="1"/>
    </xf>
    <xf numFmtId="0" fontId="65" fillId="0" borderId="1" xfId="826" applyFont="1" applyBorder="1" applyAlignment="1">
      <alignment wrapText="1"/>
    </xf>
    <xf numFmtId="49" fontId="119" fillId="29" borderId="1" xfId="1495" applyNumberFormat="1" applyFont="1" applyFill="1" applyBorder="1" applyAlignment="1">
      <alignment horizontal="center" vertical="center" wrapText="1"/>
    </xf>
    <xf numFmtId="4" fontId="121" fillId="29" borderId="1" xfId="826" applyNumberFormat="1" applyFont="1" applyFill="1" applyBorder="1" applyAlignment="1">
      <alignment horizontal="center" vertical="center"/>
    </xf>
    <xf numFmtId="3" fontId="121" fillId="0" borderId="1" xfId="826" applyNumberFormat="1" applyFont="1" applyBorder="1" applyAlignment="1">
      <alignment horizontal="center" vertical="center" wrapText="1"/>
    </xf>
    <xf numFmtId="0" fontId="121" fillId="0" borderId="1" xfId="826" applyFont="1" applyBorder="1"/>
    <xf numFmtId="0" fontId="116" fillId="0" borderId="0" xfId="826" applyFont="1"/>
    <xf numFmtId="187" fontId="96" fillId="3" borderId="1" xfId="1452" applyNumberFormat="1" applyFont="1" applyFill="1" applyBorder="1" applyAlignment="1">
      <alignment horizontal="center" vertical="center"/>
    </xf>
    <xf numFmtId="4" fontId="96" fillId="3" borderId="1" xfId="1452" applyNumberFormat="1" applyFont="1" applyFill="1" applyBorder="1" applyAlignment="1">
      <alignment horizontal="center" vertical="center"/>
    </xf>
    <xf numFmtId="0" fontId="122" fillId="3" borderId="1" xfId="826" applyFont="1" applyFill="1" applyBorder="1"/>
    <xf numFmtId="188" fontId="63" fillId="29" borderId="1" xfId="1495" applyNumberFormat="1" applyFont="1" applyFill="1" applyBorder="1" applyAlignment="1">
      <alignment horizontal="center" vertical="center" wrapText="1"/>
    </xf>
    <xf numFmtId="187" fontId="119" fillId="29" borderId="1" xfId="1495" applyNumberFormat="1" applyFont="1" applyFill="1" applyBorder="1" applyAlignment="1">
      <alignment horizontal="center" vertical="center" wrapText="1"/>
    </xf>
    <xf numFmtId="188" fontId="119" fillId="29" borderId="1" xfId="1495" applyNumberFormat="1" applyFont="1" applyFill="1" applyBorder="1" applyAlignment="1">
      <alignment horizontal="center" vertical="center" wrapText="1"/>
    </xf>
    <xf numFmtId="4" fontId="118" fillId="29" borderId="1" xfId="826" applyNumberFormat="1" applyFont="1" applyFill="1" applyBorder="1" applyAlignment="1">
      <alignment horizontal="center" vertical="center"/>
    </xf>
    <xf numFmtId="2" fontId="119" fillId="29" borderId="1" xfId="1495" applyNumberFormat="1" applyFont="1" applyFill="1" applyBorder="1" applyAlignment="1">
      <alignment horizontal="left" wrapText="1"/>
    </xf>
    <xf numFmtId="2" fontId="119" fillId="29" borderId="1" xfId="1495" applyNumberFormat="1" applyFont="1" applyFill="1" applyBorder="1" applyAlignment="1">
      <alignment horizontal="center" wrapText="1"/>
    </xf>
    <xf numFmtId="187" fontId="119" fillId="29" borderId="1" xfId="1495" applyNumberFormat="1" applyFont="1" applyFill="1" applyBorder="1" applyAlignment="1">
      <alignment horizontal="center" wrapText="1"/>
    </xf>
    <xf numFmtId="188" fontId="119" fillId="29" borderId="1" xfId="1495" applyNumberFormat="1" applyFont="1" applyFill="1" applyBorder="1" applyAlignment="1">
      <alignment horizontal="center" wrapText="1"/>
    </xf>
    <xf numFmtId="4" fontId="118" fillId="0" borderId="1" xfId="826" applyNumberFormat="1" applyFont="1" applyBorder="1" applyAlignment="1">
      <alignment horizontal="center" wrapText="1"/>
    </xf>
    <xf numFmtId="0" fontId="120" fillId="0" borderId="0" xfId="826" applyFont="1" applyAlignment="1">
      <alignment wrapText="1"/>
    </xf>
    <xf numFmtId="166" fontId="118" fillId="0" borderId="1" xfId="826" applyNumberFormat="1" applyFont="1" applyBorder="1" applyAlignment="1">
      <alignment vertical="center" wrapText="1"/>
    </xf>
    <xf numFmtId="189" fontId="63" fillId="29" borderId="1" xfId="1495" applyNumberFormat="1" applyFont="1" applyFill="1" applyBorder="1" applyAlignment="1">
      <alignment horizontal="center" wrapText="1"/>
    </xf>
    <xf numFmtId="188" fontId="63" fillId="29" borderId="1" xfId="1495" applyNumberFormat="1" applyFont="1" applyFill="1" applyBorder="1" applyAlignment="1">
      <alignment horizontal="center" wrapText="1"/>
    </xf>
    <xf numFmtId="3" fontId="65" fillId="0" borderId="1" xfId="826" applyNumberFormat="1" applyFont="1" applyBorder="1" applyAlignment="1">
      <alignment horizontal="center"/>
    </xf>
    <xf numFmtId="0" fontId="1" fillId="0" borderId="0" xfId="826" applyAlignment="1">
      <alignment wrapText="1"/>
    </xf>
    <xf numFmtId="2" fontId="64" fillId="34" borderId="1" xfId="1495" applyNumberFormat="1" applyFont="1" applyFill="1" applyBorder="1" applyAlignment="1">
      <alignment horizontal="center" wrapText="1"/>
    </xf>
    <xf numFmtId="2" fontId="64" fillId="34" borderId="1" xfId="1495" applyNumberFormat="1" applyFont="1" applyFill="1" applyBorder="1" applyAlignment="1">
      <alignment horizontal="left" wrapText="1"/>
    </xf>
    <xf numFmtId="4" fontId="66" fillId="34" borderId="1" xfId="1452" applyNumberFormat="1" applyFont="1" applyFill="1" applyBorder="1" applyAlignment="1">
      <alignment horizontal="center"/>
    </xf>
    <xf numFmtId="3" fontId="66" fillId="34" borderId="1" xfId="1452" applyNumberFormat="1" applyFont="1" applyFill="1" applyBorder="1" applyAlignment="1">
      <alignment horizontal="center"/>
    </xf>
    <xf numFmtId="3" fontId="66" fillId="34" borderId="1" xfId="826" applyNumberFormat="1" applyFont="1" applyFill="1" applyBorder="1" applyAlignment="1">
      <alignment horizontal="center"/>
    </xf>
    <xf numFmtId="0" fontId="65" fillId="34" borderId="1" xfId="826" applyFont="1" applyFill="1" applyBorder="1"/>
    <xf numFmtId="2" fontId="64" fillId="29" borderId="1" xfId="1495" applyNumberFormat="1" applyFont="1" applyFill="1" applyBorder="1" applyAlignment="1">
      <alignment horizontal="center" vertical="center" wrapText="1"/>
    </xf>
    <xf numFmtId="2" fontId="64" fillId="29" borderId="1" xfId="1495" applyNumberFormat="1" applyFont="1" applyFill="1" applyBorder="1" applyAlignment="1">
      <alignment horizontal="left" vertical="center" wrapText="1"/>
    </xf>
    <xf numFmtId="184" fontId="64" fillId="29" borderId="1" xfId="1495" applyNumberFormat="1" applyFont="1" applyFill="1" applyBorder="1" applyAlignment="1">
      <alignment horizontal="center" vertical="center" wrapText="1"/>
    </xf>
    <xf numFmtId="184" fontId="66" fillId="29" borderId="1" xfId="826" applyNumberFormat="1" applyFont="1" applyFill="1" applyBorder="1" applyAlignment="1">
      <alignment horizontal="center"/>
    </xf>
    <xf numFmtId="3" fontId="66" fillId="29" borderId="1" xfId="826" applyNumberFormat="1" applyFont="1" applyFill="1" applyBorder="1" applyAlignment="1">
      <alignment horizontal="center" vertical="center"/>
    </xf>
    <xf numFmtId="3" fontId="66" fillId="29" borderId="1" xfId="826" applyNumberFormat="1" applyFont="1" applyFill="1" applyBorder="1" applyAlignment="1">
      <alignment horizontal="center"/>
    </xf>
    <xf numFmtId="3" fontId="66" fillId="0" borderId="1" xfId="826" applyNumberFormat="1" applyFont="1" applyBorder="1" applyAlignment="1">
      <alignment horizontal="center"/>
    </xf>
    <xf numFmtId="2" fontId="107" fillId="29" borderId="1" xfId="1495" applyNumberFormat="1" applyFont="1" applyFill="1" applyBorder="1" applyAlignment="1">
      <alignment horizontal="left" vertical="center" wrapText="1"/>
    </xf>
    <xf numFmtId="4" fontId="64" fillId="29" borderId="1" xfId="1495" applyNumberFormat="1" applyFont="1" applyFill="1" applyBorder="1" applyAlignment="1">
      <alignment horizontal="center" vertical="center" wrapText="1"/>
    </xf>
    <xf numFmtId="166" fontId="64" fillId="29" borderId="1" xfId="1495" applyNumberFormat="1" applyFont="1" applyFill="1" applyBorder="1" applyAlignment="1">
      <alignment horizontal="center" vertical="center" wrapText="1"/>
    </xf>
    <xf numFmtId="4" fontId="64" fillId="29" borderId="1" xfId="797" applyNumberFormat="1" applyFont="1" applyFill="1" applyBorder="1" applyAlignment="1">
      <alignment horizontal="center" vertical="center"/>
    </xf>
    <xf numFmtId="187" fontId="66" fillId="29" borderId="1" xfId="826" applyNumberFormat="1" applyFont="1" applyFill="1" applyBorder="1" applyAlignment="1">
      <alignment horizontal="center" vertical="center"/>
    </xf>
    <xf numFmtId="2" fontId="64" fillId="29" borderId="1" xfId="1495" applyNumberFormat="1" applyFont="1" applyFill="1" applyBorder="1" applyAlignment="1">
      <alignment horizontal="center" wrapText="1"/>
    </xf>
    <xf numFmtId="4" fontId="64" fillId="29" borderId="1" xfId="1495" applyNumberFormat="1" applyFont="1" applyFill="1" applyBorder="1" applyAlignment="1">
      <alignment horizontal="center" wrapText="1"/>
    </xf>
    <xf numFmtId="0" fontId="65" fillId="29" borderId="1" xfId="826" applyFont="1" applyFill="1" applyBorder="1" applyAlignment="1"/>
    <xf numFmtId="0" fontId="1" fillId="29" borderId="0" xfId="826" applyFill="1" applyAlignment="1"/>
    <xf numFmtId="4" fontId="66" fillId="29" borderId="1" xfId="826" applyNumberFormat="1" applyFont="1" applyFill="1" applyBorder="1" applyAlignment="1">
      <alignment horizontal="center" vertical="center"/>
    </xf>
    <xf numFmtId="3" fontId="65" fillId="29" borderId="1" xfId="826" applyNumberFormat="1" applyFont="1" applyFill="1" applyBorder="1"/>
    <xf numFmtId="173" fontId="64" fillId="29" borderId="1" xfId="1495" applyNumberFormat="1" applyFont="1" applyFill="1" applyBorder="1" applyAlignment="1">
      <alignment horizontal="center" vertical="center" wrapText="1"/>
    </xf>
    <xf numFmtId="188" fontId="66" fillId="29" borderId="1" xfId="826" applyNumberFormat="1" applyFont="1" applyFill="1" applyBorder="1" applyAlignment="1">
      <alignment horizontal="center" vertical="center"/>
    </xf>
    <xf numFmtId="2" fontId="66" fillId="29" borderId="1" xfId="826" applyNumberFormat="1" applyFont="1" applyFill="1" applyBorder="1" applyAlignment="1">
      <alignment horizontal="center"/>
    </xf>
    <xf numFmtId="0" fontId="96" fillId="29" borderId="1" xfId="826" applyFont="1" applyFill="1" applyBorder="1" applyAlignment="1">
      <alignment horizontal="center" vertical="center"/>
    </xf>
    <xf numFmtId="0" fontId="122" fillId="29" borderId="1" xfId="826" applyFont="1" applyFill="1" applyBorder="1" applyAlignment="1">
      <alignment horizontal="center" vertical="center"/>
    </xf>
    <xf numFmtId="0" fontId="96" fillId="29" borderId="1" xfId="826" applyFont="1" applyFill="1" applyBorder="1" applyAlignment="1">
      <alignment horizontal="left" vertical="center" wrapText="1"/>
    </xf>
    <xf numFmtId="0" fontId="96" fillId="29" borderId="1" xfId="826" applyFont="1" applyFill="1" applyBorder="1" applyAlignment="1">
      <alignment horizontal="center" vertical="center" wrapText="1"/>
    </xf>
    <xf numFmtId="3" fontId="65" fillId="29" borderId="1" xfId="826" applyNumberFormat="1" applyFont="1" applyFill="1" applyBorder="1" applyAlignment="1">
      <alignment horizontal="center" vertical="center" wrapText="1"/>
    </xf>
    <xf numFmtId="3" fontId="96" fillId="29" borderId="1" xfId="826" applyNumberFormat="1" applyFont="1" applyFill="1" applyBorder="1" applyAlignment="1">
      <alignment horizontal="center" vertical="center" wrapText="1"/>
    </xf>
    <xf numFmtId="0" fontId="65" fillId="29" borderId="1" xfId="826" applyFont="1" applyFill="1" applyBorder="1" applyAlignment="1">
      <alignment vertical="center" wrapText="1"/>
    </xf>
    <xf numFmtId="0" fontId="96" fillId="29" borderId="1" xfId="826" applyFont="1" applyFill="1" applyBorder="1" applyAlignment="1">
      <alignment horizontal="left" vertical="center"/>
    </xf>
    <xf numFmtId="3" fontId="96" fillId="29" borderId="1" xfId="826" applyNumberFormat="1" applyFont="1" applyFill="1" applyBorder="1" applyAlignment="1">
      <alignment horizontal="center" vertical="center"/>
    </xf>
    <xf numFmtId="0" fontId="65" fillId="29" borderId="1" xfId="826" applyFont="1" applyFill="1" applyBorder="1" applyAlignment="1">
      <alignment horizontal="center"/>
    </xf>
    <xf numFmtId="0" fontId="114" fillId="0" borderId="0" xfId="826" applyFont="1"/>
    <xf numFmtId="49" fontId="114" fillId="0" borderId="0" xfId="826" applyNumberFormat="1" applyFont="1"/>
    <xf numFmtId="0" fontId="123" fillId="0" borderId="0" xfId="1499" applyAlignment="1" applyProtection="1"/>
    <xf numFmtId="0" fontId="111" fillId="0" borderId="0" xfId="826" applyFont="1"/>
    <xf numFmtId="0" fontId="59" fillId="0" borderId="0" xfId="826" applyFont="1"/>
    <xf numFmtId="0" fontId="124" fillId="0" borderId="0" xfId="826" applyFont="1"/>
    <xf numFmtId="0" fontId="73" fillId="0" borderId="0" xfId="826" applyFont="1"/>
    <xf numFmtId="0" fontId="69" fillId="0" borderId="0" xfId="4" applyFont="1" applyFill="1" applyAlignment="1"/>
    <xf numFmtId="166" fontId="78" fillId="0" borderId="0" xfId="4" applyNumberFormat="1" applyFont="1" applyFill="1" applyAlignment="1">
      <alignment horizontal="center"/>
    </xf>
    <xf numFmtId="167" fontId="78" fillId="0" borderId="0" xfId="3" applyNumberFormat="1" applyFont="1" applyFill="1" applyAlignment="1">
      <alignment horizontal="center" vertical="center"/>
    </xf>
    <xf numFmtId="10" fontId="78" fillId="0" borderId="0" xfId="3" applyNumberFormat="1" applyFont="1" applyFill="1" applyAlignment="1">
      <alignment horizontal="center" vertical="center"/>
    </xf>
    <xf numFmtId="0" fontId="78" fillId="0" borderId="0" xfId="4" applyFont="1" applyFill="1"/>
    <xf numFmtId="0" fontId="78" fillId="0" borderId="0" xfId="4" applyFont="1" applyFill="1" applyAlignment="1">
      <alignment horizontal="left"/>
    </xf>
    <xf numFmtId="166" fontId="69" fillId="0" borderId="0" xfId="4" applyNumberFormat="1" applyFont="1" applyFill="1" applyAlignment="1">
      <alignment horizontal="center"/>
    </xf>
    <xf numFmtId="167" fontId="69" fillId="0" borderId="0" xfId="3" applyNumberFormat="1" applyFont="1" applyFill="1" applyAlignment="1">
      <alignment horizontal="center" vertical="center"/>
    </xf>
    <xf numFmtId="10" fontId="69" fillId="0" borderId="0" xfId="3" applyNumberFormat="1" applyFont="1" applyFill="1" applyAlignment="1">
      <alignment horizontal="center" vertical="center"/>
    </xf>
    <xf numFmtId="0" fontId="78" fillId="0" borderId="0" xfId="4" applyFont="1" applyFill="1" applyAlignment="1">
      <alignment horizontal="left" wrapText="1"/>
    </xf>
    <xf numFmtId="0" fontId="78" fillId="0" borderId="0" xfId="4" applyFont="1" applyFill="1" applyAlignment="1">
      <alignment wrapText="1"/>
    </xf>
    <xf numFmtId="166" fontId="69" fillId="0" borderId="0" xfId="4" applyNumberFormat="1" applyFont="1" applyFill="1" applyAlignment="1">
      <alignment horizontal="center" wrapText="1"/>
    </xf>
    <xf numFmtId="167" fontId="69" fillId="0" borderId="0" xfId="3" applyNumberFormat="1" applyFont="1" applyFill="1" applyAlignment="1">
      <alignment horizontal="center" vertical="center" wrapText="1"/>
    </xf>
    <xf numFmtId="10" fontId="69" fillId="0" borderId="0" xfId="3" applyNumberFormat="1" applyFont="1" applyFill="1" applyAlignment="1">
      <alignment horizontal="center" vertical="center" wrapText="1"/>
    </xf>
    <xf numFmtId="0" fontId="126" fillId="0" borderId="0" xfId="4" applyFont="1" applyFill="1" applyAlignment="1">
      <alignment horizontal="left"/>
    </xf>
    <xf numFmtId="166" fontId="126" fillId="0" borderId="0" xfId="4" applyNumberFormat="1" applyFont="1" applyFill="1" applyAlignment="1">
      <alignment horizontal="center"/>
    </xf>
    <xf numFmtId="167" fontId="126" fillId="0" borderId="0" xfId="3" applyNumberFormat="1" applyFont="1" applyFill="1" applyAlignment="1">
      <alignment horizontal="center" vertical="center"/>
    </xf>
    <xf numFmtId="10" fontId="126" fillId="0" borderId="0" xfId="3" applyNumberFormat="1" applyFont="1" applyFill="1" applyAlignment="1">
      <alignment horizontal="center" vertical="center"/>
    </xf>
    <xf numFmtId="0" fontId="126" fillId="0" borderId="0" xfId="4" applyFont="1" applyFill="1"/>
    <xf numFmtId="10" fontId="69" fillId="0" borderId="0" xfId="3" applyNumberFormat="1" applyFont="1" applyFill="1" applyBorder="1" applyAlignment="1">
      <alignment horizontal="center" vertical="center" wrapText="1"/>
    </xf>
    <xf numFmtId="0" fontId="78" fillId="0" borderId="0" xfId="1" applyFont="1" applyFill="1" applyBorder="1"/>
    <xf numFmtId="49" fontId="69" fillId="0" borderId="1" xfId="1" applyNumberFormat="1" applyFont="1" applyFill="1" applyBorder="1" applyAlignment="1">
      <alignment horizontal="center" vertical="center" wrapText="1"/>
    </xf>
    <xf numFmtId="0" fontId="69" fillId="0" borderId="1" xfId="1" applyFont="1" applyFill="1" applyBorder="1" applyAlignment="1">
      <alignment horizontal="center" vertical="center" wrapText="1"/>
    </xf>
    <xf numFmtId="166" fontId="69" fillId="0" borderId="1" xfId="4" applyNumberFormat="1" applyFont="1" applyFill="1" applyBorder="1" applyAlignment="1">
      <alignment horizontal="center"/>
    </xf>
    <xf numFmtId="167" fontId="78" fillId="0" borderId="1" xfId="3" applyNumberFormat="1" applyFont="1" applyFill="1" applyBorder="1" applyAlignment="1">
      <alignment horizontal="center" vertical="center"/>
    </xf>
    <xf numFmtId="10" fontId="78" fillId="0" borderId="1" xfId="3" applyNumberFormat="1" applyFont="1" applyFill="1" applyBorder="1" applyAlignment="1">
      <alignment horizontal="center" vertical="center"/>
    </xf>
    <xf numFmtId="10" fontId="78" fillId="0" borderId="0" xfId="3" applyNumberFormat="1" applyFont="1" applyFill="1" applyBorder="1" applyAlignment="1">
      <alignment horizontal="center" vertical="center"/>
    </xf>
    <xf numFmtId="49" fontId="69" fillId="29" borderId="1" xfId="1" applyNumberFormat="1" applyFont="1" applyFill="1" applyBorder="1" applyAlignment="1">
      <alignment horizontal="center" vertical="center" wrapText="1"/>
    </xf>
    <xf numFmtId="0" fontId="69" fillId="29" borderId="1" xfId="1" applyFont="1" applyFill="1" applyBorder="1" applyAlignment="1">
      <alignment horizontal="left" vertical="center" wrapText="1"/>
    </xf>
    <xf numFmtId="0" fontId="69" fillId="29" borderId="1" xfId="1" applyFont="1" applyFill="1" applyBorder="1" applyAlignment="1">
      <alignment horizontal="center" vertical="center" wrapText="1"/>
    </xf>
    <xf numFmtId="166" fontId="69" fillId="29" borderId="1" xfId="1" applyNumberFormat="1" applyFont="1" applyFill="1" applyBorder="1" applyAlignment="1">
      <alignment horizontal="center" vertical="center"/>
    </xf>
    <xf numFmtId="179" fontId="69" fillId="29" borderId="0" xfId="3" applyNumberFormat="1" applyFont="1" applyFill="1" applyBorder="1" applyAlignment="1">
      <alignment horizontal="center" vertical="center" wrapText="1"/>
    </xf>
    <xf numFmtId="0" fontId="69" fillId="29" borderId="0" xfId="1" applyFont="1" applyFill="1" applyBorder="1"/>
    <xf numFmtId="0" fontId="78" fillId="29" borderId="0" xfId="1" applyFont="1" applyFill="1" applyBorder="1"/>
    <xf numFmtId="49" fontId="78" fillId="29" borderId="1" xfId="1" applyNumberFormat="1" applyFont="1" applyFill="1" applyBorder="1" applyAlignment="1">
      <alignment horizontal="center" vertical="center" wrapText="1"/>
    </xf>
    <xf numFmtId="0" fontId="78" fillId="29" borderId="1" xfId="1" applyFont="1" applyFill="1" applyBorder="1" applyAlignment="1">
      <alignment horizontal="left" vertical="center" wrapText="1"/>
    </xf>
    <xf numFmtId="166" fontId="78" fillId="29" borderId="1" xfId="4" applyNumberFormat="1" applyFont="1" applyFill="1" applyBorder="1" applyAlignment="1">
      <alignment horizontal="center" wrapText="1"/>
    </xf>
    <xf numFmtId="173" fontId="127" fillId="0" borderId="1" xfId="0" applyNumberFormat="1" applyFont="1" applyBorder="1" applyAlignment="1">
      <alignment horizontal="center"/>
    </xf>
    <xf numFmtId="167" fontId="78" fillId="29" borderId="1" xfId="3" applyNumberFormat="1" applyFont="1" applyFill="1" applyBorder="1" applyAlignment="1">
      <alignment vertical="center" wrapText="1"/>
    </xf>
    <xf numFmtId="167" fontId="78" fillId="29" borderId="1" xfId="3" applyNumberFormat="1" applyFont="1" applyFill="1" applyBorder="1" applyAlignment="1">
      <alignment horizontal="center" vertical="center" wrapText="1"/>
    </xf>
    <xf numFmtId="166" fontId="69" fillId="29" borderId="1" xfId="4" applyNumberFormat="1" applyFont="1" applyFill="1" applyBorder="1" applyAlignment="1">
      <alignment horizontal="center" vertical="center" wrapText="1"/>
    </xf>
    <xf numFmtId="167" fontId="69" fillId="29" borderId="1" xfId="3" applyNumberFormat="1" applyFont="1" applyFill="1" applyBorder="1" applyAlignment="1">
      <alignment horizontal="center" vertical="center" wrapText="1"/>
    </xf>
    <xf numFmtId="166" fontId="69" fillId="29" borderId="1" xfId="4" applyNumberFormat="1" applyFont="1" applyFill="1" applyBorder="1" applyAlignment="1">
      <alignment horizontal="center" wrapText="1"/>
    </xf>
    <xf numFmtId="167" fontId="69" fillId="29" borderId="1" xfId="3" applyNumberFormat="1" applyFont="1" applyFill="1" applyBorder="1" applyAlignment="1">
      <alignment horizontal="center" vertical="center"/>
    </xf>
    <xf numFmtId="173" fontId="127" fillId="29" borderId="1" xfId="0" applyNumberFormat="1" applyFont="1" applyFill="1" applyBorder="1" applyAlignment="1">
      <alignment horizontal="center"/>
    </xf>
    <xf numFmtId="49" fontId="128" fillId="29" borderId="1" xfId="1" applyNumberFormat="1" applyFont="1" applyFill="1" applyBorder="1" applyAlignment="1">
      <alignment horizontal="center" vertical="center" wrapText="1"/>
    </xf>
    <xf numFmtId="0" fontId="128" fillId="29" borderId="0" xfId="1" applyFont="1" applyFill="1" applyBorder="1"/>
    <xf numFmtId="0" fontId="69" fillId="29" borderId="0" xfId="1" applyFont="1" applyFill="1" applyBorder="1" applyAlignment="1">
      <alignment vertical="center"/>
    </xf>
    <xf numFmtId="4" fontId="69" fillId="29" borderId="1" xfId="4" applyNumberFormat="1" applyFont="1" applyFill="1" applyBorder="1" applyAlignment="1">
      <alignment horizontal="center" wrapText="1"/>
    </xf>
    <xf numFmtId="173" fontId="69" fillId="29" borderId="1" xfId="4" applyNumberFormat="1" applyFont="1" applyFill="1" applyBorder="1" applyAlignment="1">
      <alignment horizontal="center" wrapText="1"/>
    </xf>
    <xf numFmtId="173" fontId="69" fillId="29" borderId="1" xfId="3" applyNumberFormat="1" applyFont="1" applyFill="1" applyBorder="1" applyAlignment="1">
      <alignment horizontal="center" vertical="center" wrapText="1"/>
    </xf>
    <xf numFmtId="0" fontId="69" fillId="29" borderId="1" xfId="1" applyFont="1" applyFill="1" applyBorder="1" applyAlignment="1">
      <alignment vertical="center" wrapText="1"/>
    </xf>
    <xf numFmtId="166" fontId="69" fillId="29" borderId="0" xfId="4" applyNumberFormat="1" applyFont="1" applyFill="1" applyBorder="1" applyAlignment="1">
      <alignment horizontal="center" wrapText="1"/>
    </xf>
    <xf numFmtId="49" fontId="79" fillId="29" borderId="1" xfId="1" applyNumberFormat="1" applyFont="1" applyFill="1" applyBorder="1" applyAlignment="1">
      <alignment horizontal="center" vertical="center" wrapText="1"/>
    </xf>
    <xf numFmtId="10" fontId="69" fillId="29" borderId="0" xfId="3" applyNumberFormat="1" applyFont="1" applyFill="1" applyBorder="1" applyAlignment="1">
      <alignment horizontal="center" vertical="center" wrapText="1"/>
    </xf>
    <xf numFmtId="0" fontId="79" fillId="29" borderId="0" xfId="1" applyFont="1" applyFill="1" applyBorder="1"/>
    <xf numFmtId="173" fontId="69" fillId="29" borderId="1" xfId="3" applyNumberFormat="1" applyFont="1" applyFill="1" applyBorder="1" applyAlignment="1">
      <alignment horizontal="center" vertical="center"/>
    </xf>
    <xf numFmtId="0" fontId="79" fillId="29" borderId="1" xfId="1" applyFont="1" applyFill="1" applyBorder="1" applyAlignment="1">
      <alignment horizontal="left" vertical="center" wrapText="1"/>
    </xf>
    <xf numFmtId="167" fontId="79" fillId="29" borderId="1" xfId="3" applyNumberFormat="1" applyFont="1" applyFill="1" applyBorder="1" applyAlignment="1">
      <alignment horizontal="center" vertical="center"/>
    </xf>
    <xf numFmtId="10" fontId="69" fillId="29" borderId="1" xfId="3" applyNumberFormat="1" applyFont="1" applyFill="1" applyBorder="1" applyAlignment="1">
      <alignment horizontal="center" vertical="center" wrapText="1"/>
    </xf>
    <xf numFmtId="49" fontId="69" fillId="29" borderId="1" xfId="1" applyNumberFormat="1" applyFont="1" applyFill="1" applyBorder="1" applyAlignment="1">
      <alignment vertical="center" wrapText="1"/>
    </xf>
    <xf numFmtId="49" fontId="129" fillId="29" borderId="1" xfId="1" applyNumberFormat="1" applyFont="1" applyFill="1" applyBorder="1" applyAlignment="1">
      <alignment vertical="center" wrapText="1"/>
    </xf>
    <xf numFmtId="167" fontId="78" fillId="29" borderId="1" xfId="3" applyNumberFormat="1" applyFont="1" applyFill="1" applyBorder="1" applyAlignment="1">
      <alignment horizontal="center" vertical="center"/>
    </xf>
    <xf numFmtId="10" fontId="78" fillId="29" borderId="1" xfId="3" applyNumberFormat="1" applyFont="1" applyFill="1" applyBorder="1" applyAlignment="1">
      <alignment horizontal="center" vertical="center"/>
    </xf>
    <xf numFmtId="10" fontId="78" fillId="29" borderId="0" xfId="3" applyNumberFormat="1" applyFont="1" applyFill="1" applyBorder="1" applyAlignment="1">
      <alignment horizontal="center" vertical="center"/>
    </xf>
    <xf numFmtId="49" fontId="79" fillId="29" borderId="1" xfId="1" applyNumberFormat="1" applyFont="1" applyFill="1" applyBorder="1" applyAlignment="1">
      <alignment horizontal="left" vertical="center" wrapText="1"/>
    </xf>
    <xf numFmtId="0" fontId="78" fillId="29" borderId="1" xfId="1" applyFont="1" applyFill="1" applyBorder="1" applyAlignment="1">
      <alignment vertical="center" wrapText="1"/>
    </xf>
    <xf numFmtId="0" fontId="78" fillId="29" borderId="1" xfId="1" applyFont="1" applyFill="1" applyBorder="1" applyAlignment="1">
      <alignment horizontal="center" vertical="center" wrapText="1"/>
    </xf>
    <xf numFmtId="10" fontId="69" fillId="29" borderId="1" xfId="3" applyNumberFormat="1" applyFont="1" applyFill="1" applyBorder="1" applyAlignment="1">
      <alignment horizontal="center" vertical="center"/>
    </xf>
    <xf numFmtId="10" fontId="69" fillId="29" borderId="0" xfId="3" applyNumberFormat="1" applyFont="1" applyFill="1" applyBorder="1" applyAlignment="1">
      <alignment horizontal="center" vertical="center"/>
    </xf>
    <xf numFmtId="3" fontId="69" fillId="29" borderId="1" xfId="4" applyNumberFormat="1" applyFont="1" applyFill="1" applyBorder="1" applyAlignment="1">
      <alignment horizontal="center" wrapText="1"/>
    </xf>
    <xf numFmtId="0" fontId="78" fillId="29" borderId="0" xfId="4" applyFont="1" applyFill="1" applyAlignment="1">
      <alignment vertical="center"/>
    </xf>
    <xf numFmtId="166" fontId="78" fillId="29" borderId="0" xfId="4" applyNumberFormat="1" applyFont="1" applyFill="1" applyAlignment="1">
      <alignment horizontal="center" vertical="center"/>
    </xf>
    <xf numFmtId="167" fontId="78" fillId="29" borderId="0" xfId="3" applyNumberFormat="1" applyFont="1" applyFill="1" applyAlignment="1">
      <alignment horizontal="center" vertical="center"/>
    </xf>
    <xf numFmtId="10" fontId="78" fillId="29" borderId="0" xfId="3" applyNumberFormat="1" applyFont="1" applyFill="1" applyAlignment="1">
      <alignment horizontal="center" vertical="center"/>
    </xf>
    <xf numFmtId="49" fontId="78" fillId="29" borderId="0" xfId="1" applyNumberFormat="1" applyFont="1" applyFill="1" applyAlignment="1">
      <alignment horizontal="center" vertical="center" wrapText="1"/>
    </xf>
    <xf numFmtId="0" fontId="78" fillId="29" borderId="0" xfId="1" applyFont="1" applyFill="1" applyAlignment="1">
      <alignment horizontal="left" vertical="center" wrapText="1"/>
    </xf>
    <xf numFmtId="166" fontId="78" fillId="29" borderId="0" xfId="1" applyNumberFormat="1" applyFont="1" applyFill="1" applyBorder="1" applyAlignment="1">
      <alignment horizontal="center"/>
    </xf>
    <xf numFmtId="167" fontId="78" fillId="29" borderId="0" xfId="3" applyNumberFormat="1" applyFont="1" applyFill="1" applyBorder="1" applyAlignment="1">
      <alignment horizontal="center" vertical="center"/>
    </xf>
    <xf numFmtId="0" fontId="78" fillId="29" borderId="0" xfId="1" applyFont="1" applyFill="1" applyAlignment="1">
      <alignment horizontal="center" vertical="center" wrapText="1"/>
    </xf>
    <xf numFmtId="166" fontId="78" fillId="29" borderId="0" xfId="1" applyNumberFormat="1" applyFont="1" applyFill="1" applyBorder="1"/>
    <xf numFmtId="49" fontId="78" fillId="0" borderId="0" xfId="1" applyNumberFormat="1" applyFont="1" applyFill="1" applyAlignment="1">
      <alignment horizontal="center" vertical="center" wrapText="1"/>
    </xf>
    <xf numFmtId="0" fontId="78" fillId="0" borderId="0" xfId="1" applyFont="1" applyFill="1" applyAlignment="1">
      <alignment horizontal="center" vertical="center" wrapText="1"/>
    </xf>
    <xf numFmtId="166" fontId="78" fillId="0" borderId="0" xfId="1" applyNumberFormat="1" applyFont="1" applyFill="1" applyBorder="1"/>
    <xf numFmtId="167" fontId="78" fillId="0" borderId="0" xfId="3" applyNumberFormat="1" applyFont="1" applyFill="1" applyBorder="1" applyAlignment="1">
      <alignment horizontal="center" vertical="center"/>
    </xf>
    <xf numFmtId="166" fontId="78" fillId="0" borderId="0" xfId="1" applyNumberFormat="1" applyFont="1" applyFill="1" applyAlignment="1">
      <alignment horizontal="center" vertical="center" wrapText="1"/>
    </xf>
    <xf numFmtId="167" fontId="78" fillId="0" borderId="0" xfId="3" applyNumberFormat="1" applyFont="1" applyFill="1" applyAlignment="1">
      <alignment horizontal="center" vertical="center" wrapText="1"/>
    </xf>
    <xf numFmtId="10" fontId="78" fillId="0" borderId="0" xfId="3" applyNumberFormat="1" applyFont="1" applyFill="1" applyAlignment="1">
      <alignment horizontal="center" vertical="center" wrapText="1"/>
    </xf>
    <xf numFmtId="4" fontId="78" fillId="0" borderId="0" xfId="1" applyNumberFormat="1" applyFont="1" applyFill="1" applyAlignment="1">
      <alignment horizontal="center" vertical="center" wrapText="1"/>
    </xf>
    <xf numFmtId="166" fontId="78" fillId="0" borderId="0" xfId="1" applyNumberFormat="1" applyFont="1" applyFill="1" applyBorder="1" applyAlignment="1">
      <alignment horizontal="center"/>
    </xf>
    <xf numFmtId="0" fontId="78" fillId="0" borderId="0" xfId="1" applyFont="1" applyFill="1" applyBorder="1" applyAlignment="1">
      <alignment horizontal="center"/>
    </xf>
    <xf numFmtId="0" fontId="65" fillId="29" borderId="0" xfId="0" applyFont="1" applyFill="1" applyAlignment="1">
      <alignment vertical="center"/>
    </xf>
    <xf numFmtId="0" fontId="66" fillId="29" borderId="0" xfId="0" applyFont="1" applyFill="1" applyAlignment="1">
      <alignment horizontal="center" vertical="center" wrapText="1"/>
    </xf>
    <xf numFmtId="4" fontId="65" fillId="29" borderId="0" xfId="0" applyNumberFormat="1" applyFont="1" applyFill="1" applyAlignment="1">
      <alignment horizontal="center" vertical="center"/>
    </xf>
    <xf numFmtId="166" fontId="65" fillId="29" borderId="0" xfId="0" applyNumberFormat="1" applyFont="1" applyFill="1" applyAlignment="1">
      <alignment horizontal="center" vertical="center"/>
    </xf>
    <xf numFmtId="0" fontId="130" fillId="29" borderId="0" xfId="0" applyFont="1" applyFill="1" applyAlignment="1">
      <alignment horizontal="right" vertical="center"/>
    </xf>
    <xf numFmtId="0" fontId="131" fillId="29" borderId="0" xfId="1499" applyFont="1" applyFill="1" applyAlignment="1" applyProtection="1">
      <alignment horizontal="right" vertical="center"/>
    </xf>
    <xf numFmtId="0" fontId="66" fillId="29" borderId="0" xfId="0" applyFont="1" applyFill="1" applyAlignment="1">
      <alignment vertical="center"/>
    </xf>
    <xf numFmtId="0" fontId="66" fillId="29" borderId="0" xfId="0" applyFont="1" applyFill="1" applyAlignment="1">
      <alignment horizontal="left" vertical="center"/>
    </xf>
    <xf numFmtId="0" fontId="66" fillId="29" borderId="0" xfId="0" applyFont="1" applyFill="1" applyAlignment="1">
      <alignment horizontal="left" vertical="center" wrapText="1"/>
    </xf>
    <xf numFmtId="0" fontId="66" fillId="29" borderId="18" xfId="0" applyFont="1" applyFill="1" applyBorder="1" applyAlignment="1">
      <alignment vertical="center"/>
    </xf>
    <xf numFmtId="4" fontId="66" fillId="29" borderId="1" xfId="0" applyNumberFormat="1" applyFont="1" applyFill="1" applyBorder="1" applyAlignment="1">
      <alignment horizontal="center" vertical="center" wrapText="1"/>
    </xf>
    <xf numFmtId="184" fontId="66" fillId="29" borderId="1" xfId="0" applyNumberFormat="1" applyFont="1" applyFill="1" applyBorder="1" applyAlignment="1">
      <alignment horizontal="center" vertical="center" wrapText="1"/>
    </xf>
    <xf numFmtId="1" fontId="66" fillId="29" borderId="1" xfId="0" applyNumberFormat="1" applyFont="1" applyFill="1" applyBorder="1" applyAlignment="1">
      <alignment vertical="center"/>
    </xf>
    <xf numFmtId="1" fontId="66" fillId="29" borderId="1" xfId="0" applyNumberFormat="1" applyFont="1" applyFill="1" applyBorder="1" applyAlignment="1">
      <alignment horizontal="center" vertical="center" wrapText="1"/>
    </xf>
    <xf numFmtId="1" fontId="66" fillId="29" borderId="1" xfId="0" applyNumberFormat="1" applyFont="1" applyFill="1" applyBorder="1" applyAlignment="1">
      <alignment horizontal="center" vertical="center"/>
    </xf>
    <xf numFmtId="1" fontId="66" fillId="29" borderId="0" xfId="0" applyNumberFormat="1" applyFont="1" applyFill="1" applyAlignment="1">
      <alignment vertical="center"/>
    </xf>
    <xf numFmtId="0" fontId="65" fillId="29" borderId="1" xfId="0" applyFont="1" applyFill="1" applyBorder="1" applyAlignment="1">
      <alignment horizontal="center" vertical="center"/>
    </xf>
    <xf numFmtId="49" fontId="64" fillId="29" borderId="1" xfId="1" applyNumberFormat="1" applyFont="1" applyFill="1" applyBorder="1" applyAlignment="1">
      <alignment horizontal="center" vertical="center" wrapText="1"/>
    </xf>
    <xf numFmtId="0" fontId="66" fillId="29" borderId="1" xfId="0" applyFont="1" applyFill="1" applyBorder="1" applyAlignment="1">
      <alignment vertical="center" wrapText="1"/>
    </xf>
    <xf numFmtId="166" fontId="66" fillId="29" borderId="1" xfId="0" applyNumberFormat="1" applyFont="1" applyFill="1" applyBorder="1" applyAlignment="1">
      <alignment horizontal="center" vertical="center"/>
    </xf>
    <xf numFmtId="0" fontId="65" fillId="29" borderId="1" xfId="0" applyFont="1" applyFill="1" applyBorder="1" applyAlignment="1">
      <alignment vertical="center"/>
    </xf>
    <xf numFmtId="4" fontId="65" fillId="29" borderId="0" xfId="0" applyNumberFormat="1" applyFont="1" applyFill="1" applyAlignment="1">
      <alignment vertical="center"/>
    </xf>
    <xf numFmtId="0" fontId="66" fillId="29" borderId="1" xfId="0" applyFont="1" applyFill="1" applyBorder="1" applyAlignment="1">
      <alignment horizontal="center" vertical="center"/>
    </xf>
    <xf numFmtId="0" fontId="66" fillId="29" borderId="1" xfId="0" applyFont="1" applyFill="1" applyBorder="1" applyAlignment="1">
      <alignment vertical="center"/>
    </xf>
    <xf numFmtId="0" fontId="96" fillId="29" borderId="1" xfId="0" applyFont="1" applyFill="1" applyBorder="1" applyAlignment="1">
      <alignment horizontal="center" vertical="center"/>
    </xf>
    <xf numFmtId="0" fontId="65" fillId="29" borderId="1" xfId="0" applyNumberFormat="1" applyFont="1" applyFill="1" applyBorder="1" applyAlignment="1">
      <alignment horizontal="center" vertical="center"/>
    </xf>
    <xf numFmtId="0" fontId="65" fillId="29" borderId="1" xfId="0" applyFont="1" applyFill="1" applyBorder="1" applyAlignment="1">
      <alignment vertical="center" wrapText="1"/>
    </xf>
    <xf numFmtId="4" fontId="64" fillId="29" borderId="1" xfId="0" applyNumberFormat="1" applyFont="1" applyFill="1" applyBorder="1" applyAlignment="1">
      <alignment horizontal="center" vertical="center"/>
    </xf>
    <xf numFmtId="0" fontId="65" fillId="29" borderId="1" xfId="0" applyFont="1" applyFill="1" applyBorder="1" applyAlignment="1">
      <alignment horizontal="left" vertical="center" wrapText="1"/>
    </xf>
    <xf numFmtId="0" fontId="66" fillId="29" borderId="1" xfId="0" applyFont="1" applyFill="1" applyBorder="1" applyAlignment="1">
      <alignment horizontal="left" vertical="center"/>
    </xf>
    <xf numFmtId="14" fontId="65" fillId="29" borderId="1" xfId="0" applyNumberFormat="1" applyFont="1" applyFill="1" applyBorder="1" applyAlignment="1">
      <alignment horizontal="center" vertical="center"/>
    </xf>
    <xf numFmtId="0" fontId="65" fillId="29" borderId="1" xfId="0" applyFont="1" applyFill="1" applyBorder="1" applyAlignment="1">
      <alignment horizontal="left" vertical="center"/>
    </xf>
    <xf numFmtId="0" fontId="66" fillId="35" borderId="1" xfId="0" applyFont="1" applyFill="1" applyBorder="1" applyAlignment="1">
      <alignment horizontal="center" vertical="center"/>
    </xf>
    <xf numFmtId="0" fontId="66" fillId="35" borderId="1" xfId="0" applyFont="1" applyFill="1" applyBorder="1" applyAlignment="1">
      <alignment vertical="center"/>
    </xf>
    <xf numFmtId="166" fontId="66" fillId="35" borderId="1" xfId="0" applyNumberFormat="1" applyFont="1" applyFill="1" applyBorder="1" applyAlignment="1">
      <alignment horizontal="center" vertical="center"/>
    </xf>
    <xf numFmtId="4" fontId="66" fillId="35" borderId="1" xfId="0" applyNumberFormat="1" applyFont="1" applyFill="1" applyBorder="1" applyAlignment="1">
      <alignment horizontal="center" vertical="center"/>
    </xf>
    <xf numFmtId="0" fontId="65" fillId="35" borderId="1" xfId="0" applyFont="1" applyFill="1" applyBorder="1" applyAlignment="1">
      <alignment vertical="center"/>
    </xf>
    <xf numFmtId="4" fontId="65" fillId="35" borderId="0" xfId="0" applyNumberFormat="1" applyFont="1" applyFill="1" applyAlignment="1">
      <alignment vertical="center"/>
    </xf>
    <xf numFmtId="0" fontId="65" fillId="35" borderId="0" xfId="0" applyFont="1" applyFill="1" applyAlignment="1">
      <alignment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vertical="center" wrapText="1"/>
    </xf>
    <xf numFmtId="0" fontId="65" fillId="3" borderId="1" xfId="0" applyFont="1" applyFill="1" applyBorder="1" applyAlignment="1">
      <alignment horizontal="center" vertical="center"/>
    </xf>
    <xf numFmtId="166" fontId="66" fillId="3" borderId="1" xfId="0" applyNumberFormat="1" applyFont="1" applyFill="1" applyBorder="1" applyAlignment="1">
      <alignment horizontal="center" vertical="center"/>
    </xf>
    <xf numFmtId="4" fontId="66" fillId="3" borderId="1" xfId="0" applyNumberFormat="1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vertical="center"/>
    </xf>
    <xf numFmtId="0" fontId="65" fillId="3" borderId="0" xfId="0" applyFont="1" applyFill="1" applyAlignment="1">
      <alignment vertical="center"/>
    </xf>
    <xf numFmtId="0" fontId="63" fillId="29" borderId="1" xfId="1" applyFont="1" applyFill="1" applyBorder="1" applyAlignment="1">
      <alignment horizontal="left" vertical="center" wrapText="1"/>
    </xf>
    <xf numFmtId="166" fontId="65" fillId="29" borderId="0" xfId="0" applyNumberFormat="1" applyFont="1" applyFill="1" applyAlignment="1">
      <alignment vertical="center"/>
    </xf>
    <xf numFmtId="2" fontId="65" fillId="29" borderId="1" xfId="0" applyNumberFormat="1" applyFont="1" applyFill="1" applyBorder="1" applyAlignment="1">
      <alignment horizontal="center" vertical="center"/>
    </xf>
    <xf numFmtId="0" fontId="65" fillId="29" borderId="25" xfId="0" applyFont="1" applyFill="1" applyBorder="1" applyAlignment="1">
      <alignment vertical="center"/>
    </xf>
    <xf numFmtId="166" fontId="65" fillId="29" borderId="25" xfId="0" applyNumberFormat="1" applyFont="1" applyFill="1" applyBorder="1" applyAlignment="1">
      <alignment horizontal="center" vertical="center"/>
    </xf>
    <xf numFmtId="0" fontId="64" fillId="29" borderId="1" xfId="1" applyFont="1" applyFill="1" applyBorder="1" applyAlignment="1">
      <alignment horizontal="left" vertical="center" wrapText="1"/>
    </xf>
    <xf numFmtId="0" fontId="66" fillId="29" borderId="0" xfId="0" applyFont="1" applyFill="1" applyBorder="1" applyAlignment="1">
      <alignment vertical="center"/>
    </xf>
    <xf numFmtId="3" fontId="65" fillId="29" borderId="1" xfId="0" applyNumberFormat="1" applyFont="1" applyFill="1" applyBorder="1" applyAlignment="1">
      <alignment horizontal="center" vertical="center"/>
    </xf>
    <xf numFmtId="0" fontId="65" fillId="29" borderId="0" xfId="0" applyFont="1" applyFill="1" applyBorder="1" applyAlignment="1">
      <alignment vertical="center"/>
    </xf>
    <xf numFmtId="0" fontId="65" fillId="29" borderId="0" xfId="0" applyFont="1" applyFill="1" applyAlignment="1">
      <alignment horizontal="left" vertical="center"/>
    </xf>
    <xf numFmtId="0" fontId="49" fillId="29" borderId="0" xfId="0" applyFont="1" applyFill="1" applyAlignment="1">
      <alignment vertical="center"/>
    </xf>
    <xf numFmtId="0" fontId="130" fillId="29" borderId="0" xfId="0" applyFont="1" applyFill="1" applyAlignment="1">
      <alignment vertical="center"/>
    </xf>
    <xf numFmtId="0" fontId="64" fillId="29" borderId="0" xfId="0" applyFont="1" applyFill="1" applyAlignment="1">
      <alignment vertical="center"/>
    </xf>
    <xf numFmtId="4" fontId="133" fillId="29" borderId="0" xfId="0" applyNumberFormat="1" applyFont="1" applyFill="1" applyAlignment="1">
      <alignment vertical="center"/>
    </xf>
    <xf numFmtId="0" fontId="65" fillId="29" borderId="0" xfId="0" applyFont="1" applyFill="1" applyAlignment="1">
      <alignment horizontal="center" vertical="center"/>
    </xf>
    <xf numFmtId="4" fontId="66" fillId="29" borderId="0" xfId="0" applyNumberFormat="1" applyFont="1" applyFill="1" applyAlignment="1">
      <alignment horizontal="center" vertical="center"/>
    </xf>
    <xf numFmtId="167" fontId="77" fillId="0" borderId="0" xfId="3" applyNumberFormat="1" applyFont="1" applyFill="1" applyAlignment="1">
      <alignment horizontal="center" vertical="center"/>
    </xf>
    <xf numFmtId="10" fontId="77" fillId="0" borderId="0" xfId="3" applyNumberFormat="1" applyFont="1" applyFill="1" applyAlignment="1">
      <alignment horizontal="center" vertical="center"/>
    </xf>
    <xf numFmtId="10" fontId="6" fillId="0" borderId="0" xfId="3" applyNumberFormat="1" applyFont="1" applyFill="1" applyBorder="1" applyAlignment="1">
      <alignment horizontal="center" vertical="center" wrapText="1"/>
    </xf>
    <xf numFmtId="179" fontId="6" fillId="29" borderId="0" xfId="3" applyNumberFormat="1" applyFont="1" applyFill="1" applyBorder="1" applyAlignment="1">
      <alignment horizontal="center" vertical="center" wrapText="1"/>
    </xf>
    <xf numFmtId="166" fontId="6" fillId="29" borderId="0" xfId="1" applyNumberFormat="1" applyFont="1" applyFill="1" applyBorder="1"/>
    <xf numFmtId="166" fontId="4" fillId="29" borderId="1" xfId="4" applyNumberFormat="1" applyFont="1" applyFill="1" applyBorder="1" applyAlignment="1">
      <alignment horizontal="center" wrapText="1"/>
    </xf>
    <xf numFmtId="0" fontId="59" fillId="0" borderId="1" xfId="0" applyFont="1" applyBorder="1"/>
    <xf numFmtId="166" fontId="6" fillId="29" borderId="1" xfId="4" applyNumberFormat="1" applyFont="1" applyFill="1" applyBorder="1" applyAlignment="1">
      <alignment horizontal="left" vertical="center" wrapText="1"/>
    </xf>
    <xf numFmtId="179" fontId="4" fillId="29" borderId="1" xfId="3" applyNumberFormat="1" applyFont="1" applyFill="1" applyBorder="1" applyAlignment="1">
      <alignment horizontal="left" vertical="center" wrapText="1"/>
    </xf>
    <xf numFmtId="166" fontId="4" fillId="0" borderId="18" xfId="1" applyNumberFormat="1" applyFont="1" applyFill="1" applyBorder="1" applyAlignment="1">
      <alignment horizontal="center" vertical="center"/>
    </xf>
    <xf numFmtId="166" fontId="4" fillId="0" borderId="18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Fill="1" applyBorder="1" applyAlignment="1">
      <alignment horizontal="center"/>
    </xf>
    <xf numFmtId="166" fontId="6" fillId="0" borderId="18" xfId="1" applyNumberFormat="1" applyFont="1" applyFill="1" applyBorder="1" applyAlignment="1">
      <alignment horizontal="center" vertical="center" wrapText="1"/>
    </xf>
    <xf numFmtId="179" fontId="6" fillId="29" borderId="0" xfId="1" applyNumberFormat="1" applyFont="1" applyFill="1" applyBorder="1"/>
    <xf numFmtId="166" fontId="6" fillId="29" borderId="0" xfId="4" applyNumberFormat="1" applyFont="1" applyFill="1" applyBorder="1" applyAlignment="1">
      <alignment horizontal="center" wrapText="1"/>
    </xf>
    <xf numFmtId="10" fontId="6" fillId="29" borderId="1" xfId="1502" applyNumberFormat="1" applyFont="1" applyFill="1" applyBorder="1" applyAlignment="1">
      <alignment horizontal="center" vertical="center" wrapText="1"/>
    </xf>
    <xf numFmtId="10" fontId="6" fillId="29" borderId="0" xfId="3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wrapText="1"/>
    </xf>
    <xf numFmtId="4" fontId="111" fillId="0" borderId="0" xfId="0" applyNumberFormat="1" applyFont="1" applyFill="1" applyAlignment="1"/>
    <xf numFmtId="4" fontId="81" fillId="0" borderId="0" xfId="0" applyNumberFormat="1" applyFont="1" applyFill="1" applyAlignment="1">
      <alignment horizontal="left" wrapText="1" indent="10"/>
    </xf>
    <xf numFmtId="4" fontId="6" fillId="0" borderId="0" xfId="0" applyNumberFormat="1" applyFont="1" applyFill="1" applyAlignment="1">
      <alignment horizontal="left" wrapText="1" indent="10"/>
    </xf>
    <xf numFmtId="0" fontId="121" fillId="0" borderId="0" xfId="0" applyFont="1" applyAlignment="1">
      <alignment horizontal="center"/>
    </xf>
    <xf numFmtId="3" fontId="111" fillId="0" borderId="0" xfId="0" applyNumberFormat="1" applyFont="1" applyFill="1"/>
    <xf numFmtId="4" fontId="135" fillId="0" borderId="0" xfId="1503" applyNumberFormat="1" applyFont="1" applyFill="1" applyAlignment="1" applyProtection="1"/>
    <xf numFmtId="3" fontId="6" fillId="0" borderId="0" xfId="0" applyNumberFormat="1" applyFont="1" applyFill="1"/>
    <xf numFmtId="4" fontId="6" fillId="0" borderId="0" xfId="0" applyNumberFormat="1" applyFont="1" applyFill="1" applyAlignment="1"/>
    <xf numFmtId="4" fontId="6" fillId="0" borderId="0" xfId="0" applyNumberFormat="1" applyFont="1" applyFill="1" applyBorder="1" applyAlignment="1">
      <alignment horizontal="left" wrapText="1" indent="10"/>
    </xf>
    <xf numFmtId="166" fontId="77" fillId="0" borderId="0" xfId="4" applyNumberFormat="1" applyFont="1" applyFill="1" applyAlignment="1">
      <alignment horizontal="center" vertical="center"/>
    </xf>
    <xf numFmtId="10" fontId="9" fillId="0" borderId="0" xfId="3" applyNumberFormat="1" applyFont="1" applyFill="1" applyAlignment="1">
      <alignment horizontal="center" vertical="center"/>
    </xf>
    <xf numFmtId="166" fontId="6" fillId="0" borderId="1" xfId="1" applyNumberFormat="1" applyFont="1" applyFill="1" applyBorder="1" applyAlignment="1">
      <alignment horizontal="right" vertical="center"/>
    </xf>
    <xf numFmtId="9" fontId="6" fillId="29" borderId="1" xfId="1502" applyFont="1" applyFill="1" applyBorder="1" applyAlignment="1">
      <alignment vertical="center" wrapText="1"/>
    </xf>
    <xf numFmtId="166" fontId="4" fillId="29" borderId="1" xfId="4" applyNumberFormat="1" applyFont="1" applyFill="1" applyBorder="1" applyAlignment="1">
      <alignment horizontal="right" vertical="center" wrapText="1"/>
    </xf>
    <xf numFmtId="167" fontId="4" fillId="0" borderId="1" xfId="3" applyNumberFormat="1" applyFont="1" applyFill="1" applyBorder="1" applyAlignment="1">
      <alignment horizontal="right" vertical="center" wrapText="1"/>
    </xf>
    <xf numFmtId="9" fontId="4" fillId="29" borderId="1" xfId="1502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right" vertical="center"/>
    </xf>
    <xf numFmtId="167" fontId="6" fillId="0" borderId="1" xfId="3" applyNumberFormat="1" applyFont="1" applyFill="1" applyBorder="1" applyAlignment="1">
      <alignment horizontal="right" vertical="center" wrapText="1"/>
    </xf>
    <xf numFmtId="0" fontId="4" fillId="0" borderId="1" xfId="1" applyFont="1" applyFill="1" applyBorder="1" applyAlignment="1">
      <alignment horizontal="right" vertical="center"/>
    </xf>
    <xf numFmtId="179" fontId="4" fillId="0" borderId="1" xfId="3" applyNumberFormat="1" applyFont="1" applyFill="1" applyBorder="1" applyAlignment="1">
      <alignment horizontal="right" vertical="center" wrapText="1"/>
    </xf>
    <xf numFmtId="166" fontId="6" fillId="0" borderId="1" xfId="4" applyNumberFormat="1" applyFont="1" applyFill="1" applyBorder="1" applyAlignment="1">
      <alignment horizontal="right" vertical="center" wrapText="1"/>
    </xf>
    <xf numFmtId="167" fontId="6" fillId="0" borderId="1" xfId="3" applyNumberFormat="1" applyFont="1" applyFill="1" applyBorder="1" applyAlignment="1">
      <alignment horizontal="right" vertical="center"/>
    </xf>
    <xf numFmtId="173" fontId="4" fillId="0" borderId="1" xfId="1" applyNumberFormat="1" applyFont="1" applyFill="1" applyBorder="1" applyAlignment="1">
      <alignment horizontal="right" vertical="center"/>
    </xf>
    <xf numFmtId="0" fontId="59" fillId="0" borderId="1" xfId="0" applyFont="1" applyFill="1" applyBorder="1" applyAlignment="1">
      <alignment horizontal="right" vertical="center"/>
    </xf>
    <xf numFmtId="173" fontId="59" fillId="0" borderId="1" xfId="0" applyNumberFormat="1" applyFont="1" applyFill="1" applyBorder="1" applyAlignment="1">
      <alignment horizontal="right" vertical="center"/>
    </xf>
    <xf numFmtId="190" fontId="59" fillId="0" borderId="1" xfId="0" applyNumberFormat="1" applyFont="1" applyFill="1" applyBorder="1" applyAlignment="1">
      <alignment horizontal="right" vertical="center"/>
    </xf>
    <xf numFmtId="2" fontId="59" fillId="0" borderId="1" xfId="0" applyNumberFormat="1" applyFont="1" applyFill="1" applyBorder="1" applyAlignment="1">
      <alignment horizontal="right" vertical="center"/>
    </xf>
    <xf numFmtId="2" fontId="111" fillId="0" borderId="1" xfId="0" applyNumberFormat="1" applyFont="1" applyFill="1" applyBorder="1" applyAlignment="1">
      <alignment horizontal="right" vertical="center"/>
    </xf>
    <xf numFmtId="4" fontId="6" fillId="0" borderId="1" xfId="4" applyNumberFormat="1" applyFont="1" applyFill="1" applyBorder="1" applyAlignment="1">
      <alignment horizontal="right" vertical="center" wrapText="1"/>
    </xf>
    <xf numFmtId="49" fontId="6" fillId="29" borderId="1" xfId="1" applyNumberFormat="1" applyFont="1" applyFill="1" applyBorder="1" applyAlignment="1">
      <alignment horizontal="center" wrapText="1"/>
    </xf>
    <xf numFmtId="0" fontId="6" fillId="29" borderId="1" xfId="1" applyFont="1" applyFill="1" applyBorder="1" applyAlignment="1">
      <alignment horizontal="left" wrapText="1"/>
    </xf>
    <xf numFmtId="0" fontId="6" fillId="29" borderId="1" xfId="1" applyFont="1" applyFill="1" applyBorder="1" applyAlignment="1">
      <alignment wrapText="1"/>
    </xf>
    <xf numFmtId="167" fontId="6" fillId="0" borderId="1" xfId="3" applyNumberFormat="1" applyFont="1" applyFill="1" applyBorder="1" applyAlignment="1">
      <alignment vertical="center" wrapText="1"/>
    </xf>
    <xf numFmtId="167" fontId="7" fillId="0" borderId="1" xfId="3" applyNumberFormat="1" applyFont="1" applyFill="1" applyBorder="1" applyAlignment="1">
      <alignment horizontal="center" vertical="center"/>
    </xf>
    <xf numFmtId="179" fontId="7" fillId="29" borderId="0" xfId="1" applyNumberFormat="1" applyFont="1" applyFill="1" applyBorder="1"/>
    <xf numFmtId="10" fontId="4" fillId="29" borderId="0" xfId="3" applyNumberFormat="1" applyFont="1" applyFill="1" applyAlignment="1">
      <alignment horizontal="right" vertical="center"/>
    </xf>
    <xf numFmtId="0" fontId="136" fillId="29" borderId="0" xfId="0" applyFont="1" applyFill="1" applyAlignment="1">
      <alignment vertical="center"/>
    </xf>
    <xf numFmtId="0" fontId="137" fillId="29" borderId="0" xfId="0" applyFont="1" applyFill="1" applyAlignment="1">
      <alignment vertical="center"/>
    </xf>
    <xf numFmtId="0" fontId="136" fillId="0" borderId="0" xfId="0" applyFont="1" applyFill="1" applyAlignment="1">
      <alignment vertical="center"/>
    </xf>
    <xf numFmtId="10" fontId="4" fillId="29" borderId="0" xfId="3" applyNumberFormat="1" applyFont="1" applyFill="1" applyBorder="1" applyAlignment="1">
      <alignment horizontal="right" vertical="center"/>
    </xf>
    <xf numFmtId="0" fontId="136" fillId="0" borderId="0" xfId="0" applyFont="1" applyFill="1" applyAlignment="1">
      <alignment horizontal="left" vertical="center"/>
    </xf>
    <xf numFmtId="10" fontId="4" fillId="0" borderId="0" xfId="3" applyNumberFormat="1" applyFont="1" applyFill="1" applyBorder="1" applyAlignment="1">
      <alignment horizontal="right" vertical="center"/>
    </xf>
    <xf numFmtId="10" fontId="4" fillId="0" borderId="0" xfId="3" applyNumberFormat="1" applyFont="1" applyFill="1" applyAlignment="1">
      <alignment horizontal="right" vertical="center" wrapText="1"/>
    </xf>
    <xf numFmtId="166" fontId="72" fillId="29" borderId="1" xfId="1" applyNumberFormat="1" applyFont="1" applyFill="1" applyBorder="1" applyAlignment="1">
      <alignment horizontal="center" vertical="center"/>
    </xf>
    <xf numFmtId="179" fontId="72" fillId="29" borderId="1" xfId="3" applyNumberFormat="1" applyFont="1" applyFill="1" applyBorder="1" applyAlignment="1">
      <alignment horizontal="center" vertical="center" wrapText="1"/>
    </xf>
    <xf numFmtId="166" fontId="72" fillId="29" borderId="1" xfId="4" applyNumberFormat="1" applyFont="1" applyFill="1" applyBorder="1" applyAlignment="1">
      <alignment horizontal="center" wrapText="1"/>
    </xf>
    <xf numFmtId="166" fontId="72" fillId="29" borderId="1" xfId="4" applyNumberFormat="1" applyFont="1" applyFill="1" applyBorder="1" applyAlignment="1">
      <alignment horizontal="center" vertical="center" wrapText="1"/>
    </xf>
    <xf numFmtId="49" fontId="81" fillId="29" borderId="1" xfId="1" applyNumberFormat="1" applyFont="1" applyFill="1" applyBorder="1" applyAlignment="1">
      <alignment horizontal="center" vertical="center" wrapText="1"/>
    </xf>
    <xf numFmtId="0" fontId="81" fillId="29" borderId="0" xfId="1" applyFont="1" applyFill="1" applyBorder="1"/>
    <xf numFmtId="4" fontId="72" fillId="29" borderId="1" xfId="4" applyNumberFormat="1" applyFont="1" applyFill="1" applyBorder="1" applyAlignment="1">
      <alignment horizontal="center" wrapText="1"/>
    </xf>
    <xf numFmtId="10" fontId="72" fillId="29" borderId="1" xfId="3" applyNumberFormat="1" applyFont="1" applyFill="1" applyBorder="1" applyAlignment="1">
      <alignment horizontal="center" vertical="center" wrapText="1"/>
    </xf>
    <xf numFmtId="10" fontId="67" fillId="29" borderId="1" xfId="3" applyNumberFormat="1" applyFont="1" applyFill="1" applyBorder="1" applyAlignment="1">
      <alignment horizontal="center" vertical="center"/>
    </xf>
    <xf numFmtId="10" fontId="72" fillId="29" borderId="0" xfId="3" applyNumberFormat="1" applyFont="1" applyFill="1" applyBorder="1" applyAlignment="1">
      <alignment horizontal="center" vertical="center"/>
    </xf>
    <xf numFmtId="10" fontId="67" fillId="29" borderId="0" xfId="3" applyNumberFormat="1" applyFont="1" applyFill="1" applyBorder="1" applyAlignment="1">
      <alignment horizontal="center" vertical="center"/>
    </xf>
    <xf numFmtId="10" fontId="67" fillId="29" borderId="0" xfId="3" applyNumberFormat="1" applyFont="1" applyFill="1" applyAlignment="1">
      <alignment horizontal="center" vertical="center"/>
    </xf>
    <xf numFmtId="0" fontId="85" fillId="29" borderId="0" xfId="0" applyFont="1" applyFill="1" applyBorder="1" applyAlignment="1">
      <alignment vertical="center"/>
    </xf>
    <xf numFmtId="0" fontId="75" fillId="29" borderId="0" xfId="1" applyFont="1" applyFill="1" applyBorder="1" applyAlignment="1">
      <alignment vertical="center"/>
    </xf>
    <xf numFmtId="191" fontId="85" fillId="29" borderId="0" xfId="1470" applyNumberFormat="1" applyFont="1" applyFill="1" applyBorder="1" applyAlignment="1">
      <alignment vertical="center"/>
    </xf>
    <xf numFmtId="186" fontId="85" fillId="29" borderId="0" xfId="1470" applyNumberFormat="1" applyFont="1" applyFill="1" applyBorder="1" applyAlignment="1">
      <alignment vertical="center"/>
    </xf>
    <xf numFmtId="0" fontId="85" fillId="29" borderId="0" xfId="0" applyFont="1" applyFill="1" applyAlignment="1">
      <alignment vertical="center"/>
    </xf>
    <xf numFmtId="192" fontId="85" fillId="29" borderId="0" xfId="1470" applyNumberFormat="1" applyFont="1" applyFill="1" applyBorder="1" applyAlignment="1">
      <alignment vertical="center"/>
    </xf>
    <xf numFmtId="192" fontId="85" fillId="29" borderId="0" xfId="1470" applyNumberFormat="1" applyFont="1" applyFill="1" applyBorder="1" applyAlignment="1">
      <alignment horizontal="center" vertical="center"/>
    </xf>
    <xf numFmtId="192" fontId="64" fillId="29" borderId="0" xfId="1470" applyNumberFormat="1" applyFont="1" applyFill="1" applyBorder="1" applyAlignment="1">
      <alignment horizontal="center" vertical="center" wrapText="1"/>
    </xf>
    <xf numFmtId="186" fontId="64" fillId="29" borderId="0" xfId="1470" applyNumberFormat="1" applyFont="1" applyFill="1" applyBorder="1" applyAlignment="1">
      <alignment vertical="center"/>
    </xf>
    <xf numFmtId="191" fontId="64" fillId="29" borderId="7" xfId="1470" applyNumberFormat="1" applyFont="1" applyFill="1" applyBorder="1" applyAlignment="1">
      <alignment vertical="center"/>
    </xf>
    <xf numFmtId="186" fontId="64" fillId="29" borderId="7" xfId="1470" applyNumberFormat="1" applyFont="1" applyFill="1" applyBorder="1" applyAlignment="1">
      <alignment vertical="center"/>
    </xf>
    <xf numFmtId="186" fontId="64" fillId="29" borderId="1" xfId="1470" applyNumberFormat="1" applyFont="1" applyFill="1" applyBorder="1" applyAlignment="1">
      <alignment vertical="center"/>
    </xf>
    <xf numFmtId="191" fontId="85" fillId="29" borderId="0" xfId="1470" applyNumberFormat="1" applyFont="1" applyFill="1" applyAlignment="1">
      <alignment vertical="center"/>
    </xf>
    <xf numFmtId="166" fontId="85" fillId="29" borderId="0" xfId="0" applyNumberFormat="1" applyFont="1" applyFill="1" applyAlignment="1">
      <alignment vertical="center"/>
    </xf>
    <xf numFmtId="192" fontId="85" fillId="29" borderId="0" xfId="1470" applyNumberFormat="1" applyFont="1" applyFill="1" applyAlignment="1">
      <alignment vertical="center"/>
    </xf>
    <xf numFmtId="186" fontId="85" fillId="29" borderId="0" xfId="1470" applyNumberFormat="1" applyFont="1" applyFill="1" applyAlignment="1">
      <alignment vertical="center"/>
    </xf>
    <xf numFmtId="186" fontId="64" fillId="29" borderId="0" xfId="1470" applyNumberFormat="1" applyFont="1" applyFill="1" applyAlignment="1">
      <alignment vertical="center"/>
    </xf>
    <xf numFmtId="192" fontId="64" fillId="29" borderId="7" xfId="1470" applyNumberFormat="1" applyFont="1" applyFill="1" applyBorder="1" applyAlignment="1">
      <alignment horizontal="right" vertical="center" wrapText="1"/>
    </xf>
    <xf numFmtId="192" fontId="64" fillId="29" borderId="0" xfId="1470" applyNumberFormat="1" applyFont="1" applyFill="1" applyBorder="1" applyAlignment="1">
      <alignment horizontal="right" vertical="center" wrapText="1"/>
    </xf>
    <xf numFmtId="191" fontId="64" fillId="29" borderId="0" xfId="1470" applyNumberFormat="1" applyFont="1" applyFill="1" applyAlignment="1">
      <alignment vertical="center"/>
    </xf>
    <xf numFmtId="10" fontId="67" fillId="0" borderId="0" xfId="3" applyNumberFormat="1" applyFont="1" applyFill="1" applyBorder="1" applyAlignment="1">
      <alignment horizontal="center" vertical="center"/>
    </xf>
    <xf numFmtId="10" fontId="67" fillId="0" borderId="0" xfId="3" applyNumberFormat="1" applyFont="1" applyFill="1" applyAlignment="1">
      <alignment horizontal="center" vertical="center" wrapText="1"/>
    </xf>
    <xf numFmtId="49" fontId="7" fillId="30" borderId="1" xfId="1" applyNumberFormat="1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left" wrapText="1"/>
    </xf>
    <xf numFmtId="0" fontId="70" fillId="0" borderId="0" xfId="0" applyFont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/>
    <xf numFmtId="49" fontId="7" fillId="29" borderId="1" xfId="1" applyNumberFormat="1" applyFont="1" applyFill="1" applyBorder="1" applyAlignment="1">
      <alignment horizontal="center" vertical="center" wrapText="1"/>
    </xf>
    <xf numFmtId="49" fontId="6" fillId="29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73" fontId="6" fillId="30" borderId="1" xfId="1" applyNumberFormat="1" applyFont="1" applyFill="1" applyBorder="1" applyAlignment="1">
      <alignment horizontal="center" vertical="center"/>
    </xf>
    <xf numFmtId="173" fontId="4" fillId="29" borderId="1" xfId="4" applyNumberFormat="1" applyFont="1" applyFill="1" applyBorder="1" applyAlignment="1">
      <alignment horizontal="center" vertical="center" wrapText="1"/>
    </xf>
    <xf numFmtId="173" fontId="6" fillId="30" borderId="1" xfId="4" applyNumberFormat="1" applyFont="1" applyFill="1" applyBorder="1" applyAlignment="1">
      <alignment horizontal="center" vertical="center" wrapText="1"/>
    </xf>
    <xf numFmtId="173" fontId="4" fillId="0" borderId="1" xfId="4" applyNumberFormat="1" applyFont="1" applyFill="1" applyBorder="1" applyAlignment="1">
      <alignment horizontal="center" vertical="center" wrapText="1"/>
    </xf>
    <xf numFmtId="173" fontId="6" fillId="29" borderId="1" xfId="4" applyNumberFormat="1" applyFont="1" applyFill="1" applyBorder="1" applyAlignment="1">
      <alignment horizontal="center" vertical="center" wrapText="1"/>
    </xf>
    <xf numFmtId="49" fontId="71" fillId="0" borderId="0" xfId="1" applyNumberFormat="1" applyFont="1" applyFill="1" applyAlignment="1">
      <alignment horizontal="center" vertical="center" wrapText="1"/>
    </xf>
    <xf numFmtId="0" fontId="71" fillId="0" borderId="0" xfId="1" applyFont="1" applyFill="1" applyAlignment="1">
      <alignment horizontal="center" vertical="center" wrapText="1"/>
    </xf>
    <xf numFmtId="167" fontId="71" fillId="0" borderId="0" xfId="3" applyNumberFormat="1" applyFont="1" applyFill="1" applyBorder="1" applyAlignment="1">
      <alignment horizontal="center" vertical="center"/>
    </xf>
    <xf numFmtId="10" fontId="71" fillId="0" borderId="0" xfId="3" applyNumberFormat="1" applyFont="1" applyFill="1" applyBorder="1" applyAlignment="1">
      <alignment horizontal="center" vertical="center"/>
    </xf>
    <xf numFmtId="0" fontId="71" fillId="0" borderId="0" xfId="1" applyFont="1" applyFill="1" applyBorder="1"/>
    <xf numFmtId="167" fontId="71" fillId="0" borderId="0" xfId="3" applyNumberFormat="1" applyFont="1" applyFill="1" applyBorder="1" applyAlignment="1">
      <alignment vertical="center"/>
    </xf>
    <xf numFmtId="167" fontId="69" fillId="0" borderId="0" xfId="3" applyNumberFormat="1" applyFont="1" applyFill="1" applyBorder="1" applyAlignment="1">
      <alignment vertical="center"/>
    </xf>
    <xf numFmtId="0" fontId="69" fillId="0" borderId="0" xfId="1" applyFont="1" applyFill="1" applyBorder="1"/>
    <xf numFmtId="10" fontId="69" fillId="0" borderId="0" xfId="3" applyNumberFormat="1" applyFont="1" applyFill="1" applyBorder="1" applyAlignment="1">
      <alignment horizontal="center" vertical="center"/>
    </xf>
    <xf numFmtId="0" fontId="69" fillId="0" borderId="0" xfId="1" applyFont="1" applyFill="1" applyAlignment="1">
      <alignment horizontal="center" vertical="center" wrapText="1"/>
    </xf>
    <xf numFmtId="167" fontId="69" fillId="0" borderId="0" xfId="3" applyNumberFormat="1" applyFont="1" applyFill="1" applyBorder="1" applyAlignment="1">
      <alignment horizontal="center" vertical="center"/>
    </xf>
    <xf numFmtId="0" fontId="71" fillId="0" borderId="0" xfId="4" applyFont="1" applyFill="1" applyAlignment="1">
      <alignment horizontal="left" wrapText="1"/>
    </xf>
    <xf numFmtId="0" fontId="71" fillId="0" borderId="0" xfId="4" applyFont="1" applyFill="1" applyAlignment="1">
      <alignment wrapText="1"/>
    </xf>
    <xf numFmtId="166" fontId="84" fillId="0" borderId="0" xfId="4" applyNumberFormat="1" applyFont="1" applyFill="1" applyAlignment="1">
      <alignment horizontal="center" wrapText="1"/>
    </xf>
    <xf numFmtId="167" fontId="84" fillId="0" borderId="0" xfId="3" applyNumberFormat="1" applyFont="1" applyFill="1" applyAlignment="1">
      <alignment horizontal="center" vertical="center" wrapText="1"/>
    </xf>
    <xf numFmtId="10" fontId="84" fillId="0" borderId="0" xfId="3" applyNumberFormat="1" applyFont="1" applyFill="1" applyAlignment="1">
      <alignment horizontal="center" vertical="center" wrapText="1"/>
    </xf>
    <xf numFmtId="167" fontId="84" fillId="0" borderId="0" xfId="3" applyNumberFormat="1" applyFont="1" applyFill="1" applyAlignment="1">
      <alignment vertical="center" wrapText="1"/>
    </xf>
    <xf numFmtId="0" fontId="84" fillId="0" borderId="1" xfId="1" applyFont="1" applyFill="1" applyBorder="1" applyAlignment="1">
      <alignment horizontal="center" vertical="center" wrapText="1"/>
    </xf>
    <xf numFmtId="166" fontId="84" fillId="0" borderId="1" xfId="4" applyNumberFormat="1" applyFont="1" applyFill="1" applyBorder="1" applyAlignment="1">
      <alignment horizontal="center"/>
    </xf>
    <xf numFmtId="167" fontId="71" fillId="0" borderId="1" xfId="3" applyNumberFormat="1" applyFont="1" applyFill="1" applyBorder="1" applyAlignment="1">
      <alignment horizontal="center" vertical="center"/>
    </xf>
    <xf numFmtId="10" fontId="71" fillId="0" borderId="1" xfId="3" applyNumberFormat="1" applyFont="1" applyFill="1" applyBorder="1" applyAlignment="1">
      <alignment horizontal="center" vertical="center"/>
    </xf>
    <xf numFmtId="167" fontId="71" fillId="0" borderId="1" xfId="3" applyNumberFormat="1" applyFont="1" applyFill="1" applyBorder="1" applyAlignment="1">
      <alignment vertical="center"/>
    </xf>
    <xf numFmtId="0" fontId="84" fillId="0" borderId="0" xfId="1" applyFont="1" applyFill="1" applyBorder="1"/>
    <xf numFmtId="49" fontId="71" fillId="0" borderId="1" xfId="1" applyNumberFormat="1" applyFont="1" applyFill="1" applyBorder="1" applyAlignment="1">
      <alignment horizontal="center" vertical="center" wrapText="1"/>
    </xf>
    <xf numFmtId="0" fontId="71" fillId="0" borderId="1" xfId="1" applyFont="1" applyFill="1" applyBorder="1" applyAlignment="1">
      <alignment horizontal="left" vertical="center" wrapText="1"/>
    </xf>
    <xf numFmtId="166" fontId="84" fillId="0" borderId="1" xfId="4" applyNumberFormat="1" applyFont="1" applyFill="1" applyBorder="1" applyAlignment="1">
      <alignment horizontal="center" wrapText="1"/>
    </xf>
    <xf numFmtId="0" fontId="83" fillId="0" borderId="0" xfId="1" applyFont="1" applyFill="1" applyBorder="1"/>
    <xf numFmtId="49" fontId="84" fillId="0" borderId="1" xfId="1" applyNumberFormat="1" applyFont="1" applyFill="1" applyBorder="1" applyAlignment="1">
      <alignment vertical="center" wrapText="1"/>
    </xf>
    <xf numFmtId="49" fontId="139" fillId="0" borderId="1" xfId="1" applyNumberFormat="1" applyFont="1" applyFill="1" applyBorder="1" applyAlignment="1">
      <alignment vertical="center" wrapText="1"/>
    </xf>
    <xf numFmtId="167" fontId="84" fillId="0" borderId="1" xfId="3" applyNumberFormat="1" applyFont="1" applyFill="1" applyBorder="1" applyAlignment="1">
      <alignment vertical="center"/>
    </xf>
    <xf numFmtId="49" fontId="83" fillId="0" borderId="1" xfId="1" applyNumberFormat="1" applyFont="1" applyFill="1" applyBorder="1" applyAlignment="1">
      <alignment horizontal="left" vertical="center" wrapText="1"/>
    </xf>
    <xf numFmtId="0" fontId="71" fillId="0" borderId="1" xfId="1" applyFont="1" applyFill="1" applyBorder="1" applyAlignment="1">
      <alignment vertical="center" wrapText="1"/>
    </xf>
    <xf numFmtId="0" fontId="71" fillId="0" borderId="1" xfId="1" applyFont="1" applyFill="1" applyBorder="1" applyAlignment="1">
      <alignment horizontal="center" vertical="center" wrapText="1"/>
    </xf>
    <xf numFmtId="3" fontId="84" fillId="0" borderId="1" xfId="4" applyNumberFormat="1" applyFont="1" applyFill="1" applyBorder="1" applyAlignment="1">
      <alignment horizontal="center" wrapText="1"/>
    </xf>
    <xf numFmtId="167" fontId="71" fillId="0" borderId="0" xfId="3" applyNumberFormat="1" applyFont="1" applyFill="1" applyAlignment="1">
      <alignment vertical="center"/>
    </xf>
    <xf numFmtId="49" fontId="69" fillId="0" borderId="0" xfId="1" applyNumberFormat="1" applyFont="1" applyFill="1" applyAlignment="1">
      <alignment horizontal="center" vertical="center" wrapText="1"/>
    </xf>
    <xf numFmtId="0" fontId="69" fillId="0" borderId="0" xfId="1" applyFont="1" applyFill="1" applyAlignment="1">
      <alignment horizontal="left" vertical="center" wrapText="1"/>
    </xf>
    <xf numFmtId="166" fontId="69" fillId="0" borderId="0" xfId="1" applyNumberFormat="1" applyFont="1" applyFill="1" applyBorder="1" applyAlignment="1">
      <alignment horizontal="center" vertical="center"/>
    </xf>
    <xf numFmtId="166" fontId="69" fillId="0" borderId="0" xfId="1" applyNumberFormat="1" applyFont="1" applyFill="1" applyBorder="1"/>
    <xf numFmtId="166" fontId="71" fillId="0" borderId="0" xfId="1" applyNumberFormat="1" applyFont="1" applyFill="1" applyAlignment="1">
      <alignment horizontal="center" vertical="center" wrapText="1"/>
    </xf>
    <xf numFmtId="167" fontId="71" fillId="0" borderId="0" xfId="3" applyNumberFormat="1" applyFont="1" applyFill="1" applyAlignment="1">
      <alignment horizontal="center" vertical="center" wrapText="1"/>
    </xf>
    <xf numFmtId="10" fontId="71" fillId="0" borderId="0" xfId="3" applyNumberFormat="1" applyFont="1" applyFill="1" applyAlignment="1">
      <alignment horizontal="center" vertical="center" wrapText="1"/>
    </xf>
    <xf numFmtId="4" fontId="71" fillId="0" borderId="0" xfId="1" applyNumberFormat="1" applyFont="1" applyFill="1" applyAlignment="1">
      <alignment horizontal="center" vertical="center" wrapText="1"/>
    </xf>
    <xf numFmtId="167" fontId="71" fillId="0" borderId="0" xfId="3" applyNumberFormat="1" applyFont="1" applyFill="1" applyAlignment="1">
      <alignment vertical="center" wrapText="1"/>
    </xf>
    <xf numFmtId="0" fontId="71" fillId="0" borderId="0" xfId="1" applyFont="1" applyFill="1" applyBorder="1" applyAlignment="1">
      <alignment horizontal="center"/>
    </xf>
    <xf numFmtId="49" fontId="84" fillId="0" borderId="1" xfId="1" applyNumberFormat="1" applyFont="1" applyFill="1" applyBorder="1" applyAlignment="1">
      <alignment horizontal="center" vertical="center" wrapText="1"/>
    </xf>
    <xf numFmtId="167" fontId="84" fillId="0" borderId="25" xfId="3" applyNumberFormat="1" applyFont="1" applyFill="1" applyBorder="1" applyAlignment="1">
      <alignment horizontal="center" vertical="center" wrapText="1"/>
    </xf>
    <xf numFmtId="166" fontId="84" fillId="0" borderId="1" xfId="4" applyNumberFormat="1" applyFont="1" applyFill="1" applyBorder="1" applyAlignment="1">
      <alignment horizontal="center" vertical="center" wrapText="1"/>
    </xf>
    <xf numFmtId="166" fontId="84" fillId="0" borderId="25" xfId="4" applyNumberFormat="1" applyFont="1" applyFill="1" applyBorder="1" applyAlignment="1">
      <alignment horizontal="center" vertical="center" wrapText="1"/>
    </xf>
    <xf numFmtId="10" fontId="84" fillId="0" borderId="25" xfId="3" applyNumberFormat="1" applyFont="1" applyFill="1" applyBorder="1" applyAlignment="1">
      <alignment horizontal="center" vertical="center" wrapText="1"/>
    </xf>
    <xf numFmtId="49" fontId="83" fillId="0" borderId="1" xfId="1" applyNumberFormat="1" applyFont="1" applyFill="1" applyBorder="1" applyAlignment="1">
      <alignment horizontal="center" vertical="center" wrapText="1"/>
    </xf>
    <xf numFmtId="0" fontId="140" fillId="0" borderId="0" xfId="1220" applyFont="1" applyFill="1" applyAlignment="1">
      <alignment vertical="center"/>
    </xf>
    <xf numFmtId="0" fontId="141" fillId="0" borderId="0" xfId="0" applyFont="1" applyFill="1" applyAlignment="1">
      <alignment vertical="center"/>
    </xf>
    <xf numFmtId="0" fontId="142" fillId="0" borderId="0" xfId="0" applyFont="1" applyFill="1" applyAlignment="1">
      <alignment vertical="center"/>
    </xf>
    <xf numFmtId="0" fontId="143" fillId="0" borderId="0" xfId="0" applyFont="1" applyFill="1" applyAlignment="1">
      <alignment horizontal="center" vertical="center"/>
    </xf>
    <xf numFmtId="0" fontId="143" fillId="0" borderId="0" xfId="0" applyFont="1" applyFill="1" applyAlignment="1">
      <alignment vertical="center"/>
    </xf>
    <xf numFmtId="0" fontId="144" fillId="0" borderId="1" xfId="0" applyFont="1" applyFill="1" applyBorder="1" applyAlignment="1">
      <alignment horizontal="center" vertical="center"/>
    </xf>
    <xf numFmtId="49" fontId="145" fillId="0" borderId="1" xfId="0" applyNumberFormat="1" applyFont="1" applyFill="1" applyBorder="1" applyAlignment="1">
      <alignment vertical="center" wrapText="1"/>
    </xf>
    <xf numFmtId="180" fontId="83" fillId="0" borderId="1" xfId="1497" applyNumberFormat="1" applyFont="1" applyFill="1" applyBorder="1" applyAlignment="1">
      <alignment vertical="center"/>
    </xf>
    <xf numFmtId="167" fontId="83" fillId="0" borderId="1" xfId="3" applyNumberFormat="1" applyFont="1" applyFill="1" applyBorder="1" applyAlignment="1">
      <alignment vertical="center" wrapText="1"/>
    </xf>
    <xf numFmtId="167" fontId="83" fillId="0" borderId="21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0" fontId="83" fillId="0" borderId="1" xfId="0" applyFont="1" applyFill="1" applyBorder="1" applyAlignment="1">
      <alignment horizontal="left" vertical="center" wrapText="1"/>
    </xf>
    <xf numFmtId="180" fontId="147" fillId="0" borderId="1" xfId="1497" applyNumberFormat="1" applyFont="1" applyFill="1" applyBorder="1" applyAlignment="1">
      <alignment vertical="center"/>
    </xf>
    <xf numFmtId="0" fontId="83" fillId="0" borderId="1" xfId="0" applyFont="1" applyFill="1" applyBorder="1" applyAlignment="1">
      <alignment vertical="center" wrapText="1"/>
    </xf>
    <xf numFmtId="0" fontId="83" fillId="0" borderId="1" xfId="1" applyFont="1" applyFill="1" applyBorder="1" applyAlignment="1">
      <alignment vertical="center" wrapText="1"/>
    </xf>
    <xf numFmtId="2" fontId="83" fillId="0" borderId="1" xfId="1495" applyNumberFormat="1" applyFont="1" applyFill="1" applyBorder="1" applyAlignment="1">
      <alignment horizontal="left" vertical="center" wrapText="1"/>
    </xf>
    <xf numFmtId="0" fontId="83" fillId="0" borderId="1" xfId="0" applyFont="1" applyFill="1" applyBorder="1" applyAlignment="1">
      <alignment vertical="center"/>
    </xf>
    <xf numFmtId="180" fontId="83" fillId="0" borderId="7" xfId="1497" applyNumberFormat="1" applyFont="1" applyFill="1" applyBorder="1" applyAlignment="1">
      <alignment vertical="center"/>
    </xf>
    <xf numFmtId="180" fontId="147" fillId="0" borderId="7" xfId="1497" applyNumberFormat="1" applyFont="1" applyFill="1" applyBorder="1" applyAlignment="1">
      <alignment vertical="center"/>
    </xf>
    <xf numFmtId="49" fontId="145" fillId="0" borderId="0" xfId="0" applyNumberFormat="1" applyFont="1" applyFill="1" applyBorder="1" applyAlignment="1">
      <alignment vertical="center" wrapText="1"/>
    </xf>
    <xf numFmtId="180" fontId="83" fillId="0" borderId="0" xfId="1497" applyNumberFormat="1" applyFont="1" applyFill="1" applyBorder="1" applyAlignment="1">
      <alignment vertical="center"/>
    </xf>
    <xf numFmtId="180" fontId="147" fillId="0" borderId="0" xfId="1497" applyNumberFormat="1" applyFont="1" applyFill="1" applyBorder="1" applyAlignment="1">
      <alignment vertical="center"/>
    </xf>
    <xf numFmtId="0" fontId="78" fillId="0" borderId="0" xfId="1" applyFont="1" applyFill="1" applyAlignment="1"/>
    <xf numFmtId="43" fontId="140" fillId="0" borderId="0" xfId="3" applyNumberFormat="1" applyFont="1" applyFill="1" applyAlignment="1">
      <alignment vertical="center"/>
    </xf>
    <xf numFmtId="0" fontId="148" fillId="0" borderId="0" xfId="1220" applyFont="1" applyFill="1" applyAlignment="1">
      <alignment vertical="center"/>
    </xf>
    <xf numFmtId="0" fontId="148" fillId="0" borderId="0" xfId="1220" applyFont="1" applyFill="1" applyAlignment="1">
      <alignment horizontal="center" vertical="center"/>
    </xf>
    <xf numFmtId="0" fontId="148" fillId="0" borderId="0" xfId="1220" applyFont="1" applyFill="1" applyAlignment="1">
      <alignment horizontal="left" vertical="center"/>
    </xf>
    <xf numFmtId="43" fontId="148" fillId="0" borderId="0" xfId="3" applyNumberFormat="1" applyFont="1" applyFill="1" applyAlignment="1">
      <alignment vertical="center"/>
    </xf>
    <xf numFmtId="43" fontId="141" fillId="0" borderId="0" xfId="3" applyNumberFormat="1" applyFont="1" applyFill="1" applyAlignment="1">
      <alignment vertical="center"/>
    </xf>
    <xf numFmtId="49" fontId="84" fillId="33" borderId="1" xfId="1" applyNumberFormat="1" applyFont="1" applyFill="1" applyBorder="1" applyAlignment="1">
      <alignment horizontal="center" vertical="center" wrapText="1"/>
    </xf>
    <xf numFmtId="0" fontId="84" fillId="33" borderId="1" xfId="1" applyFont="1" applyFill="1" applyBorder="1" applyAlignment="1">
      <alignment horizontal="left" vertical="center" wrapText="1"/>
    </xf>
    <xf numFmtId="0" fontId="84" fillId="33" borderId="1" xfId="1" applyFont="1" applyFill="1" applyBorder="1" applyAlignment="1">
      <alignment horizontal="center" vertical="center" wrapText="1"/>
    </xf>
    <xf numFmtId="0" fontId="84" fillId="33" borderId="0" xfId="1" applyFont="1" applyFill="1" applyBorder="1"/>
    <xf numFmtId="180" fontId="150" fillId="0" borderId="1" xfId="1497" applyNumberFormat="1" applyFont="1" applyFill="1" applyBorder="1" applyAlignment="1">
      <alignment vertical="center" wrapText="1"/>
    </xf>
    <xf numFmtId="180" fontId="150" fillId="0" borderId="1" xfId="1497" applyNumberFormat="1" applyFont="1" applyFill="1" applyBorder="1" applyAlignment="1">
      <alignment vertical="center"/>
    </xf>
    <xf numFmtId="0" fontId="78" fillId="0" borderId="0" xfId="1" applyFont="1" applyFill="1" applyAlignment="1">
      <alignment horizontal="left" vertical="center" wrapText="1"/>
    </xf>
    <xf numFmtId="49" fontId="78" fillId="0" borderId="0" xfId="1" applyNumberFormat="1" applyFont="1" applyFill="1" applyAlignment="1">
      <alignment horizontal="left" vertical="center" wrapText="1"/>
    </xf>
    <xf numFmtId="167" fontId="78" fillId="0" borderId="0" xfId="3" applyNumberFormat="1" applyFont="1" applyFill="1" applyBorder="1" applyAlignment="1">
      <alignment horizontal="left" vertical="center"/>
    </xf>
    <xf numFmtId="10" fontId="78" fillId="0" borderId="0" xfId="3" applyNumberFormat="1" applyFont="1" applyFill="1" applyBorder="1" applyAlignment="1">
      <alignment horizontal="left" vertical="center"/>
    </xf>
    <xf numFmtId="49" fontId="84" fillId="32" borderId="1" xfId="1" applyNumberFormat="1" applyFont="1" applyFill="1" applyBorder="1" applyAlignment="1">
      <alignment horizontal="center" vertical="center" wrapText="1"/>
    </xf>
    <xf numFmtId="0" fontId="84" fillId="32" borderId="1" xfId="1" applyFont="1" applyFill="1" applyBorder="1" applyAlignment="1">
      <alignment horizontal="left" vertical="center" wrapText="1"/>
    </xf>
    <xf numFmtId="0" fontId="84" fillId="32" borderId="0" xfId="1" applyFont="1" applyFill="1" applyBorder="1"/>
    <xf numFmtId="0" fontId="84" fillId="32" borderId="1" xfId="1" applyFont="1" applyFill="1" applyBorder="1" applyAlignment="1">
      <alignment vertical="center" wrapText="1"/>
    </xf>
    <xf numFmtId="166" fontId="84" fillId="32" borderId="1" xfId="4" applyNumberFormat="1" applyFont="1" applyFill="1" applyBorder="1" applyAlignment="1">
      <alignment horizontal="center" vertical="center" wrapText="1"/>
    </xf>
    <xf numFmtId="184" fontId="84" fillId="32" borderId="1" xfId="3" applyNumberFormat="1" applyFont="1" applyFill="1" applyBorder="1" applyAlignment="1">
      <alignment horizontal="center" vertical="center" wrapText="1"/>
    </xf>
    <xf numFmtId="0" fontId="83" fillId="32" borderId="0" xfId="1" applyFont="1" applyFill="1" applyBorder="1"/>
    <xf numFmtId="3" fontId="84" fillId="32" borderId="1" xfId="3" applyNumberFormat="1" applyFont="1" applyFill="1" applyBorder="1" applyAlignment="1">
      <alignment horizontal="center" vertical="center" wrapText="1"/>
    </xf>
    <xf numFmtId="3" fontId="84" fillId="32" borderId="1" xfId="1" applyNumberFormat="1" applyFont="1" applyFill="1" applyBorder="1" applyAlignment="1">
      <alignment horizontal="center" vertical="center"/>
    </xf>
    <xf numFmtId="49" fontId="149" fillId="38" borderId="1" xfId="1" applyNumberFormat="1" applyFont="1" applyFill="1" applyBorder="1" applyAlignment="1">
      <alignment horizontal="center" vertical="center" wrapText="1"/>
    </xf>
    <xf numFmtId="0" fontId="149" fillId="38" borderId="1" xfId="1" applyFont="1" applyFill="1" applyBorder="1" applyAlignment="1">
      <alignment horizontal="left" vertical="center" wrapText="1"/>
    </xf>
    <xf numFmtId="0" fontId="149" fillId="38" borderId="0" xfId="1" applyFont="1" applyFill="1" applyBorder="1"/>
    <xf numFmtId="49" fontId="84" fillId="37" borderId="1" xfId="1" applyNumberFormat="1" applyFont="1" applyFill="1" applyBorder="1" applyAlignment="1">
      <alignment horizontal="center" vertical="center" wrapText="1"/>
    </xf>
    <xf numFmtId="0" fontId="84" fillId="37" borderId="1" xfId="1" applyFont="1" applyFill="1" applyBorder="1" applyAlignment="1">
      <alignment horizontal="left" vertical="center" wrapText="1"/>
    </xf>
    <xf numFmtId="0" fontId="84" fillId="37" borderId="0" xfId="1" applyFont="1" applyFill="1" applyBorder="1" applyAlignment="1">
      <alignment vertical="center"/>
    </xf>
    <xf numFmtId="0" fontId="84" fillId="37" borderId="0" xfId="1" applyFont="1" applyFill="1" applyBorder="1"/>
    <xf numFmtId="0" fontId="71" fillId="37" borderId="0" xfId="1" applyFont="1" applyFill="1" applyBorder="1"/>
    <xf numFmtId="166" fontId="83" fillId="0" borderId="1" xfId="4" applyNumberFormat="1" applyFont="1" applyFill="1" applyBorder="1" applyAlignment="1">
      <alignment horizontal="center" vertical="center" wrapText="1"/>
    </xf>
    <xf numFmtId="0" fontId="71" fillId="0" borderId="1" xfId="1497" applyNumberFormat="1" applyFont="1" applyFill="1" applyBorder="1" applyAlignment="1">
      <alignment horizontal="center" vertical="center"/>
    </xf>
    <xf numFmtId="193" fontId="84" fillId="0" borderId="1" xfId="1497" applyNumberFormat="1" applyFont="1" applyFill="1" applyBorder="1" applyAlignment="1">
      <alignment horizontal="center" vertical="center"/>
    </xf>
    <xf numFmtId="184" fontId="84" fillId="32" borderId="1" xfId="3" applyNumberFormat="1" applyFont="1" applyFill="1" applyBorder="1" applyAlignment="1">
      <alignment horizontal="center" vertical="center"/>
    </xf>
    <xf numFmtId="0" fontId="82" fillId="0" borderId="0" xfId="1" applyFont="1" applyFill="1" applyBorder="1"/>
    <xf numFmtId="184" fontId="84" fillId="33" borderId="1" xfId="1" applyNumberFormat="1" applyFont="1" applyFill="1" applyBorder="1" applyAlignment="1">
      <alignment horizontal="center" vertical="center"/>
    </xf>
    <xf numFmtId="184" fontId="84" fillId="37" borderId="1" xfId="1" applyNumberFormat="1" applyFont="1" applyFill="1" applyBorder="1" applyAlignment="1">
      <alignment horizontal="center" vertical="center"/>
    </xf>
    <xf numFmtId="184" fontId="71" fillId="0" borderId="1" xfId="1" applyNumberFormat="1" applyFont="1" applyFill="1" applyBorder="1" applyAlignment="1">
      <alignment horizontal="center" vertical="center"/>
    </xf>
    <xf numFmtId="184" fontId="84" fillId="32" borderId="1" xfId="1" applyNumberFormat="1" applyFont="1" applyFill="1" applyBorder="1" applyAlignment="1">
      <alignment horizontal="center" vertical="center"/>
    </xf>
    <xf numFmtId="184" fontId="149" fillId="38" borderId="1" xfId="1" applyNumberFormat="1" applyFont="1" applyFill="1" applyBorder="1" applyAlignment="1">
      <alignment horizontal="center" vertical="center"/>
    </xf>
    <xf numFmtId="184" fontId="84" fillId="32" borderId="1" xfId="4" applyNumberFormat="1" applyFont="1" applyFill="1" applyBorder="1" applyAlignment="1">
      <alignment horizontal="center" vertical="center" wrapText="1"/>
    </xf>
    <xf numFmtId="0" fontId="69" fillId="0" borderId="0" xfId="1" applyFont="1" applyFill="1" applyBorder="1" applyAlignment="1">
      <alignment vertical="center"/>
    </xf>
    <xf numFmtId="0" fontId="69" fillId="0" borderId="0" xfId="4" applyFont="1" applyFill="1" applyAlignment="1">
      <alignment vertical="center"/>
    </xf>
    <xf numFmtId="180" fontId="150" fillId="0" borderId="0" xfId="1497" applyNumberFormat="1" applyFont="1" applyFill="1" applyBorder="1" applyAlignment="1">
      <alignment vertical="center"/>
    </xf>
    <xf numFmtId="0" fontId="148" fillId="0" borderId="0" xfId="1" applyFont="1" applyFill="1" applyAlignment="1">
      <alignment horizontal="center" vertical="center"/>
    </xf>
    <xf numFmtId="0" fontId="148" fillId="0" borderId="0" xfId="1" applyFont="1" applyFill="1" applyAlignment="1">
      <alignment horizontal="left" vertical="center" wrapText="1"/>
    </xf>
    <xf numFmtId="0" fontId="148" fillId="0" borderId="0" xfId="1" applyFont="1" applyFill="1" applyAlignment="1">
      <alignment vertical="center" wrapText="1"/>
    </xf>
    <xf numFmtId="43" fontId="148" fillId="0" borderId="0" xfId="3" applyNumberFormat="1" applyFont="1" applyFill="1" applyAlignment="1">
      <alignment vertical="center" wrapText="1"/>
    </xf>
    <xf numFmtId="0" fontId="137" fillId="0" borderId="35" xfId="1" applyFont="1" applyFill="1" applyBorder="1" applyAlignment="1">
      <alignment horizontal="center" vertical="center" wrapText="1"/>
    </xf>
    <xf numFmtId="167" fontId="71" fillId="0" borderId="36" xfId="3" applyNumberFormat="1" applyFont="1" applyFill="1" applyBorder="1" applyAlignment="1">
      <alignment horizontal="center" vertical="center" wrapText="1"/>
    </xf>
    <xf numFmtId="43" fontId="137" fillId="0" borderId="38" xfId="3" applyNumberFormat="1" applyFont="1" applyFill="1" applyBorder="1" applyAlignment="1">
      <alignment horizontal="center" vertical="center" wrapText="1"/>
    </xf>
    <xf numFmtId="0" fontId="71" fillId="37" borderId="1" xfId="0" applyFont="1" applyFill="1" applyBorder="1" applyAlignment="1">
      <alignment horizontal="center" vertical="center"/>
    </xf>
    <xf numFmtId="0" fontId="71" fillId="37" borderId="25" xfId="0" applyFont="1" applyFill="1" applyBorder="1" applyAlignment="1">
      <alignment vertical="center" wrapText="1"/>
    </xf>
    <xf numFmtId="192" fontId="137" fillId="33" borderId="37" xfId="3" applyNumberFormat="1" applyFont="1" applyFill="1" applyBorder="1" applyAlignment="1">
      <alignment vertical="center"/>
    </xf>
    <xf numFmtId="0" fontId="71" fillId="37" borderId="25" xfId="0" applyFont="1" applyFill="1" applyBorder="1" applyAlignment="1">
      <alignment horizontal="center" vertical="center"/>
    </xf>
    <xf numFmtId="0" fontId="71" fillId="37" borderId="3" xfId="0" applyFont="1" applyFill="1" applyBorder="1" applyAlignment="1">
      <alignment vertical="center" wrapText="1"/>
    </xf>
    <xf numFmtId="180" fontId="71" fillId="37" borderId="1" xfId="0" applyNumberFormat="1" applyFont="1" applyFill="1" applyBorder="1" applyAlignment="1">
      <alignment vertical="center" wrapText="1"/>
    </xf>
    <xf numFmtId="0" fontId="78" fillId="0" borderId="0" xfId="1" applyFont="1" applyFill="1" applyAlignment="1">
      <alignment horizontal="left"/>
    </xf>
    <xf numFmtId="0" fontId="148" fillId="0" borderId="0" xfId="1" applyFont="1" applyFill="1" applyAlignment="1">
      <alignment horizontal="left" vertical="center"/>
    </xf>
    <xf numFmtId="0" fontId="148" fillId="0" borderId="0" xfId="1" applyFont="1" applyFill="1" applyAlignment="1">
      <alignment vertical="center"/>
    </xf>
    <xf numFmtId="166" fontId="84" fillId="33" borderId="1" xfId="1" applyNumberFormat="1" applyFont="1" applyFill="1" applyBorder="1" applyAlignment="1">
      <alignment horizontal="center" vertical="center"/>
    </xf>
    <xf numFmtId="166" fontId="84" fillId="37" borderId="1" xfId="1" applyNumberFormat="1" applyFont="1" applyFill="1" applyBorder="1" applyAlignment="1">
      <alignment horizontal="center" vertical="center"/>
    </xf>
    <xf numFmtId="166" fontId="71" fillId="0" borderId="1" xfId="1" applyNumberFormat="1" applyFont="1" applyFill="1" applyBorder="1" applyAlignment="1">
      <alignment horizontal="center" vertical="center"/>
    </xf>
    <xf numFmtId="166" fontId="84" fillId="32" borderId="1" xfId="1" applyNumberFormat="1" applyFont="1" applyFill="1" applyBorder="1" applyAlignment="1">
      <alignment horizontal="center" vertical="center"/>
    </xf>
    <xf numFmtId="166" fontId="149" fillId="38" borderId="1" xfId="1" applyNumberFormat="1" applyFont="1" applyFill="1" applyBorder="1" applyAlignment="1">
      <alignment horizontal="center" vertical="center"/>
    </xf>
    <xf numFmtId="166" fontId="84" fillId="32" borderId="1" xfId="3" applyNumberFormat="1" applyFont="1" applyFill="1" applyBorder="1" applyAlignment="1">
      <alignment horizontal="center" vertical="center"/>
    </xf>
    <xf numFmtId="49" fontId="71" fillId="0" borderId="0" xfId="1" applyNumberFormat="1" applyFont="1" applyFill="1" applyAlignment="1">
      <alignment horizontal="center" vertical="top" wrapText="1"/>
    </xf>
    <xf numFmtId="0" fontId="71" fillId="0" borderId="0" xfId="1" applyFont="1" applyFill="1" applyAlignment="1">
      <alignment horizontal="center" vertical="top" wrapText="1"/>
    </xf>
    <xf numFmtId="166" fontId="78" fillId="0" borderId="0" xfId="1" applyNumberFormat="1" applyFont="1" applyFill="1" applyBorder="1" applyAlignment="1">
      <alignment horizontal="right" vertical="top"/>
    </xf>
    <xf numFmtId="10" fontId="71" fillId="0" borderId="0" xfId="3" applyNumberFormat="1" applyFont="1" applyFill="1" applyBorder="1" applyAlignment="1">
      <alignment horizontal="center" vertical="top"/>
    </xf>
    <xf numFmtId="0" fontId="71" fillId="0" borderId="0" xfId="1" applyFont="1" applyFill="1" applyBorder="1" applyAlignment="1">
      <alignment vertical="top"/>
    </xf>
    <xf numFmtId="167" fontId="69" fillId="0" borderId="0" xfId="3" applyNumberFormat="1" applyFont="1" applyFill="1" applyBorder="1" applyAlignment="1">
      <alignment vertical="top"/>
    </xf>
    <xf numFmtId="0" fontId="69" fillId="0" borderId="0" xfId="1" applyFont="1" applyFill="1" applyBorder="1" applyAlignment="1">
      <alignment vertical="top"/>
    </xf>
    <xf numFmtId="49" fontId="71" fillId="37" borderId="1" xfId="1" applyNumberFormat="1" applyFont="1" applyFill="1" applyBorder="1" applyAlignment="1">
      <alignment horizontal="center" vertical="center" wrapText="1"/>
    </xf>
    <xf numFmtId="0" fontId="71" fillId="37" borderId="1" xfId="1497" applyNumberFormat="1" applyFont="1" applyFill="1" applyBorder="1" applyAlignment="1">
      <alignment horizontal="center" vertical="center"/>
    </xf>
    <xf numFmtId="167" fontId="71" fillId="37" borderId="1" xfId="3" applyNumberFormat="1" applyFont="1" applyFill="1" applyBorder="1" applyAlignment="1">
      <alignment horizontal="center" vertical="center"/>
    </xf>
    <xf numFmtId="167" fontId="71" fillId="37" borderId="1" xfId="3" applyNumberFormat="1" applyFont="1" applyFill="1" applyBorder="1" applyAlignment="1">
      <alignment vertical="center"/>
    </xf>
    <xf numFmtId="49" fontId="84" fillId="37" borderId="1" xfId="1" applyNumberFormat="1" applyFont="1" applyFill="1" applyBorder="1" applyAlignment="1">
      <alignment vertical="center" wrapText="1"/>
    </xf>
    <xf numFmtId="167" fontId="84" fillId="37" borderId="1" xfId="3" applyNumberFormat="1" applyFont="1" applyFill="1" applyBorder="1" applyAlignment="1">
      <alignment horizontal="center" vertical="center"/>
    </xf>
    <xf numFmtId="165" fontId="71" fillId="0" borderId="1" xfId="1496" applyFont="1" applyFill="1" applyBorder="1" applyAlignment="1">
      <alignment horizontal="center" vertical="center"/>
    </xf>
    <xf numFmtId="180" fontId="147" fillId="0" borderId="21" xfId="1497" applyNumberFormat="1" applyFont="1" applyFill="1" applyBorder="1" applyAlignment="1">
      <alignment vertical="center"/>
    </xf>
    <xf numFmtId="167" fontId="71" fillId="0" borderId="25" xfId="3" applyNumberFormat="1" applyFont="1" applyFill="1" applyBorder="1" applyAlignment="1">
      <alignment horizontal="center" vertical="center" wrapText="1"/>
    </xf>
    <xf numFmtId="0" fontId="84" fillId="0" borderId="0" xfId="1" applyFont="1" applyFill="1" applyBorder="1" applyAlignment="1">
      <alignment vertical="center" wrapText="1"/>
    </xf>
    <xf numFmtId="167" fontId="84" fillId="0" borderId="0" xfId="1496" applyNumberFormat="1" applyFont="1" applyFill="1" applyBorder="1" applyAlignment="1">
      <alignment vertical="center" wrapText="1"/>
    </xf>
    <xf numFmtId="3" fontId="84" fillId="37" borderId="1" xfId="4" applyNumberFormat="1" applyFont="1" applyFill="1" applyBorder="1" applyAlignment="1">
      <alignment horizontal="center" wrapText="1"/>
    </xf>
    <xf numFmtId="167" fontId="153" fillId="0" borderId="0" xfId="3" applyNumberFormat="1" applyFont="1" applyFill="1" applyBorder="1" applyAlignment="1">
      <alignment horizontal="center" vertical="top"/>
    </xf>
    <xf numFmtId="166" fontId="138" fillId="0" borderId="1" xfId="1" applyNumberFormat="1" applyFont="1" applyFill="1" applyBorder="1" applyAlignment="1">
      <alignment horizontal="center" vertical="center"/>
    </xf>
    <xf numFmtId="49" fontId="154" fillId="0" borderId="1" xfId="1" applyNumberFormat="1" applyFont="1" applyFill="1" applyBorder="1" applyAlignment="1">
      <alignment horizontal="center" vertical="center" wrapText="1"/>
    </xf>
    <xf numFmtId="0" fontId="154" fillId="0" borderId="1" xfId="1" applyFont="1" applyFill="1" applyBorder="1" applyAlignment="1">
      <alignment horizontal="left" vertical="center" wrapText="1"/>
    </xf>
    <xf numFmtId="184" fontId="154" fillId="0" borderId="1" xfId="1" applyNumberFormat="1" applyFont="1" applyFill="1" applyBorder="1" applyAlignment="1">
      <alignment horizontal="center" vertical="center"/>
    </xf>
    <xf numFmtId="166" fontId="154" fillId="0" borderId="1" xfId="1" applyNumberFormat="1" applyFont="1" applyFill="1" applyBorder="1" applyAlignment="1">
      <alignment horizontal="center" vertical="center"/>
    </xf>
    <xf numFmtId="0" fontId="154" fillId="0" borderId="0" xfId="1" applyFont="1" applyFill="1" applyBorder="1"/>
    <xf numFmtId="0" fontId="84" fillId="32" borderId="1" xfId="1" applyFont="1" applyFill="1" applyBorder="1"/>
    <xf numFmtId="0" fontId="83" fillId="0" borderId="1" xfId="1" applyFont="1" applyFill="1" applyBorder="1"/>
    <xf numFmtId="0" fontId="71" fillId="33" borderId="1" xfId="1" applyFont="1" applyFill="1" applyBorder="1" applyAlignment="1">
      <alignment vertical="center" wrapText="1"/>
    </xf>
    <xf numFmtId="0" fontId="71" fillId="37" borderId="1" xfId="1" applyFont="1" applyFill="1" applyBorder="1"/>
    <xf numFmtId="184" fontId="84" fillId="29" borderId="1" xfId="0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/>
    </xf>
    <xf numFmtId="49" fontId="83" fillId="0" borderId="1" xfId="0" applyNumberFormat="1" applyFont="1" applyFill="1" applyBorder="1" applyAlignment="1">
      <alignment vertical="center" wrapText="1"/>
    </xf>
    <xf numFmtId="180" fontId="4" fillId="0" borderId="1" xfId="1497" applyNumberFormat="1" applyFont="1" applyFill="1" applyBorder="1" applyAlignment="1">
      <alignment vertical="center" wrapText="1"/>
    </xf>
    <xf numFmtId="0" fontId="155" fillId="0" borderId="0" xfId="0" applyFont="1" applyFill="1" applyAlignment="1">
      <alignment vertical="center"/>
    </xf>
    <xf numFmtId="194" fontId="71" fillId="0" borderId="1" xfId="1" applyNumberFormat="1" applyFont="1" applyFill="1" applyBorder="1" applyAlignment="1">
      <alignment horizontal="center" vertical="center"/>
    </xf>
    <xf numFmtId="0" fontId="156" fillId="0" borderId="0" xfId="0" applyFont="1" applyFill="1" applyAlignment="1">
      <alignment vertical="center"/>
    </xf>
    <xf numFmtId="180" fontId="4" fillId="0" borderId="1" xfId="1497" applyNumberFormat="1" applyFont="1" applyFill="1" applyBorder="1" applyAlignment="1">
      <alignment horizontal="left" vertical="center" wrapText="1"/>
    </xf>
    <xf numFmtId="180" fontId="83" fillId="0" borderId="21" xfId="1497" applyNumberFormat="1" applyFont="1" applyFill="1" applyBorder="1" applyAlignment="1">
      <alignment vertical="center"/>
    </xf>
    <xf numFmtId="166" fontId="71" fillId="0" borderId="0" xfId="1" applyNumberFormat="1" applyFont="1" applyFill="1" applyBorder="1" applyAlignment="1">
      <alignment horizontal="center" vertical="top"/>
    </xf>
    <xf numFmtId="49" fontId="69" fillId="0" borderId="0" xfId="1" applyNumberFormat="1" applyFont="1" applyFill="1" applyAlignment="1">
      <alignment horizontal="left" vertical="top" wrapText="1"/>
    </xf>
    <xf numFmtId="49" fontId="69" fillId="0" borderId="0" xfId="1" applyNumberFormat="1" applyFont="1" applyFill="1" applyAlignment="1">
      <alignment horizontal="left" vertical="center" wrapText="1"/>
    </xf>
    <xf numFmtId="166" fontId="78" fillId="0" borderId="0" xfId="1" applyNumberFormat="1" applyFont="1" applyFill="1" applyBorder="1" applyAlignment="1">
      <alignment horizontal="left" vertical="center"/>
    </xf>
    <xf numFmtId="49" fontId="83" fillId="32" borderId="1" xfId="1" applyNumberFormat="1" applyFont="1" applyFill="1" applyBorder="1" applyAlignment="1">
      <alignment horizontal="center" vertical="center" wrapText="1"/>
    </xf>
    <xf numFmtId="49" fontId="82" fillId="0" borderId="1" xfId="1" applyNumberFormat="1" applyFont="1" applyFill="1" applyBorder="1" applyAlignment="1">
      <alignment horizontal="center" vertical="center" wrapText="1"/>
    </xf>
    <xf numFmtId="0" fontId="157" fillId="0" borderId="0" xfId="1" applyFont="1" applyFill="1" applyBorder="1" applyAlignment="1">
      <alignment vertical="center" wrapText="1"/>
    </xf>
    <xf numFmtId="167" fontId="157" fillId="0" borderId="0" xfId="1496" applyNumberFormat="1" applyFont="1" applyFill="1" applyBorder="1" applyAlignment="1">
      <alignment vertical="center"/>
    </xf>
    <xf numFmtId="0" fontId="157" fillId="0" borderId="0" xfId="1" applyFont="1" applyFill="1" applyBorder="1" applyAlignment="1">
      <alignment vertical="center"/>
    </xf>
    <xf numFmtId="167" fontId="158" fillId="0" borderId="0" xfId="1496" applyNumberFormat="1" applyFont="1" applyFill="1" applyBorder="1" applyAlignment="1">
      <alignment vertical="center"/>
    </xf>
    <xf numFmtId="0" fontId="158" fillId="0" borderId="0" xfId="1" applyFont="1" applyFill="1" applyBorder="1" applyAlignment="1">
      <alignment vertical="center" wrapText="1"/>
    </xf>
    <xf numFmtId="0" fontId="158" fillId="0" borderId="0" xfId="1" applyFont="1" applyFill="1" applyBorder="1" applyAlignment="1">
      <alignment vertical="center"/>
    </xf>
    <xf numFmtId="0" fontId="157" fillId="0" borderId="0" xfId="4" applyFont="1" applyFill="1" applyAlignment="1">
      <alignment vertical="center" wrapText="1"/>
    </xf>
    <xf numFmtId="0" fontId="159" fillId="0" borderId="0" xfId="1" applyFont="1" applyFill="1" applyBorder="1" applyAlignment="1">
      <alignment vertical="center" wrapText="1"/>
    </xf>
    <xf numFmtId="0" fontId="159" fillId="0" borderId="0" xfId="1" applyFont="1" applyFill="1" applyBorder="1" applyAlignment="1">
      <alignment vertical="center"/>
    </xf>
    <xf numFmtId="0" fontId="158" fillId="33" borderId="0" xfId="1" applyFont="1" applyFill="1" applyBorder="1" applyAlignment="1">
      <alignment vertical="center" wrapText="1"/>
    </xf>
    <xf numFmtId="0" fontId="158" fillId="33" borderId="0" xfId="1" applyFont="1" applyFill="1" applyBorder="1" applyAlignment="1">
      <alignment vertical="center"/>
    </xf>
    <xf numFmtId="167" fontId="158" fillId="0" borderId="0" xfId="1496" applyNumberFormat="1" applyFont="1" applyFill="1" applyBorder="1" applyAlignment="1">
      <alignment vertical="center" wrapText="1"/>
    </xf>
    <xf numFmtId="169" fontId="160" fillId="37" borderId="0" xfId="1" applyNumberFormat="1" applyFont="1" applyFill="1" applyBorder="1" applyAlignment="1">
      <alignment vertical="center"/>
    </xf>
    <xf numFmtId="0" fontId="157" fillId="37" borderId="0" xfId="1" applyFont="1" applyFill="1" applyBorder="1" applyAlignment="1">
      <alignment vertical="center" wrapText="1"/>
    </xf>
    <xf numFmtId="0" fontId="161" fillId="0" borderId="0" xfId="1" applyFont="1" applyFill="1" applyBorder="1" applyAlignment="1">
      <alignment vertical="center" wrapText="1"/>
    </xf>
    <xf numFmtId="167" fontId="161" fillId="0" borderId="0" xfId="1496" applyNumberFormat="1" applyFont="1" applyFill="1" applyBorder="1" applyAlignment="1">
      <alignment vertical="center"/>
    </xf>
    <xf numFmtId="0" fontId="162" fillId="0" borderId="0" xfId="1" applyFont="1" applyFill="1" applyBorder="1" applyAlignment="1">
      <alignment vertical="center" wrapText="1"/>
    </xf>
    <xf numFmtId="167" fontId="162" fillId="0" borderId="0" xfId="1496" applyNumberFormat="1" applyFont="1" applyFill="1" applyBorder="1" applyAlignment="1">
      <alignment vertical="center" wrapText="1"/>
    </xf>
    <xf numFmtId="169" fontId="160" fillId="0" borderId="0" xfId="1" applyNumberFormat="1" applyFont="1" applyFill="1" applyBorder="1" applyAlignment="1">
      <alignment vertical="center" wrapText="1"/>
    </xf>
    <xf numFmtId="0" fontId="161" fillId="0" borderId="0" xfId="1" applyFont="1" applyFill="1" applyBorder="1" applyAlignment="1">
      <alignment vertical="center"/>
    </xf>
    <xf numFmtId="167" fontId="162" fillId="0" borderId="0" xfId="1496" applyNumberFormat="1" applyFont="1" applyFill="1" applyBorder="1" applyAlignment="1">
      <alignment vertical="center"/>
    </xf>
    <xf numFmtId="0" fontId="157" fillId="37" borderId="0" xfId="1" applyFont="1" applyFill="1" applyBorder="1" applyAlignment="1">
      <alignment vertical="center"/>
    </xf>
    <xf numFmtId="0" fontId="158" fillId="37" borderId="0" xfId="1" applyFont="1" applyFill="1" applyBorder="1" applyAlignment="1">
      <alignment vertical="center" wrapText="1"/>
    </xf>
    <xf numFmtId="0" fontId="158" fillId="37" borderId="0" xfId="1" applyFont="1" applyFill="1" applyBorder="1" applyAlignment="1">
      <alignment vertical="center"/>
    </xf>
    <xf numFmtId="167" fontId="157" fillId="0" borderId="0" xfId="1496" applyNumberFormat="1" applyFont="1" applyFill="1" applyBorder="1" applyAlignment="1">
      <alignment vertical="center" wrapText="1"/>
    </xf>
    <xf numFmtId="0" fontId="157" fillId="0" borderId="0" xfId="1" applyFont="1" applyFill="1" applyBorder="1" applyAlignment="1">
      <alignment vertical="top" wrapText="1"/>
    </xf>
    <xf numFmtId="0" fontId="160" fillId="0" borderId="0" xfId="1" applyFont="1" applyFill="1" applyBorder="1" applyAlignment="1">
      <alignment vertical="center" wrapText="1"/>
    </xf>
    <xf numFmtId="167" fontId="160" fillId="0" borderId="0" xfId="1496" applyNumberFormat="1" applyFont="1" applyFill="1" applyBorder="1" applyAlignment="1">
      <alignment vertical="center" wrapText="1"/>
    </xf>
    <xf numFmtId="0" fontId="163" fillId="0" borderId="0" xfId="1" applyFont="1" applyFill="1" applyBorder="1" applyAlignment="1">
      <alignment vertical="center" wrapText="1"/>
    </xf>
    <xf numFmtId="167" fontId="163" fillId="0" borderId="0" xfId="1496" applyNumberFormat="1" applyFont="1" applyFill="1" applyBorder="1" applyAlignment="1">
      <alignment vertical="center" wrapText="1"/>
    </xf>
    <xf numFmtId="169" fontId="157" fillId="37" borderId="0" xfId="1" applyNumberFormat="1" applyFont="1" applyFill="1" applyBorder="1" applyAlignment="1">
      <alignment vertical="center"/>
    </xf>
    <xf numFmtId="0" fontId="157" fillId="0" borderId="0" xfId="1" applyFont="1" applyFill="1" applyBorder="1" applyAlignment="1">
      <alignment wrapText="1"/>
    </xf>
    <xf numFmtId="0" fontId="157" fillId="0" borderId="0" xfId="1" applyFont="1" applyFill="1" applyBorder="1"/>
    <xf numFmtId="166" fontId="157" fillId="37" borderId="0" xfId="1" applyNumberFormat="1" applyFont="1" applyFill="1" applyBorder="1" applyAlignment="1">
      <alignment vertical="center" wrapText="1"/>
    </xf>
    <xf numFmtId="0" fontId="157" fillId="0" borderId="0" xfId="1" applyFont="1" applyFill="1" applyBorder="1" applyAlignment="1">
      <alignment horizontal="center" vertical="center"/>
    </xf>
    <xf numFmtId="0" fontId="158" fillId="37" borderId="0" xfId="1" applyFont="1" applyFill="1" applyBorder="1" applyAlignment="1">
      <alignment wrapText="1"/>
    </xf>
    <xf numFmtId="0" fontId="158" fillId="37" borderId="0" xfId="1" applyFont="1" applyFill="1" applyBorder="1"/>
    <xf numFmtId="166" fontId="161" fillId="32" borderId="0" xfId="1" applyNumberFormat="1" applyFont="1" applyFill="1" applyBorder="1" applyAlignment="1">
      <alignment vertical="center" wrapText="1"/>
    </xf>
    <xf numFmtId="167" fontId="160" fillId="0" borderId="0" xfId="1496" applyNumberFormat="1" applyFont="1" applyFill="1" applyBorder="1" applyAlignment="1">
      <alignment vertical="center"/>
    </xf>
    <xf numFmtId="179" fontId="163" fillId="37" borderId="0" xfId="1" applyNumberFormat="1" applyFont="1" applyFill="1" applyBorder="1" applyAlignment="1">
      <alignment vertical="center" wrapText="1"/>
    </xf>
    <xf numFmtId="167" fontId="163" fillId="0" borderId="0" xfId="1496" applyNumberFormat="1" applyFont="1" applyFill="1" applyBorder="1" applyAlignment="1">
      <alignment vertical="center"/>
    </xf>
    <xf numFmtId="166" fontId="158" fillId="32" borderId="0" xfId="1" applyNumberFormat="1" applyFont="1" applyFill="1" applyBorder="1" applyAlignment="1">
      <alignment vertical="center"/>
    </xf>
    <xf numFmtId="0" fontId="158" fillId="32" borderId="0" xfId="1" applyFont="1" applyFill="1" applyBorder="1" applyAlignment="1">
      <alignment vertical="center"/>
    </xf>
    <xf numFmtId="0" fontId="158" fillId="32" borderId="0" xfId="1" applyFont="1" applyFill="1" applyBorder="1" applyAlignment="1">
      <alignment vertical="center" wrapText="1"/>
    </xf>
    <xf numFmtId="0" fontId="163" fillId="38" borderId="0" xfId="1" applyFont="1" applyFill="1" applyBorder="1" applyAlignment="1">
      <alignment vertical="center" wrapText="1"/>
    </xf>
    <xf numFmtId="0" fontId="163" fillId="38" borderId="0" xfId="1" applyFont="1" applyFill="1" applyBorder="1" applyAlignment="1">
      <alignment vertical="center"/>
    </xf>
    <xf numFmtId="167" fontId="158" fillId="32" borderId="0" xfId="1496" applyNumberFormat="1" applyFont="1" applyFill="1" applyBorder="1" applyAlignment="1">
      <alignment vertical="center" wrapText="1"/>
    </xf>
    <xf numFmtId="0" fontId="159" fillId="32" borderId="0" xfId="1" applyFont="1" applyFill="1" applyBorder="1" applyAlignment="1">
      <alignment vertical="center" wrapText="1"/>
    </xf>
    <xf numFmtId="0" fontId="159" fillId="32" borderId="0" xfId="1" applyFont="1" applyFill="1" applyBorder="1" applyAlignment="1">
      <alignment vertical="center"/>
    </xf>
    <xf numFmtId="167" fontId="157" fillId="37" borderId="0" xfId="1496" applyNumberFormat="1" applyFont="1" applyFill="1" applyBorder="1" applyAlignment="1">
      <alignment vertical="center"/>
    </xf>
    <xf numFmtId="167" fontId="158" fillId="37" borderId="0" xfId="1496" applyNumberFormat="1" applyFont="1" applyFill="1" applyBorder="1" applyAlignment="1">
      <alignment vertical="center"/>
    </xf>
    <xf numFmtId="0" fontId="157" fillId="0" borderId="0" xfId="4" applyFont="1" applyFill="1" applyAlignment="1">
      <alignment vertical="center"/>
    </xf>
    <xf numFmtId="4" fontId="157" fillId="0" borderId="0" xfId="1" applyNumberFormat="1" applyFont="1" applyFill="1" applyAlignment="1">
      <alignment vertical="center" wrapText="1"/>
    </xf>
    <xf numFmtId="4" fontId="157" fillId="0" borderId="0" xfId="1" applyNumberFormat="1" applyFont="1" applyFill="1" applyAlignment="1">
      <alignment horizontal="center" vertical="center" wrapText="1"/>
    </xf>
    <xf numFmtId="167" fontId="163" fillId="38" borderId="0" xfId="1496" applyNumberFormat="1" applyFont="1" applyFill="1" applyBorder="1" applyAlignment="1">
      <alignment vertical="center" wrapText="1"/>
    </xf>
    <xf numFmtId="167" fontId="163" fillId="38" borderId="0" xfId="1496" applyNumberFormat="1" applyFont="1" applyFill="1" applyBorder="1" applyAlignment="1">
      <alignment vertical="center"/>
    </xf>
    <xf numFmtId="167" fontId="162" fillId="38" borderId="0" xfId="1496" applyNumberFormat="1" applyFont="1" applyFill="1" applyBorder="1" applyAlignment="1">
      <alignment vertical="center" wrapText="1"/>
    </xf>
    <xf numFmtId="195" fontId="162" fillId="0" borderId="0" xfId="1496" applyNumberFormat="1" applyFont="1" applyFill="1" applyBorder="1" applyAlignment="1">
      <alignment vertical="center"/>
    </xf>
    <xf numFmtId="196" fontId="161" fillId="0" borderId="0" xfId="1" applyNumberFormat="1" applyFont="1" applyFill="1" applyBorder="1" applyAlignment="1">
      <alignment vertical="center"/>
    </xf>
    <xf numFmtId="179" fontId="158" fillId="0" borderId="0" xfId="1" applyNumberFormat="1" applyFont="1" applyFill="1" applyBorder="1" applyAlignment="1">
      <alignment vertical="center"/>
    </xf>
    <xf numFmtId="177" fontId="4" fillId="29" borderId="1" xfId="1" applyNumberFormat="1" applyFont="1" applyFill="1" applyBorder="1" applyAlignment="1">
      <alignment horizontal="left" vertical="center" wrapText="1"/>
    </xf>
    <xf numFmtId="177" fontId="4" fillId="0" borderId="1" xfId="1" applyNumberFormat="1" applyFont="1" applyFill="1" applyBorder="1" applyAlignment="1">
      <alignment horizontal="left" vertical="center" wrapText="1"/>
    </xf>
    <xf numFmtId="177" fontId="4" fillId="29" borderId="1" xfId="1" applyNumberFormat="1" applyFont="1" applyFill="1" applyBorder="1" applyAlignment="1">
      <alignment vertical="center" wrapText="1"/>
    </xf>
    <xf numFmtId="0" fontId="4" fillId="29" borderId="1" xfId="0" applyFont="1" applyFill="1" applyBorder="1" applyAlignment="1">
      <alignment vertical="center" wrapText="1"/>
    </xf>
    <xf numFmtId="177" fontId="4" fillId="29" borderId="3" xfId="1" applyNumberFormat="1" applyFont="1" applyFill="1" applyBorder="1" applyAlignment="1">
      <alignment vertical="center" wrapText="1"/>
    </xf>
    <xf numFmtId="166" fontId="164" fillId="0" borderId="39" xfId="0" applyNumberFormat="1" applyFont="1" applyFill="1" applyBorder="1" applyAlignment="1">
      <alignment horizontal="right" vertical="top"/>
    </xf>
    <xf numFmtId="4" fontId="164" fillId="0" borderId="39" xfId="0" applyNumberFormat="1" applyFont="1" applyFill="1" applyBorder="1" applyAlignment="1">
      <alignment horizontal="right" vertical="top"/>
    </xf>
    <xf numFmtId="4" fontId="164" fillId="0" borderId="0" xfId="0" applyNumberFormat="1" applyFont="1" applyFill="1" applyBorder="1" applyAlignment="1">
      <alignment horizontal="right" vertical="top"/>
    </xf>
    <xf numFmtId="177" fontId="4" fillId="29" borderId="1" xfId="1" applyNumberFormat="1" applyFont="1" applyFill="1" applyBorder="1" applyAlignment="1">
      <alignment horizontal="left" vertical="center" wrapText="1"/>
    </xf>
    <xf numFmtId="0" fontId="166" fillId="0" borderId="0" xfId="1" applyFont="1" applyFill="1" applyBorder="1" applyAlignment="1">
      <alignment vertical="center" wrapText="1"/>
    </xf>
    <xf numFmtId="167" fontId="166" fillId="0" borderId="0" xfId="1496" applyNumberFormat="1" applyFont="1" applyFill="1" applyBorder="1" applyAlignment="1">
      <alignment vertical="center"/>
    </xf>
    <xf numFmtId="190" fontId="167" fillId="0" borderId="0" xfId="0" applyNumberFormat="1" applyFont="1" applyFill="1" applyAlignment="1">
      <alignment vertical="center"/>
    </xf>
    <xf numFmtId="199" fontId="167" fillId="0" borderId="0" xfId="0" applyNumberFormat="1" applyFont="1" applyFill="1" applyAlignment="1">
      <alignment vertical="center"/>
    </xf>
    <xf numFmtId="180" fontId="98" fillId="0" borderId="1" xfId="1497" applyNumberFormat="1" applyFont="1" applyFill="1" applyBorder="1" applyAlignment="1">
      <alignment vertical="center" wrapText="1"/>
    </xf>
    <xf numFmtId="180" fontId="102" fillId="0" borderId="1" xfId="1497" applyNumberFormat="1" applyFont="1" applyFill="1" applyBorder="1" applyAlignment="1">
      <alignment vertical="center" wrapText="1"/>
    </xf>
    <xf numFmtId="197" fontId="102" fillId="0" borderId="1" xfId="1497" applyNumberFormat="1" applyFont="1" applyFill="1" applyBorder="1" applyAlignment="1">
      <alignment vertical="center" wrapText="1"/>
    </xf>
    <xf numFmtId="197" fontId="83" fillId="0" borderId="1" xfId="1497" applyNumberFormat="1" applyFont="1" applyFill="1" applyBorder="1" applyAlignment="1">
      <alignment vertical="center"/>
    </xf>
    <xf numFmtId="195" fontId="157" fillId="0" borderId="0" xfId="1" applyNumberFormat="1" applyFont="1" applyFill="1" applyBorder="1" applyAlignment="1">
      <alignment vertical="center"/>
    </xf>
    <xf numFmtId="195" fontId="158" fillId="0" borderId="0" xfId="1496" applyNumberFormat="1" applyFont="1" applyFill="1" applyBorder="1" applyAlignment="1">
      <alignment vertical="center" wrapText="1"/>
    </xf>
    <xf numFmtId="199" fontId="157" fillId="0" borderId="0" xfId="1" applyNumberFormat="1" applyFont="1" applyFill="1" applyBorder="1" applyAlignment="1">
      <alignment vertical="center" wrapText="1"/>
    </xf>
    <xf numFmtId="177" fontId="4" fillId="29" borderId="1" xfId="1" applyNumberFormat="1" applyFont="1" applyFill="1" applyBorder="1" applyAlignment="1">
      <alignment horizontal="left" vertical="center" wrapText="1"/>
    </xf>
    <xf numFmtId="167" fontId="6" fillId="29" borderId="2" xfId="3" applyNumberFormat="1" applyFont="1" applyFill="1" applyBorder="1" applyAlignment="1">
      <alignment horizontal="center" vertical="center" wrapText="1"/>
    </xf>
    <xf numFmtId="167" fontId="6" fillId="29" borderId="3" xfId="3" applyNumberFormat="1" applyFont="1" applyFill="1" applyBorder="1" applyAlignment="1">
      <alignment horizontal="center" vertical="center" wrapText="1"/>
    </xf>
    <xf numFmtId="167" fontId="6" fillId="29" borderId="7" xfId="3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49" fontId="7" fillId="30" borderId="1" xfId="1" applyNumberFormat="1" applyFont="1" applyFill="1" applyBorder="1" applyAlignment="1">
      <alignment horizontal="center" vertical="center" wrapText="1"/>
    </xf>
    <xf numFmtId="0" fontId="7" fillId="30" borderId="2" xfId="1" applyFont="1" applyFill="1" applyBorder="1" applyAlignment="1">
      <alignment horizontal="left" vertical="center" wrapText="1"/>
    </xf>
    <xf numFmtId="0" fontId="7" fillId="30" borderId="7" xfId="1" applyFont="1" applyFill="1" applyBorder="1" applyAlignment="1">
      <alignment horizontal="left" vertical="center" wrapText="1"/>
    </xf>
    <xf numFmtId="10" fontId="6" fillId="0" borderId="2" xfId="3" applyNumberFormat="1" applyFont="1" applyFill="1" applyBorder="1" applyAlignment="1">
      <alignment horizontal="center" vertical="center" wrapText="1"/>
    </xf>
    <xf numFmtId="10" fontId="6" fillId="0" borderId="3" xfId="3" applyNumberFormat="1" applyFont="1" applyFill="1" applyBorder="1" applyAlignment="1">
      <alignment horizontal="center" vertical="center" wrapText="1"/>
    </xf>
    <xf numFmtId="10" fontId="6" fillId="0" borderId="7" xfId="3" applyNumberFormat="1" applyFont="1" applyFill="1" applyBorder="1" applyAlignment="1">
      <alignment horizontal="center" vertical="center" wrapText="1"/>
    </xf>
    <xf numFmtId="167" fontId="6" fillId="0" borderId="2" xfId="3" applyNumberFormat="1" applyFont="1" applyFill="1" applyBorder="1" applyAlignment="1">
      <alignment horizontal="center" vertical="center" wrapText="1"/>
    </xf>
    <xf numFmtId="167" fontId="6" fillId="0" borderId="3" xfId="3" applyNumberFormat="1" applyFont="1" applyFill="1" applyBorder="1" applyAlignment="1">
      <alignment horizontal="center" vertical="center" wrapText="1"/>
    </xf>
    <xf numFmtId="167" fontId="6" fillId="0" borderId="7" xfId="3" applyNumberFormat="1" applyFont="1" applyFill="1" applyBorder="1" applyAlignment="1">
      <alignment horizontal="center" vertical="center" wrapText="1"/>
    </xf>
    <xf numFmtId="0" fontId="71" fillId="0" borderId="0" xfId="984" applyFont="1" applyFill="1" applyAlignment="1">
      <alignment horizontal="left" vertical="center" wrapText="1"/>
    </xf>
    <xf numFmtId="0" fontId="6" fillId="0" borderId="0" xfId="4" applyFont="1" applyFill="1" applyAlignment="1">
      <alignment horizontal="center" vertical="center"/>
    </xf>
    <xf numFmtId="0" fontId="4" fillId="0" borderId="0" xfId="4" applyFont="1" applyFill="1" applyAlignment="1">
      <alignment horizontal="left" wrapText="1"/>
    </xf>
    <xf numFmtId="0" fontId="70" fillId="0" borderId="0" xfId="0" applyFont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166" fontId="6" fillId="0" borderId="2" xfId="4" applyNumberFormat="1" applyFont="1" applyFill="1" applyBorder="1" applyAlignment="1">
      <alignment horizontal="center" vertical="center" wrapText="1"/>
    </xf>
    <xf numFmtId="166" fontId="6" fillId="0" borderId="3" xfId="4" applyNumberFormat="1" applyFont="1" applyFill="1" applyBorder="1" applyAlignment="1">
      <alignment horizontal="center" vertical="center" wrapText="1"/>
    </xf>
    <xf numFmtId="166" fontId="6" fillId="0" borderId="7" xfId="4" applyNumberFormat="1" applyFont="1" applyFill="1" applyBorder="1" applyAlignment="1">
      <alignment horizontal="center" vertical="center" wrapText="1"/>
    </xf>
    <xf numFmtId="167" fontId="6" fillId="36" borderId="2" xfId="3" applyNumberFormat="1" applyFont="1" applyFill="1" applyBorder="1" applyAlignment="1">
      <alignment horizontal="center" vertical="center" wrapText="1"/>
    </xf>
    <xf numFmtId="167" fontId="6" fillId="36" borderId="3" xfId="3" applyNumberFormat="1" applyFont="1" applyFill="1" applyBorder="1" applyAlignment="1">
      <alignment horizontal="center" vertical="center" wrapText="1"/>
    </xf>
    <xf numFmtId="167" fontId="6" fillId="36" borderId="7" xfId="3" applyNumberFormat="1" applyFont="1" applyFill="1" applyBorder="1" applyAlignment="1">
      <alignment horizontal="center" vertical="center" wrapText="1"/>
    </xf>
    <xf numFmtId="0" fontId="4" fillId="29" borderId="1" xfId="0" applyFont="1" applyFill="1" applyBorder="1" applyAlignment="1">
      <alignment horizontal="left" vertical="center" wrapText="1"/>
    </xf>
    <xf numFmtId="177" fontId="4" fillId="29" borderId="2" xfId="1" applyNumberFormat="1" applyFont="1" applyFill="1" applyBorder="1" applyAlignment="1">
      <alignment horizontal="left" vertical="center" wrapText="1"/>
    </xf>
    <xf numFmtId="177" fontId="4" fillId="29" borderId="3" xfId="1" applyNumberFormat="1" applyFont="1" applyFill="1" applyBorder="1" applyAlignment="1">
      <alignment horizontal="left" vertical="center" wrapText="1"/>
    </xf>
    <xf numFmtId="177" fontId="4" fillId="29" borderId="7" xfId="1" applyNumberFormat="1" applyFont="1" applyFill="1" applyBorder="1" applyAlignment="1">
      <alignment horizontal="left" vertical="center" wrapText="1"/>
    </xf>
    <xf numFmtId="177" fontId="4" fillId="29" borderId="1" xfId="1" applyNumberFormat="1" applyFont="1" applyFill="1" applyBorder="1" applyAlignment="1">
      <alignment horizontal="left" vertical="center" wrapText="1"/>
    </xf>
    <xf numFmtId="166" fontId="71" fillId="0" borderId="0" xfId="1" applyNumberFormat="1" applyFont="1" applyFill="1" applyBorder="1" applyAlignment="1">
      <alignment horizontal="center" vertical="top"/>
    </xf>
    <xf numFmtId="49" fontId="69" fillId="0" borderId="0" xfId="1" applyNumberFormat="1" applyFont="1" applyFill="1" applyAlignment="1">
      <alignment horizontal="left" vertical="top" wrapText="1"/>
    </xf>
    <xf numFmtId="49" fontId="69" fillId="0" borderId="0" xfId="1" applyNumberFormat="1" applyFont="1" applyFill="1" applyAlignment="1">
      <alignment horizontal="left" vertical="center" wrapText="1"/>
    </xf>
    <xf numFmtId="0" fontId="84" fillId="0" borderId="25" xfId="1" applyFont="1" applyFill="1" applyBorder="1" applyAlignment="1">
      <alignment horizontal="center" vertical="center" wrapText="1"/>
    </xf>
    <xf numFmtId="0" fontId="84" fillId="0" borderId="7" xfId="1" applyFont="1" applyFill="1" applyBorder="1" applyAlignment="1">
      <alignment horizontal="center" vertical="center" wrapText="1"/>
    </xf>
    <xf numFmtId="49" fontId="84" fillId="0" borderId="25" xfId="1" applyNumberFormat="1" applyFont="1" applyFill="1" applyBorder="1" applyAlignment="1">
      <alignment horizontal="center" vertical="center" wrapText="1"/>
    </xf>
    <xf numFmtId="49" fontId="84" fillId="0" borderId="7" xfId="1" applyNumberFormat="1" applyFont="1" applyFill="1" applyBorder="1" applyAlignment="1">
      <alignment horizontal="center" vertical="center" wrapText="1"/>
    </xf>
    <xf numFmtId="0" fontId="69" fillId="0" borderId="0" xfId="4" applyFont="1" applyFill="1" applyAlignment="1">
      <alignment horizontal="left" vertical="center" wrapText="1"/>
    </xf>
    <xf numFmtId="0" fontId="84" fillId="0" borderId="1" xfId="4" applyFont="1" applyFill="1" applyBorder="1" applyAlignment="1">
      <alignment horizontal="center" vertical="center" wrapText="1"/>
    </xf>
    <xf numFmtId="166" fontId="165" fillId="0" borderId="0" xfId="1499" applyNumberFormat="1" applyFont="1" applyFill="1" applyBorder="1" applyAlignment="1" applyProtection="1">
      <alignment horizontal="left" vertical="center"/>
    </xf>
    <xf numFmtId="166" fontId="152" fillId="0" borderId="0" xfId="1" applyNumberFormat="1" applyFont="1" applyFill="1" applyBorder="1" applyAlignment="1">
      <alignment horizontal="left" vertical="center"/>
    </xf>
    <xf numFmtId="166" fontId="78" fillId="0" borderId="0" xfId="1" applyNumberFormat="1" applyFont="1" applyFill="1" applyBorder="1" applyAlignment="1">
      <alignment horizontal="left" vertical="center"/>
    </xf>
    <xf numFmtId="49" fontId="83" fillId="32" borderId="1" xfId="1" applyNumberFormat="1" applyFont="1" applyFill="1" applyBorder="1" applyAlignment="1">
      <alignment horizontal="center" vertical="center" wrapText="1"/>
    </xf>
    <xf numFmtId="0" fontId="69" fillId="32" borderId="1" xfId="1" applyFont="1" applyFill="1" applyBorder="1" applyAlignment="1">
      <alignment horizontal="left" vertical="center" wrapText="1"/>
    </xf>
    <xf numFmtId="166" fontId="69" fillId="0" borderId="0" xfId="1" applyNumberFormat="1" applyFont="1" applyFill="1" applyBorder="1" applyAlignment="1">
      <alignment horizontal="left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7" xfId="1" applyNumberFormat="1" applyFont="1" applyFill="1" applyBorder="1" applyAlignment="1">
      <alignment horizontal="center" vertical="center" wrapText="1"/>
    </xf>
    <xf numFmtId="166" fontId="6" fillId="0" borderId="2" xfId="4" applyNumberFormat="1" applyFont="1" applyFill="1" applyBorder="1" applyAlignment="1">
      <alignment horizontal="center" vertical="top" wrapText="1"/>
    </xf>
    <xf numFmtId="166" fontId="6" fillId="0" borderId="7" xfId="4" applyNumberFormat="1" applyFont="1" applyFill="1" applyBorder="1" applyAlignment="1">
      <alignment horizontal="center" vertical="top" wrapText="1"/>
    </xf>
    <xf numFmtId="0" fontId="85" fillId="0" borderId="2" xfId="0" applyFont="1" applyFill="1" applyBorder="1" applyAlignment="1">
      <alignment horizontal="center" vertical="top" wrapText="1"/>
    </xf>
    <xf numFmtId="0" fontId="85" fillId="0" borderId="7" xfId="0" applyFont="1" applyFill="1" applyBorder="1" applyAlignment="1">
      <alignment horizontal="center" vertical="top" wrapText="1"/>
    </xf>
    <xf numFmtId="0" fontId="85" fillId="0" borderId="19" xfId="0" applyFont="1" applyFill="1" applyBorder="1" applyAlignment="1">
      <alignment horizontal="center" vertical="center" wrapText="1"/>
    </xf>
    <xf numFmtId="0" fontId="85" fillId="0" borderId="5" xfId="0" applyFont="1" applyFill="1" applyBorder="1" applyAlignment="1">
      <alignment horizontal="center" vertical="center" wrapText="1"/>
    </xf>
    <xf numFmtId="2" fontId="6" fillId="0" borderId="2" xfId="1" applyNumberFormat="1" applyFont="1" applyFill="1" applyBorder="1" applyAlignment="1">
      <alignment horizontal="center" vertical="center" wrapText="1"/>
    </xf>
    <xf numFmtId="2" fontId="6" fillId="0" borderId="7" xfId="1" applyNumberFormat="1" applyFont="1" applyFill="1" applyBorder="1" applyAlignment="1">
      <alignment horizontal="center" vertical="center" wrapText="1"/>
    </xf>
    <xf numFmtId="166" fontId="6" fillId="0" borderId="1" xfId="4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/>
    </xf>
    <xf numFmtId="0" fontId="6" fillId="0" borderId="7" xfId="1" applyFont="1" applyFill="1" applyBorder="1" applyAlignment="1">
      <alignment vertical="center"/>
    </xf>
    <xf numFmtId="0" fontId="86" fillId="29" borderId="0" xfId="826" applyFont="1" applyFill="1" applyAlignment="1">
      <alignment horizontal="center"/>
    </xf>
    <xf numFmtId="0" fontId="86" fillId="29" borderId="0" xfId="826" applyFont="1" applyFill="1" applyAlignment="1">
      <alignment horizontal="center" vertical="center"/>
    </xf>
    <xf numFmtId="49" fontId="4" fillId="0" borderId="0" xfId="1" applyNumberFormat="1" applyFont="1" applyFill="1" applyAlignment="1">
      <alignment horizontal="left" vertical="center" wrapText="1"/>
    </xf>
    <xf numFmtId="0" fontId="6" fillId="0" borderId="2" xfId="1" applyFont="1" applyFill="1" applyBorder="1" applyAlignment="1">
      <alignment horizontal="center" vertical="top" wrapText="1"/>
    </xf>
    <xf numFmtId="0" fontId="6" fillId="0" borderId="7" xfId="1" applyFont="1" applyFill="1" applyBorder="1" applyAlignment="1">
      <alignment horizontal="center" vertical="top" wrapText="1"/>
    </xf>
    <xf numFmtId="0" fontId="4" fillId="0" borderId="2" xfId="1" applyFont="1" applyFill="1" applyBorder="1" applyAlignment="1">
      <alignment horizontal="left" vertical="center" wrapText="1"/>
    </xf>
    <xf numFmtId="0" fontId="4" fillId="0" borderId="7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85" fillId="0" borderId="2" xfId="0" applyFont="1" applyFill="1" applyBorder="1" applyAlignment="1">
      <alignment horizontal="center" vertical="center" wrapText="1"/>
    </xf>
    <xf numFmtId="0" fontId="85" fillId="0" borderId="7" xfId="0" applyFont="1" applyFill="1" applyBorder="1" applyAlignment="1">
      <alignment horizontal="center" vertical="center" wrapText="1"/>
    </xf>
    <xf numFmtId="0" fontId="84" fillId="0" borderId="0" xfId="1" applyFont="1" applyFill="1" applyAlignment="1">
      <alignment horizontal="left" wrapText="1"/>
    </xf>
    <xf numFmtId="166" fontId="64" fillId="0" borderId="2" xfId="4" applyNumberFormat="1" applyFont="1" applyFill="1" applyBorder="1" applyAlignment="1">
      <alignment horizontal="center" vertical="top" wrapText="1"/>
    </xf>
    <xf numFmtId="166" fontId="64" fillId="0" borderId="7" xfId="4" applyNumberFormat="1" applyFont="1" applyFill="1" applyBorder="1" applyAlignment="1">
      <alignment horizontal="center" vertical="top" wrapText="1"/>
    </xf>
    <xf numFmtId="179" fontId="82" fillId="0" borderId="2" xfId="3" applyNumberFormat="1" applyFont="1" applyFill="1" applyBorder="1" applyAlignment="1">
      <alignment horizontal="left" vertical="center" wrapText="1"/>
    </xf>
    <xf numFmtId="179" fontId="82" fillId="0" borderId="3" xfId="3" applyNumberFormat="1" applyFont="1" applyFill="1" applyBorder="1" applyAlignment="1">
      <alignment horizontal="left" vertical="center" wrapText="1"/>
    </xf>
    <xf numFmtId="179" fontId="82" fillId="0" borderId="7" xfId="3" applyNumberFormat="1" applyFont="1" applyFill="1" applyBorder="1" applyAlignment="1">
      <alignment horizontal="left" vertical="center" wrapText="1"/>
    </xf>
    <xf numFmtId="0" fontId="4" fillId="0" borderId="0" xfId="4" applyFont="1" applyFill="1" applyAlignment="1">
      <alignment horizontal="left" vertical="center" wrapText="1"/>
    </xf>
    <xf numFmtId="49" fontId="7" fillId="32" borderId="1" xfId="1" applyNumberFormat="1" applyFont="1" applyFill="1" applyBorder="1" applyAlignment="1">
      <alignment horizontal="center" vertical="center" wrapText="1"/>
    </xf>
    <xf numFmtId="0" fontId="7" fillId="32" borderId="2" xfId="1" applyFont="1" applyFill="1" applyBorder="1" applyAlignment="1">
      <alignment horizontal="left" vertical="center" wrapText="1"/>
    </xf>
    <xf numFmtId="0" fontId="7" fillId="32" borderId="7" xfId="1" applyFont="1" applyFill="1" applyBorder="1" applyAlignment="1">
      <alignment horizontal="left" vertical="center" wrapText="1"/>
    </xf>
    <xf numFmtId="2" fontId="63" fillId="0" borderId="4" xfId="0" applyNumberFormat="1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2" fontId="63" fillId="0" borderId="4" xfId="0" applyNumberFormat="1" applyFont="1" applyFill="1" applyBorder="1" applyAlignment="1">
      <alignment horizontal="left" vertical="top"/>
    </xf>
    <xf numFmtId="2" fontId="63" fillId="0" borderId="0" xfId="0" applyNumberFormat="1" applyFont="1" applyFill="1" applyAlignment="1">
      <alignment horizontal="left" vertical="top"/>
    </xf>
    <xf numFmtId="2" fontId="63" fillId="0" borderId="4" xfId="0" applyNumberFormat="1" applyFont="1" applyFill="1" applyBorder="1" applyAlignment="1">
      <alignment horizontal="center" vertical="top"/>
    </xf>
    <xf numFmtId="2" fontId="63" fillId="0" borderId="0" xfId="0" applyNumberFormat="1" applyFont="1" applyFill="1" applyAlignment="1">
      <alignment horizontal="center" vertical="top"/>
    </xf>
    <xf numFmtId="2" fontId="63" fillId="0" borderId="4" xfId="0" applyNumberFormat="1" applyFont="1" applyFill="1" applyBorder="1" applyAlignment="1">
      <alignment horizontal="left"/>
    </xf>
    <xf numFmtId="2" fontId="63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6" fillId="0" borderId="0" xfId="0" applyFont="1" applyBorder="1" applyAlignment="1">
      <alignment wrapText="1"/>
    </xf>
    <xf numFmtId="0" fontId="66" fillId="0" borderId="0" xfId="0" applyFont="1" applyAlignment="1">
      <alignment wrapText="1"/>
    </xf>
    <xf numFmtId="0" fontId="90" fillId="0" borderId="0" xfId="0" applyFont="1" applyBorder="1" applyAlignment="1">
      <alignment wrapText="1"/>
    </xf>
    <xf numFmtId="0" fontId="89" fillId="0" borderId="0" xfId="0" applyFont="1" applyAlignment="1">
      <alignment wrapText="1"/>
    </xf>
    <xf numFmtId="0" fontId="66" fillId="0" borderId="20" xfId="0" applyFont="1" applyBorder="1" applyAlignment="1">
      <alignment horizontal="center"/>
    </xf>
    <xf numFmtId="0" fontId="66" fillId="0" borderId="0" xfId="0" applyFont="1" applyBorder="1" applyAlignment="1">
      <alignment horizontal="left" wrapText="1"/>
    </xf>
    <xf numFmtId="0" fontId="63" fillId="0" borderId="0" xfId="1" applyFont="1" applyFill="1" applyBorder="1" applyAlignment="1"/>
    <xf numFmtId="0" fontId="63" fillId="0" borderId="0" xfId="0" applyFont="1" applyFill="1" applyAlignment="1"/>
    <xf numFmtId="49" fontId="82" fillId="0" borderId="1" xfId="1" applyNumberFormat="1" applyFont="1" applyFill="1" applyBorder="1" applyAlignment="1">
      <alignment horizontal="center" vertical="center" wrapText="1"/>
    </xf>
    <xf numFmtId="0" fontId="82" fillId="0" borderId="1" xfId="1" applyFont="1" applyFill="1" applyBorder="1" applyAlignment="1">
      <alignment horizontal="left" vertical="center" wrapText="1"/>
    </xf>
    <xf numFmtId="0" fontId="92" fillId="0" borderId="19" xfId="0" applyFont="1" applyFill="1" applyBorder="1" applyAlignment="1">
      <alignment horizontal="center" vertical="top" wrapText="1"/>
    </xf>
    <xf numFmtId="0" fontId="92" fillId="0" borderId="23" xfId="0" applyFont="1" applyFill="1" applyBorder="1" applyAlignment="1">
      <alignment horizontal="center" vertical="top" wrapText="1"/>
    </xf>
    <xf numFmtId="0" fontId="92" fillId="0" borderId="4" xfId="0" applyFont="1" applyFill="1" applyBorder="1" applyAlignment="1">
      <alignment horizontal="center" vertical="top" wrapText="1"/>
    </xf>
    <xf numFmtId="0" fontId="92" fillId="0" borderId="22" xfId="0" applyFont="1" applyFill="1" applyBorder="1" applyAlignment="1">
      <alignment horizontal="center" vertical="top" wrapText="1"/>
    </xf>
    <xf numFmtId="0" fontId="92" fillId="0" borderId="5" xfId="0" applyFont="1" applyFill="1" applyBorder="1" applyAlignment="1">
      <alignment horizontal="center" vertical="top" wrapText="1"/>
    </xf>
    <xf numFmtId="0" fontId="92" fillId="0" borderId="21" xfId="0" applyFont="1" applyFill="1" applyBorder="1" applyAlignment="1">
      <alignment horizontal="center" vertical="top" wrapText="1"/>
    </xf>
    <xf numFmtId="0" fontId="97" fillId="0" borderId="18" xfId="0" applyFont="1" applyBorder="1" applyAlignment="1">
      <alignment vertical="top" wrapText="1"/>
    </xf>
    <xf numFmtId="0" fontId="97" fillId="0" borderId="24" xfId="0" applyFont="1" applyBorder="1" applyAlignment="1">
      <alignment vertical="top" wrapText="1"/>
    </xf>
    <xf numFmtId="0" fontId="97" fillId="0" borderId="1" xfId="0" applyFont="1" applyBorder="1" applyAlignment="1">
      <alignment vertical="top" wrapText="1"/>
    </xf>
    <xf numFmtId="184" fontId="92" fillId="0" borderId="18" xfId="0" applyNumberFormat="1" applyFont="1" applyFill="1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92" fillId="0" borderId="18" xfId="0" applyFont="1" applyFill="1" applyBorder="1" applyAlignment="1">
      <alignment horizontal="center"/>
    </xf>
    <xf numFmtId="0" fontId="92" fillId="0" borderId="24" xfId="0" applyFont="1" applyFill="1" applyBorder="1" applyAlignment="1">
      <alignment horizontal="center"/>
    </xf>
    <xf numFmtId="0" fontId="94" fillId="0" borderId="18" xfId="0" applyFont="1" applyBorder="1" applyAlignment="1">
      <alignment horizontal="center"/>
    </xf>
    <xf numFmtId="0" fontId="94" fillId="0" borderId="24" xfId="0" applyFont="1" applyBorder="1" applyAlignment="1">
      <alignment horizontal="center"/>
    </xf>
    <xf numFmtId="0" fontId="92" fillId="0" borderId="18" xfId="0" applyFont="1" applyFill="1" applyBorder="1" applyAlignment="1">
      <alignment horizontal="left" vertical="top" wrapText="1"/>
    </xf>
    <xf numFmtId="0" fontId="92" fillId="0" borderId="24" xfId="0" applyFont="1" applyFill="1" applyBorder="1" applyAlignment="1">
      <alignment horizontal="left" vertical="top" wrapText="1"/>
    </xf>
    <xf numFmtId="0" fontId="97" fillId="0" borderId="18" xfId="0" applyFont="1" applyFill="1" applyBorder="1" applyAlignment="1">
      <alignment vertical="top" wrapText="1"/>
    </xf>
    <xf numFmtId="0" fontId="97" fillId="0" borderId="24" xfId="0" applyFont="1" applyFill="1" applyBorder="1" applyAlignment="1">
      <alignment vertical="top" wrapText="1"/>
    </xf>
    <xf numFmtId="0" fontId="92" fillId="0" borderId="19" xfId="0" applyFont="1" applyFill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49" fillId="0" borderId="0" xfId="0" applyFont="1" applyAlignment="1"/>
    <xf numFmtId="0" fontId="92" fillId="0" borderId="18" xfId="0" applyFont="1" applyFill="1" applyBorder="1" applyAlignment="1">
      <alignment horizontal="center" vertical="top" wrapText="1"/>
    </xf>
    <xf numFmtId="0" fontId="92" fillId="0" borderId="24" xfId="0" applyFont="1" applyFill="1" applyBorder="1" applyAlignment="1">
      <alignment horizontal="center" vertical="top" wrapText="1"/>
    </xf>
    <xf numFmtId="0" fontId="92" fillId="0" borderId="1" xfId="0" applyFont="1" applyBorder="1" applyAlignment="1">
      <alignment vertical="top" wrapText="1"/>
    </xf>
    <xf numFmtId="0" fontId="92" fillId="0" borderId="1" xfId="0" applyFont="1" applyFill="1" applyBorder="1" applyAlignment="1">
      <alignment horizontal="center" wrapText="1"/>
    </xf>
    <xf numFmtId="0" fontId="88" fillId="0" borderId="23" xfId="0" applyFont="1" applyBorder="1" applyAlignment="1">
      <alignment vertical="top" wrapText="1"/>
    </xf>
    <xf numFmtId="0" fontId="94" fillId="0" borderId="24" xfId="0" applyFont="1" applyBorder="1" applyAlignment="1">
      <alignment horizontal="left" vertical="top" wrapText="1"/>
    </xf>
    <xf numFmtId="0" fontId="92" fillId="0" borderId="18" xfId="0" applyFont="1" applyFill="1" applyBorder="1" applyAlignment="1">
      <alignment horizontal="left" wrapText="1"/>
    </xf>
    <xf numFmtId="0" fontId="92" fillId="0" borderId="24" xfId="0" applyFont="1" applyFill="1" applyBorder="1" applyAlignment="1">
      <alignment horizontal="left" wrapText="1"/>
    </xf>
    <xf numFmtId="0" fontId="92" fillId="0" borderId="18" xfId="0" applyFont="1" applyFill="1" applyBorder="1" applyAlignment="1">
      <alignment horizontal="left" vertical="center" wrapText="1"/>
    </xf>
    <xf numFmtId="0" fontId="92" fillId="0" borderId="24" xfId="0" applyFont="1" applyFill="1" applyBorder="1" applyAlignment="1">
      <alignment horizontal="left" vertical="center" wrapText="1"/>
    </xf>
    <xf numFmtId="0" fontId="92" fillId="0" borderId="25" xfId="0" applyFont="1" applyBorder="1" applyAlignment="1">
      <alignment vertical="top" wrapText="1"/>
    </xf>
    <xf numFmtId="0" fontId="92" fillId="3" borderId="1" xfId="0" applyFont="1" applyFill="1" applyBorder="1" applyAlignment="1">
      <alignment vertical="top" wrapText="1"/>
    </xf>
    <xf numFmtId="0" fontId="92" fillId="0" borderId="5" xfId="0" applyFont="1" applyFill="1" applyBorder="1" applyAlignment="1">
      <alignment horizontal="center" vertical="center" wrapText="1"/>
    </xf>
    <xf numFmtId="0" fontId="92" fillId="0" borderId="21" xfId="0" applyFont="1" applyFill="1" applyBorder="1" applyAlignment="1">
      <alignment horizontal="center" vertical="center" wrapText="1"/>
    </xf>
    <xf numFmtId="0" fontId="92" fillId="0" borderId="18" xfId="0" applyFont="1" applyBorder="1" applyAlignment="1">
      <alignment vertical="top" wrapText="1"/>
    </xf>
    <xf numFmtId="0" fontId="92" fillId="0" borderId="24" xfId="0" applyFont="1" applyBorder="1" applyAlignment="1">
      <alignment vertical="top" wrapText="1"/>
    </xf>
    <xf numFmtId="0" fontId="92" fillId="0" borderId="19" xfId="0" applyFont="1" applyFill="1" applyBorder="1" applyAlignment="1">
      <alignment horizontal="left" vertical="top" wrapText="1"/>
    </xf>
    <xf numFmtId="0" fontId="92" fillId="0" borderId="23" xfId="0" applyFont="1" applyFill="1" applyBorder="1" applyAlignment="1">
      <alignment horizontal="left" vertical="top" wrapText="1"/>
    </xf>
    <xf numFmtId="0" fontId="92" fillId="0" borderId="5" xfId="0" applyFont="1" applyFill="1" applyBorder="1" applyAlignment="1">
      <alignment horizontal="left" vertical="top" wrapText="1"/>
    </xf>
    <xf numFmtId="0" fontId="92" fillId="0" borderId="21" xfId="0" applyFont="1" applyFill="1" applyBorder="1" applyAlignment="1">
      <alignment horizontal="left" vertical="top" wrapText="1"/>
    </xf>
    <xf numFmtId="0" fontId="94" fillId="0" borderId="23" xfId="0" applyFont="1" applyBorder="1" applyAlignment="1">
      <alignment vertical="top" wrapText="1"/>
    </xf>
    <xf numFmtId="0" fontId="92" fillId="0" borderId="18" xfId="0" applyFont="1" applyFill="1" applyBorder="1" applyAlignment="1">
      <alignment vertical="center" wrapText="1"/>
    </xf>
    <xf numFmtId="0" fontId="92" fillId="0" borderId="24" xfId="0" applyFont="1" applyFill="1" applyBorder="1" applyAlignment="1">
      <alignment vertical="center" wrapText="1"/>
    </xf>
    <xf numFmtId="0" fontId="97" fillId="0" borderId="18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63" fillId="0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67" fillId="0" borderId="0" xfId="0" applyFont="1" applyBorder="1" applyAlignment="1">
      <alignment vertical="top" wrapText="1"/>
    </xf>
    <xf numFmtId="0" fontId="0" fillId="0" borderId="22" xfId="0" applyBorder="1" applyAlignment="1">
      <alignment wrapText="1"/>
    </xf>
    <xf numFmtId="0" fontId="88" fillId="0" borderId="18" xfId="0" applyFont="1" applyBorder="1" applyAlignment="1">
      <alignment horizontal="center" vertical="top" wrapText="1"/>
    </xf>
    <xf numFmtId="0" fontId="88" fillId="0" borderId="24" xfId="0" applyFont="1" applyBorder="1" applyAlignment="1">
      <alignment horizontal="center" vertical="top" wrapText="1"/>
    </xf>
    <xf numFmtId="0" fontId="67" fillId="0" borderId="0" xfId="1" applyFont="1" applyFill="1" applyBorder="1" applyAlignment="1">
      <alignment horizontal="left" vertical="center" wrapText="1"/>
    </xf>
    <xf numFmtId="0" fontId="97" fillId="0" borderId="19" xfId="0" applyFont="1" applyFill="1" applyBorder="1" applyAlignment="1">
      <alignment vertical="top" wrapText="1"/>
    </xf>
    <xf numFmtId="0" fontId="97" fillId="0" borderId="23" xfId="0" applyFont="1" applyFill="1" applyBorder="1" applyAlignment="1">
      <alignment vertical="top" wrapText="1"/>
    </xf>
    <xf numFmtId="0" fontId="92" fillId="0" borderId="18" xfId="0" applyFont="1" applyFill="1" applyBorder="1" applyAlignment="1">
      <alignment vertical="top" wrapText="1"/>
    </xf>
    <xf numFmtId="0" fontId="0" fillId="0" borderId="26" xfId="0" applyBorder="1" applyAlignment="1">
      <alignment wrapText="1"/>
    </xf>
    <xf numFmtId="0" fontId="0" fillId="0" borderId="0" xfId="0" applyFill="1" applyBorder="1" applyAlignment="1">
      <alignment horizontal="left" vertical="top"/>
    </xf>
    <xf numFmtId="0" fontId="0" fillId="0" borderId="0" xfId="0" applyAlignment="1"/>
    <xf numFmtId="0" fontId="102" fillId="0" borderId="19" xfId="0" applyFont="1" applyFill="1" applyBorder="1" applyAlignment="1">
      <alignment horizontal="center" vertical="center" wrapText="1"/>
    </xf>
    <xf numFmtId="0" fontId="102" fillId="0" borderId="4" xfId="0" applyFont="1" applyFill="1" applyBorder="1" applyAlignment="1">
      <alignment horizontal="center" vertical="center" wrapText="1"/>
    </xf>
    <xf numFmtId="0" fontId="102" fillId="0" borderId="5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2" fillId="0" borderId="4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5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/>
    </xf>
    <xf numFmtId="0" fontId="101" fillId="0" borderId="24" xfId="0" applyFont="1" applyFill="1" applyBorder="1" applyAlignment="1">
      <alignment horizontal="center"/>
    </xf>
    <xf numFmtId="0" fontId="101" fillId="0" borderId="18" xfId="0" applyFont="1" applyFill="1" applyBorder="1" applyAlignment="1"/>
    <xf numFmtId="0" fontId="101" fillId="0" borderId="24" xfId="0" applyFont="1" applyFill="1" applyBorder="1" applyAlignment="1"/>
    <xf numFmtId="0" fontId="92" fillId="0" borderId="18" xfId="0" applyFont="1" applyBorder="1" applyAlignment="1">
      <alignment vertical="center" wrapText="1"/>
    </xf>
    <xf numFmtId="0" fontId="92" fillId="0" borderId="24" xfId="0" applyFont="1" applyBorder="1" applyAlignment="1">
      <alignment vertical="center" wrapText="1"/>
    </xf>
    <xf numFmtId="0" fontId="94" fillId="0" borderId="24" xfId="0" applyFont="1" applyBorder="1" applyAlignment="1">
      <alignment vertical="top" wrapText="1"/>
    </xf>
    <xf numFmtId="0" fontId="92" fillId="0" borderId="24" xfId="0" applyFont="1" applyFill="1" applyBorder="1" applyAlignment="1">
      <alignment vertical="top" wrapText="1"/>
    </xf>
    <xf numFmtId="0" fontId="67" fillId="0" borderId="0" xfId="0" applyFont="1" applyFill="1" applyBorder="1" applyAlignment="1">
      <alignment vertical="top" wrapText="1"/>
    </xf>
    <xf numFmtId="0" fontId="100" fillId="0" borderId="0" xfId="0" applyFont="1" applyBorder="1" applyAlignment="1">
      <alignment vertical="top" wrapText="1"/>
    </xf>
    <xf numFmtId="0" fontId="63" fillId="0" borderId="0" xfId="0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106" fillId="0" borderId="0" xfId="0" applyFont="1" applyFill="1" applyAlignment="1">
      <alignment horizontal="center" vertical="center" wrapText="1"/>
    </xf>
    <xf numFmtId="0" fontId="63" fillId="0" borderId="0" xfId="0" applyFont="1" applyFill="1" applyAlignment="1">
      <alignment horizontal="center"/>
    </xf>
    <xf numFmtId="0" fontId="64" fillId="0" borderId="0" xfId="0" applyFont="1" applyFill="1" applyAlignment="1">
      <alignment horizontal="left" wrapText="1"/>
    </xf>
    <xf numFmtId="0" fontId="64" fillId="0" borderId="0" xfId="0" applyFont="1" applyFill="1" applyAlignment="1">
      <alignment horizontal="left" vertical="center" wrapText="1"/>
    </xf>
    <xf numFmtId="0" fontId="102" fillId="0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3" fillId="0" borderId="0" xfId="1" applyFont="1" applyFill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02" fillId="0" borderId="3" xfId="0" applyFont="1" applyFill="1" applyBorder="1" applyAlignment="1">
      <alignment horizontal="center" vertical="center" wrapText="1"/>
    </xf>
    <xf numFmtId="0" fontId="102" fillId="0" borderId="7" xfId="0" applyFont="1" applyFill="1" applyBorder="1" applyAlignment="1">
      <alignment horizontal="center" vertical="center" wrapText="1"/>
    </xf>
    <xf numFmtId="0" fontId="72" fillId="0" borderId="25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0" fontId="86" fillId="0" borderId="0" xfId="0" applyFont="1" applyAlignment="1">
      <alignment horizontal="center" vertical="center" wrapText="1"/>
    </xf>
    <xf numFmtId="0" fontId="111" fillId="0" borderId="30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left" vertical="center" wrapText="1"/>
    </xf>
    <xf numFmtId="0" fontId="68" fillId="0" borderId="0" xfId="0" applyFont="1" applyAlignment="1">
      <alignment horizontal="center"/>
    </xf>
    <xf numFmtId="0" fontId="66" fillId="0" borderId="1" xfId="826" applyFont="1" applyBorder="1" applyAlignment="1">
      <alignment horizontal="center" vertical="center" wrapText="1"/>
    </xf>
    <xf numFmtId="2" fontId="64" fillId="29" borderId="1" xfId="1495" applyNumberFormat="1" applyFont="1" applyFill="1" applyBorder="1" applyAlignment="1">
      <alignment horizontal="center" vertical="center" wrapText="1"/>
    </xf>
    <xf numFmtId="2" fontId="64" fillId="29" borderId="1" xfId="1495" applyNumberFormat="1" applyFont="1" applyFill="1" applyBorder="1" applyAlignment="1">
      <alignment horizontal="left" vertical="center" wrapText="1"/>
    </xf>
    <xf numFmtId="0" fontId="111" fillId="29" borderId="0" xfId="826" applyFont="1" applyFill="1" applyAlignment="1">
      <alignment horizontal="left"/>
    </xf>
    <xf numFmtId="0" fontId="111" fillId="29" borderId="0" xfId="826" applyFont="1" applyFill="1" applyAlignment="1">
      <alignment horizontal="left" vertical="center"/>
    </xf>
    <xf numFmtId="2" fontId="66" fillId="29" borderId="25" xfId="1495" applyNumberFormat="1" applyFont="1" applyFill="1" applyBorder="1" applyAlignment="1">
      <alignment horizontal="center" vertical="center" textRotation="90" wrapText="1"/>
    </xf>
    <xf numFmtId="2" fontId="66" fillId="29" borderId="3" xfId="1495" applyNumberFormat="1" applyFont="1" applyFill="1" applyBorder="1" applyAlignment="1">
      <alignment horizontal="center" vertical="center" textRotation="90" wrapText="1"/>
    </xf>
    <xf numFmtId="2" fontId="64" fillId="29" borderId="25" xfId="1495" applyNumberFormat="1" applyFont="1" applyFill="1" applyBorder="1" applyAlignment="1">
      <alignment horizontal="center" vertical="center" wrapText="1"/>
    </xf>
    <xf numFmtId="2" fontId="64" fillId="29" borderId="3" xfId="1495" applyNumberFormat="1" applyFont="1" applyFill="1" applyBorder="1" applyAlignment="1">
      <alignment horizontal="center" vertical="center" wrapText="1"/>
    </xf>
    <xf numFmtId="2" fontId="66" fillId="29" borderId="1" xfId="826" applyNumberFormat="1" applyFont="1" applyFill="1" applyBorder="1" applyAlignment="1">
      <alignment horizontal="center" vertical="center" wrapText="1"/>
    </xf>
    <xf numFmtId="2" fontId="66" fillId="29" borderId="25" xfId="826" applyNumberFormat="1" applyFont="1" applyFill="1" applyBorder="1" applyAlignment="1">
      <alignment horizontal="center" vertical="center" wrapText="1"/>
    </xf>
    <xf numFmtId="0" fontId="66" fillId="0" borderId="1" xfId="826" applyFont="1" applyBorder="1" applyAlignment="1">
      <alignment horizontal="center" vertical="center"/>
    </xf>
    <xf numFmtId="10" fontId="69" fillId="0" borderId="25" xfId="3" applyNumberFormat="1" applyFont="1" applyFill="1" applyBorder="1" applyAlignment="1">
      <alignment horizontal="center" vertical="center" wrapText="1"/>
    </xf>
    <xf numFmtId="10" fontId="69" fillId="0" borderId="3" xfId="3" applyNumberFormat="1" applyFont="1" applyFill="1" applyBorder="1" applyAlignment="1">
      <alignment horizontal="center" vertical="center" wrapText="1"/>
    </xf>
    <xf numFmtId="10" fontId="69" fillId="0" borderId="7" xfId="3" applyNumberFormat="1" applyFont="1" applyFill="1" applyBorder="1" applyAlignment="1">
      <alignment horizontal="center" vertical="center" wrapText="1"/>
    </xf>
    <xf numFmtId="49" fontId="79" fillId="29" borderId="1" xfId="1" applyNumberFormat="1" applyFont="1" applyFill="1" applyBorder="1" applyAlignment="1">
      <alignment horizontal="center" vertical="center" wrapText="1"/>
    </xf>
    <xf numFmtId="0" fontId="79" fillId="29" borderId="25" xfId="1" applyFont="1" applyFill="1" applyBorder="1" applyAlignment="1">
      <alignment horizontal="left" vertical="center" wrapText="1"/>
    </xf>
    <xf numFmtId="0" fontId="79" fillId="29" borderId="7" xfId="1" applyFont="1" applyFill="1" applyBorder="1" applyAlignment="1">
      <alignment horizontal="left" vertical="center" wrapText="1"/>
    </xf>
    <xf numFmtId="0" fontId="78" fillId="0" borderId="0" xfId="4" applyFont="1" applyFill="1" applyAlignment="1">
      <alignment horizontal="left" wrapText="1"/>
    </xf>
    <xf numFmtId="49" fontId="69" fillId="0" borderId="1" xfId="1" applyNumberFormat="1" applyFont="1" applyFill="1" applyBorder="1" applyAlignment="1">
      <alignment horizontal="center" vertical="center" wrapText="1"/>
    </xf>
    <xf numFmtId="0" fontId="69" fillId="0" borderId="25" xfId="1" applyFont="1" applyFill="1" applyBorder="1" applyAlignment="1">
      <alignment horizontal="center" vertical="center" wrapText="1"/>
    </xf>
    <xf numFmtId="0" fontId="69" fillId="0" borderId="3" xfId="1" applyFont="1" applyFill="1" applyBorder="1" applyAlignment="1">
      <alignment horizontal="center" vertical="center" wrapText="1"/>
    </xf>
    <xf numFmtId="0" fontId="69" fillId="0" borderId="7" xfId="1" applyFont="1" applyFill="1" applyBorder="1" applyAlignment="1">
      <alignment horizontal="center" vertical="center" wrapText="1"/>
    </xf>
    <xf numFmtId="166" fontId="69" fillId="0" borderId="25" xfId="4" applyNumberFormat="1" applyFont="1" applyFill="1" applyBorder="1" applyAlignment="1">
      <alignment horizontal="center" vertical="center" wrapText="1"/>
    </xf>
    <xf numFmtId="166" fontId="69" fillId="0" borderId="3" xfId="4" applyNumberFormat="1" applyFont="1" applyFill="1" applyBorder="1" applyAlignment="1">
      <alignment horizontal="center" vertical="center" wrapText="1"/>
    </xf>
    <xf numFmtId="166" fontId="69" fillId="0" borderId="7" xfId="4" applyNumberFormat="1" applyFont="1" applyFill="1" applyBorder="1" applyAlignment="1">
      <alignment horizontal="center" vertical="center" wrapText="1"/>
    </xf>
    <xf numFmtId="167" fontId="69" fillId="0" borderId="25" xfId="3" applyNumberFormat="1" applyFont="1" applyFill="1" applyBorder="1" applyAlignment="1">
      <alignment horizontal="center" vertical="center" wrapText="1"/>
    </xf>
    <xf numFmtId="167" fontId="69" fillId="0" borderId="3" xfId="3" applyNumberFormat="1" applyFont="1" applyFill="1" applyBorder="1" applyAlignment="1">
      <alignment horizontal="center" vertical="center" wrapText="1"/>
    </xf>
    <xf numFmtId="167" fontId="69" fillId="0" borderId="7" xfId="3" applyNumberFormat="1" applyFont="1" applyFill="1" applyBorder="1" applyAlignment="1">
      <alignment horizontal="center" vertical="center" wrapText="1"/>
    </xf>
    <xf numFmtId="0" fontId="65" fillId="29" borderId="0" xfId="0" applyFont="1" applyFill="1" applyAlignment="1">
      <alignment horizontal="left" vertical="center"/>
    </xf>
    <xf numFmtId="0" fontId="66" fillId="29" borderId="25" xfId="0" applyFont="1" applyFill="1" applyBorder="1" applyAlignment="1">
      <alignment horizontal="center" vertical="center"/>
    </xf>
    <xf numFmtId="0" fontId="66" fillId="29" borderId="7" xfId="0" applyFont="1" applyFill="1" applyBorder="1" applyAlignment="1">
      <alignment horizontal="center" vertical="center"/>
    </xf>
    <xf numFmtId="0" fontId="66" fillId="29" borderId="25" xfId="0" applyFont="1" applyFill="1" applyBorder="1" applyAlignment="1">
      <alignment horizontal="left" vertical="center"/>
    </xf>
    <xf numFmtId="0" fontId="66" fillId="29" borderId="7" xfId="0" applyFont="1" applyFill="1" applyBorder="1" applyAlignment="1">
      <alignment horizontal="left" vertical="center"/>
    </xf>
    <xf numFmtId="0" fontId="65" fillId="29" borderId="0" xfId="0" applyFont="1" applyFill="1" applyAlignment="1">
      <alignment horizontal="left" vertical="center" wrapText="1"/>
    </xf>
    <xf numFmtId="0" fontId="132" fillId="29" borderId="0" xfId="1499" applyFont="1" applyFill="1" applyAlignment="1" applyProtection="1">
      <alignment horizontal="left" vertical="center"/>
    </xf>
    <xf numFmtId="0" fontId="65" fillId="29" borderId="25" xfId="0" applyFont="1" applyFill="1" applyBorder="1" applyAlignment="1">
      <alignment horizontal="left" vertical="center" wrapText="1"/>
    </xf>
    <xf numFmtId="0" fontId="65" fillId="29" borderId="3" xfId="0" applyFont="1" applyFill="1" applyBorder="1" applyAlignment="1">
      <alignment horizontal="left" vertical="center" wrapText="1"/>
    </xf>
    <xf numFmtId="0" fontId="65" fillId="29" borderId="7" xfId="0" applyFont="1" applyFill="1" applyBorder="1" applyAlignment="1">
      <alignment horizontal="left" vertical="center" wrapText="1"/>
    </xf>
    <xf numFmtId="0" fontId="66" fillId="29" borderId="0" xfId="0" applyFont="1" applyFill="1" applyAlignment="1">
      <alignment horizontal="left" vertical="center" wrapText="1"/>
    </xf>
    <xf numFmtId="0" fontId="66" fillId="29" borderId="25" xfId="0" applyFont="1" applyFill="1" applyBorder="1" applyAlignment="1">
      <alignment horizontal="center" vertical="center" wrapText="1"/>
    </xf>
    <xf numFmtId="0" fontId="66" fillId="29" borderId="7" xfId="0" applyFont="1" applyFill="1" applyBorder="1" applyAlignment="1">
      <alignment horizontal="center" vertical="center" wrapText="1"/>
    </xf>
    <xf numFmtId="166" fontId="66" fillId="29" borderId="25" xfId="0" applyNumberFormat="1" applyFont="1" applyFill="1" applyBorder="1" applyAlignment="1">
      <alignment horizontal="center" vertical="center" wrapText="1"/>
    </xf>
    <xf numFmtId="166" fontId="66" fillId="29" borderId="7" xfId="0" applyNumberFormat="1" applyFont="1" applyFill="1" applyBorder="1" applyAlignment="1">
      <alignment horizontal="center" vertical="center" wrapText="1"/>
    </xf>
    <xf numFmtId="4" fontId="66" fillId="29" borderId="25" xfId="0" applyNumberFormat="1" applyFont="1" applyFill="1" applyBorder="1" applyAlignment="1">
      <alignment horizontal="center" vertical="center" wrapText="1"/>
    </xf>
    <xf numFmtId="4" fontId="66" fillId="29" borderId="7" xfId="0" applyNumberFormat="1" applyFont="1" applyFill="1" applyBorder="1" applyAlignment="1">
      <alignment horizontal="center" vertical="center" wrapText="1"/>
    </xf>
    <xf numFmtId="184" fontId="66" fillId="29" borderId="19" xfId="0" applyNumberFormat="1" applyFont="1" applyFill="1" applyBorder="1" applyAlignment="1">
      <alignment horizontal="center" vertical="center" wrapText="1"/>
    </xf>
    <xf numFmtId="184" fontId="66" fillId="29" borderId="23" xfId="0" applyNumberFormat="1" applyFont="1" applyFill="1" applyBorder="1" applyAlignment="1">
      <alignment horizontal="center" vertical="center" wrapText="1"/>
    </xf>
    <xf numFmtId="0" fontId="65" fillId="29" borderId="25" xfId="0" applyFont="1" applyFill="1" applyBorder="1" applyAlignment="1">
      <alignment horizontal="center" vertical="center"/>
    </xf>
    <xf numFmtId="0" fontId="65" fillId="29" borderId="7" xfId="0" applyFont="1" applyFill="1" applyBorder="1" applyAlignment="1">
      <alignment horizontal="center" vertical="center"/>
    </xf>
    <xf numFmtId="0" fontId="6" fillId="0" borderId="25" xfId="1" applyFont="1" applyFill="1" applyBorder="1" applyAlignment="1">
      <alignment horizontal="center" vertical="center" wrapText="1"/>
    </xf>
    <xf numFmtId="166" fontId="6" fillId="0" borderId="25" xfId="4" applyNumberFormat="1" applyFont="1" applyFill="1" applyBorder="1" applyAlignment="1">
      <alignment horizontal="center" vertical="center" wrapText="1"/>
    </xf>
    <xf numFmtId="10" fontId="6" fillId="0" borderId="25" xfId="3" applyNumberFormat="1" applyFont="1" applyFill="1" applyBorder="1" applyAlignment="1">
      <alignment horizontal="center" vertical="center" wrapText="1"/>
    </xf>
    <xf numFmtId="49" fontId="7" fillId="29" borderId="1" xfId="1" applyNumberFormat="1" applyFont="1" applyFill="1" applyBorder="1" applyAlignment="1">
      <alignment horizontal="center" vertical="center" wrapText="1"/>
    </xf>
    <xf numFmtId="0" fontId="7" fillId="29" borderId="25" xfId="1" applyFont="1" applyFill="1" applyBorder="1" applyAlignment="1">
      <alignment horizontal="left" vertical="center" wrapText="1"/>
    </xf>
    <xf numFmtId="0" fontId="7" fillId="29" borderId="7" xfId="1" applyFont="1" applyFill="1" applyBorder="1" applyAlignment="1">
      <alignment horizontal="left" vertical="center" wrapText="1"/>
    </xf>
    <xf numFmtId="4" fontId="6" fillId="0" borderId="0" xfId="0" applyNumberFormat="1" applyFont="1" applyFill="1" applyAlignment="1">
      <alignment horizontal="left" wrapText="1"/>
    </xf>
    <xf numFmtId="167" fontId="6" fillId="0" borderId="25" xfId="3" applyNumberFormat="1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center" wrapText="1"/>
    </xf>
    <xf numFmtId="179" fontId="4" fillId="29" borderId="25" xfId="3" applyNumberFormat="1" applyFont="1" applyFill="1" applyBorder="1" applyAlignment="1">
      <alignment horizontal="left" vertical="center" wrapText="1"/>
    </xf>
    <xf numFmtId="179" fontId="4" fillId="29" borderId="7" xfId="3" applyNumberFormat="1" applyFont="1" applyFill="1" applyBorder="1" applyAlignment="1">
      <alignment horizontal="left" vertical="center" wrapText="1"/>
    </xf>
    <xf numFmtId="179" fontId="4" fillId="29" borderId="25" xfId="3" applyNumberFormat="1" applyFont="1" applyFill="1" applyBorder="1" applyAlignment="1">
      <alignment horizontal="center" vertical="center" wrapText="1"/>
    </xf>
    <xf numFmtId="179" fontId="4" fillId="29" borderId="7" xfId="3" applyNumberFormat="1" applyFont="1" applyFill="1" applyBorder="1" applyAlignment="1">
      <alignment horizontal="center" vertical="center" wrapText="1"/>
    </xf>
    <xf numFmtId="179" fontId="4" fillId="29" borderId="3" xfId="3" applyNumberFormat="1" applyFont="1" applyFill="1" applyBorder="1" applyAlignment="1">
      <alignment horizontal="center" vertical="center" wrapText="1"/>
    </xf>
    <xf numFmtId="179" fontId="72" fillId="29" borderId="25" xfId="3" applyNumberFormat="1" applyFont="1" applyFill="1" applyBorder="1" applyAlignment="1">
      <alignment horizontal="center" vertical="center" wrapText="1"/>
    </xf>
    <xf numFmtId="179" fontId="72" fillId="29" borderId="3" xfId="3" applyNumberFormat="1" applyFont="1" applyFill="1" applyBorder="1" applyAlignment="1">
      <alignment horizontal="center" vertical="center" wrapText="1"/>
    </xf>
    <xf numFmtId="179" fontId="72" fillId="29" borderId="7" xfId="3" applyNumberFormat="1" applyFont="1" applyFill="1" applyBorder="1" applyAlignment="1">
      <alignment horizontal="center" vertical="center" wrapText="1"/>
    </xf>
    <xf numFmtId="0" fontId="4" fillId="29" borderId="0" xfId="4" applyFont="1" applyFill="1" applyAlignment="1">
      <alignment horizontal="left" wrapText="1"/>
    </xf>
    <xf numFmtId="49" fontId="6" fillId="29" borderId="1" xfId="1" applyNumberFormat="1" applyFont="1" applyFill="1" applyBorder="1" applyAlignment="1">
      <alignment horizontal="center" vertical="center" wrapText="1"/>
    </xf>
    <xf numFmtId="0" fontId="6" fillId="29" borderId="2" xfId="1" applyFont="1" applyFill="1" applyBorder="1" applyAlignment="1">
      <alignment horizontal="center" vertical="center" wrapText="1"/>
    </xf>
    <xf numFmtId="0" fontId="6" fillId="29" borderId="3" xfId="1" applyFont="1" applyFill="1" applyBorder="1" applyAlignment="1">
      <alignment horizontal="center" vertical="center" wrapText="1"/>
    </xf>
    <xf numFmtId="0" fontId="6" fillId="29" borderId="7" xfId="1" applyFont="1" applyFill="1" applyBorder="1" applyAlignment="1">
      <alignment horizontal="center" vertical="center" wrapText="1"/>
    </xf>
    <xf numFmtId="166" fontId="6" fillId="29" borderId="2" xfId="4" applyNumberFormat="1" applyFont="1" applyFill="1" applyBorder="1" applyAlignment="1">
      <alignment horizontal="center" vertical="center" wrapText="1"/>
    </xf>
    <xf numFmtId="166" fontId="6" fillId="29" borderId="3" xfId="4" applyNumberFormat="1" applyFont="1" applyFill="1" applyBorder="1" applyAlignment="1">
      <alignment horizontal="center" vertical="center" wrapText="1"/>
    </xf>
    <xf numFmtId="166" fontId="6" fillId="29" borderId="7" xfId="4" applyNumberFormat="1" applyFont="1" applyFill="1" applyBorder="1" applyAlignment="1">
      <alignment horizontal="center" vertical="center" wrapText="1"/>
    </xf>
    <xf numFmtId="0" fontId="7" fillId="29" borderId="2" xfId="1" applyFont="1" applyFill="1" applyBorder="1" applyAlignment="1">
      <alignment horizontal="left" vertical="center" wrapText="1"/>
    </xf>
    <xf numFmtId="167" fontId="6" fillId="3" borderId="2" xfId="3" applyNumberFormat="1" applyFont="1" applyFill="1" applyBorder="1" applyAlignment="1">
      <alignment horizontal="center" vertical="center" wrapText="1"/>
    </xf>
    <xf numFmtId="167" fontId="6" fillId="3" borderId="3" xfId="3" applyNumberFormat="1" applyFont="1" applyFill="1" applyBorder="1" applyAlignment="1">
      <alignment horizontal="center" vertical="center" wrapText="1"/>
    </xf>
    <xf numFmtId="167" fontId="6" fillId="3" borderId="7" xfId="3" applyNumberFormat="1" applyFont="1" applyFill="1" applyBorder="1" applyAlignment="1">
      <alignment horizontal="center" vertical="center" wrapText="1"/>
    </xf>
    <xf numFmtId="10" fontId="6" fillId="29" borderId="2" xfId="3" applyNumberFormat="1" applyFont="1" applyFill="1" applyBorder="1" applyAlignment="1">
      <alignment horizontal="center" vertical="center" wrapText="1"/>
    </xf>
    <xf numFmtId="10" fontId="6" fillId="29" borderId="3" xfId="3" applyNumberFormat="1" applyFont="1" applyFill="1" applyBorder="1" applyAlignment="1">
      <alignment horizontal="center" vertical="center" wrapText="1"/>
    </xf>
    <xf numFmtId="10" fontId="6" fillId="29" borderId="7" xfId="3" applyNumberFormat="1" applyFont="1" applyFill="1" applyBorder="1" applyAlignment="1">
      <alignment horizontal="center" vertical="center" wrapText="1"/>
    </xf>
    <xf numFmtId="0" fontId="6" fillId="29" borderId="0" xfId="1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61" fillId="0" borderId="0" xfId="1" applyFont="1" applyFill="1" applyAlignment="1">
      <alignment horizontal="center" vertical="center" wrapText="1"/>
    </xf>
  </cellXfs>
  <cellStyles count="1509">
    <cellStyle name="_ЗРК№256 от 29.03.2010 прил1 рус" xfId="5"/>
    <cellStyle name="_ОТ АСИИ" xfId="6"/>
    <cellStyle name="_Перечень бип 2011-2013 гг 22.11.2010" xfId="7"/>
    <cellStyle name="_после корректоров Приложения 1-4, 6-11 (рус)" xfId="8"/>
    <cellStyle name="_Приложение 2 от 15.12.2010 г." xfId="9"/>
    <cellStyle name="_приложение 4 (рус)" xfId="10"/>
    <cellStyle name="_Прлиложения БИП рус,каз 1,20,21" xfId="11"/>
    <cellStyle name="_ПРОБЛЕМНЫЕ  2012-2014 (22.09.11)" xfId="12"/>
    <cellStyle name="_Свод численность на 2011 год 31.07.10" xfId="13"/>
    <cellStyle name="20% - Акцент1 2" xfId="14"/>
    <cellStyle name="20% — акцент1 2" xfId="15"/>
    <cellStyle name="20% - Акцент1 2 2" xfId="16"/>
    <cellStyle name="20% - Акцент1 2 2 2" xfId="17"/>
    <cellStyle name="20% - Акцент1 2 2 2 2" xfId="18"/>
    <cellStyle name="20% - Акцент1 2 2 2 2 2" xfId="19"/>
    <cellStyle name="20% - Акцент1 2 2 2 3" xfId="20"/>
    <cellStyle name="20% - Акцент1 2 2 3" xfId="21"/>
    <cellStyle name="20% - Акцент1 2 2 3 2" xfId="22"/>
    <cellStyle name="20% - Акцент1 2 2 4" xfId="23"/>
    <cellStyle name="20% - Акцент1 2 2_План финансирования на 2013 год" xfId="24"/>
    <cellStyle name="20% - Акцент1 2 3" xfId="25"/>
    <cellStyle name="20% - Акцент1 2 3 2" xfId="26"/>
    <cellStyle name="20% - Акцент1 2 3 2 2" xfId="27"/>
    <cellStyle name="20% - Акцент1 2 3 3" xfId="28"/>
    <cellStyle name="20% - Акцент1 2 4" xfId="29"/>
    <cellStyle name="20% - Акцент1 2 4 2" xfId="30"/>
    <cellStyle name="20% - Акцент1 2 4 3" xfId="31"/>
    <cellStyle name="20% - Акцент1 2 5" xfId="32"/>
    <cellStyle name="20% - Акцент1 2 6" xfId="33"/>
    <cellStyle name="20% - Акцент1 2_Август по объектно" xfId="34"/>
    <cellStyle name="20% - Акцент1 3" xfId="35"/>
    <cellStyle name="20% - Акцент1 3 2" xfId="36"/>
    <cellStyle name="20% - Акцент1 4" xfId="37"/>
    <cellStyle name="20% - Акцент1 4 2" xfId="38"/>
    <cellStyle name="20% - Акцент2 2" xfId="39"/>
    <cellStyle name="20% — акцент2 2" xfId="40"/>
    <cellStyle name="20% - Акцент2 2 2" xfId="41"/>
    <cellStyle name="20% - Акцент2 2 2 2" xfId="42"/>
    <cellStyle name="20% - Акцент2 2 2 2 2" xfId="43"/>
    <cellStyle name="20% - Акцент2 2 2 2 2 2" xfId="44"/>
    <cellStyle name="20% - Акцент2 2 2 2 3" xfId="45"/>
    <cellStyle name="20% - Акцент2 2 2 3" xfId="46"/>
    <cellStyle name="20% - Акцент2 2 2 3 2" xfId="47"/>
    <cellStyle name="20% - Акцент2 2 2 4" xfId="48"/>
    <cellStyle name="20% - Акцент2 2 2_План финансирования на 2013 год" xfId="49"/>
    <cellStyle name="20% - Акцент2 2 3" xfId="50"/>
    <cellStyle name="20% - Акцент2 2 3 2" xfId="51"/>
    <cellStyle name="20% - Акцент2 2 3 2 2" xfId="52"/>
    <cellStyle name="20% - Акцент2 2 3 3" xfId="53"/>
    <cellStyle name="20% - Акцент2 2 4" xfId="54"/>
    <cellStyle name="20% - Акцент2 2 4 2" xfId="55"/>
    <cellStyle name="20% - Акцент2 2 4 3" xfId="56"/>
    <cellStyle name="20% - Акцент2 2 5" xfId="57"/>
    <cellStyle name="20% - Акцент2 2 6" xfId="58"/>
    <cellStyle name="20% - Акцент2 2_План финансирования на 2013 год" xfId="59"/>
    <cellStyle name="20% - Акцент2 3" xfId="60"/>
    <cellStyle name="20% - Акцент2 3 2" xfId="61"/>
    <cellStyle name="20% - Акцент2 4" xfId="62"/>
    <cellStyle name="20% - Акцент2 4 2" xfId="63"/>
    <cellStyle name="20% - Акцент3 2" xfId="64"/>
    <cellStyle name="20% — акцент3 2" xfId="65"/>
    <cellStyle name="20% - Акцент3 2 2" xfId="66"/>
    <cellStyle name="20% - Акцент3 2 2 2" xfId="67"/>
    <cellStyle name="20% - Акцент3 2 2 2 2" xfId="68"/>
    <cellStyle name="20% - Акцент3 2 2 2 2 2" xfId="69"/>
    <cellStyle name="20% - Акцент3 2 2 2 3" xfId="70"/>
    <cellStyle name="20% - Акцент3 2 2 3" xfId="71"/>
    <cellStyle name="20% - Акцент3 2 2 3 2" xfId="72"/>
    <cellStyle name="20% - Акцент3 2 2 4" xfId="73"/>
    <cellStyle name="20% - Акцент3 2 2_План финансирования на 2013 год" xfId="74"/>
    <cellStyle name="20% - Акцент3 2 3" xfId="75"/>
    <cellStyle name="20% - Акцент3 2 3 2" xfId="76"/>
    <cellStyle name="20% - Акцент3 2 3 2 2" xfId="77"/>
    <cellStyle name="20% - Акцент3 2 3 3" xfId="78"/>
    <cellStyle name="20% - Акцент3 2 4" xfId="79"/>
    <cellStyle name="20% - Акцент3 2 4 2" xfId="80"/>
    <cellStyle name="20% - Акцент3 2 4 3" xfId="81"/>
    <cellStyle name="20% - Акцент3 2 5" xfId="82"/>
    <cellStyle name="20% - Акцент3 2 6" xfId="83"/>
    <cellStyle name="20% - Акцент3 2_Август по объектно" xfId="84"/>
    <cellStyle name="20% - Акцент3 3" xfId="85"/>
    <cellStyle name="20% - Акцент3 3 2" xfId="86"/>
    <cellStyle name="20% - Акцент3 4" xfId="87"/>
    <cellStyle name="20% - Акцент3 4 2" xfId="88"/>
    <cellStyle name="20% - Акцент4 2" xfId="89"/>
    <cellStyle name="20% — акцент4 2" xfId="90"/>
    <cellStyle name="20% - Акцент4 2 2" xfId="91"/>
    <cellStyle name="20% - Акцент4 2 2 2" xfId="92"/>
    <cellStyle name="20% - Акцент4 2 2 2 2" xfId="93"/>
    <cellStyle name="20% - Акцент4 2 2 2 2 2" xfId="94"/>
    <cellStyle name="20% - Акцент4 2 2 2 3" xfId="95"/>
    <cellStyle name="20% - Акцент4 2 2 3" xfId="96"/>
    <cellStyle name="20% - Акцент4 2 2 3 2" xfId="97"/>
    <cellStyle name="20% - Акцент4 2 2 4" xfId="98"/>
    <cellStyle name="20% - Акцент4 2 2_План финансирования на 2013 год" xfId="99"/>
    <cellStyle name="20% - Акцент4 2 3" xfId="100"/>
    <cellStyle name="20% - Акцент4 2 3 2" xfId="101"/>
    <cellStyle name="20% - Акцент4 2 3 2 2" xfId="102"/>
    <cellStyle name="20% - Акцент4 2 3 3" xfId="103"/>
    <cellStyle name="20% - Акцент4 2 4" xfId="104"/>
    <cellStyle name="20% - Акцент4 2 4 2" xfId="105"/>
    <cellStyle name="20% - Акцент4 2 4 3" xfId="106"/>
    <cellStyle name="20% - Акцент4 2 5" xfId="107"/>
    <cellStyle name="20% - Акцент4 2 6" xfId="108"/>
    <cellStyle name="20% - Акцент4 2_План финансирования на 2013 год" xfId="109"/>
    <cellStyle name="20% - Акцент4 3" xfId="110"/>
    <cellStyle name="20% - Акцент4 3 2" xfId="111"/>
    <cellStyle name="20% - Акцент4 4" xfId="112"/>
    <cellStyle name="20% - Акцент4 4 2" xfId="113"/>
    <cellStyle name="20% - Акцент5 2" xfId="114"/>
    <cellStyle name="20% — акцент5 2" xfId="115"/>
    <cellStyle name="20% - Акцент5 2 2" xfId="116"/>
    <cellStyle name="20% - Акцент5 2 2 2" xfId="117"/>
    <cellStyle name="20% - Акцент5 2 2 2 2" xfId="118"/>
    <cellStyle name="20% - Акцент5 2 2 2 2 2" xfId="119"/>
    <cellStyle name="20% - Акцент5 2 2 2 3" xfId="120"/>
    <cellStyle name="20% - Акцент5 2 2 3" xfId="121"/>
    <cellStyle name="20% - Акцент5 2 2 3 2" xfId="122"/>
    <cellStyle name="20% - Акцент5 2 2 4" xfId="123"/>
    <cellStyle name="20% - Акцент5 2 2_План финансирования на 2013 год" xfId="124"/>
    <cellStyle name="20% - Акцент5 2 3" xfId="125"/>
    <cellStyle name="20% - Акцент5 2 3 2" xfId="126"/>
    <cellStyle name="20% - Акцент5 2 3 2 2" xfId="127"/>
    <cellStyle name="20% - Акцент5 2 3 3" xfId="128"/>
    <cellStyle name="20% - Акцент5 2 4" xfId="129"/>
    <cellStyle name="20% - Акцент5 2 4 2" xfId="130"/>
    <cellStyle name="20% - Акцент5 2 4 3" xfId="131"/>
    <cellStyle name="20% - Акцент5 2 5" xfId="132"/>
    <cellStyle name="20% - Акцент5 2 6" xfId="133"/>
    <cellStyle name="20% - Акцент5 2_План финансирования на 2013 год" xfId="134"/>
    <cellStyle name="20% - Акцент5 3" xfId="135"/>
    <cellStyle name="20% - Акцент5 3 2" xfId="136"/>
    <cellStyle name="20% - Акцент5 4" xfId="137"/>
    <cellStyle name="20% - Акцент5 4 2" xfId="138"/>
    <cellStyle name="20% - Акцент6 2" xfId="139"/>
    <cellStyle name="20% — акцент6 2" xfId="140"/>
    <cellStyle name="20% - Акцент6 2 2" xfId="141"/>
    <cellStyle name="20% - Акцент6 2 2 2" xfId="142"/>
    <cellStyle name="20% - Акцент6 2 2 2 2" xfId="143"/>
    <cellStyle name="20% - Акцент6 2 2 2 2 2" xfId="144"/>
    <cellStyle name="20% - Акцент6 2 2 2 3" xfId="145"/>
    <cellStyle name="20% - Акцент6 2 2 3" xfId="146"/>
    <cellStyle name="20% - Акцент6 2 2 3 2" xfId="147"/>
    <cellStyle name="20% - Акцент6 2 2 4" xfId="148"/>
    <cellStyle name="20% - Акцент6 2 2_План финансирования на 2013 год" xfId="149"/>
    <cellStyle name="20% - Акцент6 2 3" xfId="150"/>
    <cellStyle name="20% - Акцент6 2 3 2" xfId="151"/>
    <cellStyle name="20% - Акцент6 2 3 2 2" xfId="152"/>
    <cellStyle name="20% - Акцент6 2 3 3" xfId="153"/>
    <cellStyle name="20% - Акцент6 2 4" xfId="154"/>
    <cellStyle name="20% - Акцент6 2 4 2" xfId="155"/>
    <cellStyle name="20% - Акцент6 2 4 3" xfId="156"/>
    <cellStyle name="20% - Акцент6 2 5" xfId="157"/>
    <cellStyle name="20% - Акцент6 2 6" xfId="158"/>
    <cellStyle name="20% - Акцент6 2_Август по объектно" xfId="159"/>
    <cellStyle name="20% - Акцент6 3" xfId="160"/>
    <cellStyle name="20% - Акцент6 3 2" xfId="161"/>
    <cellStyle name="20% - Акцент6 4" xfId="162"/>
    <cellStyle name="20% - Акцент6 4 2" xfId="163"/>
    <cellStyle name="40% - Акцент1 2" xfId="164"/>
    <cellStyle name="40% — акцент1 2" xfId="165"/>
    <cellStyle name="40% - Акцент1 2 2" xfId="166"/>
    <cellStyle name="40% - Акцент1 2 2 2" xfId="167"/>
    <cellStyle name="40% - Акцент1 2 2 2 2" xfId="168"/>
    <cellStyle name="40% - Акцент1 2 2 2 2 2" xfId="169"/>
    <cellStyle name="40% - Акцент1 2 2 2 3" xfId="170"/>
    <cellStyle name="40% - Акцент1 2 2 3" xfId="171"/>
    <cellStyle name="40% - Акцент1 2 2 3 2" xfId="172"/>
    <cellStyle name="40% - Акцент1 2 2 4" xfId="173"/>
    <cellStyle name="40% - Акцент1 2 2_План финансирования на 2013 год" xfId="174"/>
    <cellStyle name="40% - Акцент1 2 3" xfId="175"/>
    <cellStyle name="40% - Акцент1 2 3 2" xfId="176"/>
    <cellStyle name="40% - Акцент1 2 3 2 2" xfId="177"/>
    <cellStyle name="40% - Акцент1 2 3 3" xfId="178"/>
    <cellStyle name="40% - Акцент1 2 4" xfId="179"/>
    <cellStyle name="40% - Акцент1 2 4 2" xfId="180"/>
    <cellStyle name="40% - Акцент1 2 4 3" xfId="181"/>
    <cellStyle name="40% - Акцент1 2 5" xfId="182"/>
    <cellStyle name="40% - Акцент1 2 6" xfId="183"/>
    <cellStyle name="40% - Акцент1 2_План финансирования на 2013 год" xfId="184"/>
    <cellStyle name="40% - Акцент1 3" xfId="185"/>
    <cellStyle name="40% - Акцент1 3 2" xfId="186"/>
    <cellStyle name="40% - Акцент1 4" xfId="187"/>
    <cellStyle name="40% - Акцент1 4 2" xfId="188"/>
    <cellStyle name="40% - Акцент2 2" xfId="189"/>
    <cellStyle name="40% — акцент2 2" xfId="190"/>
    <cellStyle name="40% - Акцент2 2 2" xfId="191"/>
    <cellStyle name="40% - Акцент2 2 2 2" xfId="192"/>
    <cellStyle name="40% - Акцент2 2 2 2 2" xfId="193"/>
    <cellStyle name="40% - Акцент2 2 2 2 2 2" xfId="194"/>
    <cellStyle name="40% - Акцент2 2 2 2 3" xfId="195"/>
    <cellStyle name="40% - Акцент2 2 2 3" xfId="196"/>
    <cellStyle name="40% - Акцент2 2 2 3 2" xfId="197"/>
    <cellStyle name="40% - Акцент2 2 2 4" xfId="198"/>
    <cellStyle name="40% - Акцент2 2 2_План финансирования на 2013 год" xfId="199"/>
    <cellStyle name="40% - Акцент2 2 3" xfId="200"/>
    <cellStyle name="40% - Акцент2 2 3 2" xfId="201"/>
    <cellStyle name="40% - Акцент2 2 3 2 2" xfId="202"/>
    <cellStyle name="40% - Акцент2 2 3 3" xfId="203"/>
    <cellStyle name="40% - Акцент2 2 4" xfId="204"/>
    <cellStyle name="40% - Акцент2 2 4 2" xfId="205"/>
    <cellStyle name="40% - Акцент2 2 4 3" xfId="206"/>
    <cellStyle name="40% - Акцент2 2 5" xfId="207"/>
    <cellStyle name="40% - Акцент2 2 6" xfId="208"/>
    <cellStyle name="40% - Акцент2 2_План финансирования на 2013 год" xfId="209"/>
    <cellStyle name="40% - Акцент2 3" xfId="210"/>
    <cellStyle name="40% - Акцент2 3 2" xfId="211"/>
    <cellStyle name="40% - Акцент2 4" xfId="212"/>
    <cellStyle name="40% - Акцент2 4 2" xfId="213"/>
    <cellStyle name="40% - Акцент3 2" xfId="214"/>
    <cellStyle name="40% — акцент3 2" xfId="215"/>
    <cellStyle name="40% - Акцент3 2 2" xfId="216"/>
    <cellStyle name="40% - Акцент3 2 2 2" xfId="217"/>
    <cellStyle name="40% - Акцент3 2 2 2 2" xfId="218"/>
    <cellStyle name="40% - Акцент3 2 2 2 2 2" xfId="219"/>
    <cellStyle name="40% - Акцент3 2 2 2 3" xfId="220"/>
    <cellStyle name="40% - Акцент3 2 2 3" xfId="221"/>
    <cellStyle name="40% - Акцент3 2 2 3 2" xfId="222"/>
    <cellStyle name="40% - Акцент3 2 2 4" xfId="223"/>
    <cellStyle name="40% - Акцент3 2 2_План финансирования на 2013 год" xfId="224"/>
    <cellStyle name="40% - Акцент3 2 3" xfId="225"/>
    <cellStyle name="40% - Акцент3 2 3 2" xfId="226"/>
    <cellStyle name="40% - Акцент3 2 3 2 2" xfId="227"/>
    <cellStyle name="40% - Акцент3 2 3 3" xfId="228"/>
    <cellStyle name="40% - Акцент3 2 4" xfId="229"/>
    <cellStyle name="40% - Акцент3 2 4 2" xfId="230"/>
    <cellStyle name="40% - Акцент3 2 4 3" xfId="231"/>
    <cellStyle name="40% - Акцент3 2 5" xfId="232"/>
    <cellStyle name="40% - Акцент3 2 6" xfId="233"/>
    <cellStyle name="40% - Акцент3 2_Август по объектно" xfId="234"/>
    <cellStyle name="40% - Акцент3 3" xfId="235"/>
    <cellStyle name="40% - Акцент3 3 2" xfId="236"/>
    <cellStyle name="40% - Акцент3 4" xfId="237"/>
    <cellStyle name="40% - Акцент3 4 2" xfId="238"/>
    <cellStyle name="40% - Акцент4 2" xfId="239"/>
    <cellStyle name="40% — акцент4 2" xfId="240"/>
    <cellStyle name="40% - Акцент4 2 2" xfId="241"/>
    <cellStyle name="40% - Акцент4 2 2 2" xfId="242"/>
    <cellStyle name="40% - Акцент4 2 2 2 2" xfId="243"/>
    <cellStyle name="40% - Акцент4 2 2 2 2 2" xfId="244"/>
    <cellStyle name="40% - Акцент4 2 2 2 3" xfId="245"/>
    <cellStyle name="40% - Акцент4 2 2 3" xfId="246"/>
    <cellStyle name="40% - Акцент4 2 2 3 2" xfId="247"/>
    <cellStyle name="40% - Акцент4 2 2 4" xfId="248"/>
    <cellStyle name="40% - Акцент4 2 2_План финансирования на 2013 год" xfId="249"/>
    <cellStyle name="40% - Акцент4 2 3" xfId="250"/>
    <cellStyle name="40% - Акцент4 2 3 2" xfId="251"/>
    <cellStyle name="40% - Акцент4 2 3 2 2" xfId="252"/>
    <cellStyle name="40% - Акцент4 2 3 3" xfId="253"/>
    <cellStyle name="40% - Акцент4 2 4" xfId="254"/>
    <cellStyle name="40% - Акцент4 2 4 2" xfId="255"/>
    <cellStyle name="40% - Акцент4 2 4 3" xfId="256"/>
    <cellStyle name="40% - Акцент4 2 5" xfId="257"/>
    <cellStyle name="40% - Акцент4 2 6" xfId="258"/>
    <cellStyle name="40% - Акцент4 2_План финансирования на 2013 год" xfId="259"/>
    <cellStyle name="40% - Акцент4 3" xfId="260"/>
    <cellStyle name="40% - Акцент4 3 2" xfId="261"/>
    <cellStyle name="40% - Акцент4 4" xfId="262"/>
    <cellStyle name="40% - Акцент4 4 2" xfId="263"/>
    <cellStyle name="40% - Акцент5 2" xfId="264"/>
    <cellStyle name="40% — акцент5 2" xfId="265"/>
    <cellStyle name="40% - Акцент5 2 2" xfId="266"/>
    <cellStyle name="40% - Акцент5 2 2 2" xfId="267"/>
    <cellStyle name="40% - Акцент5 2 2 2 2" xfId="268"/>
    <cellStyle name="40% - Акцент5 2 2 2 2 2" xfId="269"/>
    <cellStyle name="40% - Акцент5 2 2 2 3" xfId="270"/>
    <cellStyle name="40% - Акцент5 2 2 3" xfId="271"/>
    <cellStyle name="40% - Акцент5 2 2 3 2" xfId="272"/>
    <cellStyle name="40% - Акцент5 2 2 4" xfId="273"/>
    <cellStyle name="40% - Акцент5 2 2_План финансирования на 2013 год" xfId="274"/>
    <cellStyle name="40% - Акцент5 2 3" xfId="275"/>
    <cellStyle name="40% - Акцент5 2 3 2" xfId="276"/>
    <cellStyle name="40% - Акцент5 2 3 2 2" xfId="277"/>
    <cellStyle name="40% - Акцент5 2 3 3" xfId="278"/>
    <cellStyle name="40% - Акцент5 2 4" xfId="279"/>
    <cellStyle name="40% - Акцент5 2 4 2" xfId="280"/>
    <cellStyle name="40% - Акцент5 2 4 3" xfId="281"/>
    <cellStyle name="40% - Акцент5 2 5" xfId="282"/>
    <cellStyle name="40% - Акцент5 2 6" xfId="283"/>
    <cellStyle name="40% - Акцент5 2_План финансирования на 2013 год" xfId="284"/>
    <cellStyle name="40% - Акцент5 3" xfId="285"/>
    <cellStyle name="40% - Акцент5 3 2" xfId="286"/>
    <cellStyle name="40% - Акцент5 4" xfId="287"/>
    <cellStyle name="40% - Акцент5 4 2" xfId="288"/>
    <cellStyle name="40% - Акцент6 2" xfId="289"/>
    <cellStyle name="40% — акцент6 2" xfId="290"/>
    <cellStyle name="40% - Акцент6 2 2" xfId="291"/>
    <cellStyle name="40% - Акцент6 2 2 2" xfId="292"/>
    <cellStyle name="40% - Акцент6 2 2 2 2" xfId="293"/>
    <cellStyle name="40% - Акцент6 2 2 2 2 2" xfId="294"/>
    <cellStyle name="40% - Акцент6 2 2 2 3" xfId="295"/>
    <cellStyle name="40% - Акцент6 2 2 3" xfId="296"/>
    <cellStyle name="40% - Акцент6 2 2 3 2" xfId="297"/>
    <cellStyle name="40% - Акцент6 2 2 4" xfId="298"/>
    <cellStyle name="40% - Акцент6 2 2_План финансирования на 2013 год" xfId="299"/>
    <cellStyle name="40% - Акцент6 2 3" xfId="300"/>
    <cellStyle name="40% - Акцент6 2 3 2" xfId="301"/>
    <cellStyle name="40% - Акцент6 2 3 2 2" xfId="302"/>
    <cellStyle name="40% - Акцент6 2 3 3" xfId="303"/>
    <cellStyle name="40% - Акцент6 2 4" xfId="304"/>
    <cellStyle name="40% - Акцент6 2 4 2" xfId="305"/>
    <cellStyle name="40% - Акцент6 2 4 3" xfId="306"/>
    <cellStyle name="40% - Акцент6 2 5" xfId="307"/>
    <cellStyle name="40% - Акцент6 2 6" xfId="308"/>
    <cellStyle name="40% - Акцент6 2_План финансирования на 2013 год" xfId="309"/>
    <cellStyle name="40% - Акцент6 3" xfId="310"/>
    <cellStyle name="40% - Акцент6 3 2" xfId="311"/>
    <cellStyle name="40% - Акцент6 4" xfId="312"/>
    <cellStyle name="40% - Акцент6 4 2" xfId="313"/>
    <cellStyle name="60% - Акцент1 2" xfId="314"/>
    <cellStyle name="60% — акцент1 2" xfId="315"/>
    <cellStyle name="60% - Акцент1 2 2" xfId="316"/>
    <cellStyle name="60% - Акцент1 2 2 2" xfId="317"/>
    <cellStyle name="60% - Акцент1 2 3" xfId="318"/>
    <cellStyle name="60% - Акцент1 2 4" xfId="319"/>
    <cellStyle name="60% - Акцент1 2 5" xfId="320"/>
    <cellStyle name="60% - Акцент1 2_16 МСХ 13.09.11 с проблемными" xfId="321"/>
    <cellStyle name="60% - Акцент1 3" xfId="322"/>
    <cellStyle name="60% - Акцент2 2" xfId="323"/>
    <cellStyle name="60% — акцент2 2" xfId="324"/>
    <cellStyle name="60% - Акцент2 2 2" xfId="325"/>
    <cellStyle name="60% - Акцент2 2 2 2" xfId="326"/>
    <cellStyle name="60% - Акцент2 2 3" xfId="327"/>
    <cellStyle name="60% - Акцент2 2 4" xfId="328"/>
    <cellStyle name="60% - Акцент2 2 5" xfId="329"/>
    <cellStyle name="60% - Акцент2 2_16 МСХ 13.09.11 с проблемными" xfId="330"/>
    <cellStyle name="60% - Акцент2 3" xfId="331"/>
    <cellStyle name="60% - Акцент3 2" xfId="332"/>
    <cellStyle name="60% — акцент3 2" xfId="333"/>
    <cellStyle name="60% - Акцент3 2 2" xfId="334"/>
    <cellStyle name="60% - Акцент3 2 2 2" xfId="335"/>
    <cellStyle name="60% - Акцент3 2 3" xfId="336"/>
    <cellStyle name="60% - Акцент3 2 4" xfId="337"/>
    <cellStyle name="60% - Акцент3 2 5" xfId="338"/>
    <cellStyle name="60% - Акцент3 2_16 МСХ 13.09.11 с проблемными" xfId="339"/>
    <cellStyle name="60% - Акцент3 3" xfId="340"/>
    <cellStyle name="60% - Акцент4 2" xfId="341"/>
    <cellStyle name="60% — акцент4 2" xfId="342"/>
    <cellStyle name="60% - Акцент4 2 2" xfId="343"/>
    <cellStyle name="60% - Акцент4 2 2 2" xfId="344"/>
    <cellStyle name="60% - Акцент4 2 3" xfId="345"/>
    <cellStyle name="60% - Акцент4 2 4" xfId="346"/>
    <cellStyle name="60% - Акцент4 2 5" xfId="347"/>
    <cellStyle name="60% - Акцент4 2_16 МСХ 13.09.11 с проблемными" xfId="348"/>
    <cellStyle name="60% - Акцент4 3" xfId="349"/>
    <cellStyle name="60% - Акцент5 2" xfId="350"/>
    <cellStyle name="60% — акцент5 2" xfId="351"/>
    <cellStyle name="60% - Акцент5 2 2" xfId="352"/>
    <cellStyle name="60% - Акцент5 2 2 2" xfId="353"/>
    <cellStyle name="60% - Акцент5 2 3" xfId="354"/>
    <cellStyle name="60% - Акцент5 2 4" xfId="355"/>
    <cellStyle name="60% - Акцент5 2 5" xfId="356"/>
    <cellStyle name="60% - Акцент5 2_16 МСХ 13.09.11 с проблемными" xfId="357"/>
    <cellStyle name="60% - Акцент5 3" xfId="358"/>
    <cellStyle name="60% - Акцент6 2" xfId="359"/>
    <cellStyle name="60% — акцент6 2" xfId="360"/>
    <cellStyle name="60% - Акцент6 2 2" xfId="361"/>
    <cellStyle name="60% - Акцент6 2 2 2" xfId="362"/>
    <cellStyle name="60% - Акцент6 2 3" xfId="363"/>
    <cellStyle name="60% - Акцент6 2 4" xfId="364"/>
    <cellStyle name="60% - Акцент6 2 5" xfId="365"/>
    <cellStyle name="60% - Акцент6 2_16 МСХ 13.09.11 с проблемными" xfId="366"/>
    <cellStyle name="60% - Акцент6 3" xfId="367"/>
    <cellStyle name="Cell1" xfId="368"/>
    <cellStyle name="Cell2" xfId="369"/>
    <cellStyle name="Cell3" xfId="370"/>
    <cellStyle name="Cell4" xfId="371"/>
    <cellStyle name="Cell5" xfId="372"/>
    <cellStyle name="Column1" xfId="373"/>
    <cellStyle name="Column2" xfId="374"/>
    <cellStyle name="Column3" xfId="375"/>
    <cellStyle name="Column4" xfId="376"/>
    <cellStyle name="Column5" xfId="377"/>
    <cellStyle name="Column7" xfId="378"/>
    <cellStyle name="Data" xfId="379"/>
    <cellStyle name="Excel Built-in Normal" xfId="380"/>
    <cellStyle name="Excel Built-in Normal 2" xfId="381"/>
    <cellStyle name="Heading" xfId="382"/>
    <cellStyle name="Heading1" xfId="383"/>
    <cellStyle name="Heading2" xfId="384"/>
    <cellStyle name="Heading3" xfId="385"/>
    <cellStyle name="Heading4" xfId="386"/>
    <cellStyle name="Heading4 10" xfId="387"/>
    <cellStyle name="Heading4 11" xfId="388"/>
    <cellStyle name="Heading4 2" xfId="389"/>
    <cellStyle name="Heading4 3" xfId="390"/>
    <cellStyle name="Heading4 4" xfId="391"/>
    <cellStyle name="Heading4 5" xfId="392"/>
    <cellStyle name="Heading4 6" xfId="393"/>
    <cellStyle name="Heading4 7" xfId="394"/>
    <cellStyle name="Heading4 8" xfId="395"/>
    <cellStyle name="Heading4 9" xfId="396"/>
    <cellStyle name="Name1" xfId="397"/>
    <cellStyle name="Name2" xfId="398"/>
    <cellStyle name="Name3" xfId="399"/>
    <cellStyle name="Name4" xfId="400"/>
    <cellStyle name="Name5" xfId="401"/>
    <cellStyle name="Normal 5" xfId="402"/>
    <cellStyle name="Normal 6" xfId="403"/>
    <cellStyle name="Normal_Sheet1" xfId="404"/>
    <cellStyle name="Result" xfId="405"/>
    <cellStyle name="Result2" xfId="406"/>
    <cellStyle name="S0" xfId="407"/>
    <cellStyle name="S0 2" xfId="408"/>
    <cellStyle name="S1" xfId="409"/>
    <cellStyle name="S1 2" xfId="410"/>
    <cellStyle name="S10" xfId="411"/>
    <cellStyle name="S10 2" xfId="412"/>
    <cellStyle name="S2" xfId="413"/>
    <cellStyle name="S2 2" xfId="414"/>
    <cellStyle name="S3" xfId="415"/>
    <cellStyle name="S3 2" xfId="416"/>
    <cellStyle name="S4" xfId="417"/>
    <cellStyle name="S4 2" xfId="418"/>
    <cellStyle name="S4_16 МСХ 13.09.11 с проблемными" xfId="419"/>
    <cellStyle name="S5" xfId="420"/>
    <cellStyle name="S5 2" xfId="421"/>
    <cellStyle name="S5_16 МСХ 13.09.11 с проблемными" xfId="422"/>
    <cellStyle name="S6" xfId="423"/>
    <cellStyle name="S6 2" xfId="424"/>
    <cellStyle name="S7" xfId="425"/>
    <cellStyle name="S7 2" xfId="426"/>
    <cellStyle name="S8" xfId="427"/>
    <cellStyle name="S8 2" xfId="428"/>
    <cellStyle name="S9" xfId="429"/>
    <cellStyle name="S9 2" xfId="430"/>
    <cellStyle name="S9_ПРОБЛЕМНЫЕ  2012-2014 (22.09.11)" xfId="431"/>
    <cellStyle name="Title1" xfId="432"/>
    <cellStyle name="TitleCol1" xfId="433"/>
    <cellStyle name="TitleCol1 2" xfId="434"/>
    <cellStyle name="TitleCol1 2 2" xfId="1506"/>
    <cellStyle name="TitleCol1 3" xfId="1505"/>
    <cellStyle name="TitleCol2" xfId="435"/>
    <cellStyle name="TitleCol2 2" xfId="436"/>
    <cellStyle name="TitleCol2 2 2" xfId="1508"/>
    <cellStyle name="TitleCol2 3" xfId="1507"/>
    <cellStyle name="White1" xfId="437"/>
    <cellStyle name="White2" xfId="438"/>
    <cellStyle name="White3" xfId="439"/>
    <cellStyle name="White4" xfId="440"/>
    <cellStyle name="White5" xfId="441"/>
    <cellStyle name="Акцент1 2" xfId="442"/>
    <cellStyle name="Акцент1 2 2" xfId="443"/>
    <cellStyle name="Акцент1 2 2 2" xfId="444"/>
    <cellStyle name="Акцент1 2 3" xfId="445"/>
    <cellStyle name="Акцент1 2 4" xfId="446"/>
    <cellStyle name="Акцент1 2 5" xfId="447"/>
    <cellStyle name="Акцент1 2_16 МСХ 13.09.11 с проблемными" xfId="448"/>
    <cellStyle name="Акцент1 3" xfId="449"/>
    <cellStyle name="Акцент2 2" xfId="450"/>
    <cellStyle name="Акцент2 2 2" xfId="451"/>
    <cellStyle name="Акцент2 2 2 2" xfId="452"/>
    <cellStyle name="Акцент2 2 3" xfId="453"/>
    <cellStyle name="Акцент2 2 4" xfId="454"/>
    <cellStyle name="Акцент2 2 5" xfId="455"/>
    <cellStyle name="Акцент2 2_16 МСХ 13.09.11 с проблемными" xfId="456"/>
    <cellStyle name="Акцент2 3" xfId="457"/>
    <cellStyle name="Акцент3 2" xfId="458"/>
    <cellStyle name="Акцент3 2 2" xfId="459"/>
    <cellStyle name="Акцент3 2 2 2" xfId="460"/>
    <cellStyle name="Акцент3 2 3" xfId="461"/>
    <cellStyle name="Акцент3 2 4" xfId="462"/>
    <cellStyle name="Акцент3 2 5" xfId="463"/>
    <cellStyle name="Акцент3 2_16 МСХ 13.09.11 с проблемными" xfId="464"/>
    <cellStyle name="Акцент3 3" xfId="465"/>
    <cellStyle name="Акцент4 2" xfId="466"/>
    <cellStyle name="Акцент4 2 2" xfId="467"/>
    <cellStyle name="Акцент4 2 2 2" xfId="468"/>
    <cellStyle name="Акцент4 2 3" xfId="469"/>
    <cellStyle name="Акцент4 2 4" xfId="470"/>
    <cellStyle name="Акцент4 2 5" xfId="471"/>
    <cellStyle name="Акцент4 2_16 МСХ 13.09.11 с проблемными" xfId="472"/>
    <cellStyle name="Акцент4 3" xfId="473"/>
    <cellStyle name="Акцент5 2" xfId="474"/>
    <cellStyle name="Акцент5 2 2" xfId="475"/>
    <cellStyle name="Акцент5 2 2 2" xfId="476"/>
    <cellStyle name="Акцент5 2 3" xfId="477"/>
    <cellStyle name="Акцент5 2 4" xfId="478"/>
    <cellStyle name="Акцент5 2 5" xfId="479"/>
    <cellStyle name="Акцент5 2_16 МСХ 13.09.11 с проблемными" xfId="480"/>
    <cellStyle name="Акцент5 3" xfId="481"/>
    <cellStyle name="Акцент6 2" xfId="482"/>
    <cellStyle name="Акцент6 2 2" xfId="483"/>
    <cellStyle name="Акцент6 2 2 2" xfId="484"/>
    <cellStyle name="Акцент6 2 3" xfId="485"/>
    <cellStyle name="Акцент6 2 4" xfId="486"/>
    <cellStyle name="Акцент6 2 5" xfId="487"/>
    <cellStyle name="Акцент6 2_16 МСХ 13.09.11 с проблемными" xfId="488"/>
    <cellStyle name="Акцент6 3" xfId="489"/>
    <cellStyle name="Ввод  2" xfId="490"/>
    <cellStyle name="Ввод  2 2" xfId="491"/>
    <cellStyle name="Ввод  2 2 2" xfId="492"/>
    <cellStyle name="Ввод  2 2 2 2" xfId="493"/>
    <cellStyle name="Ввод  2 2 3" xfId="494"/>
    <cellStyle name="Ввод  2 2 3 2" xfId="495"/>
    <cellStyle name="Ввод  2 2 4" xfId="496"/>
    <cellStyle name="Ввод  2 3" xfId="497"/>
    <cellStyle name="Ввод  2 3 2" xfId="498"/>
    <cellStyle name="Ввод  2 4" xfId="499"/>
    <cellStyle name="Ввод  2 4 2" xfId="500"/>
    <cellStyle name="Ввод  2 5" xfId="501"/>
    <cellStyle name="Ввод  2 5 2" xfId="502"/>
    <cellStyle name="Ввод  2 6" xfId="503"/>
    <cellStyle name="Ввод  2 6 2" xfId="504"/>
    <cellStyle name="Ввод  2 7" xfId="505"/>
    <cellStyle name="Ввод  2_Электроэнергия" xfId="506"/>
    <cellStyle name="Ввод  3" xfId="507"/>
    <cellStyle name="Ввод  3 2" xfId="508"/>
    <cellStyle name="Ввод  4" xfId="509"/>
    <cellStyle name="Вывод 2" xfId="510"/>
    <cellStyle name="Вывод 2 2" xfId="511"/>
    <cellStyle name="Вывод 2 2 2" xfId="512"/>
    <cellStyle name="Вывод 2 2 2 2" xfId="513"/>
    <cellStyle name="Вывод 2 2 3" xfId="514"/>
    <cellStyle name="Вывод 2 2 3 2" xfId="515"/>
    <cellStyle name="Вывод 2 2 4" xfId="516"/>
    <cellStyle name="Вывод 2 3" xfId="517"/>
    <cellStyle name="Вывод 2 3 2" xfId="518"/>
    <cellStyle name="Вывод 2 4" xfId="519"/>
    <cellStyle name="Вывод 2 4 2" xfId="520"/>
    <cellStyle name="Вывод 2 5" xfId="521"/>
    <cellStyle name="Вывод 2 5 2" xfId="522"/>
    <cellStyle name="Вывод 2 6" xfId="523"/>
    <cellStyle name="Вывод 2 6 2" xfId="524"/>
    <cellStyle name="Вывод 2 7" xfId="525"/>
    <cellStyle name="Вывод 2_Электроэнергия" xfId="526"/>
    <cellStyle name="Вывод 3" xfId="527"/>
    <cellStyle name="Вывод 3 2" xfId="528"/>
    <cellStyle name="Вывод 4" xfId="529"/>
    <cellStyle name="Вычисление 2" xfId="530"/>
    <cellStyle name="Вычисление 2 2" xfId="531"/>
    <cellStyle name="Вычисление 2 2 2" xfId="532"/>
    <cellStyle name="Вычисление 2 2 2 2" xfId="533"/>
    <cellStyle name="Вычисление 2 2 3" xfId="534"/>
    <cellStyle name="Вычисление 2 2 3 2" xfId="535"/>
    <cellStyle name="Вычисление 2 2 4" xfId="536"/>
    <cellStyle name="Вычисление 2 3" xfId="537"/>
    <cellStyle name="Вычисление 2 3 2" xfId="538"/>
    <cellStyle name="Вычисление 2 4" xfId="539"/>
    <cellStyle name="Вычисление 2 4 2" xfId="540"/>
    <cellStyle name="Вычисление 2 5" xfId="541"/>
    <cellStyle name="Вычисление 2 5 2" xfId="542"/>
    <cellStyle name="Вычисление 2 6" xfId="543"/>
    <cellStyle name="Вычисление 2 6 2" xfId="544"/>
    <cellStyle name="Вычисление 2 7" xfId="545"/>
    <cellStyle name="Вычисление 2_Электроэнергия" xfId="546"/>
    <cellStyle name="Вычисление 3" xfId="547"/>
    <cellStyle name="Вычисление 3 2" xfId="548"/>
    <cellStyle name="Вычисление 4" xfId="549"/>
    <cellStyle name="Гиперссылка" xfId="1499" builtinId="8"/>
    <cellStyle name="Гиперссылка 2" xfId="1500"/>
    <cellStyle name="Гиперссылка 3" xfId="1503"/>
    <cellStyle name="Денежный 2" xfId="550"/>
    <cellStyle name="Денежный 2 2" xfId="551"/>
    <cellStyle name="Денежный 2 3" xfId="552"/>
    <cellStyle name="Денежный 2 3 2" xfId="553"/>
    <cellStyle name="Денежный 3" xfId="554"/>
    <cellStyle name="Денежный 3 2" xfId="555"/>
    <cellStyle name="Денежный 4" xfId="556"/>
    <cellStyle name="Денежный 4 2" xfId="557"/>
    <cellStyle name="Заголовок 1 2" xfId="558"/>
    <cellStyle name="Заголовок 1 2 2" xfId="559"/>
    <cellStyle name="Заголовок 1 2 2 2" xfId="560"/>
    <cellStyle name="Заголовок 1 2 3" xfId="561"/>
    <cellStyle name="Заголовок 1 2 4" xfId="562"/>
    <cellStyle name="Заголовок 1 2 5" xfId="563"/>
    <cellStyle name="Заголовок 1 2_Электроэнергия" xfId="564"/>
    <cellStyle name="Заголовок 1 3" xfId="565"/>
    <cellStyle name="Заголовок 2 2" xfId="566"/>
    <cellStyle name="Заголовок 2 2 2" xfId="567"/>
    <cellStyle name="Заголовок 2 2 2 2" xfId="568"/>
    <cellStyle name="Заголовок 2 2 3" xfId="569"/>
    <cellStyle name="Заголовок 2 2 4" xfId="570"/>
    <cellStyle name="Заголовок 2 2 5" xfId="571"/>
    <cellStyle name="Заголовок 2 2_Электроэнергия" xfId="572"/>
    <cellStyle name="Заголовок 2 3" xfId="573"/>
    <cellStyle name="Заголовок 3 2" xfId="574"/>
    <cellStyle name="Заголовок 3 2 2" xfId="575"/>
    <cellStyle name="Заголовок 3 2 2 2" xfId="576"/>
    <cellStyle name="Заголовок 3 2 3" xfId="577"/>
    <cellStyle name="Заголовок 3 2 4" xfId="578"/>
    <cellStyle name="Заголовок 3 2 5" xfId="579"/>
    <cellStyle name="Заголовок 3 2_Электроэнергия" xfId="580"/>
    <cellStyle name="Заголовок 3 3" xfId="581"/>
    <cellStyle name="Заголовок 4 2" xfId="582"/>
    <cellStyle name="Заголовок 4 2 2" xfId="583"/>
    <cellStyle name="Заголовок 4 2 2 2" xfId="584"/>
    <cellStyle name="Заголовок 4 2 3" xfId="585"/>
    <cellStyle name="Заголовок 4 2 4" xfId="586"/>
    <cellStyle name="Заголовок 4 2 5" xfId="587"/>
    <cellStyle name="Заголовок 4 2_Электроэнергия" xfId="588"/>
    <cellStyle name="Заголовок 4 3" xfId="589"/>
    <cellStyle name="Итог 2" xfId="590"/>
    <cellStyle name="Итог 2 2" xfId="591"/>
    <cellStyle name="Итог 2 2 2" xfId="592"/>
    <cellStyle name="Итог 2 2 2 2" xfId="593"/>
    <cellStyle name="Итог 2 2 2 2 2" xfId="594"/>
    <cellStyle name="Итог 2 2 2 3" xfId="595"/>
    <cellStyle name="Итог 2 2 3" xfId="596"/>
    <cellStyle name="Итог 2 2 3 2" xfId="597"/>
    <cellStyle name="Итог 2 2 4" xfId="598"/>
    <cellStyle name="Итог 2 2 4 2" xfId="599"/>
    <cellStyle name="Итог 2 2 5" xfId="600"/>
    <cellStyle name="Итог 2 2_Электроэнергия" xfId="601"/>
    <cellStyle name="Итог 2 3" xfId="602"/>
    <cellStyle name="Итог 2 3 2" xfId="603"/>
    <cellStyle name="Итог 2 3 2 2" xfId="604"/>
    <cellStyle name="Итог 2 3 3" xfId="605"/>
    <cellStyle name="Итог 2 3 3 2" xfId="606"/>
    <cellStyle name="Итог 2 3 4" xfId="607"/>
    <cellStyle name="Итог 2 4" xfId="608"/>
    <cellStyle name="Итог 2 4 2" xfId="609"/>
    <cellStyle name="Итог 2 5" xfId="610"/>
    <cellStyle name="Итог 2 5 2" xfId="611"/>
    <cellStyle name="Итог 2 6" xfId="612"/>
    <cellStyle name="Итог 2 6 2" xfId="613"/>
    <cellStyle name="Итог 2 7" xfId="614"/>
    <cellStyle name="Итог 2_Электроэнергия" xfId="615"/>
    <cellStyle name="Итог 3" xfId="616"/>
    <cellStyle name="Итог 3 2" xfId="617"/>
    <cellStyle name="Итог 4" xfId="618"/>
    <cellStyle name="КАНДАГАЧ тел3-33-96" xfId="619"/>
    <cellStyle name="Контрольная ячейка 2" xfId="620"/>
    <cellStyle name="Контрольная ячейка 2 2" xfId="621"/>
    <cellStyle name="Контрольная ячейка 2 2 2" xfId="622"/>
    <cellStyle name="Контрольная ячейка 2 3" xfId="623"/>
    <cellStyle name="Контрольная ячейка 2 4" xfId="624"/>
    <cellStyle name="Контрольная ячейка 2 5" xfId="625"/>
    <cellStyle name="Контрольная ячейка 2_Электроэнергия" xfId="626"/>
    <cellStyle name="Контрольная ячейка 3" xfId="627"/>
    <cellStyle name="Название 2" xfId="628"/>
    <cellStyle name="Название 2 2" xfId="629"/>
    <cellStyle name="Название 2 2 2" xfId="630"/>
    <cellStyle name="Название 2 3" xfId="631"/>
    <cellStyle name="Название 2 4" xfId="632"/>
    <cellStyle name="Название 2 5" xfId="633"/>
    <cellStyle name="Название 2_Электроэнергия" xfId="634"/>
    <cellStyle name="Название 3" xfId="635"/>
    <cellStyle name="Нейтральный 2" xfId="636"/>
    <cellStyle name="Нейтральный 2 2" xfId="637"/>
    <cellStyle name="Нейтральный 2 2 2" xfId="638"/>
    <cellStyle name="Нейтральный 2 3" xfId="639"/>
    <cellStyle name="Нейтральный 2 4" xfId="640"/>
    <cellStyle name="Нейтральный 2 5" xfId="641"/>
    <cellStyle name="Нейтральный 2_Электроэнергия" xfId="642"/>
    <cellStyle name="Нейтральный 3" xfId="643"/>
    <cellStyle name="Обычный" xfId="0" builtinId="0"/>
    <cellStyle name="Обычный 10" xfId="644"/>
    <cellStyle name="Обычный 10 2" xfId="645"/>
    <cellStyle name="Обычный 10 2 2" xfId="646"/>
    <cellStyle name="Обычный 10 2 2 2" xfId="647"/>
    <cellStyle name="Обычный 10 2 3" xfId="648"/>
    <cellStyle name="Обычный 10 2 3 2" xfId="649"/>
    <cellStyle name="Обычный 10 2 3 3" xfId="650"/>
    <cellStyle name="Обычный 10 2 4" xfId="651"/>
    <cellStyle name="Обычный 10 3" xfId="652"/>
    <cellStyle name="Обычный 10 3 2" xfId="653"/>
    <cellStyle name="Обычный 10 3 3" xfId="654"/>
    <cellStyle name="Обычный 10 4" xfId="655"/>
    <cellStyle name="Обычный 10 5" xfId="656"/>
    <cellStyle name="Обычный 10 6" xfId="657"/>
    <cellStyle name="Обычный 10 6 2" xfId="658"/>
    <cellStyle name="Обычный 10 7" xfId="659"/>
    <cellStyle name="Обычный 10 7 2" xfId="660"/>
    <cellStyle name="Обычный 10 8" xfId="661"/>
    <cellStyle name="Обычный 10_Август по объектно" xfId="662"/>
    <cellStyle name="Обычный 11" xfId="663"/>
    <cellStyle name="Обычный 11 2" xfId="664"/>
    <cellStyle name="Обычный 11 2 2" xfId="665"/>
    <cellStyle name="Обычный 11 2 2 2" xfId="666"/>
    <cellStyle name="Обычный 11 2 3" xfId="667"/>
    <cellStyle name="Обычный 11 2 3 2" xfId="668"/>
    <cellStyle name="Обычный 11 2 4" xfId="669"/>
    <cellStyle name="Обычный 11 3" xfId="670"/>
    <cellStyle name="Обычный 11 3 2" xfId="671"/>
    <cellStyle name="Обычный 11 3 2 2" xfId="672"/>
    <cellStyle name="Обычный 11 3 3" xfId="673"/>
    <cellStyle name="Обычный 11 3 3 2" xfId="674"/>
    <cellStyle name="Обычный 11 3 4" xfId="675"/>
    <cellStyle name="Обычный 11 4" xfId="676"/>
    <cellStyle name="Обычный 11 4 2" xfId="677"/>
    <cellStyle name="Обычный 11 4 2 2" xfId="678"/>
    <cellStyle name="Обычный 11 4 3" xfId="679"/>
    <cellStyle name="Обычный 11 5" xfId="680"/>
    <cellStyle name="Обычный 11 6" xfId="681"/>
    <cellStyle name="Обычный 11 7" xfId="682"/>
    <cellStyle name="Обычный 11 7 2" xfId="683"/>
    <cellStyle name="Обычный 11_Август по объектно" xfId="684"/>
    <cellStyle name="Обычный 12" xfId="685"/>
    <cellStyle name="Обычный 12 2" xfId="686"/>
    <cellStyle name="Обычный 12 2 2" xfId="687"/>
    <cellStyle name="Обычный 12 2 2 2" xfId="688"/>
    <cellStyle name="Обычный 12 2 3" xfId="689"/>
    <cellStyle name="Обычный 12 2 3 2" xfId="690"/>
    <cellStyle name="Обычный 12 2 4" xfId="691"/>
    <cellStyle name="Обычный 12 3" xfId="692"/>
    <cellStyle name="Обычный 12 3 2" xfId="693"/>
    <cellStyle name="Обычный 12 3 2 2" xfId="694"/>
    <cellStyle name="Обычный 12 3 3" xfId="695"/>
    <cellStyle name="Обычный 12 3 3 2" xfId="696"/>
    <cellStyle name="Обычный 12 3 4" xfId="697"/>
    <cellStyle name="Обычный 12 4" xfId="698"/>
    <cellStyle name="Обычный 12 4 2" xfId="699"/>
    <cellStyle name="Обычный 12 4 2 2" xfId="700"/>
    <cellStyle name="Обычный 12 4 3" xfId="701"/>
    <cellStyle name="Обычный 12 5" xfId="702"/>
    <cellStyle name="Обычный 12 6" xfId="703"/>
    <cellStyle name="Обычный 12 7" xfId="704"/>
    <cellStyle name="Обычный 12 7 2" xfId="705"/>
    <cellStyle name="Обычный 12_Август по объектно" xfId="706"/>
    <cellStyle name="Обычный 13" xfId="707"/>
    <cellStyle name="Обычный 13 2" xfId="708"/>
    <cellStyle name="Обычный 13 2 2" xfId="709"/>
    <cellStyle name="Обычный 13 3" xfId="710"/>
    <cellStyle name="Обычный 13 3 2" xfId="711"/>
    <cellStyle name="Обычный 13 4" xfId="712"/>
    <cellStyle name="Обычный 13_Гидроузел на р.Тышкан" xfId="713"/>
    <cellStyle name="Обычный 14" xfId="714"/>
    <cellStyle name="Обычный 14 2" xfId="715"/>
    <cellStyle name="Обычный 14 3" xfId="716"/>
    <cellStyle name="Обычный 14 4" xfId="717"/>
    <cellStyle name="Обычный 14_Гидроузел на р.Тышкан" xfId="718"/>
    <cellStyle name="Обычный 15" xfId="719"/>
    <cellStyle name="Обычный 15 2" xfId="720"/>
    <cellStyle name="Обычный 15 3" xfId="721"/>
    <cellStyle name="Обычный 15 4" xfId="722"/>
    <cellStyle name="Обычный 15 5" xfId="723"/>
    <cellStyle name="Обычный 16" xfId="724"/>
    <cellStyle name="Обычный 16 2" xfId="725"/>
    <cellStyle name="Обычный 16 2 2" xfId="726"/>
    <cellStyle name="Обычный 16 2 2 2" xfId="727"/>
    <cellStyle name="Обычный 16 2 3" xfId="728"/>
    <cellStyle name="Обычный 16 2 3 2" xfId="729"/>
    <cellStyle name="Обычный 16 2 4" xfId="730"/>
    <cellStyle name="Обычный 16 3" xfId="731"/>
    <cellStyle name="Обычный 16 3 2" xfId="732"/>
    <cellStyle name="Обычный 16 4" xfId="733"/>
    <cellStyle name="Обычный 16 5" xfId="734"/>
    <cellStyle name="Обычный 16 5 2" xfId="735"/>
    <cellStyle name="Обычный 16_Гидроузел на р.Тышкан" xfId="736"/>
    <cellStyle name="Обычный 17" xfId="737"/>
    <cellStyle name="Обычный 17 2" xfId="738"/>
    <cellStyle name="Обычный 17 2 2" xfId="739"/>
    <cellStyle name="Обычный 17 3" xfId="740"/>
    <cellStyle name="Обычный 17 3 2" xfId="741"/>
    <cellStyle name="Обычный 17 3 2 2" xfId="742"/>
    <cellStyle name="Обычный 17 3 2 2 2" xfId="743"/>
    <cellStyle name="Обычный 17 3 2 3" xfId="744"/>
    <cellStyle name="Обычный 17 3 2 3 2" xfId="745"/>
    <cellStyle name="Обычный 17 3 2 4" xfId="746"/>
    <cellStyle name="Обычный 17 3 3" xfId="747"/>
    <cellStyle name="Обычный 17 4" xfId="748"/>
    <cellStyle name="Обычный 17 4 2" xfId="749"/>
    <cellStyle name="Обычный 17 4 2 2" xfId="750"/>
    <cellStyle name="Обычный 17 4 3" xfId="751"/>
    <cellStyle name="Обычный 17 4 3 2" xfId="752"/>
    <cellStyle name="Обычный 17 4 4" xfId="753"/>
    <cellStyle name="Обычный 17 5" xfId="754"/>
    <cellStyle name="Обычный 17 5 2" xfId="755"/>
    <cellStyle name="Обычный 18" xfId="756"/>
    <cellStyle name="Обычный 18 2" xfId="757"/>
    <cellStyle name="Обычный 18 2 2" xfId="758"/>
    <cellStyle name="Обычный 18 3" xfId="759"/>
    <cellStyle name="Обычный 18 3 2" xfId="760"/>
    <cellStyle name="Обычный 18 3 3" xfId="761"/>
    <cellStyle name="Обычный 18 4" xfId="762"/>
    <cellStyle name="Обычный 18 5" xfId="763"/>
    <cellStyle name="Обычный 19" xfId="764"/>
    <cellStyle name="Обычный 19 2" xfId="765"/>
    <cellStyle name="Обычный 19 2 2" xfId="766"/>
    <cellStyle name="Обычный 19 3" xfId="767"/>
    <cellStyle name="Обычный 19 3 2" xfId="768"/>
    <cellStyle name="Обычный 19 3 3" xfId="769"/>
    <cellStyle name="Обычный 19 4" xfId="770"/>
    <cellStyle name="Обычный 19 5" xfId="771"/>
    <cellStyle name="Обычный 198" xfId="1504"/>
    <cellStyle name="Обычный 2" xfId="772"/>
    <cellStyle name="Обычный 2 10" xfId="773"/>
    <cellStyle name="Обычный 2 10 2" xfId="774"/>
    <cellStyle name="Обычный 2 10 2 2" xfId="775"/>
    <cellStyle name="Обычный 2 10 2 2 2" xfId="776"/>
    <cellStyle name="Обычный 2 10 2 3" xfId="777"/>
    <cellStyle name="Обычный 2 10 3" xfId="778"/>
    <cellStyle name="Обычный 2 10 3 2" xfId="779"/>
    <cellStyle name="Обычный 2 10 4" xfId="780"/>
    <cellStyle name="Обычный 2 11" xfId="781"/>
    <cellStyle name="Обычный 2 11 2" xfId="782"/>
    <cellStyle name="Обычный 2 11 2 2" xfId="783"/>
    <cellStyle name="Обычный 2 12" xfId="784"/>
    <cellStyle name="Обычный 2 12 2" xfId="2"/>
    <cellStyle name="Обычный 2 13" xfId="785"/>
    <cellStyle name="Обычный 2 14" xfId="786"/>
    <cellStyle name="Обычный 2 15" xfId="787"/>
    <cellStyle name="Обычный 2 18" xfId="788"/>
    <cellStyle name="Обычный 2 2" xfId="789"/>
    <cellStyle name="Обычный 2 2 2" xfId="790"/>
    <cellStyle name="Обычный 2 2 2 2" xfId="791"/>
    <cellStyle name="Обычный 2 2 2 2 2" xfId="792"/>
    <cellStyle name="Обычный 2 2 2 2 2 2" xfId="793"/>
    <cellStyle name="Обычный 2 2 2 2 3" xfId="794"/>
    <cellStyle name="Обычный 2 2 2 3" xfId="795"/>
    <cellStyle name="Обычный 2 2 2 3 2" xfId="796"/>
    <cellStyle name="Обычный 2 2 2 4" xfId="797"/>
    <cellStyle name="Обычный 2 2 2 5" xfId="798"/>
    <cellStyle name="Обычный 2 2 2 5 2" xfId="799"/>
    <cellStyle name="Обычный 2 2 2 6" xfId="800"/>
    <cellStyle name="Обычный 2 2 2 6 2" xfId="801"/>
    <cellStyle name="Обычный 2 2 2 6 3" xfId="802"/>
    <cellStyle name="Обычный 2 2 2 7" xfId="803"/>
    <cellStyle name="Обычный 2 2 2_Гидроузел на р.Тышкан" xfId="804"/>
    <cellStyle name="Обычный 2 2 3" xfId="805"/>
    <cellStyle name="Обычный 2 2 3 2" xfId="806"/>
    <cellStyle name="Обычный 2 2 3 2 2" xfId="807"/>
    <cellStyle name="Обычный 2 2 3 3" xfId="808"/>
    <cellStyle name="Обычный 2 2 4" xfId="809"/>
    <cellStyle name="Обычный 2 2 4 2" xfId="810"/>
    <cellStyle name="Обычный 2 2 4 2 2" xfId="811"/>
    <cellStyle name="Обычный 2 2 4 3" xfId="812"/>
    <cellStyle name="Обычный 2 2 5" xfId="813"/>
    <cellStyle name="Обычный 2 2 5 2" xfId="814"/>
    <cellStyle name="Обычный 2 2 6" xfId="815"/>
    <cellStyle name="Обычный 2 2 6 2" xfId="816"/>
    <cellStyle name="Обычный 2 2 7" xfId="817"/>
    <cellStyle name="Обычный 2 2 7 2" xfId="818"/>
    <cellStyle name="Обычный 2 2 7 2 2" xfId="819"/>
    <cellStyle name="Обычный 2 2 7 3" xfId="820"/>
    <cellStyle name="Обычный 2 2 8" xfId="821"/>
    <cellStyle name="Обычный 2 2 8 2" xfId="822"/>
    <cellStyle name="Обычный 2 2 8 2 2" xfId="823"/>
    <cellStyle name="Обычный 2 2 8 3" xfId="824"/>
    <cellStyle name="Обычный 2 2 9" xfId="4"/>
    <cellStyle name="Обычный 2 2_4 МСХ 27.07.11 переигровки" xfId="825"/>
    <cellStyle name="Обычный 2 3" xfId="826"/>
    <cellStyle name="Обычный 2 3 2" xfId="827"/>
    <cellStyle name="Обычный 2 3 3" xfId="828"/>
    <cellStyle name="Обычный 2 3 3 2" xfId="829"/>
    <cellStyle name="Обычный 2 3 4" xfId="830"/>
    <cellStyle name="Обычный 2 3 4 2" xfId="831"/>
    <cellStyle name="Обычный 2 3 4 2 2" xfId="832"/>
    <cellStyle name="Обычный 2 3 4 3" xfId="833"/>
    <cellStyle name="Обычный 2 3 4 3 2" xfId="834"/>
    <cellStyle name="Обычный 2 3 4 4" xfId="835"/>
    <cellStyle name="Обычный 2 3 5" xfId="836"/>
    <cellStyle name="Обычный 2 3 6" xfId="837"/>
    <cellStyle name="Обычный 2 3 6 2" xfId="838"/>
    <cellStyle name="Обычный 2 3 7" xfId="839"/>
    <cellStyle name="Обычный 2 3 8" xfId="840"/>
    <cellStyle name="Обычный 2 3 9" xfId="841"/>
    <cellStyle name="Обычный 2 3_Гидроузел на р.Тышкан" xfId="842"/>
    <cellStyle name="Обычный 2 4" xfId="843"/>
    <cellStyle name="Обычный 2 4 2" xfId="844"/>
    <cellStyle name="Обычный 2 4 2 2" xfId="845"/>
    <cellStyle name="Обычный 2 4 2 2 2" xfId="846"/>
    <cellStyle name="Обычный 2 4 2 3" xfId="847"/>
    <cellStyle name="Обычный 2 4 3" xfId="848"/>
    <cellStyle name="Обычный 2 4 4" xfId="849"/>
    <cellStyle name="Обычный 2 4 5" xfId="850"/>
    <cellStyle name="Обычный 2 4 5 2" xfId="851"/>
    <cellStyle name="Обычный 2 4 6" xfId="852"/>
    <cellStyle name="Обычный 2 5" xfId="853"/>
    <cellStyle name="Обычный 2 5 2" xfId="854"/>
    <cellStyle name="Обычный 2 5 2 2" xfId="855"/>
    <cellStyle name="Обычный 2 5 2 2 2" xfId="856"/>
    <cellStyle name="Обычный 2 5 2 3" xfId="857"/>
    <cellStyle name="Обычный 2 5 2 3 2" xfId="858"/>
    <cellStyle name="Обычный 2 5 2 4" xfId="859"/>
    <cellStyle name="Обычный 2 5 3" xfId="860"/>
    <cellStyle name="Обычный 2 5 4" xfId="861"/>
    <cellStyle name="Обычный 2 5 4 2" xfId="862"/>
    <cellStyle name="Обычный 2 5 5" xfId="863"/>
    <cellStyle name="Обычный 2 6" xfId="864"/>
    <cellStyle name="Обычный 2 6 2" xfId="865"/>
    <cellStyle name="Обычный 2 6 3" xfId="866"/>
    <cellStyle name="Обычный 2 6 3 2" xfId="867"/>
    <cellStyle name="Обычный 2 6 4" xfId="868"/>
    <cellStyle name="Обычный 2 6 5" xfId="869"/>
    <cellStyle name="Обычный 2 7" xfId="870"/>
    <cellStyle name="Обычный 2 7 2" xfId="871"/>
    <cellStyle name="Обычный 2 7 3" xfId="872"/>
    <cellStyle name="Обычный 2 7 3 2" xfId="873"/>
    <cellStyle name="Обычный 2 8" xfId="874"/>
    <cellStyle name="Обычный 2 8 2" xfId="875"/>
    <cellStyle name="Обычный 2 8 3" xfId="876"/>
    <cellStyle name="Обычный 2 9" xfId="877"/>
    <cellStyle name="Обычный 2 9 2" xfId="878"/>
    <cellStyle name="Обычный 2 9 2 2" xfId="879"/>
    <cellStyle name="Обычный 2 9 2 2 2" xfId="880"/>
    <cellStyle name="Обычный 2 9 2 3" xfId="881"/>
    <cellStyle name="Обычный 2 9 3" xfId="882"/>
    <cellStyle name="Обычный 2 9 3 2" xfId="883"/>
    <cellStyle name="Обычный 2 9 4" xfId="884"/>
    <cellStyle name="Обычный 2_16 МСХ 13.09.11 с проблемными" xfId="885"/>
    <cellStyle name="Обычный 20" xfId="886"/>
    <cellStyle name="Обычный 20 2" xfId="887"/>
    <cellStyle name="Обычный 20 3" xfId="888"/>
    <cellStyle name="Обычный 20 3 2" xfId="889"/>
    <cellStyle name="Обычный 20 3 3" xfId="890"/>
    <cellStyle name="Обычный 20 4" xfId="891"/>
    <cellStyle name="Обычный 20 5" xfId="892"/>
    <cellStyle name="Обычный 21" xfId="893"/>
    <cellStyle name="Обычный 21 2" xfId="894"/>
    <cellStyle name="Обычный 21 2 2" xfId="895"/>
    <cellStyle name="Обычный 21 3" xfId="896"/>
    <cellStyle name="Обычный 21 3 2" xfId="897"/>
    <cellStyle name="Обычный 21 3 3" xfId="898"/>
    <cellStyle name="Обычный 21 4" xfId="899"/>
    <cellStyle name="Обычный 22" xfId="900"/>
    <cellStyle name="Обычный 22 2" xfId="901"/>
    <cellStyle name="Обычный 22 3" xfId="902"/>
    <cellStyle name="Обычный 22 3 2" xfId="903"/>
    <cellStyle name="Обычный 22 3 2 2" xfId="904"/>
    <cellStyle name="Обычный 22 3 2 2 2" xfId="905"/>
    <cellStyle name="Обычный 22 3 2 3" xfId="906"/>
    <cellStyle name="Обычный 22 3 3" xfId="907"/>
    <cellStyle name="Обычный 22 4" xfId="908"/>
    <cellStyle name="Обычный 22 4 2" xfId="909"/>
    <cellStyle name="Обычный 23" xfId="910"/>
    <cellStyle name="Обычный 23 2" xfId="911"/>
    <cellStyle name="Обычный 23 2 2" xfId="912"/>
    <cellStyle name="Обычный 23 2 2 2" xfId="913"/>
    <cellStyle name="Обычный 23 2 2 2 2" xfId="914"/>
    <cellStyle name="Обычный 23 2 2 3" xfId="915"/>
    <cellStyle name="Обычный 23 2 2 3 2" xfId="916"/>
    <cellStyle name="Обычный 23 2 2 3 2 2" xfId="917"/>
    <cellStyle name="Обычный 23 2 2 3 3" xfId="918"/>
    <cellStyle name="Обычный 23 2 2 3 3 2" xfId="919"/>
    <cellStyle name="Обычный 23 2 2 3 4" xfId="920"/>
    <cellStyle name="Обычный 23 2 2 4" xfId="921"/>
    <cellStyle name="Обычный 23 2 3" xfId="922"/>
    <cellStyle name="Обычный 23 2_План финансирования на 2013 год" xfId="923"/>
    <cellStyle name="Обычный 23 3" xfId="924"/>
    <cellStyle name="Обычный 23 4" xfId="925"/>
    <cellStyle name="Обычный 23 4 2" xfId="926"/>
    <cellStyle name="Обычный 23 4 2 2" xfId="927"/>
    <cellStyle name="Обычный 23 4 2 2 2" xfId="928"/>
    <cellStyle name="Обычный 23 4 2 3" xfId="929"/>
    <cellStyle name="Обычный 23 4 2 3 2" xfId="930"/>
    <cellStyle name="Обычный 23 4 2 4" xfId="931"/>
    <cellStyle name="Обычный 23 4 3" xfId="932"/>
    <cellStyle name="Обычный 23 5" xfId="933"/>
    <cellStyle name="Обычный 23 6" xfId="934"/>
    <cellStyle name="Обычный 23 7" xfId="935"/>
    <cellStyle name="Обычный 23 8" xfId="936"/>
    <cellStyle name="Обычный 23_админ.расходы" xfId="937"/>
    <cellStyle name="Обычный 24" xfId="938"/>
    <cellStyle name="Обычный 24 2" xfId="939"/>
    <cellStyle name="Обычный 24 2 2" xfId="940"/>
    <cellStyle name="Обычный 24 2 2 2" xfId="941"/>
    <cellStyle name="Обычный 24 2 3" xfId="942"/>
    <cellStyle name="Обычный 24 2 3 2" xfId="943"/>
    <cellStyle name="Обычный 24 2 4" xfId="944"/>
    <cellStyle name="Обычный 24 3" xfId="945"/>
    <cellStyle name="Обычный 24 3 2" xfId="946"/>
    <cellStyle name="Обычный 24 4" xfId="947"/>
    <cellStyle name="Обычный 24 5" xfId="948"/>
    <cellStyle name="Обычный 24 5 2" xfId="949"/>
    <cellStyle name="Обычный 24_админ.расходы" xfId="950"/>
    <cellStyle name="Обычный 25" xfId="951"/>
    <cellStyle name="Обычный 25 2" xfId="952"/>
    <cellStyle name="Обычный 25 2 2" xfId="953"/>
    <cellStyle name="Обычный 25 3" xfId="954"/>
    <cellStyle name="Обычный 25 3 2" xfId="955"/>
    <cellStyle name="Обычный 25 3 2 2" xfId="956"/>
    <cellStyle name="Обычный 25 3 3" xfId="957"/>
    <cellStyle name="Обычный 26" xfId="958"/>
    <cellStyle name="Обычный 26 2" xfId="959"/>
    <cellStyle name="Обычный 26 2 2" xfId="960"/>
    <cellStyle name="Обычный 26 2 3" xfId="961"/>
    <cellStyle name="Обычный 26 3" xfId="962"/>
    <cellStyle name="Обычный 26 4" xfId="963"/>
    <cellStyle name="Обычный 27" xfId="964"/>
    <cellStyle name="Обычный 27 2" xfId="965"/>
    <cellStyle name="Обычный 27 2 2" xfId="966"/>
    <cellStyle name="Обычный 27 3" xfId="967"/>
    <cellStyle name="Обычный 28" xfId="968"/>
    <cellStyle name="Обычный 29" xfId="969"/>
    <cellStyle name="Обычный 29 2" xfId="970"/>
    <cellStyle name="Обычный 29 2 2" xfId="971"/>
    <cellStyle name="Обычный 29 3" xfId="972"/>
    <cellStyle name="Обычный 29 4" xfId="973"/>
    <cellStyle name="Обычный 3" xfId="974"/>
    <cellStyle name="Обычный 3 10" xfId="975"/>
    <cellStyle name="Обычный 3 11" xfId="976"/>
    <cellStyle name="Обычный 3 12" xfId="977"/>
    <cellStyle name="Обычный 3 13" xfId="978"/>
    <cellStyle name="Обычный 3 2" xfId="979"/>
    <cellStyle name="Обычный 3 2 2" xfId="980"/>
    <cellStyle name="Обычный 3 2 2 2" xfId="981"/>
    <cellStyle name="Обычный 3 2 2 2 2" xfId="982"/>
    <cellStyle name="Обычный 3 2 2 3" xfId="983"/>
    <cellStyle name="Обычный 3 2 3" xfId="984"/>
    <cellStyle name="Обычный 3 2 3 2" xfId="985"/>
    <cellStyle name="Обычный 3 2 3 2 2" xfId="986"/>
    <cellStyle name="Обычный 3 2 3 3" xfId="987"/>
    <cellStyle name="Обычный 3 2 3 3 2" xfId="988"/>
    <cellStyle name="Обычный 3 2 3 4" xfId="989"/>
    <cellStyle name="Обычный 3 2 4" xfId="990"/>
    <cellStyle name="Обычный 3 2 4 2" xfId="991"/>
    <cellStyle name="Обычный 3 2 5" xfId="992"/>
    <cellStyle name="Обычный 3 2 5 2" xfId="993"/>
    <cellStyle name="Обычный 3 2 6" xfId="1"/>
    <cellStyle name="Обычный 3 2 7" xfId="994"/>
    <cellStyle name="Обычный 3 2_Каратальская плотина" xfId="995"/>
    <cellStyle name="Обычный 3 3" xfId="996"/>
    <cellStyle name="Обычный 3 3 2" xfId="997"/>
    <cellStyle name="Обычный 3 3 3" xfId="998"/>
    <cellStyle name="Обычный 3 4" xfId="999"/>
    <cellStyle name="Обычный 3 4 2" xfId="1000"/>
    <cellStyle name="Обычный 3 5" xfId="1001"/>
    <cellStyle name="Обычный 3 6" xfId="1002"/>
    <cellStyle name="Обычный 3 7" xfId="1003"/>
    <cellStyle name="Обычный 3 8" xfId="1004"/>
    <cellStyle name="Обычный 3 9" xfId="1005"/>
    <cellStyle name="Обычный 3 9 2" xfId="1006"/>
    <cellStyle name="Обычный 3 9 3" xfId="1007"/>
    <cellStyle name="Обычный 3_Гидроузел на р.Тышкан" xfId="1008"/>
    <cellStyle name="Обычный 30" xfId="1009"/>
    <cellStyle name="Обычный 31" xfId="1010"/>
    <cellStyle name="Обычный 32" xfId="1011"/>
    <cellStyle name="Обычный 32 2" xfId="1012"/>
    <cellStyle name="Обычный 33" xfId="1013"/>
    <cellStyle name="Обычный 33 2" xfId="1014"/>
    <cellStyle name="Обычный 33 3" xfId="1015"/>
    <cellStyle name="Обычный 33 4" xfId="1016"/>
    <cellStyle name="Обычный 34" xfId="1017"/>
    <cellStyle name="Обычный 34 2" xfId="1018"/>
    <cellStyle name="Обычный 34 3" xfId="1019"/>
    <cellStyle name="Обычный 34_План финансирования на 2013 год" xfId="1020"/>
    <cellStyle name="Обычный 35" xfId="1021"/>
    <cellStyle name="Обычный 35 2" xfId="1022"/>
    <cellStyle name="Обычный 35 3" xfId="1023"/>
    <cellStyle name="Обычный 36" xfId="1024"/>
    <cellStyle name="Обычный 37" xfId="1025"/>
    <cellStyle name="Обычный 38" xfId="1026"/>
    <cellStyle name="Обычный 39" xfId="1027"/>
    <cellStyle name="Обычный 4" xfId="1028"/>
    <cellStyle name="Обычный 4 2" xfId="1029"/>
    <cellStyle name="Обычный 4 3" xfId="1030"/>
    <cellStyle name="Обычный 4 3 2" xfId="1031"/>
    <cellStyle name="Обычный 4 3 2 2" xfId="1032"/>
    <cellStyle name="Обычный 4 3 3" xfId="1033"/>
    <cellStyle name="Обычный 4 4" xfId="1034"/>
    <cellStyle name="Обычный 4 4 2" xfId="1035"/>
    <cellStyle name="Обычный 4 5" xfId="1036"/>
    <cellStyle name="Обычный 4 5 2" xfId="1037"/>
    <cellStyle name="Обычный 4 6" xfId="1038"/>
    <cellStyle name="Обычный 4 7" xfId="1039"/>
    <cellStyle name="Обычный 4_админ.расходы" xfId="1040"/>
    <cellStyle name="Обычный 40" xfId="1041"/>
    <cellStyle name="Обычный 41" xfId="1042"/>
    <cellStyle name="Обычный 42" xfId="1043"/>
    <cellStyle name="Обычный 43" xfId="1044"/>
    <cellStyle name="Обычный 44" xfId="1045"/>
    <cellStyle name="Обычный 45" xfId="1046"/>
    <cellStyle name="Обычный 46" xfId="1047"/>
    <cellStyle name="Обычный 47" xfId="1048"/>
    <cellStyle name="Обычный 47 2" xfId="1049"/>
    <cellStyle name="Обычный 47 3" xfId="1050"/>
    <cellStyle name="Обычный 47 4" xfId="1051"/>
    <cellStyle name="Обычный 48" xfId="1052"/>
    <cellStyle name="Обычный 49" xfId="1053"/>
    <cellStyle name="Обычный 49 2" xfId="1054"/>
    <cellStyle name="Обычный 5" xfId="1055"/>
    <cellStyle name="Обычный 5 2" xfId="1056"/>
    <cellStyle name="Обычный 5 2 2" xfId="1057"/>
    <cellStyle name="Обычный 5 2 2 2" xfId="1058"/>
    <cellStyle name="Обычный 5 2 3" xfId="1059"/>
    <cellStyle name="Обычный 5 2 4" xfId="1060"/>
    <cellStyle name="Обычный 5 3" xfId="1061"/>
    <cellStyle name="Обычный 5 4" xfId="1062"/>
    <cellStyle name="Обычный 5 5" xfId="1063"/>
    <cellStyle name="Обычный 5_Гидроузел на р.Тышкан" xfId="1064"/>
    <cellStyle name="Обычный 50" xfId="1065"/>
    <cellStyle name="Обычный 50 2" xfId="1066"/>
    <cellStyle name="Обычный 51" xfId="1067"/>
    <cellStyle name="Обычный 51 2" xfId="1068"/>
    <cellStyle name="Обычный 52" xfId="1069"/>
    <cellStyle name="Обычный 53" xfId="1070"/>
    <cellStyle name="Обычный 53 2" xfId="1071"/>
    <cellStyle name="Обычный 54" xfId="1072"/>
    <cellStyle name="Обычный 55" xfId="1073"/>
    <cellStyle name="Обычный 56" xfId="1074"/>
    <cellStyle name="Обычный 57" xfId="1075"/>
    <cellStyle name="Обычный 57 2" xfId="1076"/>
    <cellStyle name="Обычный 57 2 2" xfId="1077"/>
    <cellStyle name="Обычный 57 2 2 2" xfId="1078"/>
    <cellStyle name="Обычный 57 2 2 2 2" xfId="1079"/>
    <cellStyle name="Обычный 57 2 2 3" xfId="1080"/>
    <cellStyle name="Обычный 57 2 3" xfId="1081"/>
    <cellStyle name="Обычный 57 2 3 2" xfId="1082"/>
    <cellStyle name="Обычный 57 2 3 2 2" xfId="1083"/>
    <cellStyle name="Обычный 57 2 3 3" xfId="1084"/>
    <cellStyle name="Обычный 57 2 3 3 2" xfId="1085"/>
    <cellStyle name="Обычный 57 2 4" xfId="1086"/>
    <cellStyle name="Обычный 57 2 4 2" xfId="1087"/>
    <cellStyle name="Обычный 57 2 4 2 2" xfId="1088"/>
    <cellStyle name="Обычный 57 2 4 3" xfId="1089"/>
    <cellStyle name="Обычный 57 2 4 3 2" xfId="1090"/>
    <cellStyle name="Обычный 57 2 4 4" xfId="1091"/>
    <cellStyle name="Обычный 57 2 4 4 2" xfId="1092"/>
    <cellStyle name="Обычный 57 2 4 4 2 2" xfId="1093"/>
    <cellStyle name="Обычный 57 2 4 5" xfId="1094"/>
    <cellStyle name="Обычный 57 2 5" xfId="1095"/>
    <cellStyle name="Обычный 57 2 5 2" xfId="1096"/>
    <cellStyle name="Обычный 57 2 5 2 2" xfId="1097"/>
    <cellStyle name="Обычный 57 2 5 3" xfId="1098"/>
    <cellStyle name="Обычный 57 2 6" xfId="1099"/>
    <cellStyle name="Обычный 57 2 6 2" xfId="1100"/>
    <cellStyle name="Обычный 57 2 7" xfId="1101"/>
    <cellStyle name="Обычный 57 3" xfId="1102"/>
    <cellStyle name="Обычный 57 3 2" xfId="1103"/>
    <cellStyle name="Обычный 57 4" xfId="1104"/>
    <cellStyle name="Обычный 58" xfId="1105"/>
    <cellStyle name="Обычный 58 2" xfId="1106"/>
    <cellStyle name="Обычный 58 2 2" xfId="1107"/>
    <cellStyle name="Обычный 58 2 2 2" xfId="1108"/>
    <cellStyle name="Обычный 58 2 3" xfId="1109"/>
    <cellStyle name="Обычный 58 3" xfId="1110"/>
    <cellStyle name="Обычный 58 3 2" xfId="1111"/>
    <cellStyle name="Обычный 58 4" xfId="1112"/>
    <cellStyle name="Обычный 59" xfId="1113"/>
    <cellStyle name="Обычный 59 2" xfId="1114"/>
    <cellStyle name="Обычный 59 2 2" xfId="1115"/>
    <cellStyle name="Обычный 59 2 2 2" xfId="1116"/>
    <cellStyle name="Обычный 59 2 3" xfId="1117"/>
    <cellStyle name="Обычный 59 3" xfId="1118"/>
    <cellStyle name="Обычный 59 3 2" xfId="1119"/>
    <cellStyle name="Обычный 59 4" xfId="1120"/>
    <cellStyle name="Обычный 6" xfId="1121"/>
    <cellStyle name="Обычный 6 2" xfId="1122"/>
    <cellStyle name="Обычный 6 2 2" xfId="1123"/>
    <cellStyle name="Обычный 6 2 2 2" xfId="1124"/>
    <cellStyle name="Обычный 6 2 3" xfId="1125"/>
    <cellStyle name="Обычный 6 3" xfId="1126"/>
    <cellStyle name="Обычный 6 4" xfId="1127"/>
    <cellStyle name="Обычный 6 5" xfId="1128"/>
    <cellStyle name="Обычный 6 5 2" xfId="1129"/>
    <cellStyle name="Обычный 6 6" xfId="1130"/>
    <cellStyle name="Обычный 6_Гидроузел на р.Тышкан" xfId="1131"/>
    <cellStyle name="Обычный 60" xfId="1132"/>
    <cellStyle name="Обычный 61" xfId="1133"/>
    <cellStyle name="Обычный 61 2" xfId="1134"/>
    <cellStyle name="Обычный 61 2 2" xfId="1135"/>
    <cellStyle name="Обычный 61 2 2 2" xfId="1136"/>
    <cellStyle name="Обычный 61 2 3" xfId="1137"/>
    <cellStyle name="Обычный 61 3" xfId="1138"/>
    <cellStyle name="Обычный 61 3 2" xfId="1139"/>
    <cellStyle name="Обычный 61 4" xfId="1140"/>
    <cellStyle name="Обычный 62" xfId="1141"/>
    <cellStyle name="Обычный 62 2" xfId="1142"/>
    <cellStyle name="Обычный 62 2 2" xfId="1143"/>
    <cellStyle name="Обычный 62 3" xfId="1144"/>
    <cellStyle name="Обычный 63" xfId="1145"/>
    <cellStyle name="Обычный 64" xfId="1146"/>
    <cellStyle name="Обычный 64 2" xfId="1147"/>
    <cellStyle name="Обычный 64 2 2" xfId="1148"/>
    <cellStyle name="Обычный 64 3" xfId="1149"/>
    <cellStyle name="Обычный 65" xfId="1150"/>
    <cellStyle name="Обычный 65 2" xfId="1151"/>
    <cellStyle name="Обычный 65 2 2" xfId="1152"/>
    <cellStyle name="Обычный 65 3" xfId="1153"/>
    <cellStyle name="Обычный 66" xfId="1154"/>
    <cellStyle name="Обычный 66 2" xfId="1155"/>
    <cellStyle name="Обычный 66 2 2" xfId="1156"/>
    <cellStyle name="Обычный 66 3" xfId="1157"/>
    <cellStyle name="Обычный 67" xfId="1158"/>
    <cellStyle name="Обычный 67 2" xfId="1159"/>
    <cellStyle name="Обычный 67 2 2" xfId="1160"/>
    <cellStyle name="Обычный 67 3" xfId="1161"/>
    <cellStyle name="Обычный 68" xfId="1162"/>
    <cellStyle name="Обычный 68 2" xfId="1163"/>
    <cellStyle name="Обычный 68 2 2" xfId="1164"/>
    <cellStyle name="Обычный 68 3" xfId="1165"/>
    <cellStyle name="Обычный 69" xfId="1166"/>
    <cellStyle name="Обычный 69 2" xfId="1167"/>
    <cellStyle name="Обычный 69 2 2" xfId="1168"/>
    <cellStyle name="Обычный 69 2 2 2" xfId="1169"/>
    <cellStyle name="Обычный 69 2 3" xfId="1170"/>
    <cellStyle name="Обычный 69 3" xfId="1171"/>
    <cellStyle name="Обычный 69 3 2" xfId="1172"/>
    <cellStyle name="Обычный 69 4" xfId="1173"/>
    <cellStyle name="Обычный 7" xfId="1174"/>
    <cellStyle name="Обычный 7 2" xfId="1175"/>
    <cellStyle name="Обычный 7 2 2" xfId="1176"/>
    <cellStyle name="Обычный 7 2 2 2" xfId="1177"/>
    <cellStyle name="Обычный 7 2 3" xfId="1178"/>
    <cellStyle name="Обычный 7 3" xfId="1179"/>
    <cellStyle name="Обычный 7 4" xfId="1180"/>
    <cellStyle name="Обычный 7 5" xfId="1181"/>
    <cellStyle name="Обычный 7 6" xfId="1182"/>
    <cellStyle name="Обычный 7 7" xfId="1183"/>
    <cellStyle name="Обычный 7_1.ОТЧЕТ об исп тариф.сметы подача на 14.02.18г." xfId="1501"/>
    <cellStyle name="Обычный 70" xfId="1184"/>
    <cellStyle name="Обычный 70 2" xfId="1185"/>
    <cellStyle name="Обычный 70 2 2" xfId="1186"/>
    <cellStyle name="Обычный 70 2 2 2" xfId="1187"/>
    <cellStyle name="Обычный 70 2 2 2 2" xfId="1188"/>
    <cellStyle name="Обычный 70 2 2 3" xfId="1189"/>
    <cellStyle name="Обычный 70 2 3" xfId="1190"/>
    <cellStyle name="Обычный 70 2 3 2" xfId="1191"/>
    <cellStyle name="Обычный 70 2 4" xfId="1192"/>
    <cellStyle name="Обычный 70 3" xfId="1193"/>
    <cellStyle name="Обычный 70 3 2" xfId="1194"/>
    <cellStyle name="Обычный 70 4" xfId="1195"/>
    <cellStyle name="Обычный 71" xfId="1196"/>
    <cellStyle name="Обычный 71 2" xfId="1197"/>
    <cellStyle name="Обычный 71 2 2" xfId="1198"/>
    <cellStyle name="Обычный 71 2 2 2" xfId="1199"/>
    <cellStyle name="Обычный 71 2 3" xfId="1200"/>
    <cellStyle name="Обычный 71 3" xfId="1201"/>
    <cellStyle name="Обычный 71 3 2" xfId="1202"/>
    <cellStyle name="Обычный 71 3 2 2" xfId="1203"/>
    <cellStyle name="Обычный 71 3 2 2 2" xfId="1204"/>
    <cellStyle name="Обычный 71 3 2 3" xfId="1205"/>
    <cellStyle name="Обычный 71 3 3" xfId="1206"/>
    <cellStyle name="Обычный 71 4" xfId="1207"/>
    <cellStyle name="Обычный 71 4 2" xfId="1208"/>
    <cellStyle name="Обычный 71 5" xfId="1209"/>
    <cellStyle name="Обычный 71 6" xfId="1210"/>
    <cellStyle name="Обычный 72" xfId="1211"/>
    <cellStyle name="Обычный 72 2" xfId="1212"/>
    <cellStyle name="Обычный 72 3" xfId="1213"/>
    <cellStyle name="Обычный 72 3 2" xfId="1214"/>
    <cellStyle name="Обычный 72 3 3" xfId="1215"/>
    <cellStyle name="Обычный 72 4" xfId="1216"/>
    <cellStyle name="Обычный 73" xfId="1217"/>
    <cellStyle name="Обычный 73 2" xfId="1218"/>
    <cellStyle name="Обычный 73 3" xfId="1219"/>
    <cellStyle name="Обычный 74" xfId="1220"/>
    <cellStyle name="Обычный 75" xfId="1221"/>
    <cellStyle name="Обычный 75 2" xfId="1222"/>
    <cellStyle name="Обычный 76" xfId="1223"/>
    <cellStyle name="Обычный 76 2" xfId="1224"/>
    <cellStyle name="Обычный 76 2 2" xfId="1225"/>
    <cellStyle name="Обычный 76 2 2 2" xfId="1226"/>
    <cellStyle name="Обычный 76 2 3" xfId="1227"/>
    <cellStyle name="Обычный 76 3" xfId="1228"/>
    <cellStyle name="Обычный 76 4" xfId="1229"/>
    <cellStyle name="Обычный 77" xfId="1230"/>
    <cellStyle name="Обычный 78" xfId="1231"/>
    <cellStyle name="Обычный 79" xfId="1232"/>
    <cellStyle name="Обычный 79 2" xfId="1233"/>
    <cellStyle name="Обычный 8" xfId="1234"/>
    <cellStyle name="Обычный 8 2" xfId="1235"/>
    <cellStyle name="Обычный 8 2 2" xfId="1236"/>
    <cellStyle name="Обычный 8 2 2 2" xfId="1237"/>
    <cellStyle name="Обычный 8 2 3" xfId="1238"/>
    <cellStyle name="Обычный 8 3" xfId="1239"/>
    <cellStyle name="Обычный 8 4" xfId="1240"/>
    <cellStyle name="Обычный 8 5" xfId="1241"/>
    <cellStyle name="Обычный 8_Гидроузел на р.Тышкан" xfId="1242"/>
    <cellStyle name="Обычный 80" xfId="1243"/>
    <cellStyle name="Обычный 80 2" xfId="1244"/>
    <cellStyle name="Обычный 81" xfId="1245"/>
    <cellStyle name="Обычный 81 2" xfId="1246"/>
    <cellStyle name="Обычный 81 2 2" xfId="1247"/>
    <cellStyle name="Обычный 81 2 2 2" xfId="1248"/>
    <cellStyle name="Обычный 81 3" xfId="1249"/>
    <cellStyle name="Обычный 81 4" xfId="1250"/>
    <cellStyle name="Обычный 82" xfId="1251"/>
    <cellStyle name="Обычный 82 2" xfId="1252"/>
    <cellStyle name="Обычный 83" xfId="1253"/>
    <cellStyle name="Обычный 83 2" xfId="1254"/>
    <cellStyle name="Обычный 84" xfId="1255"/>
    <cellStyle name="Обычный 84 2" xfId="1256"/>
    <cellStyle name="Обычный 85" xfId="1257"/>
    <cellStyle name="Обычный 86" xfId="1258"/>
    <cellStyle name="Обычный 87" xfId="1259"/>
    <cellStyle name="Обычный 88" xfId="1260"/>
    <cellStyle name="Обычный 89" xfId="1261"/>
    <cellStyle name="Обычный 9" xfId="1262"/>
    <cellStyle name="Обычный 9 2" xfId="1263"/>
    <cellStyle name="Обычный 9 2 2" xfId="1264"/>
    <cellStyle name="Обычный 9 2 2 2" xfId="1265"/>
    <cellStyle name="Обычный 9 2 3" xfId="1266"/>
    <cellStyle name="Обычный 9 3" xfId="1267"/>
    <cellStyle name="Обычный 9 4" xfId="1268"/>
    <cellStyle name="Обычный 9 8" xfId="1269"/>
    <cellStyle name="Обычный 9 9" xfId="1270"/>
    <cellStyle name="Обычный 9_Каратальская плотина" xfId="1271"/>
    <cellStyle name="Обычный 90" xfId="1272"/>
    <cellStyle name="Обычный 91" xfId="1273"/>
    <cellStyle name="Обычный 92" xfId="1274"/>
    <cellStyle name="Обычный 93" xfId="1275"/>
    <cellStyle name="Обычный 93 2" xfId="1276"/>
    <cellStyle name="Обычный 94" xfId="1277"/>
    <cellStyle name="Обычный 95" xfId="1278"/>
    <cellStyle name="Обычный_Лист1" xfId="1495"/>
    <cellStyle name="Отличный" xfId="1279"/>
    <cellStyle name="Отличный 2" xfId="1280"/>
    <cellStyle name="Отличный 2 2" xfId="1281"/>
    <cellStyle name="Отличный 2 2 2" xfId="1282"/>
    <cellStyle name="Отличный 2 2 2 2" xfId="1283"/>
    <cellStyle name="Отличный 2 2 2 3" xfId="1284"/>
    <cellStyle name="Отличный 2 2 3" xfId="1285"/>
    <cellStyle name="Отличный 2 2 3 2" xfId="1286"/>
    <cellStyle name="Отличный 2 2 3 3" xfId="1287"/>
    <cellStyle name="Отличный 2 2 4" xfId="1288"/>
    <cellStyle name="Отличный 2 3" xfId="1289"/>
    <cellStyle name="Отличный 2 3 2" xfId="1290"/>
    <cellStyle name="Отличный 2 3 3" xfId="1291"/>
    <cellStyle name="Отличный 2 4" xfId="1292"/>
    <cellStyle name="Отличный 2 4 2" xfId="1293"/>
    <cellStyle name="Отличный 2 4 3" xfId="1294"/>
    <cellStyle name="Отличный 2 5" xfId="1295"/>
    <cellStyle name="Отличный 3" xfId="1296"/>
    <cellStyle name="Отличный 3 2" xfId="1297"/>
    <cellStyle name="Отличный 3 2 2" xfId="1298"/>
    <cellStyle name="Отличный 3 2 3" xfId="1299"/>
    <cellStyle name="Отличный 3 3" xfId="1300"/>
    <cellStyle name="Отличный 3 3 2" xfId="1301"/>
    <cellStyle name="Отличный 3 3 3" xfId="1302"/>
    <cellStyle name="Отличный 3 4" xfId="1303"/>
    <cellStyle name="Отличный 4" xfId="1304"/>
    <cellStyle name="Отличный 4 2" xfId="1305"/>
    <cellStyle name="Отличный 4 3" xfId="1306"/>
    <cellStyle name="Отличный 5" xfId="1307"/>
    <cellStyle name="Отличный 5 2" xfId="1308"/>
    <cellStyle name="Отличный 5 3" xfId="1309"/>
    <cellStyle name="Отличный 6" xfId="1310"/>
    <cellStyle name="Плохой 2" xfId="1311"/>
    <cellStyle name="Плохой 2 2" xfId="1312"/>
    <cellStyle name="Плохой 2 2 2" xfId="1313"/>
    <cellStyle name="Плохой 2 3" xfId="1314"/>
    <cellStyle name="Плохой 2 4" xfId="1315"/>
    <cellStyle name="Плохой 2 5" xfId="1316"/>
    <cellStyle name="Плохой 2_Электроэнергия" xfId="1317"/>
    <cellStyle name="Плохой 3" xfId="1318"/>
    <cellStyle name="Пояснение 2" xfId="1319"/>
    <cellStyle name="Пояснение 2 2" xfId="1320"/>
    <cellStyle name="Пояснение 2 2 2" xfId="1321"/>
    <cellStyle name="Пояснение 2 3" xfId="1322"/>
    <cellStyle name="Пояснение 2 4" xfId="1323"/>
    <cellStyle name="Пояснение 2 5" xfId="1324"/>
    <cellStyle name="Пояснение 2_Электроэнергия" xfId="1325"/>
    <cellStyle name="Пояснение 3" xfId="1326"/>
    <cellStyle name="Примечание 2" xfId="1327"/>
    <cellStyle name="Примечание 2 2" xfId="1328"/>
    <cellStyle name="Примечание 2 2 2" xfId="1329"/>
    <cellStyle name="Примечание 2 2 2 2" xfId="1330"/>
    <cellStyle name="Примечание 2 2 3" xfId="1331"/>
    <cellStyle name="Примечание 2 2 3 2" xfId="1332"/>
    <cellStyle name="Примечание 2 2 4" xfId="1333"/>
    <cellStyle name="Примечание 2 3" xfId="1334"/>
    <cellStyle name="Примечание 2 3 2" xfId="1335"/>
    <cellStyle name="Примечание 2 4" xfId="1336"/>
    <cellStyle name="Примечание 2 4 2" xfId="1337"/>
    <cellStyle name="Примечание 2 5" xfId="1338"/>
    <cellStyle name="Примечание 2 5 2" xfId="1339"/>
    <cellStyle name="Примечание 2 6" xfId="1340"/>
    <cellStyle name="Примечание 2 6 2" xfId="1341"/>
    <cellStyle name="Примечание 2 7" xfId="1342"/>
    <cellStyle name="Примечание 3" xfId="1343"/>
    <cellStyle name="Примечание 3 2" xfId="1344"/>
    <cellStyle name="Примечание 3 2 2" xfId="1345"/>
    <cellStyle name="Примечание 3 2 2 2" xfId="1346"/>
    <cellStyle name="Примечание 3 2 2 2 2" xfId="1347"/>
    <cellStyle name="Примечание 3 2 2 3" xfId="1348"/>
    <cellStyle name="Примечание 3 2 3" xfId="1349"/>
    <cellStyle name="Примечание 3 2 3 2" xfId="1350"/>
    <cellStyle name="Примечание 3 2 4" xfId="1351"/>
    <cellStyle name="Примечание 3 3" xfId="1352"/>
    <cellStyle name="Примечание 3 3 2" xfId="1353"/>
    <cellStyle name="Примечание 3 3 2 2" xfId="1354"/>
    <cellStyle name="Примечание 3 3 3" xfId="1355"/>
    <cellStyle name="Примечание 3 4" xfId="1356"/>
    <cellStyle name="Примечание 3 4 2" xfId="1357"/>
    <cellStyle name="Примечание 3 5" xfId="1358"/>
    <cellStyle name="Примечание 4" xfId="1359"/>
    <cellStyle name="Примечание 4 2" xfId="1360"/>
    <cellStyle name="Примечание 4 2 2" xfId="1361"/>
    <cellStyle name="Примечание 4 3" xfId="1362"/>
    <cellStyle name="Примечание 4 3 2" xfId="1363"/>
    <cellStyle name="Примечание 4 4" xfId="1364"/>
    <cellStyle name="Примечание 5" xfId="1365"/>
    <cellStyle name="Примечание 5 2" xfId="1366"/>
    <cellStyle name="Примечание 6" xfId="1367"/>
    <cellStyle name="Примечание 6 2" xfId="1368"/>
    <cellStyle name="Примечание 7" xfId="1369"/>
    <cellStyle name="Процентный" xfId="1502" builtinId="5"/>
    <cellStyle name="Процентный 2" xfId="1370"/>
    <cellStyle name="Процентный 2 2" xfId="1371"/>
    <cellStyle name="Процентный 2 2 2" xfId="1372"/>
    <cellStyle name="Процентный 2 2 3" xfId="1373"/>
    <cellStyle name="Процентный 2 3" xfId="1374"/>
    <cellStyle name="Процентный 2 3 2" xfId="1375"/>
    <cellStyle name="Процентный 2 3 2 2" xfId="1376"/>
    <cellStyle name="Процентный 2 3 3" xfId="1377"/>
    <cellStyle name="Процентный 2 4" xfId="1378"/>
    <cellStyle name="Процентный 2 4 2" xfId="1379"/>
    <cellStyle name="Процентный 2 5" xfId="1380"/>
    <cellStyle name="Процентный 2 5 2" xfId="1381"/>
    <cellStyle name="Процентный 2 6" xfId="1382"/>
    <cellStyle name="Процентный 3" xfId="1383"/>
    <cellStyle name="Процентный 3 2" xfId="1384"/>
    <cellStyle name="Процентный 3 2 2" xfId="1385"/>
    <cellStyle name="Процентный 3 2 2 2" xfId="1386"/>
    <cellStyle name="Процентный 3 2 3" xfId="1387"/>
    <cellStyle name="Процентный 3 2 4" xfId="1388"/>
    <cellStyle name="Процентный 3 3" xfId="1389"/>
    <cellStyle name="Процентный 3 3 2" xfId="1390"/>
    <cellStyle name="Процентный 3 3 2 2" xfId="1391"/>
    <cellStyle name="Процентный 3 3 3" xfId="1392"/>
    <cellStyle name="Процентный 3 4" xfId="1393"/>
    <cellStyle name="Процентный 3 4 2" xfId="1394"/>
    <cellStyle name="Процентный 3 5" xfId="1395"/>
    <cellStyle name="Процентный 3 5 2" xfId="1396"/>
    <cellStyle name="Процентный 3 5 2 2" xfId="1397"/>
    <cellStyle name="Процентный 3 5 2 2 2" xfId="1398"/>
    <cellStyle name="Процентный 3 5 2 3" xfId="1399"/>
    <cellStyle name="Процентный 3 5 3" xfId="1400"/>
    <cellStyle name="Процентный 3 5 3 2" xfId="1401"/>
    <cellStyle name="Процентный 4" xfId="1402"/>
    <cellStyle name="Процентный 4 2" xfId="1403"/>
    <cellStyle name="Процентный 4 2 2" xfId="1404"/>
    <cellStyle name="Процентный 4 3" xfId="1405"/>
    <cellStyle name="Процентный 5" xfId="1406"/>
    <cellStyle name="Процентный 5 2" xfId="1407"/>
    <cellStyle name="Процентный 5 2 2" xfId="1408"/>
    <cellStyle name="Процентный 5 2 2 2" xfId="1409"/>
    <cellStyle name="Процентный 5 2 2 2 2" xfId="1410"/>
    <cellStyle name="Процентный 5 2 2 3" xfId="1411"/>
    <cellStyle name="Процентный 5 3" xfId="1412"/>
    <cellStyle name="Процентный 6" xfId="1413"/>
    <cellStyle name="Процентный 7" xfId="1414"/>
    <cellStyle name="Процентный 7 2" xfId="1415"/>
    <cellStyle name="Процентный 7 3" xfId="1416"/>
    <cellStyle name="Процентный 8" xfId="1417"/>
    <cellStyle name="Процентный 9" xfId="1418"/>
    <cellStyle name="Процентный 9 2" xfId="1419"/>
    <cellStyle name="Связанная ячейка 2" xfId="1420"/>
    <cellStyle name="Связанная ячейка 2 2" xfId="1421"/>
    <cellStyle name="Связанная ячейка 2 2 2" xfId="1422"/>
    <cellStyle name="Связанная ячейка 2 3" xfId="1423"/>
    <cellStyle name="Связанная ячейка 2 4" xfId="1424"/>
    <cellStyle name="Связанная ячейка 2 5" xfId="1425"/>
    <cellStyle name="Связанная ячейка 2_Электроэнергия" xfId="1426"/>
    <cellStyle name="Связанная ячейка 3" xfId="1427"/>
    <cellStyle name="Стиль 1" xfId="1428"/>
    <cellStyle name="Стиль 1 2" xfId="1429"/>
    <cellStyle name="Стиль 1 2 2" xfId="1430"/>
    <cellStyle name="Стиль 1 2 3" xfId="1431"/>
    <cellStyle name="Стиль 1 3" xfId="1432"/>
    <cellStyle name="Стиль 1 3 2" xfId="1433"/>
    <cellStyle name="Стиль 1 3 2 2" xfId="1434"/>
    <cellStyle name="Стиль 1 3 3" xfId="1435"/>
    <cellStyle name="Стиль 1 4" xfId="1436"/>
    <cellStyle name="Стиль 1 5" xfId="1437"/>
    <cellStyle name="Стиль 1 6" xfId="1438"/>
    <cellStyle name="Стиль 1_16 МСХ 13.09.11 с проблемными" xfId="1439"/>
    <cellStyle name="Супер" xfId="1440"/>
    <cellStyle name="Текст предупреждения 2" xfId="1441"/>
    <cellStyle name="Текст предупреждения 2 2" xfId="1442"/>
    <cellStyle name="Текст предупреждения 2 2 2" xfId="1443"/>
    <cellStyle name="Текст предупреждения 2 3" xfId="1444"/>
    <cellStyle name="Текст предупреждения 2 4" xfId="1445"/>
    <cellStyle name="Текст предупреждения 2 5" xfId="1446"/>
    <cellStyle name="Текст предупреждения 2_Электроэнергия" xfId="1447"/>
    <cellStyle name="Текст предупреждения 3" xfId="1448"/>
    <cellStyle name="Финансовый" xfId="1496" builtinId="3"/>
    <cellStyle name="Финансовый 10" xfId="1449"/>
    <cellStyle name="Финансовый 11" xfId="1450"/>
    <cellStyle name="Финансовый 12" xfId="1451"/>
    <cellStyle name="Финансовый 13" xfId="1497"/>
    <cellStyle name="Финансовый 2" xfId="3"/>
    <cellStyle name="Финансовый 2 2" xfId="1452"/>
    <cellStyle name="Финансовый 2 2 2" xfId="1453"/>
    <cellStyle name="Финансовый 2 2 2 2" xfId="1454"/>
    <cellStyle name="Финансовый 2 2 3" xfId="1455"/>
    <cellStyle name="Финансовый 2 2 4" xfId="1456"/>
    <cellStyle name="Финансовый 2 2 5" xfId="1457"/>
    <cellStyle name="Финансовый 2 2 6" xfId="1458"/>
    <cellStyle name="Финансовый 2 2 7" xfId="1459"/>
    <cellStyle name="Финансовый 2 2 8" xfId="1460"/>
    <cellStyle name="Финансовый 2 3" xfId="1461"/>
    <cellStyle name="Финансовый 2 3 2" xfId="1462"/>
    <cellStyle name="Финансовый 2 3 2 2" xfId="1463"/>
    <cellStyle name="Финансовый 2 3 3" xfId="1464"/>
    <cellStyle name="Финансовый 2 3 3 2" xfId="1465"/>
    <cellStyle name="Финансовый 2 3 4" xfId="1466"/>
    <cellStyle name="Финансовый 2 3 4 2" xfId="1467"/>
    <cellStyle name="Финансовый 2 4" xfId="1468"/>
    <cellStyle name="Финансовый 2 5" xfId="1469"/>
    <cellStyle name="Финансовый 2 6" xfId="1470"/>
    <cellStyle name="Финансовый 2 7" xfId="1498"/>
    <cellStyle name="Финансовый 2_Р-5" xfId="1471"/>
    <cellStyle name="Финансовый 3" xfId="1472"/>
    <cellStyle name="Финансовый 3 2" xfId="1473"/>
    <cellStyle name="Финансовый 3 3" xfId="1474"/>
    <cellStyle name="Финансовый 3 3 2" xfId="1475"/>
    <cellStyle name="Финансовый 4" xfId="1476"/>
    <cellStyle name="Финансовый 4 2" xfId="1477"/>
    <cellStyle name="Финансовый 5" xfId="1478"/>
    <cellStyle name="Финансовый 5 2" xfId="1479"/>
    <cellStyle name="Финансовый 6" xfId="1480"/>
    <cellStyle name="Финансовый 7" xfId="1481"/>
    <cellStyle name="Финансовый 8" xfId="1482"/>
    <cellStyle name="Финансовый 8 2" xfId="1483"/>
    <cellStyle name="Финансовый 9" xfId="1484"/>
    <cellStyle name="Хороший 2" xfId="1485"/>
    <cellStyle name="Хороший 2 2" xfId="1486"/>
    <cellStyle name="Хороший 2 2 2" xfId="1487"/>
    <cellStyle name="Хороший 2 3" xfId="1488"/>
    <cellStyle name="Хороший 2 4" xfId="1489"/>
    <cellStyle name="Хороший 2 5" xfId="1490"/>
    <cellStyle name="Хороший 2_Электроэнергия" xfId="1491"/>
    <cellStyle name="Хороший 3" xfId="1492"/>
    <cellStyle name="Хороший 3 2" xfId="1493"/>
    <cellStyle name="Хороший 4" xfId="1494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4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61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7406640" y="118001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7406640" y="119982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7406640" y="121964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7406640" y="12394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9311640" y="233825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9311640" y="238550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9311640" y="24327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62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9311640" y="24799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56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6096000" y="10420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57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6096000" y="10603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58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6096000" y="10786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0</xdr:colOff>
      <xdr:row>59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6096000" y="10969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57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12931140" y="18109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12931140" y="183990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12931140" y="186657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12931140" y="189324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8092440" y="141852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8092440" y="144214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8092440" y="146576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8092440" y="14893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12573000" y="197325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 txBox="1"/>
      </xdr:nvSpPr>
      <xdr:spPr>
        <a:xfrm>
          <a:off x="12573000" y="1993071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 txBox="1"/>
      </xdr:nvSpPr>
      <xdr:spPr>
        <a:xfrm>
          <a:off x="12573000" y="201288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 txBox="1"/>
      </xdr:nvSpPr>
      <xdr:spPr>
        <a:xfrm>
          <a:off x="12573000" y="203269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57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12550140" y="1468053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58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12550140" y="1487865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59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12550140" y="150767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8</xdr:col>
      <xdr:colOff>0</xdr:colOff>
      <xdr:row>60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12550140" y="1527489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58</xdr:row>
      <xdr:rowOff>217776</xdr:rowOff>
    </xdr:from>
    <xdr:ext cx="168121" cy="274008"/>
    <xdr:sp macro="" textlink="">
      <xdr:nvSpPr>
        <xdr:cNvPr id="37" name="TextBox 36"/>
        <xdr:cNvSpPr txBox="1"/>
      </xdr:nvSpPr>
      <xdr:spPr>
        <a:xfrm>
          <a:off x="10629900" y="166293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8" name="TextBox 37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39" name="TextBox 38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0" name="TextBox 39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1" name="TextBox 40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2" name="TextBox 41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3" name="TextBox 42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4" name="TextBox 43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5" name="TextBox 44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6" name="TextBox 45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7" name="TextBox 46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8" name="TextBox 47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49" name="TextBox 48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0" name="TextBox 49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1" name="TextBox 50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2" name="TextBox 51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3" name="TextBox 52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4" name="TextBox 53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5" name="TextBox 54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6" name="TextBox 55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7" name="TextBox 56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8" name="TextBox 57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59" name="TextBox 58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0" name="TextBox 59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1" name="TextBox 60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2" name="TextBox 61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3" name="TextBox 62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4" name="TextBox 63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5" name="TextBox 64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6" name="TextBox 65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7" name="TextBox 66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8" name="TextBox 67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69" name="TextBox 68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0" name="TextBox 69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1" name="TextBox 70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2" name="TextBox 71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59</xdr:row>
      <xdr:rowOff>217776</xdr:rowOff>
    </xdr:from>
    <xdr:ext cx="168121" cy="274008"/>
    <xdr:sp macro="" textlink="">
      <xdr:nvSpPr>
        <xdr:cNvPr id="73" name="TextBox 72"/>
        <xdr:cNvSpPr txBox="1"/>
      </xdr:nvSpPr>
      <xdr:spPr>
        <a:xfrm>
          <a:off x="10629900" y="1682937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4" name="TextBox 73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5" name="TextBox 74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6" name="TextBox 75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7" name="TextBox 76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8" name="TextBox 77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79" name="TextBox 78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0" name="TextBox 79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1" name="TextBox 80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2" name="TextBox 81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3" name="TextBox 82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4" name="TextBox 83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5" name="TextBox 84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6" name="TextBox 85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7" name="TextBox 86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8" name="TextBox 87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89" name="TextBox 88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0" name="TextBox 89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1" name="TextBox 90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2" name="TextBox 91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3" name="TextBox 92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4" name="TextBox 93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5" name="TextBox 94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6" name="TextBox 95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7" name="TextBox 96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8" name="TextBox 97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99" name="TextBox 98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0" name="TextBox 99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1" name="TextBox 100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2" name="TextBox 101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3" name="TextBox 102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4" name="TextBox 103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5" name="TextBox 104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6" name="TextBox 105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7" name="TextBox 106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8" name="TextBox 107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60</xdr:row>
      <xdr:rowOff>217776</xdr:rowOff>
    </xdr:from>
    <xdr:ext cx="168121" cy="274008"/>
    <xdr:sp macro="" textlink="">
      <xdr:nvSpPr>
        <xdr:cNvPr id="109" name="TextBox 108"/>
        <xdr:cNvSpPr txBox="1"/>
      </xdr:nvSpPr>
      <xdr:spPr>
        <a:xfrm>
          <a:off x="10629900" y="1702940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0" name="TextBox 109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1" name="TextBox 110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2" name="TextBox 111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3" name="TextBox 112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4" name="TextBox 113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5" name="TextBox 114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6" name="TextBox 115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7" name="TextBox 116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8" name="TextBox 117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19" name="TextBox 118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0" name="TextBox 119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1" name="TextBox 120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2" name="TextBox 121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3" name="TextBox 122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4" name="TextBox 123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5" name="TextBox 124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6" name="TextBox 125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7" name="TextBox 126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8" name="TextBox 127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29" name="TextBox 128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0" name="TextBox 129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1" name="TextBox 130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2" name="TextBox 131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3" name="TextBox 132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4" name="TextBox 133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5" name="TextBox 134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6" name="TextBox 135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7" name="TextBox 136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8" name="TextBox 137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39" name="TextBox 138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0" name="TextBox 139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1" name="TextBox 140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2" name="TextBox 141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3" name="TextBox 142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4" name="TextBox 143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61</xdr:row>
      <xdr:rowOff>217776</xdr:rowOff>
    </xdr:from>
    <xdr:ext cx="168121" cy="274008"/>
    <xdr:sp macro="" textlink="">
      <xdr:nvSpPr>
        <xdr:cNvPr id="145" name="TextBox 144"/>
        <xdr:cNvSpPr txBox="1"/>
      </xdr:nvSpPr>
      <xdr:spPr>
        <a:xfrm>
          <a:off x="10629900" y="17229426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" name="TextBox 1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" name="TextBox 2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4" name="TextBox 3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5" name="TextBox 4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6" name="TextBox 5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7" name="TextBox 6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8" name="TextBox 7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9" name="TextBox 8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0" name="TextBox 9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1" name="TextBox 10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2" name="TextBox 11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3" name="TextBox 12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4" name="TextBox 13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5" name="TextBox 14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6" name="TextBox 15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7" name="TextBox 16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8" name="TextBox 17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19" name="TextBox 18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0" name="TextBox 19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1" name="TextBox 20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2" name="TextBox 21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3" name="TextBox 22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4" name="TextBox 23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5" name="TextBox 24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6" name="TextBox 25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7" name="TextBox 26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8" name="TextBox 27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29" name="TextBox 28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0" name="TextBox 29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1" name="TextBox 30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2" name="TextBox 31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3" name="TextBox 32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4" name="TextBox 33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5" name="TextBox 34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14</xdr:row>
      <xdr:rowOff>217776</xdr:rowOff>
    </xdr:from>
    <xdr:ext cx="168121" cy="274008"/>
    <xdr:sp macro="" textlink="">
      <xdr:nvSpPr>
        <xdr:cNvPr id="36" name="TextBox 35"/>
        <xdr:cNvSpPr txBox="1"/>
      </xdr:nvSpPr>
      <xdr:spPr>
        <a:xfrm>
          <a:off x="6877050" y="6075651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37" name="TextBox 36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38" name="TextBox 37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39" name="TextBox 38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0" name="TextBox 39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1" name="TextBox 40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2" name="TextBox 41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3" name="TextBox 42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4" name="TextBox 43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5" name="TextBox 44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6" name="TextBox 45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7" name="TextBox 46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8" name="TextBox 47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49" name="TextBox 48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0" name="TextBox 49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1" name="TextBox 50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2" name="TextBox 51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3" name="TextBox 52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4" name="TextBox 53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5" name="TextBox 54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6" name="TextBox 55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7" name="TextBox 56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8" name="TextBox 57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59" name="TextBox 58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0" name="TextBox 59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1" name="TextBox 60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2" name="TextBox 61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3" name="TextBox 62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4" name="TextBox 63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5" name="TextBox 64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6" name="TextBox 65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7" name="TextBox 66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8" name="TextBox 67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0</xdr:rowOff>
    </xdr:from>
    <xdr:ext cx="168121" cy="274008"/>
    <xdr:sp macro="" textlink="">
      <xdr:nvSpPr>
        <xdr:cNvPr id="69" name="TextBox 68"/>
        <xdr:cNvSpPr txBox="1"/>
      </xdr:nvSpPr>
      <xdr:spPr>
        <a:xfrm>
          <a:off x="6877050" y="81057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0" name="TextBox 69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1" name="TextBox 70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2" name="TextBox 71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3" name="TextBox 72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4" name="TextBox 73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5" name="TextBox 74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6" name="TextBox 75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7" name="TextBox 76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8" name="TextBox 77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79" name="TextBox 78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0" name="TextBox 79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1" name="TextBox 80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2" name="TextBox 81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3" name="TextBox 82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4" name="TextBox 83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5" name="TextBox 84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6" name="TextBox 85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7" name="TextBox 86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8" name="TextBox 87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89" name="TextBox 88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0" name="TextBox 89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1" name="TextBox 90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2" name="TextBox 91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3" name="TextBox 92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4" name="TextBox 93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5" name="TextBox 94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6" name="TextBox 95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7" name="TextBox 96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8" name="TextBox 97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99" name="TextBox 98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100" name="TextBox 99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101" name="TextBox 100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168121" cy="274008"/>
    <xdr:sp macro="" textlink="">
      <xdr:nvSpPr>
        <xdr:cNvPr id="102" name="TextBox 101"/>
        <xdr:cNvSpPr txBox="1"/>
      </xdr:nvSpPr>
      <xdr:spPr>
        <a:xfrm>
          <a:off x="6877050" y="10086975"/>
          <a:ext cx="168121" cy="274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5;&#1076;&#1080;&#1085;&#1099;&#1081;%20&#1090;&#1072;&#1088;&#1080;&#1092;%20&#1089;%201.05.2017%20&#1075;/&#1044;&#1080;&#1089;&#1082;%20D/&#1072;&#1085;&#1074;&#1072;&#1088;/RABOTA/&#1041;&#1091;&#1093;%20&#1091;&#1095;&#1077;&#1090;%20&#1080;%20&#1072;&#1091;&#1076;&#1080;&#1090;/&#1087;&#1072;&#1082;&#1077;&#1090;%20&#1086;&#1090;&#1095;&#1077;&#1090;&#1085;&#1086;&#1089;&#1090;&#1080;/&#1056;&#1077;&#1072;&#1083;&#1100;&#1085;&#1099;&#1081;%20&#1089;&#1077;&#1082;&#1090;&#1086;&#1088;/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82;&#1099;&#1090;&#1078;&#1072;&#1085;/AppData/Roaming/Microsoft/Excel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76;&#1084;&#1080;&#1085;&#1080;&#1089;&#1090;&#1088;&#1072;&#1090;&#1086;&#1088;/Desktop/&#1041;&#1070;&#1044;&#1046;&#1045;&#1058;%202015/&#1044;&#1080;&#1085;&#1072;&#1088;&#1072;/&#1041;&#1070;&#1044;&#1046;&#1045;&#1058;%202014%204/&#1055;&#1083;&#1072;&#1085;%20&#1088;&#1072;&#1079;&#1074;&#1080;&#1090;&#1080;&#1103;%202014%2017.09.2013/Worksheet%20in%205650%20PP&amp;E%20movement%20-%20%20Final%20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&#1040;&#1076;&#1084;&#1080;&#1085;&#1080;&#1089;&#1090;&#1088;&#1072;&#1090;&#1086;&#1088;\Desktop\&#1041;&#1070;&#1044;&#1046;&#1045;&#1058;%202015\&#1044;&#1080;&#1085;&#1072;&#1088;&#1072;\&#1041;&#1070;&#1044;&#1046;&#1045;&#1058;%202014%204\&#1055;&#1083;&#1072;&#1085;%20&#1088;&#1072;&#1079;&#1074;&#1080;&#1090;&#1080;&#1103;%202014%2017.09.2013\Worksheet%20in%205650%20PP&amp;E%20movement%20-%20%20Final%20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ser/LOCALS~1/Temp/Documents%20and%20Settings/ABDRAKHMANOVA/Local%20Settings/Temporary%20Internet%20Files/OLK8/Documents/Clients/KMG/2006%20&#1075;&#1086;&#1076;/&#1040;&#1058;&#1057;%20&#1076;&#1083;&#1103;%20&#1085;&#1086;&#1074;&#1086;&#1075;&#1086;%20&#1086;&#1092;&#1080;&#1089;&#1072;/&#1053;&#1086;&#1074;&#1099;&#1081;%20&#1088;&#1072;&#1089;&#1095;&#1077;&#1090;%20&#1086;&#1090;13%20&#1084;&#1072;&#1088;&#1090;&#1072;/TEO%20Meridian%20KMG%20Office%20ISDN%20&#1094;&#1080;&#1092;&#1088;&#1086;&#1074;&#1099;&#1093;%20&#1073;&#1086;&#1083;&#1100;&#1096;&#107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User\LOCALS~1\Temp\Documents%20and%20Settings\ABDRAKHMANOVA\Local%20Settings\Temporary%20Internet%20Files\OLK8\Documents\Clients\KMG\2006%20&#1075;&#1086;&#1076;\&#1040;&#1058;&#1057;%20&#1076;&#1083;&#1103;%20&#1085;&#1086;&#1074;&#1086;&#1075;&#1086;%20&#1086;&#1092;&#1080;&#1089;&#1072;\&#1053;&#1086;&#1074;&#1099;&#1081;%20&#1088;&#1072;&#1089;&#1095;&#1077;&#1090;%20&#1086;&#1090;13%20&#1084;&#1072;&#1088;&#1090;&#1072;\TEO%20Meridian%20KMG%20Office%20ISDN%20&#1094;&#1080;&#1092;&#1088;&#1086;&#1074;&#1099;&#1093;%20&#1073;&#1086;&#1083;&#1100;&#1096;&#10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\Users\Admin\Desktop\&#1045;&#1076;&#1080;&#1085;&#1099;&#1081;%20&#1090;&#1072;&#1088;&#1080;&#1092;%20&#1089;%201.05.2017%20&#1075;\&#1044;&#1080;&#1089;&#1082;%20D\&#1072;&#1085;&#1074;&#1072;&#1088;\RABOTA\&#1041;&#1091;&#1093;%20&#1091;&#1095;&#1077;&#1090;%20&#1080;%20&#1072;&#1091;&#1076;&#1080;&#1090;\&#1087;&#1072;&#1082;&#1077;&#1090;%20&#1086;&#1090;&#1095;&#1077;&#1090;&#1085;&#1086;&#1089;&#1090;&#1080;\&#1056;&#1077;&#1072;&#1083;&#1100;&#1085;&#1099;&#1081;%20&#1089;&#1077;&#1082;&#1090;&#1086;&#1088;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-2021%20&#1074;%20&#1050;&#1072;&#1079;&#1074;&#1086;&#1076;&#1093;&#1086;&#1079;/&#1040;&#1082;&#1089;&#1091;/&#1041;&#1072;&#1093;&#1099;&#1090;/Users/&#1053;&#1072;&#1088;&#1080;&#1084;&#1072;&#1085;/AppData/Roaming/Microsoft/Excel/&#1055;&#1083;&#1072;&#1085;%20&#1043;&#1047;%20&#1092;&#1080;&#1083;&#1080;&#1072;&#1083;&#1072;%20&#1054;&#1044;&#1057;&#1055;%20&#1040;&#1056;&#1040;&#1051;%20&#1056;&#1043;&#1055;%20&#1050;&#1040;&#1047;&#1042;&#1054;&#1044;&#1061;&#1054;&#1047;%20&#1085;&#1072;%202014%20&#1075;&#1086;&#1076;%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7-2021%20&#1074;%20&#1050;&#1072;&#1079;&#1074;&#1086;&#1076;&#1093;&#1086;&#1079;\&#1040;&#1082;&#1089;&#1091;\&#1041;&#1072;&#1093;&#1099;&#1090;\Users\&#1053;&#1072;&#1088;&#1080;&#1084;&#1072;&#1085;\AppData\Roaming\Microsoft\Excel\&#1055;&#1083;&#1072;&#1085;%20&#1043;&#1047;%20&#1092;&#1080;&#1083;&#1080;&#1072;&#1083;&#1072;%20&#1054;&#1044;&#1057;&#1055;%20&#1040;&#1056;&#1040;&#1051;%20&#1056;&#1043;&#1055;%20&#1050;&#1040;&#1047;&#1042;&#1054;&#1044;&#1061;&#1054;&#1047;%20&#1085;&#1072;%202014%20&#1075;&#1086;&#1076;%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82;&#1099;&#1090;&#1078;&#1072;&#1085;/AppData/Roaming/Microsoft/Excel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82;&#1099;&#1090;&#1078;&#1072;&#1085;/AppData/Roaming/Microsoft/Excel/1%20ADK%20project/2%20&#1062;&#1041;&#1048;&#1048;&#1053;/2-8%20&#1054;&#1083;&#1077;&#1075;%20&#1048;&#1074;&#1072;&#1089;&#1090;&#1086;&#1074;/&#1058;&#1069;&#1054;%20&#1048;&#1047;%20&#1057;&#1090;&#1077;&#1087;&#1085;&#1086;&#1075;&#1086;&#1088;&#1089;%20&#1088;&#1072;&#1089;&#1095;&#1077;&#1090;%202015-04-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ADK%20project/2%20&#1062;&#1041;&#1048;&#1048;&#1053;/2-8%20&#1054;&#1083;&#1077;&#1075;%20&#1048;&#1074;&#1072;&#1089;&#1090;&#1086;&#1074;/&#1058;&#1069;&#1054;%20&#1048;&#1047;%20&#1057;&#1090;&#1077;&#1087;&#1085;&#1086;&#1075;&#1086;&#1088;&#1089;%20&#1088;&#1072;&#1089;&#1095;&#1077;&#1090;%202015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0ADK%20project\2%20&#1062;&#1041;&#1048;&#1048;&#1053;\2-8%20&#1054;&#1083;&#1077;&#1075;%20&#1048;&#1074;&#1072;&#1089;&#1090;&#1086;&#1074;\&#1058;&#1069;&#1054;%20&#1048;&#1047;%20&#1057;&#1090;&#1077;&#1087;&#1085;&#1086;&#1075;&#1086;&#1088;&#1089;%20&#1088;&#1072;&#1089;&#1095;&#1077;&#1090;%202015-04-1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82;&#1099;&#1090;&#1078;&#1072;&#1085;/AppData/Roaming/Microsoft/Excel/Documents%20and%20Settings/fionateo/Desktop/Quotation/Q%202010/Price%20list%202010/Jan%2010/Oracle%20Technology%20Localizable%20Price%20List%20(RM)-Oc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fionateo\Desktop\Quotation\Q%202010\Price%20list%202010\Jan%2010\Oracle%20Technology%20Localizable%20Price%20List%20(RM)-Oc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\Users\Admin\Desktop\&#1045;&#1076;&#1080;&#1085;&#1099;&#1081;%20&#1090;&#1072;&#1088;&#1080;&#1092;%20&#1089;%201.05.2017%20&#1075;\p-otdel\Documents%20and%20Settings\&#1055;&#1086;&#1083;&#1100;&#1079;&#1086;&#1074;&#1072;&#1090;&#1077;&#1083;&#1100;\Local%20Settings\Temporary%20Internet%20Files\Content.IE5\6HD6NIT0\DOCUME~1\Nazar1\LOCALS~1\Temp\Rar$DI00.755\&#1053;&#1086;&#1074;&#1072;&#1103;%20&#1087;&#1072;&#1087;&#1082;&#1072;1\&#1055;&#1083;&#1072;&#1085;&#1080;&#1088;&#1086;&#1074;&#1072;&#1085;&#1080;&#1077;%20&#1073;&#1102;&#1076;&#1078;&#1077;&#1090;&#1072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t/AppData/Local/Temp/Temp1_&#1073;&#1072;&#1082;.zip/&#1041;&#1040;&#1050;%20&#1048;&#1058;&#1057;%205+7%20&#1084;&#1077;&#1089;%202018-2019_12.09.19&#1075;.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rek/Local%20Settings/Temporary%20Internet%20Files/Content.Outlook/HHC4QBVY/LOCALIZABLE_EPLO_TECH_OP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78;&#1072;&#1089;/&#1040;&#1081;&#1079;&#1072;&#1076;&#1072;/&#1048;&#1058;&#1057;%207+5/1.%20&#1055;&#1072;&#1074;&#1083;&#1086;&#1076;&#1072;&#1088;/&#1055;&#1088;&#1080;&#1083;&#1086;&#1078;&#1077;&#1085;&#1080;&#1103;%20&#1087;&#1086;%20&#1086;&#1090;&#1095;&#1077;&#1090;&#1091;%20&#1086;&#1090;%2020.05.19&#1075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0;&#1090;&#1089;%207%20&#1084;&#1077;&#1089;%202019%20&#1089;&#1074;&#1086;&#1076;/&#1048;&#1058;&#1057;%20&#1078;&#1072;&#1084;&#1073;&#1099;&#1083;(29.08.19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0;&#1090;&#1089;%207%20&#1084;&#1077;&#1089;%202019%20&#1089;&#1074;&#1086;&#1076;/&#1048;&#1089;&#1087;&#1086;&#1083;&#1085;&#1077;&#1085;&#1080;&#1077;%20&#1090;&#1072;&#1088;&#1080;&#1092;&#1072;%20&#1079;&#1072;%202019%20&#1075;&#1086;&#1076;/&#1054;&#1090;&#1095;&#1077;&#1090;%20&#1086;&#1073;%20&#1080;&#1089;&#1087;.&#1058;&#1057;%20&#1055;&#1086;&#1076;&#1072;&#1095;&#1072;%20&#1079;&#1072;%202019&#1075;.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0;&#1090;&#1089;%207%20&#1084;&#1077;&#1089;%202019%20&#1089;&#1074;&#1086;&#1076;/&#1041;&#1040;&#1050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33/Desktop/&#1058;&#1072;&#1088;&#1080;&#1092;&#1085;&#1072;&#1103;%20&#1089;&#1084;&#1077;&#1090;&#1072;%202019/&#1048;&#1089;&#1087;&#1086;&#1083;&#1085;&#1077;&#1085;&#1080;&#1077;%20&#1058;&#1057;%202019%20&#1075;&#1086;&#1076;%20&#1086;&#1073;&#1097;&#1080;&#1081;%20&#8212;%20&#1082;&#1086;&#1087;&#1080;&#1103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%2001.08.2020%20&#1075;&#1086;&#1076;&#1072;_&#1088;&#1072;&#1079;&#1073;&#1080;&#1074;&#1082;&#1072;%20&#1087;&#1086;%20&#1092;&#1080;&#1083;&#1080;&#1072;&#1083;&#1072;&#1084;%20-%203%20&#1075;&#1086;&#107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erek\Local%20Settings\Temporary%20Internet%20Files\Content.Outlook\HHC4QBVY\LOCALIZABLE_EPLO_TECH_OP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ionateo/Desktop/Quotation/Q%202010/Price%20list%202010/Jan%2010/Oracle%20Technology%20Localizable%20Price%20List%20(RM)-O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ionateo\Desktop\Quotation\Q%202010\Price%20list%202010\Jan%2010\Oracle%20Technology%20Localizable%20Price%20List%20(RM)-O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82;&#1099;&#1090;&#1078;&#1072;&#1085;/AppData/Roaming/Microsoft/Excel/DOCUME~1/ZH-SAM~1/LOCALS~1/Temp/C.Lotus.Notes.Data/57_1NKs%20&#1087;&#1083;&#1102;&#1089;%20&#1040;&#1040;_&#10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>
        <row r="4">
          <cell r="D4" t="str">
            <v>__  полугодие 200х г.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A2" t="str">
            <v>АО «Национальная компания «КазМунайГаз»</v>
          </cell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из сем"/>
      <sheetName val="U2 775 - COGS comparison per su"/>
      <sheetName val="PP&amp;E mvt for 2003"/>
      <sheetName val="Production_ref_Q4"/>
      <sheetName val="Sales-COS"/>
      <sheetName val="ЗАО_н.ит"/>
      <sheetName val="#ССЫЛКА"/>
      <sheetName val="ЗАО_мес"/>
      <sheetName val="Non-Statistical Sampling Master"/>
      <sheetName val="Global Data"/>
      <sheetName val="SMSTemp"/>
      <sheetName val="Keys"/>
      <sheetName val="A-20"/>
      <sheetName val="Precios"/>
      <sheetName val="Analytics"/>
      <sheetName val="GAAP TB 31.12.01  detail p&amp;l"/>
      <sheetName val="FA Movement Kyrg"/>
      <sheetName val="Reference"/>
      <sheetName val="Anlagevermögen"/>
      <sheetName val="Comp06"/>
      <sheetName val="перевозки"/>
      <sheetName val="Список документов"/>
      <sheetName val="Pbs_Wbs_ATC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ВОЛС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N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breakdown"/>
      <sheetName val="P&amp;L"/>
      <sheetName val="Provisions"/>
      <sheetName val="FA depreciation"/>
      <sheetName val="CD-실적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L-1"/>
      <sheetName val="Собственный капитал"/>
      <sheetName val="- 1 -"/>
      <sheetName val="ставки"/>
      <sheetName val="VLOOKUP"/>
      <sheetName val="INPUTMASTER"/>
      <sheetName val="Test of FA Installation"/>
      <sheetName val="Additions"/>
      <sheetName val="Данные"/>
      <sheetName val="Depr"/>
      <sheetName val="Book Adjustments"/>
      <sheetName val="Ôîðìà2"/>
      <sheetName val="Ñîáñòâåííûé êàïèòàë"/>
      <sheetName val="TB"/>
      <sheetName val="00"/>
      <sheetName val="InputTD"/>
      <sheetName val="Kas FA Movement"/>
      <sheetName val="Inventory Count Sheet"/>
      <sheetName val="2_Loans to customers"/>
      <sheetName val="Notes IS"/>
      <sheetName val="July_03_Pg8"/>
      <sheetName val="Financial ratios А3"/>
      <sheetName val="C 25"/>
      <sheetName val="2005 Social"/>
      <sheetName val="9"/>
      <sheetName val="Data-in"/>
      <sheetName val="Info"/>
      <sheetName val="Содержание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breakdown"/>
      <sheetName val="FA depreciation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IS"/>
      <sheetName val="General Assumptions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L-1"/>
      <sheetName val="Собственный капитал"/>
      <sheetName val="- 1 -"/>
      <sheetName val="ставки"/>
      <sheetName val="VLOOKUP"/>
      <sheetName val="INPUTMASTER"/>
      <sheetName val="Test of FA Installation"/>
      <sheetName val="Additions"/>
      <sheetName val="Данные"/>
      <sheetName val="Depr"/>
      <sheetName val="Book Adjustments"/>
      <sheetName val="Ôîðìà2"/>
      <sheetName val="Ñîáñòâåííûé êàïèòàë"/>
      <sheetName val="TB"/>
      <sheetName val="00"/>
      <sheetName val="InputTD"/>
      <sheetName val="Kas FA Movement"/>
      <sheetName val="Inventory Count Sheet"/>
      <sheetName val="2_Loans to customers"/>
      <sheetName val="Notes IS"/>
      <sheetName val="July_03_Pg8"/>
      <sheetName val="Financial ratios А3"/>
      <sheetName val="C 25"/>
      <sheetName val="2005 Social"/>
      <sheetName val="9"/>
      <sheetName val="Data-in"/>
      <sheetName val="Info"/>
      <sheetName val="Содержание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breakdown"/>
      <sheetName val="FA depreciation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IS"/>
      <sheetName val="General Assumptions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Output Report"/>
      <sheetName val="Order Code Breakout"/>
      <sheetName val="calc"/>
      <sheetName val="proposal"/>
      <sheetName val="формула оплаты"/>
      <sheetName val="счет"/>
      <sheetName val="note"/>
    </sheetNames>
    <sheetDataSet>
      <sheetData sheetId="0" refreshError="1"/>
      <sheetData sheetId="1" refreshError="1"/>
      <sheetData sheetId="2" refreshError="1">
        <row r="26">
          <cell r="E26">
            <v>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Output Report"/>
      <sheetName val="Order Code Breakout"/>
      <sheetName val="calc"/>
      <sheetName val="proposal"/>
      <sheetName val="формула оплаты"/>
      <sheetName val="счет"/>
      <sheetName val="note"/>
    </sheetNames>
    <sheetDataSet>
      <sheetData sheetId="0" refreshError="1"/>
      <sheetData sheetId="1" refreshError="1"/>
      <sheetData sheetId="2" refreshError="1">
        <row r="26">
          <cell r="E26">
            <v>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>
        <row r="4">
          <cell r="D4" t="str">
            <v>__  полугодие 200х г.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A2" t="str">
            <v>АО «Национальная компания «КазМунайГаз»</v>
          </cell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ГЗ"/>
      <sheetName val="Фонд"/>
      <sheetName val="ОПГЗ"/>
      <sheetName val="ФКРБ"/>
      <sheetName val="ЭКРБ"/>
      <sheetName val="Источник финансирования"/>
      <sheetName val="Способ закупки"/>
      <sheetName val="Вид предмета"/>
      <sheetName val="Месяцы"/>
      <sheetName val="Год"/>
      <sheetName val="Тип пункта плана"/>
      <sheetName val="КАТО"/>
      <sheetName val="Служебный ФКРБ"/>
      <sheetName val="КТРУ_Товары_часть1"/>
      <sheetName val="КТРУ_Товары_часть2"/>
      <sheetName val="КТРУ_Товары_часть3"/>
      <sheetName val="КТРУ_Работы"/>
      <sheetName val="КТРУ_Услуги"/>
      <sheetName val="Лист1"/>
    </sheetNames>
    <sheetDataSet>
      <sheetData sheetId="0"/>
      <sheetData sheetId="1"/>
      <sheetData sheetId="2">
        <row r="1">
          <cell r="A1" t="str">
            <v>Способ</v>
          </cell>
        </row>
        <row r="2">
          <cell r="A2" t="str">
            <v>06 Из одного источника</v>
          </cell>
        </row>
        <row r="3">
          <cell r="A3" t="str">
            <v>06 Из одного источника</v>
          </cell>
        </row>
        <row r="4">
          <cell r="A4" t="str">
            <v>07 Из одного источника посредством электронных закупок</v>
          </cell>
        </row>
        <row r="5">
          <cell r="A5" t="str">
            <v>07 Из одного источника посредством электронных закупок</v>
          </cell>
        </row>
        <row r="6">
          <cell r="A6" t="str">
            <v>12 Без применения норм Закона (статья 4 Закона «О государственных закупках»)</v>
          </cell>
        </row>
        <row r="7">
          <cell r="A7" t="str">
            <v>12 Без применения норм Закона (статья 4 Закона «О государственных закупках»)</v>
          </cell>
        </row>
        <row r="8">
          <cell r="A8" t="str">
            <v>12 Без применения норм Закона (статья 4 Закона «О государственных закупках»)</v>
          </cell>
        </row>
        <row r="9">
          <cell r="A9" t="str">
            <v>12 Без применения норм Закона (статья 4 Закона «О государственных закупках»)</v>
          </cell>
        </row>
        <row r="10">
          <cell r="A10" t="str">
            <v>12 Без применения норм Закона (статья 4 Закона «О государственных закупках»)</v>
          </cell>
        </row>
        <row r="11">
          <cell r="A11" t="str">
            <v>12 Без применения норм Закона (статья 4 Закона «О государственных закупках»)</v>
          </cell>
        </row>
        <row r="12">
          <cell r="A12" t="str">
            <v>12 Без применения норм Закона (статья 4 Закона «О государственных закупках»)</v>
          </cell>
        </row>
        <row r="13">
          <cell r="A13" t="str">
            <v>12 Без применения норм Закона (статья 4 Закона «О государственных закупках»)</v>
          </cell>
        </row>
        <row r="14">
          <cell r="A14" t="str">
            <v>12 Без применения норм Закона (статья 4 Закона «О государственных закупках»)</v>
          </cell>
        </row>
        <row r="15">
          <cell r="A15" t="str">
            <v>12 Без применения норм Закона (статья 4 Закона «О государственных закупках»)</v>
          </cell>
        </row>
        <row r="16">
          <cell r="A16" t="str">
            <v>12 Без применения норм Закона (статья 4 Закона «О государственных закупках»)</v>
          </cell>
        </row>
        <row r="17">
          <cell r="A17" t="str">
            <v>12 Без применения норм Закона (статья 4 Закона «О государственных закупках»)</v>
          </cell>
        </row>
        <row r="18">
          <cell r="A18" t="str">
            <v>12 Без применения норм Закона (статья 4 Закона «О государственных закупках»)</v>
          </cell>
        </row>
        <row r="19">
          <cell r="A19" t="str">
            <v>12 Без применения норм Закона (статья 4 Закона «О государственных закупках»)</v>
          </cell>
        </row>
        <row r="20">
          <cell r="A20" t="str">
            <v>12 Без применения норм Закона (статья 4 Закона «О государственных закупках»)</v>
          </cell>
        </row>
        <row r="21">
          <cell r="A21" t="str">
            <v>12 Без применения норм Закона (статья 4 Закона «О государственных закупках»)</v>
          </cell>
        </row>
        <row r="22">
          <cell r="A22" t="str">
            <v>12 Без применения норм Закона (статья 4 Закона «О государственных закупках»)</v>
          </cell>
        </row>
        <row r="23">
          <cell r="A23" t="str">
            <v>12 Без применения норм Закона (статья 4 Закона «О государственных закупках»)</v>
          </cell>
        </row>
        <row r="24">
          <cell r="A24" t="str">
            <v>12 Без применения норм Закона (статья 4 Закона «О государственных закупках»)</v>
          </cell>
        </row>
        <row r="25">
          <cell r="A25" t="str">
            <v>12 Без применения норм Закона (статья 4 Закона «О государственных закупках»)</v>
          </cell>
        </row>
        <row r="26">
          <cell r="A26" t="str">
            <v>12 Без применения норм Закона (статья 4 Закона «О государственных закупках»)</v>
          </cell>
        </row>
        <row r="27">
          <cell r="A27" t="str">
            <v>12 Без применения норм Закона (статья 4 Закона «О государственных закупках»)</v>
          </cell>
        </row>
        <row r="28">
          <cell r="A28" t="str">
            <v>12 Без применения норм Закона (статья 4 Закона «О государственных закупках»)</v>
          </cell>
        </row>
        <row r="29">
          <cell r="A29" t="str">
            <v>12 Без применения норм Закона (статья 4 Закона «О государственных закупках»)</v>
          </cell>
        </row>
        <row r="30">
          <cell r="A30" t="str">
            <v>12 Без применения норм Закона (статья 4 Закона «О государственных закупках»)</v>
          </cell>
        </row>
        <row r="31">
          <cell r="A31" t="str">
            <v>12 Без применения норм Закона (статья 4 Закона «О государственных закупках»)</v>
          </cell>
        </row>
        <row r="32">
          <cell r="A32" t="str">
            <v>12 Без применения норм Закона (статья 4 Закона «О государственных закупках»)</v>
          </cell>
        </row>
        <row r="33">
          <cell r="A33" t="str">
            <v>12 Без применения норм Закона (статья 4 Закона «О государственных закупках»)</v>
          </cell>
        </row>
        <row r="34">
          <cell r="A34" t="str">
            <v>12 Без применения норм Закона (статья 4 Закона «О государственных закупках»)</v>
          </cell>
        </row>
        <row r="35">
          <cell r="A35" t="str">
            <v>12 Без применения норм Закона (статья 4 Закона «О государственных закупках»)</v>
          </cell>
        </row>
        <row r="36">
          <cell r="A36" t="str">
            <v>12 Без применения норм Закона (статья 4 Закона «О государственных закупках»)</v>
          </cell>
        </row>
        <row r="37">
          <cell r="A37" t="str">
            <v>12 Без применения норм Закона (статья 4 Закона «О государственных закупках»)</v>
          </cell>
        </row>
        <row r="38">
          <cell r="A38" t="str">
            <v>12 Без применения норм Закона (статья 4 Закона «О государственных закупках»)</v>
          </cell>
        </row>
        <row r="39">
          <cell r="A39" t="str">
            <v>12 Без применения норм Закона (статья 4 Закона «О государственных закупках»)</v>
          </cell>
        </row>
        <row r="40">
          <cell r="A40" t="str">
            <v>12 Без применения норм Закона (статья 4 Закона «О государственных закупках»)</v>
          </cell>
        </row>
        <row r="41">
          <cell r="A41" t="str">
            <v>12 Без применения норм Закона (статья 4 Закона «О государственных закупках»)</v>
          </cell>
        </row>
        <row r="42">
          <cell r="A42" t="str">
            <v>12 Без применения норм Закона (статья 4 Закона «О государственных закупках»)</v>
          </cell>
        </row>
        <row r="43">
          <cell r="A43" t="str">
            <v>12 Без применения норм Закона (статья 4 Закона «О государственных закупках»)</v>
          </cell>
        </row>
        <row r="44">
          <cell r="A44" t="str">
            <v>12 Без применения норм Закона (статья 4 Закона «О государственных закупках»)</v>
          </cell>
        </row>
        <row r="45">
          <cell r="A45" t="str">
            <v>12 Без применения норм Закона (статья 4 Закона «О государственных закупках»)</v>
          </cell>
        </row>
        <row r="46">
          <cell r="A46" t="str">
            <v>12 Без применения норм Закона (статья 4 Закона «О государственных закупках»)</v>
          </cell>
        </row>
        <row r="47">
          <cell r="A47" t="str">
            <v>12 Без применения норм Закона (статья 4 Закона «О государственных закупках»)</v>
          </cell>
        </row>
        <row r="48">
          <cell r="A48" t="str">
            <v>12 Без применения норм Закона (статья 4 Закона «О государственных закупках»)</v>
          </cell>
        </row>
        <row r="49">
          <cell r="A49" t="str">
            <v>12 Без применения норм Закона (статья 4 Закона «О государственных закупках»)</v>
          </cell>
        </row>
        <row r="50">
          <cell r="A50" t="str">
            <v>12 Без применения норм Закона (статья 4 Закона «О государственных закупках»)</v>
          </cell>
        </row>
        <row r="51">
          <cell r="A51" t="str">
            <v>12 Без применения норм Закона (статья 4 Закона «О государственных закупках»)</v>
          </cell>
        </row>
        <row r="52">
          <cell r="A52" t="str">
            <v>12 Без применения норм Закона (статья 4 Закона «О государственных закупках»)</v>
          </cell>
        </row>
        <row r="53">
          <cell r="A53" t="str">
            <v>12 Без применения норм Закона (статья 4 Закона «О государственных закупках»)</v>
          </cell>
        </row>
        <row r="54">
          <cell r="A54" t="str">
            <v>12 Без применения норм Закона (статья 4 Закона «О государственных закупках»)</v>
          </cell>
        </row>
        <row r="55">
          <cell r="A55" t="str">
            <v>12 Без применения норм Закона (статья 4 Закона «О государственных закупках»)</v>
          </cell>
        </row>
        <row r="56">
          <cell r="A56" t="str">
            <v>12 Без применения норм Закона (статья 4 Закона «О государственных закупках»)</v>
          </cell>
        </row>
        <row r="57">
          <cell r="A57" t="str">
            <v>12 Без применения норм Закона (статья 4 Закона «О государственных закупках»)</v>
          </cell>
        </row>
        <row r="58">
          <cell r="A58" t="str">
            <v>12 Без применения норм Закона (статья 4 Закона «О государственных закупках»)</v>
          </cell>
        </row>
        <row r="59">
          <cell r="A59" t="str">
            <v>12 Без применения норм Закона (статья 4 Закона «О государственных закупках»)</v>
          </cell>
        </row>
        <row r="60">
          <cell r="A60" t="str">
            <v>12 Без применения норм Закона (статья 4 Закона «О государственных закупках»)</v>
          </cell>
        </row>
        <row r="61">
          <cell r="A61" t="str">
            <v>12 Без применения норм Закона (статья 4 Закона «О государственных закупках»)</v>
          </cell>
        </row>
        <row r="62">
          <cell r="A62" t="str">
            <v>12 Без применения норм Закона (статья 4 Закона «О государственных закупках»)</v>
          </cell>
        </row>
        <row r="63">
          <cell r="A63" t="str">
            <v>12 Без применения норм Закона (статья 4 Закона «О государственных закупках»)</v>
          </cell>
        </row>
        <row r="64">
          <cell r="A64" t="str">
            <v>12 Без применения норм Закона (статья 4 Закона «О государственных закупках»)</v>
          </cell>
        </row>
        <row r="65">
          <cell r="A65" t="str">
            <v>12 Без применения норм Закона (статья 4 Закона «О государственных закупках»)</v>
          </cell>
        </row>
        <row r="66">
          <cell r="A66" t="str">
            <v>12 Без применения норм Закона (статья 4 Закона «О государственных закупках»)</v>
          </cell>
        </row>
        <row r="67">
          <cell r="A67" t="str">
            <v>12 Без применения норм Закона (статья 4 Закона «О государственных закупках»)</v>
          </cell>
        </row>
        <row r="68">
          <cell r="A68" t="str">
            <v>12 Без применения норм Закона (статья 4 Закона «О государственных закупках»)</v>
          </cell>
        </row>
        <row r="69">
          <cell r="A69" t="str">
            <v>12 Без применения норм Закона (статья 4 Закона «О государственных закупках»)</v>
          </cell>
        </row>
        <row r="70">
          <cell r="A70" t="str">
            <v>12 Без применения норм Закона (статья 4 Закона «О государственных закупках»)</v>
          </cell>
        </row>
      </sheetData>
      <sheetData sheetId="3"/>
      <sheetData sheetId="4">
        <row r="1">
          <cell r="A1" t="str">
            <v>111 Оплата труда</v>
          </cell>
        </row>
        <row r="2">
          <cell r="A2" t="str">
            <v>112 Дополнительные денежные выплаты</v>
          </cell>
        </row>
        <row r="3">
          <cell r="A3" t="str">
            <v>113 Компенсационные выплаты</v>
          </cell>
        </row>
        <row r="4">
          <cell r="A4" t="str">
            <v>114 Дополнительно установленные обязательные пенсионные взносы</v>
          </cell>
        </row>
        <row r="5">
          <cell r="A5" t="str">
            <v>121 Социальный налог</v>
          </cell>
        </row>
        <row r="6">
          <cell r="A6" t="str">
            <v>122 Социальные отчисления в Государственный фонд социального страхования</v>
          </cell>
        </row>
        <row r="7">
          <cell r="A7" t="str">
            <v>123 Взносы на обязательное страхование</v>
          </cell>
        </row>
        <row r="8">
          <cell r="A8" t="str">
            <v>131 Оплата труда технического персонала</v>
          </cell>
        </row>
        <row r="9">
          <cell r="A9" t="str">
            <v>132 Оплата труда патронатных воспитателей</v>
          </cell>
        </row>
        <row r="10">
          <cell r="A10" t="str">
            <v>133 Возмещение средней заработной платы депутатам маслихата по их основному месту работы</v>
          </cell>
        </row>
        <row r="11">
          <cell r="A11" t="str">
            <v>134 Выплата вознаграждений присяжным заседателям</v>
          </cell>
        </row>
        <row r="12">
          <cell r="A12" t="str">
            <v>135 Взносы работодателей по техническому персоналу</v>
          </cell>
        </row>
        <row r="13">
          <cell r="A13" t="str">
            <v>136 Командировки и служебные разъезды внутри страны технического персонала</v>
          </cell>
        </row>
        <row r="14">
          <cell r="A14" t="str">
            <v>137 Командировочные расходы присяжных заседателей</v>
          </cell>
        </row>
        <row r="15">
          <cell r="A15" t="str">
            <v>141 Приобретение продуктов питания</v>
          </cell>
        </row>
        <row r="16">
          <cell r="A16" t="str">
            <v>142 Приобретение медикаментов и прочих средств медицинского назначения</v>
          </cell>
        </row>
        <row r="17">
          <cell r="A17" t="str">
            <v>143 Приобретение, пошив и ремонт предметов вещевого имущества и другого форменного и специального обмундирования</v>
          </cell>
        </row>
        <row r="18">
          <cell r="A18" t="str">
            <v xml:space="preserve">144 Приобретение топлива, горюче-смазочных материалов </v>
          </cell>
        </row>
        <row r="19">
          <cell r="A19" t="str">
            <v>149 Приобретение прочих запасов</v>
          </cell>
        </row>
        <row r="20">
          <cell r="A20" t="str">
            <v>151 Оплата коммунальных услуг</v>
          </cell>
        </row>
        <row r="21">
          <cell r="A21" t="str">
            <v>152 Оплата услуг связи</v>
          </cell>
        </row>
        <row r="22">
          <cell r="A22" t="str">
            <v>153 Оплата транспортных услуг</v>
          </cell>
        </row>
        <row r="23">
          <cell r="A23" t="str">
            <v>154 Оплата за аренду помещения</v>
          </cell>
        </row>
        <row r="24">
          <cell r="A24" t="str">
            <v>155 Оплата услуг в рамках государственного социального заказа</v>
          </cell>
        </row>
        <row r="25">
          <cell r="A25" t="str">
            <v>156 Оплата консалтинговых услуг и исследований</v>
          </cell>
        </row>
        <row r="26">
          <cell r="A26" t="str">
            <v>159 Оплата прочих услуг и работ</v>
          </cell>
        </row>
        <row r="27">
          <cell r="A27" t="str">
            <v>161 Командировки и служебные разъезды внутри страны</v>
          </cell>
        </row>
        <row r="28">
          <cell r="A28" t="str">
            <v>162 Командировки и служебные разъезды за пределы страны</v>
          </cell>
        </row>
        <row r="29">
          <cell r="A29" t="str">
            <v>163 Затраты Фонда всеобщего обязательного среднего образования</v>
          </cell>
        </row>
        <row r="30">
          <cell r="A30" t="str">
            <v>164 Оплата обучения стипендиатов за рубежом</v>
          </cell>
        </row>
        <row r="31">
          <cell r="A31" t="str">
            <v>165 Исполнение исполнительных документов, суденых актов</v>
          </cell>
        </row>
        <row r="32">
          <cell r="A32" t="str">
            <v>166 Целевой вклад</v>
          </cell>
        </row>
        <row r="33">
          <cell r="A33" t="str">
            <v>167 Особые затраты</v>
          </cell>
        </row>
        <row r="34">
          <cell r="A34" t="str">
            <v>168 Перечисление поставщику суммы НДС, по приобретаемым товарам, услугам и работам</v>
          </cell>
        </row>
        <row r="35">
          <cell r="A35" t="str">
            <v>169 Прочие текущие затраты</v>
          </cell>
        </row>
        <row r="36">
          <cell r="A36" t="str">
            <v>211 Выплаты вознаграждений по внутренним займам Правительства Республики Казахстан</v>
          </cell>
        </row>
        <row r="37">
          <cell r="A37" t="str">
            <v>212 Выплаты вознаграждений по займам, полученным из вышестоящего бюджета местными исполнительными органами</v>
          </cell>
        </row>
        <row r="38">
          <cell r="A38" t="str">
            <v>221 Выплаты вознаграждений по внешним  займам Правительства Республики Казахстан</v>
          </cell>
        </row>
        <row r="39">
          <cell r="A39" t="str">
            <v xml:space="preserve">311  Субсидии юридическим лицам, в том числе крестьянским (фермерским) хозяйствам </v>
          </cell>
        </row>
        <row r="40">
          <cell r="A40" t="str">
            <v>321 Жилищные выплаты сотрудникам специальных государственных органов</v>
          </cell>
        </row>
        <row r="41">
          <cell r="A41" t="str">
            <v>322 Трансферты физическим лицам</v>
          </cell>
        </row>
        <row r="42">
          <cell r="A42" t="str">
            <v>323 Пенсии</v>
          </cell>
        </row>
        <row r="43">
          <cell r="A43" t="str">
            <v>324 Стипендии</v>
          </cell>
        </row>
        <row r="44">
          <cell r="A44" t="str">
            <v>331 Субвенции</v>
          </cell>
        </row>
        <row r="45">
          <cell r="A45" t="str">
            <v>332 Бюджетные изъятия</v>
          </cell>
        </row>
        <row r="46">
          <cell r="A46" t="str">
            <v>339 Текущие трансферты другим уровням государственного управления</v>
          </cell>
        </row>
        <row r="47">
          <cell r="A47" t="str">
            <v>341 Текущие трансферты за границу</v>
          </cell>
        </row>
        <row r="48">
          <cell r="A48" t="str">
            <v>359 Прочие текущие трансферты</v>
          </cell>
        </row>
        <row r="49">
          <cell r="A49" t="str">
            <v>411 Приобретение земли</v>
          </cell>
        </row>
        <row r="50">
          <cell r="A50" t="str">
            <v>412 Приобретение помещений, зданий и сооружений, передаточных устройств</v>
          </cell>
        </row>
        <row r="51">
          <cell r="A51" t="str">
            <v>413 Приобретение транспортных средств</v>
          </cell>
        </row>
        <row r="52">
          <cell r="A52" t="str">
            <v>414 Приобретение машин, оборудования, инструментов, производственного и хозяйственного инвентаря</v>
          </cell>
        </row>
        <row r="53">
          <cell r="A53" t="str">
            <v>416 Приобретение нематериальных активов</v>
          </cell>
        </row>
        <row r="54">
          <cell r="A54" t="str">
            <v>417 Приобретение биологических активов</v>
          </cell>
        </row>
        <row r="55">
          <cell r="A55" t="str">
            <v>418 Материально-техническое оснащение государственных предприятий</v>
          </cell>
        </row>
        <row r="56">
          <cell r="A56" t="str">
            <v>419 Приобретение прочих основных средств</v>
          </cell>
        </row>
        <row r="57">
          <cell r="A57" t="str">
            <v>421 Капитальный ремонт  помещений, зданий, сооружений, передаточных устройств</v>
          </cell>
        </row>
        <row r="58">
          <cell r="A58" t="str">
            <v>422 Капитальный ремонт дорог</v>
          </cell>
        </row>
        <row r="59">
          <cell r="A59" t="str">
            <v>423 Капитальный ремонт помещений, зданий, сооружений государственных предприятий</v>
          </cell>
        </row>
        <row r="60">
          <cell r="A60" t="str">
            <v>429 Капитальный ремонт прочих основных средств</v>
          </cell>
        </row>
        <row r="61">
          <cell r="A61" t="str">
            <v>431 Строительство новых объектов и реконструкция имеющихся объектов</v>
          </cell>
        </row>
        <row r="62">
          <cell r="A62" t="str">
            <v>432 Строительство дорог</v>
          </cell>
        </row>
        <row r="63">
          <cell r="A63" t="str">
            <v xml:space="preserve">433 Строительство и доставка судов </v>
          </cell>
        </row>
        <row r="64">
          <cell r="A64" t="str">
            <v>434 Создание, внедрение и развитие информационных систем</v>
          </cell>
        </row>
        <row r="65">
          <cell r="A65" t="str">
            <v>435 Строительство новых объектов и реконструкция имеющихся объектов государственных предприятий</v>
          </cell>
        </row>
        <row r="66">
          <cell r="A66" t="str">
            <v>436 Реализация концессионных проектов на условии софинансирования из бюджета</v>
          </cell>
        </row>
        <row r="67">
          <cell r="A67" t="str">
            <v>441 Целевые трансферты на развитие другим  уровням государственного управления</v>
          </cell>
        </row>
        <row r="68">
          <cell r="A68" t="str">
            <v>451 Капитальные трансферты международным организациям и правительствам иностранных государств</v>
          </cell>
        </row>
        <row r="69">
          <cell r="A69" t="str">
            <v>511 Бюджетные кредиты местным исполнительным органам, за исключением бюджетных кредитов на реализацию бюджетных инвестиционных проектов</v>
          </cell>
        </row>
        <row r="70">
          <cell r="A70" t="str">
            <v>512 Бюджетные кредиты местным исполнительным органам на реализацию бюджетных инвестиционных проектов</v>
          </cell>
        </row>
        <row r="71">
          <cell r="A71" t="str">
            <v>513 Бюджетные кредиты специализированным организациям</v>
          </cell>
        </row>
        <row r="72">
          <cell r="A72" t="str">
            <v>514 Бюджетные кредиты физическим лицам</v>
          </cell>
        </row>
        <row r="73">
          <cell r="A73" t="str">
            <v>519 Прочие внутренние бюджетные кредиты</v>
          </cell>
        </row>
        <row r="74">
          <cell r="A74" t="str">
            <v>521 Бюджетные кредиты иностранным государствам</v>
          </cell>
        </row>
        <row r="75">
          <cell r="A75" t="str">
            <v>531 Поручительство государства</v>
          </cell>
        </row>
        <row r="76">
          <cell r="A76" t="str">
            <v>541 Государственная гарантия</v>
          </cell>
        </row>
        <row r="77">
          <cell r="A77" t="str">
            <v>611 Приобретение долей участия, ценных бумаг юридических лиц</v>
          </cell>
        </row>
        <row r="78">
          <cell r="A78" t="str">
            <v>612 Формирование и увеличение уставных капиталов субъектов квазигосударственного сектора</v>
          </cell>
        </row>
        <row r="79">
          <cell r="A79" t="str">
            <v>621 Приобретение акций международных организаций</v>
          </cell>
        </row>
        <row r="80">
          <cell r="A80" t="str">
            <v>711 Погашение основного долга перед вышестоящим бюджетом</v>
          </cell>
        </row>
        <row r="81">
          <cell r="A81" t="str">
            <v>712 Погашение основного долга по государственным эмиссионным ценным бумагам, размещенным на внутреннем рынке</v>
          </cell>
        </row>
        <row r="82">
          <cell r="A82" t="str">
            <v>713 Погашение основного долга по внутренним договорам займа</v>
          </cell>
        </row>
        <row r="83">
          <cell r="A83" t="str">
            <v>714 Возврат не использованных сумм бюджетных кредитов</v>
          </cell>
        </row>
        <row r="84">
          <cell r="A84" t="str">
            <v>715 Возврат сумм нецелевого использования бюджетных кредитов</v>
          </cell>
        </row>
        <row r="85">
          <cell r="A85" t="str">
            <v>721 Погашение основного долга по государственным эмиссионным ценным бумагам, размещенным на внешнем рынке</v>
          </cell>
        </row>
        <row r="86">
          <cell r="A86" t="str">
            <v>722 Погашение основного долга по внешним договорам займа</v>
          </cell>
        </row>
        <row r="87">
          <cell r="A87" t="str">
            <v>722 Погашение основного долга по внешним договорам займа</v>
          </cell>
        </row>
      </sheetData>
      <sheetData sheetId="5">
        <row r="1">
          <cell r="A1" t="str">
            <v>1 Бюджет</v>
          </cell>
        </row>
        <row r="2">
          <cell r="A2" t="str">
            <v>2 Внешние займы</v>
          </cell>
        </row>
        <row r="3">
          <cell r="A3" t="str">
            <v>3 Деньги от реализации ГУ товаров (работ, услуг), остающихся в их распоряжении</v>
          </cell>
        </row>
        <row r="4">
          <cell r="A4" t="str">
            <v>4 Спонсорская и благотворительная помощь</v>
          </cell>
        </row>
        <row r="5">
          <cell r="A5" t="str">
            <v>5 Временно размещенные деньги физических и юридических лиц</v>
          </cell>
        </row>
        <row r="6">
          <cell r="A6" t="str">
            <v>6 Аккредитивы</v>
          </cell>
        </row>
      </sheetData>
      <sheetData sheetId="6">
        <row r="1">
          <cell r="A1" t="str">
            <v>01 Конкурс</v>
          </cell>
        </row>
        <row r="2">
          <cell r="A2" t="str">
            <v>02 Конкурс посредством электронных закупок</v>
          </cell>
        </row>
        <row r="3">
          <cell r="A3" t="str">
            <v>03 Конкурс с применением двухэтапных процедур</v>
          </cell>
        </row>
        <row r="4">
          <cell r="A4" t="str">
            <v>04 Конкурс с применением двухэтапных процедур посредством электронных закупок</v>
          </cell>
        </row>
        <row r="5">
          <cell r="A5" t="str">
            <v>05 Запрос ценовых предложений посредством электронных закупок</v>
          </cell>
        </row>
        <row r="6">
          <cell r="A6" t="str">
            <v>06 Из одного источника</v>
          </cell>
        </row>
        <row r="7">
          <cell r="A7" t="str">
            <v>07 Из одного источника посредством электронных закупок</v>
          </cell>
        </row>
        <row r="8">
          <cell r="A8" t="str">
            <v xml:space="preserve">08 Аукцион </v>
          </cell>
        </row>
        <row r="9">
          <cell r="A9" t="str">
            <v xml:space="preserve">09 Через открытые товарные биржи </v>
          </cell>
        </row>
        <row r="10">
          <cell r="A10" t="str">
            <v xml:space="preserve">10 Особый порядок </v>
          </cell>
        </row>
        <row r="11">
          <cell r="A11" t="str">
            <v>11 Специальный порядок</v>
          </cell>
        </row>
        <row r="12">
          <cell r="A12" t="str">
            <v>12 Без применения норм Закона (статья 4 Закона «О государственных закупках»)</v>
          </cell>
        </row>
        <row r="13">
          <cell r="A13" t="str">
            <v>13 Изменение договора (пп. 3) п. 2 ст. 39 Закона «О государственных закупках»)</v>
          </cell>
        </row>
        <row r="14">
          <cell r="A14" t="str">
            <v>14 Продление договора (п. 9 ст. 5 Закона «О государственных закупках»)</v>
          </cell>
        </row>
      </sheetData>
      <sheetData sheetId="7">
        <row r="1">
          <cell r="A1" t="str">
            <v>Товар</v>
          </cell>
        </row>
        <row r="2">
          <cell r="A2" t="str">
            <v>Работа</v>
          </cell>
        </row>
        <row r="3">
          <cell r="A3" t="str">
            <v>Услуга</v>
          </cell>
        </row>
      </sheetData>
      <sheetData sheetId="8">
        <row r="1">
          <cell r="A1" t="str">
            <v>01 Январь</v>
          </cell>
        </row>
        <row r="2">
          <cell r="A2" t="str">
            <v>02 Февраль</v>
          </cell>
        </row>
        <row r="3">
          <cell r="A3" t="str">
            <v xml:space="preserve">03 Март </v>
          </cell>
        </row>
        <row r="4">
          <cell r="A4" t="str">
            <v>04 Апрель</v>
          </cell>
        </row>
        <row r="5">
          <cell r="A5" t="str">
            <v>05 Май</v>
          </cell>
        </row>
        <row r="6">
          <cell r="A6" t="str">
            <v>06 Июнь</v>
          </cell>
        </row>
        <row r="7">
          <cell r="A7" t="str">
            <v>07 Июль</v>
          </cell>
        </row>
        <row r="8">
          <cell r="A8" t="str">
            <v>08 Август</v>
          </cell>
        </row>
        <row r="9">
          <cell r="A9" t="str">
            <v>09 Сентябрь</v>
          </cell>
        </row>
        <row r="10">
          <cell r="A10" t="str">
            <v>10 Октябрь</v>
          </cell>
        </row>
        <row r="11">
          <cell r="A11" t="str">
            <v>11 Ноябрь</v>
          </cell>
        </row>
        <row r="12">
          <cell r="A12" t="str">
            <v>12 Декабрь</v>
          </cell>
        </row>
        <row r="13">
          <cell r="A13" t="str">
            <v>13 Прошлый год</v>
          </cell>
        </row>
      </sheetData>
      <sheetData sheetId="9"/>
      <sheetData sheetId="10">
        <row r="1">
          <cell r="A1" t="str">
            <v>01 Закупки, не превышающие финансовый год</v>
          </cell>
        </row>
        <row r="2">
          <cell r="A2" t="str">
            <v>02 Закупки, превышающие финансовый год</v>
          </cell>
        </row>
        <row r="3">
          <cell r="A3" t="str">
            <v>03 Закупки всчет условной экономии</v>
          </cell>
        </row>
      </sheetData>
      <sheetData sheetId="11">
        <row r="2">
          <cell r="A2" t="str">
            <v>110000000</v>
          </cell>
        </row>
        <row r="3">
          <cell r="A3" t="str">
            <v>111000000</v>
          </cell>
        </row>
        <row r="4">
          <cell r="A4" t="str">
            <v>111010000</v>
          </cell>
        </row>
        <row r="5">
          <cell r="A5" t="str">
            <v>111033000</v>
          </cell>
        </row>
        <row r="6">
          <cell r="A6" t="str">
            <v>111033100</v>
          </cell>
        </row>
        <row r="7">
          <cell r="A7" t="str">
            <v>111033300</v>
          </cell>
        </row>
        <row r="8">
          <cell r="A8" t="str">
            <v>111037000</v>
          </cell>
        </row>
        <row r="9">
          <cell r="A9" t="str">
            <v>111037100</v>
          </cell>
        </row>
        <row r="10">
          <cell r="A10" t="str">
            <v>111800000</v>
          </cell>
        </row>
        <row r="11">
          <cell r="A11" t="str">
            <v>111810000</v>
          </cell>
        </row>
        <row r="12">
          <cell r="A12" t="str">
            <v>111833000</v>
          </cell>
        </row>
        <row r="13">
          <cell r="A13" t="str">
            <v>111833100</v>
          </cell>
        </row>
        <row r="14">
          <cell r="A14" t="str">
            <v>111837000</v>
          </cell>
        </row>
        <row r="15">
          <cell r="A15" t="str">
            <v>111837100</v>
          </cell>
        </row>
        <row r="16">
          <cell r="A16" t="str">
            <v>111837200</v>
          </cell>
        </row>
        <row r="17">
          <cell r="A17" t="str">
            <v>111841000</v>
          </cell>
        </row>
        <row r="18">
          <cell r="A18" t="str">
            <v>111841100</v>
          </cell>
        </row>
        <row r="19">
          <cell r="A19" t="str">
            <v>111843000</v>
          </cell>
        </row>
        <row r="20">
          <cell r="A20" t="str">
            <v>111843100</v>
          </cell>
        </row>
        <row r="21">
          <cell r="A21" t="str">
            <v>111843105</v>
          </cell>
        </row>
        <row r="22">
          <cell r="A22" t="str">
            <v>111843107</v>
          </cell>
        </row>
        <row r="23">
          <cell r="A23" t="str">
            <v>111845000</v>
          </cell>
        </row>
        <row r="24">
          <cell r="A24" t="str">
            <v>111845100</v>
          </cell>
        </row>
        <row r="25">
          <cell r="A25" t="str">
            <v>111845200</v>
          </cell>
        </row>
        <row r="26">
          <cell r="A26" t="str">
            <v>113200000</v>
          </cell>
        </row>
        <row r="27">
          <cell r="A27" t="str">
            <v>113220000</v>
          </cell>
        </row>
        <row r="28">
          <cell r="A28" t="str">
            <v>113220100</v>
          </cell>
        </row>
        <row r="29">
          <cell r="A29" t="str">
            <v>113220200</v>
          </cell>
        </row>
        <row r="30">
          <cell r="A30" t="str">
            <v>113220300</v>
          </cell>
        </row>
        <row r="31">
          <cell r="A31" t="str">
            <v>113220400</v>
          </cell>
        </row>
        <row r="32">
          <cell r="A32" t="str">
            <v>113235000</v>
          </cell>
        </row>
        <row r="33">
          <cell r="A33" t="str">
            <v>113235100</v>
          </cell>
        </row>
        <row r="34">
          <cell r="A34" t="str">
            <v>113235300</v>
          </cell>
        </row>
        <row r="35">
          <cell r="A35" t="str">
            <v>113239000</v>
          </cell>
        </row>
        <row r="36">
          <cell r="A36" t="str">
            <v>113239100</v>
          </cell>
        </row>
        <row r="37">
          <cell r="A37" t="str">
            <v>113241000</v>
          </cell>
        </row>
        <row r="38">
          <cell r="A38" t="str">
            <v>113241100</v>
          </cell>
        </row>
        <row r="39">
          <cell r="A39" t="str">
            <v>113241200</v>
          </cell>
        </row>
        <row r="40">
          <cell r="A40" t="str">
            <v>113241300</v>
          </cell>
        </row>
        <row r="41">
          <cell r="A41" t="str">
            <v>113241303</v>
          </cell>
        </row>
        <row r="42">
          <cell r="A42" t="str">
            <v>113243000</v>
          </cell>
        </row>
        <row r="43">
          <cell r="A43" t="str">
            <v>113243100</v>
          </cell>
        </row>
        <row r="44">
          <cell r="A44" t="str">
            <v>113243200</v>
          </cell>
        </row>
        <row r="45">
          <cell r="A45" t="str">
            <v>113243300</v>
          </cell>
        </row>
        <row r="46">
          <cell r="A46" t="str">
            <v>113243400</v>
          </cell>
        </row>
        <row r="47">
          <cell r="A47" t="str">
            <v>113247000</v>
          </cell>
        </row>
        <row r="48">
          <cell r="A48" t="str">
            <v>113247100</v>
          </cell>
        </row>
        <row r="49">
          <cell r="A49" t="str">
            <v>113247200</v>
          </cell>
        </row>
        <row r="50">
          <cell r="A50" t="str">
            <v>113247300</v>
          </cell>
        </row>
        <row r="51">
          <cell r="A51" t="str">
            <v>113247400</v>
          </cell>
        </row>
        <row r="52">
          <cell r="A52" t="str">
            <v>113249000</v>
          </cell>
        </row>
        <row r="53">
          <cell r="A53" t="str">
            <v>113249100</v>
          </cell>
        </row>
        <row r="54">
          <cell r="A54" t="str">
            <v>113249200</v>
          </cell>
        </row>
        <row r="55">
          <cell r="A55" t="str">
            <v>113249300</v>
          </cell>
        </row>
        <row r="56">
          <cell r="A56" t="str">
            <v>113251000</v>
          </cell>
        </row>
        <row r="57">
          <cell r="A57" t="str">
            <v>113251100</v>
          </cell>
        </row>
        <row r="58">
          <cell r="A58" t="str">
            <v>113251200</v>
          </cell>
        </row>
        <row r="59">
          <cell r="A59" t="str">
            <v>113251300</v>
          </cell>
        </row>
        <row r="60">
          <cell r="A60" t="str">
            <v>113253000</v>
          </cell>
        </row>
        <row r="61">
          <cell r="A61" t="str">
            <v>113253100</v>
          </cell>
        </row>
        <row r="62">
          <cell r="A62" t="str">
            <v>113253300</v>
          </cell>
        </row>
        <row r="63">
          <cell r="A63" t="str">
            <v>113253400</v>
          </cell>
        </row>
        <row r="64">
          <cell r="A64" t="str">
            <v>113255000</v>
          </cell>
        </row>
        <row r="65">
          <cell r="A65" t="str">
            <v>113255100</v>
          </cell>
        </row>
        <row r="66">
          <cell r="A66" t="str">
            <v>113255200</v>
          </cell>
        </row>
        <row r="67">
          <cell r="A67" t="str">
            <v>113255500</v>
          </cell>
        </row>
        <row r="68">
          <cell r="A68" t="str">
            <v>113255600</v>
          </cell>
        </row>
        <row r="69">
          <cell r="A69" t="str">
            <v>113255700</v>
          </cell>
        </row>
        <row r="70">
          <cell r="A70" t="str">
            <v>113257000</v>
          </cell>
        </row>
        <row r="71">
          <cell r="A71" t="str">
            <v>113257100</v>
          </cell>
        </row>
        <row r="72">
          <cell r="A72" t="str">
            <v>113400000</v>
          </cell>
        </row>
        <row r="73">
          <cell r="A73" t="str">
            <v>113430000</v>
          </cell>
        </row>
        <row r="74">
          <cell r="A74" t="str">
            <v>113430100</v>
          </cell>
        </row>
        <row r="75">
          <cell r="A75" t="str">
            <v>113431000</v>
          </cell>
        </row>
        <row r="76">
          <cell r="A76" t="str">
            <v>113431100</v>
          </cell>
        </row>
        <row r="77">
          <cell r="A77" t="str">
            <v>113431180</v>
          </cell>
        </row>
        <row r="78">
          <cell r="A78" t="str">
            <v>113433000</v>
          </cell>
        </row>
        <row r="79">
          <cell r="A79" t="str">
            <v>113433100</v>
          </cell>
        </row>
        <row r="80">
          <cell r="A80" t="str">
            <v>113433200</v>
          </cell>
        </row>
        <row r="81">
          <cell r="A81" t="str">
            <v>113433300</v>
          </cell>
        </row>
        <row r="82">
          <cell r="A82" t="str">
            <v>113433400</v>
          </cell>
        </row>
        <row r="83">
          <cell r="A83" t="str">
            <v>113435000</v>
          </cell>
        </row>
        <row r="84">
          <cell r="A84" t="str">
            <v>113435100</v>
          </cell>
        </row>
        <row r="85">
          <cell r="A85" t="str">
            <v>113435500</v>
          </cell>
        </row>
        <row r="86">
          <cell r="A86" t="str">
            <v>113437000</v>
          </cell>
        </row>
        <row r="87">
          <cell r="A87" t="str">
            <v>113437100</v>
          </cell>
        </row>
        <row r="88">
          <cell r="A88" t="str">
            <v>113437107</v>
          </cell>
        </row>
        <row r="89">
          <cell r="A89" t="str">
            <v>113437200</v>
          </cell>
        </row>
        <row r="90">
          <cell r="A90" t="str">
            <v>113441000</v>
          </cell>
        </row>
        <row r="91">
          <cell r="A91" t="str">
            <v>113441100</v>
          </cell>
        </row>
        <row r="92">
          <cell r="A92" t="str">
            <v>113441300</v>
          </cell>
        </row>
        <row r="93">
          <cell r="A93" t="str">
            <v>113441500</v>
          </cell>
        </row>
        <row r="94">
          <cell r="A94" t="str">
            <v>113441600</v>
          </cell>
        </row>
        <row r="95">
          <cell r="A95" t="str">
            <v>113442000</v>
          </cell>
        </row>
        <row r="96">
          <cell r="A96" t="str">
            <v>113442100</v>
          </cell>
        </row>
        <row r="97">
          <cell r="A97" t="str">
            <v>113442200</v>
          </cell>
        </row>
        <row r="98">
          <cell r="A98" t="str">
            <v>113443000</v>
          </cell>
        </row>
        <row r="99">
          <cell r="A99" t="str">
            <v>113443100</v>
          </cell>
        </row>
        <row r="100">
          <cell r="A100" t="str">
            <v>113443200</v>
          </cell>
        </row>
        <row r="101">
          <cell r="A101" t="str">
            <v>113445000</v>
          </cell>
        </row>
        <row r="102">
          <cell r="A102" t="str">
            <v>113445100</v>
          </cell>
        </row>
        <row r="103">
          <cell r="A103" t="str">
            <v>113445200</v>
          </cell>
        </row>
        <row r="104">
          <cell r="A104" t="str">
            <v>113445400</v>
          </cell>
        </row>
        <row r="105">
          <cell r="A105" t="str">
            <v>113447000</v>
          </cell>
        </row>
        <row r="106">
          <cell r="A106" t="str">
            <v>113447100</v>
          </cell>
        </row>
        <row r="107">
          <cell r="A107" t="str">
            <v>113447200</v>
          </cell>
        </row>
        <row r="108">
          <cell r="A108" t="str">
            <v>113447300</v>
          </cell>
        </row>
        <row r="109">
          <cell r="A109" t="str">
            <v>113449000</v>
          </cell>
        </row>
        <row r="110">
          <cell r="A110" t="str">
            <v>113449100</v>
          </cell>
        </row>
        <row r="111">
          <cell r="A111" t="str">
            <v>113449200</v>
          </cell>
        </row>
        <row r="112">
          <cell r="A112" t="str">
            <v>113449300</v>
          </cell>
        </row>
        <row r="113">
          <cell r="A113" t="str">
            <v>113451000</v>
          </cell>
        </row>
        <row r="114">
          <cell r="A114" t="str">
            <v>113451100</v>
          </cell>
        </row>
        <row r="115">
          <cell r="A115" t="str">
            <v>113451400</v>
          </cell>
        </row>
        <row r="116">
          <cell r="A116" t="str">
            <v>113451700</v>
          </cell>
        </row>
        <row r="117">
          <cell r="A117" t="str">
            <v>113453000</v>
          </cell>
        </row>
        <row r="118">
          <cell r="A118" t="str">
            <v>113453100</v>
          </cell>
        </row>
        <row r="119">
          <cell r="A119" t="str">
            <v>113453500</v>
          </cell>
        </row>
        <row r="120">
          <cell r="A120" t="str">
            <v>113600000</v>
          </cell>
        </row>
        <row r="121">
          <cell r="A121" t="str">
            <v>113630000</v>
          </cell>
        </row>
        <row r="122">
          <cell r="A122" t="str">
            <v>113630100</v>
          </cell>
        </row>
        <row r="123">
          <cell r="A123" t="str">
            <v>113630200</v>
          </cell>
        </row>
        <row r="124">
          <cell r="A124" t="str">
            <v>113630300</v>
          </cell>
        </row>
        <row r="125">
          <cell r="A125" t="str">
            <v>113635000</v>
          </cell>
        </row>
        <row r="126">
          <cell r="A126" t="str">
            <v>113635100</v>
          </cell>
        </row>
        <row r="127">
          <cell r="A127" t="str">
            <v>113635200</v>
          </cell>
        </row>
        <row r="128">
          <cell r="A128" t="str">
            <v>113637000</v>
          </cell>
        </row>
        <row r="129">
          <cell r="A129" t="str">
            <v>113637100</v>
          </cell>
        </row>
        <row r="130">
          <cell r="A130" t="str">
            <v>113637200</v>
          </cell>
        </row>
        <row r="131">
          <cell r="A131" t="str">
            <v>113639000</v>
          </cell>
        </row>
        <row r="132">
          <cell r="A132" t="str">
            <v>113639100</v>
          </cell>
        </row>
        <row r="133">
          <cell r="A133" t="str">
            <v>113639700</v>
          </cell>
        </row>
        <row r="134">
          <cell r="A134" t="str">
            <v>113640000</v>
          </cell>
        </row>
        <row r="135">
          <cell r="A135" t="str">
            <v>113640100</v>
          </cell>
        </row>
        <row r="136">
          <cell r="A136" t="str">
            <v>113640105</v>
          </cell>
        </row>
        <row r="137">
          <cell r="A137" t="str">
            <v>113640300</v>
          </cell>
        </row>
        <row r="138">
          <cell r="A138" t="str">
            <v>113641000</v>
          </cell>
        </row>
        <row r="139">
          <cell r="A139" t="str">
            <v>113641100</v>
          </cell>
        </row>
        <row r="140">
          <cell r="A140" t="str">
            <v>113645000</v>
          </cell>
        </row>
        <row r="141">
          <cell r="A141" t="str">
            <v>113645100</v>
          </cell>
        </row>
        <row r="142">
          <cell r="A142" t="str">
            <v>113645200</v>
          </cell>
        </row>
        <row r="143">
          <cell r="A143" t="str">
            <v>113645400</v>
          </cell>
        </row>
        <row r="144">
          <cell r="A144" t="str">
            <v>113649000</v>
          </cell>
        </row>
        <row r="145">
          <cell r="A145" t="str">
            <v>113649100</v>
          </cell>
        </row>
        <row r="146">
          <cell r="A146" t="str">
            <v>113649200</v>
          </cell>
        </row>
        <row r="147">
          <cell r="A147" t="str">
            <v>113649500</v>
          </cell>
        </row>
        <row r="148">
          <cell r="A148" t="str">
            <v>113650000</v>
          </cell>
        </row>
        <row r="149">
          <cell r="A149" t="str">
            <v>113650100</v>
          </cell>
        </row>
        <row r="150">
          <cell r="A150" t="str">
            <v>113650400</v>
          </cell>
        </row>
        <row r="151">
          <cell r="A151" t="str">
            <v>113650600</v>
          </cell>
        </row>
        <row r="152">
          <cell r="A152" t="str">
            <v>113651000</v>
          </cell>
        </row>
        <row r="153">
          <cell r="A153" t="str">
            <v>113651100</v>
          </cell>
        </row>
        <row r="154">
          <cell r="A154" t="str">
            <v>113651200</v>
          </cell>
        </row>
        <row r="155">
          <cell r="A155" t="str">
            <v>113653000</v>
          </cell>
        </row>
        <row r="156">
          <cell r="A156" t="str">
            <v>113653100</v>
          </cell>
        </row>
        <row r="157">
          <cell r="A157" t="str">
            <v>113653300</v>
          </cell>
        </row>
        <row r="158">
          <cell r="A158" t="str">
            <v>113653400</v>
          </cell>
        </row>
        <row r="159">
          <cell r="A159" t="str">
            <v>113655000</v>
          </cell>
        </row>
        <row r="160">
          <cell r="A160" t="str">
            <v>113655100</v>
          </cell>
        </row>
        <row r="161">
          <cell r="A161" t="str">
            <v>113655300</v>
          </cell>
        </row>
        <row r="162">
          <cell r="A162" t="str">
            <v>113655400</v>
          </cell>
        </row>
        <row r="163">
          <cell r="A163" t="str">
            <v>113655600</v>
          </cell>
        </row>
        <row r="164">
          <cell r="A164" t="str">
            <v>113656000</v>
          </cell>
        </row>
        <row r="165">
          <cell r="A165" t="str">
            <v>113656100</v>
          </cell>
        </row>
        <row r="166">
          <cell r="A166" t="str">
            <v>113656200</v>
          </cell>
        </row>
        <row r="167">
          <cell r="A167" t="str">
            <v>113657000</v>
          </cell>
        </row>
        <row r="168">
          <cell r="A168" t="str">
            <v>113657100</v>
          </cell>
        </row>
        <row r="169">
          <cell r="A169" t="str">
            <v>113657200</v>
          </cell>
        </row>
        <row r="170">
          <cell r="A170" t="str">
            <v>113657300</v>
          </cell>
        </row>
        <row r="171">
          <cell r="A171" t="str">
            <v>113657600</v>
          </cell>
        </row>
        <row r="172">
          <cell r="A172" t="str">
            <v>113657605</v>
          </cell>
        </row>
        <row r="173">
          <cell r="A173" t="str">
            <v>113657606</v>
          </cell>
        </row>
        <row r="174">
          <cell r="A174" t="str">
            <v>113800000</v>
          </cell>
        </row>
        <row r="175">
          <cell r="A175" t="str">
            <v>113820100</v>
          </cell>
        </row>
        <row r="176">
          <cell r="A176" t="str">
            <v>113833000</v>
          </cell>
        </row>
        <row r="177">
          <cell r="A177" t="str">
            <v>113833100</v>
          </cell>
        </row>
        <row r="178">
          <cell r="A178" t="str">
            <v>113833600</v>
          </cell>
        </row>
        <row r="179">
          <cell r="A179" t="str">
            <v>113835000</v>
          </cell>
        </row>
        <row r="180">
          <cell r="A180" t="str">
            <v>113835100</v>
          </cell>
        </row>
        <row r="181">
          <cell r="A181" t="str">
            <v>113841000</v>
          </cell>
        </row>
        <row r="182">
          <cell r="A182" t="str">
            <v>113841100</v>
          </cell>
        </row>
        <row r="183">
          <cell r="A183" t="str">
            <v>113841200</v>
          </cell>
        </row>
        <row r="184">
          <cell r="A184" t="str">
            <v>113841300</v>
          </cell>
        </row>
        <row r="185">
          <cell r="A185" t="str">
            <v>113843000</v>
          </cell>
        </row>
        <row r="186">
          <cell r="A186" t="str">
            <v>113843100</v>
          </cell>
        </row>
        <row r="187">
          <cell r="A187" t="str">
            <v>113843300</v>
          </cell>
        </row>
        <row r="188">
          <cell r="A188" t="str">
            <v>113843400</v>
          </cell>
        </row>
        <row r="189">
          <cell r="A189" t="str">
            <v>113845000</v>
          </cell>
        </row>
        <row r="190">
          <cell r="A190" t="str">
            <v>113845100</v>
          </cell>
        </row>
        <row r="191">
          <cell r="A191" t="str">
            <v>113849000</v>
          </cell>
        </row>
        <row r="192">
          <cell r="A192" t="str">
            <v>113849100</v>
          </cell>
        </row>
        <row r="193">
          <cell r="A193" t="str">
            <v>113849107</v>
          </cell>
        </row>
        <row r="194">
          <cell r="A194" t="str">
            <v>113851000</v>
          </cell>
        </row>
        <row r="195">
          <cell r="A195" t="str">
            <v>113851100</v>
          </cell>
        </row>
        <row r="196">
          <cell r="A196" t="str">
            <v>113851200</v>
          </cell>
        </row>
        <row r="197">
          <cell r="A197" t="str">
            <v>113851400</v>
          </cell>
        </row>
        <row r="198">
          <cell r="A198" t="str">
            <v>113852000</v>
          </cell>
        </row>
        <row r="199">
          <cell r="A199" t="str">
            <v>113852100</v>
          </cell>
        </row>
        <row r="200">
          <cell r="A200" t="str">
            <v>113852200</v>
          </cell>
        </row>
        <row r="201">
          <cell r="A201" t="str">
            <v>113852205</v>
          </cell>
        </row>
        <row r="202">
          <cell r="A202" t="str">
            <v>113853000</v>
          </cell>
        </row>
        <row r="203">
          <cell r="A203" t="str">
            <v>113853100</v>
          </cell>
        </row>
        <row r="204">
          <cell r="A204" t="str">
            <v>113853105</v>
          </cell>
        </row>
        <row r="205">
          <cell r="A205" t="str">
            <v>113853300</v>
          </cell>
        </row>
        <row r="206">
          <cell r="A206" t="str">
            <v>113855000</v>
          </cell>
        </row>
        <row r="207">
          <cell r="A207" t="str">
            <v>113855100</v>
          </cell>
        </row>
        <row r="208">
          <cell r="A208" t="str">
            <v>113857000</v>
          </cell>
        </row>
        <row r="209">
          <cell r="A209" t="str">
            <v>113857100</v>
          </cell>
        </row>
        <row r="210">
          <cell r="A210" t="str">
            <v>113857200</v>
          </cell>
        </row>
        <row r="211">
          <cell r="A211" t="str">
            <v>113857400</v>
          </cell>
        </row>
        <row r="212">
          <cell r="A212" t="str">
            <v>113861000</v>
          </cell>
        </row>
        <row r="213">
          <cell r="A213" t="str">
            <v>113861100</v>
          </cell>
        </row>
        <row r="214">
          <cell r="A214" t="str">
            <v>113863000</v>
          </cell>
        </row>
        <row r="215">
          <cell r="A215" t="str">
            <v>113863100</v>
          </cell>
        </row>
        <row r="216">
          <cell r="A216" t="str">
            <v>113863200</v>
          </cell>
        </row>
        <row r="217">
          <cell r="A217" t="str">
            <v>113863300</v>
          </cell>
        </row>
        <row r="218">
          <cell r="A218" t="str">
            <v>113863400</v>
          </cell>
        </row>
        <row r="219">
          <cell r="A219" t="str">
            <v>113863600</v>
          </cell>
        </row>
        <row r="220">
          <cell r="A220" t="str">
            <v>113865000</v>
          </cell>
        </row>
        <row r="221">
          <cell r="A221" t="str">
            <v>113865100</v>
          </cell>
        </row>
        <row r="222">
          <cell r="A222" t="str">
            <v>113867000</v>
          </cell>
        </row>
        <row r="223">
          <cell r="A223" t="str">
            <v>113867100</v>
          </cell>
        </row>
        <row r="224">
          <cell r="A224" t="str">
            <v>113867300</v>
          </cell>
        </row>
        <row r="225">
          <cell r="A225" t="str">
            <v>113867400</v>
          </cell>
        </row>
        <row r="226">
          <cell r="A226" t="str">
            <v>113867500</v>
          </cell>
        </row>
        <row r="227">
          <cell r="A227" t="str">
            <v>113867503</v>
          </cell>
        </row>
        <row r="228">
          <cell r="A228" t="str">
            <v>113867700</v>
          </cell>
        </row>
        <row r="229">
          <cell r="A229" t="str">
            <v>114000000</v>
          </cell>
        </row>
        <row r="230">
          <cell r="A230" t="str">
            <v>114020100</v>
          </cell>
        </row>
        <row r="231">
          <cell r="A231" t="str">
            <v>114031000</v>
          </cell>
        </row>
        <row r="232">
          <cell r="A232" t="str">
            <v>114031100</v>
          </cell>
        </row>
        <row r="233">
          <cell r="A233" t="str">
            <v>114031200</v>
          </cell>
        </row>
        <row r="234">
          <cell r="A234" t="str">
            <v>114031500</v>
          </cell>
        </row>
        <row r="235">
          <cell r="A235" t="str">
            <v>114035000</v>
          </cell>
        </row>
        <row r="236">
          <cell r="A236" t="str">
            <v>114035100</v>
          </cell>
        </row>
        <row r="237">
          <cell r="A237" t="str">
            <v>114035200</v>
          </cell>
        </row>
        <row r="238">
          <cell r="A238" t="str">
            <v>114035300</v>
          </cell>
        </row>
        <row r="239">
          <cell r="A239" t="str">
            <v>114035400</v>
          </cell>
        </row>
        <row r="240">
          <cell r="A240" t="str">
            <v>114035500</v>
          </cell>
        </row>
        <row r="241">
          <cell r="A241" t="str">
            <v>114037000</v>
          </cell>
        </row>
        <row r="242">
          <cell r="A242" t="str">
            <v>114037100</v>
          </cell>
        </row>
        <row r="243">
          <cell r="A243" t="str">
            <v>114037200</v>
          </cell>
        </row>
        <row r="244">
          <cell r="A244" t="str">
            <v>114037300</v>
          </cell>
        </row>
        <row r="245">
          <cell r="A245" t="str">
            <v>114037400</v>
          </cell>
        </row>
        <row r="246">
          <cell r="A246" t="str">
            <v>114039000</v>
          </cell>
        </row>
        <row r="247">
          <cell r="A247" t="str">
            <v>114039100</v>
          </cell>
        </row>
        <row r="248">
          <cell r="A248" t="str">
            <v>114039200</v>
          </cell>
        </row>
        <row r="249">
          <cell r="A249" t="str">
            <v>114039400</v>
          </cell>
        </row>
        <row r="250">
          <cell r="A250" t="str">
            <v>114039600</v>
          </cell>
        </row>
        <row r="251">
          <cell r="A251" t="str">
            <v>114041000</v>
          </cell>
        </row>
        <row r="252">
          <cell r="A252" t="str">
            <v>114041100</v>
          </cell>
        </row>
        <row r="253">
          <cell r="A253" t="str">
            <v>114041200</v>
          </cell>
        </row>
        <row r="254">
          <cell r="A254" t="str">
            <v>114041400</v>
          </cell>
        </row>
        <row r="255">
          <cell r="A255" t="str">
            <v>114043000</v>
          </cell>
        </row>
        <row r="256">
          <cell r="A256" t="str">
            <v>114043100</v>
          </cell>
        </row>
        <row r="257">
          <cell r="A257" t="str">
            <v>114043200</v>
          </cell>
        </row>
        <row r="258">
          <cell r="A258" t="str">
            <v>114043400</v>
          </cell>
        </row>
        <row r="259">
          <cell r="A259" t="str">
            <v>114043405</v>
          </cell>
        </row>
        <row r="260">
          <cell r="A260" t="str">
            <v>114043700</v>
          </cell>
        </row>
        <row r="261">
          <cell r="A261" t="str">
            <v>114045000</v>
          </cell>
        </row>
        <row r="262">
          <cell r="A262" t="str">
            <v>114045100</v>
          </cell>
        </row>
        <row r="263">
          <cell r="A263" t="str">
            <v>114045200</v>
          </cell>
        </row>
        <row r="264">
          <cell r="A264" t="str">
            <v>114047000</v>
          </cell>
        </row>
        <row r="265">
          <cell r="A265" t="str">
            <v>114047100</v>
          </cell>
        </row>
        <row r="266">
          <cell r="A266" t="str">
            <v>114047200</v>
          </cell>
        </row>
        <row r="267">
          <cell r="A267" t="str">
            <v>114047300</v>
          </cell>
        </row>
        <row r="268">
          <cell r="A268" t="str">
            <v>114047400</v>
          </cell>
        </row>
        <row r="269">
          <cell r="A269" t="str">
            <v>114051000</v>
          </cell>
        </row>
        <row r="270">
          <cell r="A270" t="str">
            <v>114051100</v>
          </cell>
        </row>
        <row r="271">
          <cell r="A271" t="str">
            <v>114051500</v>
          </cell>
        </row>
        <row r="272">
          <cell r="A272" t="str">
            <v>114053000</v>
          </cell>
        </row>
        <row r="273">
          <cell r="A273" t="str">
            <v>114053100</v>
          </cell>
        </row>
        <row r="274">
          <cell r="A274" t="str">
            <v>114053300</v>
          </cell>
        </row>
        <row r="275">
          <cell r="A275" t="str">
            <v>114055000</v>
          </cell>
        </row>
        <row r="276">
          <cell r="A276" t="str">
            <v>114055100</v>
          </cell>
        </row>
        <row r="277">
          <cell r="A277" t="str">
            <v>114055300</v>
          </cell>
        </row>
        <row r="278">
          <cell r="A278" t="str">
            <v>114055600</v>
          </cell>
        </row>
        <row r="279">
          <cell r="A279" t="str">
            <v>114055700</v>
          </cell>
        </row>
        <row r="280">
          <cell r="A280" t="str">
            <v>114400000</v>
          </cell>
        </row>
        <row r="281">
          <cell r="A281" t="str">
            <v>114430000</v>
          </cell>
        </row>
        <row r="282">
          <cell r="A282" t="str">
            <v>114430100</v>
          </cell>
        </row>
        <row r="283">
          <cell r="A283" t="str">
            <v>114433000</v>
          </cell>
        </row>
        <row r="284">
          <cell r="A284" t="str">
            <v>114433100</v>
          </cell>
        </row>
        <row r="285">
          <cell r="A285" t="str">
            <v>114435000</v>
          </cell>
        </row>
        <row r="286">
          <cell r="A286" t="str">
            <v>114435100</v>
          </cell>
        </row>
        <row r="287">
          <cell r="A287" t="str">
            <v>114435200</v>
          </cell>
        </row>
        <row r="288">
          <cell r="A288" t="str">
            <v>114437000</v>
          </cell>
        </row>
        <row r="289">
          <cell r="A289" t="str">
            <v>114437100</v>
          </cell>
        </row>
        <row r="290">
          <cell r="A290" t="str">
            <v>114439000</v>
          </cell>
        </row>
        <row r="291">
          <cell r="A291" t="str">
            <v>114439100</v>
          </cell>
        </row>
        <row r="292">
          <cell r="A292" t="str">
            <v>114441000</v>
          </cell>
        </row>
        <row r="293">
          <cell r="A293" t="str">
            <v>114441100</v>
          </cell>
        </row>
        <row r="294">
          <cell r="A294" t="str">
            <v>114445000</v>
          </cell>
        </row>
        <row r="295">
          <cell r="A295" t="str">
            <v>114445100</v>
          </cell>
        </row>
        <row r="296">
          <cell r="A296" t="str">
            <v>114445200</v>
          </cell>
        </row>
        <row r="297">
          <cell r="A297" t="str">
            <v>114445300</v>
          </cell>
        </row>
        <row r="298">
          <cell r="A298" t="str">
            <v>114446000</v>
          </cell>
        </row>
        <row r="299">
          <cell r="A299" t="str">
            <v>114446100</v>
          </cell>
        </row>
        <row r="300">
          <cell r="A300" t="str">
            <v>114447000</v>
          </cell>
        </row>
        <row r="301">
          <cell r="A301" t="str">
            <v>114447100</v>
          </cell>
        </row>
        <row r="302">
          <cell r="A302" t="str">
            <v>114447200</v>
          </cell>
        </row>
        <row r="303">
          <cell r="A303" t="str">
            <v>114500000</v>
          </cell>
        </row>
        <row r="304">
          <cell r="A304" t="str">
            <v>114520000</v>
          </cell>
        </row>
        <row r="305">
          <cell r="A305" t="str">
            <v>114520100</v>
          </cell>
        </row>
        <row r="306">
          <cell r="A306" t="str">
            <v>114520600</v>
          </cell>
        </row>
        <row r="307">
          <cell r="A307" t="str">
            <v>114531000</v>
          </cell>
        </row>
        <row r="308">
          <cell r="A308" t="str">
            <v>114531100</v>
          </cell>
        </row>
        <row r="309">
          <cell r="A309" t="str">
            <v>114531600</v>
          </cell>
        </row>
        <row r="310">
          <cell r="A310" t="str">
            <v>114532000</v>
          </cell>
        </row>
        <row r="311">
          <cell r="A311" t="str">
            <v>114532100</v>
          </cell>
        </row>
        <row r="312">
          <cell r="A312" t="str">
            <v>114532300</v>
          </cell>
        </row>
        <row r="313">
          <cell r="A313" t="str">
            <v>114533000</v>
          </cell>
        </row>
        <row r="314">
          <cell r="A314" t="str">
            <v>114533100</v>
          </cell>
        </row>
        <row r="315">
          <cell r="A315" t="str">
            <v>114533500</v>
          </cell>
        </row>
        <row r="316">
          <cell r="A316" t="str">
            <v>114533505</v>
          </cell>
        </row>
        <row r="317">
          <cell r="A317" t="str">
            <v>114534000</v>
          </cell>
        </row>
        <row r="318">
          <cell r="A318" t="str">
            <v>114534100</v>
          </cell>
        </row>
        <row r="319">
          <cell r="A319" t="str">
            <v>114534500</v>
          </cell>
        </row>
        <row r="320">
          <cell r="A320" t="str">
            <v>114535000</v>
          </cell>
        </row>
        <row r="321">
          <cell r="A321" t="str">
            <v>114535100</v>
          </cell>
        </row>
        <row r="322">
          <cell r="A322" t="str">
            <v>114535500</v>
          </cell>
        </row>
        <row r="323">
          <cell r="A323" t="str">
            <v>114537000</v>
          </cell>
        </row>
        <row r="324">
          <cell r="A324" t="str">
            <v>114537100</v>
          </cell>
        </row>
        <row r="325">
          <cell r="A325" t="str">
            <v>114537300</v>
          </cell>
        </row>
        <row r="326">
          <cell r="A326" t="str">
            <v>114537600</v>
          </cell>
        </row>
        <row r="327">
          <cell r="A327" t="str">
            <v>114537800</v>
          </cell>
        </row>
        <row r="328">
          <cell r="A328" t="str">
            <v>114538000</v>
          </cell>
        </row>
        <row r="329">
          <cell r="A329" t="str">
            <v>114538100</v>
          </cell>
        </row>
        <row r="330">
          <cell r="A330" t="str">
            <v>114539000</v>
          </cell>
        </row>
        <row r="331">
          <cell r="A331" t="str">
            <v>114539100</v>
          </cell>
        </row>
        <row r="332">
          <cell r="A332" t="str">
            <v>114539400</v>
          </cell>
        </row>
        <row r="333">
          <cell r="A333" t="str">
            <v>114539600</v>
          </cell>
        </row>
        <row r="334">
          <cell r="A334" t="str">
            <v>114540000</v>
          </cell>
        </row>
        <row r="335">
          <cell r="A335" t="str">
            <v>114540100</v>
          </cell>
        </row>
        <row r="336">
          <cell r="A336" t="str">
            <v>114540500</v>
          </cell>
        </row>
        <row r="337">
          <cell r="A337" t="str">
            <v>114541000</v>
          </cell>
        </row>
        <row r="338">
          <cell r="A338" t="str">
            <v>114541100</v>
          </cell>
        </row>
        <row r="339">
          <cell r="A339" t="str">
            <v>114541105</v>
          </cell>
        </row>
        <row r="340">
          <cell r="A340" t="str">
            <v>114541106</v>
          </cell>
        </row>
        <row r="341">
          <cell r="A341" t="str">
            <v>114543000</v>
          </cell>
        </row>
        <row r="342">
          <cell r="A342" t="str">
            <v>114543100</v>
          </cell>
        </row>
        <row r="343">
          <cell r="A343" t="str">
            <v>114543200</v>
          </cell>
        </row>
        <row r="344">
          <cell r="A344" t="str">
            <v>114543205</v>
          </cell>
        </row>
        <row r="345">
          <cell r="A345" t="str">
            <v>114543380</v>
          </cell>
        </row>
        <row r="346">
          <cell r="A346" t="str">
            <v>114543400</v>
          </cell>
        </row>
        <row r="347">
          <cell r="A347" t="str">
            <v>114543500</v>
          </cell>
        </row>
        <row r="348">
          <cell r="A348" t="str">
            <v>114543600</v>
          </cell>
        </row>
        <row r="349">
          <cell r="A349" t="str">
            <v>114544000</v>
          </cell>
        </row>
        <row r="350">
          <cell r="A350" t="str">
            <v>114544100</v>
          </cell>
        </row>
        <row r="351">
          <cell r="A351" t="str">
            <v>114545000</v>
          </cell>
        </row>
        <row r="352">
          <cell r="A352" t="str">
            <v>114545100</v>
          </cell>
        </row>
        <row r="353">
          <cell r="A353" t="str">
            <v>114545105</v>
          </cell>
        </row>
        <row r="354">
          <cell r="A354" t="str">
            <v>114545106</v>
          </cell>
        </row>
        <row r="355">
          <cell r="A355" t="str">
            <v>114545107</v>
          </cell>
        </row>
        <row r="356">
          <cell r="A356" t="str">
            <v>114545108</v>
          </cell>
        </row>
        <row r="357">
          <cell r="A357" t="str">
            <v>114545300</v>
          </cell>
        </row>
        <row r="358">
          <cell r="A358" t="str">
            <v>114545680</v>
          </cell>
        </row>
        <row r="359">
          <cell r="A359" t="str">
            <v>114547000</v>
          </cell>
        </row>
        <row r="360">
          <cell r="A360" t="str">
            <v>114547100</v>
          </cell>
        </row>
        <row r="361">
          <cell r="A361" t="str">
            <v>114547200</v>
          </cell>
        </row>
        <row r="362">
          <cell r="A362" t="str">
            <v>114547300</v>
          </cell>
        </row>
        <row r="363">
          <cell r="A363" t="str">
            <v>114547500</v>
          </cell>
        </row>
        <row r="364">
          <cell r="A364" t="str">
            <v>114547700</v>
          </cell>
        </row>
        <row r="365">
          <cell r="A365" t="str">
            <v>114547800</v>
          </cell>
        </row>
        <row r="366">
          <cell r="A366" t="str">
            <v>114600000</v>
          </cell>
        </row>
        <row r="367">
          <cell r="A367" t="str">
            <v>114620100</v>
          </cell>
        </row>
        <row r="368">
          <cell r="A368" t="str">
            <v>114633000</v>
          </cell>
        </row>
        <row r="369">
          <cell r="A369" t="str">
            <v>114633100</v>
          </cell>
        </row>
        <row r="370">
          <cell r="A370" t="str">
            <v>114633300</v>
          </cell>
        </row>
        <row r="371">
          <cell r="A371" t="str">
            <v>114635000</v>
          </cell>
        </row>
        <row r="372">
          <cell r="A372" t="str">
            <v>114635100</v>
          </cell>
        </row>
        <row r="373">
          <cell r="A373" t="str">
            <v>114635200</v>
          </cell>
        </row>
        <row r="374">
          <cell r="A374" t="str">
            <v>114635207</v>
          </cell>
        </row>
        <row r="375">
          <cell r="A375" t="str">
            <v>114635400</v>
          </cell>
        </row>
        <row r="376">
          <cell r="A376" t="str">
            <v>114637000</v>
          </cell>
        </row>
        <row r="377">
          <cell r="A377" t="str">
            <v>114637100</v>
          </cell>
        </row>
        <row r="378">
          <cell r="A378" t="str">
            <v>114637102</v>
          </cell>
        </row>
        <row r="379">
          <cell r="A379" t="str">
            <v>114637200</v>
          </cell>
        </row>
        <row r="380">
          <cell r="A380" t="str">
            <v>114637400</v>
          </cell>
        </row>
        <row r="381">
          <cell r="A381" t="str">
            <v>114637403</v>
          </cell>
        </row>
        <row r="382">
          <cell r="A382" t="str">
            <v>114639000</v>
          </cell>
        </row>
        <row r="383">
          <cell r="A383" t="str">
            <v>114639100</v>
          </cell>
        </row>
        <row r="384">
          <cell r="A384" t="str">
            <v>114639102</v>
          </cell>
        </row>
        <row r="385">
          <cell r="A385" t="str">
            <v>114639103</v>
          </cell>
        </row>
        <row r="386">
          <cell r="A386" t="str">
            <v>114639104</v>
          </cell>
        </row>
        <row r="387">
          <cell r="A387" t="str">
            <v>114639105</v>
          </cell>
        </row>
        <row r="388">
          <cell r="A388" t="str">
            <v>114639106</v>
          </cell>
        </row>
        <row r="389">
          <cell r="A389" t="str">
            <v>114639107</v>
          </cell>
        </row>
        <row r="390">
          <cell r="A390" t="str">
            <v>114639108</v>
          </cell>
        </row>
        <row r="391">
          <cell r="A391" t="str">
            <v>114639109</v>
          </cell>
        </row>
        <row r="392">
          <cell r="A392" t="str">
            <v>114639111</v>
          </cell>
        </row>
        <row r="393">
          <cell r="A393" t="str">
            <v>114639113</v>
          </cell>
        </row>
        <row r="394">
          <cell r="A394" t="str">
            <v>114639117</v>
          </cell>
        </row>
        <row r="395">
          <cell r="A395" t="str">
            <v>114641000</v>
          </cell>
        </row>
        <row r="396">
          <cell r="A396" t="str">
            <v>114641100</v>
          </cell>
        </row>
        <row r="397">
          <cell r="A397" t="str">
            <v>114641200</v>
          </cell>
        </row>
        <row r="398">
          <cell r="A398" t="str">
            <v>114641300</v>
          </cell>
        </row>
        <row r="399">
          <cell r="A399" t="str">
            <v>114641400</v>
          </cell>
        </row>
        <row r="400">
          <cell r="A400" t="str">
            <v>114643000</v>
          </cell>
        </row>
        <row r="401">
          <cell r="A401" t="str">
            <v>114643100</v>
          </cell>
        </row>
        <row r="402">
          <cell r="A402" t="str">
            <v>114645000</v>
          </cell>
        </row>
        <row r="403">
          <cell r="A403" t="str">
            <v>114645100</v>
          </cell>
        </row>
        <row r="404">
          <cell r="A404" t="str">
            <v>114645102</v>
          </cell>
        </row>
        <row r="405">
          <cell r="A405" t="str">
            <v>114645200</v>
          </cell>
        </row>
        <row r="406">
          <cell r="A406" t="str">
            <v>114645300</v>
          </cell>
        </row>
        <row r="407">
          <cell r="A407" t="str">
            <v>114645302</v>
          </cell>
        </row>
        <row r="408">
          <cell r="A408" t="str">
            <v>114645303</v>
          </cell>
        </row>
        <row r="409">
          <cell r="A409" t="str">
            <v>114645304</v>
          </cell>
        </row>
        <row r="410">
          <cell r="A410" t="str">
            <v>114645305</v>
          </cell>
        </row>
        <row r="411">
          <cell r="A411" t="str">
            <v>114645306</v>
          </cell>
        </row>
        <row r="412">
          <cell r="A412" t="str">
            <v>114645307</v>
          </cell>
        </row>
        <row r="413">
          <cell r="A413" t="str">
            <v>114645308</v>
          </cell>
        </row>
        <row r="414">
          <cell r="A414" t="str">
            <v>114645311</v>
          </cell>
        </row>
        <row r="415">
          <cell r="A415" t="str">
            <v>114646000</v>
          </cell>
        </row>
        <row r="416">
          <cell r="A416" t="str">
            <v>114646100</v>
          </cell>
        </row>
        <row r="417">
          <cell r="A417" t="str">
            <v>114646200</v>
          </cell>
        </row>
        <row r="418">
          <cell r="A418" t="str">
            <v>114647000</v>
          </cell>
        </row>
        <row r="419">
          <cell r="A419" t="str">
            <v>114647100</v>
          </cell>
        </row>
        <row r="420">
          <cell r="A420" t="str">
            <v>114647107</v>
          </cell>
        </row>
        <row r="421">
          <cell r="A421" t="str">
            <v>114647111</v>
          </cell>
        </row>
        <row r="422">
          <cell r="A422" t="str">
            <v>114651000</v>
          </cell>
        </row>
        <row r="423">
          <cell r="A423" t="str">
            <v>114651100</v>
          </cell>
        </row>
        <row r="424">
          <cell r="A424" t="str">
            <v>114653000</v>
          </cell>
        </row>
        <row r="425">
          <cell r="A425" t="str">
            <v>114653100</v>
          </cell>
        </row>
        <row r="426">
          <cell r="A426" t="str">
            <v>114653102</v>
          </cell>
        </row>
        <row r="427">
          <cell r="A427" t="str">
            <v>114653103</v>
          </cell>
        </row>
        <row r="428">
          <cell r="A428" t="str">
            <v>114653104</v>
          </cell>
        </row>
        <row r="429">
          <cell r="A429" t="str">
            <v>114653105</v>
          </cell>
        </row>
        <row r="430">
          <cell r="A430" t="str">
            <v>114653106</v>
          </cell>
        </row>
        <row r="431">
          <cell r="A431" t="str">
            <v>114653107</v>
          </cell>
        </row>
        <row r="432">
          <cell r="A432" t="str">
            <v>114653108</v>
          </cell>
        </row>
        <row r="433">
          <cell r="A433" t="str">
            <v>114653109</v>
          </cell>
        </row>
        <row r="434">
          <cell r="A434" t="str">
            <v>114653111</v>
          </cell>
        </row>
        <row r="435">
          <cell r="A435" t="str">
            <v>114653112</v>
          </cell>
        </row>
        <row r="436">
          <cell r="A436" t="str">
            <v>114653113</v>
          </cell>
        </row>
        <row r="437">
          <cell r="A437" t="str">
            <v>114653114</v>
          </cell>
        </row>
        <row r="438">
          <cell r="A438" t="str">
            <v>114653115</v>
          </cell>
        </row>
        <row r="439">
          <cell r="A439" t="str">
            <v>114653116</v>
          </cell>
        </row>
        <row r="440">
          <cell r="A440" t="str">
            <v>114653117</v>
          </cell>
        </row>
        <row r="441">
          <cell r="A441" t="str">
            <v>114653500</v>
          </cell>
        </row>
        <row r="442">
          <cell r="A442" t="str">
            <v>114653700</v>
          </cell>
        </row>
        <row r="443">
          <cell r="A443" t="str">
            <v>114655000</v>
          </cell>
        </row>
        <row r="444">
          <cell r="A444" t="str">
            <v>114655100</v>
          </cell>
        </row>
        <row r="445">
          <cell r="A445" t="str">
            <v>114655200</v>
          </cell>
        </row>
        <row r="446">
          <cell r="A446" t="str">
            <v>114655300</v>
          </cell>
        </row>
        <row r="447">
          <cell r="A447" t="str">
            <v>114655302</v>
          </cell>
        </row>
        <row r="448">
          <cell r="A448" t="str">
            <v>114655303</v>
          </cell>
        </row>
        <row r="449">
          <cell r="A449" t="str">
            <v>114657000</v>
          </cell>
        </row>
        <row r="450">
          <cell r="A450" t="str">
            <v>114657100</v>
          </cell>
        </row>
        <row r="451">
          <cell r="A451" t="str">
            <v>114659000</v>
          </cell>
        </row>
        <row r="452">
          <cell r="A452" t="str">
            <v>114659100</v>
          </cell>
        </row>
        <row r="453">
          <cell r="A453" t="str">
            <v>114659106</v>
          </cell>
        </row>
        <row r="454">
          <cell r="A454" t="str">
            <v>114659180</v>
          </cell>
        </row>
        <row r="455">
          <cell r="A455" t="str">
            <v>114659200</v>
          </cell>
        </row>
        <row r="456">
          <cell r="A456" t="str">
            <v>114659202</v>
          </cell>
        </row>
        <row r="457">
          <cell r="A457" t="str">
            <v>114659203</v>
          </cell>
        </row>
        <row r="458">
          <cell r="A458" t="str">
            <v>114659300</v>
          </cell>
        </row>
        <row r="459">
          <cell r="A459" t="str">
            <v>114659302</v>
          </cell>
        </row>
        <row r="460">
          <cell r="A460" t="str">
            <v>114659400</v>
          </cell>
        </row>
        <row r="461">
          <cell r="A461" t="str">
            <v>114659402</v>
          </cell>
        </row>
        <row r="462">
          <cell r="A462" t="str">
            <v>114659500</v>
          </cell>
        </row>
        <row r="463">
          <cell r="A463" t="str">
            <v>114800000</v>
          </cell>
        </row>
        <row r="464">
          <cell r="A464" t="str">
            <v>114820100</v>
          </cell>
        </row>
        <row r="465">
          <cell r="A465" t="str">
            <v>114833000</v>
          </cell>
        </row>
        <row r="466">
          <cell r="A466" t="str">
            <v>114833100</v>
          </cell>
        </row>
        <row r="467">
          <cell r="A467" t="str">
            <v>114833102</v>
          </cell>
        </row>
        <row r="468">
          <cell r="A468" t="str">
            <v>114833103</v>
          </cell>
        </row>
        <row r="469">
          <cell r="A469" t="str">
            <v>114833104</v>
          </cell>
        </row>
        <row r="470">
          <cell r="A470" t="str">
            <v>114837000</v>
          </cell>
        </row>
        <row r="471">
          <cell r="A471" t="str">
            <v>114837100</v>
          </cell>
        </row>
        <row r="472">
          <cell r="A472" t="str">
            <v>114837300</v>
          </cell>
        </row>
        <row r="473">
          <cell r="A473" t="str">
            <v>114839000</v>
          </cell>
        </row>
        <row r="474">
          <cell r="A474" t="str">
            <v>114839100</v>
          </cell>
        </row>
        <row r="475">
          <cell r="A475" t="str">
            <v>114839102</v>
          </cell>
        </row>
        <row r="476">
          <cell r="A476" t="str">
            <v>114839200</v>
          </cell>
        </row>
        <row r="477">
          <cell r="A477" t="str">
            <v>114839300</v>
          </cell>
        </row>
        <row r="478">
          <cell r="A478" t="str">
            <v>114841000</v>
          </cell>
        </row>
        <row r="479">
          <cell r="A479" t="str">
            <v>114841100</v>
          </cell>
        </row>
        <row r="480">
          <cell r="A480" t="str">
            <v>114841102</v>
          </cell>
        </row>
        <row r="481">
          <cell r="A481" t="str">
            <v>114841200</v>
          </cell>
        </row>
        <row r="482">
          <cell r="A482" t="str">
            <v>114845000</v>
          </cell>
        </row>
        <row r="483">
          <cell r="A483" t="str">
            <v>114845100</v>
          </cell>
        </row>
        <row r="484">
          <cell r="A484" t="str">
            <v>114845200</v>
          </cell>
        </row>
        <row r="485">
          <cell r="A485" t="str">
            <v>114847000</v>
          </cell>
        </row>
        <row r="486">
          <cell r="A486" t="str">
            <v>114847100</v>
          </cell>
        </row>
        <row r="487">
          <cell r="A487" t="str">
            <v>114847200</v>
          </cell>
        </row>
        <row r="488">
          <cell r="A488" t="str">
            <v>114851000</v>
          </cell>
        </row>
        <row r="489">
          <cell r="A489" t="str">
            <v>114851100</v>
          </cell>
        </row>
        <row r="490">
          <cell r="A490" t="str">
            <v>114851200</v>
          </cell>
        </row>
        <row r="491">
          <cell r="A491" t="str">
            <v>114857000</v>
          </cell>
        </row>
        <row r="492">
          <cell r="A492" t="str">
            <v>114857100</v>
          </cell>
        </row>
        <row r="493">
          <cell r="A493" t="str">
            <v>114857200</v>
          </cell>
        </row>
        <row r="494">
          <cell r="A494" t="str">
            <v>114857300</v>
          </cell>
        </row>
        <row r="495">
          <cell r="A495" t="str">
            <v>114857400</v>
          </cell>
        </row>
        <row r="496">
          <cell r="A496" t="str">
            <v>114857500</v>
          </cell>
        </row>
        <row r="497">
          <cell r="A497" t="str">
            <v>114859000</v>
          </cell>
        </row>
        <row r="498">
          <cell r="A498" t="str">
            <v>114859100</v>
          </cell>
        </row>
        <row r="499">
          <cell r="A499" t="str">
            <v>114859200</v>
          </cell>
        </row>
        <row r="500">
          <cell r="A500" t="str">
            <v>114859300</v>
          </cell>
        </row>
        <row r="501">
          <cell r="A501" t="str">
            <v>114861000</v>
          </cell>
        </row>
        <row r="502">
          <cell r="A502" t="str">
            <v>114861100</v>
          </cell>
        </row>
        <row r="503">
          <cell r="A503" t="str">
            <v>114863000</v>
          </cell>
        </row>
        <row r="504">
          <cell r="A504" t="str">
            <v>114863100</v>
          </cell>
        </row>
        <row r="505">
          <cell r="A505" t="str">
            <v>114863200</v>
          </cell>
        </row>
        <row r="506">
          <cell r="A506" t="str">
            <v>114865000</v>
          </cell>
        </row>
        <row r="507">
          <cell r="A507" t="str">
            <v>114865100</v>
          </cell>
        </row>
        <row r="508">
          <cell r="A508" t="str">
            <v>114867000</v>
          </cell>
        </row>
        <row r="509">
          <cell r="A509" t="str">
            <v>114867100</v>
          </cell>
        </row>
        <row r="510">
          <cell r="A510" t="str">
            <v>114868000</v>
          </cell>
        </row>
        <row r="511">
          <cell r="A511" t="str">
            <v>114868100</v>
          </cell>
        </row>
        <row r="512">
          <cell r="A512" t="str">
            <v>114873000</v>
          </cell>
        </row>
        <row r="513">
          <cell r="A513" t="str">
            <v>114873100</v>
          </cell>
        </row>
        <row r="514">
          <cell r="A514" t="str">
            <v>114875000</v>
          </cell>
        </row>
        <row r="515">
          <cell r="A515" t="str">
            <v>114875100</v>
          </cell>
        </row>
        <row r="516">
          <cell r="A516" t="str">
            <v>114875200</v>
          </cell>
        </row>
        <row r="517">
          <cell r="A517" t="str">
            <v>114875202</v>
          </cell>
        </row>
        <row r="518">
          <cell r="A518" t="str">
            <v>114877000</v>
          </cell>
        </row>
        <row r="519">
          <cell r="A519" t="str">
            <v>114877100</v>
          </cell>
        </row>
        <row r="520">
          <cell r="A520" t="str">
            <v>115200000</v>
          </cell>
        </row>
        <row r="521">
          <cell r="A521" t="str">
            <v>115230000</v>
          </cell>
        </row>
        <row r="522">
          <cell r="A522" t="str">
            <v>115230100</v>
          </cell>
        </row>
        <row r="523">
          <cell r="A523" t="str">
            <v>115237000</v>
          </cell>
        </row>
        <row r="524">
          <cell r="A524" t="str">
            <v>115237100</v>
          </cell>
        </row>
        <row r="525">
          <cell r="A525" t="str">
            <v>115239000</v>
          </cell>
        </row>
        <row r="526">
          <cell r="A526" t="str">
            <v>115239100</v>
          </cell>
        </row>
        <row r="527">
          <cell r="A527" t="str">
            <v>115239200</v>
          </cell>
        </row>
        <row r="528">
          <cell r="A528" t="str">
            <v>115243000</v>
          </cell>
        </row>
        <row r="529">
          <cell r="A529" t="str">
            <v>115243100</v>
          </cell>
        </row>
        <row r="530">
          <cell r="A530" t="str">
            <v>115243200</v>
          </cell>
        </row>
        <row r="531">
          <cell r="A531" t="str">
            <v>115243300</v>
          </cell>
        </row>
        <row r="532">
          <cell r="A532" t="str">
            <v>115243400</v>
          </cell>
        </row>
        <row r="533">
          <cell r="A533" t="str">
            <v>115243500</v>
          </cell>
        </row>
        <row r="534">
          <cell r="A534" t="str">
            <v>115243503</v>
          </cell>
        </row>
        <row r="535">
          <cell r="A535" t="str">
            <v>115243507</v>
          </cell>
        </row>
        <row r="536">
          <cell r="A536" t="str">
            <v>115245000</v>
          </cell>
        </row>
        <row r="537">
          <cell r="A537" t="str">
            <v>115245100</v>
          </cell>
        </row>
        <row r="538">
          <cell r="A538" t="str">
            <v>115245300</v>
          </cell>
        </row>
        <row r="539">
          <cell r="A539" t="str">
            <v>115245305</v>
          </cell>
        </row>
        <row r="540">
          <cell r="A540" t="str">
            <v>115245500</v>
          </cell>
        </row>
        <row r="541">
          <cell r="A541" t="str">
            <v>115247000</v>
          </cell>
        </row>
        <row r="542">
          <cell r="A542" t="str">
            <v>115247100</v>
          </cell>
        </row>
        <row r="543">
          <cell r="A543" t="str">
            <v>115247105</v>
          </cell>
        </row>
        <row r="544">
          <cell r="A544" t="str">
            <v>115247300</v>
          </cell>
        </row>
        <row r="545">
          <cell r="A545" t="str">
            <v>115247400</v>
          </cell>
        </row>
        <row r="546">
          <cell r="A546" t="str">
            <v>115251000</v>
          </cell>
        </row>
        <row r="547">
          <cell r="A547" t="str">
            <v>115251100</v>
          </cell>
        </row>
        <row r="548">
          <cell r="A548" t="str">
            <v>115251105</v>
          </cell>
        </row>
        <row r="549">
          <cell r="A549" t="str">
            <v>115251400</v>
          </cell>
        </row>
        <row r="550">
          <cell r="A550" t="str">
            <v>115251500</v>
          </cell>
        </row>
        <row r="551">
          <cell r="A551" t="str">
            <v>115255000</v>
          </cell>
        </row>
        <row r="552">
          <cell r="A552" t="str">
            <v>115255100</v>
          </cell>
        </row>
        <row r="553">
          <cell r="A553" t="str">
            <v>115261000</v>
          </cell>
        </row>
        <row r="554">
          <cell r="A554" t="str">
            <v>115261100</v>
          </cell>
        </row>
        <row r="555">
          <cell r="A555" t="str">
            <v>115261400</v>
          </cell>
        </row>
        <row r="556">
          <cell r="A556" t="str">
            <v>115265000</v>
          </cell>
        </row>
        <row r="557">
          <cell r="A557" t="str">
            <v>115265100</v>
          </cell>
        </row>
        <row r="558">
          <cell r="A558" t="str">
            <v>115265200</v>
          </cell>
        </row>
        <row r="559">
          <cell r="A559" t="str">
            <v>115265300</v>
          </cell>
        </row>
        <row r="560">
          <cell r="A560" t="str">
            <v>115271000</v>
          </cell>
        </row>
        <row r="561">
          <cell r="A561" t="str">
            <v>115271100</v>
          </cell>
        </row>
        <row r="562">
          <cell r="A562" t="str">
            <v>115271300</v>
          </cell>
        </row>
        <row r="563">
          <cell r="A563" t="str">
            <v>115273000</v>
          </cell>
        </row>
        <row r="564">
          <cell r="A564" t="str">
            <v>115273100</v>
          </cell>
        </row>
        <row r="565">
          <cell r="A565" t="str">
            <v>115274000</v>
          </cell>
        </row>
        <row r="566">
          <cell r="A566" t="str">
            <v>115274100</v>
          </cell>
        </row>
        <row r="567">
          <cell r="A567" t="str">
            <v>115274500</v>
          </cell>
        </row>
        <row r="568">
          <cell r="A568" t="str">
            <v>115275000</v>
          </cell>
        </row>
        <row r="569">
          <cell r="A569" t="str">
            <v>115275100</v>
          </cell>
        </row>
        <row r="570">
          <cell r="A570" t="str">
            <v>115275980</v>
          </cell>
        </row>
        <row r="571">
          <cell r="A571" t="str">
            <v>115277000</v>
          </cell>
        </row>
        <row r="572">
          <cell r="A572" t="str">
            <v>115277100</v>
          </cell>
        </row>
        <row r="573">
          <cell r="A573" t="str">
            <v>115400000</v>
          </cell>
        </row>
        <row r="574">
          <cell r="A574" t="str">
            <v>115420100</v>
          </cell>
        </row>
        <row r="575">
          <cell r="A575" t="str">
            <v>115431000</v>
          </cell>
        </row>
        <row r="576">
          <cell r="A576" t="str">
            <v>115431100</v>
          </cell>
        </row>
        <row r="577">
          <cell r="A577" t="str">
            <v>115431102</v>
          </cell>
        </row>
        <row r="578">
          <cell r="A578" t="str">
            <v>115431200</v>
          </cell>
        </row>
        <row r="579">
          <cell r="A579" t="str">
            <v>115437000</v>
          </cell>
        </row>
        <row r="580">
          <cell r="A580" t="str">
            <v>115437100</v>
          </cell>
        </row>
        <row r="581">
          <cell r="A581" t="str">
            <v>115437102</v>
          </cell>
        </row>
        <row r="582">
          <cell r="A582" t="str">
            <v>115439000</v>
          </cell>
        </row>
        <row r="583">
          <cell r="A583" t="str">
            <v>115439100</v>
          </cell>
        </row>
        <row r="584">
          <cell r="A584" t="str">
            <v>115439102</v>
          </cell>
        </row>
        <row r="585">
          <cell r="A585" t="str">
            <v>115441000</v>
          </cell>
        </row>
        <row r="586">
          <cell r="A586" t="str">
            <v>115441100</v>
          </cell>
        </row>
        <row r="587">
          <cell r="A587" t="str">
            <v>115441102</v>
          </cell>
        </row>
        <row r="588">
          <cell r="A588" t="str">
            <v>115443000</v>
          </cell>
        </row>
        <row r="589">
          <cell r="A589" t="str">
            <v>115443100</v>
          </cell>
        </row>
        <row r="590">
          <cell r="A590" t="str">
            <v>115443200</v>
          </cell>
        </row>
        <row r="591">
          <cell r="A591" t="str">
            <v>115443300</v>
          </cell>
        </row>
        <row r="592">
          <cell r="A592" t="str">
            <v>115451000</v>
          </cell>
        </row>
        <row r="593">
          <cell r="A593" t="str">
            <v>115451100</v>
          </cell>
        </row>
        <row r="594">
          <cell r="A594" t="str">
            <v>115451200</v>
          </cell>
        </row>
        <row r="595">
          <cell r="A595" t="str">
            <v>115451205</v>
          </cell>
        </row>
        <row r="596">
          <cell r="A596" t="str">
            <v>115453000</v>
          </cell>
        </row>
        <row r="597">
          <cell r="A597" t="str">
            <v>115453100</v>
          </cell>
        </row>
        <row r="598">
          <cell r="A598" t="str">
            <v>115453102</v>
          </cell>
        </row>
        <row r="599">
          <cell r="A599" t="str">
            <v>115453103</v>
          </cell>
        </row>
        <row r="600">
          <cell r="A600" t="str">
            <v>115454000</v>
          </cell>
        </row>
        <row r="601">
          <cell r="A601" t="str">
            <v>115454100</v>
          </cell>
        </row>
        <row r="602">
          <cell r="A602" t="str">
            <v>115455000</v>
          </cell>
        </row>
        <row r="603">
          <cell r="A603" t="str">
            <v>115455100</v>
          </cell>
        </row>
        <row r="604">
          <cell r="A604" t="str">
            <v>115455102</v>
          </cell>
        </row>
        <row r="605">
          <cell r="A605" t="str">
            <v>115455103</v>
          </cell>
        </row>
        <row r="606">
          <cell r="A606" t="str">
            <v>115455200</v>
          </cell>
        </row>
        <row r="607">
          <cell r="A607" t="str">
            <v>115463000</v>
          </cell>
        </row>
        <row r="608">
          <cell r="A608" t="str">
            <v>115463100</v>
          </cell>
        </row>
        <row r="609">
          <cell r="A609" t="str">
            <v>115463105</v>
          </cell>
        </row>
        <row r="610">
          <cell r="A610" t="str">
            <v>115463106</v>
          </cell>
        </row>
        <row r="611">
          <cell r="A611" t="str">
            <v>115465000</v>
          </cell>
        </row>
        <row r="612">
          <cell r="A612" t="str">
            <v>115465100</v>
          </cell>
        </row>
        <row r="613">
          <cell r="A613" t="str">
            <v>115469000</v>
          </cell>
        </row>
        <row r="614">
          <cell r="A614" t="str">
            <v>115469100</v>
          </cell>
        </row>
        <row r="615">
          <cell r="A615" t="str">
            <v>115469102</v>
          </cell>
        </row>
        <row r="616">
          <cell r="A616" t="str">
            <v>115471000</v>
          </cell>
        </row>
        <row r="617">
          <cell r="A617" t="str">
            <v>115471100</v>
          </cell>
        </row>
        <row r="618">
          <cell r="A618" t="str">
            <v>115473000</v>
          </cell>
        </row>
        <row r="619">
          <cell r="A619" t="str">
            <v>115473100</v>
          </cell>
        </row>
        <row r="620">
          <cell r="A620" t="str">
            <v>115473200</v>
          </cell>
        </row>
        <row r="621">
          <cell r="A621" t="str">
            <v>115475000</v>
          </cell>
        </row>
        <row r="622">
          <cell r="A622" t="str">
            <v>115475100</v>
          </cell>
        </row>
        <row r="623">
          <cell r="A623" t="str">
            <v>115479000</v>
          </cell>
        </row>
        <row r="624">
          <cell r="A624" t="str">
            <v>115479100</v>
          </cell>
        </row>
        <row r="625">
          <cell r="A625" t="str">
            <v>115479102</v>
          </cell>
        </row>
        <row r="626">
          <cell r="A626" t="str">
            <v>115479103</v>
          </cell>
        </row>
        <row r="627">
          <cell r="A627" t="str">
            <v>115600000</v>
          </cell>
        </row>
        <row r="628">
          <cell r="A628" t="str">
            <v>115630000</v>
          </cell>
        </row>
        <row r="629">
          <cell r="A629" t="str">
            <v>115630100</v>
          </cell>
        </row>
        <row r="630">
          <cell r="A630" t="str">
            <v>115630103</v>
          </cell>
        </row>
        <row r="631">
          <cell r="A631" t="str">
            <v>115630105</v>
          </cell>
        </row>
        <row r="632">
          <cell r="A632" t="str">
            <v>115630107</v>
          </cell>
        </row>
        <row r="633">
          <cell r="A633" t="str">
            <v>115630109</v>
          </cell>
        </row>
        <row r="634">
          <cell r="A634" t="str">
            <v>115630111</v>
          </cell>
        </row>
        <row r="635">
          <cell r="A635" t="str">
            <v>115630113</v>
          </cell>
        </row>
        <row r="636">
          <cell r="A636" t="str">
            <v>115630115</v>
          </cell>
        </row>
        <row r="637">
          <cell r="A637" t="str">
            <v>115630117</v>
          </cell>
        </row>
        <row r="638">
          <cell r="A638" t="str">
            <v>115630121</v>
          </cell>
        </row>
        <row r="639">
          <cell r="A639" t="str">
            <v>115630280</v>
          </cell>
        </row>
        <row r="640">
          <cell r="A640" t="str">
            <v>115630380</v>
          </cell>
        </row>
        <row r="641">
          <cell r="A641" t="str">
            <v>115633000</v>
          </cell>
        </row>
        <row r="642">
          <cell r="A642" t="str">
            <v>115633100</v>
          </cell>
        </row>
        <row r="643">
          <cell r="A643" t="str">
            <v>115633200</v>
          </cell>
        </row>
        <row r="644">
          <cell r="A644" t="str">
            <v>115633300</v>
          </cell>
        </row>
        <row r="645">
          <cell r="A645" t="str">
            <v>115633400</v>
          </cell>
        </row>
        <row r="646">
          <cell r="A646" t="str">
            <v>115633403</v>
          </cell>
        </row>
        <row r="647">
          <cell r="A647" t="str">
            <v>115633500</v>
          </cell>
        </row>
        <row r="648">
          <cell r="A648" t="str">
            <v>115635000</v>
          </cell>
        </row>
        <row r="649">
          <cell r="A649" t="str">
            <v>115635100</v>
          </cell>
        </row>
        <row r="650">
          <cell r="A650" t="str">
            <v>115635200</v>
          </cell>
        </row>
        <row r="651">
          <cell r="A651" t="str">
            <v>115635300</v>
          </cell>
        </row>
        <row r="652">
          <cell r="A652" t="str">
            <v>115637000</v>
          </cell>
        </row>
        <row r="653">
          <cell r="A653" t="str">
            <v>115637100</v>
          </cell>
        </row>
        <row r="654">
          <cell r="A654" t="str">
            <v>115637103</v>
          </cell>
        </row>
        <row r="655">
          <cell r="A655" t="str">
            <v>115637400</v>
          </cell>
        </row>
        <row r="656">
          <cell r="A656" t="str">
            <v>115637500</v>
          </cell>
        </row>
        <row r="657">
          <cell r="A657" t="str">
            <v>115637600</v>
          </cell>
        </row>
        <row r="658">
          <cell r="A658" t="str">
            <v>115637603</v>
          </cell>
        </row>
        <row r="659">
          <cell r="A659" t="str">
            <v>115637700</v>
          </cell>
        </row>
        <row r="660">
          <cell r="A660" t="str">
            <v>115641000</v>
          </cell>
        </row>
        <row r="661">
          <cell r="A661" t="str">
            <v>115641100</v>
          </cell>
        </row>
        <row r="662">
          <cell r="A662" t="str">
            <v>115643000</v>
          </cell>
        </row>
        <row r="663">
          <cell r="A663" t="str">
            <v>115643100</v>
          </cell>
        </row>
        <row r="664">
          <cell r="A664" t="str">
            <v>115643103</v>
          </cell>
        </row>
        <row r="665">
          <cell r="A665" t="str">
            <v>115643104</v>
          </cell>
        </row>
        <row r="666">
          <cell r="A666" t="str">
            <v>115643480</v>
          </cell>
        </row>
        <row r="667">
          <cell r="A667" t="str">
            <v>115643600</v>
          </cell>
        </row>
        <row r="668">
          <cell r="A668" t="str">
            <v>115647000</v>
          </cell>
        </row>
        <row r="669">
          <cell r="A669" t="str">
            <v>115647100</v>
          </cell>
        </row>
        <row r="670">
          <cell r="A670" t="str">
            <v>115647300</v>
          </cell>
        </row>
        <row r="671">
          <cell r="A671" t="str">
            <v>115647400</v>
          </cell>
        </row>
        <row r="672">
          <cell r="A672" t="str">
            <v>115647600</v>
          </cell>
        </row>
        <row r="673">
          <cell r="A673" t="str">
            <v>115647605</v>
          </cell>
        </row>
        <row r="674">
          <cell r="A674" t="str">
            <v>115647700</v>
          </cell>
        </row>
        <row r="675">
          <cell r="A675" t="str">
            <v>115649000</v>
          </cell>
        </row>
        <row r="676">
          <cell r="A676" t="str">
            <v>115649100</v>
          </cell>
        </row>
        <row r="677">
          <cell r="A677" t="str">
            <v>115649200</v>
          </cell>
        </row>
        <row r="678">
          <cell r="A678" t="str">
            <v>115649300</v>
          </cell>
        </row>
        <row r="679">
          <cell r="A679" t="str">
            <v>115649400</v>
          </cell>
        </row>
        <row r="680">
          <cell r="A680" t="str">
            <v>115651000</v>
          </cell>
        </row>
        <row r="681">
          <cell r="A681" t="str">
            <v>115651100</v>
          </cell>
        </row>
        <row r="682">
          <cell r="A682" t="str">
            <v>115651200</v>
          </cell>
        </row>
        <row r="683">
          <cell r="A683" t="str">
            <v>115651500</v>
          </cell>
        </row>
        <row r="684">
          <cell r="A684" t="str">
            <v>115652000</v>
          </cell>
        </row>
        <row r="685">
          <cell r="A685" t="str">
            <v>115652100</v>
          </cell>
        </row>
        <row r="686">
          <cell r="A686" t="str">
            <v>115652400</v>
          </cell>
        </row>
        <row r="687">
          <cell r="A687" t="str">
            <v>115652700</v>
          </cell>
        </row>
        <row r="688">
          <cell r="A688" t="str">
            <v>115653000</v>
          </cell>
        </row>
        <row r="689">
          <cell r="A689" t="str">
            <v>115653100</v>
          </cell>
        </row>
        <row r="690">
          <cell r="A690" t="str">
            <v>115653400</v>
          </cell>
        </row>
        <row r="691">
          <cell r="A691" t="str">
            <v>115655000</v>
          </cell>
        </row>
        <row r="692">
          <cell r="A692" t="str">
            <v>115655100</v>
          </cell>
        </row>
        <row r="693">
          <cell r="A693" t="str">
            <v>115655103</v>
          </cell>
        </row>
        <row r="694">
          <cell r="A694" t="str">
            <v>115655200</v>
          </cell>
        </row>
        <row r="695">
          <cell r="A695" t="str">
            <v>115655680</v>
          </cell>
        </row>
        <row r="696">
          <cell r="A696" t="str">
            <v>115655700</v>
          </cell>
        </row>
        <row r="697">
          <cell r="A697" t="str">
            <v>115655800</v>
          </cell>
        </row>
        <row r="698">
          <cell r="A698" t="str">
            <v>115657000</v>
          </cell>
        </row>
        <row r="699">
          <cell r="A699" t="str">
            <v>115657100</v>
          </cell>
        </row>
        <row r="700">
          <cell r="A700" t="str">
            <v>115657200</v>
          </cell>
        </row>
        <row r="701">
          <cell r="A701" t="str">
            <v>115657300</v>
          </cell>
        </row>
        <row r="702">
          <cell r="A702" t="str">
            <v>115658000</v>
          </cell>
        </row>
        <row r="703">
          <cell r="A703" t="str">
            <v>115658100</v>
          </cell>
        </row>
        <row r="704">
          <cell r="A704" t="str">
            <v>115658103</v>
          </cell>
        </row>
        <row r="705">
          <cell r="A705" t="str">
            <v>115658300</v>
          </cell>
        </row>
        <row r="706">
          <cell r="A706" t="str">
            <v>115658400</v>
          </cell>
        </row>
        <row r="707">
          <cell r="A707" t="str">
            <v>115658500</v>
          </cell>
        </row>
        <row r="708">
          <cell r="A708" t="str">
            <v>115659000</v>
          </cell>
        </row>
        <row r="709">
          <cell r="A709" t="str">
            <v>115659100</v>
          </cell>
        </row>
        <row r="710">
          <cell r="A710" t="str">
            <v>115659300</v>
          </cell>
        </row>
        <row r="711">
          <cell r="A711" t="str">
            <v>115659400</v>
          </cell>
        </row>
        <row r="712">
          <cell r="A712" t="str">
            <v>115659700</v>
          </cell>
        </row>
        <row r="713">
          <cell r="A713" t="str">
            <v>115659900</v>
          </cell>
        </row>
        <row r="714">
          <cell r="A714" t="str">
            <v>115663000</v>
          </cell>
        </row>
        <row r="715">
          <cell r="A715" t="str">
            <v>115663100</v>
          </cell>
        </row>
        <row r="716">
          <cell r="A716" t="str">
            <v>115663400</v>
          </cell>
        </row>
        <row r="717">
          <cell r="A717" t="str">
            <v>115663700</v>
          </cell>
        </row>
        <row r="718">
          <cell r="A718" t="str">
            <v>115665000</v>
          </cell>
        </row>
        <row r="719">
          <cell r="A719" t="str">
            <v>115665100</v>
          </cell>
        </row>
        <row r="720">
          <cell r="A720" t="str">
            <v>115665300</v>
          </cell>
        </row>
        <row r="721">
          <cell r="A721" t="str">
            <v>115665400</v>
          </cell>
        </row>
        <row r="722">
          <cell r="A722" t="str">
            <v>115665800</v>
          </cell>
        </row>
        <row r="723">
          <cell r="A723" t="str">
            <v>115667000</v>
          </cell>
        </row>
        <row r="724">
          <cell r="A724" t="str">
            <v>115667100</v>
          </cell>
        </row>
        <row r="725">
          <cell r="A725" t="str">
            <v>115667103</v>
          </cell>
        </row>
        <row r="726">
          <cell r="A726" t="str">
            <v>115667105</v>
          </cell>
        </row>
        <row r="727">
          <cell r="A727" t="str">
            <v>115667500</v>
          </cell>
        </row>
        <row r="728">
          <cell r="A728" t="str">
            <v>115667700</v>
          </cell>
        </row>
        <row r="729">
          <cell r="A729" t="str">
            <v>115669000</v>
          </cell>
        </row>
        <row r="730">
          <cell r="A730" t="str">
            <v>115669100</v>
          </cell>
        </row>
        <row r="731">
          <cell r="A731" t="str">
            <v>115669300</v>
          </cell>
        </row>
        <row r="732">
          <cell r="A732" t="str">
            <v>115669400</v>
          </cell>
        </row>
        <row r="733">
          <cell r="A733" t="str">
            <v>115669600</v>
          </cell>
        </row>
        <row r="734">
          <cell r="A734" t="str">
            <v>115669800</v>
          </cell>
        </row>
        <row r="735">
          <cell r="A735" t="str">
            <v>115671000</v>
          </cell>
        </row>
        <row r="736">
          <cell r="A736" t="str">
            <v>115671100</v>
          </cell>
        </row>
        <row r="737">
          <cell r="A737" t="str">
            <v>115671200</v>
          </cell>
        </row>
        <row r="738">
          <cell r="A738" t="str">
            <v>115671300</v>
          </cell>
        </row>
        <row r="739">
          <cell r="A739" t="str">
            <v>115673000</v>
          </cell>
        </row>
        <row r="740">
          <cell r="A740" t="str">
            <v>115673100</v>
          </cell>
        </row>
        <row r="741">
          <cell r="A741" t="str">
            <v>115673300</v>
          </cell>
        </row>
        <row r="742">
          <cell r="A742" t="str">
            <v>115673400</v>
          </cell>
        </row>
        <row r="743">
          <cell r="A743" t="str">
            <v>115673500</v>
          </cell>
        </row>
        <row r="744">
          <cell r="A744" t="str">
            <v>115677000</v>
          </cell>
        </row>
        <row r="745">
          <cell r="A745" t="str">
            <v>115677100</v>
          </cell>
        </row>
        <row r="746">
          <cell r="A746" t="str">
            <v>115677300</v>
          </cell>
        </row>
        <row r="747">
          <cell r="A747" t="str">
            <v>115677800</v>
          </cell>
        </row>
        <row r="748">
          <cell r="A748" t="str">
            <v>116000000</v>
          </cell>
        </row>
        <row r="749">
          <cell r="A749" t="str">
            <v>116030000</v>
          </cell>
        </row>
        <row r="750">
          <cell r="A750" t="str">
            <v>116030100</v>
          </cell>
        </row>
        <row r="751">
          <cell r="A751" t="str">
            <v>116030105</v>
          </cell>
        </row>
        <row r="752">
          <cell r="A752" t="str">
            <v>116030200</v>
          </cell>
        </row>
        <row r="753">
          <cell r="A753" t="str">
            <v>116030300</v>
          </cell>
        </row>
        <row r="754">
          <cell r="A754" t="str">
            <v>116033000</v>
          </cell>
        </row>
        <row r="755">
          <cell r="A755" t="str">
            <v>116033100</v>
          </cell>
        </row>
        <row r="756">
          <cell r="A756" t="str">
            <v>116033300</v>
          </cell>
        </row>
        <row r="757">
          <cell r="A757" t="str">
            <v>116035000</v>
          </cell>
        </row>
        <row r="758">
          <cell r="A758" t="str">
            <v>116035100</v>
          </cell>
        </row>
        <row r="759">
          <cell r="A759" t="str">
            <v>116035200</v>
          </cell>
        </row>
        <row r="760">
          <cell r="A760" t="str">
            <v>116035400</v>
          </cell>
        </row>
        <row r="761">
          <cell r="A761" t="str">
            <v>116035500</v>
          </cell>
        </row>
        <row r="762">
          <cell r="A762" t="str">
            <v>116035507</v>
          </cell>
        </row>
        <row r="763">
          <cell r="A763" t="str">
            <v>116037000</v>
          </cell>
        </row>
        <row r="764">
          <cell r="A764" t="str">
            <v>116037100</v>
          </cell>
        </row>
        <row r="765">
          <cell r="A765" t="str">
            <v>116037200</v>
          </cell>
        </row>
        <row r="766">
          <cell r="A766" t="str">
            <v>116039000</v>
          </cell>
        </row>
        <row r="767">
          <cell r="A767" t="str">
            <v>116039100</v>
          </cell>
        </row>
        <row r="768">
          <cell r="A768" t="str">
            <v>116039300</v>
          </cell>
        </row>
        <row r="769">
          <cell r="A769" t="str">
            <v>116041000</v>
          </cell>
        </row>
        <row r="770">
          <cell r="A770" t="str">
            <v>116041100</v>
          </cell>
        </row>
        <row r="771">
          <cell r="A771" t="str">
            <v>116041200</v>
          </cell>
        </row>
        <row r="772">
          <cell r="A772" t="str">
            <v>116041400</v>
          </cell>
        </row>
        <row r="773">
          <cell r="A773" t="str">
            <v>116045000</v>
          </cell>
        </row>
        <row r="774">
          <cell r="A774" t="str">
            <v>116045100</v>
          </cell>
        </row>
        <row r="775">
          <cell r="A775" t="str">
            <v>116045105</v>
          </cell>
        </row>
        <row r="776">
          <cell r="A776" t="str">
            <v>116045200</v>
          </cell>
        </row>
        <row r="777">
          <cell r="A777" t="str">
            <v>116045500</v>
          </cell>
        </row>
        <row r="778">
          <cell r="A778" t="str">
            <v>116047000</v>
          </cell>
        </row>
        <row r="779">
          <cell r="A779" t="str">
            <v>116047100</v>
          </cell>
        </row>
        <row r="780">
          <cell r="A780" t="str">
            <v>116047200</v>
          </cell>
        </row>
        <row r="781">
          <cell r="A781" t="str">
            <v>116047300</v>
          </cell>
        </row>
        <row r="782">
          <cell r="A782" t="str">
            <v>116400000</v>
          </cell>
        </row>
        <row r="783">
          <cell r="A783" t="str">
            <v>116430000</v>
          </cell>
        </row>
        <row r="784">
          <cell r="A784" t="str">
            <v>116430100</v>
          </cell>
        </row>
        <row r="785">
          <cell r="A785" t="str">
            <v>116430200</v>
          </cell>
        </row>
        <row r="786">
          <cell r="A786" t="str">
            <v>116430300</v>
          </cell>
        </row>
        <row r="787">
          <cell r="A787" t="str">
            <v>116435000</v>
          </cell>
        </row>
        <row r="788">
          <cell r="A788" t="str">
            <v>116435100</v>
          </cell>
        </row>
        <row r="789">
          <cell r="A789" t="str">
            <v>116435500</v>
          </cell>
        </row>
        <row r="790">
          <cell r="A790" t="str">
            <v>116437000</v>
          </cell>
        </row>
        <row r="791">
          <cell r="A791" t="str">
            <v>116437100</v>
          </cell>
        </row>
        <row r="792">
          <cell r="A792" t="str">
            <v>116437105</v>
          </cell>
        </row>
        <row r="793">
          <cell r="A793" t="str">
            <v>116437300</v>
          </cell>
        </row>
        <row r="794">
          <cell r="A794" t="str">
            <v>116437303</v>
          </cell>
        </row>
        <row r="795">
          <cell r="A795" t="str">
            <v>116437500</v>
          </cell>
        </row>
        <row r="796">
          <cell r="A796" t="str">
            <v>116438000</v>
          </cell>
        </row>
        <row r="797">
          <cell r="A797" t="str">
            <v>116438100</v>
          </cell>
        </row>
        <row r="798">
          <cell r="A798" t="str">
            <v>116438200</v>
          </cell>
        </row>
        <row r="799">
          <cell r="A799" t="str">
            <v>116438600</v>
          </cell>
        </row>
        <row r="800">
          <cell r="A800" t="str">
            <v>116439000</v>
          </cell>
        </row>
        <row r="801">
          <cell r="A801" t="str">
            <v>116439100</v>
          </cell>
        </row>
        <row r="802">
          <cell r="A802" t="str">
            <v>116439200</v>
          </cell>
        </row>
        <row r="803">
          <cell r="A803" t="str">
            <v>116439300</v>
          </cell>
        </row>
        <row r="804">
          <cell r="A804" t="str">
            <v>116441000</v>
          </cell>
        </row>
        <row r="805">
          <cell r="A805" t="str">
            <v>116441100</v>
          </cell>
        </row>
        <row r="806">
          <cell r="A806" t="str">
            <v>116441200</v>
          </cell>
        </row>
        <row r="807">
          <cell r="A807" t="str">
            <v>116441300</v>
          </cell>
        </row>
        <row r="808">
          <cell r="A808" t="str">
            <v>116443000</v>
          </cell>
        </row>
        <row r="809">
          <cell r="A809" t="str">
            <v>116443100</v>
          </cell>
        </row>
        <row r="810">
          <cell r="A810" t="str">
            <v>116443105</v>
          </cell>
        </row>
        <row r="811">
          <cell r="A811" t="str">
            <v>116443300</v>
          </cell>
        </row>
        <row r="812">
          <cell r="A812" t="str">
            <v>116447000</v>
          </cell>
        </row>
        <row r="813">
          <cell r="A813" t="str">
            <v>116447100</v>
          </cell>
        </row>
        <row r="814">
          <cell r="A814" t="str">
            <v>116447103</v>
          </cell>
        </row>
        <row r="815">
          <cell r="A815" t="str">
            <v>116447200</v>
          </cell>
        </row>
        <row r="816">
          <cell r="A816" t="str">
            <v>116449000</v>
          </cell>
        </row>
        <row r="817">
          <cell r="A817" t="str">
            <v>116449100</v>
          </cell>
        </row>
        <row r="818">
          <cell r="A818" t="str">
            <v>116449103</v>
          </cell>
        </row>
        <row r="819">
          <cell r="A819" t="str">
            <v>116449200</v>
          </cell>
        </row>
        <row r="820">
          <cell r="A820" t="str">
            <v>116449300</v>
          </cell>
        </row>
        <row r="821">
          <cell r="A821" t="str">
            <v>116449600</v>
          </cell>
        </row>
        <row r="822">
          <cell r="A822" t="str">
            <v>116449700</v>
          </cell>
        </row>
        <row r="823">
          <cell r="A823" t="str">
            <v>116450000</v>
          </cell>
        </row>
        <row r="824">
          <cell r="A824" t="str">
            <v>116450100</v>
          </cell>
        </row>
        <row r="825">
          <cell r="A825" t="str">
            <v>116451000</v>
          </cell>
        </row>
        <row r="826">
          <cell r="A826" t="str">
            <v>116451100</v>
          </cell>
        </row>
        <row r="827">
          <cell r="A827" t="str">
            <v>116451200</v>
          </cell>
        </row>
        <row r="828">
          <cell r="A828" t="str">
            <v>116451300</v>
          </cell>
        </row>
        <row r="829">
          <cell r="A829" t="str">
            <v>116451400</v>
          </cell>
        </row>
        <row r="830">
          <cell r="A830" t="str">
            <v>116453000</v>
          </cell>
        </row>
        <row r="831">
          <cell r="A831" t="str">
            <v>116453100</v>
          </cell>
        </row>
        <row r="832">
          <cell r="A832" t="str">
            <v>116453200</v>
          </cell>
        </row>
        <row r="833">
          <cell r="A833" t="str">
            <v>116453300</v>
          </cell>
        </row>
        <row r="834">
          <cell r="A834" t="str">
            <v>116453400</v>
          </cell>
        </row>
        <row r="835">
          <cell r="A835" t="str">
            <v>116453500</v>
          </cell>
        </row>
        <row r="836">
          <cell r="A836" t="str">
            <v>116455000</v>
          </cell>
        </row>
        <row r="837">
          <cell r="A837" t="str">
            <v>116455100</v>
          </cell>
        </row>
        <row r="838">
          <cell r="A838" t="str">
            <v>116455200</v>
          </cell>
        </row>
        <row r="839">
          <cell r="A839" t="str">
            <v>116457000</v>
          </cell>
        </row>
        <row r="840">
          <cell r="A840" t="str">
            <v>116457100</v>
          </cell>
        </row>
        <row r="841">
          <cell r="A841" t="str">
            <v>116457105</v>
          </cell>
        </row>
        <row r="842">
          <cell r="A842" t="str">
            <v>116459000</v>
          </cell>
        </row>
        <row r="843">
          <cell r="A843" t="str">
            <v>116459100</v>
          </cell>
        </row>
        <row r="844">
          <cell r="A844" t="str">
            <v>116459300</v>
          </cell>
        </row>
        <row r="845">
          <cell r="A845" t="str">
            <v>116600000</v>
          </cell>
        </row>
        <row r="846">
          <cell r="A846" t="str">
            <v>116630000</v>
          </cell>
        </row>
        <row r="847">
          <cell r="A847" t="str">
            <v>116630100</v>
          </cell>
        </row>
        <row r="848">
          <cell r="A848" t="str">
            <v>116630300</v>
          </cell>
        </row>
        <row r="849">
          <cell r="A849" t="str">
            <v>116637000</v>
          </cell>
        </row>
        <row r="850">
          <cell r="A850" t="str">
            <v>116637100</v>
          </cell>
        </row>
        <row r="851">
          <cell r="A851" t="str">
            <v>116637300</v>
          </cell>
        </row>
        <row r="852">
          <cell r="A852" t="str">
            <v>116637500</v>
          </cell>
        </row>
        <row r="853">
          <cell r="A853" t="str">
            <v>116645000</v>
          </cell>
        </row>
        <row r="854">
          <cell r="A854" t="str">
            <v>116645100</v>
          </cell>
        </row>
        <row r="855">
          <cell r="A855" t="str">
            <v>116645400</v>
          </cell>
        </row>
        <row r="856">
          <cell r="A856" t="str">
            <v>116645800</v>
          </cell>
        </row>
        <row r="857">
          <cell r="A857" t="str">
            <v>116647000</v>
          </cell>
        </row>
        <row r="858">
          <cell r="A858" t="str">
            <v>116647100</v>
          </cell>
        </row>
        <row r="859">
          <cell r="A859" t="str">
            <v>116647200</v>
          </cell>
        </row>
        <row r="860">
          <cell r="A860" t="str">
            <v>116648000</v>
          </cell>
        </row>
        <row r="861">
          <cell r="A861" t="str">
            <v>116648100</v>
          </cell>
        </row>
        <row r="862">
          <cell r="A862" t="str">
            <v>116648400</v>
          </cell>
        </row>
        <row r="863">
          <cell r="A863" t="str">
            <v>116648700</v>
          </cell>
        </row>
        <row r="864">
          <cell r="A864" t="str">
            <v>116649000</v>
          </cell>
        </row>
        <row r="865">
          <cell r="A865" t="str">
            <v>116649100</v>
          </cell>
        </row>
        <row r="866">
          <cell r="A866" t="str">
            <v>116649200</v>
          </cell>
        </row>
        <row r="867">
          <cell r="A867" t="str">
            <v>116651000</v>
          </cell>
        </row>
        <row r="868">
          <cell r="A868" t="str">
            <v>116651100</v>
          </cell>
        </row>
        <row r="869">
          <cell r="A869" t="str">
            <v>116651500</v>
          </cell>
        </row>
        <row r="870">
          <cell r="A870" t="str">
            <v>116653000</v>
          </cell>
        </row>
        <row r="871">
          <cell r="A871" t="str">
            <v>116653100</v>
          </cell>
        </row>
        <row r="872">
          <cell r="A872" t="str">
            <v>116653300</v>
          </cell>
        </row>
        <row r="873">
          <cell r="A873" t="str">
            <v>116653400</v>
          </cell>
        </row>
        <row r="874">
          <cell r="A874" t="str">
            <v>116653700</v>
          </cell>
        </row>
        <row r="875">
          <cell r="A875" t="str">
            <v>116655000</v>
          </cell>
        </row>
        <row r="876">
          <cell r="A876" t="str">
            <v>116655100</v>
          </cell>
        </row>
        <row r="877">
          <cell r="A877" t="str">
            <v>116655180</v>
          </cell>
        </row>
        <row r="878">
          <cell r="A878" t="str">
            <v>116655200</v>
          </cell>
        </row>
        <row r="879">
          <cell r="A879" t="str">
            <v>116655300</v>
          </cell>
        </row>
        <row r="880">
          <cell r="A880" t="str">
            <v>116655400</v>
          </cell>
        </row>
        <row r="881">
          <cell r="A881" t="str">
            <v>116658000</v>
          </cell>
        </row>
        <row r="882">
          <cell r="A882" t="str">
            <v>116658100</v>
          </cell>
        </row>
        <row r="883">
          <cell r="A883" t="str">
            <v>116659000</v>
          </cell>
        </row>
        <row r="884">
          <cell r="A884" t="str">
            <v>116659100</v>
          </cell>
        </row>
        <row r="885">
          <cell r="A885" t="str">
            <v>116659200</v>
          </cell>
        </row>
        <row r="886">
          <cell r="A886" t="str">
            <v>116659300</v>
          </cell>
        </row>
        <row r="887">
          <cell r="A887" t="str">
            <v>116661000</v>
          </cell>
        </row>
        <row r="888">
          <cell r="A888" t="str">
            <v>116661100</v>
          </cell>
        </row>
        <row r="889">
          <cell r="A889" t="str">
            <v>116661200</v>
          </cell>
        </row>
        <row r="890">
          <cell r="A890" t="str">
            <v>116661300</v>
          </cell>
        </row>
        <row r="891">
          <cell r="A891" t="str">
            <v>116663000</v>
          </cell>
        </row>
        <row r="892">
          <cell r="A892" t="str">
            <v>116663100</v>
          </cell>
        </row>
        <row r="893">
          <cell r="A893" t="str">
            <v>116663200</v>
          </cell>
        </row>
        <row r="894">
          <cell r="A894" t="str">
            <v>116665000</v>
          </cell>
        </row>
        <row r="895">
          <cell r="A895" t="str">
            <v>116665100</v>
          </cell>
        </row>
        <row r="896">
          <cell r="A896" t="str">
            <v>116665400</v>
          </cell>
        </row>
        <row r="897">
          <cell r="A897" t="str">
            <v>116665500</v>
          </cell>
        </row>
        <row r="898">
          <cell r="A898" t="str">
            <v>116665600</v>
          </cell>
        </row>
        <row r="899">
          <cell r="A899" t="str">
            <v>116667000</v>
          </cell>
        </row>
        <row r="900">
          <cell r="A900" t="str">
            <v>116667100</v>
          </cell>
        </row>
        <row r="901">
          <cell r="A901" t="str">
            <v>116667200</v>
          </cell>
        </row>
        <row r="902">
          <cell r="A902" t="str">
            <v>116667400</v>
          </cell>
        </row>
        <row r="903">
          <cell r="A903" t="str">
            <v>116667500</v>
          </cell>
        </row>
        <row r="904">
          <cell r="A904" t="str">
            <v>116667600</v>
          </cell>
        </row>
        <row r="905">
          <cell r="A905" t="str">
            <v>116671000</v>
          </cell>
        </row>
        <row r="906">
          <cell r="A906" t="str">
            <v>116671100</v>
          </cell>
        </row>
        <row r="907">
          <cell r="A907" t="str">
            <v>116671105</v>
          </cell>
        </row>
        <row r="908">
          <cell r="A908" t="str">
            <v>116671400</v>
          </cell>
        </row>
        <row r="909">
          <cell r="A909" t="str">
            <v>116672000</v>
          </cell>
        </row>
        <row r="910">
          <cell r="A910" t="str">
            <v>116672100</v>
          </cell>
        </row>
        <row r="911">
          <cell r="A911" t="str">
            <v>116672200</v>
          </cell>
        </row>
        <row r="912">
          <cell r="A912" t="str">
            <v>116672380</v>
          </cell>
        </row>
        <row r="913">
          <cell r="A913" t="str">
            <v>116672500</v>
          </cell>
        </row>
        <row r="914">
          <cell r="A914" t="str">
            <v>116673000</v>
          </cell>
        </row>
        <row r="915">
          <cell r="A915" t="str">
            <v>116673100</v>
          </cell>
        </row>
        <row r="916">
          <cell r="A916" t="str">
            <v>116673200</v>
          </cell>
        </row>
        <row r="917">
          <cell r="A917" t="str">
            <v>116673300</v>
          </cell>
        </row>
        <row r="918">
          <cell r="A918" t="str">
            <v>116800000</v>
          </cell>
        </row>
        <row r="919">
          <cell r="A919" t="str">
            <v>116830000</v>
          </cell>
        </row>
        <row r="920">
          <cell r="A920" t="str">
            <v>116830100</v>
          </cell>
        </row>
        <row r="921">
          <cell r="A921" t="str">
            <v>116833000</v>
          </cell>
        </row>
        <row r="922">
          <cell r="A922" t="str">
            <v>116833100</v>
          </cell>
        </row>
        <row r="923">
          <cell r="A923" t="str">
            <v>116833800</v>
          </cell>
        </row>
        <row r="924">
          <cell r="A924" t="str">
            <v>116835000</v>
          </cell>
        </row>
        <row r="925">
          <cell r="A925" t="str">
            <v>116835100</v>
          </cell>
        </row>
        <row r="926">
          <cell r="A926" t="str">
            <v>116835600</v>
          </cell>
        </row>
        <row r="927">
          <cell r="A927" t="str">
            <v>116837000</v>
          </cell>
        </row>
        <row r="928">
          <cell r="A928" t="str">
            <v>116837100</v>
          </cell>
        </row>
        <row r="929">
          <cell r="A929" t="str">
            <v>116837200</v>
          </cell>
        </row>
        <row r="930">
          <cell r="A930" t="str">
            <v>116837500</v>
          </cell>
        </row>
        <row r="931">
          <cell r="A931" t="str">
            <v>116839000</v>
          </cell>
        </row>
        <row r="932">
          <cell r="A932" t="str">
            <v>116839100</v>
          </cell>
        </row>
        <row r="933">
          <cell r="A933" t="str">
            <v>116841000</v>
          </cell>
        </row>
        <row r="934">
          <cell r="A934" t="str">
            <v>116841100</v>
          </cell>
        </row>
        <row r="935">
          <cell r="A935" t="str">
            <v>116841200</v>
          </cell>
        </row>
        <row r="936">
          <cell r="A936" t="str">
            <v>116841400</v>
          </cell>
        </row>
        <row r="937">
          <cell r="A937" t="str">
            <v>116841500</v>
          </cell>
        </row>
        <row r="938">
          <cell r="A938" t="str">
            <v>116842000</v>
          </cell>
        </row>
        <row r="939">
          <cell r="A939" t="str">
            <v>116842100</v>
          </cell>
        </row>
        <row r="940">
          <cell r="A940" t="str">
            <v>116843000</v>
          </cell>
        </row>
        <row r="941">
          <cell r="A941" t="str">
            <v>116843100</v>
          </cell>
        </row>
        <row r="942">
          <cell r="A942" t="str">
            <v>116843200</v>
          </cell>
        </row>
        <row r="943">
          <cell r="A943" t="str">
            <v>116845000</v>
          </cell>
        </row>
        <row r="944">
          <cell r="A944" t="str">
            <v>116845100</v>
          </cell>
        </row>
        <row r="945">
          <cell r="A945" t="str">
            <v>116845105</v>
          </cell>
        </row>
        <row r="946">
          <cell r="A946" t="str">
            <v>116845400</v>
          </cell>
        </row>
        <row r="947">
          <cell r="A947" t="str">
            <v>116845500</v>
          </cell>
        </row>
        <row r="948">
          <cell r="A948" t="str">
            <v>116845600</v>
          </cell>
        </row>
        <row r="949">
          <cell r="A949" t="str">
            <v>116847000</v>
          </cell>
        </row>
        <row r="950">
          <cell r="A950" t="str">
            <v>116847100</v>
          </cell>
        </row>
        <row r="951">
          <cell r="A951" t="str">
            <v>116847105</v>
          </cell>
        </row>
        <row r="952">
          <cell r="A952" t="str">
            <v>116847200</v>
          </cell>
        </row>
        <row r="953">
          <cell r="A953" t="str">
            <v>116847500</v>
          </cell>
        </row>
        <row r="954">
          <cell r="A954" t="str">
            <v>116849000</v>
          </cell>
        </row>
        <row r="955">
          <cell r="A955" t="str">
            <v>116849100</v>
          </cell>
        </row>
        <row r="956">
          <cell r="A956" t="str">
            <v>116849105</v>
          </cell>
        </row>
        <row r="957">
          <cell r="A957" t="str">
            <v>116849400</v>
          </cell>
        </row>
        <row r="958">
          <cell r="A958" t="str">
            <v>116855000</v>
          </cell>
        </row>
        <row r="959">
          <cell r="A959" t="str">
            <v>116855100</v>
          </cell>
        </row>
        <row r="960">
          <cell r="A960" t="str">
            <v>116855300</v>
          </cell>
        </row>
        <row r="961">
          <cell r="A961" t="str">
            <v>116855400</v>
          </cell>
        </row>
        <row r="962">
          <cell r="A962" t="str">
            <v>116855500</v>
          </cell>
        </row>
        <row r="963">
          <cell r="A963" t="str">
            <v>117000000</v>
          </cell>
        </row>
        <row r="964">
          <cell r="A964" t="str">
            <v>117020000</v>
          </cell>
        </row>
        <row r="965">
          <cell r="A965" t="str">
            <v>117020100</v>
          </cell>
        </row>
        <row r="966">
          <cell r="A966" t="str">
            <v>117033000</v>
          </cell>
        </row>
        <row r="967">
          <cell r="A967" t="str">
            <v>117033100</v>
          </cell>
        </row>
        <row r="968">
          <cell r="A968" t="str">
            <v>117033300</v>
          </cell>
        </row>
        <row r="969">
          <cell r="A969" t="str">
            <v>117033305</v>
          </cell>
        </row>
        <row r="970">
          <cell r="A970" t="str">
            <v>117033500</v>
          </cell>
        </row>
        <row r="971">
          <cell r="A971" t="str">
            <v>117033600</v>
          </cell>
        </row>
        <row r="972">
          <cell r="A972" t="str">
            <v>117033605</v>
          </cell>
        </row>
        <row r="973">
          <cell r="A973" t="str">
            <v>117033800</v>
          </cell>
        </row>
        <row r="974">
          <cell r="A974" t="str">
            <v>117033805</v>
          </cell>
        </row>
        <row r="975">
          <cell r="A975" t="str">
            <v>117035000</v>
          </cell>
        </row>
        <row r="976">
          <cell r="A976" t="str">
            <v>117035100</v>
          </cell>
        </row>
        <row r="977">
          <cell r="A977" t="str">
            <v>117035300</v>
          </cell>
        </row>
        <row r="978">
          <cell r="A978" t="str">
            <v>117035500</v>
          </cell>
        </row>
        <row r="979">
          <cell r="A979" t="str">
            <v>117037000</v>
          </cell>
        </row>
        <row r="980">
          <cell r="A980" t="str">
            <v>117037100</v>
          </cell>
        </row>
        <row r="981">
          <cell r="A981" t="str">
            <v>117037103</v>
          </cell>
        </row>
        <row r="982">
          <cell r="A982" t="str">
            <v>117037200</v>
          </cell>
        </row>
        <row r="983">
          <cell r="A983" t="str">
            <v>117037400</v>
          </cell>
        </row>
        <row r="984">
          <cell r="A984" t="str">
            <v>117037405</v>
          </cell>
        </row>
        <row r="985">
          <cell r="A985" t="str">
            <v>117037700</v>
          </cell>
        </row>
        <row r="986">
          <cell r="A986" t="str">
            <v>117049000</v>
          </cell>
        </row>
        <row r="987">
          <cell r="A987" t="str">
            <v>117049100</v>
          </cell>
        </row>
        <row r="988">
          <cell r="A988" t="str">
            <v>117049105</v>
          </cell>
        </row>
        <row r="989">
          <cell r="A989" t="str">
            <v>117049109</v>
          </cell>
        </row>
        <row r="990">
          <cell r="A990" t="str">
            <v>117049180</v>
          </cell>
        </row>
        <row r="991">
          <cell r="A991" t="str">
            <v>117049200</v>
          </cell>
        </row>
        <row r="992">
          <cell r="A992" t="str">
            <v>117049500</v>
          </cell>
        </row>
        <row r="993">
          <cell r="A993" t="str">
            <v>117049600</v>
          </cell>
        </row>
        <row r="994">
          <cell r="A994" t="str">
            <v>117051000</v>
          </cell>
        </row>
        <row r="995">
          <cell r="A995" t="str">
            <v>117051100</v>
          </cell>
        </row>
        <row r="996">
          <cell r="A996" t="str">
            <v>117051200</v>
          </cell>
        </row>
        <row r="997">
          <cell r="A997" t="str">
            <v>117051300</v>
          </cell>
        </row>
        <row r="998">
          <cell r="A998" t="str">
            <v>117051400</v>
          </cell>
        </row>
        <row r="999">
          <cell r="A999" t="str">
            <v>117051500</v>
          </cell>
        </row>
        <row r="1000">
          <cell r="A1000" t="str">
            <v>117051600</v>
          </cell>
        </row>
        <row r="1001">
          <cell r="A1001" t="str">
            <v>117051700</v>
          </cell>
        </row>
        <row r="1002">
          <cell r="A1002" t="str">
            <v>117053000</v>
          </cell>
        </row>
        <row r="1003">
          <cell r="A1003" t="str">
            <v>117053100</v>
          </cell>
        </row>
        <row r="1004">
          <cell r="A1004" t="str">
            <v>117053103</v>
          </cell>
        </row>
        <row r="1005">
          <cell r="A1005" t="str">
            <v>117053200</v>
          </cell>
        </row>
        <row r="1006">
          <cell r="A1006" t="str">
            <v>117053300</v>
          </cell>
        </row>
        <row r="1007">
          <cell r="A1007" t="str">
            <v>117053400</v>
          </cell>
        </row>
        <row r="1008">
          <cell r="A1008" t="str">
            <v>117053500</v>
          </cell>
        </row>
        <row r="1009">
          <cell r="A1009" t="str">
            <v>117055000</v>
          </cell>
        </row>
        <row r="1010">
          <cell r="A1010" t="str">
            <v>117055100</v>
          </cell>
        </row>
        <row r="1011">
          <cell r="A1011" t="str">
            <v>117055200</v>
          </cell>
        </row>
        <row r="1012">
          <cell r="A1012" t="str">
            <v>117055300</v>
          </cell>
        </row>
        <row r="1013">
          <cell r="A1013" t="str">
            <v>117055400</v>
          </cell>
        </row>
        <row r="1014">
          <cell r="A1014" t="str">
            <v>117055800</v>
          </cell>
        </row>
        <row r="1015">
          <cell r="A1015" t="str">
            <v>117055900</v>
          </cell>
        </row>
        <row r="1016">
          <cell r="A1016" t="str">
            <v>117057000</v>
          </cell>
        </row>
        <row r="1017">
          <cell r="A1017" t="str">
            <v>117057100</v>
          </cell>
        </row>
        <row r="1018">
          <cell r="A1018" t="str">
            <v>117057103</v>
          </cell>
        </row>
        <row r="1019">
          <cell r="A1019" t="str">
            <v>117057105</v>
          </cell>
        </row>
        <row r="1020">
          <cell r="A1020" t="str">
            <v>117057107</v>
          </cell>
        </row>
        <row r="1021">
          <cell r="A1021" t="str">
            <v>117057109</v>
          </cell>
        </row>
        <row r="1022">
          <cell r="A1022" t="str">
            <v>117057111</v>
          </cell>
        </row>
        <row r="1023">
          <cell r="A1023" t="str">
            <v>117057113</v>
          </cell>
        </row>
        <row r="1024">
          <cell r="A1024" t="str">
            <v>117057115</v>
          </cell>
        </row>
        <row r="1025">
          <cell r="A1025" t="str">
            <v>117057117</v>
          </cell>
        </row>
        <row r="1026">
          <cell r="A1026" t="str">
            <v>117057119</v>
          </cell>
        </row>
        <row r="1027">
          <cell r="A1027" t="str">
            <v>117057121</v>
          </cell>
        </row>
        <row r="1028">
          <cell r="A1028" t="str">
            <v>117057123</v>
          </cell>
        </row>
        <row r="1029">
          <cell r="A1029" t="str">
            <v>117057125</v>
          </cell>
        </row>
        <row r="1030">
          <cell r="A1030" t="str">
            <v>117057127</v>
          </cell>
        </row>
        <row r="1031">
          <cell r="A1031" t="str">
            <v>117057128</v>
          </cell>
        </row>
        <row r="1032">
          <cell r="A1032" t="str">
            <v>117057129</v>
          </cell>
        </row>
        <row r="1033">
          <cell r="A1033" t="str">
            <v>117057131</v>
          </cell>
        </row>
        <row r="1034">
          <cell r="A1034" t="str">
            <v>117057132</v>
          </cell>
        </row>
        <row r="1035">
          <cell r="A1035" t="str">
            <v>117057200</v>
          </cell>
        </row>
        <row r="1036">
          <cell r="A1036" t="str">
            <v>117057300</v>
          </cell>
        </row>
        <row r="1037">
          <cell r="A1037" t="str">
            <v>117057500</v>
          </cell>
        </row>
        <row r="1038">
          <cell r="A1038" t="str">
            <v>117059000</v>
          </cell>
        </row>
        <row r="1039">
          <cell r="A1039" t="str">
            <v>117059100</v>
          </cell>
        </row>
        <row r="1040">
          <cell r="A1040" t="str">
            <v>117059105</v>
          </cell>
        </row>
        <row r="1041">
          <cell r="A1041" t="str">
            <v>117059109</v>
          </cell>
        </row>
        <row r="1042">
          <cell r="A1042" t="str">
            <v>117061000</v>
          </cell>
        </row>
        <row r="1043">
          <cell r="A1043" t="str">
            <v>117061100</v>
          </cell>
        </row>
        <row r="1044">
          <cell r="A1044" t="str">
            <v>117061200</v>
          </cell>
        </row>
        <row r="1045">
          <cell r="A1045" t="str">
            <v>117061300</v>
          </cell>
        </row>
        <row r="1046">
          <cell r="A1046" t="str">
            <v>117061400</v>
          </cell>
        </row>
        <row r="1047">
          <cell r="A1047" t="str">
            <v>117061500</v>
          </cell>
        </row>
        <row r="1048">
          <cell r="A1048" t="str">
            <v>117061600</v>
          </cell>
        </row>
        <row r="1049">
          <cell r="A1049" t="str">
            <v>117061700</v>
          </cell>
        </row>
        <row r="1050">
          <cell r="A1050" t="str">
            <v>117061900</v>
          </cell>
        </row>
        <row r="1051">
          <cell r="A1051" t="str">
            <v>117063000</v>
          </cell>
        </row>
        <row r="1052">
          <cell r="A1052" t="str">
            <v>117063100</v>
          </cell>
        </row>
        <row r="1053">
          <cell r="A1053" t="str">
            <v>117063103</v>
          </cell>
        </row>
        <row r="1054">
          <cell r="A1054" t="str">
            <v>117063105</v>
          </cell>
        </row>
        <row r="1055">
          <cell r="A1055" t="str">
            <v>117063109</v>
          </cell>
        </row>
        <row r="1056">
          <cell r="A1056" t="str">
            <v>117063300</v>
          </cell>
        </row>
        <row r="1057">
          <cell r="A1057" t="str">
            <v>117063380</v>
          </cell>
        </row>
        <row r="1058">
          <cell r="A1058" t="str">
            <v>117063580</v>
          </cell>
        </row>
        <row r="1059">
          <cell r="A1059" t="str">
            <v>117063600</v>
          </cell>
        </row>
        <row r="1060">
          <cell r="A1060" t="str">
            <v>117063800</v>
          </cell>
        </row>
        <row r="1061">
          <cell r="A1061" t="str">
            <v>150000000</v>
          </cell>
        </row>
        <row r="1062">
          <cell r="A1062" t="str">
            <v>151000000</v>
          </cell>
        </row>
        <row r="1063">
          <cell r="A1063" t="str">
            <v>151010000</v>
          </cell>
        </row>
        <row r="1064">
          <cell r="A1064" t="str">
            <v>151031000</v>
          </cell>
        </row>
        <row r="1065">
          <cell r="A1065" t="str">
            <v>151031100</v>
          </cell>
        </row>
        <row r="1066">
          <cell r="A1066" t="str">
            <v>151031102</v>
          </cell>
        </row>
        <row r="1067">
          <cell r="A1067" t="str">
            <v>151031180</v>
          </cell>
        </row>
        <row r="1068">
          <cell r="A1068" t="str">
            <v>151031200</v>
          </cell>
        </row>
        <row r="1069">
          <cell r="A1069" t="str">
            <v>151031207</v>
          </cell>
        </row>
        <row r="1070">
          <cell r="A1070" t="str">
            <v>151031208</v>
          </cell>
        </row>
        <row r="1071">
          <cell r="A1071" t="str">
            <v>151031280</v>
          </cell>
        </row>
        <row r="1072">
          <cell r="A1072" t="str">
            <v>151031300</v>
          </cell>
        </row>
        <row r="1073">
          <cell r="A1073" t="str">
            <v>151031302</v>
          </cell>
        </row>
        <row r="1074">
          <cell r="A1074" t="str">
            <v>151031304</v>
          </cell>
        </row>
        <row r="1075">
          <cell r="A1075" t="str">
            <v>151031305</v>
          </cell>
        </row>
        <row r="1076">
          <cell r="A1076" t="str">
            <v>151031380</v>
          </cell>
        </row>
        <row r="1077">
          <cell r="A1077" t="str">
            <v>151031385</v>
          </cell>
        </row>
        <row r="1078">
          <cell r="A1078" t="str">
            <v>151031400</v>
          </cell>
        </row>
        <row r="1079">
          <cell r="A1079" t="str">
            <v>151031500</v>
          </cell>
        </row>
        <row r="1080">
          <cell r="A1080" t="str">
            <v>151031503</v>
          </cell>
        </row>
        <row r="1081">
          <cell r="A1081" t="str">
            <v>151031504</v>
          </cell>
        </row>
        <row r="1082">
          <cell r="A1082" t="str">
            <v>151031580</v>
          </cell>
        </row>
        <row r="1083">
          <cell r="A1083" t="str">
            <v>151031600</v>
          </cell>
        </row>
        <row r="1084">
          <cell r="A1084" t="str">
            <v>151031603</v>
          </cell>
        </row>
        <row r="1085">
          <cell r="A1085" t="str">
            <v>151031605</v>
          </cell>
        </row>
        <row r="1086">
          <cell r="A1086" t="str">
            <v>151031680</v>
          </cell>
        </row>
        <row r="1087">
          <cell r="A1087" t="str">
            <v>151035000</v>
          </cell>
        </row>
        <row r="1088">
          <cell r="A1088" t="str">
            <v>151035100</v>
          </cell>
        </row>
        <row r="1089">
          <cell r="A1089" t="str">
            <v>151035200</v>
          </cell>
        </row>
        <row r="1090">
          <cell r="A1090" t="str">
            <v>151035300</v>
          </cell>
        </row>
        <row r="1091">
          <cell r="A1091" t="str">
            <v>151037000</v>
          </cell>
        </row>
        <row r="1092">
          <cell r="A1092" t="str">
            <v>151037100</v>
          </cell>
        </row>
        <row r="1093">
          <cell r="A1093" t="str">
            <v>151037102</v>
          </cell>
        </row>
        <row r="1094">
          <cell r="A1094" t="str">
            <v>151037300</v>
          </cell>
        </row>
        <row r="1095">
          <cell r="A1095" t="str">
            <v>151037400</v>
          </cell>
        </row>
        <row r="1096">
          <cell r="A1096" t="str">
            <v>151037500</v>
          </cell>
        </row>
        <row r="1097">
          <cell r="A1097" t="str">
            <v>151037600</v>
          </cell>
        </row>
        <row r="1098">
          <cell r="A1098" t="str">
            <v>151037608</v>
          </cell>
        </row>
        <row r="1099">
          <cell r="A1099" t="str">
            <v>151039000</v>
          </cell>
        </row>
        <row r="1100">
          <cell r="A1100" t="str">
            <v>151039100</v>
          </cell>
        </row>
        <row r="1101">
          <cell r="A1101" t="str">
            <v>151039102</v>
          </cell>
        </row>
        <row r="1102">
          <cell r="A1102" t="str">
            <v>151039200</v>
          </cell>
        </row>
        <row r="1103">
          <cell r="A1103" t="str">
            <v>151039202</v>
          </cell>
        </row>
        <row r="1104">
          <cell r="A1104" t="str">
            <v>151041000</v>
          </cell>
        </row>
        <row r="1105">
          <cell r="A1105" t="str">
            <v>151041100</v>
          </cell>
        </row>
        <row r="1106">
          <cell r="A1106" t="str">
            <v>151041104</v>
          </cell>
        </row>
        <row r="1107">
          <cell r="A1107" t="str">
            <v>153200000</v>
          </cell>
        </row>
        <row r="1108">
          <cell r="A1108" t="str">
            <v>153220000</v>
          </cell>
        </row>
        <row r="1109">
          <cell r="A1109" t="str">
            <v>153220100</v>
          </cell>
        </row>
        <row r="1110">
          <cell r="A1110" t="str">
            <v>153233000</v>
          </cell>
        </row>
        <row r="1111">
          <cell r="A1111" t="str">
            <v>153233100</v>
          </cell>
        </row>
        <row r="1112">
          <cell r="A1112" t="str">
            <v>153233102</v>
          </cell>
        </row>
        <row r="1113">
          <cell r="A1113" t="str">
            <v>153233103</v>
          </cell>
        </row>
        <row r="1114">
          <cell r="A1114" t="str">
            <v>153233300</v>
          </cell>
        </row>
        <row r="1115">
          <cell r="A1115" t="str">
            <v>153233302</v>
          </cell>
        </row>
        <row r="1116">
          <cell r="A1116" t="str">
            <v>153233305</v>
          </cell>
        </row>
        <row r="1117">
          <cell r="A1117" t="str">
            <v>153233400</v>
          </cell>
        </row>
        <row r="1118">
          <cell r="A1118" t="str">
            <v>153233402</v>
          </cell>
        </row>
        <row r="1119">
          <cell r="A1119" t="str">
            <v>153235000</v>
          </cell>
        </row>
        <row r="1120">
          <cell r="A1120" t="str">
            <v>153235100</v>
          </cell>
        </row>
        <row r="1121">
          <cell r="A1121" t="str">
            <v>153235102</v>
          </cell>
        </row>
        <row r="1122">
          <cell r="A1122" t="str">
            <v>153235103</v>
          </cell>
        </row>
        <row r="1123">
          <cell r="A1123" t="str">
            <v>153235105</v>
          </cell>
        </row>
        <row r="1124">
          <cell r="A1124" t="str">
            <v>153235300</v>
          </cell>
        </row>
        <row r="1125">
          <cell r="A1125" t="str">
            <v>153237000</v>
          </cell>
        </row>
        <row r="1126">
          <cell r="A1126" t="str">
            <v>153237100</v>
          </cell>
        </row>
        <row r="1127">
          <cell r="A1127" t="str">
            <v>153237200</v>
          </cell>
        </row>
        <row r="1128">
          <cell r="A1128" t="str">
            <v>153237205</v>
          </cell>
        </row>
        <row r="1129">
          <cell r="A1129" t="str">
            <v>153237300</v>
          </cell>
        </row>
        <row r="1130">
          <cell r="A1130" t="str">
            <v>153239000</v>
          </cell>
        </row>
        <row r="1131">
          <cell r="A1131" t="str">
            <v>153239100</v>
          </cell>
        </row>
        <row r="1132">
          <cell r="A1132" t="str">
            <v>153239102</v>
          </cell>
        </row>
        <row r="1133">
          <cell r="A1133" t="str">
            <v>153239200</v>
          </cell>
        </row>
        <row r="1134">
          <cell r="A1134" t="str">
            <v>153239300</v>
          </cell>
        </row>
        <row r="1135">
          <cell r="A1135" t="str">
            <v>153239302</v>
          </cell>
        </row>
        <row r="1136">
          <cell r="A1136" t="str">
            <v>153239303</v>
          </cell>
        </row>
        <row r="1137">
          <cell r="A1137" t="str">
            <v>153241000</v>
          </cell>
        </row>
        <row r="1138">
          <cell r="A1138" t="str">
            <v>153241100</v>
          </cell>
        </row>
        <row r="1139">
          <cell r="A1139" t="str">
            <v>153241200</v>
          </cell>
        </row>
        <row r="1140">
          <cell r="A1140" t="str">
            <v>153241300</v>
          </cell>
        </row>
        <row r="1141">
          <cell r="A1141" t="str">
            <v>153242000</v>
          </cell>
        </row>
        <row r="1142">
          <cell r="A1142" t="str">
            <v>153242100</v>
          </cell>
        </row>
        <row r="1143">
          <cell r="A1143" t="str">
            <v>153242102</v>
          </cell>
        </row>
        <row r="1144">
          <cell r="A1144" t="str">
            <v>153242103</v>
          </cell>
        </row>
        <row r="1145">
          <cell r="A1145" t="str">
            <v>153242104</v>
          </cell>
        </row>
        <row r="1146">
          <cell r="A1146" t="str">
            <v>153242800</v>
          </cell>
        </row>
        <row r="1147">
          <cell r="A1147" t="str">
            <v>153243000</v>
          </cell>
        </row>
        <row r="1148">
          <cell r="A1148" t="str">
            <v>153243100</v>
          </cell>
        </row>
        <row r="1149">
          <cell r="A1149" t="str">
            <v>153243200</v>
          </cell>
        </row>
        <row r="1150">
          <cell r="A1150" t="str">
            <v>153245000</v>
          </cell>
        </row>
        <row r="1151">
          <cell r="A1151" t="str">
            <v>153245100</v>
          </cell>
        </row>
        <row r="1152">
          <cell r="A1152" t="str">
            <v>153245102</v>
          </cell>
        </row>
        <row r="1153">
          <cell r="A1153" t="str">
            <v>153245300</v>
          </cell>
        </row>
        <row r="1154">
          <cell r="A1154" t="str">
            <v>153245400</v>
          </cell>
        </row>
        <row r="1155">
          <cell r="A1155" t="str">
            <v>153245403</v>
          </cell>
        </row>
        <row r="1156">
          <cell r="A1156" t="str">
            <v>153247000</v>
          </cell>
        </row>
        <row r="1157">
          <cell r="A1157" t="str">
            <v>153247100</v>
          </cell>
        </row>
        <row r="1158">
          <cell r="A1158" t="str">
            <v>153247102</v>
          </cell>
        </row>
        <row r="1159">
          <cell r="A1159" t="str">
            <v>153247200</v>
          </cell>
        </row>
        <row r="1160">
          <cell r="A1160" t="str">
            <v>153247300</v>
          </cell>
        </row>
        <row r="1161">
          <cell r="A1161" t="str">
            <v>153248000</v>
          </cell>
        </row>
        <row r="1162">
          <cell r="A1162" t="str">
            <v>153248100</v>
          </cell>
        </row>
        <row r="1163">
          <cell r="A1163" t="str">
            <v>153248300</v>
          </cell>
        </row>
        <row r="1164">
          <cell r="A1164" t="str">
            <v>153249000</v>
          </cell>
        </row>
        <row r="1165">
          <cell r="A1165" t="str">
            <v>153249100</v>
          </cell>
        </row>
        <row r="1166">
          <cell r="A1166" t="str">
            <v>153249103</v>
          </cell>
        </row>
        <row r="1167">
          <cell r="A1167" t="str">
            <v>153249200</v>
          </cell>
        </row>
        <row r="1168">
          <cell r="A1168" t="str">
            <v>153249300</v>
          </cell>
        </row>
        <row r="1169">
          <cell r="A1169" t="str">
            <v>153251000</v>
          </cell>
        </row>
        <row r="1170">
          <cell r="A1170" t="str">
            <v>153251100</v>
          </cell>
        </row>
        <row r="1171">
          <cell r="A1171" t="str">
            <v>153251200</v>
          </cell>
        </row>
        <row r="1172">
          <cell r="A1172" t="str">
            <v>153251202</v>
          </cell>
        </row>
        <row r="1173">
          <cell r="A1173" t="str">
            <v>153251203</v>
          </cell>
        </row>
        <row r="1174">
          <cell r="A1174" t="str">
            <v>153251204</v>
          </cell>
        </row>
        <row r="1175">
          <cell r="A1175" t="str">
            <v>153251205</v>
          </cell>
        </row>
        <row r="1176">
          <cell r="A1176" t="str">
            <v>153251300</v>
          </cell>
        </row>
        <row r="1177">
          <cell r="A1177" t="str">
            <v>153251302</v>
          </cell>
        </row>
        <row r="1178">
          <cell r="A1178" t="str">
            <v>153251303</v>
          </cell>
        </row>
        <row r="1179">
          <cell r="A1179" t="str">
            <v>153251304</v>
          </cell>
        </row>
        <row r="1180">
          <cell r="A1180" t="str">
            <v>153251305</v>
          </cell>
        </row>
        <row r="1181">
          <cell r="A1181" t="str">
            <v>153251400</v>
          </cell>
        </row>
        <row r="1182">
          <cell r="A1182" t="str">
            <v>153400000</v>
          </cell>
        </row>
        <row r="1183">
          <cell r="A1183" t="str">
            <v>153430000</v>
          </cell>
        </row>
        <row r="1184">
          <cell r="A1184" t="str">
            <v>153430100</v>
          </cell>
        </row>
        <row r="1185">
          <cell r="A1185" t="str">
            <v>153430200</v>
          </cell>
        </row>
        <row r="1186">
          <cell r="A1186" t="str">
            <v>153430400</v>
          </cell>
        </row>
        <row r="1187">
          <cell r="A1187" t="str">
            <v>153430500</v>
          </cell>
        </row>
        <row r="1188">
          <cell r="A1188" t="str">
            <v>153433000</v>
          </cell>
        </row>
        <row r="1189">
          <cell r="A1189" t="str">
            <v>153433100</v>
          </cell>
        </row>
        <row r="1190">
          <cell r="A1190" t="str">
            <v>153435000</v>
          </cell>
        </row>
        <row r="1191">
          <cell r="A1191" t="str">
            <v>153435100</v>
          </cell>
        </row>
        <row r="1192">
          <cell r="A1192" t="str">
            <v>153435300</v>
          </cell>
        </row>
        <row r="1193">
          <cell r="A1193" t="str">
            <v>153437000</v>
          </cell>
        </row>
        <row r="1194">
          <cell r="A1194" t="str">
            <v>153437100</v>
          </cell>
        </row>
        <row r="1195">
          <cell r="A1195" t="str">
            <v>153437300</v>
          </cell>
        </row>
        <row r="1196">
          <cell r="A1196" t="str">
            <v>153437400</v>
          </cell>
        </row>
        <row r="1197">
          <cell r="A1197" t="str">
            <v>153437500</v>
          </cell>
        </row>
        <row r="1198">
          <cell r="A1198" t="str">
            <v>153439000</v>
          </cell>
        </row>
        <row r="1199">
          <cell r="A1199" t="str">
            <v>153439100</v>
          </cell>
        </row>
        <row r="1200">
          <cell r="A1200" t="str">
            <v>153441000</v>
          </cell>
        </row>
        <row r="1201">
          <cell r="A1201" t="str">
            <v>153441100</v>
          </cell>
        </row>
        <row r="1202">
          <cell r="A1202" t="str">
            <v>153441108</v>
          </cell>
        </row>
        <row r="1203">
          <cell r="A1203" t="str">
            <v>153441400</v>
          </cell>
        </row>
        <row r="1204">
          <cell r="A1204" t="str">
            <v>153441500</v>
          </cell>
        </row>
        <row r="1205">
          <cell r="A1205" t="str">
            <v>153443000</v>
          </cell>
        </row>
        <row r="1206">
          <cell r="A1206" t="str">
            <v>153443100</v>
          </cell>
        </row>
        <row r="1207">
          <cell r="A1207" t="str">
            <v>153443600</v>
          </cell>
        </row>
        <row r="1208">
          <cell r="A1208" t="str">
            <v>153447000</v>
          </cell>
        </row>
        <row r="1209">
          <cell r="A1209" t="str">
            <v>153447100</v>
          </cell>
        </row>
        <row r="1210">
          <cell r="A1210" t="str">
            <v>153447200</v>
          </cell>
        </row>
        <row r="1211">
          <cell r="A1211" t="str">
            <v>153447400</v>
          </cell>
        </row>
        <row r="1212">
          <cell r="A1212" t="str">
            <v>153447500</v>
          </cell>
        </row>
        <row r="1213">
          <cell r="A1213" t="str">
            <v>153449000</v>
          </cell>
        </row>
        <row r="1214">
          <cell r="A1214" t="str">
            <v>153449100</v>
          </cell>
        </row>
        <row r="1215">
          <cell r="A1215" t="str">
            <v>153451000</v>
          </cell>
        </row>
        <row r="1216">
          <cell r="A1216" t="str">
            <v>153451100</v>
          </cell>
        </row>
        <row r="1217">
          <cell r="A1217" t="str">
            <v>153453000</v>
          </cell>
        </row>
        <row r="1218">
          <cell r="A1218" t="str">
            <v>153453100</v>
          </cell>
        </row>
        <row r="1219">
          <cell r="A1219" t="str">
            <v>153453300</v>
          </cell>
        </row>
        <row r="1220">
          <cell r="A1220" t="str">
            <v>153453400</v>
          </cell>
        </row>
        <row r="1221">
          <cell r="A1221" t="str">
            <v>153453500</v>
          </cell>
        </row>
        <row r="1222">
          <cell r="A1222" t="str">
            <v>153457000</v>
          </cell>
        </row>
        <row r="1223">
          <cell r="A1223" t="str">
            <v>153457100</v>
          </cell>
        </row>
        <row r="1224">
          <cell r="A1224" t="str">
            <v>153458000</v>
          </cell>
        </row>
        <row r="1225">
          <cell r="A1225" t="str">
            <v>153458100</v>
          </cell>
        </row>
        <row r="1226">
          <cell r="A1226" t="str">
            <v>153458400</v>
          </cell>
        </row>
        <row r="1227">
          <cell r="A1227" t="str">
            <v>153459000</v>
          </cell>
        </row>
        <row r="1228">
          <cell r="A1228" t="str">
            <v>153459100</v>
          </cell>
        </row>
        <row r="1229">
          <cell r="A1229" t="str">
            <v>153473000</v>
          </cell>
        </row>
        <row r="1230">
          <cell r="A1230" t="str">
            <v>153473100</v>
          </cell>
        </row>
        <row r="1231">
          <cell r="A1231" t="str">
            <v>153600000</v>
          </cell>
        </row>
        <row r="1232">
          <cell r="A1232" t="str">
            <v>153630000</v>
          </cell>
        </row>
        <row r="1233">
          <cell r="A1233" t="str">
            <v>153630100</v>
          </cell>
        </row>
        <row r="1234">
          <cell r="A1234" t="str">
            <v>153630104</v>
          </cell>
        </row>
        <row r="1235">
          <cell r="A1235" t="str">
            <v>153630105</v>
          </cell>
        </row>
        <row r="1236">
          <cell r="A1236" t="str">
            <v>153630300</v>
          </cell>
        </row>
        <row r="1237">
          <cell r="A1237" t="str">
            <v>153630303</v>
          </cell>
        </row>
        <row r="1238">
          <cell r="A1238" t="str">
            <v>153630304</v>
          </cell>
        </row>
        <row r="1239">
          <cell r="A1239" t="str">
            <v>153630305</v>
          </cell>
        </row>
        <row r="1240">
          <cell r="A1240" t="str">
            <v>153630307</v>
          </cell>
        </row>
        <row r="1241">
          <cell r="A1241" t="str">
            <v>153630308</v>
          </cell>
        </row>
        <row r="1242">
          <cell r="A1242" t="str">
            <v>153630309</v>
          </cell>
        </row>
        <row r="1243">
          <cell r="A1243" t="str">
            <v>153630311</v>
          </cell>
        </row>
        <row r="1244">
          <cell r="A1244" t="str">
            <v>153630312</v>
          </cell>
        </row>
        <row r="1245">
          <cell r="A1245" t="str">
            <v>153630313</v>
          </cell>
        </row>
        <row r="1246">
          <cell r="A1246" t="str">
            <v>153630314</v>
          </cell>
        </row>
        <row r="1247">
          <cell r="A1247" t="str">
            <v>153630400</v>
          </cell>
        </row>
        <row r="1248">
          <cell r="A1248" t="str">
            <v>153630403</v>
          </cell>
        </row>
        <row r="1249">
          <cell r="A1249" t="str">
            <v>153630406</v>
          </cell>
        </row>
        <row r="1250">
          <cell r="A1250" t="str">
            <v>153630500</v>
          </cell>
        </row>
        <row r="1251">
          <cell r="A1251" t="str">
            <v>153630503</v>
          </cell>
        </row>
        <row r="1252">
          <cell r="A1252" t="str">
            <v>153630504</v>
          </cell>
        </row>
        <row r="1253">
          <cell r="A1253" t="str">
            <v>153630505</v>
          </cell>
        </row>
        <row r="1254">
          <cell r="A1254" t="str">
            <v>153630507</v>
          </cell>
        </row>
        <row r="1255">
          <cell r="A1255" t="str">
            <v>153630508</v>
          </cell>
        </row>
        <row r="1256">
          <cell r="A1256" t="str">
            <v>153630509</v>
          </cell>
        </row>
        <row r="1257">
          <cell r="A1257" t="str">
            <v>153630511</v>
          </cell>
        </row>
        <row r="1258">
          <cell r="A1258" t="str">
            <v>153633000</v>
          </cell>
        </row>
        <row r="1259">
          <cell r="A1259" t="str">
            <v>153633100</v>
          </cell>
        </row>
        <row r="1260">
          <cell r="A1260" t="str">
            <v>153633114</v>
          </cell>
        </row>
        <row r="1261">
          <cell r="A1261" t="str">
            <v>153635000</v>
          </cell>
        </row>
        <row r="1262">
          <cell r="A1262" t="str">
            <v>153635100</v>
          </cell>
        </row>
        <row r="1263">
          <cell r="A1263" t="str">
            <v>153635103</v>
          </cell>
        </row>
        <row r="1264">
          <cell r="A1264" t="str">
            <v>153635112</v>
          </cell>
        </row>
        <row r="1265">
          <cell r="A1265" t="str">
            <v>153635114</v>
          </cell>
        </row>
        <row r="1266">
          <cell r="A1266" t="str">
            <v>153635115</v>
          </cell>
        </row>
        <row r="1267">
          <cell r="A1267" t="str">
            <v>153635116</v>
          </cell>
        </row>
        <row r="1268">
          <cell r="A1268" t="str">
            <v>153635121</v>
          </cell>
        </row>
        <row r="1269">
          <cell r="A1269" t="str">
            <v>153635122</v>
          </cell>
        </row>
        <row r="1270">
          <cell r="A1270" t="str">
            <v>153635123</v>
          </cell>
        </row>
        <row r="1271">
          <cell r="A1271" t="str">
            <v>153635124</v>
          </cell>
        </row>
        <row r="1272">
          <cell r="A1272" t="str">
            <v>153635125</v>
          </cell>
        </row>
        <row r="1273">
          <cell r="A1273" t="str">
            <v>153637000</v>
          </cell>
        </row>
        <row r="1274">
          <cell r="A1274" t="str">
            <v>153637100</v>
          </cell>
        </row>
        <row r="1275">
          <cell r="A1275" t="str">
            <v>153637112</v>
          </cell>
        </row>
        <row r="1276">
          <cell r="A1276" t="str">
            <v>153637113</v>
          </cell>
        </row>
        <row r="1277">
          <cell r="A1277" t="str">
            <v>153637114</v>
          </cell>
        </row>
        <row r="1278">
          <cell r="A1278" t="str">
            <v>153637115</v>
          </cell>
        </row>
        <row r="1279">
          <cell r="A1279" t="str">
            <v>153637116</v>
          </cell>
        </row>
        <row r="1280">
          <cell r="A1280" t="str">
            <v>153637117</v>
          </cell>
        </row>
        <row r="1281">
          <cell r="A1281" t="str">
            <v>153637118</v>
          </cell>
        </row>
        <row r="1282">
          <cell r="A1282" t="str">
            <v>153637119</v>
          </cell>
        </row>
        <row r="1283">
          <cell r="A1283" t="str">
            <v>153637200</v>
          </cell>
        </row>
        <row r="1284">
          <cell r="A1284" t="str">
            <v>153637202</v>
          </cell>
        </row>
        <row r="1285">
          <cell r="A1285" t="str">
            <v>153637205</v>
          </cell>
        </row>
        <row r="1286">
          <cell r="A1286" t="str">
            <v>153637207</v>
          </cell>
        </row>
        <row r="1287">
          <cell r="A1287" t="str">
            <v>153637213</v>
          </cell>
        </row>
        <row r="1288">
          <cell r="A1288" t="str">
            <v>153637400</v>
          </cell>
        </row>
        <row r="1289">
          <cell r="A1289" t="str">
            <v>153637402</v>
          </cell>
        </row>
        <row r="1290">
          <cell r="A1290" t="str">
            <v>153637404</v>
          </cell>
        </row>
        <row r="1291">
          <cell r="A1291" t="str">
            <v>153637405</v>
          </cell>
        </row>
        <row r="1292">
          <cell r="A1292" t="str">
            <v>153637407</v>
          </cell>
        </row>
        <row r="1293">
          <cell r="A1293" t="str">
            <v>153637408</v>
          </cell>
        </row>
        <row r="1294">
          <cell r="A1294" t="str">
            <v>153637409</v>
          </cell>
        </row>
        <row r="1295">
          <cell r="A1295" t="str">
            <v>153637411</v>
          </cell>
        </row>
        <row r="1296">
          <cell r="A1296" t="str">
            <v>153637412</v>
          </cell>
        </row>
        <row r="1297">
          <cell r="A1297" t="str">
            <v>153637413</v>
          </cell>
        </row>
        <row r="1298">
          <cell r="A1298" t="str">
            <v>153637414</v>
          </cell>
        </row>
        <row r="1299">
          <cell r="A1299" t="str">
            <v>153637415</v>
          </cell>
        </row>
        <row r="1300">
          <cell r="A1300" t="str">
            <v>153637416</v>
          </cell>
        </row>
        <row r="1301">
          <cell r="A1301" t="str">
            <v>153637417</v>
          </cell>
        </row>
        <row r="1302">
          <cell r="A1302" t="str">
            <v>153641000</v>
          </cell>
        </row>
        <row r="1303">
          <cell r="A1303" t="str">
            <v>153641100</v>
          </cell>
        </row>
        <row r="1304">
          <cell r="A1304" t="str">
            <v>153641102</v>
          </cell>
        </row>
        <row r="1305">
          <cell r="A1305" t="str">
            <v>153641103</v>
          </cell>
        </row>
        <row r="1306">
          <cell r="A1306" t="str">
            <v>153641104</v>
          </cell>
        </row>
        <row r="1307">
          <cell r="A1307" t="str">
            <v>153641105</v>
          </cell>
        </row>
        <row r="1308">
          <cell r="A1308" t="str">
            <v>153641106</v>
          </cell>
        </row>
        <row r="1309">
          <cell r="A1309" t="str">
            <v>153641107</v>
          </cell>
        </row>
        <row r="1310">
          <cell r="A1310" t="str">
            <v>153641108</v>
          </cell>
        </row>
        <row r="1311">
          <cell r="A1311" t="str">
            <v>153641111</v>
          </cell>
        </row>
        <row r="1312">
          <cell r="A1312" t="str">
            <v>153641112</v>
          </cell>
        </row>
        <row r="1313">
          <cell r="A1313" t="str">
            <v>153641113</v>
          </cell>
        </row>
        <row r="1314">
          <cell r="A1314" t="str">
            <v>153641114</v>
          </cell>
        </row>
        <row r="1315">
          <cell r="A1315" t="str">
            <v>153641115</v>
          </cell>
        </row>
        <row r="1316">
          <cell r="A1316" t="str">
            <v>153641116</v>
          </cell>
        </row>
        <row r="1317">
          <cell r="A1317" t="str">
            <v>153641117</v>
          </cell>
        </row>
        <row r="1318">
          <cell r="A1318" t="str">
            <v>153641118</v>
          </cell>
        </row>
        <row r="1319">
          <cell r="A1319" t="str">
            <v>153641119</v>
          </cell>
        </row>
        <row r="1320">
          <cell r="A1320" t="str">
            <v>153641121</v>
          </cell>
        </row>
        <row r="1321">
          <cell r="A1321" t="str">
            <v>153641300</v>
          </cell>
        </row>
        <row r="1322">
          <cell r="A1322" t="str">
            <v>153641315</v>
          </cell>
        </row>
        <row r="1323">
          <cell r="A1323" t="str">
            <v>153641500</v>
          </cell>
        </row>
        <row r="1324">
          <cell r="A1324" t="str">
            <v>153643000</v>
          </cell>
        </row>
        <row r="1325">
          <cell r="A1325" t="str">
            <v>153643100</v>
          </cell>
        </row>
        <row r="1326">
          <cell r="A1326" t="str">
            <v>153643102</v>
          </cell>
        </row>
        <row r="1327">
          <cell r="A1327" t="str">
            <v>153643103</v>
          </cell>
        </row>
        <row r="1328">
          <cell r="A1328" t="str">
            <v>153643104</v>
          </cell>
        </row>
        <row r="1329">
          <cell r="A1329" t="str">
            <v>153643105</v>
          </cell>
        </row>
        <row r="1330">
          <cell r="A1330" t="str">
            <v>153643106</v>
          </cell>
        </row>
        <row r="1331">
          <cell r="A1331" t="str">
            <v>153643200</v>
          </cell>
        </row>
        <row r="1332">
          <cell r="A1332" t="str">
            <v>153643202</v>
          </cell>
        </row>
        <row r="1333">
          <cell r="A1333" t="str">
            <v>153643203</v>
          </cell>
        </row>
        <row r="1334">
          <cell r="A1334" t="str">
            <v>153643204</v>
          </cell>
        </row>
        <row r="1335">
          <cell r="A1335" t="str">
            <v>153643207</v>
          </cell>
        </row>
        <row r="1336">
          <cell r="A1336" t="str">
            <v>153643209</v>
          </cell>
        </row>
        <row r="1337">
          <cell r="A1337" t="str">
            <v>153643300</v>
          </cell>
        </row>
        <row r="1338">
          <cell r="A1338" t="str">
            <v>153643400</v>
          </cell>
        </row>
        <row r="1339">
          <cell r="A1339" t="str">
            <v>153643402</v>
          </cell>
        </row>
        <row r="1340">
          <cell r="A1340" t="str">
            <v>153643404</v>
          </cell>
        </row>
        <row r="1341">
          <cell r="A1341" t="str">
            <v>153643406</v>
          </cell>
        </row>
        <row r="1342">
          <cell r="A1342" t="str">
            <v>153643407</v>
          </cell>
        </row>
        <row r="1343">
          <cell r="A1343" t="str">
            <v>153643408</v>
          </cell>
        </row>
        <row r="1344">
          <cell r="A1344" t="str">
            <v>153643409</v>
          </cell>
        </row>
        <row r="1345">
          <cell r="A1345" t="str">
            <v>153649000</v>
          </cell>
        </row>
        <row r="1346">
          <cell r="A1346" t="str">
            <v>153649100</v>
          </cell>
        </row>
        <row r="1347">
          <cell r="A1347" t="str">
            <v>153649103</v>
          </cell>
        </row>
        <row r="1348">
          <cell r="A1348" t="str">
            <v>153649104</v>
          </cell>
        </row>
        <row r="1349">
          <cell r="A1349" t="str">
            <v>153649105</v>
          </cell>
        </row>
        <row r="1350">
          <cell r="A1350" t="str">
            <v>153649106</v>
          </cell>
        </row>
        <row r="1351">
          <cell r="A1351" t="str">
            <v>153649108</v>
          </cell>
        </row>
        <row r="1352">
          <cell r="A1352" t="str">
            <v>153649200</v>
          </cell>
        </row>
        <row r="1353">
          <cell r="A1353" t="str">
            <v>153649202</v>
          </cell>
        </row>
        <row r="1354">
          <cell r="A1354" t="str">
            <v>153649203</v>
          </cell>
        </row>
        <row r="1355">
          <cell r="A1355" t="str">
            <v>153649211</v>
          </cell>
        </row>
        <row r="1356">
          <cell r="A1356" t="str">
            <v>153649212</v>
          </cell>
        </row>
        <row r="1357">
          <cell r="A1357" t="str">
            <v>153649218</v>
          </cell>
        </row>
        <row r="1358">
          <cell r="A1358" t="str">
            <v>153649300</v>
          </cell>
        </row>
        <row r="1359">
          <cell r="A1359" t="str">
            <v>153649304</v>
          </cell>
        </row>
        <row r="1360">
          <cell r="A1360" t="str">
            <v>153651000</v>
          </cell>
        </row>
        <row r="1361">
          <cell r="A1361" t="str">
            <v>153651100</v>
          </cell>
        </row>
        <row r="1362">
          <cell r="A1362" t="str">
            <v>153651102</v>
          </cell>
        </row>
        <row r="1363">
          <cell r="A1363" t="str">
            <v>153651105</v>
          </cell>
        </row>
        <row r="1364">
          <cell r="A1364" t="str">
            <v>153651106</v>
          </cell>
        </row>
        <row r="1365">
          <cell r="A1365" t="str">
            <v>153651107</v>
          </cell>
        </row>
        <row r="1366">
          <cell r="A1366" t="str">
            <v>153651109</v>
          </cell>
        </row>
        <row r="1367">
          <cell r="A1367" t="str">
            <v>153651111</v>
          </cell>
        </row>
        <row r="1368">
          <cell r="A1368" t="str">
            <v>153651200</v>
          </cell>
        </row>
        <row r="1369">
          <cell r="A1369" t="str">
            <v>153651203</v>
          </cell>
        </row>
        <row r="1370">
          <cell r="A1370" t="str">
            <v>153651300</v>
          </cell>
        </row>
        <row r="1371">
          <cell r="A1371" t="str">
            <v>153655000</v>
          </cell>
        </row>
        <row r="1372">
          <cell r="A1372" t="str">
            <v>153655100</v>
          </cell>
        </row>
        <row r="1373">
          <cell r="A1373" t="str">
            <v>153655107</v>
          </cell>
        </row>
        <row r="1374">
          <cell r="A1374" t="str">
            <v>153655108</v>
          </cell>
        </row>
        <row r="1375">
          <cell r="A1375" t="str">
            <v>153655112</v>
          </cell>
        </row>
        <row r="1376">
          <cell r="A1376" t="str">
            <v>153655113</v>
          </cell>
        </row>
        <row r="1377">
          <cell r="A1377" t="str">
            <v>153655114</v>
          </cell>
        </row>
        <row r="1378">
          <cell r="A1378" t="str">
            <v>153655200</v>
          </cell>
        </row>
        <row r="1379">
          <cell r="A1379" t="str">
            <v>153655300</v>
          </cell>
        </row>
        <row r="1380">
          <cell r="A1380" t="str">
            <v>154000000</v>
          </cell>
        </row>
        <row r="1381">
          <cell r="A1381" t="str">
            <v>154030000</v>
          </cell>
        </row>
        <row r="1382">
          <cell r="A1382" t="str">
            <v>154030100</v>
          </cell>
        </row>
        <row r="1383">
          <cell r="A1383" t="str">
            <v>154030102</v>
          </cell>
        </row>
        <row r="1384">
          <cell r="A1384" t="str">
            <v>154033000</v>
          </cell>
        </row>
        <row r="1385">
          <cell r="A1385" t="str">
            <v>154033100</v>
          </cell>
        </row>
        <row r="1386">
          <cell r="A1386" t="str">
            <v>154033200</v>
          </cell>
        </row>
        <row r="1387">
          <cell r="A1387" t="str">
            <v>154033400</v>
          </cell>
        </row>
        <row r="1388">
          <cell r="A1388" t="str">
            <v>154033500</v>
          </cell>
        </row>
        <row r="1389">
          <cell r="A1389" t="str">
            <v>154035000</v>
          </cell>
        </row>
        <row r="1390">
          <cell r="A1390" t="str">
            <v>154035100</v>
          </cell>
        </row>
        <row r="1391">
          <cell r="A1391" t="str">
            <v>154035200</v>
          </cell>
        </row>
        <row r="1392">
          <cell r="A1392" t="str">
            <v>154035300</v>
          </cell>
        </row>
        <row r="1393">
          <cell r="A1393" t="str">
            <v>154035400</v>
          </cell>
        </row>
        <row r="1394">
          <cell r="A1394" t="str">
            <v>154049000</v>
          </cell>
        </row>
        <row r="1395">
          <cell r="A1395" t="str">
            <v>154049100</v>
          </cell>
        </row>
        <row r="1396">
          <cell r="A1396" t="str">
            <v>154049400</v>
          </cell>
        </row>
        <row r="1397">
          <cell r="A1397" t="str">
            <v>154049402</v>
          </cell>
        </row>
        <row r="1398">
          <cell r="A1398" t="str">
            <v>154049403</v>
          </cell>
        </row>
        <row r="1399">
          <cell r="A1399" t="str">
            <v>154051000</v>
          </cell>
        </row>
        <row r="1400">
          <cell r="A1400" t="str">
            <v>154051100</v>
          </cell>
        </row>
        <row r="1401">
          <cell r="A1401" t="str">
            <v>154051200</v>
          </cell>
        </row>
        <row r="1402">
          <cell r="A1402" t="str">
            <v>154051202</v>
          </cell>
        </row>
        <row r="1403">
          <cell r="A1403" t="str">
            <v>154051204</v>
          </cell>
        </row>
        <row r="1404">
          <cell r="A1404" t="str">
            <v>154053000</v>
          </cell>
        </row>
        <row r="1405">
          <cell r="A1405" t="str">
            <v>154053100</v>
          </cell>
        </row>
        <row r="1406">
          <cell r="A1406" t="str">
            <v>154053200</v>
          </cell>
        </row>
        <row r="1407">
          <cell r="A1407" t="str">
            <v>154053300</v>
          </cell>
        </row>
        <row r="1408">
          <cell r="A1408" t="str">
            <v>154055000</v>
          </cell>
        </row>
        <row r="1409">
          <cell r="A1409" t="str">
            <v>154055100</v>
          </cell>
        </row>
        <row r="1410">
          <cell r="A1410" t="str">
            <v>154055300</v>
          </cell>
        </row>
        <row r="1411">
          <cell r="A1411" t="str">
            <v>154057000</v>
          </cell>
        </row>
        <row r="1412">
          <cell r="A1412" t="str">
            <v>154057100</v>
          </cell>
        </row>
        <row r="1413">
          <cell r="A1413" t="str">
            <v>154057102</v>
          </cell>
        </row>
        <row r="1414">
          <cell r="A1414" t="str">
            <v>154057200</v>
          </cell>
        </row>
        <row r="1415">
          <cell r="A1415" t="str">
            <v>154057300</v>
          </cell>
        </row>
        <row r="1416">
          <cell r="A1416" t="str">
            <v>154057400</v>
          </cell>
        </row>
        <row r="1417">
          <cell r="A1417" t="str">
            <v>154057500</v>
          </cell>
        </row>
        <row r="1418">
          <cell r="A1418" t="str">
            <v>154200000</v>
          </cell>
        </row>
        <row r="1419">
          <cell r="A1419" t="str">
            <v>154230000</v>
          </cell>
        </row>
        <row r="1420">
          <cell r="A1420" t="str">
            <v>154230100</v>
          </cell>
        </row>
        <row r="1421">
          <cell r="A1421" t="str">
            <v>154233000</v>
          </cell>
        </row>
        <row r="1422">
          <cell r="A1422" t="str">
            <v>154233100</v>
          </cell>
        </row>
        <row r="1423">
          <cell r="A1423" t="str">
            <v>154233300</v>
          </cell>
        </row>
        <row r="1424">
          <cell r="A1424" t="str">
            <v>154235000</v>
          </cell>
        </row>
        <row r="1425">
          <cell r="A1425" t="str">
            <v>154235100</v>
          </cell>
        </row>
        <row r="1426">
          <cell r="A1426" t="str">
            <v>154235300</v>
          </cell>
        </row>
        <row r="1427">
          <cell r="A1427" t="str">
            <v>154237000</v>
          </cell>
        </row>
        <row r="1428">
          <cell r="A1428" t="str">
            <v>154237100</v>
          </cell>
        </row>
        <row r="1429">
          <cell r="A1429" t="str">
            <v>154239000</v>
          </cell>
        </row>
        <row r="1430">
          <cell r="A1430" t="str">
            <v>154239100</v>
          </cell>
        </row>
        <row r="1431">
          <cell r="A1431" t="str">
            <v>154239200</v>
          </cell>
        </row>
        <row r="1432">
          <cell r="A1432" t="str">
            <v>154239300</v>
          </cell>
        </row>
        <row r="1433">
          <cell r="A1433" t="str">
            <v>154241000</v>
          </cell>
        </row>
        <row r="1434">
          <cell r="A1434" t="str">
            <v>154241100</v>
          </cell>
        </row>
        <row r="1435">
          <cell r="A1435" t="str">
            <v>154241200</v>
          </cell>
        </row>
        <row r="1436">
          <cell r="A1436" t="str">
            <v>154241300</v>
          </cell>
        </row>
        <row r="1437">
          <cell r="A1437" t="str">
            <v>154241500</v>
          </cell>
        </row>
        <row r="1438">
          <cell r="A1438" t="str">
            <v>154245000</v>
          </cell>
        </row>
        <row r="1439">
          <cell r="A1439" t="str">
            <v>154245100</v>
          </cell>
        </row>
        <row r="1440">
          <cell r="A1440" t="str">
            <v>154245200</v>
          </cell>
        </row>
        <row r="1441">
          <cell r="A1441" t="str">
            <v>154247000</v>
          </cell>
        </row>
        <row r="1442">
          <cell r="A1442" t="str">
            <v>154247100</v>
          </cell>
        </row>
        <row r="1443">
          <cell r="A1443" t="str">
            <v>154247200</v>
          </cell>
        </row>
        <row r="1444">
          <cell r="A1444" t="str">
            <v>154247300</v>
          </cell>
        </row>
        <row r="1445">
          <cell r="A1445" t="str">
            <v>154249000</v>
          </cell>
        </row>
        <row r="1446">
          <cell r="A1446" t="str">
            <v>154249100</v>
          </cell>
        </row>
        <row r="1447">
          <cell r="A1447" t="str">
            <v>154249200</v>
          </cell>
        </row>
        <row r="1448">
          <cell r="A1448" t="str">
            <v>154249300</v>
          </cell>
        </row>
        <row r="1449">
          <cell r="A1449" t="str">
            <v>154249400</v>
          </cell>
        </row>
        <row r="1450">
          <cell r="A1450" t="str">
            <v>154249500</v>
          </cell>
        </row>
        <row r="1451">
          <cell r="A1451" t="str">
            <v>154251000</v>
          </cell>
        </row>
        <row r="1452">
          <cell r="A1452" t="str">
            <v>154251100</v>
          </cell>
        </row>
        <row r="1453">
          <cell r="A1453" t="str">
            <v>154251300</v>
          </cell>
        </row>
        <row r="1454">
          <cell r="A1454" t="str">
            <v>154253000</v>
          </cell>
        </row>
        <row r="1455">
          <cell r="A1455" t="str">
            <v>154253100</v>
          </cell>
        </row>
        <row r="1456">
          <cell r="A1456" t="str">
            <v>154255000</v>
          </cell>
        </row>
        <row r="1457">
          <cell r="A1457" t="str">
            <v>154255100</v>
          </cell>
        </row>
        <row r="1458">
          <cell r="A1458" t="str">
            <v>154257000</v>
          </cell>
        </row>
        <row r="1459">
          <cell r="A1459" t="str">
            <v>154257100</v>
          </cell>
        </row>
        <row r="1460">
          <cell r="A1460" t="str">
            <v>154257300</v>
          </cell>
        </row>
        <row r="1461">
          <cell r="A1461" t="str">
            <v>154258000</v>
          </cell>
        </row>
        <row r="1462">
          <cell r="A1462" t="str">
            <v>154258100</v>
          </cell>
        </row>
        <row r="1463">
          <cell r="A1463" t="str">
            <v>154258500</v>
          </cell>
        </row>
        <row r="1464">
          <cell r="A1464" t="str">
            <v>154259000</v>
          </cell>
        </row>
        <row r="1465">
          <cell r="A1465" t="str">
            <v>154259100</v>
          </cell>
        </row>
        <row r="1466">
          <cell r="A1466" t="str">
            <v>154261000</v>
          </cell>
        </row>
        <row r="1467">
          <cell r="A1467" t="str">
            <v>154261100</v>
          </cell>
        </row>
        <row r="1468">
          <cell r="A1468" t="str">
            <v>154263000</v>
          </cell>
        </row>
        <row r="1469">
          <cell r="A1469" t="str">
            <v>154263100</v>
          </cell>
        </row>
        <row r="1470">
          <cell r="A1470" t="str">
            <v>154263200</v>
          </cell>
        </row>
        <row r="1471">
          <cell r="A1471" t="str">
            <v>154263300</v>
          </cell>
        </row>
        <row r="1472">
          <cell r="A1472" t="str">
            <v>154267000</v>
          </cell>
        </row>
        <row r="1473">
          <cell r="A1473" t="str">
            <v>154267100</v>
          </cell>
        </row>
        <row r="1474">
          <cell r="A1474" t="str">
            <v>154600000</v>
          </cell>
        </row>
        <row r="1475">
          <cell r="A1475" t="str">
            <v>154630000</v>
          </cell>
        </row>
        <row r="1476">
          <cell r="A1476" t="str">
            <v>154630100</v>
          </cell>
        </row>
        <row r="1477">
          <cell r="A1477" t="str">
            <v>154630300</v>
          </cell>
        </row>
        <row r="1478">
          <cell r="A1478" t="str">
            <v>154630500</v>
          </cell>
        </row>
        <row r="1479">
          <cell r="A1479" t="str">
            <v>154635000</v>
          </cell>
        </row>
        <row r="1480">
          <cell r="A1480" t="str">
            <v>154635100</v>
          </cell>
        </row>
        <row r="1481">
          <cell r="A1481" t="str">
            <v>154635200</v>
          </cell>
        </row>
        <row r="1482">
          <cell r="A1482" t="str">
            <v>154635300</v>
          </cell>
        </row>
        <row r="1483">
          <cell r="A1483" t="str">
            <v>154635400</v>
          </cell>
        </row>
        <row r="1484">
          <cell r="A1484" t="str">
            <v>154637000</v>
          </cell>
        </row>
        <row r="1485">
          <cell r="A1485" t="str">
            <v>154637100</v>
          </cell>
        </row>
        <row r="1486">
          <cell r="A1486" t="str">
            <v>154637200</v>
          </cell>
        </row>
        <row r="1487">
          <cell r="A1487" t="str">
            <v>154637300</v>
          </cell>
        </row>
        <row r="1488">
          <cell r="A1488" t="str">
            <v>154639000</v>
          </cell>
        </row>
        <row r="1489">
          <cell r="A1489" t="str">
            <v>154639100</v>
          </cell>
        </row>
        <row r="1490">
          <cell r="A1490" t="str">
            <v>154639102</v>
          </cell>
        </row>
        <row r="1491">
          <cell r="A1491" t="str">
            <v>154639200</v>
          </cell>
        </row>
        <row r="1492">
          <cell r="A1492" t="str">
            <v>154639300</v>
          </cell>
        </row>
        <row r="1493">
          <cell r="A1493" t="str">
            <v>154639400</v>
          </cell>
        </row>
        <row r="1494">
          <cell r="A1494" t="str">
            <v>154639500</v>
          </cell>
        </row>
        <row r="1495">
          <cell r="A1495" t="str">
            <v>154643000</v>
          </cell>
        </row>
        <row r="1496">
          <cell r="A1496" t="str">
            <v>154643100</v>
          </cell>
        </row>
        <row r="1497">
          <cell r="A1497" t="str">
            <v>154645000</v>
          </cell>
        </row>
        <row r="1498">
          <cell r="A1498" t="str">
            <v>154645100</v>
          </cell>
        </row>
        <row r="1499">
          <cell r="A1499" t="str">
            <v>154645200</v>
          </cell>
        </row>
        <row r="1500">
          <cell r="A1500" t="str">
            <v>154645300</v>
          </cell>
        </row>
        <row r="1501">
          <cell r="A1501" t="str">
            <v>154645500</v>
          </cell>
        </row>
        <row r="1502">
          <cell r="A1502" t="str">
            <v>154647000</v>
          </cell>
        </row>
        <row r="1503">
          <cell r="A1503" t="str">
            <v>154647100</v>
          </cell>
        </row>
        <row r="1504">
          <cell r="A1504" t="str">
            <v>154647200</v>
          </cell>
        </row>
        <row r="1505">
          <cell r="A1505" t="str">
            <v>154647300</v>
          </cell>
        </row>
        <row r="1506">
          <cell r="A1506" t="str">
            <v>154651000</v>
          </cell>
        </row>
        <row r="1507">
          <cell r="A1507" t="str">
            <v>154651100</v>
          </cell>
        </row>
        <row r="1508">
          <cell r="A1508" t="str">
            <v>154651200</v>
          </cell>
        </row>
        <row r="1509">
          <cell r="A1509" t="str">
            <v>154651300</v>
          </cell>
        </row>
        <row r="1510">
          <cell r="A1510" t="str">
            <v>154653000</v>
          </cell>
        </row>
        <row r="1511">
          <cell r="A1511" t="str">
            <v>154653100</v>
          </cell>
        </row>
        <row r="1512">
          <cell r="A1512" t="str">
            <v>154653200</v>
          </cell>
        </row>
        <row r="1513">
          <cell r="A1513" t="str">
            <v>154653300</v>
          </cell>
        </row>
        <row r="1514">
          <cell r="A1514" t="str">
            <v>154653400</v>
          </cell>
        </row>
        <row r="1515">
          <cell r="A1515" t="str">
            <v>154655000</v>
          </cell>
        </row>
        <row r="1516">
          <cell r="A1516" t="str">
            <v>154655100</v>
          </cell>
        </row>
        <row r="1517">
          <cell r="A1517" t="str">
            <v>154655200</v>
          </cell>
        </row>
        <row r="1518">
          <cell r="A1518" t="str">
            <v>154655300</v>
          </cell>
        </row>
        <row r="1519">
          <cell r="A1519" t="str">
            <v>154655400</v>
          </cell>
        </row>
        <row r="1520">
          <cell r="A1520" t="str">
            <v>154655500</v>
          </cell>
        </row>
        <row r="1521">
          <cell r="A1521" t="str">
            <v>154657000</v>
          </cell>
        </row>
        <row r="1522">
          <cell r="A1522" t="str">
            <v>154657100</v>
          </cell>
        </row>
        <row r="1523">
          <cell r="A1523" t="str">
            <v>154657200</v>
          </cell>
        </row>
        <row r="1524">
          <cell r="A1524" t="str">
            <v>154657280</v>
          </cell>
        </row>
        <row r="1525">
          <cell r="A1525" t="str">
            <v>154657400</v>
          </cell>
        </row>
        <row r="1526">
          <cell r="A1526" t="str">
            <v>154657402</v>
          </cell>
        </row>
        <row r="1527">
          <cell r="A1527" t="str">
            <v>154657500</v>
          </cell>
        </row>
        <row r="1528">
          <cell r="A1528" t="str">
            <v>154659000</v>
          </cell>
        </row>
        <row r="1529">
          <cell r="A1529" t="str">
            <v>154659100</v>
          </cell>
        </row>
        <row r="1530">
          <cell r="A1530" t="str">
            <v>154659200</v>
          </cell>
        </row>
        <row r="1531">
          <cell r="A1531" t="str">
            <v>154659300</v>
          </cell>
        </row>
        <row r="1532">
          <cell r="A1532" t="str">
            <v>154659400</v>
          </cell>
        </row>
        <row r="1533">
          <cell r="A1533" t="str">
            <v>154659500</v>
          </cell>
        </row>
        <row r="1534">
          <cell r="A1534" t="str">
            <v>154661000</v>
          </cell>
        </row>
        <row r="1535">
          <cell r="A1535" t="str">
            <v>154661100</v>
          </cell>
        </row>
        <row r="1536">
          <cell r="A1536" t="str">
            <v>154661200</v>
          </cell>
        </row>
        <row r="1537">
          <cell r="A1537" t="str">
            <v>154800000</v>
          </cell>
        </row>
        <row r="1538">
          <cell r="A1538" t="str">
            <v>154820000</v>
          </cell>
        </row>
        <row r="1539">
          <cell r="A1539" t="str">
            <v>154820100</v>
          </cell>
        </row>
        <row r="1540">
          <cell r="A1540" t="str">
            <v>154823000</v>
          </cell>
        </row>
        <row r="1541">
          <cell r="A1541" t="str">
            <v>154823100</v>
          </cell>
        </row>
        <row r="1542">
          <cell r="A1542" t="str">
            <v>154823400</v>
          </cell>
        </row>
        <row r="1543">
          <cell r="A1543" t="str">
            <v>154825000</v>
          </cell>
        </row>
        <row r="1544">
          <cell r="A1544" t="str">
            <v>154825100</v>
          </cell>
        </row>
        <row r="1545">
          <cell r="A1545" t="str">
            <v>154833000</v>
          </cell>
        </row>
        <row r="1546">
          <cell r="A1546" t="str">
            <v>154833100</v>
          </cell>
        </row>
        <row r="1547">
          <cell r="A1547" t="str">
            <v>154833200</v>
          </cell>
        </row>
        <row r="1548">
          <cell r="A1548" t="str">
            <v>154833205</v>
          </cell>
        </row>
        <row r="1549">
          <cell r="A1549" t="str">
            <v>154833300</v>
          </cell>
        </row>
        <row r="1550">
          <cell r="A1550" t="str">
            <v>154833400</v>
          </cell>
        </row>
        <row r="1551">
          <cell r="A1551" t="str">
            <v>154833600</v>
          </cell>
        </row>
        <row r="1552">
          <cell r="A1552" t="str">
            <v>154835000</v>
          </cell>
        </row>
        <row r="1553">
          <cell r="A1553" t="str">
            <v>154835100</v>
          </cell>
        </row>
        <row r="1554">
          <cell r="A1554" t="str">
            <v>154835300</v>
          </cell>
        </row>
        <row r="1555">
          <cell r="A1555" t="str">
            <v>154835400</v>
          </cell>
        </row>
        <row r="1556">
          <cell r="A1556" t="str">
            <v>154835500</v>
          </cell>
        </row>
        <row r="1557">
          <cell r="A1557" t="str">
            <v>154837000</v>
          </cell>
        </row>
        <row r="1558">
          <cell r="A1558" t="str">
            <v>154837100</v>
          </cell>
        </row>
        <row r="1559">
          <cell r="A1559" t="str">
            <v>154837200</v>
          </cell>
        </row>
        <row r="1560">
          <cell r="A1560" t="str">
            <v>154837300</v>
          </cell>
        </row>
        <row r="1561">
          <cell r="A1561" t="str">
            <v>154837400</v>
          </cell>
        </row>
        <row r="1562">
          <cell r="A1562" t="str">
            <v>154839000</v>
          </cell>
        </row>
        <row r="1563">
          <cell r="A1563" t="str">
            <v>154839100</v>
          </cell>
        </row>
        <row r="1564">
          <cell r="A1564" t="str">
            <v>154839600</v>
          </cell>
        </row>
        <row r="1565">
          <cell r="A1565" t="str">
            <v>154841000</v>
          </cell>
        </row>
        <row r="1566">
          <cell r="A1566" t="str">
            <v>154841100</v>
          </cell>
        </row>
        <row r="1567">
          <cell r="A1567" t="str">
            <v>154841102</v>
          </cell>
        </row>
        <row r="1568">
          <cell r="A1568" t="str">
            <v>154841104</v>
          </cell>
        </row>
        <row r="1569">
          <cell r="A1569" t="str">
            <v>154841105</v>
          </cell>
        </row>
        <row r="1570">
          <cell r="A1570" t="str">
            <v>154841200</v>
          </cell>
        </row>
        <row r="1571">
          <cell r="A1571" t="str">
            <v>154841880</v>
          </cell>
        </row>
        <row r="1572">
          <cell r="A1572" t="str">
            <v>154841900</v>
          </cell>
        </row>
        <row r="1573">
          <cell r="A1573" t="str">
            <v>154843000</v>
          </cell>
        </row>
        <row r="1574">
          <cell r="A1574" t="str">
            <v>154843100</v>
          </cell>
        </row>
        <row r="1575">
          <cell r="A1575" t="str">
            <v>154843109</v>
          </cell>
        </row>
        <row r="1576">
          <cell r="A1576" t="str">
            <v>154843111</v>
          </cell>
        </row>
        <row r="1577">
          <cell r="A1577" t="str">
            <v>154843112</v>
          </cell>
        </row>
        <row r="1578">
          <cell r="A1578" t="str">
            <v>154843113</v>
          </cell>
        </row>
        <row r="1579">
          <cell r="A1579" t="str">
            <v>154843200</v>
          </cell>
        </row>
        <row r="1580">
          <cell r="A1580" t="str">
            <v>154843300</v>
          </cell>
        </row>
        <row r="1581">
          <cell r="A1581" t="str">
            <v>154845000</v>
          </cell>
        </row>
        <row r="1582">
          <cell r="A1582" t="str">
            <v>154845100</v>
          </cell>
        </row>
        <row r="1583">
          <cell r="A1583" t="str">
            <v>154845108</v>
          </cell>
        </row>
        <row r="1584">
          <cell r="A1584" t="str">
            <v>154845300</v>
          </cell>
        </row>
        <row r="1585">
          <cell r="A1585" t="str">
            <v>154845400</v>
          </cell>
        </row>
        <row r="1586">
          <cell r="A1586" t="str">
            <v>154845500</v>
          </cell>
        </row>
        <row r="1587">
          <cell r="A1587" t="str">
            <v>154845600</v>
          </cell>
        </row>
        <row r="1588">
          <cell r="A1588" t="str">
            <v>154845700</v>
          </cell>
        </row>
        <row r="1589">
          <cell r="A1589" t="str">
            <v>154847000</v>
          </cell>
        </row>
        <row r="1590">
          <cell r="A1590" t="str">
            <v>154847100</v>
          </cell>
        </row>
        <row r="1591">
          <cell r="A1591" t="str">
            <v>154847300</v>
          </cell>
        </row>
        <row r="1592">
          <cell r="A1592" t="str">
            <v>154851000</v>
          </cell>
        </row>
        <row r="1593">
          <cell r="A1593" t="str">
            <v>154851100</v>
          </cell>
        </row>
        <row r="1594">
          <cell r="A1594" t="str">
            <v>154851300</v>
          </cell>
        </row>
        <row r="1595">
          <cell r="A1595" t="str">
            <v>154851302</v>
          </cell>
        </row>
        <row r="1596">
          <cell r="A1596" t="str">
            <v>154851307</v>
          </cell>
        </row>
        <row r="1597">
          <cell r="A1597" t="str">
            <v>154851400</v>
          </cell>
        </row>
        <row r="1598">
          <cell r="A1598" t="str">
            <v>154851500</v>
          </cell>
        </row>
        <row r="1599">
          <cell r="A1599" t="str">
            <v>154855000</v>
          </cell>
        </row>
        <row r="1600">
          <cell r="A1600" t="str">
            <v>154855100</v>
          </cell>
        </row>
        <row r="1601">
          <cell r="A1601" t="str">
            <v>154855400</v>
          </cell>
        </row>
        <row r="1602">
          <cell r="A1602" t="str">
            <v>154855600</v>
          </cell>
        </row>
        <row r="1603">
          <cell r="A1603" t="str">
            <v>154855800</v>
          </cell>
        </row>
        <row r="1604">
          <cell r="A1604" t="str">
            <v>154857000</v>
          </cell>
        </row>
        <row r="1605">
          <cell r="A1605" t="str">
            <v>154857100</v>
          </cell>
        </row>
        <row r="1606">
          <cell r="A1606" t="str">
            <v>154857105</v>
          </cell>
        </row>
        <row r="1607">
          <cell r="A1607" t="str">
            <v>154865000</v>
          </cell>
        </row>
        <row r="1608">
          <cell r="A1608" t="str">
            <v>154865100</v>
          </cell>
        </row>
        <row r="1609">
          <cell r="A1609" t="str">
            <v>154865104</v>
          </cell>
        </row>
        <row r="1610">
          <cell r="A1610" t="str">
            <v>154865400</v>
          </cell>
        </row>
        <row r="1611">
          <cell r="A1611" t="str">
            <v>154865407</v>
          </cell>
        </row>
        <row r="1612">
          <cell r="A1612" t="str">
            <v>155200000</v>
          </cell>
        </row>
        <row r="1613">
          <cell r="A1613" t="str">
            <v>155230000</v>
          </cell>
        </row>
        <row r="1614">
          <cell r="A1614" t="str">
            <v>155230100</v>
          </cell>
        </row>
        <row r="1615">
          <cell r="A1615" t="str">
            <v>155230102</v>
          </cell>
        </row>
        <row r="1616">
          <cell r="A1616" t="str">
            <v>155230103</v>
          </cell>
        </row>
        <row r="1617">
          <cell r="A1617" t="str">
            <v>155230104</v>
          </cell>
        </row>
        <row r="1618">
          <cell r="A1618" t="str">
            <v>155230105</v>
          </cell>
        </row>
        <row r="1619">
          <cell r="A1619" t="str">
            <v>155230106</v>
          </cell>
        </row>
        <row r="1620">
          <cell r="A1620" t="str">
            <v>155230107</v>
          </cell>
        </row>
        <row r="1621">
          <cell r="A1621" t="str">
            <v>155230108</v>
          </cell>
        </row>
        <row r="1622">
          <cell r="A1622" t="str">
            <v>155230109</v>
          </cell>
        </row>
        <row r="1623">
          <cell r="A1623" t="str">
            <v>155230111</v>
          </cell>
        </row>
        <row r="1624">
          <cell r="A1624" t="str">
            <v>155230112</v>
          </cell>
        </row>
        <row r="1625">
          <cell r="A1625" t="str">
            <v>155230113</v>
          </cell>
        </row>
        <row r="1626">
          <cell r="A1626" t="str">
            <v>155230114</v>
          </cell>
        </row>
        <row r="1627">
          <cell r="A1627" t="str">
            <v>155230200</v>
          </cell>
        </row>
        <row r="1628">
          <cell r="A1628" t="str">
            <v>155230300</v>
          </cell>
        </row>
        <row r="1629">
          <cell r="A1629" t="str">
            <v>155230400</v>
          </cell>
        </row>
        <row r="1630">
          <cell r="A1630" t="str">
            <v>155235000</v>
          </cell>
        </row>
        <row r="1631">
          <cell r="A1631" t="str">
            <v>155235100</v>
          </cell>
        </row>
        <row r="1632">
          <cell r="A1632" t="str">
            <v>155235103</v>
          </cell>
        </row>
        <row r="1633">
          <cell r="A1633" t="str">
            <v>155235300</v>
          </cell>
        </row>
        <row r="1634">
          <cell r="A1634" t="str">
            <v>155237000</v>
          </cell>
        </row>
        <row r="1635">
          <cell r="A1635" t="str">
            <v>155237100</v>
          </cell>
        </row>
        <row r="1636">
          <cell r="A1636" t="str">
            <v>155237200</v>
          </cell>
        </row>
        <row r="1637">
          <cell r="A1637" t="str">
            <v>155237300</v>
          </cell>
        </row>
        <row r="1638">
          <cell r="A1638" t="str">
            <v>155239000</v>
          </cell>
        </row>
        <row r="1639">
          <cell r="A1639" t="str">
            <v>155239100</v>
          </cell>
        </row>
        <row r="1640">
          <cell r="A1640" t="str">
            <v>155239102</v>
          </cell>
        </row>
        <row r="1641">
          <cell r="A1641" t="str">
            <v>155239104</v>
          </cell>
        </row>
        <row r="1642">
          <cell r="A1642" t="str">
            <v>155239105</v>
          </cell>
        </row>
        <row r="1643">
          <cell r="A1643" t="str">
            <v>155239106</v>
          </cell>
        </row>
        <row r="1644">
          <cell r="A1644" t="str">
            <v>155239107</v>
          </cell>
        </row>
        <row r="1645">
          <cell r="A1645" t="str">
            <v>155239108</v>
          </cell>
        </row>
        <row r="1646">
          <cell r="A1646" t="str">
            <v>155239109</v>
          </cell>
        </row>
        <row r="1647">
          <cell r="A1647" t="str">
            <v>155239111</v>
          </cell>
        </row>
        <row r="1648">
          <cell r="A1648" t="str">
            <v>155239112</v>
          </cell>
        </row>
        <row r="1649">
          <cell r="A1649" t="str">
            <v>155239113</v>
          </cell>
        </row>
        <row r="1650">
          <cell r="A1650" t="str">
            <v>155239114</v>
          </cell>
        </row>
        <row r="1651">
          <cell r="A1651" t="str">
            <v>155239115</v>
          </cell>
        </row>
        <row r="1652">
          <cell r="A1652" t="str">
            <v>155239116</v>
          </cell>
        </row>
        <row r="1653">
          <cell r="A1653" t="str">
            <v>155239117</v>
          </cell>
        </row>
        <row r="1654">
          <cell r="A1654" t="str">
            <v>155239118</v>
          </cell>
        </row>
        <row r="1655">
          <cell r="A1655" t="str">
            <v>155239119</v>
          </cell>
        </row>
        <row r="1656">
          <cell r="A1656" t="str">
            <v>155239121</v>
          </cell>
        </row>
        <row r="1657">
          <cell r="A1657" t="str">
            <v>155239122</v>
          </cell>
        </row>
        <row r="1658">
          <cell r="A1658" t="str">
            <v>155239123</v>
          </cell>
        </row>
        <row r="1659">
          <cell r="A1659" t="str">
            <v>155239200</v>
          </cell>
        </row>
        <row r="1660">
          <cell r="A1660" t="str">
            <v>155239300</v>
          </cell>
        </row>
        <row r="1661">
          <cell r="A1661" t="str">
            <v>155243000</v>
          </cell>
        </row>
        <row r="1662">
          <cell r="A1662" t="str">
            <v>155243100</v>
          </cell>
        </row>
        <row r="1663">
          <cell r="A1663" t="str">
            <v>155243102</v>
          </cell>
        </row>
        <row r="1664">
          <cell r="A1664" t="str">
            <v>155243103</v>
          </cell>
        </row>
        <row r="1665">
          <cell r="A1665" t="str">
            <v>155243105</v>
          </cell>
        </row>
        <row r="1666">
          <cell r="A1666" t="str">
            <v>155243106</v>
          </cell>
        </row>
        <row r="1667">
          <cell r="A1667" t="str">
            <v>155243107</v>
          </cell>
        </row>
        <row r="1668">
          <cell r="A1668" t="str">
            <v>155243108</v>
          </cell>
        </row>
        <row r="1669">
          <cell r="A1669" t="str">
            <v>155243109</v>
          </cell>
        </row>
        <row r="1670">
          <cell r="A1670" t="str">
            <v>155243111</v>
          </cell>
        </row>
        <row r="1671">
          <cell r="A1671" t="str">
            <v>155243112</v>
          </cell>
        </row>
        <row r="1672">
          <cell r="A1672" t="str">
            <v>155243113</v>
          </cell>
        </row>
        <row r="1673">
          <cell r="A1673" t="str">
            <v>155243114</v>
          </cell>
        </row>
        <row r="1674">
          <cell r="A1674" t="str">
            <v>155243115</v>
          </cell>
        </row>
        <row r="1675">
          <cell r="A1675" t="str">
            <v>155243116</v>
          </cell>
        </row>
        <row r="1676">
          <cell r="A1676" t="str">
            <v>155243117</v>
          </cell>
        </row>
        <row r="1677">
          <cell r="A1677" t="str">
            <v>155243118</v>
          </cell>
        </row>
        <row r="1678">
          <cell r="A1678" t="str">
            <v>155243119</v>
          </cell>
        </row>
        <row r="1679">
          <cell r="A1679" t="str">
            <v>155243121</v>
          </cell>
        </row>
        <row r="1680">
          <cell r="A1680" t="str">
            <v>155243122</v>
          </cell>
        </row>
        <row r="1681">
          <cell r="A1681" t="str">
            <v>155243123</v>
          </cell>
        </row>
        <row r="1682">
          <cell r="A1682" t="str">
            <v>155243124</v>
          </cell>
        </row>
        <row r="1683">
          <cell r="A1683" t="str">
            <v>155243200</v>
          </cell>
        </row>
        <row r="1684">
          <cell r="A1684" t="str">
            <v>155243300</v>
          </cell>
        </row>
        <row r="1685">
          <cell r="A1685" t="str">
            <v>155243400</v>
          </cell>
        </row>
        <row r="1686">
          <cell r="A1686" t="str">
            <v>155245000</v>
          </cell>
        </row>
        <row r="1687">
          <cell r="A1687" t="str">
            <v>155245100</v>
          </cell>
        </row>
        <row r="1688">
          <cell r="A1688" t="str">
            <v>155245200</v>
          </cell>
        </row>
        <row r="1689">
          <cell r="A1689" t="str">
            <v>155245202</v>
          </cell>
        </row>
        <row r="1690">
          <cell r="A1690" t="str">
            <v>155245203</v>
          </cell>
        </row>
        <row r="1691">
          <cell r="A1691" t="str">
            <v>155245204</v>
          </cell>
        </row>
        <row r="1692">
          <cell r="A1692" t="str">
            <v>155245205</v>
          </cell>
        </row>
        <row r="1693">
          <cell r="A1693" t="str">
            <v>155245300</v>
          </cell>
        </row>
        <row r="1694">
          <cell r="A1694" t="str">
            <v>155245400</v>
          </cell>
        </row>
        <row r="1695">
          <cell r="A1695" t="str">
            <v>155245500</v>
          </cell>
        </row>
        <row r="1696">
          <cell r="A1696" t="str">
            <v>155247000</v>
          </cell>
        </row>
        <row r="1697">
          <cell r="A1697" t="str">
            <v>155247100</v>
          </cell>
        </row>
        <row r="1698">
          <cell r="A1698" t="str">
            <v>155247102</v>
          </cell>
        </row>
        <row r="1699">
          <cell r="A1699" t="str">
            <v>155247103</v>
          </cell>
        </row>
        <row r="1700">
          <cell r="A1700" t="str">
            <v>155247104</v>
          </cell>
        </row>
        <row r="1701">
          <cell r="A1701" t="str">
            <v>155247105</v>
          </cell>
        </row>
        <row r="1702">
          <cell r="A1702" t="str">
            <v>155247106</v>
          </cell>
        </row>
        <row r="1703">
          <cell r="A1703" t="str">
            <v>155247107</v>
          </cell>
        </row>
        <row r="1704">
          <cell r="A1704" t="str">
            <v>155247108</v>
          </cell>
        </row>
        <row r="1705">
          <cell r="A1705" t="str">
            <v>155247200</v>
          </cell>
        </row>
        <row r="1706">
          <cell r="A1706" t="str">
            <v>155600000</v>
          </cell>
        </row>
        <row r="1707">
          <cell r="A1707" t="str">
            <v>155621000</v>
          </cell>
        </row>
        <row r="1708">
          <cell r="A1708" t="str">
            <v>155621100</v>
          </cell>
        </row>
        <row r="1709">
          <cell r="A1709" t="str">
            <v>155621200</v>
          </cell>
        </row>
        <row r="1710">
          <cell r="A1710" t="str">
            <v>155630000</v>
          </cell>
        </row>
        <row r="1711">
          <cell r="A1711" t="str">
            <v>155630100</v>
          </cell>
        </row>
        <row r="1712">
          <cell r="A1712" t="str">
            <v>155630300</v>
          </cell>
        </row>
        <row r="1713">
          <cell r="A1713" t="str">
            <v>155630400</v>
          </cell>
        </row>
        <row r="1714">
          <cell r="A1714" t="str">
            <v>155630700</v>
          </cell>
        </row>
        <row r="1715">
          <cell r="A1715" t="str">
            <v>155632000</v>
          </cell>
        </row>
        <row r="1716">
          <cell r="A1716" t="str">
            <v>155632100</v>
          </cell>
        </row>
        <row r="1717">
          <cell r="A1717" t="str">
            <v>155632103</v>
          </cell>
        </row>
        <row r="1718">
          <cell r="A1718" t="str">
            <v>155632104</v>
          </cell>
        </row>
        <row r="1719">
          <cell r="A1719" t="str">
            <v>155632107</v>
          </cell>
        </row>
        <row r="1720">
          <cell r="A1720" t="str">
            <v>155632108</v>
          </cell>
        </row>
        <row r="1721">
          <cell r="A1721" t="str">
            <v>155632114</v>
          </cell>
        </row>
        <row r="1722">
          <cell r="A1722" t="str">
            <v>155632115</v>
          </cell>
        </row>
        <row r="1723">
          <cell r="A1723" t="str">
            <v>155632116</v>
          </cell>
        </row>
        <row r="1724">
          <cell r="A1724" t="str">
            <v>155632117</v>
          </cell>
        </row>
        <row r="1725">
          <cell r="A1725" t="str">
            <v>155632118</v>
          </cell>
        </row>
        <row r="1726">
          <cell r="A1726" t="str">
            <v>155632119</v>
          </cell>
        </row>
        <row r="1727">
          <cell r="A1727" t="str">
            <v>155632121</v>
          </cell>
        </row>
        <row r="1728">
          <cell r="A1728" t="str">
            <v>155633000</v>
          </cell>
        </row>
        <row r="1729">
          <cell r="A1729" t="str">
            <v>155633100</v>
          </cell>
        </row>
        <row r="1730">
          <cell r="A1730" t="str">
            <v>155633103</v>
          </cell>
        </row>
        <row r="1731">
          <cell r="A1731" t="str">
            <v>155633106</v>
          </cell>
        </row>
        <row r="1732">
          <cell r="A1732" t="str">
            <v>155633108</v>
          </cell>
        </row>
        <row r="1733">
          <cell r="A1733" t="str">
            <v>155633111</v>
          </cell>
        </row>
        <row r="1734">
          <cell r="A1734" t="str">
            <v>155633112</v>
          </cell>
        </row>
        <row r="1735">
          <cell r="A1735" t="str">
            <v>155633300</v>
          </cell>
        </row>
        <row r="1736">
          <cell r="A1736" t="str">
            <v>155633304</v>
          </cell>
        </row>
        <row r="1737">
          <cell r="A1737" t="str">
            <v>155633305</v>
          </cell>
        </row>
        <row r="1738">
          <cell r="A1738" t="str">
            <v>155633306</v>
          </cell>
        </row>
        <row r="1739">
          <cell r="A1739" t="str">
            <v>155633400</v>
          </cell>
        </row>
        <row r="1740">
          <cell r="A1740" t="str">
            <v>155633403</v>
          </cell>
        </row>
        <row r="1741">
          <cell r="A1741" t="str">
            <v>155633406</v>
          </cell>
        </row>
        <row r="1742">
          <cell r="A1742" t="str">
            <v>155635000</v>
          </cell>
        </row>
        <row r="1743">
          <cell r="A1743" t="str">
            <v>155635100</v>
          </cell>
        </row>
        <row r="1744">
          <cell r="A1744" t="str">
            <v>155635400</v>
          </cell>
        </row>
        <row r="1745">
          <cell r="A1745" t="str">
            <v>155635500</v>
          </cell>
        </row>
        <row r="1746">
          <cell r="A1746" t="str">
            <v>155635502</v>
          </cell>
        </row>
        <row r="1747">
          <cell r="A1747" t="str">
            <v>155635503</v>
          </cell>
        </row>
        <row r="1748">
          <cell r="A1748" t="str">
            <v>155637000</v>
          </cell>
        </row>
        <row r="1749">
          <cell r="A1749" t="str">
            <v>155637100</v>
          </cell>
        </row>
        <row r="1750">
          <cell r="A1750" t="str">
            <v>155637102</v>
          </cell>
        </row>
        <row r="1751">
          <cell r="A1751" t="str">
            <v>155637103</v>
          </cell>
        </row>
        <row r="1752">
          <cell r="A1752" t="str">
            <v>155637200</v>
          </cell>
        </row>
        <row r="1753">
          <cell r="A1753" t="str">
            <v>155637202</v>
          </cell>
        </row>
        <row r="1754">
          <cell r="A1754" t="str">
            <v>155637203</v>
          </cell>
        </row>
        <row r="1755">
          <cell r="A1755" t="str">
            <v>155637300</v>
          </cell>
        </row>
        <row r="1756">
          <cell r="A1756" t="str">
            <v>155637302</v>
          </cell>
        </row>
        <row r="1757">
          <cell r="A1757" t="str">
            <v>155641000</v>
          </cell>
        </row>
        <row r="1758">
          <cell r="A1758" t="str">
            <v>155641100</v>
          </cell>
        </row>
        <row r="1759">
          <cell r="A1759" t="str">
            <v>155641102</v>
          </cell>
        </row>
        <row r="1760">
          <cell r="A1760" t="str">
            <v>155641103</v>
          </cell>
        </row>
        <row r="1761">
          <cell r="A1761" t="str">
            <v>155641105</v>
          </cell>
        </row>
        <row r="1762">
          <cell r="A1762" t="str">
            <v>155641200</v>
          </cell>
        </row>
        <row r="1763">
          <cell r="A1763" t="str">
            <v>155641300</v>
          </cell>
        </row>
        <row r="1764">
          <cell r="A1764" t="str">
            <v>155641600</v>
          </cell>
        </row>
        <row r="1765">
          <cell r="A1765" t="str">
            <v>155641602</v>
          </cell>
        </row>
        <row r="1766">
          <cell r="A1766" t="str">
            <v>155641603</v>
          </cell>
        </row>
        <row r="1767">
          <cell r="A1767" t="str">
            <v>155642000</v>
          </cell>
        </row>
        <row r="1768">
          <cell r="A1768" t="str">
            <v>155642100</v>
          </cell>
        </row>
        <row r="1769">
          <cell r="A1769" t="str">
            <v>155642200</v>
          </cell>
        </row>
        <row r="1770">
          <cell r="A1770" t="str">
            <v>155642202</v>
          </cell>
        </row>
        <row r="1771">
          <cell r="A1771" t="str">
            <v>155642203</v>
          </cell>
        </row>
        <row r="1772">
          <cell r="A1772" t="str">
            <v>155642204</v>
          </cell>
        </row>
        <row r="1773">
          <cell r="A1773" t="str">
            <v>155642205</v>
          </cell>
        </row>
        <row r="1774">
          <cell r="A1774" t="str">
            <v>155642206</v>
          </cell>
        </row>
        <row r="1775">
          <cell r="A1775" t="str">
            <v>155642400</v>
          </cell>
        </row>
        <row r="1776">
          <cell r="A1776" t="str">
            <v>155642402</v>
          </cell>
        </row>
        <row r="1777">
          <cell r="A1777" t="str">
            <v>155642406</v>
          </cell>
        </row>
        <row r="1778">
          <cell r="A1778" t="str">
            <v>155642407</v>
          </cell>
        </row>
        <row r="1779">
          <cell r="A1779" t="str">
            <v>155642408</v>
          </cell>
        </row>
        <row r="1780">
          <cell r="A1780" t="str">
            <v>155642500</v>
          </cell>
        </row>
        <row r="1781">
          <cell r="A1781" t="str">
            <v>155642503</v>
          </cell>
        </row>
        <row r="1782">
          <cell r="A1782" t="str">
            <v>155642504</v>
          </cell>
        </row>
        <row r="1783">
          <cell r="A1783" t="str">
            <v>155643000</v>
          </cell>
        </row>
        <row r="1784">
          <cell r="A1784" t="str">
            <v>155643100</v>
          </cell>
        </row>
        <row r="1785">
          <cell r="A1785" t="str">
            <v>155643105</v>
          </cell>
        </row>
        <row r="1786">
          <cell r="A1786" t="str">
            <v>155643114</v>
          </cell>
        </row>
        <row r="1787">
          <cell r="A1787" t="str">
            <v>155643300</v>
          </cell>
        </row>
        <row r="1788">
          <cell r="A1788" t="str">
            <v>155643303</v>
          </cell>
        </row>
        <row r="1789">
          <cell r="A1789" t="str">
            <v>155643305</v>
          </cell>
        </row>
        <row r="1790">
          <cell r="A1790" t="str">
            <v>155649000</v>
          </cell>
        </row>
        <row r="1791">
          <cell r="A1791" t="str">
            <v>155649100</v>
          </cell>
        </row>
        <row r="1792">
          <cell r="A1792" t="str">
            <v>155649300</v>
          </cell>
        </row>
        <row r="1793">
          <cell r="A1793" t="str">
            <v>156000000</v>
          </cell>
        </row>
        <row r="1794">
          <cell r="A1794" t="str">
            <v>156020100</v>
          </cell>
        </row>
        <row r="1795">
          <cell r="A1795" t="str">
            <v>156033000</v>
          </cell>
        </row>
        <row r="1796">
          <cell r="A1796" t="str">
            <v>156033100</v>
          </cell>
        </row>
        <row r="1797">
          <cell r="A1797" t="str">
            <v>156033104</v>
          </cell>
        </row>
        <row r="1798">
          <cell r="A1798" t="str">
            <v>156033200</v>
          </cell>
        </row>
        <row r="1799">
          <cell r="A1799" t="str">
            <v>156033204</v>
          </cell>
        </row>
        <row r="1800">
          <cell r="A1800" t="str">
            <v>156033206</v>
          </cell>
        </row>
        <row r="1801">
          <cell r="A1801" t="str">
            <v>156033300</v>
          </cell>
        </row>
        <row r="1802">
          <cell r="A1802" t="str">
            <v>156033800</v>
          </cell>
        </row>
        <row r="1803">
          <cell r="A1803" t="str">
            <v>156035000</v>
          </cell>
        </row>
        <row r="1804">
          <cell r="A1804" t="str">
            <v>156035100</v>
          </cell>
        </row>
        <row r="1805">
          <cell r="A1805" t="str">
            <v>156035400</v>
          </cell>
        </row>
        <row r="1806">
          <cell r="A1806" t="str">
            <v>156035402</v>
          </cell>
        </row>
        <row r="1807">
          <cell r="A1807" t="str">
            <v>156035403</v>
          </cell>
        </row>
        <row r="1808">
          <cell r="A1808" t="str">
            <v>156035500</v>
          </cell>
        </row>
        <row r="1809">
          <cell r="A1809" t="str">
            <v>156035600</v>
          </cell>
        </row>
        <row r="1810">
          <cell r="A1810" t="str">
            <v>156035604</v>
          </cell>
        </row>
        <row r="1811">
          <cell r="A1811" t="str">
            <v>156036000</v>
          </cell>
        </row>
        <row r="1812">
          <cell r="A1812" t="str">
            <v>156036100</v>
          </cell>
        </row>
        <row r="1813">
          <cell r="A1813" t="str">
            <v>156036600</v>
          </cell>
        </row>
        <row r="1814">
          <cell r="A1814" t="str">
            <v>156037000</v>
          </cell>
        </row>
        <row r="1815">
          <cell r="A1815" t="str">
            <v>156037100</v>
          </cell>
        </row>
        <row r="1816">
          <cell r="A1816" t="str">
            <v>156037500</v>
          </cell>
        </row>
        <row r="1817">
          <cell r="A1817" t="str">
            <v>156039000</v>
          </cell>
        </row>
        <row r="1818">
          <cell r="A1818" t="str">
            <v>156039100</v>
          </cell>
        </row>
        <row r="1819">
          <cell r="A1819" t="str">
            <v>156039200</v>
          </cell>
        </row>
        <row r="1820">
          <cell r="A1820" t="str">
            <v>156039300</v>
          </cell>
        </row>
        <row r="1821">
          <cell r="A1821" t="str">
            <v>156040000</v>
          </cell>
        </row>
        <row r="1822">
          <cell r="A1822" t="str">
            <v>156040100</v>
          </cell>
        </row>
        <row r="1823">
          <cell r="A1823" t="str">
            <v>156040200</v>
          </cell>
        </row>
        <row r="1824">
          <cell r="A1824" t="str">
            <v>156040300</v>
          </cell>
        </row>
        <row r="1825">
          <cell r="A1825" t="str">
            <v>156041000</v>
          </cell>
        </row>
        <row r="1826">
          <cell r="A1826" t="str">
            <v>156041100</v>
          </cell>
        </row>
        <row r="1827">
          <cell r="A1827" t="str">
            <v>156041280</v>
          </cell>
        </row>
        <row r="1828">
          <cell r="A1828" t="str">
            <v>156041400</v>
          </cell>
        </row>
        <row r="1829">
          <cell r="A1829" t="str">
            <v>156043000</v>
          </cell>
        </row>
        <row r="1830">
          <cell r="A1830" t="str">
            <v>156043100</v>
          </cell>
        </row>
        <row r="1831">
          <cell r="A1831" t="str">
            <v>156043500</v>
          </cell>
        </row>
        <row r="1832">
          <cell r="A1832" t="str">
            <v>156045000</v>
          </cell>
        </row>
        <row r="1833">
          <cell r="A1833" t="str">
            <v>156045100</v>
          </cell>
        </row>
        <row r="1834">
          <cell r="A1834" t="str">
            <v>156045300</v>
          </cell>
        </row>
        <row r="1835">
          <cell r="A1835" t="str">
            <v>156045600</v>
          </cell>
        </row>
        <row r="1836">
          <cell r="A1836" t="str">
            <v>156047000</v>
          </cell>
        </row>
        <row r="1837">
          <cell r="A1837" t="str">
            <v>156047100</v>
          </cell>
        </row>
        <row r="1838">
          <cell r="A1838" t="str">
            <v>156047102</v>
          </cell>
        </row>
        <row r="1839">
          <cell r="A1839" t="str">
            <v>156047104</v>
          </cell>
        </row>
        <row r="1840">
          <cell r="A1840" t="str">
            <v>156047105</v>
          </cell>
        </row>
        <row r="1841">
          <cell r="A1841" t="str">
            <v>156047106</v>
          </cell>
        </row>
        <row r="1842">
          <cell r="A1842" t="str">
            <v>156047500</v>
          </cell>
        </row>
        <row r="1843">
          <cell r="A1843" t="str">
            <v>156048000</v>
          </cell>
        </row>
        <row r="1844">
          <cell r="A1844" t="str">
            <v>156048100</v>
          </cell>
        </row>
        <row r="1845">
          <cell r="A1845" t="str">
            <v>156049000</v>
          </cell>
        </row>
        <row r="1846">
          <cell r="A1846" t="str">
            <v>156049100</v>
          </cell>
        </row>
        <row r="1847">
          <cell r="A1847" t="str">
            <v>156049200</v>
          </cell>
        </row>
        <row r="1848">
          <cell r="A1848" t="str">
            <v>156049300</v>
          </cell>
        </row>
        <row r="1849">
          <cell r="A1849" t="str">
            <v>156049400</v>
          </cell>
        </row>
        <row r="1850">
          <cell r="A1850" t="str">
            <v>156051000</v>
          </cell>
        </row>
        <row r="1851">
          <cell r="A1851" t="str">
            <v>156051100</v>
          </cell>
        </row>
        <row r="1852">
          <cell r="A1852" t="str">
            <v>156051400</v>
          </cell>
        </row>
        <row r="1853">
          <cell r="A1853" t="str">
            <v>156053000</v>
          </cell>
        </row>
        <row r="1854">
          <cell r="A1854" t="str">
            <v>156053100</v>
          </cell>
        </row>
        <row r="1855">
          <cell r="A1855" t="str">
            <v>156053200</v>
          </cell>
        </row>
        <row r="1856">
          <cell r="A1856" t="str">
            <v>156053300</v>
          </cell>
        </row>
        <row r="1857">
          <cell r="A1857" t="str">
            <v>156053400</v>
          </cell>
        </row>
        <row r="1858">
          <cell r="A1858" t="str">
            <v>156400000</v>
          </cell>
        </row>
        <row r="1859">
          <cell r="A1859" t="str">
            <v>156420000</v>
          </cell>
        </row>
        <row r="1860">
          <cell r="A1860" t="str">
            <v>156420100</v>
          </cell>
        </row>
        <row r="1861">
          <cell r="A1861" t="str">
            <v>156433000</v>
          </cell>
        </row>
        <row r="1862">
          <cell r="A1862" t="str">
            <v>156433100</v>
          </cell>
        </row>
        <row r="1863">
          <cell r="A1863" t="str">
            <v>156433102</v>
          </cell>
        </row>
        <row r="1864">
          <cell r="A1864" t="str">
            <v>156433103</v>
          </cell>
        </row>
        <row r="1865">
          <cell r="A1865" t="str">
            <v>156433104</v>
          </cell>
        </row>
        <row r="1866">
          <cell r="A1866" t="str">
            <v>156433105</v>
          </cell>
        </row>
        <row r="1867">
          <cell r="A1867" t="str">
            <v>156433106</v>
          </cell>
        </row>
        <row r="1868">
          <cell r="A1868" t="str">
            <v>156433107</v>
          </cell>
        </row>
        <row r="1869">
          <cell r="A1869" t="str">
            <v>156433108</v>
          </cell>
        </row>
        <row r="1870">
          <cell r="A1870" t="str">
            <v>156433109</v>
          </cell>
        </row>
        <row r="1871">
          <cell r="A1871" t="str">
            <v>156433111</v>
          </cell>
        </row>
        <row r="1872">
          <cell r="A1872" t="str">
            <v>156433112</v>
          </cell>
        </row>
        <row r="1873">
          <cell r="A1873" t="str">
            <v>156433113</v>
          </cell>
        </row>
        <row r="1874">
          <cell r="A1874" t="str">
            <v>156433114</v>
          </cell>
        </row>
        <row r="1875">
          <cell r="A1875" t="str">
            <v>156433115</v>
          </cell>
        </row>
        <row r="1876">
          <cell r="A1876" t="str">
            <v>156433116</v>
          </cell>
        </row>
        <row r="1877">
          <cell r="A1877" t="str">
            <v>156433117</v>
          </cell>
        </row>
        <row r="1878">
          <cell r="A1878" t="str">
            <v>156433118</v>
          </cell>
        </row>
        <row r="1879">
          <cell r="A1879" t="str">
            <v>156433119</v>
          </cell>
        </row>
        <row r="1880">
          <cell r="A1880" t="str">
            <v>156433200</v>
          </cell>
        </row>
        <row r="1881">
          <cell r="A1881" t="str">
            <v>156433202</v>
          </cell>
        </row>
        <row r="1882">
          <cell r="A1882" t="str">
            <v>156433203</v>
          </cell>
        </row>
        <row r="1883">
          <cell r="A1883" t="str">
            <v>156433204</v>
          </cell>
        </row>
        <row r="1884">
          <cell r="A1884" t="str">
            <v>156433205</v>
          </cell>
        </row>
        <row r="1885">
          <cell r="A1885" t="str">
            <v>156433206</v>
          </cell>
        </row>
        <row r="1886">
          <cell r="A1886" t="str">
            <v>156433207</v>
          </cell>
        </row>
        <row r="1887">
          <cell r="A1887" t="str">
            <v>156433208</v>
          </cell>
        </row>
        <row r="1888">
          <cell r="A1888" t="str">
            <v>156433209</v>
          </cell>
        </row>
        <row r="1889">
          <cell r="A1889" t="str">
            <v>156433211</v>
          </cell>
        </row>
        <row r="1890">
          <cell r="A1890" t="str">
            <v>156433212</v>
          </cell>
        </row>
        <row r="1891">
          <cell r="A1891" t="str">
            <v>156433213</v>
          </cell>
        </row>
        <row r="1892">
          <cell r="A1892" t="str">
            <v>156433214</v>
          </cell>
        </row>
        <row r="1893">
          <cell r="A1893" t="str">
            <v>156433215</v>
          </cell>
        </row>
        <row r="1894">
          <cell r="A1894" t="str">
            <v>156435000</v>
          </cell>
        </row>
        <row r="1895">
          <cell r="A1895" t="str">
            <v>156435100</v>
          </cell>
        </row>
        <row r="1896">
          <cell r="A1896" t="str">
            <v>156435106</v>
          </cell>
        </row>
        <row r="1897">
          <cell r="A1897" t="str">
            <v>156437000</v>
          </cell>
        </row>
        <row r="1898">
          <cell r="A1898" t="str">
            <v>156437100</v>
          </cell>
        </row>
        <row r="1899">
          <cell r="A1899" t="str">
            <v>156437200</v>
          </cell>
        </row>
        <row r="1900">
          <cell r="A1900" t="str">
            <v>156437202</v>
          </cell>
        </row>
        <row r="1901">
          <cell r="A1901" t="str">
            <v>156437203</v>
          </cell>
        </row>
        <row r="1902">
          <cell r="A1902" t="str">
            <v>156437204</v>
          </cell>
        </row>
        <row r="1903">
          <cell r="A1903" t="str">
            <v>156437205</v>
          </cell>
        </row>
        <row r="1904">
          <cell r="A1904" t="str">
            <v>156437206</v>
          </cell>
        </row>
        <row r="1905">
          <cell r="A1905" t="str">
            <v>156437207</v>
          </cell>
        </row>
        <row r="1906">
          <cell r="A1906" t="str">
            <v>156437208</v>
          </cell>
        </row>
        <row r="1907">
          <cell r="A1907" t="str">
            <v>156437209</v>
          </cell>
        </row>
        <row r="1908">
          <cell r="A1908" t="str">
            <v>156437300</v>
          </cell>
        </row>
        <row r="1909">
          <cell r="A1909" t="str">
            <v>156437302</v>
          </cell>
        </row>
        <row r="1910">
          <cell r="A1910" t="str">
            <v>156437303</v>
          </cell>
        </row>
        <row r="1911">
          <cell r="A1911" t="str">
            <v>156437304</v>
          </cell>
        </row>
        <row r="1912">
          <cell r="A1912" t="str">
            <v>156437305</v>
          </cell>
        </row>
        <row r="1913">
          <cell r="A1913" t="str">
            <v>156437306</v>
          </cell>
        </row>
        <row r="1914">
          <cell r="A1914" t="str">
            <v>156437307</v>
          </cell>
        </row>
        <row r="1915">
          <cell r="A1915" t="str">
            <v>156437308</v>
          </cell>
        </row>
        <row r="1916">
          <cell r="A1916" t="str">
            <v>156437309</v>
          </cell>
        </row>
        <row r="1917">
          <cell r="A1917" t="str">
            <v>156437311</v>
          </cell>
        </row>
        <row r="1918">
          <cell r="A1918" t="str">
            <v>156437312</v>
          </cell>
        </row>
        <row r="1919">
          <cell r="A1919" t="str">
            <v>156438000</v>
          </cell>
        </row>
        <row r="1920">
          <cell r="A1920" t="str">
            <v>156438100</v>
          </cell>
        </row>
        <row r="1921">
          <cell r="A1921" t="str">
            <v>156438109</v>
          </cell>
        </row>
        <row r="1922">
          <cell r="A1922" t="str">
            <v>156438200</v>
          </cell>
        </row>
        <row r="1923">
          <cell r="A1923" t="str">
            <v>156438300</v>
          </cell>
        </row>
        <row r="1924">
          <cell r="A1924" t="str">
            <v>156438400</v>
          </cell>
        </row>
        <row r="1925">
          <cell r="A1925" t="str">
            <v>156438500</v>
          </cell>
        </row>
        <row r="1926">
          <cell r="A1926" t="str">
            <v>156439000</v>
          </cell>
        </row>
        <row r="1927">
          <cell r="A1927" t="str">
            <v>156439100</v>
          </cell>
        </row>
        <row r="1928">
          <cell r="A1928" t="str">
            <v>156439102</v>
          </cell>
        </row>
        <row r="1929">
          <cell r="A1929" t="str">
            <v>156439103</v>
          </cell>
        </row>
        <row r="1930">
          <cell r="A1930" t="str">
            <v>156439104</v>
          </cell>
        </row>
        <row r="1931">
          <cell r="A1931" t="str">
            <v>156439105</v>
          </cell>
        </row>
        <row r="1932">
          <cell r="A1932" t="str">
            <v>156439106</v>
          </cell>
        </row>
        <row r="1933">
          <cell r="A1933" t="str">
            <v>156439107</v>
          </cell>
        </row>
        <row r="1934">
          <cell r="A1934" t="str">
            <v>156439108</v>
          </cell>
        </row>
        <row r="1935">
          <cell r="A1935" t="str">
            <v>156439109</v>
          </cell>
        </row>
        <row r="1936">
          <cell r="A1936" t="str">
            <v>156439111</v>
          </cell>
        </row>
        <row r="1937">
          <cell r="A1937" t="str">
            <v>156439112</v>
          </cell>
        </row>
        <row r="1938">
          <cell r="A1938" t="str">
            <v>156439113</v>
          </cell>
        </row>
        <row r="1939">
          <cell r="A1939" t="str">
            <v>156439114</v>
          </cell>
        </row>
        <row r="1940">
          <cell r="A1940" t="str">
            <v>156439115</v>
          </cell>
        </row>
        <row r="1941">
          <cell r="A1941" t="str">
            <v>156439116</v>
          </cell>
        </row>
        <row r="1942">
          <cell r="A1942" t="str">
            <v>156439200</v>
          </cell>
        </row>
        <row r="1943">
          <cell r="A1943" t="str">
            <v>156439202</v>
          </cell>
        </row>
        <row r="1944">
          <cell r="A1944" t="str">
            <v>156439203</v>
          </cell>
        </row>
        <row r="1945">
          <cell r="A1945" t="str">
            <v>156439204</v>
          </cell>
        </row>
        <row r="1946">
          <cell r="A1946" t="str">
            <v>156439205</v>
          </cell>
        </row>
        <row r="1947">
          <cell r="A1947" t="str">
            <v>156439206</v>
          </cell>
        </row>
        <row r="1948">
          <cell r="A1948" t="str">
            <v>156439207</v>
          </cell>
        </row>
        <row r="1949">
          <cell r="A1949" t="str">
            <v>156439208</v>
          </cell>
        </row>
        <row r="1950">
          <cell r="A1950" t="str">
            <v>156439209</v>
          </cell>
        </row>
        <row r="1951">
          <cell r="A1951" t="str">
            <v>156439211</v>
          </cell>
        </row>
        <row r="1952">
          <cell r="A1952" t="str">
            <v>156439212</v>
          </cell>
        </row>
        <row r="1953">
          <cell r="A1953" t="str">
            <v>156441000</v>
          </cell>
        </row>
        <row r="1954">
          <cell r="A1954" t="str">
            <v>156441100</v>
          </cell>
        </row>
        <row r="1955">
          <cell r="A1955" t="str">
            <v>156441102</v>
          </cell>
        </row>
        <row r="1956">
          <cell r="A1956" t="str">
            <v>156441103</v>
          </cell>
        </row>
        <row r="1957">
          <cell r="A1957" t="str">
            <v>156441104</v>
          </cell>
        </row>
        <row r="1958">
          <cell r="A1958" t="str">
            <v>156441105</v>
          </cell>
        </row>
        <row r="1959">
          <cell r="A1959" t="str">
            <v>156441106</v>
          </cell>
        </row>
        <row r="1960">
          <cell r="A1960" t="str">
            <v>156441107</v>
          </cell>
        </row>
        <row r="1961">
          <cell r="A1961" t="str">
            <v>156441108</v>
          </cell>
        </row>
        <row r="1962">
          <cell r="A1962" t="str">
            <v>156441109</v>
          </cell>
        </row>
        <row r="1963">
          <cell r="A1963" t="str">
            <v>156441111</v>
          </cell>
        </row>
        <row r="1964">
          <cell r="A1964" t="str">
            <v>156441112</v>
          </cell>
        </row>
        <row r="1965">
          <cell r="A1965" t="str">
            <v>156441113</v>
          </cell>
        </row>
        <row r="1966">
          <cell r="A1966" t="str">
            <v>156441114</v>
          </cell>
        </row>
        <row r="1967">
          <cell r="A1967" t="str">
            <v>156441115</v>
          </cell>
        </row>
        <row r="1968">
          <cell r="A1968" t="str">
            <v>156441116</v>
          </cell>
        </row>
        <row r="1969">
          <cell r="A1969" t="str">
            <v>156441117</v>
          </cell>
        </row>
        <row r="1970">
          <cell r="A1970" t="str">
            <v>156441118</v>
          </cell>
        </row>
        <row r="1971">
          <cell r="A1971" t="str">
            <v>156441119</v>
          </cell>
        </row>
        <row r="1972">
          <cell r="A1972" t="str">
            <v>156441121</v>
          </cell>
        </row>
        <row r="1973">
          <cell r="A1973" t="str">
            <v>156441122</v>
          </cell>
        </row>
        <row r="1974">
          <cell r="A1974" t="str">
            <v>156441123</v>
          </cell>
        </row>
        <row r="1975">
          <cell r="A1975" t="str">
            <v>156441124</v>
          </cell>
        </row>
        <row r="1976">
          <cell r="A1976" t="str">
            <v>156441200</v>
          </cell>
        </row>
        <row r="1977">
          <cell r="A1977" t="str">
            <v>156441202</v>
          </cell>
        </row>
        <row r="1978">
          <cell r="A1978" t="str">
            <v>156441203</v>
          </cell>
        </row>
        <row r="1979">
          <cell r="A1979" t="str">
            <v>156441204</v>
          </cell>
        </row>
        <row r="1980">
          <cell r="A1980" t="str">
            <v>156441205</v>
          </cell>
        </row>
        <row r="1981">
          <cell r="A1981" t="str">
            <v>156441206</v>
          </cell>
        </row>
        <row r="1982">
          <cell r="A1982" t="str">
            <v>156441207</v>
          </cell>
        </row>
        <row r="1983">
          <cell r="A1983" t="str">
            <v>156442000</v>
          </cell>
        </row>
        <row r="1984">
          <cell r="A1984" t="str">
            <v>156442100</v>
          </cell>
        </row>
        <row r="1985">
          <cell r="A1985" t="str">
            <v>156442102</v>
          </cell>
        </row>
        <row r="1986">
          <cell r="A1986" t="str">
            <v>156442103</v>
          </cell>
        </row>
        <row r="1987">
          <cell r="A1987" t="str">
            <v>156442104</v>
          </cell>
        </row>
        <row r="1988">
          <cell r="A1988" t="str">
            <v>156442105</v>
          </cell>
        </row>
        <row r="1989">
          <cell r="A1989" t="str">
            <v>156442106</v>
          </cell>
        </row>
        <row r="1990">
          <cell r="A1990" t="str">
            <v>156442107</v>
          </cell>
        </row>
        <row r="1991">
          <cell r="A1991" t="str">
            <v>156442108</v>
          </cell>
        </row>
        <row r="1992">
          <cell r="A1992" t="str">
            <v>156442109</v>
          </cell>
        </row>
        <row r="1993">
          <cell r="A1993" t="str">
            <v>156442111</v>
          </cell>
        </row>
        <row r="1994">
          <cell r="A1994" t="str">
            <v>156442112</v>
          </cell>
        </row>
        <row r="1995">
          <cell r="A1995" t="str">
            <v>156442113</v>
          </cell>
        </row>
        <row r="1996">
          <cell r="A1996" t="str">
            <v>156442114</v>
          </cell>
        </row>
        <row r="1997">
          <cell r="A1997" t="str">
            <v>156442115</v>
          </cell>
        </row>
        <row r="1998">
          <cell r="A1998" t="str">
            <v>156442116</v>
          </cell>
        </row>
        <row r="1999">
          <cell r="A1999" t="str">
            <v>156442117</v>
          </cell>
        </row>
        <row r="2000">
          <cell r="A2000" t="str">
            <v>156442118</v>
          </cell>
        </row>
        <row r="2001">
          <cell r="A2001" t="str">
            <v>156442119</v>
          </cell>
        </row>
        <row r="2002">
          <cell r="A2002" t="str">
            <v>156442121</v>
          </cell>
        </row>
        <row r="2003">
          <cell r="A2003" t="str">
            <v>156442122</v>
          </cell>
        </row>
        <row r="2004">
          <cell r="A2004" t="str">
            <v>156442123</v>
          </cell>
        </row>
        <row r="2005">
          <cell r="A2005" t="str">
            <v>156442124</v>
          </cell>
        </row>
        <row r="2006">
          <cell r="A2006" t="str">
            <v>156442125</v>
          </cell>
        </row>
        <row r="2007">
          <cell r="A2007" t="str">
            <v>156442126</v>
          </cell>
        </row>
        <row r="2008">
          <cell r="A2008" t="str">
            <v>156442127</v>
          </cell>
        </row>
        <row r="2009">
          <cell r="A2009" t="str">
            <v>156442128</v>
          </cell>
        </row>
        <row r="2010">
          <cell r="A2010" t="str">
            <v>156442129</v>
          </cell>
        </row>
        <row r="2011">
          <cell r="A2011" t="str">
            <v>156442131</v>
          </cell>
        </row>
        <row r="2012">
          <cell r="A2012" t="str">
            <v>156442200</v>
          </cell>
        </row>
        <row r="2013">
          <cell r="A2013" t="str">
            <v>156442300</v>
          </cell>
        </row>
        <row r="2014">
          <cell r="A2014" t="str">
            <v>156442500</v>
          </cell>
        </row>
        <row r="2015">
          <cell r="A2015" t="str">
            <v>156442700</v>
          </cell>
        </row>
        <row r="2016">
          <cell r="A2016" t="str">
            <v>156442800</v>
          </cell>
        </row>
        <row r="2017">
          <cell r="A2017" t="str">
            <v>156443000</v>
          </cell>
        </row>
        <row r="2018">
          <cell r="A2018" t="str">
            <v>156443100</v>
          </cell>
        </row>
        <row r="2019">
          <cell r="A2019" t="str">
            <v>156443105</v>
          </cell>
        </row>
        <row r="2020">
          <cell r="A2020" t="str">
            <v>156443106</v>
          </cell>
        </row>
        <row r="2021">
          <cell r="A2021" t="str">
            <v>156443107</v>
          </cell>
        </row>
        <row r="2022">
          <cell r="A2022" t="str">
            <v>156443108</v>
          </cell>
        </row>
        <row r="2023">
          <cell r="A2023" t="str">
            <v>156443109</v>
          </cell>
        </row>
        <row r="2024">
          <cell r="A2024" t="str">
            <v>156443111</v>
          </cell>
        </row>
        <row r="2025">
          <cell r="A2025" t="str">
            <v>156443600</v>
          </cell>
        </row>
        <row r="2026">
          <cell r="A2026" t="str">
            <v>156443700</v>
          </cell>
        </row>
        <row r="2027">
          <cell r="A2027" t="str">
            <v>156443880</v>
          </cell>
        </row>
        <row r="2028">
          <cell r="A2028" t="str">
            <v>156443900</v>
          </cell>
        </row>
        <row r="2029">
          <cell r="A2029" t="str">
            <v>156444000</v>
          </cell>
        </row>
        <row r="2030">
          <cell r="A2030" t="str">
            <v>156444100</v>
          </cell>
        </row>
        <row r="2031">
          <cell r="A2031" t="str">
            <v>156444103</v>
          </cell>
        </row>
        <row r="2032">
          <cell r="A2032" t="str">
            <v>156444104</v>
          </cell>
        </row>
        <row r="2033">
          <cell r="A2033" t="str">
            <v>156444105</v>
          </cell>
        </row>
        <row r="2034">
          <cell r="A2034" t="str">
            <v>156444106</v>
          </cell>
        </row>
        <row r="2035">
          <cell r="A2035" t="str">
            <v>156444107</v>
          </cell>
        </row>
        <row r="2036">
          <cell r="A2036" t="str">
            <v>156444108</v>
          </cell>
        </row>
        <row r="2037">
          <cell r="A2037" t="str">
            <v>156444109</v>
          </cell>
        </row>
        <row r="2038">
          <cell r="A2038" t="str">
            <v>156444111</v>
          </cell>
        </row>
        <row r="2039">
          <cell r="A2039" t="str">
            <v>156444112</v>
          </cell>
        </row>
        <row r="2040">
          <cell r="A2040" t="str">
            <v>156444113</v>
          </cell>
        </row>
        <row r="2041">
          <cell r="A2041" t="str">
            <v>156444114</v>
          </cell>
        </row>
        <row r="2042">
          <cell r="A2042" t="str">
            <v>156444115</v>
          </cell>
        </row>
        <row r="2043">
          <cell r="A2043" t="str">
            <v>156444116</v>
          </cell>
        </row>
        <row r="2044">
          <cell r="A2044" t="str">
            <v>156444117</v>
          </cell>
        </row>
        <row r="2045">
          <cell r="A2045" t="str">
            <v>156444118</v>
          </cell>
        </row>
        <row r="2046">
          <cell r="A2046" t="str">
            <v>156444119</v>
          </cell>
        </row>
        <row r="2047">
          <cell r="A2047" t="str">
            <v>156444121</v>
          </cell>
        </row>
        <row r="2048">
          <cell r="A2048" t="str">
            <v>156445000</v>
          </cell>
        </row>
        <row r="2049">
          <cell r="A2049" t="str">
            <v>156445100</v>
          </cell>
        </row>
        <row r="2050">
          <cell r="A2050" t="str">
            <v>156445200</v>
          </cell>
        </row>
        <row r="2051">
          <cell r="A2051" t="str">
            <v>156445280</v>
          </cell>
        </row>
        <row r="2052">
          <cell r="A2052" t="str">
            <v>156445400</v>
          </cell>
        </row>
        <row r="2053">
          <cell r="A2053" t="str">
            <v>156445480</v>
          </cell>
        </row>
        <row r="2054">
          <cell r="A2054" t="str">
            <v>156445500</v>
          </cell>
        </row>
        <row r="2055">
          <cell r="A2055" t="str">
            <v>156445600</v>
          </cell>
        </row>
        <row r="2056">
          <cell r="A2056" t="str">
            <v>156445700</v>
          </cell>
        </row>
        <row r="2057">
          <cell r="A2057" t="str">
            <v>156447000</v>
          </cell>
        </row>
        <row r="2058">
          <cell r="A2058" t="str">
            <v>156447100</v>
          </cell>
        </row>
        <row r="2059">
          <cell r="A2059" t="str">
            <v>156447102</v>
          </cell>
        </row>
        <row r="2060">
          <cell r="A2060" t="str">
            <v>156447103</v>
          </cell>
        </row>
        <row r="2061">
          <cell r="A2061" t="str">
            <v>156447104</v>
          </cell>
        </row>
        <row r="2062">
          <cell r="A2062" t="str">
            <v>156447105</v>
          </cell>
        </row>
        <row r="2063">
          <cell r="A2063" t="str">
            <v>156447106</v>
          </cell>
        </row>
        <row r="2064">
          <cell r="A2064" t="str">
            <v>156447107</v>
          </cell>
        </row>
        <row r="2065">
          <cell r="A2065" t="str">
            <v>156447108</v>
          </cell>
        </row>
        <row r="2066">
          <cell r="A2066" t="str">
            <v>156447109</v>
          </cell>
        </row>
        <row r="2067">
          <cell r="A2067" t="str">
            <v>156447111</v>
          </cell>
        </row>
        <row r="2068">
          <cell r="A2068" t="str">
            <v>156447113</v>
          </cell>
        </row>
        <row r="2069">
          <cell r="A2069" t="str">
            <v>156447114</v>
          </cell>
        </row>
        <row r="2070">
          <cell r="A2070" t="str">
            <v>156447115</v>
          </cell>
        </row>
        <row r="2071">
          <cell r="A2071" t="str">
            <v>156447116</v>
          </cell>
        </row>
        <row r="2072">
          <cell r="A2072" t="str">
            <v>156447117</v>
          </cell>
        </row>
        <row r="2073">
          <cell r="A2073" t="str">
            <v>156447118</v>
          </cell>
        </row>
        <row r="2074">
          <cell r="A2074" t="str">
            <v>156447119</v>
          </cell>
        </row>
        <row r="2075">
          <cell r="A2075" t="str">
            <v>156447121</v>
          </cell>
        </row>
        <row r="2076">
          <cell r="A2076" t="str">
            <v>156447122</v>
          </cell>
        </row>
        <row r="2077">
          <cell r="A2077" t="str">
            <v>156447123</v>
          </cell>
        </row>
        <row r="2078">
          <cell r="A2078" t="str">
            <v>156447124</v>
          </cell>
        </row>
        <row r="2079">
          <cell r="A2079" t="str">
            <v>156447125</v>
          </cell>
        </row>
        <row r="2080">
          <cell r="A2080" t="str">
            <v>156447126</v>
          </cell>
        </row>
        <row r="2081">
          <cell r="A2081" t="str">
            <v>156447300</v>
          </cell>
        </row>
        <row r="2082">
          <cell r="A2082" t="str">
            <v>156447302</v>
          </cell>
        </row>
        <row r="2083">
          <cell r="A2083" t="str">
            <v>156447303</v>
          </cell>
        </row>
        <row r="2084">
          <cell r="A2084" t="str">
            <v>156447304</v>
          </cell>
        </row>
        <row r="2085">
          <cell r="A2085" t="str">
            <v>156447305</v>
          </cell>
        </row>
        <row r="2086">
          <cell r="A2086" t="str">
            <v>156447306</v>
          </cell>
        </row>
        <row r="2087">
          <cell r="A2087" t="str">
            <v>156447307</v>
          </cell>
        </row>
        <row r="2088">
          <cell r="A2088" t="str">
            <v>156447308</v>
          </cell>
        </row>
        <row r="2089">
          <cell r="A2089" t="str">
            <v>156447309</v>
          </cell>
        </row>
        <row r="2090">
          <cell r="A2090" t="str">
            <v>156447311</v>
          </cell>
        </row>
        <row r="2091">
          <cell r="A2091" t="str">
            <v>156447312</v>
          </cell>
        </row>
        <row r="2092">
          <cell r="A2092" t="str">
            <v>156447313</v>
          </cell>
        </row>
        <row r="2093">
          <cell r="A2093" t="str">
            <v>156447314</v>
          </cell>
        </row>
        <row r="2094">
          <cell r="A2094" t="str">
            <v>156447315</v>
          </cell>
        </row>
        <row r="2095">
          <cell r="A2095" t="str">
            <v>156451000</v>
          </cell>
        </row>
        <row r="2096">
          <cell r="A2096" t="str">
            <v>156451100</v>
          </cell>
        </row>
        <row r="2097">
          <cell r="A2097" t="str">
            <v>156451102</v>
          </cell>
        </row>
        <row r="2098">
          <cell r="A2098" t="str">
            <v>156451103</v>
          </cell>
        </row>
        <row r="2099">
          <cell r="A2099" t="str">
            <v>156451104</v>
          </cell>
        </row>
        <row r="2100">
          <cell r="A2100" t="str">
            <v>156451105</v>
          </cell>
        </row>
        <row r="2101">
          <cell r="A2101" t="str">
            <v>156451106</v>
          </cell>
        </row>
        <row r="2102">
          <cell r="A2102" t="str">
            <v>156451200</v>
          </cell>
        </row>
        <row r="2103">
          <cell r="A2103" t="str">
            <v>156451300</v>
          </cell>
        </row>
        <row r="2104">
          <cell r="A2104" t="str">
            <v>156451302</v>
          </cell>
        </row>
        <row r="2105">
          <cell r="A2105" t="str">
            <v>156451303</v>
          </cell>
        </row>
        <row r="2106">
          <cell r="A2106" t="str">
            <v>156800000</v>
          </cell>
        </row>
        <row r="2107">
          <cell r="A2107" t="str">
            <v>156830000</v>
          </cell>
        </row>
        <row r="2108">
          <cell r="A2108" t="str">
            <v>156830100</v>
          </cell>
        </row>
        <row r="2109">
          <cell r="A2109" t="str">
            <v>156830102</v>
          </cell>
        </row>
        <row r="2110">
          <cell r="A2110" t="str">
            <v>156830105</v>
          </cell>
        </row>
        <row r="2111">
          <cell r="A2111" t="str">
            <v>156830106</v>
          </cell>
        </row>
        <row r="2112">
          <cell r="A2112" t="str">
            <v>156830112</v>
          </cell>
        </row>
        <row r="2113">
          <cell r="A2113" t="str">
            <v>156830200</v>
          </cell>
        </row>
        <row r="2114">
          <cell r="A2114" t="str">
            <v>156830202</v>
          </cell>
        </row>
        <row r="2115">
          <cell r="A2115" t="str">
            <v>156830203</v>
          </cell>
        </row>
        <row r="2116">
          <cell r="A2116" t="str">
            <v>156830204</v>
          </cell>
        </row>
        <row r="2117">
          <cell r="A2117" t="str">
            <v>156830205</v>
          </cell>
        </row>
        <row r="2118">
          <cell r="A2118" t="str">
            <v>156830207</v>
          </cell>
        </row>
        <row r="2119">
          <cell r="A2119" t="str">
            <v>156830208</v>
          </cell>
        </row>
        <row r="2120">
          <cell r="A2120" t="str">
            <v>156830209</v>
          </cell>
        </row>
        <row r="2121">
          <cell r="A2121" t="str">
            <v>156830212</v>
          </cell>
        </row>
        <row r="2122">
          <cell r="A2122" t="str">
            <v>156830215</v>
          </cell>
        </row>
        <row r="2123">
          <cell r="A2123" t="str">
            <v>156830219</v>
          </cell>
        </row>
        <row r="2124">
          <cell r="A2124" t="str">
            <v>156830300</v>
          </cell>
        </row>
        <row r="2125">
          <cell r="A2125" t="str">
            <v>156830303</v>
          </cell>
        </row>
        <row r="2126">
          <cell r="A2126" t="str">
            <v>156830304</v>
          </cell>
        </row>
        <row r="2127">
          <cell r="A2127" t="str">
            <v>156830305</v>
          </cell>
        </row>
        <row r="2128">
          <cell r="A2128" t="str">
            <v>156830314</v>
          </cell>
        </row>
        <row r="2129">
          <cell r="A2129" t="str">
            <v>156830400</v>
          </cell>
        </row>
        <row r="2130">
          <cell r="A2130" t="str">
            <v>156835000</v>
          </cell>
        </row>
        <row r="2131">
          <cell r="A2131" t="str">
            <v>156835100</v>
          </cell>
        </row>
        <row r="2132">
          <cell r="A2132" t="str">
            <v>156835102</v>
          </cell>
        </row>
        <row r="2133">
          <cell r="A2133" t="str">
            <v>156835105</v>
          </cell>
        </row>
        <row r="2134">
          <cell r="A2134" t="str">
            <v>156835106</v>
          </cell>
        </row>
        <row r="2135">
          <cell r="A2135" t="str">
            <v>156835107</v>
          </cell>
        </row>
        <row r="2136">
          <cell r="A2136" t="str">
            <v>156835111</v>
          </cell>
        </row>
        <row r="2137">
          <cell r="A2137" t="str">
            <v>156835114</v>
          </cell>
        </row>
        <row r="2138">
          <cell r="A2138" t="str">
            <v>156835200</v>
          </cell>
        </row>
        <row r="2139">
          <cell r="A2139" t="str">
            <v>156835203</v>
          </cell>
        </row>
        <row r="2140">
          <cell r="A2140" t="str">
            <v>156835207</v>
          </cell>
        </row>
        <row r="2141">
          <cell r="A2141" t="str">
            <v>156835213</v>
          </cell>
        </row>
        <row r="2142">
          <cell r="A2142" t="str">
            <v>156835217</v>
          </cell>
        </row>
        <row r="2143">
          <cell r="A2143" t="str">
            <v>156835219</v>
          </cell>
        </row>
        <row r="2144">
          <cell r="A2144" t="str">
            <v>156835221</v>
          </cell>
        </row>
        <row r="2145">
          <cell r="A2145" t="str">
            <v>156835300</v>
          </cell>
        </row>
        <row r="2146">
          <cell r="A2146" t="str">
            <v>156835307</v>
          </cell>
        </row>
        <row r="2147">
          <cell r="A2147" t="str">
            <v>156835311</v>
          </cell>
        </row>
        <row r="2148">
          <cell r="A2148" t="str">
            <v>156835315</v>
          </cell>
        </row>
        <row r="2149">
          <cell r="A2149" t="str">
            <v>156835317</v>
          </cell>
        </row>
        <row r="2150">
          <cell r="A2150" t="str">
            <v>156835321</v>
          </cell>
        </row>
        <row r="2151">
          <cell r="A2151" t="str">
            <v>156837000</v>
          </cell>
        </row>
        <row r="2152">
          <cell r="A2152" t="str">
            <v>156837100</v>
          </cell>
        </row>
        <row r="2153">
          <cell r="A2153" t="str">
            <v>156839000</v>
          </cell>
        </row>
        <row r="2154">
          <cell r="A2154" t="str">
            <v>156839100</v>
          </cell>
        </row>
        <row r="2155">
          <cell r="A2155" t="str">
            <v>156839200</v>
          </cell>
        </row>
        <row r="2156">
          <cell r="A2156" t="str">
            <v>156839202</v>
          </cell>
        </row>
        <row r="2157">
          <cell r="A2157" t="str">
            <v>156839203</v>
          </cell>
        </row>
        <row r="2158">
          <cell r="A2158" t="str">
            <v>156839204</v>
          </cell>
        </row>
        <row r="2159">
          <cell r="A2159" t="str">
            <v>156839205</v>
          </cell>
        </row>
        <row r="2160">
          <cell r="A2160" t="str">
            <v>156839206</v>
          </cell>
        </row>
        <row r="2161">
          <cell r="A2161" t="str">
            <v>156839207</v>
          </cell>
        </row>
        <row r="2162">
          <cell r="A2162" t="str">
            <v>156839208</v>
          </cell>
        </row>
        <row r="2163">
          <cell r="A2163" t="str">
            <v>156839209</v>
          </cell>
        </row>
        <row r="2164">
          <cell r="A2164" t="str">
            <v>156839211</v>
          </cell>
        </row>
        <row r="2165">
          <cell r="A2165" t="str">
            <v>156839300</v>
          </cell>
        </row>
        <row r="2166">
          <cell r="A2166" t="str">
            <v>156839302</v>
          </cell>
        </row>
        <row r="2167">
          <cell r="A2167" t="str">
            <v>156839303</v>
          </cell>
        </row>
        <row r="2168">
          <cell r="A2168" t="str">
            <v>156839305</v>
          </cell>
        </row>
        <row r="2169">
          <cell r="A2169" t="str">
            <v>156839307</v>
          </cell>
        </row>
        <row r="2170">
          <cell r="A2170" t="str">
            <v>156839309</v>
          </cell>
        </row>
        <row r="2171">
          <cell r="A2171" t="str">
            <v>156839313</v>
          </cell>
        </row>
        <row r="2172">
          <cell r="A2172" t="str">
            <v>156839315</v>
          </cell>
        </row>
        <row r="2173">
          <cell r="A2173" t="str">
            <v>156839317</v>
          </cell>
        </row>
        <row r="2174">
          <cell r="A2174" t="str">
            <v>156841000</v>
          </cell>
        </row>
        <row r="2175">
          <cell r="A2175" t="str">
            <v>156841100</v>
          </cell>
        </row>
        <row r="2176">
          <cell r="A2176" t="str">
            <v>156841102</v>
          </cell>
        </row>
        <row r="2177">
          <cell r="A2177" t="str">
            <v>156841103</v>
          </cell>
        </row>
        <row r="2178">
          <cell r="A2178" t="str">
            <v>156841108</v>
          </cell>
        </row>
        <row r="2179">
          <cell r="A2179" t="str">
            <v>156841109</v>
          </cell>
        </row>
        <row r="2180">
          <cell r="A2180" t="str">
            <v>156841115</v>
          </cell>
        </row>
        <row r="2181">
          <cell r="A2181" t="str">
            <v>156841118</v>
          </cell>
        </row>
        <row r="2182">
          <cell r="A2182" t="str">
            <v>156841119</v>
          </cell>
        </row>
        <row r="2183">
          <cell r="A2183" t="str">
            <v>156841121</v>
          </cell>
        </row>
        <row r="2184">
          <cell r="A2184" t="str">
            <v>156841200</v>
          </cell>
        </row>
        <row r="2185">
          <cell r="A2185" t="str">
            <v>156841203</v>
          </cell>
        </row>
        <row r="2186">
          <cell r="A2186" t="str">
            <v>156841400</v>
          </cell>
        </row>
        <row r="2187">
          <cell r="A2187" t="str">
            <v>156841402</v>
          </cell>
        </row>
        <row r="2188">
          <cell r="A2188" t="str">
            <v>156841403</v>
          </cell>
        </row>
        <row r="2189">
          <cell r="A2189" t="str">
            <v>156841405</v>
          </cell>
        </row>
        <row r="2190">
          <cell r="A2190" t="str">
            <v>156841409</v>
          </cell>
        </row>
        <row r="2191">
          <cell r="A2191" t="str">
            <v>156841413</v>
          </cell>
        </row>
        <row r="2192">
          <cell r="A2192" t="str">
            <v>156843000</v>
          </cell>
        </row>
        <row r="2193">
          <cell r="A2193" t="str">
            <v>156843100</v>
          </cell>
        </row>
        <row r="2194">
          <cell r="A2194" t="str">
            <v>156843200</v>
          </cell>
        </row>
        <row r="2195">
          <cell r="A2195" t="str">
            <v>156843202</v>
          </cell>
        </row>
        <row r="2196">
          <cell r="A2196" t="str">
            <v>156843204</v>
          </cell>
        </row>
        <row r="2197">
          <cell r="A2197" t="str">
            <v>156843209</v>
          </cell>
        </row>
        <row r="2198">
          <cell r="A2198" t="str">
            <v>156843213</v>
          </cell>
        </row>
        <row r="2199">
          <cell r="A2199" t="str">
            <v>156843300</v>
          </cell>
        </row>
        <row r="2200">
          <cell r="A2200" t="str">
            <v>156843307</v>
          </cell>
        </row>
        <row r="2201">
          <cell r="A2201" t="str">
            <v>156843400</v>
          </cell>
        </row>
        <row r="2202">
          <cell r="A2202" t="str">
            <v>156843402</v>
          </cell>
        </row>
        <row r="2203">
          <cell r="A2203" t="str">
            <v>156843404</v>
          </cell>
        </row>
        <row r="2204">
          <cell r="A2204" t="str">
            <v>156843405</v>
          </cell>
        </row>
        <row r="2205">
          <cell r="A2205" t="str">
            <v>156843407</v>
          </cell>
        </row>
        <row r="2206">
          <cell r="A2206" t="str">
            <v>156843409</v>
          </cell>
        </row>
        <row r="2207">
          <cell r="A2207" t="str">
            <v>156843413</v>
          </cell>
        </row>
        <row r="2208">
          <cell r="A2208" t="str">
            <v>156845000</v>
          </cell>
        </row>
        <row r="2209">
          <cell r="A2209" t="str">
            <v>156845100</v>
          </cell>
        </row>
        <row r="2210">
          <cell r="A2210" t="str">
            <v>156845105</v>
          </cell>
        </row>
        <row r="2211">
          <cell r="A2211" t="str">
            <v>156845106</v>
          </cell>
        </row>
        <row r="2212">
          <cell r="A2212" t="str">
            <v>156845107</v>
          </cell>
        </row>
        <row r="2213">
          <cell r="A2213" t="str">
            <v>156845108</v>
          </cell>
        </row>
        <row r="2214">
          <cell r="A2214" t="str">
            <v>156845109</v>
          </cell>
        </row>
        <row r="2215">
          <cell r="A2215" t="str">
            <v>156845111</v>
          </cell>
        </row>
        <row r="2216">
          <cell r="A2216" t="str">
            <v>156845112</v>
          </cell>
        </row>
        <row r="2217">
          <cell r="A2217" t="str">
            <v>156845113</v>
          </cell>
        </row>
        <row r="2218">
          <cell r="A2218" t="str">
            <v>156845114</v>
          </cell>
        </row>
        <row r="2219">
          <cell r="A2219" t="str">
            <v>156845115</v>
          </cell>
        </row>
        <row r="2220">
          <cell r="A2220" t="str">
            <v>156845116</v>
          </cell>
        </row>
        <row r="2221">
          <cell r="A2221" t="str">
            <v>156845400</v>
          </cell>
        </row>
        <row r="2222">
          <cell r="A2222" t="str">
            <v>190000000</v>
          </cell>
        </row>
        <row r="2223">
          <cell r="A2223" t="str">
            <v>191000000</v>
          </cell>
        </row>
        <row r="2224">
          <cell r="A2224" t="str">
            <v>191010000</v>
          </cell>
        </row>
        <row r="2225">
          <cell r="A2225" t="str">
            <v>191039000</v>
          </cell>
        </row>
        <row r="2226">
          <cell r="A2226" t="str">
            <v>191039100</v>
          </cell>
        </row>
        <row r="2227">
          <cell r="A2227" t="str">
            <v>191039102</v>
          </cell>
        </row>
        <row r="2228">
          <cell r="A2228" t="str">
            <v>191039200</v>
          </cell>
        </row>
        <row r="2229">
          <cell r="A2229" t="str">
            <v>191045000</v>
          </cell>
        </row>
        <row r="2230">
          <cell r="A2230" t="str">
            <v>191045100</v>
          </cell>
        </row>
        <row r="2231">
          <cell r="A2231" t="str">
            <v>191045380</v>
          </cell>
        </row>
        <row r="2232">
          <cell r="A2232" t="str">
            <v>191045500</v>
          </cell>
        </row>
        <row r="2233">
          <cell r="A2233" t="str">
            <v>191045780</v>
          </cell>
        </row>
        <row r="2234">
          <cell r="A2234" t="str">
            <v>191045800</v>
          </cell>
        </row>
        <row r="2235">
          <cell r="A2235" t="str">
            <v>191600000</v>
          </cell>
        </row>
        <row r="2236">
          <cell r="A2236" t="str">
            <v>191610000</v>
          </cell>
        </row>
        <row r="2237">
          <cell r="A2237" t="str">
            <v>191633000</v>
          </cell>
        </row>
        <row r="2238">
          <cell r="A2238" t="str">
            <v>191633100</v>
          </cell>
        </row>
        <row r="2239">
          <cell r="A2239" t="str">
            <v>191633102</v>
          </cell>
        </row>
        <row r="2240">
          <cell r="A2240" t="str">
            <v>191633103</v>
          </cell>
        </row>
        <row r="2241">
          <cell r="A2241" t="str">
            <v>191633104</v>
          </cell>
        </row>
        <row r="2242">
          <cell r="A2242" t="str">
            <v>191633200</v>
          </cell>
        </row>
        <row r="2243">
          <cell r="A2243" t="str">
            <v>191637000</v>
          </cell>
        </row>
        <row r="2244">
          <cell r="A2244" t="str">
            <v>191637100</v>
          </cell>
        </row>
        <row r="2245">
          <cell r="A2245" t="str">
            <v>191637102</v>
          </cell>
        </row>
        <row r="2246">
          <cell r="A2246" t="str">
            <v>191637103</v>
          </cell>
        </row>
        <row r="2247">
          <cell r="A2247" t="str">
            <v>191637104</v>
          </cell>
        </row>
        <row r="2248">
          <cell r="A2248" t="str">
            <v>191637200</v>
          </cell>
        </row>
        <row r="2249">
          <cell r="A2249" t="str">
            <v>191637300</v>
          </cell>
        </row>
        <row r="2250">
          <cell r="A2250" t="str">
            <v>191637400</v>
          </cell>
        </row>
        <row r="2251">
          <cell r="A2251" t="str">
            <v>191637500</v>
          </cell>
        </row>
        <row r="2252">
          <cell r="A2252" t="str">
            <v>191637600</v>
          </cell>
        </row>
        <row r="2253">
          <cell r="A2253" t="str">
            <v>191637700</v>
          </cell>
        </row>
        <row r="2254">
          <cell r="A2254" t="str">
            <v>191637800</v>
          </cell>
        </row>
        <row r="2255">
          <cell r="A2255" t="str">
            <v>191637900</v>
          </cell>
        </row>
        <row r="2256">
          <cell r="A2256" t="str">
            <v>192600000</v>
          </cell>
        </row>
        <row r="2257">
          <cell r="A2257" t="str">
            <v>192610000</v>
          </cell>
        </row>
        <row r="2258">
          <cell r="A2258" t="str">
            <v>192633000</v>
          </cell>
        </row>
        <row r="2259">
          <cell r="A2259" t="str">
            <v>192633100</v>
          </cell>
        </row>
        <row r="2260">
          <cell r="A2260" t="str">
            <v>193200000</v>
          </cell>
        </row>
        <row r="2261">
          <cell r="A2261" t="str">
            <v>193230000</v>
          </cell>
        </row>
        <row r="2262">
          <cell r="A2262" t="str">
            <v>193230100</v>
          </cell>
        </row>
        <row r="2263">
          <cell r="A2263" t="str">
            <v>193230200</v>
          </cell>
        </row>
        <row r="2264">
          <cell r="A2264" t="str">
            <v>193230300</v>
          </cell>
        </row>
        <row r="2265">
          <cell r="A2265" t="str">
            <v>193233000</v>
          </cell>
        </row>
        <row r="2266">
          <cell r="A2266" t="str">
            <v>193233100</v>
          </cell>
        </row>
        <row r="2267">
          <cell r="A2267" t="str">
            <v>193233200</v>
          </cell>
        </row>
        <row r="2268">
          <cell r="A2268" t="str">
            <v>193233300</v>
          </cell>
        </row>
        <row r="2269">
          <cell r="A2269" t="str">
            <v>193233400</v>
          </cell>
        </row>
        <row r="2270">
          <cell r="A2270" t="str">
            <v>193233500</v>
          </cell>
        </row>
        <row r="2271">
          <cell r="A2271" t="str">
            <v>193233600</v>
          </cell>
        </row>
        <row r="2272">
          <cell r="A2272" t="str">
            <v>193235000</v>
          </cell>
        </row>
        <row r="2273">
          <cell r="A2273" t="str">
            <v>193235100</v>
          </cell>
        </row>
        <row r="2274">
          <cell r="A2274" t="str">
            <v>193235200</v>
          </cell>
        </row>
        <row r="2275">
          <cell r="A2275" t="str">
            <v>193235300</v>
          </cell>
        </row>
        <row r="2276">
          <cell r="A2276" t="str">
            <v>193237000</v>
          </cell>
        </row>
        <row r="2277">
          <cell r="A2277" t="str">
            <v>193237100</v>
          </cell>
        </row>
        <row r="2278">
          <cell r="A2278" t="str">
            <v>193237200</v>
          </cell>
        </row>
        <row r="2279">
          <cell r="A2279" t="str">
            <v>193239000</v>
          </cell>
        </row>
        <row r="2280">
          <cell r="A2280" t="str">
            <v>193239100</v>
          </cell>
        </row>
        <row r="2281">
          <cell r="A2281" t="str">
            <v>193239200</v>
          </cell>
        </row>
        <row r="2282">
          <cell r="A2282" t="str">
            <v>193239300</v>
          </cell>
        </row>
        <row r="2283">
          <cell r="A2283" t="str">
            <v>193245000</v>
          </cell>
        </row>
        <row r="2284">
          <cell r="A2284" t="str">
            <v>193245100</v>
          </cell>
        </row>
        <row r="2285">
          <cell r="A2285" t="str">
            <v>193247000</v>
          </cell>
        </row>
        <row r="2286">
          <cell r="A2286" t="str">
            <v>193247100</v>
          </cell>
        </row>
        <row r="2287">
          <cell r="A2287" t="str">
            <v>193247200</v>
          </cell>
        </row>
        <row r="2288">
          <cell r="A2288" t="str">
            <v>193249000</v>
          </cell>
        </row>
        <row r="2289">
          <cell r="A2289" t="str">
            <v>193249100</v>
          </cell>
        </row>
        <row r="2290">
          <cell r="A2290" t="str">
            <v>193253000</v>
          </cell>
        </row>
        <row r="2291">
          <cell r="A2291" t="str">
            <v>193253100</v>
          </cell>
        </row>
        <row r="2292">
          <cell r="A2292" t="str">
            <v>193253200</v>
          </cell>
        </row>
        <row r="2293">
          <cell r="A2293" t="str">
            <v>193255000</v>
          </cell>
        </row>
        <row r="2294">
          <cell r="A2294" t="str">
            <v>193255100</v>
          </cell>
        </row>
        <row r="2295">
          <cell r="A2295" t="str">
            <v>193255200</v>
          </cell>
        </row>
        <row r="2296">
          <cell r="A2296" t="str">
            <v>193255300</v>
          </cell>
        </row>
        <row r="2297">
          <cell r="A2297" t="str">
            <v>193259000</v>
          </cell>
        </row>
        <row r="2298">
          <cell r="A2298" t="str">
            <v>193259100</v>
          </cell>
        </row>
        <row r="2299">
          <cell r="A2299" t="str">
            <v>193259300</v>
          </cell>
        </row>
        <row r="2300">
          <cell r="A2300" t="str">
            <v>193259400</v>
          </cell>
        </row>
        <row r="2301">
          <cell r="A2301" t="str">
            <v>193263000</v>
          </cell>
        </row>
        <row r="2302">
          <cell r="A2302" t="str">
            <v>193263100</v>
          </cell>
        </row>
        <row r="2303">
          <cell r="A2303" t="str">
            <v>193265000</v>
          </cell>
        </row>
        <row r="2304">
          <cell r="A2304" t="str">
            <v>193265100</v>
          </cell>
        </row>
        <row r="2305">
          <cell r="A2305" t="str">
            <v>193265200</v>
          </cell>
        </row>
        <row r="2306">
          <cell r="A2306" t="str">
            <v>193265400</v>
          </cell>
        </row>
        <row r="2307">
          <cell r="A2307" t="str">
            <v>193267000</v>
          </cell>
        </row>
        <row r="2308">
          <cell r="A2308" t="str">
            <v>193267100</v>
          </cell>
        </row>
        <row r="2309">
          <cell r="A2309" t="str">
            <v>193267200</v>
          </cell>
        </row>
        <row r="2310">
          <cell r="A2310" t="str">
            <v>193269000</v>
          </cell>
        </row>
        <row r="2311">
          <cell r="A2311" t="str">
            <v>193269100</v>
          </cell>
        </row>
        <row r="2312">
          <cell r="A2312" t="str">
            <v>193269200</v>
          </cell>
        </row>
        <row r="2313">
          <cell r="A2313" t="str">
            <v>193269300</v>
          </cell>
        </row>
        <row r="2314">
          <cell r="A2314" t="str">
            <v>193269400</v>
          </cell>
        </row>
        <row r="2315">
          <cell r="A2315" t="str">
            <v>193273000</v>
          </cell>
        </row>
        <row r="2316">
          <cell r="A2316" t="str">
            <v>193273100</v>
          </cell>
        </row>
        <row r="2317">
          <cell r="A2317" t="str">
            <v>193273200</v>
          </cell>
        </row>
        <row r="2318">
          <cell r="A2318" t="str">
            <v>193273400</v>
          </cell>
        </row>
        <row r="2319">
          <cell r="A2319" t="str">
            <v>193273500</v>
          </cell>
        </row>
        <row r="2320">
          <cell r="A2320" t="str">
            <v>193275000</v>
          </cell>
        </row>
        <row r="2321">
          <cell r="A2321" t="str">
            <v>193275100</v>
          </cell>
        </row>
        <row r="2322">
          <cell r="A2322" t="str">
            <v>193275300</v>
          </cell>
        </row>
        <row r="2323">
          <cell r="A2323" t="str">
            <v>193277000</v>
          </cell>
        </row>
        <row r="2324">
          <cell r="A2324" t="str">
            <v>193277100</v>
          </cell>
        </row>
        <row r="2325">
          <cell r="A2325" t="str">
            <v>193277200</v>
          </cell>
        </row>
        <row r="2326">
          <cell r="A2326" t="str">
            <v>193277300</v>
          </cell>
        </row>
        <row r="2327">
          <cell r="A2327" t="str">
            <v>193277400</v>
          </cell>
        </row>
        <row r="2328">
          <cell r="A2328" t="str">
            <v>193400000</v>
          </cell>
        </row>
        <row r="2329">
          <cell r="A2329" t="str">
            <v>193420000</v>
          </cell>
        </row>
        <row r="2330">
          <cell r="A2330" t="str">
            <v>193420100</v>
          </cell>
        </row>
        <row r="2331">
          <cell r="A2331" t="str">
            <v>193420200</v>
          </cell>
        </row>
        <row r="2332">
          <cell r="A2332" t="str">
            <v>193433000</v>
          </cell>
        </row>
        <row r="2333">
          <cell r="A2333" t="str">
            <v>193433100</v>
          </cell>
        </row>
        <row r="2334">
          <cell r="A2334" t="str">
            <v>193433200</v>
          </cell>
        </row>
        <row r="2335">
          <cell r="A2335" t="str">
            <v>193433300</v>
          </cell>
        </row>
        <row r="2336">
          <cell r="A2336" t="str">
            <v>193435000</v>
          </cell>
        </row>
        <row r="2337">
          <cell r="A2337" t="str">
            <v>193435100</v>
          </cell>
        </row>
        <row r="2338">
          <cell r="A2338" t="str">
            <v>193437000</v>
          </cell>
        </row>
        <row r="2339">
          <cell r="A2339" t="str">
            <v>193437100</v>
          </cell>
        </row>
        <row r="2340">
          <cell r="A2340" t="str">
            <v>193439000</v>
          </cell>
        </row>
        <row r="2341">
          <cell r="A2341" t="str">
            <v>193439100</v>
          </cell>
        </row>
        <row r="2342">
          <cell r="A2342" t="str">
            <v>193439200</v>
          </cell>
        </row>
        <row r="2343">
          <cell r="A2343" t="str">
            <v>193439300</v>
          </cell>
        </row>
        <row r="2344">
          <cell r="A2344" t="str">
            <v>193439400</v>
          </cell>
        </row>
        <row r="2345">
          <cell r="A2345" t="str">
            <v>193439500</v>
          </cell>
        </row>
        <row r="2346">
          <cell r="A2346" t="str">
            <v>193439600</v>
          </cell>
        </row>
        <row r="2347">
          <cell r="A2347" t="str">
            <v>193441000</v>
          </cell>
        </row>
        <row r="2348">
          <cell r="A2348" t="str">
            <v>193441100</v>
          </cell>
        </row>
        <row r="2349">
          <cell r="A2349" t="str">
            <v>193441200</v>
          </cell>
        </row>
        <row r="2350">
          <cell r="A2350" t="str">
            <v>193443000</v>
          </cell>
        </row>
        <row r="2351">
          <cell r="A2351" t="str">
            <v>193443100</v>
          </cell>
        </row>
        <row r="2352">
          <cell r="A2352" t="str">
            <v>193443200</v>
          </cell>
        </row>
        <row r="2353">
          <cell r="A2353" t="str">
            <v>193443300</v>
          </cell>
        </row>
        <row r="2354">
          <cell r="A2354" t="str">
            <v>193445000</v>
          </cell>
        </row>
        <row r="2355">
          <cell r="A2355" t="str">
            <v>193445100</v>
          </cell>
        </row>
        <row r="2356">
          <cell r="A2356" t="str">
            <v>193445200</v>
          </cell>
        </row>
        <row r="2357">
          <cell r="A2357" t="str">
            <v>193445300</v>
          </cell>
        </row>
        <row r="2358">
          <cell r="A2358" t="str">
            <v>193447000</v>
          </cell>
        </row>
        <row r="2359">
          <cell r="A2359" t="str">
            <v>193447100</v>
          </cell>
        </row>
        <row r="2360">
          <cell r="A2360" t="str">
            <v>193449000</v>
          </cell>
        </row>
        <row r="2361">
          <cell r="A2361" t="str">
            <v>193449100</v>
          </cell>
        </row>
        <row r="2362">
          <cell r="A2362" t="str">
            <v>193449200</v>
          </cell>
        </row>
        <row r="2363">
          <cell r="A2363" t="str">
            <v>193451000</v>
          </cell>
        </row>
        <row r="2364">
          <cell r="A2364" t="str">
            <v>193451100</v>
          </cell>
        </row>
        <row r="2365">
          <cell r="A2365" t="str">
            <v>193451200</v>
          </cell>
        </row>
        <row r="2366">
          <cell r="A2366" t="str">
            <v>193451300</v>
          </cell>
        </row>
        <row r="2367">
          <cell r="A2367" t="str">
            <v>193453000</v>
          </cell>
        </row>
        <row r="2368">
          <cell r="A2368" t="str">
            <v>193453100</v>
          </cell>
        </row>
        <row r="2369">
          <cell r="A2369" t="str">
            <v>193455000</v>
          </cell>
        </row>
        <row r="2370">
          <cell r="A2370" t="str">
            <v>193455100</v>
          </cell>
        </row>
        <row r="2371">
          <cell r="A2371" t="str">
            <v>193455200</v>
          </cell>
        </row>
        <row r="2372">
          <cell r="A2372" t="str">
            <v>193455300</v>
          </cell>
        </row>
        <row r="2373">
          <cell r="A2373" t="str">
            <v>193455400</v>
          </cell>
        </row>
        <row r="2374">
          <cell r="A2374" t="str">
            <v>193455500</v>
          </cell>
        </row>
        <row r="2375">
          <cell r="A2375" t="str">
            <v>193457000</v>
          </cell>
        </row>
        <row r="2376">
          <cell r="A2376" t="str">
            <v>193457100</v>
          </cell>
        </row>
        <row r="2377">
          <cell r="A2377" t="str">
            <v>193457200</v>
          </cell>
        </row>
        <row r="2378">
          <cell r="A2378" t="str">
            <v>193457300</v>
          </cell>
        </row>
        <row r="2379">
          <cell r="A2379" t="str">
            <v>193457400</v>
          </cell>
        </row>
        <row r="2380">
          <cell r="A2380" t="str">
            <v>193459000</v>
          </cell>
        </row>
        <row r="2381">
          <cell r="A2381" t="str">
            <v>193459100</v>
          </cell>
        </row>
        <row r="2382">
          <cell r="A2382" t="str">
            <v>193459200</v>
          </cell>
        </row>
        <row r="2383">
          <cell r="A2383" t="str">
            <v>193461000</v>
          </cell>
        </row>
        <row r="2384">
          <cell r="A2384" t="str">
            <v>193461100</v>
          </cell>
        </row>
        <row r="2385">
          <cell r="A2385" t="str">
            <v>193463000</v>
          </cell>
        </row>
        <row r="2386">
          <cell r="A2386" t="str">
            <v>193463100</v>
          </cell>
        </row>
        <row r="2387">
          <cell r="A2387" t="str">
            <v>193463200</v>
          </cell>
        </row>
        <row r="2388">
          <cell r="A2388" t="str">
            <v>193465000</v>
          </cell>
        </row>
        <row r="2389">
          <cell r="A2389" t="str">
            <v>193465100</v>
          </cell>
        </row>
        <row r="2390">
          <cell r="A2390" t="str">
            <v>193467000</v>
          </cell>
        </row>
        <row r="2391">
          <cell r="A2391" t="str">
            <v>193467100</v>
          </cell>
        </row>
        <row r="2392">
          <cell r="A2392" t="str">
            <v>193467200</v>
          </cell>
        </row>
        <row r="2393">
          <cell r="A2393" t="str">
            <v>193467300</v>
          </cell>
        </row>
        <row r="2394">
          <cell r="A2394" t="str">
            <v>193467400</v>
          </cell>
        </row>
        <row r="2395">
          <cell r="A2395" t="str">
            <v>193469000</v>
          </cell>
        </row>
        <row r="2396">
          <cell r="A2396" t="str">
            <v>193469100</v>
          </cell>
        </row>
        <row r="2397">
          <cell r="A2397" t="str">
            <v>193469200</v>
          </cell>
        </row>
        <row r="2398">
          <cell r="A2398" t="str">
            <v>193471000</v>
          </cell>
        </row>
        <row r="2399">
          <cell r="A2399" t="str">
            <v>193471100</v>
          </cell>
        </row>
        <row r="2400">
          <cell r="A2400" t="str">
            <v>193473000</v>
          </cell>
        </row>
        <row r="2401">
          <cell r="A2401" t="str">
            <v>193473100</v>
          </cell>
        </row>
        <row r="2402">
          <cell r="A2402" t="str">
            <v>193473200</v>
          </cell>
        </row>
        <row r="2403">
          <cell r="A2403" t="str">
            <v>193473300</v>
          </cell>
        </row>
        <row r="2404">
          <cell r="A2404" t="str">
            <v>193475000</v>
          </cell>
        </row>
        <row r="2405">
          <cell r="A2405" t="str">
            <v>193475100</v>
          </cell>
        </row>
        <row r="2406">
          <cell r="A2406" t="str">
            <v>193477000</v>
          </cell>
        </row>
        <row r="2407">
          <cell r="A2407" t="str">
            <v>193477100</v>
          </cell>
        </row>
        <row r="2408">
          <cell r="A2408" t="str">
            <v>193477200</v>
          </cell>
        </row>
        <row r="2409">
          <cell r="A2409" t="str">
            <v>193600000</v>
          </cell>
        </row>
        <row r="2410">
          <cell r="A2410" t="str">
            <v>193630000</v>
          </cell>
        </row>
        <row r="2411">
          <cell r="A2411" t="str">
            <v>193630100</v>
          </cell>
        </row>
        <row r="2412">
          <cell r="A2412" t="str">
            <v>193630102</v>
          </cell>
        </row>
        <row r="2413">
          <cell r="A2413" t="str">
            <v>193630200</v>
          </cell>
        </row>
        <row r="2414">
          <cell r="A2414" t="str">
            <v>193630206</v>
          </cell>
        </row>
        <row r="2415">
          <cell r="A2415" t="str">
            <v>193630209</v>
          </cell>
        </row>
        <row r="2416">
          <cell r="A2416" t="str">
            <v>193630300</v>
          </cell>
        </row>
        <row r="2417">
          <cell r="A2417" t="str">
            <v>193633000</v>
          </cell>
        </row>
        <row r="2418">
          <cell r="A2418" t="str">
            <v>193633100</v>
          </cell>
        </row>
        <row r="2419">
          <cell r="A2419" t="str">
            <v>193633106</v>
          </cell>
        </row>
        <row r="2420">
          <cell r="A2420" t="str">
            <v>193633111</v>
          </cell>
        </row>
        <row r="2421">
          <cell r="A2421" t="str">
            <v>193633119</v>
          </cell>
        </row>
        <row r="2422">
          <cell r="A2422" t="str">
            <v>193633127</v>
          </cell>
        </row>
        <row r="2423">
          <cell r="A2423" t="str">
            <v>193635000</v>
          </cell>
        </row>
        <row r="2424">
          <cell r="A2424" t="str">
            <v>193635100</v>
          </cell>
        </row>
        <row r="2425">
          <cell r="A2425" t="str">
            <v>193635200</v>
          </cell>
        </row>
        <row r="2426">
          <cell r="A2426" t="str">
            <v>193635202</v>
          </cell>
        </row>
        <row r="2427">
          <cell r="A2427" t="str">
            <v>193635203</v>
          </cell>
        </row>
        <row r="2428">
          <cell r="A2428" t="str">
            <v>193637000</v>
          </cell>
        </row>
        <row r="2429">
          <cell r="A2429" t="str">
            <v>193637100</v>
          </cell>
        </row>
        <row r="2430">
          <cell r="A2430" t="str">
            <v>193637102</v>
          </cell>
        </row>
        <row r="2431">
          <cell r="A2431" t="str">
            <v>193637105</v>
          </cell>
        </row>
        <row r="2432">
          <cell r="A2432" t="str">
            <v>193637108</v>
          </cell>
        </row>
        <row r="2433">
          <cell r="A2433" t="str">
            <v>193637200</v>
          </cell>
        </row>
        <row r="2434">
          <cell r="A2434" t="str">
            <v>193637202</v>
          </cell>
        </row>
        <row r="2435">
          <cell r="A2435" t="str">
            <v>193637207</v>
          </cell>
        </row>
        <row r="2436">
          <cell r="A2436" t="str">
            <v>193643000</v>
          </cell>
        </row>
        <row r="2437">
          <cell r="A2437" t="str">
            <v>193643100</v>
          </cell>
        </row>
        <row r="2438">
          <cell r="A2438" t="str">
            <v>193645000</v>
          </cell>
        </row>
        <row r="2439">
          <cell r="A2439" t="str">
            <v>193645100</v>
          </cell>
        </row>
        <row r="2440">
          <cell r="A2440" t="str">
            <v>193645200</v>
          </cell>
        </row>
        <row r="2441">
          <cell r="A2441" t="str">
            <v>193647000</v>
          </cell>
        </row>
        <row r="2442">
          <cell r="A2442" t="str">
            <v>193647100</v>
          </cell>
        </row>
        <row r="2443">
          <cell r="A2443" t="str">
            <v>193647108</v>
          </cell>
        </row>
        <row r="2444">
          <cell r="A2444" t="str">
            <v>193647112</v>
          </cell>
        </row>
        <row r="2445">
          <cell r="A2445" t="str">
            <v>193649000</v>
          </cell>
        </row>
        <row r="2446">
          <cell r="A2446" t="str">
            <v>193649100</v>
          </cell>
        </row>
        <row r="2447">
          <cell r="A2447" t="str">
            <v>193649200</v>
          </cell>
        </row>
        <row r="2448">
          <cell r="A2448" t="str">
            <v>193649202</v>
          </cell>
        </row>
        <row r="2449">
          <cell r="A2449" t="str">
            <v>193649203</v>
          </cell>
        </row>
        <row r="2450">
          <cell r="A2450" t="str">
            <v>193653000</v>
          </cell>
        </row>
        <row r="2451">
          <cell r="A2451" t="str">
            <v>193653100</v>
          </cell>
        </row>
        <row r="2452">
          <cell r="A2452" t="str">
            <v>193653400</v>
          </cell>
        </row>
        <row r="2453">
          <cell r="A2453" t="str">
            <v>193653500</v>
          </cell>
        </row>
        <row r="2454">
          <cell r="A2454" t="str">
            <v>193655000</v>
          </cell>
        </row>
        <row r="2455">
          <cell r="A2455" t="str">
            <v>193655100</v>
          </cell>
        </row>
        <row r="2456">
          <cell r="A2456" t="str">
            <v>193655123</v>
          </cell>
        </row>
        <row r="2457">
          <cell r="A2457" t="str">
            <v>193655124</v>
          </cell>
        </row>
        <row r="2458">
          <cell r="A2458" t="str">
            <v>193655129</v>
          </cell>
        </row>
        <row r="2459">
          <cell r="A2459" t="str">
            <v>193655300</v>
          </cell>
        </row>
        <row r="2460">
          <cell r="A2460" t="str">
            <v>193657000</v>
          </cell>
        </row>
        <row r="2461">
          <cell r="A2461" t="str">
            <v>193657100</v>
          </cell>
        </row>
        <row r="2462">
          <cell r="A2462" t="str">
            <v>193657200</v>
          </cell>
        </row>
        <row r="2463">
          <cell r="A2463" t="str">
            <v>193657300</v>
          </cell>
        </row>
        <row r="2464">
          <cell r="A2464" t="str">
            <v>193659000</v>
          </cell>
        </row>
        <row r="2465">
          <cell r="A2465" t="str">
            <v>193659100</v>
          </cell>
        </row>
        <row r="2466">
          <cell r="A2466" t="str">
            <v>193659123</v>
          </cell>
        </row>
        <row r="2467">
          <cell r="A2467" t="str">
            <v>193659300</v>
          </cell>
        </row>
        <row r="2468">
          <cell r="A2468" t="str">
            <v>193663000</v>
          </cell>
        </row>
        <row r="2469">
          <cell r="A2469" t="str">
            <v>193663100</v>
          </cell>
        </row>
        <row r="2470">
          <cell r="A2470" t="str">
            <v>193665000</v>
          </cell>
        </row>
        <row r="2471">
          <cell r="A2471" t="str">
            <v>193665100</v>
          </cell>
        </row>
        <row r="2472">
          <cell r="A2472" t="str">
            <v>193665200</v>
          </cell>
        </row>
        <row r="2473">
          <cell r="A2473" t="str">
            <v>193667000</v>
          </cell>
        </row>
        <row r="2474">
          <cell r="A2474" t="str">
            <v>193667100</v>
          </cell>
        </row>
        <row r="2475">
          <cell r="A2475" t="str">
            <v>194000000</v>
          </cell>
        </row>
        <row r="2476">
          <cell r="A2476" t="str">
            <v>194020000</v>
          </cell>
        </row>
        <row r="2477">
          <cell r="A2477" t="str">
            <v>194020100</v>
          </cell>
        </row>
        <row r="2478">
          <cell r="A2478" t="str">
            <v>194033000</v>
          </cell>
        </row>
        <row r="2479">
          <cell r="A2479" t="str">
            <v>194033100</v>
          </cell>
        </row>
        <row r="2480">
          <cell r="A2480" t="str">
            <v>194035000</v>
          </cell>
        </row>
        <row r="2481">
          <cell r="A2481" t="str">
            <v>194035100</v>
          </cell>
        </row>
        <row r="2482">
          <cell r="A2482" t="str">
            <v>194035200</v>
          </cell>
        </row>
        <row r="2483">
          <cell r="A2483" t="str">
            <v>194035300</v>
          </cell>
        </row>
        <row r="2484">
          <cell r="A2484" t="str">
            <v>194035500</v>
          </cell>
        </row>
        <row r="2485">
          <cell r="A2485" t="str">
            <v>194037000</v>
          </cell>
        </row>
        <row r="2486">
          <cell r="A2486" t="str">
            <v>194037100</v>
          </cell>
        </row>
        <row r="2487">
          <cell r="A2487" t="str">
            <v>194037200</v>
          </cell>
        </row>
        <row r="2488">
          <cell r="A2488" t="str">
            <v>194037300</v>
          </cell>
        </row>
        <row r="2489">
          <cell r="A2489" t="str">
            <v>194037400</v>
          </cell>
        </row>
        <row r="2490">
          <cell r="A2490" t="str">
            <v>194037500</v>
          </cell>
        </row>
        <row r="2491">
          <cell r="A2491" t="str">
            <v>194037502</v>
          </cell>
        </row>
        <row r="2492">
          <cell r="A2492" t="str">
            <v>194037700</v>
          </cell>
        </row>
        <row r="2493">
          <cell r="A2493" t="str">
            <v>194037800</v>
          </cell>
        </row>
        <row r="2494">
          <cell r="A2494" t="str">
            <v>194039000</v>
          </cell>
        </row>
        <row r="2495">
          <cell r="A2495" t="str">
            <v>194039100</v>
          </cell>
        </row>
        <row r="2496">
          <cell r="A2496" t="str">
            <v>194039102</v>
          </cell>
        </row>
        <row r="2497">
          <cell r="A2497" t="str">
            <v>194039200</v>
          </cell>
        </row>
        <row r="2498">
          <cell r="A2498" t="str">
            <v>194039300</v>
          </cell>
        </row>
        <row r="2499">
          <cell r="A2499" t="str">
            <v>194039400</v>
          </cell>
        </row>
        <row r="2500">
          <cell r="A2500" t="str">
            <v>194039500</v>
          </cell>
        </row>
        <row r="2501">
          <cell r="A2501" t="str">
            <v>194039600</v>
          </cell>
        </row>
        <row r="2502">
          <cell r="A2502" t="str">
            <v>194039700</v>
          </cell>
        </row>
        <row r="2503">
          <cell r="A2503" t="str">
            <v>194041000</v>
          </cell>
        </row>
        <row r="2504">
          <cell r="A2504" t="str">
            <v>194041100</v>
          </cell>
        </row>
        <row r="2505">
          <cell r="A2505" t="str">
            <v>194041200</v>
          </cell>
        </row>
        <row r="2506">
          <cell r="A2506" t="str">
            <v>194041300</v>
          </cell>
        </row>
        <row r="2507">
          <cell r="A2507" t="str">
            <v>194043000</v>
          </cell>
        </row>
        <row r="2508">
          <cell r="A2508" t="str">
            <v>194043100</v>
          </cell>
        </row>
        <row r="2509">
          <cell r="A2509" t="str">
            <v>194047000</v>
          </cell>
        </row>
        <row r="2510">
          <cell r="A2510" t="str">
            <v>194047100</v>
          </cell>
        </row>
        <row r="2511">
          <cell r="A2511" t="str">
            <v>194047200</v>
          </cell>
        </row>
        <row r="2512">
          <cell r="A2512" t="str">
            <v>194047300</v>
          </cell>
        </row>
        <row r="2513">
          <cell r="A2513" t="str">
            <v>194049000</v>
          </cell>
        </row>
        <row r="2514">
          <cell r="A2514" t="str">
            <v>194049100</v>
          </cell>
        </row>
        <row r="2515">
          <cell r="A2515" t="str">
            <v>194049200</v>
          </cell>
        </row>
        <row r="2516">
          <cell r="A2516" t="str">
            <v>194049300</v>
          </cell>
        </row>
        <row r="2517">
          <cell r="A2517" t="str">
            <v>194049400</v>
          </cell>
        </row>
        <row r="2518">
          <cell r="A2518" t="str">
            <v>194051000</v>
          </cell>
        </row>
        <row r="2519">
          <cell r="A2519" t="str">
            <v>194051100</v>
          </cell>
        </row>
        <row r="2520">
          <cell r="A2520" t="str">
            <v>194051200</v>
          </cell>
        </row>
        <row r="2521">
          <cell r="A2521" t="str">
            <v>194051202</v>
          </cell>
        </row>
        <row r="2522">
          <cell r="A2522" t="str">
            <v>194051203</v>
          </cell>
        </row>
        <row r="2523">
          <cell r="A2523" t="str">
            <v>194051300</v>
          </cell>
        </row>
        <row r="2524">
          <cell r="A2524" t="str">
            <v>194051302</v>
          </cell>
        </row>
        <row r="2525">
          <cell r="A2525" t="str">
            <v>194053000</v>
          </cell>
        </row>
        <row r="2526">
          <cell r="A2526" t="str">
            <v>194053100</v>
          </cell>
        </row>
        <row r="2527">
          <cell r="A2527" t="str">
            <v>194053102</v>
          </cell>
        </row>
        <row r="2528">
          <cell r="A2528" t="str">
            <v>194053103</v>
          </cell>
        </row>
        <row r="2529">
          <cell r="A2529" t="str">
            <v>194053104</v>
          </cell>
        </row>
        <row r="2530">
          <cell r="A2530" t="str">
            <v>194053200</v>
          </cell>
        </row>
        <row r="2531">
          <cell r="A2531" t="str">
            <v>194053202</v>
          </cell>
        </row>
        <row r="2532">
          <cell r="A2532" t="str">
            <v>194053300</v>
          </cell>
        </row>
        <row r="2533">
          <cell r="A2533" t="str">
            <v>194053303</v>
          </cell>
        </row>
        <row r="2534">
          <cell r="A2534" t="str">
            <v>194053304</v>
          </cell>
        </row>
        <row r="2535">
          <cell r="A2535" t="str">
            <v>194055000</v>
          </cell>
        </row>
        <row r="2536">
          <cell r="A2536" t="str">
            <v>194055100</v>
          </cell>
        </row>
        <row r="2537">
          <cell r="A2537" t="str">
            <v>194055200</v>
          </cell>
        </row>
        <row r="2538">
          <cell r="A2538" t="str">
            <v>194055300</v>
          </cell>
        </row>
        <row r="2539">
          <cell r="A2539" t="str">
            <v>194057000</v>
          </cell>
        </row>
        <row r="2540">
          <cell r="A2540" t="str">
            <v>194057100</v>
          </cell>
        </row>
        <row r="2541">
          <cell r="A2541" t="str">
            <v>194057200</v>
          </cell>
        </row>
        <row r="2542">
          <cell r="A2542" t="str">
            <v>194057300</v>
          </cell>
        </row>
        <row r="2543">
          <cell r="A2543" t="str">
            <v>194057400</v>
          </cell>
        </row>
        <row r="2544">
          <cell r="A2544" t="str">
            <v>194057500</v>
          </cell>
        </row>
        <row r="2545">
          <cell r="A2545" t="str">
            <v>194057600</v>
          </cell>
        </row>
        <row r="2546">
          <cell r="A2546" t="str">
            <v>194057602</v>
          </cell>
        </row>
        <row r="2547">
          <cell r="A2547" t="str">
            <v>194057603</v>
          </cell>
        </row>
        <row r="2548">
          <cell r="A2548" t="str">
            <v>194057604</v>
          </cell>
        </row>
        <row r="2549">
          <cell r="A2549" t="str">
            <v>194059000</v>
          </cell>
        </row>
        <row r="2550">
          <cell r="A2550" t="str">
            <v>194059100</v>
          </cell>
        </row>
        <row r="2551">
          <cell r="A2551" t="str">
            <v>194063000</v>
          </cell>
        </row>
        <row r="2552">
          <cell r="A2552" t="str">
            <v>194063100</v>
          </cell>
        </row>
        <row r="2553">
          <cell r="A2553" t="str">
            <v>194063200</v>
          </cell>
        </row>
        <row r="2554">
          <cell r="A2554" t="str">
            <v>194063300</v>
          </cell>
        </row>
        <row r="2555">
          <cell r="A2555" t="str">
            <v>194063400</v>
          </cell>
        </row>
        <row r="2556">
          <cell r="A2556" t="str">
            <v>194063500</v>
          </cell>
        </row>
        <row r="2557">
          <cell r="A2557" t="str">
            <v>194064000</v>
          </cell>
        </row>
        <row r="2558">
          <cell r="A2558" t="str">
            <v>194064100</v>
          </cell>
        </row>
        <row r="2559">
          <cell r="A2559" t="str">
            <v>194065000</v>
          </cell>
        </row>
        <row r="2560">
          <cell r="A2560" t="str">
            <v>194065100</v>
          </cell>
        </row>
        <row r="2561">
          <cell r="A2561" t="str">
            <v>194065102</v>
          </cell>
        </row>
        <row r="2562">
          <cell r="A2562" t="str">
            <v>194065105</v>
          </cell>
        </row>
        <row r="2563">
          <cell r="A2563" t="str">
            <v>194065200</v>
          </cell>
        </row>
        <row r="2564">
          <cell r="A2564" t="str">
            <v>194065202</v>
          </cell>
        </row>
        <row r="2565">
          <cell r="A2565" t="str">
            <v>194067000</v>
          </cell>
        </row>
        <row r="2566">
          <cell r="A2566" t="str">
            <v>194067100</v>
          </cell>
        </row>
        <row r="2567">
          <cell r="A2567" t="str">
            <v>194067200</v>
          </cell>
        </row>
        <row r="2568">
          <cell r="A2568" t="str">
            <v>194067300</v>
          </cell>
        </row>
        <row r="2569">
          <cell r="A2569" t="str">
            <v>194069000</v>
          </cell>
        </row>
        <row r="2570">
          <cell r="A2570" t="str">
            <v>194069100</v>
          </cell>
        </row>
        <row r="2571">
          <cell r="A2571" t="str">
            <v>194069200</v>
          </cell>
        </row>
        <row r="2572">
          <cell r="A2572" t="str">
            <v>194071000</v>
          </cell>
        </row>
        <row r="2573">
          <cell r="A2573" t="str">
            <v>194071100</v>
          </cell>
        </row>
        <row r="2574">
          <cell r="A2574" t="str">
            <v>194071200</v>
          </cell>
        </row>
        <row r="2575">
          <cell r="A2575" t="str">
            <v>194073000</v>
          </cell>
        </row>
        <row r="2576">
          <cell r="A2576" t="str">
            <v>194073100</v>
          </cell>
        </row>
        <row r="2577">
          <cell r="A2577" t="str">
            <v>194073200</v>
          </cell>
        </row>
        <row r="2578">
          <cell r="A2578" t="str">
            <v>194073300</v>
          </cell>
        </row>
        <row r="2579">
          <cell r="A2579" t="str">
            <v>194073400</v>
          </cell>
        </row>
        <row r="2580">
          <cell r="A2580" t="str">
            <v>194075000</v>
          </cell>
        </row>
        <row r="2581">
          <cell r="A2581" t="str">
            <v>194075100</v>
          </cell>
        </row>
        <row r="2582">
          <cell r="A2582" t="str">
            <v>194075200</v>
          </cell>
        </row>
        <row r="2583">
          <cell r="A2583" t="str">
            <v>194077000</v>
          </cell>
        </row>
        <row r="2584">
          <cell r="A2584" t="str">
            <v>194077100</v>
          </cell>
        </row>
        <row r="2585">
          <cell r="A2585" t="str">
            <v>194077200</v>
          </cell>
        </row>
        <row r="2586">
          <cell r="A2586" t="str">
            <v>194077300</v>
          </cell>
        </row>
        <row r="2587">
          <cell r="A2587" t="str">
            <v>194079000</v>
          </cell>
        </row>
        <row r="2588">
          <cell r="A2588" t="str">
            <v>194079100</v>
          </cell>
        </row>
        <row r="2589">
          <cell r="A2589" t="str">
            <v>194079102</v>
          </cell>
        </row>
        <row r="2590">
          <cell r="A2590" t="str">
            <v>194079200</v>
          </cell>
        </row>
        <row r="2591">
          <cell r="A2591" t="str">
            <v>194079202</v>
          </cell>
        </row>
        <row r="2592">
          <cell r="A2592" t="str">
            <v>194079203</v>
          </cell>
        </row>
        <row r="2593">
          <cell r="A2593" t="str">
            <v>194079300</v>
          </cell>
        </row>
        <row r="2594">
          <cell r="A2594" t="str">
            <v>194081000</v>
          </cell>
        </row>
        <row r="2595">
          <cell r="A2595" t="str">
            <v>194081100</v>
          </cell>
        </row>
        <row r="2596">
          <cell r="A2596" t="str">
            <v>194081102</v>
          </cell>
        </row>
        <row r="2597">
          <cell r="A2597" t="str">
            <v>194081103</v>
          </cell>
        </row>
        <row r="2598">
          <cell r="A2598" t="str">
            <v>194081104</v>
          </cell>
        </row>
        <row r="2599">
          <cell r="A2599" t="str">
            <v>194081200</v>
          </cell>
        </row>
        <row r="2600">
          <cell r="A2600" t="str">
            <v>194083000</v>
          </cell>
        </row>
        <row r="2601">
          <cell r="A2601" t="str">
            <v>194083100</v>
          </cell>
        </row>
        <row r="2602">
          <cell r="A2602" t="str">
            <v>194083200</v>
          </cell>
        </row>
        <row r="2603">
          <cell r="A2603" t="str">
            <v>194083300</v>
          </cell>
        </row>
        <row r="2604">
          <cell r="A2604" t="str">
            <v>194200000</v>
          </cell>
        </row>
        <row r="2605">
          <cell r="A2605" t="str">
            <v>194230000</v>
          </cell>
        </row>
        <row r="2606">
          <cell r="A2606" t="str">
            <v>194230100</v>
          </cell>
        </row>
        <row r="2607">
          <cell r="A2607" t="str">
            <v>194230102</v>
          </cell>
        </row>
        <row r="2608">
          <cell r="A2608" t="str">
            <v>194230103</v>
          </cell>
        </row>
        <row r="2609">
          <cell r="A2609" t="str">
            <v>194230104</v>
          </cell>
        </row>
        <row r="2610">
          <cell r="A2610" t="str">
            <v>194230200</v>
          </cell>
        </row>
        <row r="2611">
          <cell r="A2611" t="str">
            <v>194230300</v>
          </cell>
        </row>
        <row r="2612">
          <cell r="A2612" t="str">
            <v>194233000</v>
          </cell>
        </row>
        <row r="2613">
          <cell r="A2613" t="str">
            <v>194233100</v>
          </cell>
        </row>
        <row r="2614">
          <cell r="A2614" t="str">
            <v>194235000</v>
          </cell>
        </row>
        <row r="2615">
          <cell r="A2615" t="str">
            <v>194235100</v>
          </cell>
        </row>
        <row r="2616">
          <cell r="A2616" t="str">
            <v>194235104</v>
          </cell>
        </row>
        <row r="2617">
          <cell r="A2617" t="str">
            <v>194237000</v>
          </cell>
        </row>
        <row r="2618">
          <cell r="A2618" t="str">
            <v>194237100</v>
          </cell>
        </row>
        <row r="2619">
          <cell r="A2619" t="str">
            <v>194237200</v>
          </cell>
        </row>
        <row r="2620">
          <cell r="A2620" t="str">
            <v>194237300</v>
          </cell>
        </row>
        <row r="2621">
          <cell r="A2621" t="str">
            <v>194237400</v>
          </cell>
        </row>
        <row r="2622">
          <cell r="A2622" t="str">
            <v>194239000</v>
          </cell>
        </row>
        <row r="2623">
          <cell r="A2623" t="str">
            <v>194239100</v>
          </cell>
        </row>
        <row r="2624">
          <cell r="A2624" t="str">
            <v>194239200</v>
          </cell>
        </row>
        <row r="2625">
          <cell r="A2625" t="str">
            <v>194241000</v>
          </cell>
        </row>
        <row r="2626">
          <cell r="A2626" t="str">
            <v>194241100</v>
          </cell>
        </row>
        <row r="2627">
          <cell r="A2627" t="str">
            <v>194243000</v>
          </cell>
        </row>
        <row r="2628">
          <cell r="A2628" t="str">
            <v>194243100</v>
          </cell>
        </row>
        <row r="2629">
          <cell r="A2629" t="str">
            <v>194245000</v>
          </cell>
        </row>
        <row r="2630">
          <cell r="A2630" t="str">
            <v>194245100</v>
          </cell>
        </row>
        <row r="2631">
          <cell r="A2631" t="str">
            <v>194245200</v>
          </cell>
        </row>
        <row r="2632">
          <cell r="A2632" t="str">
            <v>194245300</v>
          </cell>
        </row>
        <row r="2633">
          <cell r="A2633" t="str">
            <v>194245400</v>
          </cell>
        </row>
        <row r="2634">
          <cell r="A2634" t="str">
            <v>194245500</v>
          </cell>
        </row>
        <row r="2635">
          <cell r="A2635" t="str">
            <v>194247000</v>
          </cell>
        </row>
        <row r="2636">
          <cell r="A2636" t="str">
            <v>194247100</v>
          </cell>
        </row>
        <row r="2637">
          <cell r="A2637" t="str">
            <v>194247200</v>
          </cell>
        </row>
        <row r="2638">
          <cell r="A2638" t="str">
            <v>194247300</v>
          </cell>
        </row>
        <row r="2639">
          <cell r="A2639" t="str">
            <v>194247400</v>
          </cell>
        </row>
        <row r="2640">
          <cell r="A2640" t="str">
            <v>194251000</v>
          </cell>
        </row>
        <row r="2641">
          <cell r="A2641" t="str">
            <v>194251100</v>
          </cell>
        </row>
        <row r="2642">
          <cell r="A2642" t="str">
            <v>194251200</v>
          </cell>
        </row>
        <row r="2643">
          <cell r="A2643" t="str">
            <v>194251300</v>
          </cell>
        </row>
        <row r="2644">
          <cell r="A2644" t="str">
            <v>194253000</v>
          </cell>
        </row>
        <row r="2645">
          <cell r="A2645" t="str">
            <v>194253100</v>
          </cell>
        </row>
        <row r="2646">
          <cell r="A2646" t="str">
            <v>194253200</v>
          </cell>
        </row>
        <row r="2647">
          <cell r="A2647" t="str">
            <v>194253300</v>
          </cell>
        </row>
        <row r="2648">
          <cell r="A2648" t="str">
            <v>194253400</v>
          </cell>
        </row>
        <row r="2649">
          <cell r="A2649" t="str">
            <v>194253500</v>
          </cell>
        </row>
        <row r="2650">
          <cell r="A2650" t="str">
            <v>194255000</v>
          </cell>
        </row>
        <row r="2651">
          <cell r="A2651" t="str">
            <v>194255100</v>
          </cell>
        </row>
        <row r="2652">
          <cell r="A2652" t="str">
            <v>194255200</v>
          </cell>
        </row>
        <row r="2653">
          <cell r="A2653" t="str">
            <v>194255300</v>
          </cell>
        </row>
        <row r="2654">
          <cell r="A2654" t="str">
            <v>194255400</v>
          </cell>
        </row>
        <row r="2655">
          <cell r="A2655" t="str">
            <v>194255500</v>
          </cell>
        </row>
        <row r="2656">
          <cell r="A2656" t="str">
            <v>194255600</v>
          </cell>
        </row>
        <row r="2657">
          <cell r="A2657" t="str">
            <v>194255700</v>
          </cell>
        </row>
        <row r="2658">
          <cell r="A2658" t="str">
            <v>194255800</v>
          </cell>
        </row>
        <row r="2659">
          <cell r="A2659" t="str">
            <v>194257000</v>
          </cell>
        </row>
        <row r="2660">
          <cell r="A2660" t="str">
            <v>194257100</v>
          </cell>
        </row>
        <row r="2661">
          <cell r="A2661" t="str">
            <v>194259000</v>
          </cell>
        </row>
        <row r="2662">
          <cell r="A2662" t="str">
            <v>194259100</v>
          </cell>
        </row>
        <row r="2663">
          <cell r="A2663" t="str">
            <v>194259200</v>
          </cell>
        </row>
        <row r="2664">
          <cell r="A2664" t="str">
            <v>194259300</v>
          </cell>
        </row>
        <row r="2665">
          <cell r="A2665" t="str">
            <v>194261000</v>
          </cell>
        </row>
        <row r="2666">
          <cell r="A2666" t="str">
            <v>194261100</v>
          </cell>
        </row>
        <row r="2667">
          <cell r="A2667" t="str">
            <v>194263000</v>
          </cell>
        </row>
        <row r="2668">
          <cell r="A2668" t="str">
            <v>194263100</v>
          </cell>
        </row>
        <row r="2669">
          <cell r="A2669" t="str">
            <v>194263200</v>
          </cell>
        </row>
        <row r="2670">
          <cell r="A2670" t="str">
            <v>194265000</v>
          </cell>
        </row>
        <row r="2671">
          <cell r="A2671" t="str">
            <v>194265100</v>
          </cell>
        </row>
        <row r="2672">
          <cell r="A2672" t="str">
            <v>194267000</v>
          </cell>
        </row>
        <row r="2673">
          <cell r="A2673" t="str">
            <v>194267100</v>
          </cell>
        </row>
        <row r="2674">
          <cell r="A2674" t="str">
            <v>194273000</v>
          </cell>
        </row>
        <row r="2675">
          <cell r="A2675" t="str">
            <v>194273100</v>
          </cell>
        </row>
        <row r="2676">
          <cell r="A2676" t="str">
            <v>194273300</v>
          </cell>
        </row>
        <row r="2677">
          <cell r="A2677" t="str">
            <v>194273400</v>
          </cell>
        </row>
        <row r="2678">
          <cell r="A2678" t="str">
            <v>194275000</v>
          </cell>
        </row>
        <row r="2679">
          <cell r="A2679" t="str">
            <v>194275100</v>
          </cell>
        </row>
        <row r="2680">
          <cell r="A2680" t="str">
            <v>194277000</v>
          </cell>
        </row>
        <row r="2681">
          <cell r="A2681" t="str">
            <v>194277100</v>
          </cell>
        </row>
        <row r="2682">
          <cell r="A2682" t="str">
            <v>194277200</v>
          </cell>
        </row>
        <row r="2683">
          <cell r="A2683" t="str">
            <v>194277300</v>
          </cell>
        </row>
        <row r="2684">
          <cell r="A2684" t="str">
            <v>194277400</v>
          </cell>
        </row>
        <row r="2685">
          <cell r="A2685" t="str">
            <v>194279000</v>
          </cell>
        </row>
        <row r="2686">
          <cell r="A2686" t="str">
            <v>194279100</v>
          </cell>
        </row>
        <row r="2687">
          <cell r="A2687" t="str">
            <v>194281000</v>
          </cell>
        </row>
        <row r="2688">
          <cell r="A2688" t="str">
            <v>194281100</v>
          </cell>
        </row>
        <row r="2689">
          <cell r="A2689" t="str">
            <v>194281200</v>
          </cell>
        </row>
        <row r="2690">
          <cell r="A2690" t="str">
            <v>194283000</v>
          </cell>
        </row>
        <row r="2691">
          <cell r="A2691" t="str">
            <v>194283100</v>
          </cell>
        </row>
        <row r="2692">
          <cell r="A2692" t="str">
            <v>194283200</v>
          </cell>
        </row>
        <row r="2693">
          <cell r="A2693" t="str">
            <v>194283300</v>
          </cell>
        </row>
        <row r="2694">
          <cell r="A2694" t="str">
            <v>194600000</v>
          </cell>
        </row>
        <row r="2695">
          <cell r="A2695" t="str">
            <v>194630000</v>
          </cell>
        </row>
        <row r="2696">
          <cell r="A2696" t="str">
            <v>194630100</v>
          </cell>
        </row>
        <row r="2697">
          <cell r="A2697" t="str">
            <v>194630200</v>
          </cell>
        </row>
        <row r="2698">
          <cell r="A2698" t="str">
            <v>194630300</v>
          </cell>
        </row>
        <row r="2699">
          <cell r="A2699" t="str">
            <v>194630400</v>
          </cell>
        </row>
        <row r="2700">
          <cell r="A2700" t="str">
            <v>194633000</v>
          </cell>
        </row>
        <row r="2701">
          <cell r="A2701" t="str">
            <v>194633100</v>
          </cell>
        </row>
        <row r="2702">
          <cell r="A2702" t="str">
            <v>194633200</v>
          </cell>
        </row>
        <row r="2703">
          <cell r="A2703" t="str">
            <v>194633300</v>
          </cell>
        </row>
        <row r="2704">
          <cell r="A2704" t="str">
            <v>194633400</v>
          </cell>
        </row>
        <row r="2705">
          <cell r="A2705" t="str">
            <v>194633500</v>
          </cell>
        </row>
        <row r="2706">
          <cell r="A2706" t="str">
            <v>194635000</v>
          </cell>
        </row>
        <row r="2707">
          <cell r="A2707" t="str">
            <v>194635100</v>
          </cell>
        </row>
        <row r="2708">
          <cell r="A2708" t="str">
            <v>194635200</v>
          </cell>
        </row>
        <row r="2709">
          <cell r="A2709" t="str">
            <v>194635400</v>
          </cell>
        </row>
        <row r="2710">
          <cell r="A2710" t="str">
            <v>194637000</v>
          </cell>
        </row>
        <row r="2711">
          <cell r="A2711" t="str">
            <v>194637100</v>
          </cell>
        </row>
        <row r="2712">
          <cell r="A2712" t="str">
            <v>194637200</v>
          </cell>
        </row>
        <row r="2713">
          <cell r="A2713" t="str">
            <v>194637300</v>
          </cell>
        </row>
        <row r="2714">
          <cell r="A2714" t="str">
            <v>194637400</v>
          </cell>
        </row>
        <row r="2715">
          <cell r="A2715" t="str">
            <v>194637500</v>
          </cell>
        </row>
        <row r="2716">
          <cell r="A2716" t="str">
            <v>194639000</v>
          </cell>
        </row>
        <row r="2717">
          <cell r="A2717" t="str">
            <v>194639100</v>
          </cell>
        </row>
        <row r="2718">
          <cell r="A2718" t="str">
            <v>194639200</v>
          </cell>
        </row>
        <row r="2719">
          <cell r="A2719" t="str">
            <v>194639300</v>
          </cell>
        </row>
        <row r="2720">
          <cell r="A2720" t="str">
            <v>194639400</v>
          </cell>
        </row>
        <row r="2721">
          <cell r="A2721" t="str">
            <v>194639500</v>
          </cell>
        </row>
        <row r="2722">
          <cell r="A2722" t="str">
            <v>194639600</v>
          </cell>
        </row>
        <row r="2723">
          <cell r="A2723" t="str">
            <v>194639700</v>
          </cell>
        </row>
        <row r="2724">
          <cell r="A2724" t="str">
            <v>194641000</v>
          </cell>
        </row>
        <row r="2725">
          <cell r="A2725" t="str">
            <v>194641100</v>
          </cell>
        </row>
        <row r="2726">
          <cell r="A2726" t="str">
            <v>194641200</v>
          </cell>
        </row>
        <row r="2727">
          <cell r="A2727" t="str">
            <v>194641300</v>
          </cell>
        </row>
        <row r="2728">
          <cell r="A2728" t="str">
            <v>194643000</v>
          </cell>
        </row>
        <row r="2729">
          <cell r="A2729" t="str">
            <v>194643100</v>
          </cell>
        </row>
        <row r="2730">
          <cell r="A2730" t="str">
            <v>194643200</v>
          </cell>
        </row>
        <row r="2731">
          <cell r="A2731" t="str">
            <v>194643300</v>
          </cell>
        </row>
        <row r="2732">
          <cell r="A2732" t="str">
            <v>194643400</v>
          </cell>
        </row>
        <row r="2733">
          <cell r="A2733" t="str">
            <v>194645000</v>
          </cell>
        </row>
        <row r="2734">
          <cell r="A2734" t="str">
            <v>194645100</v>
          </cell>
        </row>
        <row r="2735">
          <cell r="A2735" t="str">
            <v>194645200</v>
          </cell>
        </row>
        <row r="2736">
          <cell r="A2736" t="str">
            <v>194647000</v>
          </cell>
        </row>
        <row r="2737">
          <cell r="A2737" t="str">
            <v>194647100</v>
          </cell>
        </row>
        <row r="2738">
          <cell r="A2738" t="str">
            <v>194647200</v>
          </cell>
        </row>
        <row r="2739">
          <cell r="A2739" t="str">
            <v>194647300</v>
          </cell>
        </row>
        <row r="2740">
          <cell r="A2740" t="str">
            <v>194647400</v>
          </cell>
        </row>
        <row r="2741">
          <cell r="A2741" t="str">
            <v>194647500</v>
          </cell>
        </row>
        <row r="2742">
          <cell r="A2742" t="str">
            <v>194649000</v>
          </cell>
        </row>
        <row r="2743">
          <cell r="A2743" t="str">
            <v>194649100</v>
          </cell>
        </row>
        <row r="2744">
          <cell r="A2744" t="str">
            <v>194649200</v>
          </cell>
        </row>
        <row r="2745">
          <cell r="A2745" t="str">
            <v>194649300</v>
          </cell>
        </row>
        <row r="2746">
          <cell r="A2746" t="str">
            <v>194649400</v>
          </cell>
        </row>
        <row r="2747">
          <cell r="A2747" t="str">
            <v>194649500</v>
          </cell>
        </row>
        <row r="2748">
          <cell r="A2748" t="str">
            <v>194653000</v>
          </cell>
        </row>
        <row r="2749">
          <cell r="A2749" t="str">
            <v>194653100</v>
          </cell>
        </row>
        <row r="2750">
          <cell r="A2750" t="str">
            <v>194653200</v>
          </cell>
        </row>
        <row r="2751">
          <cell r="A2751" t="str">
            <v>194653300</v>
          </cell>
        </row>
        <row r="2752">
          <cell r="A2752" t="str">
            <v>194653400</v>
          </cell>
        </row>
        <row r="2753">
          <cell r="A2753" t="str">
            <v>194655000</v>
          </cell>
        </row>
        <row r="2754">
          <cell r="A2754" t="str">
            <v>194655100</v>
          </cell>
        </row>
        <row r="2755">
          <cell r="A2755" t="str">
            <v>194655200</v>
          </cell>
        </row>
        <row r="2756">
          <cell r="A2756" t="str">
            <v>194655300</v>
          </cell>
        </row>
        <row r="2757">
          <cell r="A2757" t="str">
            <v>194655400</v>
          </cell>
        </row>
        <row r="2758">
          <cell r="A2758" t="str">
            <v>194655500</v>
          </cell>
        </row>
        <row r="2759">
          <cell r="A2759" t="str">
            <v>194655600</v>
          </cell>
        </row>
        <row r="2760">
          <cell r="A2760" t="str">
            <v>194657000</v>
          </cell>
        </row>
        <row r="2761">
          <cell r="A2761" t="str">
            <v>194657100</v>
          </cell>
        </row>
        <row r="2762">
          <cell r="A2762" t="str">
            <v>194657200</v>
          </cell>
        </row>
        <row r="2763">
          <cell r="A2763" t="str">
            <v>194657300</v>
          </cell>
        </row>
        <row r="2764">
          <cell r="A2764" t="str">
            <v>194657400</v>
          </cell>
        </row>
        <row r="2765">
          <cell r="A2765" t="str">
            <v>194663000</v>
          </cell>
        </row>
        <row r="2766">
          <cell r="A2766" t="str">
            <v>194663100</v>
          </cell>
        </row>
        <row r="2767">
          <cell r="A2767" t="str">
            <v>194663200</v>
          </cell>
        </row>
        <row r="2768">
          <cell r="A2768" t="str">
            <v>194663300</v>
          </cell>
        </row>
        <row r="2769">
          <cell r="A2769" t="str">
            <v>194667000</v>
          </cell>
        </row>
        <row r="2770">
          <cell r="A2770" t="str">
            <v>194667100</v>
          </cell>
        </row>
        <row r="2771">
          <cell r="A2771" t="str">
            <v>194667200</v>
          </cell>
        </row>
        <row r="2772">
          <cell r="A2772" t="str">
            <v>194667300</v>
          </cell>
        </row>
        <row r="2773">
          <cell r="A2773" t="str">
            <v>194800000</v>
          </cell>
        </row>
        <row r="2774">
          <cell r="A2774" t="str">
            <v>194830000</v>
          </cell>
        </row>
        <row r="2775">
          <cell r="A2775" t="str">
            <v>194830100</v>
          </cell>
        </row>
        <row r="2776">
          <cell r="A2776" t="str">
            <v>194830200</v>
          </cell>
        </row>
        <row r="2777">
          <cell r="A2777" t="str">
            <v>194830300</v>
          </cell>
        </row>
        <row r="2778">
          <cell r="A2778" t="str">
            <v>194833000</v>
          </cell>
        </row>
        <row r="2779">
          <cell r="A2779" t="str">
            <v>194833100</v>
          </cell>
        </row>
        <row r="2780">
          <cell r="A2780" t="str">
            <v>194833200</v>
          </cell>
        </row>
        <row r="2781">
          <cell r="A2781" t="str">
            <v>194833300</v>
          </cell>
        </row>
        <row r="2782">
          <cell r="A2782" t="str">
            <v>194833400</v>
          </cell>
        </row>
        <row r="2783">
          <cell r="A2783" t="str">
            <v>194835000</v>
          </cell>
        </row>
        <row r="2784">
          <cell r="A2784" t="str">
            <v>194835100</v>
          </cell>
        </row>
        <row r="2785">
          <cell r="A2785" t="str">
            <v>194835102</v>
          </cell>
        </row>
        <row r="2786">
          <cell r="A2786" t="str">
            <v>194835200</v>
          </cell>
        </row>
        <row r="2787">
          <cell r="A2787" t="str">
            <v>194839000</v>
          </cell>
        </row>
        <row r="2788">
          <cell r="A2788" t="str">
            <v>194839100</v>
          </cell>
        </row>
        <row r="2789">
          <cell r="A2789" t="str">
            <v>194839102</v>
          </cell>
        </row>
        <row r="2790">
          <cell r="A2790" t="str">
            <v>194839200</v>
          </cell>
        </row>
        <row r="2791">
          <cell r="A2791" t="str">
            <v>194839300</v>
          </cell>
        </row>
        <row r="2792">
          <cell r="A2792" t="str">
            <v>194839400</v>
          </cell>
        </row>
        <row r="2793">
          <cell r="A2793" t="str">
            <v>194843000</v>
          </cell>
        </row>
        <row r="2794">
          <cell r="A2794" t="str">
            <v>194843100</v>
          </cell>
        </row>
        <row r="2795">
          <cell r="A2795" t="str">
            <v>194843102</v>
          </cell>
        </row>
        <row r="2796">
          <cell r="A2796" t="str">
            <v>194843200</v>
          </cell>
        </row>
        <row r="2797">
          <cell r="A2797" t="str">
            <v>194843300</v>
          </cell>
        </row>
        <row r="2798">
          <cell r="A2798" t="str">
            <v>194843400</v>
          </cell>
        </row>
        <row r="2799">
          <cell r="A2799" t="str">
            <v>194843500</v>
          </cell>
        </row>
        <row r="2800">
          <cell r="A2800" t="str">
            <v>194845000</v>
          </cell>
        </row>
        <row r="2801">
          <cell r="A2801" t="str">
            <v>194845100</v>
          </cell>
        </row>
        <row r="2802">
          <cell r="A2802" t="str">
            <v>194845200</v>
          </cell>
        </row>
        <row r="2803">
          <cell r="A2803" t="str">
            <v>194847000</v>
          </cell>
        </row>
        <row r="2804">
          <cell r="A2804" t="str">
            <v>194847100</v>
          </cell>
        </row>
        <row r="2805">
          <cell r="A2805" t="str">
            <v>194847200</v>
          </cell>
        </row>
        <row r="2806">
          <cell r="A2806" t="str">
            <v>194847300</v>
          </cell>
        </row>
        <row r="2807">
          <cell r="A2807" t="str">
            <v>194847400</v>
          </cell>
        </row>
        <row r="2808">
          <cell r="A2808" t="str">
            <v>194849000</v>
          </cell>
        </row>
        <row r="2809">
          <cell r="A2809" t="str">
            <v>194849100</v>
          </cell>
        </row>
        <row r="2810">
          <cell r="A2810" t="str">
            <v>194849200</v>
          </cell>
        </row>
        <row r="2811">
          <cell r="A2811" t="str">
            <v>194849300</v>
          </cell>
        </row>
        <row r="2812">
          <cell r="A2812" t="str">
            <v>194849500</v>
          </cell>
        </row>
        <row r="2813">
          <cell r="A2813" t="str">
            <v>194849600</v>
          </cell>
        </row>
        <row r="2814">
          <cell r="A2814" t="str">
            <v>194853000</v>
          </cell>
        </row>
        <row r="2815">
          <cell r="A2815" t="str">
            <v>194853100</v>
          </cell>
        </row>
        <row r="2816">
          <cell r="A2816" t="str">
            <v>194853102</v>
          </cell>
        </row>
        <row r="2817">
          <cell r="A2817" t="str">
            <v>194853103</v>
          </cell>
        </row>
        <row r="2818">
          <cell r="A2818" t="str">
            <v>194853104</v>
          </cell>
        </row>
        <row r="2819">
          <cell r="A2819" t="str">
            <v>194853105</v>
          </cell>
        </row>
        <row r="2820">
          <cell r="A2820" t="str">
            <v>194853200</v>
          </cell>
        </row>
        <row r="2821">
          <cell r="A2821" t="str">
            <v>194855000</v>
          </cell>
        </row>
        <row r="2822">
          <cell r="A2822" t="str">
            <v>194855100</v>
          </cell>
        </row>
        <row r="2823">
          <cell r="A2823" t="str">
            <v>194855200</v>
          </cell>
        </row>
        <row r="2824">
          <cell r="A2824" t="str">
            <v>194855300</v>
          </cell>
        </row>
        <row r="2825">
          <cell r="A2825" t="str">
            <v>195000000</v>
          </cell>
        </row>
        <row r="2826">
          <cell r="A2826" t="str">
            <v>195020000</v>
          </cell>
        </row>
        <row r="2827">
          <cell r="A2827" t="str">
            <v>195020100</v>
          </cell>
        </row>
        <row r="2828">
          <cell r="A2828" t="str">
            <v>195020200</v>
          </cell>
        </row>
        <row r="2829">
          <cell r="A2829" t="str">
            <v>195020300</v>
          </cell>
        </row>
        <row r="2830">
          <cell r="A2830" t="str">
            <v>195020400</v>
          </cell>
        </row>
        <row r="2831">
          <cell r="A2831" t="str">
            <v>195033000</v>
          </cell>
        </row>
        <row r="2832">
          <cell r="A2832" t="str">
            <v>195033100</v>
          </cell>
        </row>
        <row r="2833">
          <cell r="A2833" t="str">
            <v>195033102</v>
          </cell>
        </row>
        <row r="2834">
          <cell r="A2834" t="str">
            <v>195033200</v>
          </cell>
        </row>
        <row r="2835">
          <cell r="A2835" t="str">
            <v>195033400</v>
          </cell>
        </row>
        <row r="2836">
          <cell r="A2836" t="str">
            <v>195035000</v>
          </cell>
        </row>
        <row r="2837">
          <cell r="A2837" t="str">
            <v>195035100</v>
          </cell>
        </row>
        <row r="2838">
          <cell r="A2838" t="str">
            <v>195035102</v>
          </cell>
        </row>
        <row r="2839">
          <cell r="A2839" t="str">
            <v>195035400</v>
          </cell>
        </row>
        <row r="2840">
          <cell r="A2840" t="str">
            <v>195037000</v>
          </cell>
        </row>
        <row r="2841">
          <cell r="A2841" t="str">
            <v>195037100</v>
          </cell>
        </row>
        <row r="2842">
          <cell r="A2842" t="str">
            <v>195037200</v>
          </cell>
        </row>
        <row r="2843">
          <cell r="A2843" t="str">
            <v>195037300</v>
          </cell>
        </row>
        <row r="2844">
          <cell r="A2844" t="str">
            <v>195037400</v>
          </cell>
        </row>
        <row r="2845">
          <cell r="A2845" t="str">
            <v>195039000</v>
          </cell>
        </row>
        <row r="2846">
          <cell r="A2846" t="str">
            <v>195039100</v>
          </cell>
        </row>
        <row r="2847">
          <cell r="A2847" t="str">
            <v>195039300</v>
          </cell>
        </row>
        <row r="2848">
          <cell r="A2848" t="str">
            <v>195039400</v>
          </cell>
        </row>
        <row r="2849">
          <cell r="A2849" t="str">
            <v>195043000</v>
          </cell>
        </row>
        <row r="2850">
          <cell r="A2850" t="str">
            <v>195043100</v>
          </cell>
        </row>
        <row r="2851">
          <cell r="A2851" t="str">
            <v>195043102</v>
          </cell>
        </row>
        <row r="2852">
          <cell r="A2852" t="str">
            <v>195043103</v>
          </cell>
        </row>
        <row r="2853">
          <cell r="A2853" t="str">
            <v>195043104</v>
          </cell>
        </row>
        <row r="2854">
          <cell r="A2854" t="str">
            <v>195043105</v>
          </cell>
        </row>
        <row r="2855">
          <cell r="A2855" t="str">
            <v>195043200</v>
          </cell>
        </row>
        <row r="2856">
          <cell r="A2856" t="str">
            <v>195043400</v>
          </cell>
        </row>
        <row r="2857">
          <cell r="A2857" t="str">
            <v>195043500</v>
          </cell>
        </row>
        <row r="2858">
          <cell r="A2858" t="str">
            <v>195043502</v>
          </cell>
        </row>
        <row r="2859">
          <cell r="A2859" t="str">
            <v>195043503</v>
          </cell>
        </row>
        <row r="2860">
          <cell r="A2860" t="str">
            <v>195043504</v>
          </cell>
        </row>
        <row r="2861">
          <cell r="A2861" t="str">
            <v>195043505</v>
          </cell>
        </row>
        <row r="2862">
          <cell r="A2862" t="str">
            <v>195045000</v>
          </cell>
        </row>
        <row r="2863">
          <cell r="A2863" t="str">
            <v>195045100</v>
          </cell>
        </row>
        <row r="2864">
          <cell r="A2864" t="str">
            <v>195045200</v>
          </cell>
        </row>
        <row r="2865">
          <cell r="A2865" t="str">
            <v>195047000</v>
          </cell>
        </row>
        <row r="2866">
          <cell r="A2866" t="str">
            <v>195047100</v>
          </cell>
        </row>
        <row r="2867">
          <cell r="A2867" t="str">
            <v>195047300</v>
          </cell>
        </row>
        <row r="2868">
          <cell r="A2868" t="str">
            <v>195047400</v>
          </cell>
        </row>
        <row r="2869">
          <cell r="A2869" t="str">
            <v>195047402</v>
          </cell>
        </row>
        <row r="2870">
          <cell r="A2870" t="str">
            <v>195047500</v>
          </cell>
        </row>
        <row r="2871">
          <cell r="A2871" t="str">
            <v>195047800</v>
          </cell>
        </row>
        <row r="2872">
          <cell r="A2872" t="str">
            <v>195047880</v>
          </cell>
        </row>
        <row r="2873">
          <cell r="A2873" t="str">
            <v>195049000</v>
          </cell>
        </row>
        <row r="2874">
          <cell r="A2874" t="str">
            <v>195049100</v>
          </cell>
        </row>
        <row r="2875">
          <cell r="A2875" t="str">
            <v>195049102</v>
          </cell>
        </row>
        <row r="2876">
          <cell r="A2876" t="str">
            <v>195049103</v>
          </cell>
        </row>
        <row r="2877">
          <cell r="A2877" t="str">
            <v>195049200</v>
          </cell>
        </row>
        <row r="2878">
          <cell r="A2878" t="str">
            <v>195049300</v>
          </cell>
        </row>
        <row r="2879">
          <cell r="A2879" t="str">
            <v>195049302</v>
          </cell>
        </row>
        <row r="2880">
          <cell r="A2880" t="str">
            <v>195049303</v>
          </cell>
        </row>
        <row r="2881">
          <cell r="A2881" t="str">
            <v>195049304</v>
          </cell>
        </row>
        <row r="2882">
          <cell r="A2882" t="str">
            <v>195049305</v>
          </cell>
        </row>
        <row r="2883">
          <cell r="A2883" t="str">
            <v>195049306</v>
          </cell>
        </row>
        <row r="2884">
          <cell r="A2884" t="str">
            <v>195049307</v>
          </cell>
        </row>
        <row r="2885">
          <cell r="A2885" t="str">
            <v>195049400</v>
          </cell>
        </row>
        <row r="2886">
          <cell r="A2886" t="str">
            <v>195053000</v>
          </cell>
        </row>
        <row r="2887">
          <cell r="A2887" t="str">
            <v>195053100</v>
          </cell>
        </row>
        <row r="2888">
          <cell r="A2888" t="str">
            <v>195053200</v>
          </cell>
        </row>
        <row r="2889">
          <cell r="A2889" t="str">
            <v>195053300</v>
          </cell>
        </row>
        <row r="2890">
          <cell r="A2890" t="str">
            <v>195200000</v>
          </cell>
        </row>
        <row r="2891">
          <cell r="A2891" t="str">
            <v>195220000</v>
          </cell>
        </row>
        <row r="2892">
          <cell r="A2892" t="str">
            <v>195220100</v>
          </cell>
        </row>
        <row r="2893">
          <cell r="A2893" t="str">
            <v>195220200</v>
          </cell>
        </row>
        <row r="2894">
          <cell r="A2894" t="str">
            <v>195220202</v>
          </cell>
        </row>
        <row r="2895">
          <cell r="A2895" t="str">
            <v>195220300</v>
          </cell>
        </row>
        <row r="2896">
          <cell r="A2896" t="str">
            <v>195233000</v>
          </cell>
        </row>
        <row r="2897">
          <cell r="A2897" t="str">
            <v>195233100</v>
          </cell>
        </row>
        <row r="2898">
          <cell r="A2898" t="str">
            <v>195233180</v>
          </cell>
        </row>
        <row r="2899">
          <cell r="A2899" t="str">
            <v>195233200</v>
          </cell>
        </row>
        <row r="2900">
          <cell r="A2900" t="str">
            <v>195233300</v>
          </cell>
        </row>
        <row r="2901">
          <cell r="A2901" t="str">
            <v>195233400</v>
          </cell>
        </row>
        <row r="2902">
          <cell r="A2902" t="str">
            <v>195233500</v>
          </cell>
        </row>
        <row r="2903">
          <cell r="A2903" t="str">
            <v>195233600</v>
          </cell>
        </row>
        <row r="2904">
          <cell r="A2904" t="str">
            <v>195233700</v>
          </cell>
        </row>
        <row r="2905">
          <cell r="A2905" t="str">
            <v>195233800</v>
          </cell>
        </row>
        <row r="2906">
          <cell r="A2906" t="str">
            <v>195233880</v>
          </cell>
        </row>
        <row r="2907">
          <cell r="A2907" t="str">
            <v>195233900</v>
          </cell>
        </row>
        <row r="2908">
          <cell r="A2908" t="str">
            <v>195235000</v>
          </cell>
        </row>
        <row r="2909">
          <cell r="A2909" t="str">
            <v>195235100</v>
          </cell>
        </row>
        <row r="2910">
          <cell r="A2910" t="str">
            <v>195235200</v>
          </cell>
        </row>
        <row r="2911">
          <cell r="A2911" t="str">
            <v>195235300</v>
          </cell>
        </row>
        <row r="2912">
          <cell r="A2912" t="str">
            <v>195237000</v>
          </cell>
        </row>
        <row r="2913">
          <cell r="A2913" t="str">
            <v>195237100</v>
          </cell>
        </row>
        <row r="2914">
          <cell r="A2914" t="str">
            <v>195237103</v>
          </cell>
        </row>
        <row r="2915">
          <cell r="A2915" t="str">
            <v>195237200</v>
          </cell>
        </row>
        <row r="2916">
          <cell r="A2916" t="str">
            <v>195237300</v>
          </cell>
        </row>
        <row r="2917">
          <cell r="A2917" t="str">
            <v>195237304</v>
          </cell>
        </row>
        <row r="2918">
          <cell r="A2918" t="str">
            <v>195237400</v>
          </cell>
        </row>
        <row r="2919">
          <cell r="A2919" t="str">
            <v>195237403</v>
          </cell>
        </row>
        <row r="2920">
          <cell r="A2920" t="str">
            <v>195237404</v>
          </cell>
        </row>
        <row r="2921">
          <cell r="A2921" t="str">
            <v>195237405</v>
          </cell>
        </row>
        <row r="2922">
          <cell r="A2922" t="str">
            <v>195237500</v>
          </cell>
        </row>
        <row r="2923">
          <cell r="A2923" t="str">
            <v>195237600</v>
          </cell>
        </row>
        <row r="2924">
          <cell r="A2924" t="str">
            <v>195237700</v>
          </cell>
        </row>
        <row r="2925">
          <cell r="A2925" t="str">
            <v>195237702</v>
          </cell>
        </row>
        <row r="2926">
          <cell r="A2926" t="str">
            <v>195239000</v>
          </cell>
        </row>
        <row r="2927">
          <cell r="A2927" t="str">
            <v>195239100</v>
          </cell>
        </row>
        <row r="2928">
          <cell r="A2928" t="str">
            <v>195239200</v>
          </cell>
        </row>
        <row r="2929">
          <cell r="A2929" t="str">
            <v>195239300</v>
          </cell>
        </row>
        <row r="2930">
          <cell r="A2930" t="str">
            <v>195239500</v>
          </cell>
        </row>
        <row r="2931">
          <cell r="A2931" t="str">
            <v>195239600</v>
          </cell>
        </row>
        <row r="2932">
          <cell r="A2932" t="str">
            <v>195239700</v>
          </cell>
        </row>
        <row r="2933">
          <cell r="A2933" t="str">
            <v>195239900</v>
          </cell>
        </row>
        <row r="2934">
          <cell r="A2934" t="str">
            <v>195243000</v>
          </cell>
        </row>
        <row r="2935">
          <cell r="A2935" t="str">
            <v>195243100</v>
          </cell>
        </row>
        <row r="2936">
          <cell r="A2936" t="str">
            <v>195243200</v>
          </cell>
        </row>
        <row r="2937">
          <cell r="A2937" t="str">
            <v>195243300</v>
          </cell>
        </row>
        <row r="2938">
          <cell r="A2938" t="str">
            <v>195243400</v>
          </cell>
        </row>
        <row r="2939">
          <cell r="A2939" t="str">
            <v>195245000</v>
          </cell>
        </row>
        <row r="2940">
          <cell r="A2940" t="str">
            <v>195245100</v>
          </cell>
        </row>
        <row r="2941">
          <cell r="A2941" t="str">
            <v>195245200</v>
          </cell>
        </row>
        <row r="2942">
          <cell r="A2942" t="str">
            <v>195247000</v>
          </cell>
        </row>
        <row r="2943">
          <cell r="A2943" t="str">
            <v>195247100</v>
          </cell>
        </row>
        <row r="2944">
          <cell r="A2944" t="str">
            <v>195247200</v>
          </cell>
        </row>
        <row r="2945">
          <cell r="A2945" t="str">
            <v>195247202</v>
          </cell>
        </row>
        <row r="2946">
          <cell r="A2946" t="str">
            <v>195247400</v>
          </cell>
        </row>
        <row r="2947">
          <cell r="A2947" t="str">
            <v>195249000</v>
          </cell>
        </row>
        <row r="2948">
          <cell r="A2948" t="str">
            <v>195249100</v>
          </cell>
        </row>
        <row r="2949">
          <cell r="A2949" t="str">
            <v>195249200</v>
          </cell>
        </row>
        <row r="2950">
          <cell r="A2950" t="str">
            <v>195249300</v>
          </cell>
        </row>
        <row r="2951">
          <cell r="A2951" t="str">
            <v>195253000</v>
          </cell>
        </row>
        <row r="2952">
          <cell r="A2952" t="str">
            <v>195253100</v>
          </cell>
        </row>
        <row r="2953">
          <cell r="A2953" t="str">
            <v>195253103</v>
          </cell>
        </row>
        <row r="2954">
          <cell r="A2954" t="str">
            <v>195253200</v>
          </cell>
        </row>
        <row r="2955">
          <cell r="A2955" t="str">
            <v>195253300</v>
          </cell>
        </row>
        <row r="2956">
          <cell r="A2956" t="str">
            <v>195253302</v>
          </cell>
        </row>
        <row r="2957">
          <cell r="A2957" t="str">
            <v>195253400</v>
          </cell>
        </row>
        <row r="2958">
          <cell r="A2958" t="str">
            <v>195253500</v>
          </cell>
        </row>
        <row r="2959">
          <cell r="A2959" t="str">
            <v>195253600</v>
          </cell>
        </row>
        <row r="2960">
          <cell r="A2960" t="str">
            <v>195255000</v>
          </cell>
        </row>
        <row r="2961">
          <cell r="A2961" t="str">
            <v>195255100</v>
          </cell>
        </row>
        <row r="2962">
          <cell r="A2962" t="str">
            <v>195255103</v>
          </cell>
        </row>
        <row r="2963">
          <cell r="A2963" t="str">
            <v>195255105</v>
          </cell>
        </row>
        <row r="2964">
          <cell r="A2964" t="str">
            <v>195255200</v>
          </cell>
        </row>
        <row r="2965">
          <cell r="A2965" t="str">
            <v>195255300</v>
          </cell>
        </row>
        <row r="2966">
          <cell r="A2966" t="str">
            <v>195255400</v>
          </cell>
        </row>
        <row r="2967">
          <cell r="A2967" t="str">
            <v>195255500</v>
          </cell>
        </row>
        <row r="2968">
          <cell r="A2968" t="str">
            <v>195255600</v>
          </cell>
        </row>
        <row r="2969">
          <cell r="A2969" t="str">
            <v>195257000</v>
          </cell>
        </row>
        <row r="2970">
          <cell r="A2970" t="str">
            <v>195257100</v>
          </cell>
        </row>
        <row r="2971">
          <cell r="A2971" t="str">
            <v>195257200</v>
          </cell>
        </row>
        <row r="2972">
          <cell r="A2972" t="str">
            <v>195257400</v>
          </cell>
        </row>
        <row r="2973">
          <cell r="A2973" t="str">
            <v>195257500</v>
          </cell>
        </row>
        <row r="2974">
          <cell r="A2974" t="str">
            <v>195257600</v>
          </cell>
        </row>
        <row r="2975">
          <cell r="A2975" t="str">
            <v>195257700</v>
          </cell>
        </row>
        <row r="2976">
          <cell r="A2976" t="str">
            <v>195259000</v>
          </cell>
        </row>
        <row r="2977">
          <cell r="A2977" t="str">
            <v>195259100</v>
          </cell>
        </row>
        <row r="2978">
          <cell r="A2978" t="str">
            <v>195259200</v>
          </cell>
        </row>
        <row r="2979">
          <cell r="A2979" t="str">
            <v>195259300</v>
          </cell>
        </row>
        <row r="2980">
          <cell r="A2980" t="str">
            <v>195259400</v>
          </cell>
        </row>
        <row r="2981">
          <cell r="A2981" t="str">
            <v>195259500</v>
          </cell>
        </row>
        <row r="2982">
          <cell r="A2982" t="str">
            <v>195259700</v>
          </cell>
        </row>
        <row r="2983">
          <cell r="A2983" t="str">
            <v>195600000</v>
          </cell>
        </row>
        <row r="2984">
          <cell r="A2984" t="str">
            <v>195620000</v>
          </cell>
        </row>
        <row r="2985">
          <cell r="A2985" t="str">
            <v>195620100</v>
          </cell>
        </row>
        <row r="2986">
          <cell r="A2986" t="str">
            <v>195633000</v>
          </cell>
        </row>
        <row r="2987">
          <cell r="A2987" t="str">
            <v>195633100</v>
          </cell>
        </row>
        <row r="2988">
          <cell r="A2988" t="str">
            <v>195633102</v>
          </cell>
        </row>
        <row r="2989">
          <cell r="A2989" t="str">
            <v>195633103</v>
          </cell>
        </row>
        <row r="2990">
          <cell r="A2990" t="str">
            <v>195633200</v>
          </cell>
        </row>
        <row r="2991">
          <cell r="A2991" t="str">
            <v>195633202</v>
          </cell>
        </row>
        <row r="2992">
          <cell r="A2992" t="str">
            <v>195633300</v>
          </cell>
        </row>
        <row r="2993">
          <cell r="A2993" t="str">
            <v>195633302</v>
          </cell>
        </row>
        <row r="2994">
          <cell r="A2994" t="str">
            <v>195633304</v>
          </cell>
        </row>
        <row r="2995">
          <cell r="A2995" t="str">
            <v>195635000</v>
          </cell>
        </row>
        <row r="2996">
          <cell r="A2996" t="str">
            <v>195635100</v>
          </cell>
        </row>
        <row r="2997">
          <cell r="A2997" t="str">
            <v>195635200</v>
          </cell>
        </row>
        <row r="2998">
          <cell r="A2998" t="str">
            <v>195635202</v>
          </cell>
        </row>
        <row r="2999">
          <cell r="A2999" t="str">
            <v>195637000</v>
          </cell>
        </row>
        <row r="3000">
          <cell r="A3000" t="str">
            <v>195637100</v>
          </cell>
        </row>
        <row r="3001">
          <cell r="A3001" t="str">
            <v>195637102</v>
          </cell>
        </row>
        <row r="3002">
          <cell r="A3002" t="str">
            <v>195637103</v>
          </cell>
        </row>
        <row r="3003">
          <cell r="A3003" t="str">
            <v>195637200</v>
          </cell>
        </row>
        <row r="3004">
          <cell r="A3004" t="str">
            <v>195637400</v>
          </cell>
        </row>
        <row r="3005">
          <cell r="A3005" t="str">
            <v>195637402</v>
          </cell>
        </row>
        <row r="3006">
          <cell r="A3006" t="str">
            <v>195638000</v>
          </cell>
        </row>
        <row r="3007">
          <cell r="A3007" t="str">
            <v>195638100</v>
          </cell>
        </row>
        <row r="3008">
          <cell r="A3008" t="str">
            <v>195638300</v>
          </cell>
        </row>
        <row r="3009">
          <cell r="A3009" t="str">
            <v>195639000</v>
          </cell>
        </row>
        <row r="3010">
          <cell r="A3010" t="str">
            <v>195639100</v>
          </cell>
        </row>
        <row r="3011">
          <cell r="A3011" t="str">
            <v>195639102</v>
          </cell>
        </row>
        <row r="3012">
          <cell r="A3012" t="str">
            <v>195639103</v>
          </cell>
        </row>
        <row r="3013">
          <cell r="A3013" t="str">
            <v>195639200</v>
          </cell>
        </row>
        <row r="3014">
          <cell r="A3014" t="str">
            <v>195639202</v>
          </cell>
        </row>
        <row r="3015">
          <cell r="A3015" t="str">
            <v>195639300</v>
          </cell>
        </row>
        <row r="3016">
          <cell r="A3016" t="str">
            <v>195643000</v>
          </cell>
        </row>
        <row r="3017">
          <cell r="A3017" t="str">
            <v>195643100</v>
          </cell>
        </row>
        <row r="3018">
          <cell r="A3018" t="str">
            <v>195643102</v>
          </cell>
        </row>
        <row r="3019">
          <cell r="A3019" t="str">
            <v>195643103</v>
          </cell>
        </row>
        <row r="3020">
          <cell r="A3020" t="str">
            <v>195643104</v>
          </cell>
        </row>
        <row r="3021">
          <cell r="A3021" t="str">
            <v>195643200</v>
          </cell>
        </row>
        <row r="3022">
          <cell r="A3022" t="str">
            <v>195643300</v>
          </cell>
        </row>
        <row r="3023">
          <cell r="A3023" t="str">
            <v>195643400</v>
          </cell>
        </row>
        <row r="3024">
          <cell r="A3024" t="str">
            <v>195643500</v>
          </cell>
        </row>
        <row r="3025">
          <cell r="A3025" t="str">
            <v>195645000</v>
          </cell>
        </row>
        <row r="3026">
          <cell r="A3026" t="str">
            <v>195645100</v>
          </cell>
        </row>
        <row r="3027">
          <cell r="A3027" t="str">
            <v>195645200</v>
          </cell>
        </row>
        <row r="3028">
          <cell r="A3028" t="str">
            <v>195645300</v>
          </cell>
        </row>
        <row r="3029">
          <cell r="A3029" t="str">
            <v>195645400</v>
          </cell>
        </row>
        <row r="3030">
          <cell r="A3030" t="str">
            <v>195647000</v>
          </cell>
        </row>
        <row r="3031">
          <cell r="A3031" t="str">
            <v>195647100</v>
          </cell>
        </row>
        <row r="3032">
          <cell r="A3032" t="str">
            <v>195647102</v>
          </cell>
        </row>
        <row r="3033">
          <cell r="A3033" t="str">
            <v>195647200</v>
          </cell>
        </row>
        <row r="3034">
          <cell r="A3034" t="str">
            <v>195647300</v>
          </cell>
        </row>
        <row r="3035">
          <cell r="A3035" t="str">
            <v>195649000</v>
          </cell>
        </row>
        <row r="3036">
          <cell r="A3036" t="str">
            <v>195649100</v>
          </cell>
        </row>
        <row r="3037">
          <cell r="A3037" t="str">
            <v>195649200</v>
          </cell>
        </row>
        <row r="3038">
          <cell r="A3038" t="str">
            <v>195649202</v>
          </cell>
        </row>
        <row r="3039">
          <cell r="A3039" t="str">
            <v>195649300</v>
          </cell>
        </row>
        <row r="3040">
          <cell r="A3040" t="str">
            <v>195653000</v>
          </cell>
        </row>
        <row r="3041">
          <cell r="A3041" t="str">
            <v>195653100</v>
          </cell>
        </row>
        <row r="3042">
          <cell r="A3042" t="str">
            <v>195653102</v>
          </cell>
        </row>
        <row r="3043">
          <cell r="A3043" t="str">
            <v>195653103</v>
          </cell>
        </row>
        <row r="3044">
          <cell r="A3044" t="str">
            <v>195653104</v>
          </cell>
        </row>
        <row r="3045">
          <cell r="A3045" t="str">
            <v>195653105</v>
          </cell>
        </row>
        <row r="3046">
          <cell r="A3046" t="str">
            <v>195653106</v>
          </cell>
        </row>
        <row r="3047">
          <cell r="A3047" t="str">
            <v>195653200</v>
          </cell>
        </row>
        <row r="3048">
          <cell r="A3048" t="str">
            <v>195653300</v>
          </cell>
        </row>
        <row r="3049">
          <cell r="A3049" t="str">
            <v>195655000</v>
          </cell>
        </row>
        <row r="3050">
          <cell r="A3050" t="str">
            <v>195655100</v>
          </cell>
        </row>
        <row r="3051">
          <cell r="A3051" t="str">
            <v>195655200</v>
          </cell>
        </row>
        <row r="3052">
          <cell r="A3052" t="str">
            <v>195655300</v>
          </cell>
        </row>
        <row r="3053">
          <cell r="A3053" t="str">
            <v>195655400</v>
          </cell>
        </row>
        <row r="3054">
          <cell r="A3054" t="str">
            <v>195657000</v>
          </cell>
        </row>
        <row r="3055">
          <cell r="A3055" t="str">
            <v>195657100</v>
          </cell>
        </row>
        <row r="3056">
          <cell r="A3056" t="str">
            <v>195657102</v>
          </cell>
        </row>
        <row r="3057">
          <cell r="A3057" t="str">
            <v>195657200</v>
          </cell>
        </row>
        <row r="3058">
          <cell r="A3058" t="str">
            <v>195657202</v>
          </cell>
        </row>
        <row r="3059">
          <cell r="A3059" t="str">
            <v>195657300</v>
          </cell>
        </row>
        <row r="3060">
          <cell r="A3060" t="str">
            <v>195659000</v>
          </cell>
        </row>
        <row r="3061">
          <cell r="A3061" t="str">
            <v>195659100</v>
          </cell>
        </row>
        <row r="3062">
          <cell r="A3062" t="str">
            <v>195659200</v>
          </cell>
        </row>
        <row r="3063">
          <cell r="A3063" t="str">
            <v>195659300</v>
          </cell>
        </row>
        <row r="3064">
          <cell r="A3064" t="str">
            <v>195800000</v>
          </cell>
        </row>
        <row r="3065">
          <cell r="A3065" t="str">
            <v>195830000</v>
          </cell>
        </row>
        <row r="3066">
          <cell r="A3066" t="str">
            <v>195830100</v>
          </cell>
        </row>
        <row r="3067">
          <cell r="A3067" t="str">
            <v>195830300</v>
          </cell>
        </row>
        <row r="3068">
          <cell r="A3068" t="str">
            <v>195830302</v>
          </cell>
        </row>
        <row r="3069">
          <cell r="A3069" t="str">
            <v>195830400</v>
          </cell>
        </row>
        <row r="3070">
          <cell r="A3070" t="str">
            <v>195833000</v>
          </cell>
        </row>
        <row r="3071">
          <cell r="A3071" t="str">
            <v>195833100</v>
          </cell>
        </row>
        <row r="3072">
          <cell r="A3072" t="str">
            <v>195833200</v>
          </cell>
        </row>
        <row r="3073">
          <cell r="A3073" t="str">
            <v>195833202</v>
          </cell>
        </row>
        <row r="3074">
          <cell r="A3074" t="str">
            <v>195833300</v>
          </cell>
        </row>
        <row r="3075">
          <cell r="A3075" t="str">
            <v>195835000</v>
          </cell>
        </row>
        <row r="3076">
          <cell r="A3076" t="str">
            <v>195835100</v>
          </cell>
        </row>
        <row r="3077">
          <cell r="A3077" t="str">
            <v>195835102</v>
          </cell>
        </row>
        <row r="3078">
          <cell r="A3078" t="str">
            <v>195835103</v>
          </cell>
        </row>
        <row r="3079">
          <cell r="A3079" t="str">
            <v>195837000</v>
          </cell>
        </row>
        <row r="3080">
          <cell r="A3080" t="str">
            <v>195837100</v>
          </cell>
        </row>
        <row r="3081">
          <cell r="A3081" t="str">
            <v>195837102</v>
          </cell>
        </row>
        <row r="3082">
          <cell r="A3082" t="str">
            <v>195837103</v>
          </cell>
        </row>
        <row r="3083">
          <cell r="A3083" t="str">
            <v>195837200</v>
          </cell>
        </row>
        <row r="3084">
          <cell r="A3084" t="str">
            <v>195837202</v>
          </cell>
        </row>
        <row r="3085">
          <cell r="A3085" t="str">
            <v>195837300</v>
          </cell>
        </row>
        <row r="3086">
          <cell r="A3086" t="str">
            <v>195837302</v>
          </cell>
        </row>
        <row r="3087">
          <cell r="A3087" t="str">
            <v>195837303</v>
          </cell>
        </row>
        <row r="3088">
          <cell r="A3088" t="str">
            <v>195837304</v>
          </cell>
        </row>
        <row r="3089">
          <cell r="A3089" t="str">
            <v>195837305</v>
          </cell>
        </row>
        <row r="3090">
          <cell r="A3090" t="str">
            <v>195837306</v>
          </cell>
        </row>
        <row r="3091">
          <cell r="A3091" t="str">
            <v>195837307</v>
          </cell>
        </row>
        <row r="3092">
          <cell r="A3092" t="str">
            <v>195839000</v>
          </cell>
        </row>
        <row r="3093">
          <cell r="A3093" t="str">
            <v>195839100</v>
          </cell>
        </row>
        <row r="3094">
          <cell r="A3094" t="str">
            <v>195839200</v>
          </cell>
        </row>
        <row r="3095">
          <cell r="A3095" t="str">
            <v>195841000</v>
          </cell>
        </row>
        <row r="3096">
          <cell r="A3096" t="str">
            <v>195841100</v>
          </cell>
        </row>
        <row r="3097">
          <cell r="A3097" t="str">
            <v>195841102</v>
          </cell>
        </row>
        <row r="3098">
          <cell r="A3098" t="str">
            <v>195841200</v>
          </cell>
        </row>
        <row r="3099">
          <cell r="A3099" t="str">
            <v>195841202</v>
          </cell>
        </row>
        <row r="3100">
          <cell r="A3100" t="str">
            <v>195841300</v>
          </cell>
        </row>
        <row r="3101">
          <cell r="A3101" t="str">
            <v>195841302</v>
          </cell>
        </row>
        <row r="3102">
          <cell r="A3102" t="str">
            <v>195845000</v>
          </cell>
        </row>
        <row r="3103">
          <cell r="A3103" t="str">
            <v>195845100</v>
          </cell>
        </row>
        <row r="3104">
          <cell r="A3104" t="str">
            <v>195845102</v>
          </cell>
        </row>
        <row r="3105">
          <cell r="A3105" t="str">
            <v>195845103</v>
          </cell>
        </row>
        <row r="3106">
          <cell r="A3106" t="str">
            <v>195845104</v>
          </cell>
        </row>
        <row r="3107">
          <cell r="A3107" t="str">
            <v>195847000</v>
          </cell>
        </row>
        <row r="3108">
          <cell r="A3108" t="str">
            <v>195847100</v>
          </cell>
        </row>
        <row r="3109">
          <cell r="A3109" t="str">
            <v>195847102</v>
          </cell>
        </row>
        <row r="3110">
          <cell r="A3110" t="str">
            <v>195847200</v>
          </cell>
        </row>
        <row r="3111">
          <cell r="A3111" t="str">
            <v>195849000</v>
          </cell>
        </row>
        <row r="3112">
          <cell r="A3112" t="str">
            <v>195849100</v>
          </cell>
        </row>
        <row r="3113">
          <cell r="A3113" t="str">
            <v>195849300</v>
          </cell>
        </row>
        <row r="3114">
          <cell r="A3114" t="str">
            <v>195851000</v>
          </cell>
        </row>
        <row r="3115">
          <cell r="A3115" t="str">
            <v>195851100</v>
          </cell>
        </row>
        <row r="3116">
          <cell r="A3116" t="str">
            <v>195851200</v>
          </cell>
        </row>
        <row r="3117">
          <cell r="A3117" t="str">
            <v>195853000</v>
          </cell>
        </row>
        <row r="3118">
          <cell r="A3118" t="str">
            <v>195853100</v>
          </cell>
        </row>
        <row r="3119">
          <cell r="A3119" t="str">
            <v>195853102</v>
          </cell>
        </row>
        <row r="3120">
          <cell r="A3120" t="str">
            <v>195853300</v>
          </cell>
        </row>
        <row r="3121">
          <cell r="A3121" t="str">
            <v>195853500</v>
          </cell>
        </row>
        <row r="3122">
          <cell r="A3122" t="str">
            <v>195855000</v>
          </cell>
        </row>
        <row r="3123">
          <cell r="A3123" t="str">
            <v>195855100</v>
          </cell>
        </row>
        <row r="3124">
          <cell r="A3124" t="str">
            <v>195855102</v>
          </cell>
        </row>
        <row r="3125">
          <cell r="A3125" t="str">
            <v>195855103</v>
          </cell>
        </row>
        <row r="3126">
          <cell r="A3126" t="str">
            <v>195855104</v>
          </cell>
        </row>
        <row r="3127">
          <cell r="A3127" t="str">
            <v>195855200</v>
          </cell>
        </row>
        <row r="3128">
          <cell r="A3128" t="str">
            <v>195857000</v>
          </cell>
        </row>
        <row r="3129">
          <cell r="A3129" t="str">
            <v>195857100</v>
          </cell>
        </row>
        <row r="3130">
          <cell r="A3130" t="str">
            <v>195859000</v>
          </cell>
        </row>
        <row r="3131">
          <cell r="A3131" t="str">
            <v>195859100</v>
          </cell>
        </row>
        <row r="3132">
          <cell r="A3132" t="str">
            <v>195859200</v>
          </cell>
        </row>
        <row r="3133">
          <cell r="A3133" t="str">
            <v>195859300</v>
          </cell>
        </row>
        <row r="3134">
          <cell r="A3134" t="str">
            <v>195861000</v>
          </cell>
        </row>
        <row r="3135">
          <cell r="A3135" t="str">
            <v>195861100</v>
          </cell>
        </row>
        <row r="3136">
          <cell r="A3136" t="str">
            <v>195861102</v>
          </cell>
        </row>
        <row r="3137">
          <cell r="A3137" t="str">
            <v>195861103</v>
          </cell>
        </row>
        <row r="3138">
          <cell r="A3138" t="str">
            <v>195861104</v>
          </cell>
        </row>
        <row r="3139">
          <cell r="A3139" t="str">
            <v>195861200</v>
          </cell>
        </row>
        <row r="3140">
          <cell r="A3140" t="str">
            <v>195861202</v>
          </cell>
        </row>
        <row r="3141">
          <cell r="A3141" t="str">
            <v>195861203</v>
          </cell>
        </row>
        <row r="3142">
          <cell r="A3142" t="str">
            <v>195863000</v>
          </cell>
        </row>
        <row r="3143">
          <cell r="A3143" t="str">
            <v>195863100</v>
          </cell>
        </row>
        <row r="3144">
          <cell r="A3144" t="str">
            <v>195863102</v>
          </cell>
        </row>
        <row r="3145">
          <cell r="A3145" t="str">
            <v>195863103</v>
          </cell>
        </row>
        <row r="3146">
          <cell r="A3146" t="str">
            <v>195863104</v>
          </cell>
        </row>
        <row r="3147">
          <cell r="A3147" t="str">
            <v>195863200</v>
          </cell>
        </row>
        <row r="3148">
          <cell r="A3148" t="str">
            <v>195865000</v>
          </cell>
        </row>
        <row r="3149">
          <cell r="A3149" t="str">
            <v>195865100</v>
          </cell>
        </row>
        <row r="3150">
          <cell r="A3150" t="str">
            <v>195865200</v>
          </cell>
        </row>
        <row r="3151">
          <cell r="A3151" t="str">
            <v>195865300</v>
          </cell>
        </row>
        <row r="3152">
          <cell r="A3152" t="str">
            <v>195865400</v>
          </cell>
        </row>
        <row r="3153">
          <cell r="A3153" t="str">
            <v>195867000</v>
          </cell>
        </row>
        <row r="3154">
          <cell r="A3154" t="str">
            <v>195867100</v>
          </cell>
        </row>
        <row r="3155">
          <cell r="A3155" t="str">
            <v>195867102</v>
          </cell>
        </row>
        <row r="3156">
          <cell r="A3156" t="str">
            <v>195867103</v>
          </cell>
        </row>
        <row r="3157">
          <cell r="A3157" t="str">
            <v>195867104</v>
          </cell>
        </row>
        <row r="3158">
          <cell r="A3158" t="str">
            <v>195867105</v>
          </cell>
        </row>
        <row r="3159">
          <cell r="A3159" t="str">
            <v>195867106</v>
          </cell>
        </row>
        <row r="3160">
          <cell r="A3160" t="str">
            <v>195869000</v>
          </cell>
        </row>
        <row r="3161">
          <cell r="A3161" t="str">
            <v>195869100</v>
          </cell>
        </row>
        <row r="3162">
          <cell r="A3162" t="str">
            <v>195869200</v>
          </cell>
        </row>
        <row r="3163">
          <cell r="A3163" t="str">
            <v>195871000</v>
          </cell>
        </row>
        <row r="3164">
          <cell r="A3164" t="str">
            <v>195871100</v>
          </cell>
        </row>
        <row r="3165">
          <cell r="A3165" t="str">
            <v>195871102</v>
          </cell>
        </row>
        <row r="3166">
          <cell r="A3166" t="str">
            <v>195871103</v>
          </cell>
        </row>
        <row r="3167">
          <cell r="A3167" t="str">
            <v>195871104</v>
          </cell>
        </row>
        <row r="3168">
          <cell r="A3168" t="str">
            <v>195871105</v>
          </cell>
        </row>
        <row r="3169">
          <cell r="A3169" t="str">
            <v>195873000</v>
          </cell>
        </row>
        <row r="3170">
          <cell r="A3170" t="str">
            <v>195873100</v>
          </cell>
        </row>
        <row r="3171">
          <cell r="A3171" t="str">
            <v>195873102</v>
          </cell>
        </row>
        <row r="3172">
          <cell r="A3172" t="str">
            <v>195873103</v>
          </cell>
        </row>
        <row r="3173">
          <cell r="A3173" t="str">
            <v>195873104</v>
          </cell>
        </row>
        <row r="3174">
          <cell r="A3174" t="str">
            <v>195873200</v>
          </cell>
        </row>
        <row r="3175">
          <cell r="A3175" t="str">
            <v>195873202</v>
          </cell>
        </row>
        <row r="3176">
          <cell r="A3176" t="str">
            <v>195873203</v>
          </cell>
        </row>
        <row r="3177">
          <cell r="A3177" t="str">
            <v>195873204</v>
          </cell>
        </row>
        <row r="3178">
          <cell r="A3178" t="str">
            <v>195873300</v>
          </cell>
        </row>
        <row r="3179">
          <cell r="A3179" t="str">
            <v>195873302</v>
          </cell>
        </row>
        <row r="3180">
          <cell r="A3180" t="str">
            <v>195873303</v>
          </cell>
        </row>
        <row r="3181">
          <cell r="A3181" t="str">
            <v>195873304</v>
          </cell>
        </row>
        <row r="3182">
          <cell r="A3182" t="str">
            <v>195875000</v>
          </cell>
        </row>
        <row r="3183">
          <cell r="A3183" t="str">
            <v>195875100</v>
          </cell>
        </row>
        <row r="3184">
          <cell r="A3184" t="str">
            <v>195875102</v>
          </cell>
        </row>
        <row r="3185">
          <cell r="A3185" t="str">
            <v>195875200</v>
          </cell>
        </row>
        <row r="3186">
          <cell r="A3186" t="str">
            <v>195877000</v>
          </cell>
        </row>
        <row r="3187">
          <cell r="A3187" t="str">
            <v>195877100</v>
          </cell>
        </row>
        <row r="3188">
          <cell r="A3188" t="str">
            <v>195877200</v>
          </cell>
        </row>
        <row r="3189">
          <cell r="A3189" t="str">
            <v>195877300</v>
          </cell>
        </row>
        <row r="3190">
          <cell r="A3190" t="str">
            <v>195877400</v>
          </cell>
        </row>
        <row r="3191">
          <cell r="A3191" t="str">
            <v>195877500</v>
          </cell>
        </row>
        <row r="3192">
          <cell r="A3192" t="str">
            <v>195877600</v>
          </cell>
        </row>
        <row r="3193">
          <cell r="A3193" t="str">
            <v>196000000</v>
          </cell>
        </row>
        <row r="3194">
          <cell r="A3194" t="str">
            <v>196020000</v>
          </cell>
        </row>
        <row r="3195">
          <cell r="A3195" t="str">
            <v>196020100</v>
          </cell>
        </row>
        <row r="3196">
          <cell r="A3196" t="str">
            <v>196020200</v>
          </cell>
        </row>
        <row r="3197">
          <cell r="A3197" t="str">
            <v>196033000</v>
          </cell>
        </row>
        <row r="3198">
          <cell r="A3198" t="str">
            <v>196033100</v>
          </cell>
        </row>
        <row r="3199">
          <cell r="A3199" t="str">
            <v>196033200</v>
          </cell>
        </row>
        <row r="3200">
          <cell r="A3200" t="str">
            <v>196035000</v>
          </cell>
        </row>
        <row r="3201">
          <cell r="A3201" t="str">
            <v>196035100</v>
          </cell>
        </row>
        <row r="3202">
          <cell r="A3202" t="str">
            <v>196035200</v>
          </cell>
        </row>
        <row r="3203">
          <cell r="A3203" t="str">
            <v>196035400</v>
          </cell>
        </row>
        <row r="3204">
          <cell r="A3204" t="str">
            <v>196037000</v>
          </cell>
        </row>
        <row r="3205">
          <cell r="A3205" t="str">
            <v>196037100</v>
          </cell>
        </row>
        <row r="3206">
          <cell r="A3206" t="str">
            <v>196037200</v>
          </cell>
        </row>
        <row r="3207">
          <cell r="A3207" t="str">
            <v>196037300</v>
          </cell>
        </row>
        <row r="3208">
          <cell r="A3208" t="str">
            <v>196039000</v>
          </cell>
        </row>
        <row r="3209">
          <cell r="A3209" t="str">
            <v>196039100</v>
          </cell>
        </row>
        <row r="3210">
          <cell r="A3210" t="str">
            <v>196039200</v>
          </cell>
        </row>
        <row r="3211">
          <cell r="A3211" t="str">
            <v>196043000</v>
          </cell>
        </row>
        <row r="3212">
          <cell r="A3212" t="str">
            <v>196043100</v>
          </cell>
        </row>
        <row r="3213">
          <cell r="A3213" t="str">
            <v>196043200</v>
          </cell>
        </row>
        <row r="3214">
          <cell r="A3214" t="str">
            <v>196045000</v>
          </cell>
        </row>
        <row r="3215">
          <cell r="A3215" t="str">
            <v>196045100</v>
          </cell>
        </row>
        <row r="3216">
          <cell r="A3216" t="str">
            <v>196047000</v>
          </cell>
        </row>
        <row r="3217">
          <cell r="A3217" t="str">
            <v>196047100</v>
          </cell>
        </row>
        <row r="3218">
          <cell r="A3218" t="str">
            <v>196049000</v>
          </cell>
        </row>
        <row r="3219">
          <cell r="A3219" t="str">
            <v>196049100</v>
          </cell>
        </row>
        <row r="3220">
          <cell r="A3220" t="str">
            <v>196049300</v>
          </cell>
        </row>
        <row r="3221">
          <cell r="A3221" t="str">
            <v>196051000</v>
          </cell>
        </row>
        <row r="3222">
          <cell r="A3222" t="str">
            <v>196051100</v>
          </cell>
        </row>
        <row r="3223">
          <cell r="A3223" t="str">
            <v>196051200</v>
          </cell>
        </row>
        <row r="3224">
          <cell r="A3224" t="str">
            <v>196051300</v>
          </cell>
        </row>
        <row r="3225">
          <cell r="A3225" t="str">
            <v>196053000</v>
          </cell>
        </row>
        <row r="3226">
          <cell r="A3226" t="str">
            <v>196053100</v>
          </cell>
        </row>
        <row r="3227">
          <cell r="A3227" t="str">
            <v>196055000</v>
          </cell>
        </row>
        <row r="3228">
          <cell r="A3228" t="str">
            <v>196055100</v>
          </cell>
        </row>
        <row r="3229">
          <cell r="A3229" t="str">
            <v>196055200</v>
          </cell>
        </row>
        <row r="3230">
          <cell r="A3230" t="str">
            <v>196055300</v>
          </cell>
        </row>
        <row r="3231">
          <cell r="A3231" t="str">
            <v>196055400</v>
          </cell>
        </row>
        <row r="3232">
          <cell r="A3232" t="str">
            <v>196055500</v>
          </cell>
        </row>
        <row r="3233">
          <cell r="A3233" t="str">
            <v>196055600</v>
          </cell>
        </row>
        <row r="3234">
          <cell r="A3234" t="str">
            <v>196055700</v>
          </cell>
        </row>
        <row r="3235">
          <cell r="A3235" t="str">
            <v>196057000</v>
          </cell>
        </row>
        <row r="3236">
          <cell r="A3236" t="str">
            <v>196057100</v>
          </cell>
        </row>
        <row r="3237">
          <cell r="A3237" t="str">
            <v>196057200</v>
          </cell>
        </row>
        <row r="3238">
          <cell r="A3238" t="str">
            <v>196057300</v>
          </cell>
        </row>
        <row r="3239">
          <cell r="A3239" t="str">
            <v>196057400</v>
          </cell>
        </row>
        <row r="3240">
          <cell r="A3240" t="str">
            <v>196057500</v>
          </cell>
        </row>
        <row r="3241">
          <cell r="A3241" t="str">
            <v>196057600</v>
          </cell>
        </row>
        <row r="3242">
          <cell r="A3242" t="str">
            <v>196059000</v>
          </cell>
        </row>
        <row r="3243">
          <cell r="A3243" t="str">
            <v>196059100</v>
          </cell>
        </row>
        <row r="3244">
          <cell r="A3244" t="str">
            <v>196200000</v>
          </cell>
        </row>
        <row r="3245">
          <cell r="A3245" t="str">
            <v>196220000</v>
          </cell>
        </row>
        <row r="3246">
          <cell r="A3246" t="str">
            <v>196220100</v>
          </cell>
        </row>
        <row r="3247">
          <cell r="A3247" t="str">
            <v>196233000</v>
          </cell>
        </row>
        <row r="3248">
          <cell r="A3248" t="str">
            <v>196233100</v>
          </cell>
        </row>
        <row r="3249">
          <cell r="A3249" t="str">
            <v>196233200</v>
          </cell>
        </row>
        <row r="3250">
          <cell r="A3250" t="str">
            <v>196233300</v>
          </cell>
        </row>
        <row r="3251">
          <cell r="A3251" t="str">
            <v>196233400</v>
          </cell>
        </row>
        <row r="3252">
          <cell r="A3252" t="str">
            <v>196233500</v>
          </cell>
        </row>
        <row r="3253">
          <cell r="A3253" t="str">
            <v>196233680</v>
          </cell>
        </row>
        <row r="3254">
          <cell r="A3254" t="str">
            <v>196233700</v>
          </cell>
        </row>
        <row r="3255">
          <cell r="A3255" t="str">
            <v>196233800</v>
          </cell>
        </row>
        <row r="3256">
          <cell r="A3256" t="str">
            <v>196233900</v>
          </cell>
        </row>
        <row r="3257">
          <cell r="A3257" t="str">
            <v>196235000</v>
          </cell>
        </row>
        <row r="3258">
          <cell r="A3258" t="str">
            <v>196235100</v>
          </cell>
        </row>
        <row r="3259">
          <cell r="A3259" t="str">
            <v>196235200</v>
          </cell>
        </row>
        <row r="3260">
          <cell r="A3260" t="str">
            <v>196235300</v>
          </cell>
        </row>
        <row r="3261">
          <cell r="A3261" t="str">
            <v>196237000</v>
          </cell>
        </row>
        <row r="3262">
          <cell r="A3262" t="str">
            <v>196237100</v>
          </cell>
        </row>
        <row r="3263">
          <cell r="A3263" t="str">
            <v>196237200</v>
          </cell>
        </row>
        <row r="3264">
          <cell r="A3264" t="str">
            <v>196237300</v>
          </cell>
        </row>
        <row r="3265">
          <cell r="A3265" t="str">
            <v>196237400</v>
          </cell>
        </row>
        <row r="3266">
          <cell r="A3266" t="str">
            <v>196237500</v>
          </cell>
        </row>
        <row r="3267">
          <cell r="A3267" t="str">
            <v>196239000</v>
          </cell>
        </row>
        <row r="3268">
          <cell r="A3268" t="str">
            <v>196239100</v>
          </cell>
        </row>
        <row r="3269">
          <cell r="A3269" t="str">
            <v>196239300</v>
          </cell>
        </row>
        <row r="3270">
          <cell r="A3270" t="str">
            <v>196243000</v>
          </cell>
        </row>
        <row r="3271">
          <cell r="A3271" t="str">
            <v>196243100</v>
          </cell>
        </row>
        <row r="3272">
          <cell r="A3272" t="str">
            <v>196243200</v>
          </cell>
        </row>
        <row r="3273">
          <cell r="A3273" t="str">
            <v>196245000</v>
          </cell>
        </row>
        <row r="3274">
          <cell r="A3274" t="str">
            <v>196245100</v>
          </cell>
        </row>
        <row r="3275">
          <cell r="A3275" t="str">
            <v>196247000</v>
          </cell>
        </row>
        <row r="3276">
          <cell r="A3276" t="str">
            <v>196247100</v>
          </cell>
        </row>
        <row r="3277">
          <cell r="A3277" t="str">
            <v>196247300</v>
          </cell>
        </row>
        <row r="3278">
          <cell r="A3278" t="str">
            <v>196247380</v>
          </cell>
        </row>
        <row r="3279">
          <cell r="A3279" t="str">
            <v>196247400</v>
          </cell>
        </row>
        <row r="3280">
          <cell r="A3280" t="str">
            <v>196247480</v>
          </cell>
        </row>
        <row r="3281">
          <cell r="A3281" t="str">
            <v>196247500</v>
          </cell>
        </row>
        <row r="3282">
          <cell r="A3282" t="str">
            <v>196247580</v>
          </cell>
        </row>
        <row r="3283">
          <cell r="A3283" t="str">
            <v>196247600</v>
          </cell>
        </row>
        <row r="3284">
          <cell r="A3284" t="str">
            <v>196247700</v>
          </cell>
        </row>
        <row r="3285">
          <cell r="A3285" t="str">
            <v>196247780</v>
          </cell>
        </row>
        <row r="3286">
          <cell r="A3286" t="str">
            <v>196247800</v>
          </cell>
        </row>
        <row r="3287">
          <cell r="A3287" t="str">
            <v>196249000</v>
          </cell>
        </row>
        <row r="3288">
          <cell r="A3288" t="str">
            <v>196249100</v>
          </cell>
        </row>
        <row r="3289">
          <cell r="A3289" t="str">
            <v>196249200</v>
          </cell>
        </row>
        <row r="3290">
          <cell r="A3290" t="str">
            <v>196249300</v>
          </cell>
        </row>
        <row r="3291">
          <cell r="A3291" t="str">
            <v>196249400</v>
          </cell>
        </row>
        <row r="3292">
          <cell r="A3292" t="str">
            <v>196249500</v>
          </cell>
        </row>
        <row r="3293">
          <cell r="A3293" t="str">
            <v>196253000</v>
          </cell>
        </row>
        <row r="3294">
          <cell r="A3294" t="str">
            <v>196253100</v>
          </cell>
        </row>
        <row r="3295">
          <cell r="A3295" t="str">
            <v>196253200</v>
          </cell>
        </row>
        <row r="3296">
          <cell r="A3296" t="str">
            <v>196253300</v>
          </cell>
        </row>
        <row r="3297">
          <cell r="A3297" t="str">
            <v>196253400</v>
          </cell>
        </row>
        <row r="3298">
          <cell r="A3298" t="str">
            <v>196253500</v>
          </cell>
        </row>
        <row r="3299">
          <cell r="A3299" t="str">
            <v>196253600</v>
          </cell>
        </row>
        <row r="3300">
          <cell r="A3300" t="str">
            <v>196253700</v>
          </cell>
        </row>
        <row r="3301">
          <cell r="A3301" t="str">
            <v>196255000</v>
          </cell>
        </row>
        <row r="3302">
          <cell r="A3302" t="str">
            <v>196255100</v>
          </cell>
        </row>
        <row r="3303">
          <cell r="A3303" t="str">
            <v>196255200</v>
          </cell>
        </row>
        <row r="3304">
          <cell r="A3304" t="str">
            <v>196255300</v>
          </cell>
        </row>
        <row r="3305">
          <cell r="A3305" t="str">
            <v>196255400</v>
          </cell>
        </row>
        <row r="3306">
          <cell r="A3306" t="str">
            <v>196257000</v>
          </cell>
        </row>
        <row r="3307">
          <cell r="A3307" t="str">
            <v>196257100</v>
          </cell>
        </row>
        <row r="3308">
          <cell r="A3308" t="str">
            <v>196257300</v>
          </cell>
        </row>
        <row r="3309">
          <cell r="A3309" t="str">
            <v>196257400</v>
          </cell>
        </row>
        <row r="3310">
          <cell r="A3310" t="str">
            <v>196257600</v>
          </cell>
        </row>
        <row r="3311">
          <cell r="A3311" t="str">
            <v>196400000</v>
          </cell>
        </row>
        <row r="3312">
          <cell r="A3312" t="str">
            <v>196430000</v>
          </cell>
        </row>
        <row r="3313">
          <cell r="A3313" t="str">
            <v>196430100</v>
          </cell>
        </row>
        <row r="3314">
          <cell r="A3314" t="str">
            <v>196430200</v>
          </cell>
        </row>
        <row r="3315">
          <cell r="A3315" t="str">
            <v>196430300</v>
          </cell>
        </row>
        <row r="3316">
          <cell r="A3316" t="str">
            <v>196430400</v>
          </cell>
        </row>
        <row r="3317">
          <cell r="A3317" t="str">
            <v>196430500</v>
          </cell>
        </row>
        <row r="3318">
          <cell r="A3318" t="str">
            <v>196430600</v>
          </cell>
        </row>
        <row r="3319">
          <cell r="A3319" t="str">
            <v>196433000</v>
          </cell>
        </row>
        <row r="3320">
          <cell r="A3320" t="str">
            <v>196433100</v>
          </cell>
        </row>
        <row r="3321">
          <cell r="A3321" t="str">
            <v>196433200</v>
          </cell>
        </row>
        <row r="3322">
          <cell r="A3322" t="str">
            <v>196433300</v>
          </cell>
        </row>
        <row r="3323">
          <cell r="A3323" t="str">
            <v>196435000</v>
          </cell>
        </row>
        <row r="3324">
          <cell r="A3324" t="str">
            <v>196435100</v>
          </cell>
        </row>
        <row r="3325">
          <cell r="A3325" t="str">
            <v>196435200</v>
          </cell>
        </row>
        <row r="3326">
          <cell r="A3326" t="str">
            <v>196435300</v>
          </cell>
        </row>
        <row r="3327">
          <cell r="A3327" t="str">
            <v>196437000</v>
          </cell>
        </row>
        <row r="3328">
          <cell r="A3328" t="str">
            <v>196437100</v>
          </cell>
        </row>
        <row r="3329">
          <cell r="A3329" t="str">
            <v>196437200</v>
          </cell>
        </row>
        <row r="3330">
          <cell r="A3330" t="str">
            <v>196439000</v>
          </cell>
        </row>
        <row r="3331">
          <cell r="A3331" t="str">
            <v>196439100</v>
          </cell>
        </row>
        <row r="3332">
          <cell r="A3332" t="str">
            <v>196439200</v>
          </cell>
        </row>
        <row r="3333">
          <cell r="A3333" t="str">
            <v>196439300</v>
          </cell>
        </row>
        <row r="3334">
          <cell r="A3334" t="str">
            <v>196443000</v>
          </cell>
        </row>
        <row r="3335">
          <cell r="A3335" t="str">
            <v>196443100</v>
          </cell>
        </row>
        <row r="3336">
          <cell r="A3336" t="str">
            <v>196443200</v>
          </cell>
        </row>
        <row r="3337">
          <cell r="A3337" t="str">
            <v>196443300</v>
          </cell>
        </row>
        <row r="3338">
          <cell r="A3338" t="str">
            <v>196447000</v>
          </cell>
        </row>
        <row r="3339">
          <cell r="A3339" t="str">
            <v>196447100</v>
          </cell>
        </row>
        <row r="3340">
          <cell r="A3340" t="str">
            <v>196447200</v>
          </cell>
        </row>
        <row r="3341">
          <cell r="A3341" t="str">
            <v>196449000</v>
          </cell>
        </row>
        <row r="3342">
          <cell r="A3342" t="str">
            <v>196449100</v>
          </cell>
        </row>
        <row r="3343">
          <cell r="A3343" t="str">
            <v>196449200</v>
          </cell>
        </row>
        <row r="3344">
          <cell r="A3344" t="str">
            <v>196449300</v>
          </cell>
        </row>
        <row r="3345">
          <cell r="A3345" t="str">
            <v>196453000</v>
          </cell>
        </row>
        <row r="3346">
          <cell r="A3346" t="str">
            <v>196453100</v>
          </cell>
        </row>
        <row r="3347">
          <cell r="A3347" t="str">
            <v>196455000</v>
          </cell>
        </row>
        <row r="3348">
          <cell r="A3348" t="str">
            <v>196455100</v>
          </cell>
        </row>
        <row r="3349">
          <cell r="A3349" t="str">
            <v>196455200</v>
          </cell>
        </row>
        <row r="3350">
          <cell r="A3350" t="str">
            <v>196455300</v>
          </cell>
        </row>
        <row r="3351">
          <cell r="A3351" t="str">
            <v>196457000</v>
          </cell>
        </row>
        <row r="3352">
          <cell r="A3352" t="str">
            <v>196457100</v>
          </cell>
        </row>
        <row r="3353">
          <cell r="A3353" t="str">
            <v>196457200</v>
          </cell>
        </row>
        <row r="3354">
          <cell r="A3354" t="str">
            <v>196457300</v>
          </cell>
        </row>
        <row r="3355">
          <cell r="A3355" t="str">
            <v>196457400</v>
          </cell>
        </row>
        <row r="3356">
          <cell r="A3356" t="str">
            <v>196600000</v>
          </cell>
        </row>
        <row r="3357">
          <cell r="A3357" t="str">
            <v>196630000</v>
          </cell>
        </row>
        <row r="3358">
          <cell r="A3358" t="str">
            <v>196630100</v>
          </cell>
        </row>
        <row r="3359">
          <cell r="A3359" t="str">
            <v>196630102</v>
          </cell>
        </row>
        <row r="3360">
          <cell r="A3360" t="str">
            <v>196630103</v>
          </cell>
        </row>
        <row r="3361">
          <cell r="A3361" t="str">
            <v>196633000</v>
          </cell>
        </row>
        <row r="3362">
          <cell r="A3362" t="str">
            <v>196633100</v>
          </cell>
        </row>
        <row r="3363">
          <cell r="A3363" t="str">
            <v>196635000</v>
          </cell>
        </row>
        <row r="3364">
          <cell r="A3364" t="str">
            <v>196635100</v>
          </cell>
        </row>
        <row r="3365">
          <cell r="A3365" t="str">
            <v>196635102</v>
          </cell>
        </row>
        <row r="3366">
          <cell r="A3366" t="str">
            <v>196635103</v>
          </cell>
        </row>
        <row r="3367">
          <cell r="A3367" t="str">
            <v>196635200</v>
          </cell>
        </row>
        <row r="3368">
          <cell r="A3368" t="str">
            <v>196635300</v>
          </cell>
        </row>
        <row r="3369">
          <cell r="A3369" t="str">
            <v>196637000</v>
          </cell>
        </row>
        <row r="3370">
          <cell r="A3370" t="str">
            <v>196637100</v>
          </cell>
        </row>
        <row r="3371">
          <cell r="A3371" t="str">
            <v>196639000</v>
          </cell>
        </row>
        <row r="3372">
          <cell r="A3372" t="str">
            <v>196639100</v>
          </cell>
        </row>
        <row r="3373">
          <cell r="A3373" t="str">
            <v>196639200</v>
          </cell>
        </row>
        <row r="3374">
          <cell r="A3374" t="str">
            <v>196643000</v>
          </cell>
        </row>
        <row r="3375">
          <cell r="A3375" t="str">
            <v>196643100</v>
          </cell>
        </row>
        <row r="3376">
          <cell r="A3376" t="str">
            <v>196643102</v>
          </cell>
        </row>
        <row r="3377">
          <cell r="A3377" t="str">
            <v>196643103</v>
          </cell>
        </row>
        <row r="3378">
          <cell r="A3378" t="str">
            <v>196643200</v>
          </cell>
        </row>
        <row r="3379">
          <cell r="A3379" t="str">
            <v>196643300</v>
          </cell>
        </row>
        <row r="3380">
          <cell r="A3380" t="str">
            <v>196643400</v>
          </cell>
        </row>
        <row r="3381">
          <cell r="A3381" t="str">
            <v>196645000</v>
          </cell>
        </row>
        <row r="3382">
          <cell r="A3382" t="str">
            <v>196645100</v>
          </cell>
        </row>
        <row r="3383">
          <cell r="A3383" t="str">
            <v>196645102</v>
          </cell>
        </row>
        <row r="3384">
          <cell r="A3384" t="str">
            <v>196645103</v>
          </cell>
        </row>
        <row r="3385">
          <cell r="A3385" t="str">
            <v>196645104</v>
          </cell>
        </row>
        <row r="3386">
          <cell r="A3386" t="str">
            <v>196645200</v>
          </cell>
        </row>
        <row r="3387">
          <cell r="A3387" t="str">
            <v>196647000</v>
          </cell>
        </row>
        <row r="3388">
          <cell r="A3388" t="str">
            <v>196647100</v>
          </cell>
        </row>
        <row r="3389">
          <cell r="A3389" t="str">
            <v>196647200</v>
          </cell>
        </row>
        <row r="3390">
          <cell r="A3390" t="str">
            <v>196649000</v>
          </cell>
        </row>
        <row r="3391">
          <cell r="A3391" t="str">
            <v>196649100</v>
          </cell>
        </row>
        <row r="3392">
          <cell r="A3392" t="str">
            <v>196653000</v>
          </cell>
        </row>
        <row r="3393">
          <cell r="A3393" t="str">
            <v>196653100</v>
          </cell>
        </row>
        <row r="3394">
          <cell r="A3394" t="str">
            <v>196653200</v>
          </cell>
        </row>
        <row r="3395">
          <cell r="A3395" t="str">
            <v>196655000</v>
          </cell>
        </row>
        <row r="3396">
          <cell r="A3396" t="str">
            <v>196655100</v>
          </cell>
        </row>
        <row r="3397">
          <cell r="A3397" t="str">
            <v>196655102</v>
          </cell>
        </row>
        <row r="3398">
          <cell r="A3398" t="str">
            <v>196655103</v>
          </cell>
        </row>
        <row r="3399">
          <cell r="A3399" t="str">
            <v>196655200</v>
          </cell>
        </row>
        <row r="3400">
          <cell r="A3400" t="str">
            <v>196657000</v>
          </cell>
        </row>
        <row r="3401">
          <cell r="A3401" t="str">
            <v>196657100</v>
          </cell>
        </row>
        <row r="3402">
          <cell r="A3402" t="str">
            <v>196659000</v>
          </cell>
        </row>
        <row r="3403">
          <cell r="A3403" t="str">
            <v>196659100</v>
          </cell>
        </row>
        <row r="3404">
          <cell r="A3404" t="str">
            <v>196659102</v>
          </cell>
        </row>
        <row r="3405">
          <cell r="A3405" t="str">
            <v>196659103</v>
          </cell>
        </row>
        <row r="3406">
          <cell r="A3406" t="str">
            <v>196659104</v>
          </cell>
        </row>
        <row r="3407">
          <cell r="A3407" t="str">
            <v>196659200</v>
          </cell>
        </row>
        <row r="3408">
          <cell r="A3408" t="str">
            <v>196663000</v>
          </cell>
        </row>
        <row r="3409">
          <cell r="A3409" t="str">
            <v>196663100</v>
          </cell>
        </row>
        <row r="3410">
          <cell r="A3410" t="str">
            <v>196800000</v>
          </cell>
        </row>
        <row r="3411">
          <cell r="A3411" t="str">
            <v>196830000</v>
          </cell>
        </row>
        <row r="3412">
          <cell r="A3412" t="str">
            <v>196830100</v>
          </cell>
        </row>
        <row r="3413">
          <cell r="A3413" t="str">
            <v>196830200</v>
          </cell>
        </row>
        <row r="3414">
          <cell r="A3414" t="str">
            <v>196830300</v>
          </cell>
        </row>
        <row r="3415">
          <cell r="A3415" t="str">
            <v>196833000</v>
          </cell>
        </row>
        <row r="3416">
          <cell r="A3416" t="str">
            <v>196833100</v>
          </cell>
        </row>
        <row r="3417">
          <cell r="A3417" t="str">
            <v>196833200</v>
          </cell>
        </row>
        <row r="3418">
          <cell r="A3418" t="str">
            <v>196833300</v>
          </cell>
        </row>
        <row r="3419">
          <cell r="A3419" t="str">
            <v>196833600</v>
          </cell>
        </row>
        <row r="3420">
          <cell r="A3420" t="str">
            <v>196835000</v>
          </cell>
        </row>
        <row r="3421">
          <cell r="A3421" t="str">
            <v>196835100</v>
          </cell>
        </row>
        <row r="3422">
          <cell r="A3422" t="str">
            <v>196837000</v>
          </cell>
        </row>
        <row r="3423">
          <cell r="A3423" t="str">
            <v>196837100</v>
          </cell>
        </row>
        <row r="3424">
          <cell r="A3424" t="str">
            <v>196837102</v>
          </cell>
        </row>
        <row r="3425">
          <cell r="A3425" t="str">
            <v>196837200</v>
          </cell>
        </row>
        <row r="3426">
          <cell r="A3426" t="str">
            <v>196837202</v>
          </cell>
        </row>
        <row r="3427">
          <cell r="A3427" t="str">
            <v>196837300</v>
          </cell>
        </row>
        <row r="3428">
          <cell r="A3428" t="str">
            <v>196837400</v>
          </cell>
        </row>
        <row r="3429">
          <cell r="A3429" t="str">
            <v>196837500</v>
          </cell>
        </row>
        <row r="3430">
          <cell r="A3430" t="str">
            <v>196839000</v>
          </cell>
        </row>
        <row r="3431">
          <cell r="A3431" t="str">
            <v>196839100</v>
          </cell>
        </row>
        <row r="3432">
          <cell r="A3432" t="str">
            <v>196839200</v>
          </cell>
        </row>
        <row r="3433">
          <cell r="A3433" t="str">
            <v>196843000</v>
          </cell>
        </row>
        <row r="3434">
          <cell r="A3434" t="str">
            <v>196843100</v>
          </cell>
        </row>
        <row r="3435">
          <cell r="A3435" t="str">
            <v>196843102</v>
          </cell>
        </row>
        <row r="3436">
          <cell r="A3436" t="str">
            <v>196843103</v>
          </cell>
        </row>
        <row r="3437">
          <cell r="A3437" t="str">
            <v>196843104</v>
          </cell>
        </row>
        <row r="3438">
          <cell r="A3438" t="str">
            <v>196843200</v>
          </cell>
        </row>
        <row r="3439">
          <cell r="A3439" t="str">
            <v>196843202</v>
          </cell>
        </row>
        <row r="3440">
          <cell r="A3440" t="str">
            <v>196843300</v>
          </cell>
        </row>
        <row r="3441">
          <cell r="A3441" t="str">
            <v>196845000</v>
          </cell>
        </row>
        <row r="3442">
          <cell r="A3442" t="str">
            <v>196845100</v>
          </cell>
        </row>
        <row r="3443">
          <cell r="A3443" t="str">
            <v>196845200</v>
          </cell>
        </row>
        <row r="3444">
          <cell r="A3444" t="str">
            <v>196847000</v>
          </cell>
        </row>
        <row r="3445">
          <cell r="A3445" t="str">
            <v>196847100</v>
          </cell>
        </row>
        <row r="3446">
          <cell r="A3446" t="str">
            <v>196847200</v>
          </cell>
        </row>
        <row r="3447">
          <cell r="A3447" t="str">
            <v>196847300</v>
          </cell>
        </row>
        <row r="3448">
          <cell r="A3448" t="str">
            <v>196847400</v>
          </cell>
        </row>
        <row r="3449">
          <cell r="A3449" t="str">
            <v>196847500</v>
          </cell>
        </row>
        <row r="3450">
          <cell r="A3450" t="str">
            <v>196847600</v>
          </cell>
        </row>
        <row r="3451">
          <cell r="A3451" t="str">
            <v>196849000</v>
          </cell>
        </row>
        <row r="3452">
          <cell r="A3452" t="str">
            <v>196849100</v>
          </cell>
        </row>
        <row r="3453">
          <cell r="A3453" t="str">
            <v>196849102</v>
          </cell>
        </row>
        <row r="3454">
          <cell r="A3454" t="str">
            <v>196849104</v>
          </cell>
        </row>
        <row r="3455">
          <cell r="A3455" t="str">
            <v>196849105</v>
          </cell>
        </row>
        <row r="3456">
          <cell r="A3456" t="str">
            <v>196849107</v>
          </cell>
        </row>
        <row r="3457">
          <cell r="A3457" t="str">
            <v>196849109</v>
          </cell>
        </row>
        <row r="3458">
          <cell r="A3458" t="str">
            <v>196849111</v>
          </cell>
        </row>
        <row r="3459">
          <cell r="A3459" t="str">
            <v>196849121</v>
          </cell>
        </row>
        <row r="3460">
          <cell r="A3460" t="str">
            <v>196849200</v>
          </cell>
        </row>
        <row r="3461">
          <cell r="A3461" t="str">
            <v>196849300</v>
          </cell>
        </row>
        <row r="3462">
          <cell r="A3462" t="str">
            <v>196853000</v>
          </cell>
        </row>
        <row r="3463">
          <cell r="A3463" t="str">
            <v>196853100</v>
          </cell>
        </row>
        <row r="3464">
          <cell r="A3464" t="str">
            <v>196853200</v>
          </cell>
        </row>
        <row r="3465">
          <cell r="A3465" t="str">
            <v>196855000</v>
          </cell>
        </row>
        <row r="3466">
          <cell r="A3466" t="str">
            <v>196855100</v>
          </cell>
        </row>
        <row r="3467">
          <cell r="A3467" t="str">
            <v>230000000</v>
          </cell>
        </row>
        <row r="3468">
          <cell r="A3468" t="str">
            <v>231000000</v>
          </cell>
        </row>
        <row r="3469">
          <cell r="A3469" t="str">
            <v>231010000</v>
          </cell>
        </row>
        <row r="3470">
          <cell r="A3470" t="str">
            <v>231033000</v>
          </cell>
        </row>
        <row r="3471">
          <cell r="A3471" t="str">
            <v>231033100</v>
          </cell>
        </row>
        <row r="3472">
          <cell r="A3472" t="str">
            <v>231033200</v>
          </cell>
        </row>
        <row r="3473">
          <cell r="A3473" t="str">
            <v>231035000</v>
          </cell>
        </row>
        <row r="3474">
          <cell r="A3474" t="str">
            <v>231035100</v>
          </cell>
        </row>
        <row r="3475">
          <cell r="A3475" t="str">
            <v>231035102</v>
          </cell>
        </row>
        <row r="3476">
          <cell r="A3476" t="str">
            <v>231035103</v>
          </cell>
        </row>
        <row r="3477">
          <cell r="A3477" t="str">
            <v>231035200</v>
          </cell>
        </row>
        <row r="3478">
          <cell r="A3478" t="str">
            <v>231035202</v>
          </cell>
        </row>
        <row r="3479">
          <cell r="A3479" t="str">
            <v>231035203</v>
          </cell>
        </row>
        <row r="3480">
          <cell r="A3480" t="str">
            <v>231035300</v>
          </cell>
        </row>
        <row r="3481">
          <cell r="A3481" t="str">
            <v>231035302</v>
          </cell>
        </row>
        <row r="3482">
          <cell r="A3482" t="str">
            <v>231037000</v>
          </cell>
        </row>
        <row r="3483">
          <cell r="A3483" t="str">
            <v>231037100</v>
          </cell>
        </row>
        <row r="3484">
          <cell r="A3484" t="str">
            <v>231037200</v>
          </cell>
        </row>
        <row r="3485">
          <cell r="A3485" t="str">
            <v>231037300</v>
          </cell>
        </row>
        <row r="3486">
          <cell r="A3486" t="str">
            <v>231037400</v>
          </cell>
        </row>
        <row r="3487">
          <cell r="A3487" t="str">
            <v>231037500</v>
          </cell>
        </row>
        <row r="3488">
          <cell r="A3488" t="str">
            <v>231039000</v>
          </cell>
        </row>
        <row r="3489">
          <cell r="A3489" t="str">
            <v>231039100</v>
          </cell>
        </row>
        <row r="3490">
          <cell r="A3490" t="str">
            <v>231039200</v>
          </cell>
        </row>
        <row r="3491">
          <cell r="A3491" t="str">
            <v>231039202</v>
          </cell>
        </row>
        <row r="3492">
          <cell r="A3492" t="str">
            <v>231039300</v>
          </cell>
        </row>
        <row r="3493">
          <cell r="A3493" t="str">
            <v>231039400</v>
          </cell>
        </row>
        <row r="3494">
          <cell r="A3494" t="str">
            <v>231039500</v>
          </cell>
        </row>
        <row r="3495">
          <cell r="A3495" t="str">
            <v>231039700</v>
          </cell>
        </row>
        <row r="3496">
          <cell r="A3496" t="str">
            <v>231043000</v>
          </cell>
        </row>
        <row r="3497">
          <cell r="A3497" t="str">
            <v>231043100</v>
          </cell>
        </row>
        <row r="3498">
          <cell r="A3498" t="str">
            <v>231043200</v>
          </cell>
        </row>
        <row r="3499">
          <cell r="A3499" t="str">
            <v>231043300</v>
          </cell>
        </row>
        <row r="3500">
          <cell r="A3500" t="str">
            <v>231045000</v>
          </cell>
        </row>
        <row r="3501">
          <cell r="A3501" t="str">
            <v>231045100</v>
          </cell>
        </row>
        <row r="3502">
          <cell r="A3502" t="str">
            <v>231045200</v>
          </cell>
        </row>
        <row r="3503">
          <cell r="A3503" t="str">
            <v>231045202</v>
          </cell>
        </row>
        <row r="3504">
          <cell r="A3504" t="str">
            <v>231047000</v>
          </cell>
        </row>
        <row r="3505">
          <cell r="A3505" t="str">
            <v>231047100</v>
          </cell>
        </row>
        <row r="3506">
          <cell r="A3506" t="str">
            <v>231047200</v>
          </cell>
        </row>
        <row r="3507">
          <cell r="A3507" t="str">
            <v>231049000</v>
          </cell>
        </row>
        <row r="3508">
          <cell r="A3508" t="str">
            <v>231049100</v>
          </cell>
        </row>
        <row r="3509">
          <cell r="A3509" t="str">
            <v>231053000</v>
          </cell>
        </row>
        <row r="3510">
          <cell r="A3510" t="str">
            <v>231053100</v>
          </cell>
        </row>
        <row r="3511">
          <cell r="A3511" t="str">
            <v>231053102</v>
          </cell>
        </row>
        <row r="3512">
          <cell r="A3512" t="str">
            <v>231053103</v>
          </cell>
        </row>
        <row r="3513">
          <cell r="A3513" t="str">
            <v>231053104</v>
          </cell>
        </row>
        <row r="3514">
          <cell r="A3514" t="str">
            <v>231053105</v>
          </cell>
        </row>
        <row r="3515">
          <cell r="A3515" t="str">
            <v>231053106</v>
          </cell>
        </row>
        <row r="3516">
          <cell r="A3516" t="str">
            <v>231053107</v>
          </cell>
        </row>
        <row r="3517">
          <cell r="A3517" t="str">
            <v>231053108</v>
          </cell>
        </row>
        <row r="3518">
          <cell r="A3518" t="str">
            <v>231053200</v>
          </cell>
        </row>
        <row r="3519">
          <cell r="A3519" t="str">
            <v>231053202</v>
          </cell>
        </row>
        <row r="3520">
          <cell r="A3520" t="str">
            <v>231053203</v>
          </cell>
        </row>
        <row r="3521">
          <cell r="A3521" t="str">
            <v>231053204</v>
          </cell>
        </row>
        <row r="3522">
          <cell r="A3522" t="str">
            <v>231053205</v>
          </cell>
        </row>
        <row r="3523">
          <cell r="A3523" t="str">
            <v>231053300</v>
          </cell>
        </row>
        <row r="3524">
          <cell r="A3524" t="str">
            <v>233600000</v>
          </cell>
        </row>
        <row r="3525">
          <cell r="A3525" t="str">
            <v>233620000</v>
          </cell>
        </row>
        <row r="3526">
          <cell r="A3526" t="str">
            <v>233620100</v>
          </cell>
        </row>
        <row r="3527">
          <cell r="A3527" t="str">
            <v>233633000</v>
          </cell>
        </row>
        <row r="3528">
          <cell r="A3528" t="str">
            <v>233633100</v>
          </cell>
        </row>
        <row r="3529">
          <cell r="A3529" t="str">
            <v>233635000</v>
          </cell>
        </row>
        <row r="3530">
          <cell r="A3530" t="str">
            <v>233635100</v>
          </cell>
        </row>
        <row r="3531">
          <cell r="A3531" t="str">
            <v>233635200</v>
          </cell>
        </row>
        <row r="3532">
          <cell r="A3532" t="str">
            <v>233635205</v>
          </cell>
        </row>
        <row r="3533">
          <cell r="A3533" t="str">
            <v>233635300</v>
          </cell>
        </row>
        <row r="3534">
          <cell r="A3534" t="str">
            <v>233635304</v>
          </cell>
        </row>
        <row r="3535">
          <cell r="A3535" t="str">
            <v>233635305</v>
          </cell>
        </row>
        <row r="3536">
          <cell r="A3536" t="str">
            <v>233635306</v>
          </cell>
        </row>
        <row r="3537">
          <cell r="A3537" t="str">
            <v>233635307</v>
          </cell>
        </row>
        <row r="3538">
          <cell r="A3538" t="str">
            <v>233635309</v>
          </cell>
        </row>
        <row r="3539">
          <cell r="A3539" t="str">
            <v>233635400</v>
          </cell>
        </row>
        <row r="3540">
          <cell r="A3540" t="str">
            <v>233637000</v>
          </cell>
        </row>
        <row r="3541">
          <cell r="A3541" t="str">
            <v>233637100</v>
          </cell>
        </row>
        <row r="3542">
          <cell r="A3542" t="str">
            <v>233639000</v>
          </cell>
        </row>
        <row r="3543">
          <cell r="A3543" t="str">
            <v>233639100</v>
          </cell>
        </row>
        <row r="3544">
          <cell r="A3544" t="str">
            <v>233643000</v>
          </cell>
        </row>
        <row r="3545">
          <cell r="A3545" t="str">
            <v>233643100</v>
          </cell>
        </row>
        <row r="3546">
          <cell r="A3546" t="str">
            <v>233643300</v>
          </cell>
        </row>
        <row r="3547">
          <cell r="A3547" t="str">
            <v>233643302</v>
          </cell>
        </row>
        <row r="3548">
          <cell r="A3548" t="str">
            <v>233643400</v>
          </cell>
        </row>
        <row r="3549">
          <cell r="A3549" t="str">
            <v>233643402</v>
          </cell>
        </row>
        <row r="3550">
          <cell r="A3550" t="str">
            <v>233643403</v>
          </cell>
        </row>
        <row r="3551">
          <cell r="A3551" t="str">
            <v>233643406</v>
          </cell>
        </row>
        <row r="3552">
          <cell r="A3552" t="str">
            <v>233645000</v>
          </cell>
        </row>
        <row r="3553">
          <cell r="A3553" t="str">
            <v>233645100</v>
          </cell>
        </row>
        <row r="3554">
          <cell r="A3554" t="str">
            <v>233645102</v>
          </cell>
        </row>
        <row r="3555">
          <cell r="A3555" t="str">
            <v>233645105</v>
          </cell>
        </row>
        <row r="3556">
          <cell r="A3556" t="str">
            <v>233645106</v>
          </cell>
        </row>
        <row r="3557">
          <cell r="A3557" t="str">
            <v>233645111</v>
          </cell>
        </row>
        <row r="3558">
          <cell r="A3558" t="str">
            <v>233645112</v>
          </cell>
        </row>
        <row r="3559">
          <cell r="A3559" t="str">
            <v>233645113</v>
          </cell>
        </row>
        <row r="3560">
          <cell r="A3560" t="str">
            <v>233645114</v>
          </cell>
        </row>
        <row r="3561">
          <cell r="A3561" t="str">
            <v>233645115</v>
          </cell>
        </row>
        <row r="3562">
          <cell r="A3562" t="str">
            <v>233645118</v>
          </cell>
        </row>
        <row r="3563">
          <cell r="A3563" t="str">
            <v>233645121</v>
          </cell>
        </row>
        <row r="3564">
          <cell r="A3564" t="str">
            <v>233645200</v>
          </cell>
        </row>
        <row r="3565">
          <cell r="A3565" t="str">
            <v>233645202</v>
          </cell>
        </row>
        <row r="3566">
          <cell r="A3566" t="str">
            <v>233645203</v>
          </cell>
        </row>
        <row r="3567">
          <cell r="A3567" t="str">
            <v>233645204</v>
          </cell>
        </row>
        <row r="3568">
          <cell r="A3568" t="str">
            <v>233645205</v>
          </cell>
        </row>
        <row r="3569">
          <cell r="A3569" t="str">
            <v>233645206</v>
          </cell>
        </row>
        <row r="3570">
          <cell r="A3570" t="str">
            <v>233645207</v>
          </cell>
        </row>
        <row r="3571">
          <cell r="A3571" t="str">
            <v>233645209</v>
          </cell>
        </row>
        <row r="3572">
          <cell r="A3572" t="str">
            <v>233645211</v>
          </cell>
        </row>
        <row r="3573">
          <cell r="A3573" t="str">
            <v>233645212</v>
          </cell>
        </row>
        <row r="3574">
          <cell r="A3574" t="str">
            <v>233645213</v>
          </cell>
        </row>
        <row r="3575">
          <cell r="A3575" t="str">
            <v>234000000</v>
          </cell>
        </row>
        <row r="3576">
          <cell r="A3576" t="str">
            <v>234030000</v>
          </cell>
        </row>
        <row r="3577">
          <cell r="A3577" t="str">
            <v>234030100</v>
          </cell>
        </row>
        <row r="3578">
          <cell r="A3578" t="str">
            <v>234033000</v>
          </cell>
        </row>
        <row r="3579">
          <cell r="A3579" t="str">
            <v>234033100</v>
          </cell>
        </row>
        <row r="3580">
          <cell r="A3580" t="str">
            <v>234033102</v>
          </cell>
        </row>
        <row r="3581">
          <cell r="A3581" t="str">
            <v>234033103</v>
          </cell>
        </row>
        <row r="3582">
          <cell r="A3582" t="str">
            <v>234033105</v>
          </cell>
        </row>
        <row r="3583">
          <cell r="A3583" t="str">
            <v>234033107</v>
          </cell>
        </row>
        <row r="3584">
          <cell r="A3584" t="str">
            <v>234035000</v>
          </cell>
        </row>
        <row r="3585">
          <cell r="A3585" t="str">
            <v>234035100</v>
          </cell>
        </row>
        <row r="3586">
          <cell r="A3586" t="str">
            <v>234035102</v>
          </cell>
        </row>
        <row r="3587">
          <cell r="A3587" t="str">
            <v>234035103</v>
          </cell>
        </row>
        <row r="3588">
          <cell r="A3588" t="str">
            <v>234035104</v>
          </cell>
        </row>
        <row r="3589">
          <cell r="A3589" t="str">
            <v>234035105</v>
          </cell>
        </row>
        <row r="3590">
          <cell r="A3590" t="str">
            <v>234035106</v>
          </cell>
        </row>
        <row r="3591">
          <cell r="A3591" t="str">
            <v>234035107</v>
          </cell>
        </row>
        <row r="3592">
          <cell r="A3592" t="str">
            <v>234035109</v>
          </cell>
        </row>
        <row r="3593">
          <cell r="A3593" t="str">
            <v>234035111</v>
          </cell>
        </row>
        <row r="3594">
          <cell r="A3594" t="str">
            <v>234035112</v>
          </cell>
        </row>
        <row r="3595">
          <cell r="A3595" t="str">
            <v>234035113</v>
          </cell>
        </row>
        <row r="3596">
          <cell r="A3596" t="str">
            <v>234035114</v>
          </cell>
        </row>
        <row r="3597">
          <cell r="A3597" t="str">
            <v>234035115</v>
          </cell>
        </row>
        <row r="3598">
          <cell r="A3598" t="str">
            <v>234035116</v>
          </cell>
        </row>
        <row r="3599">
          <cell r="A3599" t="str">
            <v>234035118</v>
          </cell>
        </row>
        <row r="3600">
          <cell r="A3600" t="str">
            <v>234035119</v>
          </cell>
        </row>
        <row r="3601">
          <cell r="A3601" t="str">
            <v>234035121</v>
          </cell>
        </row>
        <row r="3602">
          <cell r="A3602" t="str">
            <v>234035122</v>
          </cell>
        </row>
        <row r="3603">
          <cell r="A3603" t="str">
            <v>234035123</v>
          </cell>
        </row>
        <row r="3604">
          <cell r="A3604" t="str">
            <v>234035124</v>
          </cell>
        </row>
        <row r="3605">
          <cell r="A3605" t="str">
            <v>234035126</v>
          </cell>
        </row>
        <row r="3606">
          <cell r="A3606" t="str">
            <v>234035127</v>
          </cell>
        </row>
        <row r="3607">
          <cell r="A3607" t="str">
            <v>234035128</v>
          </cell>
        </row>
        <row r="3608">
          <cell r="A3608" t="str">
            <v>234035129</v>
          </cell>
        </row>
        <row r="3609">
          <cell r="A3609" t="str">
            <v>234035131</v>
          </cell>
        </row>
        <row r="3610">
          <cell r="A3610" t="str">
            <v>234035132</v>
          </cell>
        </row>
        <row r="3611">
          <cell r="A3611" t="str">
            <v>234035133</v>
          </cell>
        </row>
        <row r="3612">
          <cell r="A3612" t="str">
            <v>234035134</v>
          </cell>
        </row>
        <row r="3613">
          <cell r="A3613" t="str">
            <v>234035135</v>
          </cell>
        </row>
        <row r="3614">
          <cell r="A3614" t="str">
            <v>234035136</v>
          </cell>
        </row>
        <row r="3615">
          <cell r="A3615" t="str">
            <v>234035137</v>
          </cell>
        </row>
        <row r="3616">
          <cell r="A3616" t="str">
            <v>234035139</v>
          </cell>
        </row>
        <row r="3617">
          <cell r="A3617" t="str">
            <v>234035141</v>
          </cell>
        </row>
        <row r="3618">
          <cell r="A3618" t="str">
            <v>234035142</v>
          </cell>
        </row>
        <row r="3619">
          <cell r="A3619" t="str">
            <v>234035143</v>
          </cell>
        </row>
        <row r="3620">
          <cell r="A3620" t="str">
            <v>234035144</v>
          </cell>
        </row>
        <row r="3621">
          <cell r="A3621" t="str">
            <v>234035145</v>
          </cell>
        </row>
        <row r="3622">
          <cell r="A3622" t="str">
            <v>234035148</v>
          </cell>
        </row>
        <row r="3623">
          <cell r="A3623" t="str">
            <v>234035152</v>
          </cell>
        </row>
        <row r="3624">
          <cell r="A3624" t="str">
            <v>234035154</v>
          </cell>
        </row>
        <row r="3625">
          <cell r="A3625" t="str">
            <v>234035155</v>
          </cell>
        </row>
        <row r="3626">
          <cell r="A3626" t="str">
            <v>234035156</v>
          </cell>
        </row>
        <row r="3627">
          <cell r="A3627" t="str">
            <v>234035157</v>
          </cell>
        </row>
        <row r="3628">
          <cell r="A3628" t="str">
            <v>234035162</v>
          </cell>
        </row>
        <row r="3629">
          <cell r="A3629" t="str">
            <v>234035163</v>
          </cell>
        </row>
        <row r="3630">
          <cell r="A3630" t="str">
            <v>234035164</v>
          </cell>
        </row>
        <row r="3631">
          <cell r="A3631" t="str">
            <v>234035165</v>
          </cell>
        </row>
        <row r="3632">
          <cell r="A3632" t="str">
            <v>234035166</v>
          </cell>
        </row>
        <row r="3633">
          <cell r="A3633" t="str">
            <v>234035167</v>
          </cell>
        </row>
        <row r="3634">
          <cell r="A3634" t="str">
            <v>234035169</v>
          </cell>
        </row>
        <row r="3635">
          <cell r="A3635" t="str">
            <v>234035200</v>
          </cell>
        </row>
        <row r="3636">
          <cell r="A3636" t="str">
            <v>234035202</v>
          </cell>
        </row>
        <row r="3637">
          <cell r="A3637" t="str">
            <v>234035203</v>
          </cell>
        </row>
        <row r="3638">
          <cell r="A3638" t="str">
            <v>234037000</v>
          </cell>
        </row>
        <row r="3639">
          <cell r="A3639" t="str">
            <v>234037100</v>
          </cell>
        </row>
        <row r="3640">
          <cell r="A3640" t="str">
            <v>234037102</v>
          </cell>
        </row>
        <row r="3641">
          <cell r="A3641" t="str">
            <v>234037200</v>
          </cell>
        </row>
        <row r="3642">
          <cell r="A3642" t="str">
            <v>234037202</v>
          </cell>
        </row>
        <row r="3643">
          <cell r="A3643" t="str">
            <v>234037300</v>
          </cell>
        </row>
        <row r="3644">
          <cell r="A3644" t="str">
            <v>234037303</v>
          </cell>
        </row>
        <row r="3645">
          <cell r="A3645" t="str">
            <v>234037500</v>
          </cell>
        </row>
        <row r="3646">
          <cell r="A3646" t="str">
            <v>234037505</v>
          </cell>
        </row>
        <row r="3647">
          <cell r="A3647" t="str">
            <v>234037506</v>
          </cell>
        </row>
        <row r="3648">
          <cell r="A3648" t="str">
            <v>234037507</v>
          </cell>
        </row>
        <row r="3649">
          <cell r="A3649" t="str">
            <v>234037508</v>
          </cell>
        </row>
        <row r="3650">
          <cell r="A3650" t="str">
            <v>234037509</v>
          </cell>
        </row>
        <row r="3651">
          <cell r="A3651" t="str">
            <v>234037511</v>
          </cell>
        </row>
        <row r="3652">
          <cell r="A3652" t="str">
            <v>234037512</v>
          </cell>
        </row>
        <row r="3653">
          <cell r="A3653" t="str">
            <v>234037514</v>
          </cell>
        </row>
        <row r="3654">
          <cell r="A3654" t="str">
            <v>234037515</v>
          </cell>
        </row>
        <row r="3655">
          <cell r="A3655" t="str">
            <v>234037600</v>
          </cell>
        </row>
        <row r="3656">
          <cell r="A3656" t="str">
            <v>234037602</v>
          </cell>
        </row>
        <row r="3657">
          <cell r="A3657" t="str">
            <v>234037603</v>
          </cell>
        </row>
        <row r="3658">
          <cell r="A3658" t="str">
            <v>234037604</v>
          </cell>
        </row>
        <row r="3659">
          <cell r="A3659" t="str">
            <v>234037606</v>
          </cell>
        </row>
        <row r="3660">
          <cell r="A3660" t="str">
            <v>234037607</v>
          </cell>
        </row>
        <row r="3661">
          <cell r="A3661" t="str">
            <v>234037608</v>
          </cell>
        </row>
        <row r="3662">
          <cell r="A3662" t="str">
            <v>234037700</v>
          </cell>
        </row>
        <row r="3663">
          <cell r="A3663" t="str">
            <v>234037703</v>
          </cell>
        </row>
        <row r="3664">
          <cell r="A3664" t="str">
            <v>234043000</v>
          </cell>
        </row>
        <row r="3665">
          <cell r="A3665" t="str">
            <v>234043100</v>
          </cell>
        </row>
        <row r="3666">
          <cell r="A3666" t="str">
            <v>234043103</v>
          </cell>
        </row>
        <row r="3667">
          <cell r="A3667" t="str">
            <v>234043104</v>
          </cell>
        </row>
        <row r="3668">
          <cell r="A3668" t="str">
            <v>234043106</v>
          </cell>
        </row>
        <row r="3669">
          <cell r="A3669" t="str">
            <v>234043107</v>
          </cell>
        </row>
        <row r="3670">
          <cell r="A3670" t="str">
            <v>234043109</v>
          </cell>
        </row>
        <row r="3671">
          <cell r="A3671" t="str">
            <v>234043111</v>
          </cell>
        </row>
        <row r="3672">
          <cell r="A3672" t="str">
            <v>234043116</v>
          </cell>
        </row>
        <row r="3673">
          <cell r="A3673" t="str">
            <v>234043121</v>
          </cell>
        </row>
        <row r="3674">
          <cell r="A3674" t="str">
            <v>234043123</v>
          </cell>
        </row>
        <row r="3675">
          <cell r="A3675" t="str">
            <v>234043124</v>
          </cell>
        </row>
        <row r="3676">
          <cell r="A3676" t="str">
            <v>234043126</v>
          </cell>
        </row>
        <row r="3677">
          <cell r="A3677" t="str">
            <v>234043128</v>
          </cell>
        </row>
        <row r="3678">
          <cell r="A3678" t="str">
            <v>234043132</v>
          </cell>
        </row>
        <row r="3679">
          <cell r="A3679" t="str">
            <v>234043134</v>
          </cell>
        </row>
        <row r="3680">
          <cell r="A3680" t="str">
            <v>234043135</v>
          </cell>
        </row>
        <row r="3681">
          <cell r="A3681" t="str">
            <v>234043137</v>
          </cell>
        </row>
        <row r="3682">
          <cell r="A3682" t="str">
            <v>234043138</v>
          </cell>
        </row>
        <row r="3683">
          <cell r="A3683" t="str">
            <v>234043139</v>
          </cell>
        </row>
        <row r="3684">
          <cell r="A3684" t="str">
            <v>234043141</v>
          </cell>
        </row>
        <row r="3685">
          <cell r="A3685" t="str">
            <v>234043142</v>
          </cell>
        </row>
        <row r="3686">
          <cell r="A3686" t="str">
            <v>234043143</v>
          </cell>
        </row>
        <row r="3687">
          <cell r="A3687" t="str">
            <v>234043146</v>
          </cell>
        </row>
        <row r="3688">
          <cell r="A3688" t="str">
            <v>234043148</v>
          </cell>
        </row>
        <row r="3689">
          <cell r="A3689" t="str">
            <v>234043149</v>
          </cell>
        </row>
        <row r="3690">
          <cell r="A3690" t="str">
            <v>234043151</v>
          </cell>
        </row>
        <row r="3691">
          <cell r="A3691" t="str">
            <v>234043154</v>
          </cell>
        </row>
        <row r="3692">
          <cell r="A3692" t="str">
            <v>234045000</v>
          </cell>
        </row>
        <row r="3693">
          <cell r="A3693" t="str">
            <v>234045100</v>
          </cell>
        </row>
        <row r="3694">
          <cell r="A3694" t="str">
            <v>234045102</v>
          </cell>
        </row>
        <row r="3695">
          <cell r="A3695" t="str">
            <v>234045103</v>
          </cell>
        </row>
        <row r="3696">
          <cell r="A3696" t="str">
            <v>234045109</v>
          </cell>
        </row>
        <row r="3697">
          <cell r="A3697" t="str">
            <v>234045111</v>
          </cell>
        </row>
        <row r="3698">
          <cell r="A3698" t="str">
            <v>234045112</v>
          </cell>
        </row>
        <row r="3699">
          <cell r="A3699" t="str">
            <v>234045113</v>
          </cell>
        </row>
        <row r="3700">
          <cell r="A3700" t="str">
            <v>234045115</v>
          </cell>
        </row>
        <row r="3701">
          <cell r="A3701" t="str">
            <v>234045117</v>
          </cell>
        </row>
        <row r="3702">
          <cell r="A3702" t="str">
            <v>234045125</v>
          </cell>
        </row>
        <row r="3703">
          <cell r="A3703" t="str">
            <v>234045126</v>
          </cell>
        </row>
        <row r="3704">
          <cell r="A3704" t="str">
            <v>234045129</v>
          </cell>
        </row>
        <row r="3705">
          <cell r="A3705" t="str">
            <v>234045131</v>
          </cell>
        </row>
        <row r="3706">
          <cell r="A3706" t="str">
            <v>234045132</v>
          </cell>
        </row>
        <row r="3707">
          <cell r="A3707" t="str">
            <v>234045137</v>
          </cell>
        </row>
        <row r="3708">
          <cell r="A3708" t="str">
            <v>234045139</v>
          </cell>
        </row>
        <row r="3709">
          <cell r="A3709" t="str">
            <v>234045141</v>
          </cell>
        </row>
        <row r="3710">
          <cell r="A3710" t="str">
            <v>234045142</v>
          </cell>
        </row>
        <row r="3711">
          <cell r="A3711" t="str">
            <v>234045143</v>
          </cell>
        </row>
        <row r="3712">
          <cell r="A3712" t="str">
            <v>234045144</v>
          </cell>
        </row>
        <row r="3713">
          <cell r="A3713" t="str">
            <v>234045145</v>
          </cell>
        </row>
        <row r="3714">
          <cell r="A3714" t="str">
            <v>234045147</v>
          </cell>
        </row>
        <row r="3715">
          <cell r="A3715" t="str">
            <v>234045200</v>
          </cell>
        </row>
        <row r="3716">
          <cell r="A3716" t="str">
            <v>234047000</v>
          </cell>
        </row>
        <row r="3717">
          <cell r="A3717" t="str">
            <v>234047100</v>
          </cell>
        </row>
        <row r="3718">
          <cell r="A3718" t="str">
            <v>234047102</v>
          </cell>
        </row>
        <row r="3719">
          <cell r="A3719" t="str">
            <v>234047103</v>
          </cell>
        </row>
        <row r="3720">
          <cell r="A3720" t="str">
            <v>234047104</v>
          </cell>
        </row>
        <row r="3721">
          <cell r="A3721" t="str">
            <v>234047105</v>
          </cell>
        </row>
        <row r="3722">
          <cell r="A3722" t="str">
            <v>234047106</v>
          </cell>
        </row>
        <row r="3723">
          <cell r="A3723" t="str">
            <v>234047107</v>
          </cell>
        </row>
        <row r="3724">
          <cell r="A3724" t="str">
            <v>234047108</v>
          </cell>
        </row>
        <row r="3725">
          <cell r="A3725" t="str">
            <v>234047109</v>
          </cell>
        </row>
        <row r="3726">
          <cell r="A3726" t="str">
            <v>234047111</v>
          </cell>
        </row>
        <row r="3727">
          <cell r="A3727" t="str">
            <v>234047112</v>
          </cell>
        </row>
        <row r="3728">
          <cell r="A3728" t="str">
            <v>234047113</v>
          </cell>
        </row>
        <row r="3729">
          <cell r="A3729" t="str">
            <v>234047114</v>
          </cell>
        </row>
        <row r="3730">
          <cell r="A3730" t="str">
            <v>234047115</v>
          </cell>
        </row>
        <row r="3731">
          <cell r="A3731" t="str">
            <v>234047116</v>
          </cell>
        </row>
        <row r="3732">
          <cell r="A3732" t="str">
            <v>234047117</v>
          </cell>
        </row>
        <row r="3733">
          <cell r="A3733" t="str">
            <v>234047118</v>
          </cell>
        </row>
        <row r="3734">
          <cell r="A3734" t="str">
            <v>234047119</v>
          </cell>
        </row>
        <row r="3735">
          <cell r="A3735" t="str">
            <v>234047121</v>
          </cell>
        </row>
        <row r="3736">
          <cell r="A3736" t="str">
            <v>234047122</v>
          </cell>
        </row>
        <row r="3737">
          <cell r="A3737" t="str">
            <v>234047123</v>
          </cell>
        </row>
        <row r="3738">
          <cell r="A3738" t="str">
            <v>234047124</v>
          </cell>
        </row>
        <row r="3739">
          <cell r="A3739" t="str">
            <v>234047126</v>
          </cell>
        </row>
        <row r="3740">
          <cell r="A3740" t="str">
            <v>234047127</v>
          </cell>
        </row>
        <row r="3741">
          <cell r="A3741" t="str">
            <v>234047128</v>
          </cell>
        </row>
        <row r="3742">
          <cell r="A3742" t="str">
            <v>234047129</v>
          </cell>
        </row>
        <row r="3743">
          <cell r="A3743" t="str">
            <v>234047400</v>
          </cell>
        </row>
        <row r="3744">
          <cell r="A3744" t="str">
            <v>234200000</v>
          </cell>
        </row>
        <row r="3745">
          <cell r="A3745" t="str">
            <v>234230000</v>
          </cell>
        </row>
        <row r="3746">
          <cell r="A3746" t="str">
            <v>234230100</v>
          </cell>
        </row>
        <row r="3747">
          <cell r="A3747" t="str">
            <v>234230105</v>
          </cell>
        </row>
        <row r="3748">
          <cell r="A3748" t="str">
            <v>234230108</v>
          </cell>
        </row>
        <row r="3749">
          <cell r="A3749" t="str">
            <v>234230200</v>
          </cell>
        </row>
        <row r="3750">
          <cell r="A3750" t="str">
            <v>234230300</v>
          </cell>
        </row>
        <row r="3751">
          <cell r="A3751" t="str">
            <v>234235000</v>
          </cell>
        </row>
        <row r="3752">
          <cell r="A3752" t="str">
            <v>234235100</v>
          </cell>
        </row>
        <row r="3753">
          <cell r="A3753" t="str">
            <v>234235105</v>
          </cell>
        </row>
        <row r="3754">
          <cell r="A3754" t="str">
            <v>234237000</v>
          </cell>
        </row>
        <row r="3755">
          <cell r="A3755" t="str">
            <v>234237100</v>
          </cell>
        </row>
        <row r="3756">
          <cell r="A3756" t="str">
            <v>234237200</v>
          </cell>
        </row>
        <row r="3757">
          <cell r="A3757" t="str">
            <v>234239000</v>
          </cell>
        </row>
        <row r="3758">
          <cell r="A3758" t="str">
            <v>234239100</v>
          </cell>
        </row>
        <row r="3759">
          <cell r="A3759" t="str">
            <v>234239103</v>
          </cell>
        </row>
        <row r="3760">
          <cell r="A3760" t="str">
            <v>234239105</v>
          </cell>
        </row>
        <row r="3761">
          <cell r="A3761" t="str">
            <v>234239106</v>
          </cell>
        </row>
        <row r="3762">
          <cell r="A3762" t="str">
            <v>234239107</v>
          </cell>
        </row>
        <row r="3763">
          <cell r="A3763" t="str">
            <v>234239109</v>
          </cell>
        </row>
        <row r="3764">
          <cell r="A3764" t="str">
            <v>234239111</v>
          </cell>
        </row>
        <row r="3765">
          <cell r="A3765" t="str">
            <v>234241000</v>
          </cell>
        </row>
        <row r="3766">
          <cell r="A3766" t="str">
            <v>234241100</v>
          </cell>
        </row>
        <row r="3767">
          <cell r="A3767" t="str">
            <v>234241300</v>
          </cell>
        </row>
        <row r="3768">
          <cell r="A3768" t="str">
            <v>234241600</v>
          </cell>
        </row>
        <row r="3769">
          <cell r="A3769" t="str">
            <v>234243000</v>
          </cell>
        </row>
        <row r="3770">
          <cell r="A3770" t="str">
            <v>234243100</v>
          </cell>
        </row>
        <row r="3771">
          <cell r="A3771" t="str">
            <v>234243102</v>
          </cell>
        </row>
        <row r="3772">
          <cell r="A3772" t="str">
            <v>234243103</v>
          </cell>
        </row>
        <row r="3773">
          <cell r="A3773" t="str">
            <v>234243104</v>
          </cell>
        </row>
        <row r="3774">
          <cell r="A3774" t="str">
            <v>234243105</v>
          </cell>
        </row>
        <row r="3775">
          <cell r="A3775" t="str">
            <v>234243200</v>
          </cell>
        </row>
        <row r="3776">
          <cell r="A3776" t="str">
            <v>234243202</v>
          </cell>
        </row>
        <row r="3777">
          <cell r="A3777" t="str">
            <v>234243300</v>
          </cell>
        </row>
        <row r="3778">
          <cell r="A3778" t="str">
            <v>234243302</v>
          </cell>
        </row>
        <row r="3779">
          <cell r="A3779" t="str">
            <v>234243305</v>
          </cell>
        </row>
        <row r="3780">
          <cell r="A3780" t="str">
            <v>234243306</v>
          </cell>
        </row>
        <row r="3781">
          <cell r="A3781" t="str">
            <v>234245000</v>
          </cell>
        </row>
        <row r="3782">
          <cell r="A3782" t="str">
            <v>234245100</v>
          </cell>
        </row>
        <row r="3783">
          <cell r="A3783" t="str">
            <v>234245200</v>
          </cell>
        </row>
        <row r="3784">
          <cell r="A3784" t="str">
            <v>234245202</v>
          </cell>
        </row>
        <row r="3785">
          <cell r="A3785" t="str">
            <v>234245203</v>
          </cell>
        </row>
        <row r="3786">
          <cell r="A3786" t="str">
            <v>234245204</v>
          </cell>
        </row>
        <row r="3787">
          <cell r="A3787" t="str">
            <v>234245205</v>
          </cell>
        </row>
        <row r="3788">
          <cell r="A3788" t="str">
            <v>234245206</v>
          </cell>
        </row>
        <row r="3789">
          <cell r="A3789" t="str">
            <v>234245207</v>
          </cell>
        </row>
        <row r="3790">
          <cell r="A3790" t="str">
            <v>234245208</v>
          </cell>
        </row>
        <row r="3791">
          <cell r="A3791" t="str">
            <v>234245209</v>
          </cell>
        </row>
        <row r="3792">
          <cell r="A3792" t="str">
            <v>234245500</v>
          </cell>
        </row>
        <row r="3793">
          <cell r="A3793" t="str">
            <v>234245502</v>
          </cell>
        </row>
        <row r="3794">
          <cell r="A3794" t="str">
            <v>234245503</v>
          </cell>
        </row>
        <row r="3795">
          <cell r="A3795" t="str">
            <v>234600000</v>
          </cell>
        </row>
        <row r="3796">
          <cell r="A3796" t="str">
            <v>234630000</v>
          </cell>
        </row>
        <row r="3797">
          <cell r="A3797" t="str">
            <v>234630100</v>
          </cell>
        </row>
        <row r="3798">
          <cell r="A3798" t="str">
            <v>234633000</v>
          </cell>
        </row>
        <row r="3799">
          <cell r="A3799" t="str">
            <v>234633100</v>
          </cell>
        </row>
        <row r="3800">
          <cell r="A3800" t="str">
            <v>234633200</v>
          </cell>
        </row>
        <row r="3801">
          <cell r="A3801" t="str">
            <v>234633400</v>
          </cell>
        </row>
        <row r="3802">
          <cell r="A3802" t="str">
            <v>234635000</v>
          </cell>
        </row>
        <row r="3803">
          <cell r="A3803" t="str">
            <v>234635100</v>
          </cell>
        </row>
        <row r="3804">
          <cell r="A3804" t="str">
            <v>234636000</v>
          </cell>
        </row>
        <row r="3805">
          <cell r="A3805" t="str">
            <v>234636100</v>
          </cell>
        </row>
        <row r="3806">
          <cell r="A3806" t="str">
            <v>234636400</v>
          </cell>
        </row>
        <row r="3807">
          <cell r="A3807" t="str">
            <v>234637000</v>
          </cell>
        </row>
        <row r="3808">
          <cell r="A3808" t="str">
            <v>234637100</v>
          </cell>
        </row>
        <row r="3809">
          <cell r="A3809" t="str">
            <v>234639000</v>
          </cell>
        </row>
        <row r="3810">
          <cell r="A3810" t="str">
            <v>234639100</v>
          </cell>
        </row>
        <row r="3811">
          <cell r="A3811" t="str">
            <v>234639200</v>
          </cell>
        </row>
        <row r="3812">
          <cell r="A3812" t="str">
            <v>234645000</v>
          </cell>
        </row>
        <row r="3813">
          <cell r="A3813" t="str">
            <v>234645100</v>
          </cell>
        </row>
        <row r="3814">
          <cell r="A3814" t="str">
            <v>234645300</v>
          </cell>
        </row>
        <row r="3815">
          <cell r="A3815" t="str">
            <v>234647000</v>
          </cell>
        </row>
        <row r="3816">
          <cell r="A3816" t="str">
            <v>234647100</v>
          </cell>
        </row>
        <row r="3817">
          <cell r="A3817" t="str">
            <v>234647200</v>
          </cell>
        </row>
        <row r="3818">
          <cell r="A3818" t="str">
            <v>234647300</v>
          </cell>
        </row>
        <row r="3819">
          <cell r="A3819" t="str">
            <v>234647400</v>
          </cell>
        </row>
        <row r="3820">
          <cell r="A3820" t="str">
            <v>234649000</v>
          </cell>
        </row>
        <row r="3821">
          <cell r="A3821" t="str">
            <v>234649100</v>
          </cell>
        </row>
        <row r="3822">
          <cell r="A3822" t="str">
            <v>234649200</v>
          </cell>
        </row>
        <row r="3823">
          <cell r="A3823" t="str">
            <v>234649300</v>
          </cell>
        </row>
        <row r="3824">
          <cell r="A3824" t="str">
            <v>234651000</v>
          </cell>
        </row>
        <row r="3825">
          <cell r="A3825" t="str">
            <v>234651100</v>
          </cell>
        </row>
        <row r="3826">
          <cell r="A3826" t="str">
            <v>234651400</v>
          </cell>
        </row>
        <row r="3827">
          <cell r="A3827" t="str">
            <v>234653000</v>
          </cell>
        </row>
        <row r="3828">
          <cell r="A3828" t="str">
            <v>234653100</v>
          </cell>
        </row>
        <row r="3829">
          <cell r="A3829" t="str">
            <v>234653200</v>
          </cell>
        </row>
        <row r="3830">
          <cell r="A3830" t="str">
            <v>234653300</v>
          </cell>
        </row>
        <row r="3831">
          <cell r="A3831" t="str">
            <v>234653400</v>
          </cell>
        </row>
        <row r="3832">
          <cell r="A3832" t="str">
            <v>234655000</v>
          </cell>
        </row>
        <row r="3833">
          <cell r="A3833" t="str">
            <v>234655100</v>
          </cell>
        </row>
        <row r="3834">
          <cell r="A3834" t="str">
            <v>234655200</v>
          </cell>
        </row>
        <row r="3835">
          <cell r="A3835" t="str">
            <v>234655300</v>
          </cell>
        </row>
        <row r="3836">
          <cell r="A3836" t="str">
            <v>234656000</v>
          </cell>
        </row>
        <row r="3837">
          <cell r="A3837" t="str">
            <v>234656100</v>
          </cell>
        </row>
        <row r="3838">
          <cell r="A3838" t="str">
            <v>234656200</v>
          </cell>
        </row>
        <row r="3839">
          <cell r="A3839" t="str">
            <v>234657000</v>
          </cell>
        </row>
        <row r="3840">
          <cell r="A3840" t="str">
            <v>234657100</v>
          </cell>
        </row>
        <row r="3841">
          <cell r="A3841" t="str">
            <v>234657300</v>
          </cell>
        </row>
        <row r="3842">
          <cell r="A3842" t="str">
            <v>234657400</v>
          </cell>
        </row>
        <row r="3843">
          <cell r="A3843" t="str">
            <v>234657500</v>
          </cell>
        </row>
        <row r="3844">
          <cell r="A3844" t="str">
            <v>234657600</v>
          </cell>
        </row>
        <row r="3845">
          <cell r="A3845" t="str">
            <v>234657900</v>
          </cell>
        </row>
        <row r="3846">
          <cell r="A3846" t="str">
            <v>234659000</v>
          </cell>
        </row>
        <row r="3847">
          <cell r="A3847" t="str">
            <v>234659100</v>
          </cell>
        </row>
        <row r="3848">
          <cell r="A3848" t="str">
            <v>234659300</v>
          </cell>
        </row>
        <row r="3849">
          <cell r="A3849" t="str">
            <v>234663000</v>
          </cell>
        </row>
        <row r="3850">
          <cell r="A3850" t="str">
            <v>234663100</v>
          </cell>
        </row>
        <row r="3851">
          <cell r="A3851" t="str">
            <v>234663200</v>
          </cell>
        </row>
        <row r="3852">
          <cell r="A3852" t="str">
            <v>234663300</v>
          </cell>
        </row>
        <row r="3853">
          <cell r="A3853" t="str">
            <v>234663400</v>
          </cell>
        </row>
        <row r="3854">
          <cell r="A3854" t="str">
            <v>234665000</v>
          </cell>
        </row>
        <row r="3855">
          <cell r="A3855" t="str">
            <v>234665100</v>
          </cell>
        </row>
        <row r="3856">
          <cell r="A3856" t="str">
            <v>234667000</v>
          </cell>
        </row>
        <row r="3857">
          <cell r="A3857" t="str">
            <v>234667100</v>
          </cell>
        </row>
        <row r="3858">
          <cell r="A3858" t="str">
            <v>234667200</v>
          </cell>
        </row>
        <row r="3859">
          <cell r="A3859" t="str">
            <v>234667300</v>
          </cell>
        </row>
        <row r="3860">
          <cell r="A3860" t="str">
            <v>234667400</v>
          </cell>
        </row>
        <row r="3861">
          <cell r="A3861" t="str">
            <v>234669000</v>
          </cell>
        </row>
        <row r="3862">
          <cell r="A3862" t="str">
            <v>234669100</v>
          </cell>
        </row>
        <row r="3863">
          <cell r="A3863" t="str">
            <v>234669200</v>
          </cell>
        </row>
        <row r="3864">
          <cell r="A3864" t="str">
            <v>234800000</v>
          </cell>
        </row>
        <row r="3865">
          <cell r="A3865" t="str">
            <v>234830000</v>
          </cell>
        </row>
        <row r="3866">
          <cell r="A3866" t="str">
            <v>234830100</v>
          </cell>
        </row>
        <row r="3867">
          <cell r="A3867" t="str">
            <v>234835000</v>
          </cell>
        </row>
        <row r="3868">
          <cell r="A3868" t="str">
            <v>234835100</v>
          </cell>
        </row>
        <row r="3869">
          <cell r="A3869" t="str">
            <v>234835102</v>
          </cell>
        </row>
        <row r="3870">
          <cell r="A3870" t="str">
            <v>234835103</v>
          </cell>
        </row>
        <row r="3871">
          <cell r="A3871" t="str">
            <v>234835104</v>
          </cell>
        </row>
        <row r="3872">
          <cell r="A3872" t="str">
            <v>234835106</v>
          </cell>
        </row>
        <row r="3873">
          <cell r="A3873" t="str">
            <v>234835107</v>
          </cell>
        </row>
        <row r="3874">
          <cell r="A3874" t="str">
            <v>234835108</v>
          </cell>
        </row>
        <row r="3875">
          <cell r="A3875" t="str">
            <v>234835200</v>
          </cell>
        </row>
        <row r="3876">
          <cell r="A3876" t="str">
            <v>234835202</v>
          </cell>
        </row>
        <row r="3877">
          <cell r="A3877" t="str">
            <v>234835203</v>
          </cell>
        </row>
        <row r="3878">
          <cell r="A3878" t="str">
            <v>234835300</v>
          </cell>
        </row>
        <row r="3879">
          <cell r="A3879" t="str">
            <v>234835302</v>
          </cell>
        </row>
        <row r="3880">
          <cell r="A3880" t="str">
            <v>234835303</v>
          </cell>
        </row>
        <row r="3881">
          <cell r="A3881" t="str">
            <v>234835304</v>
          </cell>
        </row>
        <row r="3882">
          <cell r="A3882" t="str">
            <v>234837000</v>
          </cell>
        </row>
        <row r="3883">
          <cell r="A3883" t="str">
            <v>234837100</v>
          </cell>
        </row>
        <row r="3884">
          <cell r="A3884" t="str">
            <v>234837102</v>
          </cell>
        </row>
        <row r="3885">
          <cell r="A3885" t="str">
            <v>234837103</v>
          </cell>
        </row>
        <row r="3886">
          <cell r="A3886" t="str">
            <v>234837104</v>
          </cell>
        </row>
        <row r="3887">
          <cell r="A3887" t="str">
            <v>234837105</v>
          </cell>
        </row>
        <row r="3888">
          <cell r="A3888" t="str">
            <v>234837106</v>
          </cell>
        </row>
        <row r="3889">
          <cell r="A3889" t="str">
            <v>234837107</v>
          </cell>
        </row>
        <row r="3890">
          <cell r="A3890" t="str">
            <v>234837108</v>
          </cell>
        </row>
        <row r="3891">
          <cell r="A3891" t="str">
            <v>234837109</v>
          </cell>
        </row>
        <row r="3892">
          <cell r="A3892" t="str">
            <v>234837111</v>
          </cell>
        </row>
        <row r="3893">
          <cell r="A3893" t="str">
            <v>234837112</v>
          </cell>
        </row>
        <row r="3894">
          <cell r="A3894" t="str">
            <v>234837114</v>
          </cell>
        </row>
        <row r="3895">
          <cell r="A3895" t="str">
            <v>234837115</v>
          </cell>
        </row>
        <row r="3896">
          <cell r="A3896" t="str">
            <v>234837116</v>
          </cell>
        </row>
        <row r="3897">
          <cell r="A3897" t="str">
            <v>234837117</v>
          </cell>
        </row>
        <row r="3898">
          <cell r="A3898" t="str">
            <v>234837118</v>
          </cell>
        </row>
        <row r="3899">
          <cell r="A3899" t="str">
            <v>234837119</v>
          </cell>
        </row>
        <row r="3900">
          <cell r="A3900" t="str">
            <v>234837121</v>
          </cell>
        </row>
        <row r="3901">
          <cell r="A3901" t="str">
            <v>234837122</v>
          </cell>
        </row>
        <row r="3902">
          <cell r="A3902" t="str">
            <v>234837123</v>
          </cell>
        </row>
        <row r="3903">
          <cell r="A3903" t="str">
            <v>234837124</v>
          </cell>
        </row>
        <row r="3904">
          <cell r="A3904" t="str">
            <v>234837125</v>
          </cell>
        </row>
        <row r="3905">
          <cell r="A3905" t="str">
            <v>234837126</v>
          </cell>
        </row>
        <row r="3906">
          <cell r="A3906" t="str">
            <v>234837127</v>
          </cell>
        </row>
        <row r="3907">
          <cell r="A3907" t="str">
            <v>234839000</v>
          </cell>
        </row>
        <row r="3908">
          <cell r="A3908" t="str">
            <v>234839100</v>
          </cell>
        </row>
        <row r="3909">
          <cell r="A3909" t="str">
            <v>234839105</v>
          </cell>
        </row>
        <row r="3910">
          <cell r="A3910" t="str">
            <v>234839106</v>
          </cell>
        </row>
        <row r="3911">
          <cell r="A3911" t="str">
            <v>234839107</v>
          </cell>
        </row>
        <row r="3912">
          <cell r="A3912" t="str">
            <v>234839108</v>
          </cell>
        </row>
        <row r="3913">
          <cell r="A3913" t="str">
            <v>234839109</v>
          </cell>
        </row>
        <row r="3914">
          <cell r="A3914" t="str">
            <v>234839111</v>
          </cell>
        </row>
        <row r="3915">
          <cell r="A3915" t="str">
            <v>234839300</v>
          </cell>
        </row>
        <row r="3916">
          <cell r="A3916" t="str">
            <v>234839302</v>
          </cell>
        </row>
        <row r="3917">
          <cell r="A3917" t="str">
            <v>234839303</v>
          </cell>
        </row>
        <row r="3918">
          <cell r="A3918" t="str">
            <v>234839304</v>
          </cell>
        </row>
        <row r="3919">
          <cell r="A3919" t="str">
            <v>234839305</v>
          </cell>
        </row>
        <row r="3920">
          <cell r="A3920" t="str">
            <v>234839307</v>
          </cell>
        </row>
        <row r="3921">
          <cell r="A3921" t="str">
            <v>234839308</v>
          </cell>
        </row>
        <row r="3922">
          <cell r="A3922" t="str">
            <v>234839309</v>
          </cell>
        </row>
        <row r="3923">
          <cell r="A3923" t="str">
            <v>234839311</v>
          </cell>
        </row>
        <row r="3924">
          <cell r="A3924" t="str">
            <v>234839312</v>
          </cell>
        </row>
        <row r="3925">
          <cell r="A3925" t="str">
            <v>234839400</v>
          </cell>
        </row>
        <row r="3926">
          <cell r="A3926" t="str">
            <v>234839402</v>
          </cell>
        </row>
        <row r="3927">
          <cell r="A3927" t="str">
            <v>234839404</v>
          </cell>
        </row>
        <row r="3928">
          <cell r="A3928" t="str">
            <v>234839405</v>
          </cell>
        </row>
        <row r="3929">
          <cell r="A3929" t="str">
            <v>234839406</v>
          </cell>
        </row>
        <row r="3930">
          <cell r="A3930" t="str">
            <v>234839407</v>
          </cell>
        </row>
        <row r="3931">
          <cell r="A3931" t="str">
            <v>234839409</v>
          </cell>
        </row>
        <row r="3932">
          <cell r="A3932" t="str">
            <v>234839411</v>
          </cell>
        </row>
        <row r="3933">
          <cell r="A3933" t="str">
            <v>234843000</v>
          </cell>
        </row>
        <row r="3934">
          <cell r="A3934" t="str">
            <v>234843100</v>
          </cell>
        </row>
        <row r="3935">
          <cell r="A3935" t="str">
            <v>234843102</v>
          </cell>
        </row>
        <row r="3936">
          <cell r="A3936" t="str">
            <v>234843103</v>
          </cell>
        </row>
        <row r="3937">
          <cell r="A3937" t="str">
            <v>234843105</v>
          </cell>
        </row>
        <row r="3938">
          <cell r="A3938" t="str">
            <v>234843106</v>
          </cell>
        </row>
        <row r="3939">
          <cell r="A3939" t="str">
            <v>234843107</v>
          </cell>
        </row>
        <row r="3940">
          <cell r="A3940" t="str">
            <v>234843108</v>
          </cell>
        </row>
        <row r="3941">
          <cell r="A3941" t="str">
            <v>234843109</v>
          </cell>
        </row>
        <row r="3942">
          <cell r="A3942" t="str">
            <v>234843111</v>
          </cell>
        </row>
        <row r="3943">
          <cell r="A3943" t="str">
            <v>234847000</v>
          </cell>
        </row>
        <row r="3944">
          <cell r="A3944" t="str">
            <v>234847100</v>
          </cell>
        </row>
        <row r="3945">
          <cell r="A3945" t="str">
            <v>234847102</v>
          </cell>
        </row>
        <row r="3946">
          <cell r="A3946" t="str">
            <v>234847104</v>
          </cell>
        </row>
        <row r="3947">
          <cell r="A3947" t="str">
            <v>234847106</v>
          </cell>
        </row>
        <row r="3948">
          <cell r="A3948" t="str">
            <v>234847107</v>
          </cell>
        </row>
        <row r="3949">
          <cell r="A3949" t="str">
            <v>234847108</v>
          </cell>
        </row>
        <row r="3950">
          <cell r="A3950" t="str">
            <v>234847200</v>
          </cell>
        </row>
        <row r="3951">
          <cell r="A3951" t="str">
            <v>234847300</v>
          </cell>
        </row>
        <row r="3952">
          <cell r="A3952" t="str">
            <v>234847400</v>
          </cell>
        </row>
        <row r="3953">
          <cell r="A3953" t="str">
            <v>234847500</v>
          </cell>
        </row>
        <row r="3954">
          <cell r="A3954" t="str">
            <v>234847504</v>
          </cell>
        </row>
        <row r="3955">
          <cell r="A3955" t="str">
            <v>234847505</v>
          </cell>
        </row>
        <row r="3956">
          <cell r="A3956" t="str">
            <v>234847506</v>
          </cell>
        </row>
        <row r="3957">
          <cell r="A3957" t="str">
            <v>234847507</v>
          </cell>
        </row>
        <row r="3958">
          <cell r="A3958" t="str">
            <v>234847512</v>
          </cell>
        </row>
        <row r="3959">
          <cell r="A3959" t="str">
            <v>234847514</v>
          </cell>
        </row>
        <row r="3960">
          <cell r="A3960" t="str">
            <v>234847600</v>
          </cell>
        </row>
        <row r="3961">
          <cell r="A3961" t="str">
            <v>234847607</v>
          </cell>
        </row>
        <row r="3962">
          <cell r="A3962" t="str">
            <v>234847609</v>
          </cell>
        </row>
        <row r="3963">
          <cell r="A3963" t="str">
            <v>234847700</v>
          </cell>
        </row>
        <row r="3964">
          <cell r="A3964" t="str">
            <v>234849000</v>
          </cell>
        </row>
        <row r="3965">
          <cell r="A3965" t="str">
            <v>234849100</v>
          </cell>
        </row>
        <row r="3966">
          <cell r="A3966" t="str">
            <v>234849105</v>
          </cell>
        </row>
        <row r="3967">
          <cell r="A3967" t="str">
            <v>234849200</v>
          </cell>
        </row>
        <row r="3968">
          <cell r="A3968" t="str">
            <v>234849204</v>
          </cell>
        </row>
        <row r="3969">
          <cell r="A3969" t="str">
            <v>234849205</v>
          </cell>
        </row>
        <row r="3970">
          <cell r="A3970" t="str">
            <v>234849206</v>
          </cell>
        </row>
        <row r="3971">
          <cell r="A3971" t="str">
            <v>234849207</v>
          </cell>
        </row>
        <row r="3972">
          <cell r="A3972" t="str">
            <v>234849300</v>
          </cell>
        </row>
        <row r="3973">
          <cell r="A3973" t="str">
            <v>234849302</v>
          </cell>
        </row>
        <row r="3974">
          <cell r="A3974" t="str">
            <v>234849303</v>
          </cell>
        </row>
        <row r="3975">
          <cell r="A3975" t="str">
            <v>234849304</v>
          </cell>
        </row>
        <row r="3976">
          <cell r="A3976" t="str">
            <v>234849305</v>
          </cell>
        </row>
        <row r="3977">
          <cell r="A3977" t="str">
            <v>234849307</v>
          </cell>
        </row>
        <row r="3978">
          <cell r="A3978" t="str">
            <v>234849308</v>
          </cell>
        </row>
        <row r="3979">
          <cell r="A3979" t="str">
            <v>234849311</v>
          </cell>
        </row>
        <row r="3980">
          <cell r="A3980" t="str">
            <v>234849312</v>
          </cell>
        </row>
        <row r="3981">
          <cell r="A3981" t="str">
            <v>234849313</v>
          </cell>
        </row>
        <row r="3982">
          <cell r="A3982" t="str">
            <v>234849314</v>
          </cell>
        </row>
        <row r="3983">
          <cell r="A3983" t="str">
            <v>234849315</v>
          </cell>
        </row>
        <row r="3984">
          <cell r="A3984" t="str">
            <v>234849316</v>
          </cell>
        </row>
        <row r="3985">
          <cell r="A3985" t="str">
            <v>234849317</v>
          </cell>
        </row>
        <row r="3986">
          <cell r="A3986" t="str">
            <v>234849318</v>
          </cell>
        </row>
        <row r="3987">
          <cell r="A3987" t="str">
            <v>234849319</v>
          </cell>
        </row>
        <row r="3988">
          <cell r="A3988" t="str">
            <v>234849321</v>
          </cell>
        </row>
        <row r="3989">
          <cell r="A3989" t="str">
            <v>234849322</v>
          </cell>
        </row>
        <row r="3990">
          <cell r="A3990" t="str">
            <v>234849323</v>
          </cell>
        </row>
        <row r="3991">
          <cell r="A3991" t="str">
            <v>234853000</v>
          </cell>
        </row>
        <row r="3992">
          <cell r="A3992" t="str">
            <v>234853100</v>
          </cell>
        </row>
        <row r="3993">
          <cell r="A3993" t="str">
            <v>234853102</v>
          </cell>
        </row>
        <row r="3994">
          <cell r="A3994" t="str">
            <v>234853103</v>
          </cell>
        </row>
        <row r="3995">
          <cell r="A3995" t="str">
            <v>234853105</v>
          </cell>
        </row>
        <row r="3996">
          <cell r="A3996" t="str">
            <v>234853107</v>
          </cell>
        </row>
        <row r="3997">
          <cell r="A3997" t="str">
            <v>234853300</v>
          </cell>
        </row>
        <row r="3998">
          <cell r="A3998" t="str">
            <v>234853303</v>
          </cell>
        </row>
        <row r="3999">
          <cell r="A3999" t="str">
            <v>234853400</v>
          </cell>
        </row>
        <row r="4000">
          <cell r="A4000" t="str">
            <v>234853402</v>
          </cell>
        </row>
        <row r="4001">
          <cell r="A4001" t="str">
            <v>234853409</v>
          </cell>
        </row>
        <row r="4002">
          <cell r="A4002" t="str">
            <v>234853500</v>
          </cell>
        </row>
        <row r="4003">
          <cell r="A4003" t="str">
            <v>234853502</v>
          </cell>
        </row>
        <row r="4004">
          <cell r="A4004" t="str">
            <v>234853504</v>
          </cell>
        </row>
        <row r="4005">
          <cell r="A4005" t="str">
            <v>234853600</v>
          </cell>
        </row>
        <row r="4006">
          <cell r="A4006" t="str">
            <v>234853602</v>
          </cell>
        </row>
        <row r="4007">
          <cell r="A4007" t="str">
            <v>234853603</v>
          </cell>
        </row>
        <row r="4008">
          <cell r="A4008" t="str">
            <v>234853604</v>
          </cell>
        </row>
        <row r="4009">
          <cell r="A4009" t="str">
            <v>234853605</v>
          </cell>
        </row>
        <row r="4010">
          <cell r="A4010" t="str">
            <v>234853606</v>
          </cell>
        </row>
        <row r="4011">
          <cell r="A4011" t="str">
            <v>234853609</v>
          </cell>
        </row>
        <row r="4012">
          <cell r="A4012" t="str">
            <v>234853612</v>
          </cell>
        </row>
        <row r="4013">
          <cell r="A4013" t="str">
            <v>234855000</v>
          </cell>
        </row>
        <row r="4014">
          <cell r="A4014" t="str">
            <v>234855100</v>
          </cell>
        </row>
        <row r="4015">
          <cell r="A4015" t="str">
            <v>234855200</v>
          </cell>
        </row>
        <row r="4016">
          <cell r="A4016" t="str">
            <v>234855202</v>
          </cell>
        </row>
        <row r="4017">
          <cell r="A4017" t="str">
            <v>234855204</v>
          </cell>
        </row>
        <row r="4018">
          <cell r="A4018" t="str">
            <v>234855205</v>
          </cell>
        </row>
        <row r="4019">
          <cell r="A4019" t="str">
            <v>234855206</v>
          </cell>
        </row>
        <row r="4020">
          <cell r="A4020" t="str">
            <v>234855207</v>
          </cell>
        </row>
        <row r="4021">
          <cell r="A4021" t="str">
            <v>234855209</v>
          </cell>
        </row>
        <row r="4022">
          <cell r="A4022" t="str">
            <v>234855211</v>
          </cell>
        </row>
        <row r="4023">
          <cell r="A4023" t="str">
            <v>234855212</v>
          </cell>
        </row>
        <row r="4024">
          <cell r="A4024" t="str">
            <v>234855213</v>
          </cell>
        </row>
        <row r="4025">
          <cell r="A4025" t="str">
            <v>234855214</v>
          </cell>
        </row>
        <row r="4026">
          <cell r="A4026" t="str">
            <v>234855215</v>
          </cell>
        </row>
        <row r="4027">
          <cell r="A4027" t="str">
            <v>234855300</v>
          </cell>
        </row>
        <row r="4028">
          <cell r="A4028" t="str">
            <v>234855302</v>
          </cell>
        </row>
        <row r="4029">
          <cell r="A4029" t="str">
            <v>234855303</v>
          </cell>
        </row>
        <row r="4030">
          <cell r="A4030" t="str">
            <v>234855304</v>
          </cell>
        </row>
        <row r="4031">
          <cell r="A4031" t="str">
            <v>234855305</v>
          </cell>
        </row>
        <row r="4032">
          <cell r="A4032" t="str">
            <v>234855306</v>
          </cell>
        </row>
        <row r="4033">
          <cell r="A4033" t="str">
            <v>234855307</v>
          </cell>
        </row>
        <row r="4034">
          <cell r="A4034" t="str">
            <v>234855308</v>
          </cell>
        </row>
        <row r="4035">
          <cell r="A4035" t="str">
            <v>234855309</v>
          </cell>
        </row>
        <row r="4036">
          <cell r="A4036" t="str">
            <v>234855311</v>
          </cell>
        </row>
        <row r="4037">
          <cell r="A4037" t="str">
            <v>234855312</v>
          </cell>
        </row>
        <row r="4038">
          <cell r="A4038" t="str">
            <v>234855313</v>
          </cell>
        </row>
        <row r="4039">
          <cell r="A4039" t="str">
            <v>234859000</v>
          </cell>
        </row>
        <row r="4040">
          <cell r="A4040" t="str">
            <v>234859100</v>
          </cell>
        </row>
        <row r="4041">
          <cell r="A4041" t="str">
            <v>234859102</v>
          </cell>
        </row>
        <row r="4042">
          <cell r="A4042" t="str">
            <v>234859103</v>
          </cell>
        </row>
        <row r="4043">
          <cell r="A4043" t="str">
            <v>234859104</v>
          </cell>
        </row>
        <row r="4044">
          <cell r="A4044" t="str">
            <v>234859105</v>
          </cell>
        </row>
        <row r="4045">
          <cell r="A4045" t="str">
            <v>234859106</v>
          </cell>
        </row>
        <row r="4046">
          <cell r="A4046" t="str">
            <v>234859107</v>
          </cell>
        </row>
        <row r="4047">
          <cell r="A4047" t="str">
            <v>234859108</v>
          </cell>
        </row>
        <row r="4048">
          <cell r="A4048" t="str">
            <v>234859109</v>
          </cell>
        </row>
        <row r="4049">
          <cell r="A4049" t="str">
            <v>234859111</v>
          </cell>
        </row>
        <row r="4050">
          <cell r="A4050" t="str">
            <v>234859112</v>
          </cell>
        </row>
        <row r="4051">
          <cell r="A4051" t="str">
            <v>234859113</v>
          </cell>
        </row>
        <row r="4052">
          <cell r="A4052" t="str">
            <v>234859114</v>
          </cell>
        </row>
        <row r="4053">
          <cell r="A4053" t="str">
            <v>234859115</v>
          </cell>
        </row>
        <row r="4054">
          <cell r="A4054" t="str">
            <v>234859116</v>
          </cell>
        </row>
        <row r="4055">
          <cell r="A4055" t="str">
            <v>234859117</v>
          </cell>
        </row>
        <row r="4056">
          <cell r="A4056" t="str">
            <v>234859118</v>
          </cell>
        </row>
        <row r="4057">
          <cell r="A4057" t="str">
            <v>234859119</v>
          </cell>
        </row>
        <row r="4058">
          <cell r="A4058" t="str">
            <v>234859121</v>
          </cell>
        </row>
        <row r="4059">
          <cell r="A4059" t="str">
            <v>234859122</v>
          </cell>
        </row>
        <row r="4060">
          <cell r="A4060" t="str">
            <v>234859123</v>
          </cell>
        </row>
        <row r="4061">
          <cell r="A4061" t="str">
            <v>234859124</v>
          </cell>
        </row>
        <row r="4062">
          <cell r="A4062" t="str">
            <v>234859125</v>
          </cell>
        </row>
        <row r="4063">
          <cell r="A4063" t="str">
            <v>234859126</v>
          </cell>
        </row>
        <row r="4064">
          <cell r="A4064" t="str">
            <v>234859127</v>
          </cell>
        </row>
        <row r="4065">
          <cell r="A4065" t="str">
            <v>234859128</v>
          </cell>
        </row>
        <row r="4066">
          <cell r="A4066" t="str">
            <v>234859129</v>
          </cell>
        </row>
        <row r="4067">
          <cell r="A4067" t="str">
            <v>234859131</v>
          </cell>
        </row>
        <row r="4068">
          <cell r="A4068" t="str">
            <v>234859132</v>
          </cell>
        </row>
        <row r="4069">
          <cell r="A4069" t="str">
            <v>234859133</v>
          </cell>
        </row>
        <row r="4070">
          <cell r="A4070" t="str">
            <v>235200000</v>
          </cell>
        </row>
        <row r="4071">
          <cell r="A4071" t="str">
            <v>235230000</v>
          </cell>
        </row>
        <row r="4072">
          <cell r="A4072" t="str">
            <v>235230100</v>
          </cell>
        </row>
        <row r="4073">
          <cell r="A4073" t="str">
            <v>235233000</v>
          </cell>
        </row>
        <row r="4074">
          <cell r="A4074" t="str">
            <v>235233100</v>
          </cell>
        </row>
        <row r="4075">
          <cell r="A4075" t="str">
            <v>235235000</v>
          </cell>
        </row>
        <row r="4076">
          <cell r="A4076" t="str">
            <v>235235100</v>
          </cell>
        </row>
        <row r="4077">
          <cell r="A4077" t="str">
            <v>235237000</v>
          </cell>
        </row>
        <row r="4078">
          <cell r="A4078" t="str">
            <v>235237100</v>
          </cell>
        </row>
        <row r="4079">
          <cell r="A4079" t="str">
            <v>235600000</v>
          </cell>
        </row>
        <row r="4080">
          <cell r="A4080" t="str">
            <v>235630000</v>
          </cell>
        </row>
        <row r="4081">
          <cell r="A4081" t="str">
            <v>235630100</v>
          </cell>
        </row>
        <row r="4082">
          <cell r="A4082" t="str">
            <v>235633000</v>
          </cell>
        </row>
        <row r="4083">
          <cell r="A4083" t="str">
            <v>235633100</v>
          </cell>
        </row>
        <row r="4084">
          <cell r="A4084" t="str">
            <v>235634000</v>
          </cell>
        </row>
        <row r="4085">
          <cell r="A4085" t="str">
            <v>235634100</v>
          </cell>
        </row>
        <row r="4086">
          <cell r="A4086" t="str">
            <v>235634200</v>
          </cell>
        </row>
        <row r="4087">
          <cell r="A4087" t="str">
            <v>235634300</v>
          </cell>
        </row>
        <row r="4088">
          <cell r="A4088" t="str">
            <v>235634500</v>
          </cell>
        </row>
        <row r="4089">
          <cell r="A4089" t="str">
            <v>235635000</v>
          </cell>
        </row>
        <row r="4090">
          <cell r="A4090" t="str">
            <v>235635100</v>
          </cell>
        </row>
        <row r="4091">
          <cell r="A4091" t="str">
            <v>235637000</v>
          </cell>
        </row>
        <row r="4092">
          <cell r="A4092" t="str">
            <v>235637100</v>
          </cell>
        </row>
        <row r="4093">
          <cell r="A4093" t="str">
            <v>235637200</v>
          </cell>
        </row>
        <row r="4094">
          <cell r="A4094" t="str">
            <v>235639000</v>
          </cell>
        </row>
        <row r="4095">
          <cell r="A4095" t="str">
            <v>235639100</v>
          </cell>
        </row>
        <row r="4096">
          <cell r="A4096" t="str">
            <v>235639200</v>
          </cell>
        </row>
        <row r="4097">
          <cell r="A4097" t="str">
            <v>235639300</v>
          </cell>
        </row>
        <row r="4098">
          <cell r="A4098" t="str">
            <v>235639400</v>
          </cell>
        </row>
        <row r="4099">
          <cell r="A4099" t="str">
            <v>235643000</v>
          </cell>
        </row>
        <row r="4100">
          <cell r="A4100" t="str">
            <v>235643100</v>
          </cell>
        </row>
        <row r="4101">
          <cell r="A4101" t="str">
            <v>235643200</v>
          </cell>
        </row>
        <row r="4102">
          <cell r="A4102" t="str">
            <v>235643300</v>
          </cell>
        </row>
        <row r="4103">
          <cell r="A4103" t="str">
            <v>235645000</v>
          </cell>
        </row>
        <row r="4104">
          <cell r="A4104" t="str">
            <v>235645100</v>
          </cell>
        </row>
        <row r="4105">
          <cell r="A4105" t="str">
            <v>235649000</v>
          </cell>
        </row>
        <row r="4106">
          <cell r="A4106" t="str">
            <v>235649100</v>
          </cell>
        </row>
        <row r="4107">
          <cell r="A4107" t="str">
            <v>235649200</v>
          </cell>
        </row>
        <row r="4108">
          <cell r="A4108" t="str">
            <v>235653000</v>
          </cell>
        </row>
        <row r="4109">
          <cell r="A4109" t="str">
            <v>235653100</v>
          </cell>
        </row>
        <row r="4110">
          <cell r="A4110" t="str">
            <v>235655000</v>
          </cell>
        </row>
        <row r="4111">
          <cell r="A4111" t="str">
            <v>235655100</v>
          </cell>
        </row>
        <row r="4112">
          <cell r="A4112" t="str">
            <v>235655200</v>
          </cell>
        </row>
        <row r="4113">
          <cell r="A4113" t="str">
            <v>235655500</v>
          </cell>
        </row>
        <row r="4114">
          <cell r="A4114" t="str">
            <v>235655600</v>
          </cell>
        </row>
        <row r="4115">
          <cell r="A4115" t="str">
            <v>270000000</v>
          </cell>
        </row>
        <row r="4116">
          <cell r="A4116" t="str">
            <v>271000000</v>
          </cell>
        </row>
        <row r="4117">
          <cell r="A4117" t="str">
            <v>271010000</v>
          </cell>
        </row>
        <row r="4118">
          <cell r="A4118" t="str">
            <v>271033000</v>
          </cell>
        </row>
        <row r="4119">
          <cell r="A4119" t="str">
            <v>271033100</v>
          </cell>
        </row>
        <row r="4120">
          <cell r="A4120" t="str">
            <v>271033400</v>
          </cell>
        </row>
        <row r="4121">
          <cell r="A4121" t="str">
            <v>271033600</v>
          </cell>
        </row>
        <row r="4122">
          <cell r="A4122" t="str">
            <v>271033700</v>
          </cell>
        </row>
        <row r="4123">
          <cell r="A4123" t="str">
            <v>271034000</v>
          </cell>
        </row>
        <row r="4124">
          <cell r="A4124" t="str">
            <v>271034100</v>
          </cell>
        </row>
        <row r="4125">
          <cell r="A4125" t="str">
            <v>271035000</v>
          </cell>
        </row>
        <row r="4126">
          <cell r="A4126" t="str">
            <v>271035100</v>
          </cell>
        </row>
        <row r="4127">
          <cell r="A4127" t="str">
            <v>271035800</v>
          </cell>
        </row>
        <row r="4128">
          <cell r="A4128" t="str">
            <v>271039000</v>
          </cell>
        </row>
        <row r="4129">
          <cell r="A4129" t="str">
            <v>271039100</v>
          </cell>
        </row>
        <row r="4130">
          <cell r="A4130" t="str">
            <v>271039900</v>
          </cell>
        </row>
        <row r="4131">
          <cell r="A4131" t="str">
            <v>273200000</v>
          </cell>
        </row>
        <row r="4132">
          <cell r="A4132" t="str">
            <v>273230000</v>
          </cell>
        </row>
        <row r="4133">
          <cell r="A4133" t="str">
            <v>273230100</v>
          </cell>
        </row>
        <row r="4134">
          <cell r="A4134" t="str">
            <v>273230102</v>
          </cell>
        </row>
        <row r="4135">
          <cell r="A4135" t="str">
            <v>273230103</v>
          </cell>
        </row>
        <row r="4136">
          <cell r="A4136" t="str">
            <v>273233000</v>
          </cell>
        </row>
        <row r="4137">
          <cell r="A4137" t="str">
            <v>273233100</v>
          </cell>
        </row>
        <row r="4138">
          <cell r="A4138" t="str">
            <v>273233102</v>
          </cell>
        </row>
        <row r="4139">
          <cell r="A4139" t="str">
            <v>273233200</v>
          </cell>
        </row>
        <row r="4140">
          <cell r="A4140" t="str">
            <v>273233202</v>
          </cell>
        </row>
        <row r="4141">
          <cell r="A4141" t="str">
            <v>273233203</v>
          </cell>
        </row>
        <row r="4142">
          <cell r="A4142" t="str">
            <v>273233205</v>
          </cell>
        </row>
        <row r="4143">
          <cell r="A4143" t="str">
            <v>273233300</v>
          </cell>
        </row>
        <row r="4144">
          <cell r="A4144" t="str">
            <v>273233303</v>
          </cell>
        </row>
        <row r="4145">
          <cell r="A4145" t="str">
            <v>273233304</v>
          </cell>
        </row>
        <row r="4146">
          <cell r="A4146" t="str">
            <v>273233306</v>
          </cell>
        </row>
        <row r="4147">
          <cell r="A4147" t="str">
            <v>273233307</v>
          </cell>
        </row>
        <row r="4148">
          <cell r="A4148" t="str">
            <v>273233308</v>
          </cell>
        </row>
        <row r="4149">
          <cell r="A4149" t="str">
            <v>273233309</v>
          </cell>
        </row>
        <row r="4150">
          <cell r="A4150" t="str">
            <v>273233311</v>
          </cell>
        </row>
        <row r="4151">
          <cell r="A4151" t="str">
            <v>273233400</v>
          </cell>
        </row>
        <row r="4152">
          <cell r="A4152" t="str">
            <v>273233402</v>
          </cell>
        </row>
        <row r="4153">
          <cell r="A4153" t="str">
            <v>273233403</v>
          </cell>
        </row>
        <row r="4154">
          <cell r="A4154" t="str">
            <v>273233404</v>
          </cell>
        </row>
        <row r="4155">
          <cell r="A4155" t="str">
            <v>273233405</v>
          </cell>
        </row>
        <row r="4156">
          <cell r="A4156" t="str">
            <v>273233406</v>
          </cell>
        </row>
        <row r="4157">
          <cell r="A4157" t="str">
            <v>273233407</v>
          </cell>
        </row>
        <row r="4158">
          <cell r="A4158" t="str">
            <v>273233408</v>
          </cell>
        </row>
        <row r="4159">
          <cell r="A4159" t="str">
            <v>273233409</v>
          </cell>
        </row>
        <row r="4160">
          <cell r="A4160" t="str">
            <v>273233411</v>
          </cell>
        </row>
        <row r="4161">
          <cell r="A4161" t="str">
            <v>273233412</v>
          </cell>
        </row>
        <row r="4162">
          <cell r="A4162" t="str">
            <v>273233413</v>
          </cell>
        </row>
        <row r="4163">
          <cell r="A4163" t="str">
            <v>273233415</v>
          </cell>
        </row>
        <row r="4164">
          <cell r="A4164" t="str">
            <v>273235000</v>
          </cell>
        </row>
        <row r="4165">
          <cell r="A4165" t="str">
            <v>273235100</v>
          </cell>
        </row>
        <row r="4166">
          <cell r="A4166" t="str">
            <v>273235102</v>
          </cell>
        </row>
        <row r="4167">
          <cell r="A4167" t="str">
            <v>273235103</v>
          </cell>
        </row>
        <row r="4168">
          <cell r="A4168" t="str">
            <v>273235104</v>
          </cell>
        </row>
        <row r="4169">
          <cell r="A4169" t="str">
            <v>273235105</v>
          </cell>
        </row>
        <row r="4170">
          <cell r="A4170" t="str">
            <v>273235200</v>
          </cell>
        </row>
        <row r="4171">
          <cell r="A4171" t="str">
            <v>273235203</v>
          </cell>
        </row>
        <row r="4172">
          <cell r="A4172" t="str">
            <v>273235204</v>
          </cell>
        </row>
        <row r="4173">
          <cell r="A4173" t="str">
            <v>273237000</v>
          </cell>
        </row>
        <row r="4174">
          <cell r="A4174" t="str">
            <v>273237100</v>
          </cell>
        </row>
        <row r="4175">
          <cell r="A4175" t="str">
            <v>273237200</v>
          </cell>
        </row>
        <row r="4176">
          <cell r="A4176" t="str">
            <v>273237203</v>
          </cell>
        </row>
        <row r="4177">
          <cell r="A4177" t="str">
            <v>273237204</v>
          </cell>
        </row>
        <row r="4178">
          <cell r="A4178" t="str">
            <v>273237205</v>
          </cell>
        </row>
        <row r="4179">
          <cell r="A4179" t="str">
            <v>273237206</v>
          </cell>
        </row>
        <row r="4180">
          <cell r="A4180" t="str">
            <v>273237208</v>
          </cell>
        </row>
        <row r="4181">
          <cell r="A4181" t="str">
            <v>273237300</v>
          </cell>
        </row>
        <row r="4182">
          <cell r="A4182" t="str">
            <v>273237302</v>
          </cell>
        </row>
        <row r="4183">
          <cell r="A4183" t="str">
            <v>273237303</v>
          </cell>
        </row>
        <row r="4184">
          <cell r="A4184" t="str">
            <v>273237304</v>
          </cell>
        </row>
        <row r="4185">
          <cell r="A4185" t="str">
            <v>273237305</v>
          </cell>
        </row>
        <row r="4186">
          <cell r="A4186" t="str">
            <v>273237306</v>
          </cell>
        </row>
        <row r="4187">
          <cell r="A4187" t="str">
            <v>273237307</v>
          </cell>
        </row>
        <row r="4188">
          <cell r="A4188" t="str">
            <v>273237308</v>
          </cell>
        </row>
        <row r="4189">
          <cell r="A4189" t="str">
            <v>273237309</v>
          </cell>
        </row>
        <row r="4190">
          <cell r="A4190" t="str">
            <v>273237312</v>
          </cell>
        </row>
        <row r="4191">
          <cell r="A4191" t="str">
            <v>273237313</v>
          </cell>
        </row>
        <row r="4192">
          <cell r="A4192" t="str">
            <v>273237314</v>
          </cell>
        </row>
        <row r="4193">
          <cell r="A4193" t="str">
            <v>273237400</v>
          </cell>
        </row>
        <row r="4194">
          <cell r="A4194" t="str">
            <v>273237402</v>
          </cell>
        </row>
        <row r="4195">
          <cell r="A4195" t="str">
            <v>273237404</v>
          </cell>
        </row>
        <row r="4196">
          <cell r="A4196" t="str">
            <v>273237405</v>
          </cell>
        </row>
        <row r="4197">
          <cell r="A4197" t="str">
            <v>273237406</v>
          </cell>
        </row>
        <row r="4198">
          <cell r="A4198" t="str">
            <v>273237407</v>
          </cell>
        </row>
        <row r="4199">
          <cell r="A4199" t="str">
            <v>273237408</v>
          </cell>
        </row>
        <row r="4200">
          <cell r="A4200" t="str">
            <v>273237409</v>
          </cell>
        </row>
        <row r="4201">
          <cell r="A4201" t="str">
            <v>273237500</v>
          </cell>
        </row>
        <row r="4202">
          <cell r="A4202" t="str">
            <v>273237502</v>
          </cell>
        </row>
        <row r="4203">
          <cell r="A4203" t="str">
            <v>273237600</v>
          </cell>
        </row>
        <row r="4204">
          <cell r="A4204" t="str">
            <v>273237605</v>
          </cell>
        </row>
        <row r="4205">
          <cell r="A4205" t="str">
            <v>273237607</v>
          </cell>
        </row>
        <row r="4206">
          <cell r="A4206" t="str">
            <v>273239000</v>
          </cell>
        </row>
        <row r="4207">
          <cell r="A4207" t="str">
            <v>273239100</v>
          </cell>
        </row>
        <row r="4208">
          <cell r="A4208" t="str">
            <v>273239103</v>
          </cell>
        </row>
        <row r="4209">
          <cell r="A4209" t="str">
            <v>273239105</v>
          </cell>
        </row>
        <row r="4210">
          <cell r="A4210" t="str">
            <v>273239106</v>
          </cell>
        </row>
        <row r="4211">
          <cell r="A4211" t="str">
            <v>273239107</v>
          </cell>
        </row>
        <row r="4212">
          <cell r="A4212" t="str">
            <v>273239200</v>
          </cell>
        </row>
        <row r="4213">
          <cell r="A4213" t="str">
            <v>273239203</v>
          </cell>
        </row>
        <row r="4214">
          <cell r="A4214" t="str">
            <v>273239207</v>
          </cell>
        </row>
        <row r="4215">
          <cell r="A4215" t="str">
            <v>273239208</v>
          </cell>
        </row>
        <row r="4216">
          <cell r="A4216" t="str">
            <v>273239209</v>
          </cell>
        </row>
        <row r="4217">
          <cell r="A4217" t="str">
            <v>273239212</v>
          </cell>
        </row>
        <row r="4218">
          <cell r="A4218" t="str">
            <v>273239300</v>
          </cell>
        </row>
        <row r="4219">
          <cell r="A4219" t="str">
            <v>273239302</v>
          </cell>
        </row>
        <row r="4220">
          <cell r="A4220" t="str">
            <v>273239303</v>
          </cell>
        </row>
        <row r="4221">
          <cell r="A4221" t="str">
            <v>273239305</v>
          </cell>
        </row>
        <row r="4222">
          <cell r="A4222" t="str">
            <v>273239311</v>
          </cell>
        </row>
        <row r="4223">
          <cell r="A4223" t="str">
            <v>273239313</v>
          </cell>
        </row>
        <row r="4224">
          <cell r="A4224" t="str">
            <v>273239314</v>
          </cell>
        </row>
        <row r="4225">
          <cell r="A4225" t="str">
            <v>273243000</v>
          </cell>
        </row>
        <row r="4226">
          <cell r="A4226" t="str">
            <v>273243100</v>
          </cell>
        </row>
        <row r="4227">
          <cell r="A4227" t="str">
            <v>273243105</v>
          </cell>
        </row>
        <row r="4228">
          <cell r="A4228" t="str">
            <v>273243106</v>
          </cell>
        </row>
        <row r="4229">
          <cell r="A4229" t="str">
            <v>273243200</v>
          </cell>
        </row>
        <row r="4230">
          <cell r="A4230" t="str">
            <v>273243202</v>
          </cell>
        </row>
        <row r="4231">
          <cell r="A4231" t="str">
            <v>273243203</v>
          </cell>
        </row>
        <row r="4232">
          <cell r="A4232" t="str">
            <v>273243204</v>
          </cell>
        </row>
        <row r="4233">
          <cell r="A4233" t="str">
            <v>273243205</v>
          </cell>
        </row>
        <row r="4234">
          <cell r="A4234" t="str">
            <v>273243206</v>
          </cell>
        </row>
        <row r="4235">
          <cell r="A4235" t="str">
            <v>273243207</v>
          </cell>
        </row>
        <row r="4236">
          <cell r="A4236" t="str">
            <v>273243300</v>
          </cell>
        </row>
        <row r="4237">
          <cell r="A4237" t="str">
            <v>273243302</v>
          </cell>
        </row>
        <row r="4238">
          <cell r="A4238" t="str">
            <v>273245000</v>
          </cell>
        </row>
        <row r="4239">
          <cell r="A4239" t="str">
            <v>273245100</v>
          </cell>
        </row>
        <row r="4240">
          <cell r="A4240" t="str">
            <v>273245200</v>
          </cell>
        </row>
        <row r="4241">
          <cell r="A4241" t="str">
            <v>273245202</v>
          </cell>
        </row>
        <row r="4242">
          <cell r="A4242" t="str">
            <v>273245203</v>
          </cell>
        </row>
        <row r="4243">
          <cell r="A4243" t="str">
            <v>273245204</v>
          </cell>
        </row>
        <row r="4244">
          <cell r="A4244" t="str">
            <v>273245208</v>
          </cell>
        </row>
        <row r="4245">
          <cell r="A4245" t="str">
            <v>273245209</v>
          </cell>
        </row>
        <row r="4246">
          <cell r="A4246" t="str">
            <v>273245211</v>
          </cell>
        </row>
        <row r="4247">
          <cell r="A4247" t="str">
            <v>273245213</v>
          </cell>
        </row>
        <row r="4248">
          <cell r="A4248" t="str">
            <v>273245216</v>
          </cell>
        </row>
        <row r="4249">
          <cell r="A4249" t="str">
            <v>273245218</v>
          </cell>
        </row>
        <row r="4250">
          <cell r="A4250" t="str">
            <v>273245300</v>
          </cell>
        </row>
        <row r="4251">
          <cell r="A4251" t="str">
            <v>273245313</v>
          </cell>
        </row>
        <row r="4252">
          <cell r="A4252" t="str">
            <v>273245500</v>
          </cell>
        </row>
        <row r="4253">
          <cell r="A4253" t="str">
            <v>273247000</v>
          </cell>
        </row>
        <row r="4254">
          <cell r="A4254" t="str">
            <v>273247100</v>
          </cell>
        </row>
        <row r="4255">
          <cell r="A4255" t="str">
            <v>273247102</v>
          </cell>
        </row>
        <row r="4256">
          <cell r="A4256" t="str">
            <v>273247103</v>
          </cell>
        </row>
        <row r="4257">
          <cell r="A4257" t="str">
            <v>273247105</v>
          </cell>
        </row>
        <row r="4258">
          <cell r="A4258" t="str">
            <v>273247200</v>
          </cell>
        </row>
        <row r="4259">
          <cell r="A4259" t="str">
            <v>273247202</v>
          </cell>
        </row>
        <row r="4260">
          <cell r="A4260" t="str">
            <v>273247203</v>
          </cell>
        </row>
        <row r="4261">
          <cell r="A4261" t="str">
            <v>273247204</v>
          </cell>
        </row>
        <row r="4262">
          <cell r="A4262" t="str">
            <v>273247205</v>
          </cell>
        </row>
        <row r="4263">
          <cell r="A4263" t="str">
            <v>273247300</v>
          </cell>
        </row>
        <row r="4264">
          <cell r="A4264" t="str">
            <v>273247302</v>
          </cell>
        </row>
        <row r="4265">
          <cell r="A4265" t="str">
            <v>273247303</v>
          </cell>
        </row>
        <row r="4266">
          <cell r="A4266" t="str">
            <v>273247304</v>
          </cell>
        </row>
        <row r="4267">
          <cell r="A4267" t="str">
            <v>273247306</v>
          </cell>
        </row>
        <row r="4268">
          <cell r="A4268" t="str">
            <v>273249000</v>
          </cell>
        </row>
        <row r="4269">
          <cell r="A4269" t="str">
            <v>273249100</v>
          </cell>
        </row>
        <row r="4270">
          <cell r="A4270" t="str">
            <v>273249300</v>
          </cell>
        </row>
        <row r="4271">
          <cell r="A4271" t="str">
            <v>273249304</v>
          </cell>
        </row>
        <row r="4272">
          <cell r="A4272" t="str">
            <v>273249305</v>
          </cell>
        </row>
        <row r="4273">
          <cell r="A4273" t="str">
            <v>273249400</v>
          </cell>
        </row>
        <row r="4274">
          <cell r="A4274" t="str">
            <v>273249402</v>
          </cell>
        </row>
        <row r="4275">
          <cell r="A4275" t="str">
            <v>273249403</v>
          </cell>
        </row>
        <row r="4276">
          <cell r="A4276" t="str">
            <v>273249404</v>
          </cell>
        </row>
        <row r="4277">
          <cell r="A4277" t="str">
            <v>273249405</v>
          </cell>
        </row>
        <row r="4278">
          <cell r="A4278" t="str">
            <v>273253000</v>
          </cell>
        </row>
        <row r="4279">
          <cell r="A4279" t="str">
            <v>273253100</v>
          </cell>
        </row>
        <row r="4280">
          <cell r="A4280" t="str">
            <v>273253102</v>
          </cell>
        </row>
        <row r="4281">
          <cell r="A4281" t="str">
            <v>273255000</v>
          </cell>
        </row>
        <row r="4282">
          <cell r="A4282" t="str">
            <v>273255100</v>
          </cell>
        </row>
        <row r="4283">
          <cell r="A4283" t="str">
            <v>273255102</v>
          </cell>
        </row>
        <row r="4284">
          <cell r="A4284" t="str">
            <v>273255200</v>
          </cell>
        </row>
        <row r="4285">
          <cell r="A4285" t="str">
            <v>273255202</v>
          </cell>
        </row>
        <row r="4286">
          <cell r="A4286" t="str">
            <v>273255204</v>
          </cell>
        </row>
        <row r="4287">
          <cell r="A4287" t="str">
            <v>273255206</v>
          </cell>
        </row>
        <row r="4288">
          <cell r="A4288" t="str">
            <v>273255207</v>
          </cell>
        </row>
        <row r="4289">
          <cell r="A4289" t="str">
            <v>273255400</v>
          </cell>
        </row>
        <row r="4290">
          <cell r="A4290" t="str">
            <v>273255402</v>
          </cell>
        </row>
        <row r="4291">
          <cell r="A4291" t="str">
            <v>273255403</v>
          </cell>
        </row>
        <row r="4292">
          <cell r="A4292" t="str">
            <v>273255404</v>
          </cell>
        </row>
        <row r="4293">
          <cell r="A4293" t="str">
            <v>273255405</v>
          </cell>
        </row>
        <row r="4294">
          <cell r="A4294" t="str">
            <v>273255500</v>
          </cell>
        </row>
        <row r="4295">
          <cell r="A4295" t="str">
            <v>273255505</v>
          </cell>
        </row>
        <row r="4296">
          <cell r="A4296" t="str">
            <v>273257000</v>
          </cell>
        </row>
        <row r="4297">
          <cell r="A4297" t="str">
            <v>273257100</v>
          </cell>
        </row>
        <row r="4298">
          <cell r="A4298" t="str">
            <v>273257102</v>
          </cell>
        </row>
        <row r="4299">
          <cell r="A4299" t="str">
            <v>273257103</v>
          </cell>
        </row>
        <row r="4300">
          <cell r="A4300" t="str">
            <v>273257104</v>
          </cell>
        </row>
        <row r="4301">
          <cell r="A4301" t="str">
            <v>273257105</v>
          </cell>
        </row>
        <row r="4302">
          <cell r="A4302" t="str">
            <v>273257106</v>
          </cell>
        </row>
        <row r="4303">
          <cell r="A4303" t="str">
            <v>273257107</v>
          </cell>
        </row>
        <row r="4304">
          <cell r="A4304" t="str">
            <v>273257108</v>
          </cell>
        </row>
        <row r="4305">
          <cell r="A4305" t="str">
            <v>273257109</v>
          </cell>
        </row>
        <row r="4306">
          <cell r="A4306" t="str">
            <v>273257111</v>
          </cell>
        </row>
        <row r="4307">
          <cell r="A4307" t="str">
            <v>273257112</v>
          </cell>
        </row>
        <row r="4308">
          <cell r="A4308" t="str">
            <v>273257113</v>
          </cell>
        </row>
        <row r="4309">
          <cell r="A4309" t="str">
            <v>273257114</v>
          </cell>
        </row>
        <row r="4310">
          <cell r="A4310" t="str">
            <v>273257115</v>
          </cell>
        </row>
        <row r="4311">
          <cell r="A4311" t="str">
            <v>273257200</v>
          </cell>
        </row>
        <row r="4312">
          <cell r="A4312" t="str">
            <v>273257205</v>
          </cell>
        </row>
        <row r="4313">
          <cell r="A4313" t="str">
            <v>273259000</v>
          </cell>
        </row>
        <row r="4314">
          <cell r="A4314" t="str">
            <v>273259100</v>
          </cell>
        </row>
        <row r="4315">
          <cell r="A4315" t="str">
            <v>273259104</v>
          </cell>
        </row>
        <row r="4316">
          <cell r="A4316" t="str">
            <v>273259105</v>
          </cell>
        </row>
        <row r="4317">
          <cell r="A4317" t="str">
            <v>273263000</v>
          </cell>
        </row>
        <row r="4318">
          <cell r="A4318" t="str">
            <v>273263100</v>
          </cell>
        </row>
        <row r="4319">
          <cell r="A4319" t="str">
            <v>273263104</v>
          </cell>
        </row>
        <row r="4320">
          <cell r="A4320" t="str">
            <v>273263105</v>
          </cell>
        </row>
        <row r="4321">
          <cell r="A4321" t="str">
            <v>273263106</v>
          </cell>
        </row>
        <row r="4322">
          <cell r="A4322" t="str">
            <v>273263108</v>
          </cell>
        </row>
        <row r="4323">
          <cell r="A4323" t="str">
            <v>273263112</v>
          </cell>
        </row>
        <row r="4324">
          <cell r="A4324" t="str">
            <v>273263113</v>
          </cell>
        </row>
        <row r="4325">
          <cell r="A4325" t="str">
            <v>273263114</v>
          </cell>
        </row>
        <row r="4326">
          <cell r="A4326" t="str">
            <v>273263115</v>
          </cell>
        </row>
        <row r="4327">
          <cell r="A4327" t="str">
            <v>273263300</v>
          </cell>
        </row>
        <row r="4328">
          <cell r="A4328" t="str">
            <v>273265000</v>
          </cell>
        </row>
        <row r="4329">
          <cell r="A4329" t="str">
            <v>273265100</v>
          </cell>
        </row>
        <row r="4330">
          <cell r="A4330" t="str">
            <v>273265200</v>
          </cell>
        </row>
        <row r="4331">
          <cell r="A4331" t="str">
            <v>273265300</v>
          </cell>
        </row>
        <row r="4332">
          <cell r="A4332" t="str">
            <v>273265303</v>
          </cell>
        </row>
        <row r="4333">
          <cell r="A4333" t="str">
            <v>273267000</v>
          </cell>
        </row>
        <row r="4334">
          <cell r="A4334" t="str">
            <v>273267100</v>
          </cell>
        </row>
        <row r="4335">
          <cell r="A4335" t="str">
            <v>273267102</v>
          </cell>
        </row>
        <row r="4336">
          <cell r="A4336" t="str">
            <v>273267103</v>
          </cell>
        </row>
        <row r="4337">
          <cell r="A4337" t="str">
            <v>273267107</v>
          </cell>
        </row>
        <row r="4338">
          <cell r="A4338" t="str">
            <v>273267109</v>
          </cell>
        </row>
        <row r="4339">
          <cell r="A4339" t="str">
            <v>273267111</v>
          </cell>
        </row>
        <row r="4340">
          <cell r="A4340" t="str">
            <v>273267200</v>
          </cell>
        </row>
        <row r="4341">
          <cell r="A4341" t="str">
            <v>273267202</v>
          </cell>
        </row>
        <row r="4342">
          <cell r="A4342" t="str">
            <v>273267203</v>
          </cell>
        </row>
        <row r="4343">
          <cell r="A4343" t="str">
            <v>273267204</v>
          </cell>
        </row>
        <row r="4344">
          <cell r="A4344" t="str">
            <v>273267205</v>
          </cell>
        </row>
        <row r="4345">
          <cell r="A4345" t="str">
            <v>273267300</v>
          </cell>
        </row>
        <row r="4346">
          <cell r="A4346" t="str">
            <v>273267302</v>
          </cell>
        </row>
        <row r="4347">
          <cell r="A4347" t="str">
            <v>273267303</v>
          </cell>
        </row>
        <row r="4348">
          <cell r="A4348" t="str">
            <v>273267304</v>
          </cell>
        </row>
        <row r="4349">
          <cell r="A4349" t="str">
            <v>273267306</v>
          </cell>
        </row>
        <row r="4350">
          <cell r="A4350" t="str">
            <v>273267307</v>
          </cell>
        </row>
        <row r="4351">
          <cell r="A4351" t="str">
            <v>273267308</v>
          </cell>
        </row>
        <row r="4352">
          <cell r="A4352" t="str">
            <v>273269000</v>
          </cell>
        </row>
        <row r="4353">
          <cell r="A4353" t="str">
            <v>273269100</v>
          </cell>
        </row>
        <row r="4354">
          <cell r="A4354" t="str">
            <v>273269104</v>
          </cell>
        </row>
        <row r="4355">
          <cell r="A4355" t="str">
            <v>273269108</v>
          </cell>
        </row>
        <row r="4356">
          <cell r="A4356" t="str">
            <v>273269111</v>
          </cell>
        </row>
        <row r="4357">
          <cell r="A4357" t="str">
            <v>273269200</v>
          </cell>
        </row>
        <row r="4358">
          <cell r="A4358" t="str">
            <v>273269202</v>
          </cell>
        </row>
        <row r="4359">
          <cell r="A4359" t="str">
            <v>273269206</v>
          </cell>
        </row>
        <row r="4360">
          <cell r="A4360" t="str">
            <v>273269212</v>
          </cell>
        </row>
        <row r="4361">
          <cell r="A4361" t="str">
            <v>273269213</v>
          </cell>
        </row>
        <row r="4362">
          <cell r="A4362" t="str">
            <v>273273000</v>
          </cell>
        </row>
        <row r="4363">
          <cell r="A4363" t="str">
            <v>273273100</v>
          </cell>
        </row>
        <row r="4364">
          <cell r="A4364" t="str">
            <v>273273102</v>
          </cell>
        </row>
        <row r="4365">
          <cell r="A4365" t="str">
            <v>273273106</v>
          </cell>
        </row>
        <row r="4366">
          <cell r="A4366" t="str">
            <v>273273107</v>
          </cell>
        </row>
        <row r="4367">
          <cell r="A4367" t="str">
            <v>273273108</v>
          </cell>
        </row>
        <row r="4368">
          <cell r="A4368" t="str">
            <v>273273111</v>
          </cell>
        </row>
        <row r="4369">
          <cell r="A4369" t="str">
            <v>273273113</v>
          </cell>
        </row>
        <row r="4370">
          <cell r="A4370" t="str">
            <v>273273114</v>
          </cell>
        </row>
        <row r="4371">
          <cell r="A4371" t="str">
            <v>273273115</v>
          </cell>
        </row>
        <row r="4372">
          <cell r="A4372" t="str">
            <v>273273116</v>
          </cell>
        </row>
        <row r="4373">
          <cell r="A4373" t="str">
            <v>273273118</v>
          </cell>
        </row>
        <row r="4374">
          <cell r="A4374" t="str">
            <v>273273119</v>
          </cell>
        </row>
        <row r="4375">
          <cell r="A4375" t="str">
            <v>273273124</v>
          </cell>
        </row>
        <row r="4376">
          <cell r="A4376" t="str">
            <v>273273200</v>
          </cell>
        </row>
        <row r="4377">
          <cell r="A4377" t="str">
            <v>273273300</v>
          </cell>
        </row>
        <row r="4378">
          <cell r="A4378" t="str">
            <v>273273305</v>
          </cell>
        </row>
        <row r="4379">
          <cell r="A4379" t="str">
            <v>273273306</v>
          </cell>
        </row>
        <row r="4380">
          <cell r="A4380" t="str">
            <v>273273308</v>
          </cell>
        </row>
        <row r="4381">
          <cell r="A4381" t="str">
            <v>273273309</v>
          </cell>
        </row>
        <row r="4382">
          <cell r="A4382" t="str">
            <v>273273311</v>
          </cell>
        </row>
        <row r="4383">
          <cell r="A4383" t="str">
            <v>273273312</v>
          </cell>
        </row>
        <row r="4384">
          <cell r="A4384" t="str">
            <v>273600000</v>
          </cell>
        </row>
        <row r="4385">
          <cell r="A4385" t="str">
            <v>273620000</v>
          </cell>
        </row>
        <row r="4386">
          <cell r="A4386" t="str">
            <v>273620100</v>
          </cell>
        </row>
        <row r="4387">
          <cell r="A4387" t="str">
            <v>273633000</v>
          </cell>
        </row>
        <row r="4388">
          <cell r="A4388" t="str">
            <v>273633100</v>
          </cell>
        </row>
        <row r="4389">
          <cell r="A4389" t="str">
            <v>273633300</v>
          </cell>
        </row>
        <row r="4390">
          <cell r="A4390" t="str">
            <v>273635000</v>
          </cell>
        </row>
        <row r="4391">
          <cell r="A4391" t="str">
            <v>273635100</v>
          </cell>
        </row>
        <row r="4392">
          <cell r="A4392" t="str">
            <v>273635300</v>
          </cell>
        </row>
        <row r="4393">
          <cell r="A4393" t="str">
            <v>273637000</v>
          </cell>
        </row>
        <row r="4394">
          <cell r="A4394" t="str">
            <v>273637100</v>
          </cell>
        </row>
        <row r="4395">
          <cell r="A4395" t="str">
            <v>273639000</v>
          </cell>
        </row>
        <row r="4396">
          <cell r="A4396" t="str">
            <v>273639100</v>
          </cell>
        </row>
        <row r="4397">
          <cell r="A4397" t="str">
            <v>273639300</v>
          </cell>
        </row>
        <row r="4398">
          <cell r="A4398" t="str">
            <v>273643000</v>
          </cell>
        </row>
        <row r="4399">
          <cell r="A4399" t="str">
            <v>273643100</v>
          </cell>
        </row>
        <row r="4400">
          <cell r="A4400" t="str">
            <v>273643103</v>
          </cell>
        </row>
        <row r="4401">
          <cell r="A4401" t="str">
            <v>273643200</v>
          </cell>
        </row>
        <row r="4402">
          <cell r="A4402" t="str">
            <v>273645000</v>
          </cell>
        </row>
        <row r="4403">
          <cell r="A4403" t="str">
            <v>273645100</v>
          </cell>
        </row>
        <row r="4404">
          <cell r="A4404" t="str">
            <v>273645200</v>
          </cell>
        </row>
        <row r="4405">
          <cell r="A4405" t="str">
            <v>273645300</v>
          </cell>
        </row>
        <row r="4406">
          <cell r="A4406" t="str">
            <v>273647000</v>
          </cell>
        </row>
        <row r="4407">
          <cell r="A4407" t="str">
            <v>273647100</v>
          </cell>
        </row>
        <row r="4408">
          <cell r="A4408" t="str">
            <v>273647102</v>
          </cell>
        </row>
        <row r="4409">
          <cell r="A4409" t="str">
            <v>273647200</v>
          </cell>
        </row>
        <row r="4410">
          <cell r="A4410" t="str">
            <v>273647300</v>
          </cell>
        </row>
        <row r="4411">
          <cell r="A4411" t="str">
            <v>273649000</v>
          </cell>
        </row>
        <row r="4412">
          <cell r="A4412" t="str">
            <v>273649100</v>
          </cell>
        </row>
        <row r="4413">
          <cell r="A4413" t="str">
            <v>273649200</v>
          </cell>
        </row>
        <row r="4414">
          <cell r="A4414" t="str">
            <v>273649300</v>
          </cell>
        </row>
        <row r="4415">
          <cell r="A4415" t="str">
            <v>273653000</v>
          </cell>
        </row>
        <row r="4416">
          <cell r="A4416" t="str">
            <v>273653100</v>
          </cell>
        </row>
        <row r="4417">
          <cell r="A4417" t="str">
            <v>273655000</v>
          </cell>
        </row>
        <row r="4418">
          <cell r="A4418" t="str">
            <v>273655100</v>
          </cell>
        </row>
        <row r="4419">
          <cell r="A4419" t="str">
            <v>273655200</v>
          </cell>
        </row>
        <row r="4420">
          <cell r="A4420" t="str">
            <v>273656000</v>
          </cell>
        </row>
        <row r="4421">
          <cell r="A4421" t="str">
            <v>273656100</v>
          </cell>
        </row>
        <row r="4422">
          <cell r="A4422" t="str">
            <v>273656400</v>
          </cell>
        </row>
        <row r="4423">
          <cell r="A4423" t="str">
            <v>273657000</v>
          </cell>
        </row>
        <row r="4424">
          <cell r="A4424" t="str">
            <v>273657100</v>
          </cell>
        </row>
        <row r="4425">
          <cell r="A4425" t="str">
            <v>273659000</v>
          </cell>
        </row>
        <row r="4426">
          <cell r="A4426" t="str">
            <v>273659100</v>
          </cell>
        </row>
        <row r="4427">
          <cell r="A4427" t="str">
            <v>273659200</v>
          </cell>
        </row>
        <row r="4428">
          <cell r="A4428" t="str">
            <v>273659300</v>
          </cell>
        </row>
        <row r="4429">
          <cell r="A4429" t="str">
            <v>273663000</v>
          </cell>
        </row>
        <row r="4430">
          <cell r="A4430" t="str">
            <v>273663100</v>
          </cell>
        </row>
        <row r="4431">
          <cell r="A4431" t="str">
            <v>273667000</v>
          </cell>
        </row>
        <row r="4432">
          <cell r="A4432" t="str">
            <v>273667100</v>
          </cell>
        </row>
        <row r="4433">
          <cell r="A4433" t="str">
            <v>273667200</v>
          </cell>
        </row>
        <row r="4434">
          <cell r="A4434" t="str">
            <v>273667300</v>
          </cell>
        </row>
        <row r="4435">
          <cell r="A4435" t="str">
            <v>274000000</v>
          </cell>
        </row>
        <row r="4436">
          <cell r="A4436" t="str">
            <v>274030000</v>
          </cell>
        </row>
        <row r="4437">
          <cell r="A4437" t="str">
            <v>274030100</v>
          </cell>
        </row>
        <row r="4438">
          <cell r="A4438" t="str">
            <v>274033000</v>
          </cell>
        </row>
        <row r="4439">
          <cell r="A4439" t="str">
            <v>274033100</v>
          </cell>
        </row>
        <row r="4440">
          <cell r="A4440" t="str">
            <v>274033102</v>
          </cell>
        </row>
        <row r="4441">
          <cell r="A4441" t="str">
            <v>274033103</v>
          </cell>
        </row>
        <row r="4442">
          <cell r="A4442" t="str">
            <v>274033104</v>
          </cell>
        </row>
        <row r="4443">
          <cell r="A4443" t="str">
            <v>274033105</v>
          </cell>
        </row>
        <row r="4444">
          <cell r="A4444" t="str">
            <v>274033106</v>
          </cell>
        </row>
        <row r="4445">
          <cell r="A4445" t="str">
            <v>274033107</v>
          </cell>
        </row>
        <row r="4446">
          <cell r="A4446" t="str">
            <v>274033108</v>
          </cell>
        </row>
        <row r="4447">
          <cell r="A4447" t="str">
            <v>274033109</v>
          </cell>
        </row>
        <row r="4448">
          <cell r="A4448" t="str">
            <v>274033111</v>
          </cell>
        </row>
        <row r="4449">
          <cell r="A4449" t="str">
            <v>274033112</v>
          </cell>
        </row>
        <row r="4450">
          <cell r="A4450" t="str">
            <v>274033113</v>
          </cell>
        </row>
        <row r="4451">
          <cell r="A4451" t="str">
            <v>274033114</v>
          </cell>
        </row>
        <row r="4452">
          <cell r="A4452" t="str">
            <v>274033115</v>
          </cell>
        </row>
        <row r="4453">
          <cell r="A4453" t="str">
            <v>274033200</v>
          </cell>
        </row>
        <row r="4454">
          <cell r="A4454" t="str">
            <v>274033202</v>
          </cell>
        </row>
        <row r="4455">
          <cell r="A4455" t="str">
            <v>274033203</v>
          </cell>
        </row>
        <row r="4456">
          <cell r="A4456" t="str">
            <v>274033204</v>
          </cell>
        </row>
        <row r="4457">
          <cell r="A4457" t="str">
            <v>274033205</v>
          </cell>
        </row>
        <row r="4458">
          <cell r="A4458" t="str">
            <v>274033207</v>
          </cell>
        </row>
        <row r="4459">
          <cell r="A4459" t="str">
            <v>274033208</v>
          </cell>
        </row>
        <row r="4460">
          <cell r="A4460" t="str">
            <v>274033209</v>
          </cell>
        </row>
        <row r="4461">
          <cell r="A4461" t="str">
            <v>274033300</v>
          </cell>
        </row>
        <row r="4462">
          <cell r="A4462" t="str">
            <v>274033302</v>
          </cell>
        </row>
        <row r="4463">
          <cell r="A4463" t="str">
            <v>274033303</v>
          </cell>
        </row>
        <row r="4464">
          <cell r="A4464" t="str">
            <v>274033304</v>
          </cell>
        </row>
        <row r="4465">
          <cell r="A4465" t="str">
            <v>274033306</v>
          </cell>
        </row>
        <row r="4466">
          <cell r="A4466" t="str">
            <v>274033307</v>
          </cell>
        </row>
        <row r="4467">
          <cell r="A4467" t="str">
            <v>274033308</v>
          </cell>
        </row>
        <row r="4468">
          <cell r="A4468" t="str">
            <v>274033309</v>
          </cell>
        </row>
        <row r="4469">
          <cell r="A4469" t="str">
            <v>274033311</v>
          </cell>
        </row>
        <row r="4470">
          <cell r="A4470" t="str">
            <v>274033312</v>
          </cell>
        </row>
        <row r="4471">
          <cell r="A4471" t="str">
            <v>274033313</v>
          </cell>
        </row>
        <row r="4472">
          <cell r="A4472" t="str">
            <v>274033314</v>
          </cell>
        </row>
        <row r="4473">
          <cell r="A4473" t="str">
            <v>274033315</v>
          </cell>
        </row>
        <row r="4474">
          <cell r="A4474" t="str">
            <v>274033316</v>
          </cell>
        </row>
        <row r="4475">
          <cell r="A4475" t="str">
            <v>274033317</v>
          </cell>
        </row>
        <row r="4476">
          <cell r="A4476" t="str">
            <v>274033318</v>
          </cell>
        </row>
        <row r="4477">
          <cell r="A4477" t="str">
            <v>274035000</v>
          </cell>
        </row>
        <row r="4478">
          <cell r="A4478" t="str">
            <v>274035100</v>
          </cell>
        </row>
        <row r="4479">
          <cell r="A4479" t="str">
            <v>274035102</v>
          </cell>
        </row>
        <row r="4480">
          <cell r="A4480" t="str">
            <v>274035103</v>
          </cell>
        </row>
        <row r="4481">
          <cell r="A4481" t="str">
            <v>274035105</v>
          </cell>
        </row>
        <row r="4482">
          <cell r="A4482" t="str">
            <v>274035200</v>
          </cell>
        </row>
        <row r="4483">
          <cell r="A4483" t="str">
            <v>274035202</v>
          </cell>
        </row>
        <row r="4484">
          <cell r="A4484" t="str">
            <v>274035203</v>
          </cell>
        </row>
        <row r="4485">
          <cell r="A4485" t="str">
            <v>274035204</v>
          </cell>
        </row>
        <row r="4486">
          <cell r="A4486" t="str">
            <v>274035205</v>
          </cell>
        </row>
        <row r="4487">
          <cell r="A4487" t="str">
            <v>274035206</v>
          </cell>
        </row>
        <row r="4488">
          <cell r="A4488" t="str">
            <v>274035207</v>
          </cell>
        </row>
        <row r="4489">
          <cell r="A4489" t="str">
            <v>274035400</v>
          </cell>
        </row>
        <row r="4490">
          <cell r="A4490" t="str">
            <v>274035402</v>
          </cell>
        </row>
        <row r="4491">
          <cell r="A4491" t="str">
            <v>274035403</v>
          </cell>
        </row>
        <row r="4492">
          <cell r="A4492" t="str">
            <v>274035404</v>
          </cell>
        </row>
        <row r="4493">
          <cell r="A4493" t="str">
            <v>274035405</v>
          </cell>
        </row>
        <row r="4494">
          <cell r="A4494" t="str">
            <v>274035406</v>
          </cell>
        </row>
        <row r="4495">
          <cell r="A4495" t="str">
            <v>274035408</v>
          </cell>
        </row>
        <row r="4496">
          <cell r="A4496" t="str">
            <v>274035409</v>
          </cell>
        </row>
        <row r="4497">
          <cell r="A4497" t="str">
            <v>274035411</v>
          </cell>
        </row>
        <row r="4498">
          <cell r="A4498" t="str">
            <v>274035414</v>
          </cell>
        </row>
        <row r="4499">
          <cell r="A4499" t="str">
            <v>274035415</v>
          </cell>
        </row>
        <row r="4500">
          <cell r="A4500" t="str">
            <v>274035416</v>
          </cell>
        </row>
        <row r="4501">
          <cell r="A4501" t="str">
            <v>274035417</v>
          </cell>
        </row>
        <row r="4502">
          <cell r="A4502" t="str">
            <v>274035418</v>
          </cell>
        </row>
        <row r="4503">
          <cell r="A4503" t="str">
            <v>274035419</v>
          </cell>
        </row>
        <row r="4504">
          <cell r="A4504" t="str">
            <v>274035421</v>
          </cell>
        </row>
        <row r="4505">
          <cell r="A4505" t="str">
            <v>274035422</v>
          </cell>
        </row>
        <row r="4506">
          <cell r="A4506" t="str">
            <v>274035423</v>
          </cell>
        </row>
        <row r="4507">
          <cell r="A4507" t="str">
            <v>274035425</v>
          </cell>
        </row>
        <row r="4508">
          <cell r="A4508" t="str">
            <v>274035500</v>
          </cell>
        </row>
        <row r="4509">
          <cell r="A4509" t="str">
            <v>274035502</v>
          </cell>
        </row>
        <row r="4510">
          <cell r="A4510" t="str">
            <v>274035505</v>
          </cell>
        </row>
        <row r="4511">
          <cell r="A4511" t="str">
            <v>274035506</v>
          </cell>
        </row>
        <row r="4512">
          <cell r="A4512" t="str">
            <v>274035507</v>
          </cell>
        </row>
        <row r="4513">
          <cell r="A4513" t="str">
            <v>274035508</v>
          </cell>
        </row>
        <row r="4514">
          <cell r="A4514" t="str">
            <v>274035511</v>
          </cell>
        </row>
        <row r="4515">
          <cell r="A4515" t="str">
            <v>274037000</v>
          </cell>
        </row>
        <row r="4516">
          <cell r="A4516" t="str">
            <v>274037100</v>
          </cell>
        </row>
        <row r="4517">
          <cell r="A4517" t="str">
            <v>274037102</v>
          </cell>
        </row>
        <row r="4518">
          <cell r="A4518" t="str">
            <v>274037103</v>
          </cell>
        </row>
        <row r="4519">
          <cell r="A4519" t="str">
            <v>274037104</v>
          </cell>
        </row>
        <row r="4520">
          <cell r="A4520" t="str">
            <v>274037107</v>
          </cell>
        </row>
        <row r="4521">
          <cell r="A4521" t="str">
            <v>274037109</v>
          </cell>
        </row>
        <row r="4522">
          <cell r="A4522" t="str">
            <v>274037112</v>
          </cell>
        </row>
        <row r="4523">
          <cell r="A4523" t="str">
            <v>274037113</v>
          </cell>
        </row>
        <row r="4524">
          <cell r="A4524" t="str">
            <v>274037114</v>
          </cell>
        </row>
        <row r="4525">
          <cell r="A4525" t="str">
            <v>274037115</v>
          </cell>
        </row>
        <row r="4526">
          <cell r="A4526" t="str">
            <v>274037116</v>
          </cell>
        </row>
        <row r="4527">
          <cell r="A4527" t="str">
            <v>274037118</v>
          </cell>
        </row>
        <row r="4528">
          <cell r="A4528" t="str">
            <v>274037119</v>
          </cell>
        </row>
        <row r="4529">
          <cell r="A4529" t="str">
            <v>274037124</v>
          </cell>
        </row>
        <row r="4530">
          <cell r="A4530" t="str">
            <v>274037125</v>
          </cell>
        </row>
        <row r="4531">
          <cell r="A4531" t="str">
            <v>274037134</v>
          </cell>
        </row>
        <row r="4532">
          <cell r="A4532" t="str">
            <v>274037135</v>
          </cell>
        </row>
        <row r="4533">
          <cell r="A4533" t="str">
            <v>274037136</v>
          </cell>
        </row>
        <row r="4534">
          <cell r="A4534" t="str">
            <v>274037137</v>
          </cell>
        </row>
        <row r="4535">
          <cell r="A4535" t="str">
            <v>274037138</v>
          </cell>
        </row>
        <row r="4536">
          <cell r="A4536" t="str">
            <v>274037300</v>
          </cell>
        </row>
        <row r="4537">
          <cell r="A4537" t="str">
            <v>274037302</v>
          </cell>
        </row>
        <row r="4538">
          <cell r="A4538" t="str">
            <v>274037303</v>
          </cell>
        </row>
        <row r="4539">
          <cell r="A4539" t="str">
            <v>274037400</v>
          </cell>
        </row>
        <row r="4540">
          <cell r="A4540" t="str">
            <v>274037402</v>
          </cell>
        </row>
        <row r="4541">
          <cell r="A4541" t="str">
            <v>274037403</v>
          </cell>
        </row>
        <row r="4542">
          <cell r="A4542" t="str">
            <v>274037404</v>
          </cell>
        </row>
        <row r="4543">
          <cell r="A4543" t="str">
            <v>274037408</v>
          </cell>
        </row>
        <row r="4544">
          <cell r="A4544" t="str">
            <v>274037409</v>
          </cell>
        </row>
        <row r="4545">
          <cell r="A4545" t="str">
            <v>274037411</v>
          </cell>
        </row>
        <row r="4546">
          <cell r="A4546" t="str">
            <v>274037412</v>
          </cell>
        </row>
        <row r="4547">
          <cell r="A4547" t="str">
            <v>274037413</v>
          </cell>
        </row>
        <row r="4548">
          <cell r="A4548" t="str">
            <v>274037414</v>
          </cell>
        </row>
        <row r="4549">
          <cell r="A4549" t="str">
            <v>274037415</v>
          </cell>
        </row>
        <row r="4550">
          <cell r="A4550" t="str">
            <v>274037416</v>
          </cell>
        </row>
        <row r="4551">
          <cell r="A4551" t="str">
            <v>274037417</v>
          </cell>
        </row>
        <row r="4552">
          <cell r="A4552" t="str">
            <v>274043000</v>
          </cell>
        </row>
        <row r="4553">
          <cell r="A4553" t="str">
            <v>274043100</v>
          </cell>
        </row>
        <row r="4554">
          <cell r="A4554" t="str">
            <v>274043102</v>
          </cell>
        </row>
        <row r="4555">
          <cell r="A4555" t="str">
            <v>274043103</v>
          </cell>
        </row>
        <row r="4556">
          <cell r="A4556" t="str">
            <v>274043104</v>
          </cell>
        </row>
        <row r="4557">
          <cell r="A4557" t="str">
            <v>274043105</v>
          </cell>
        </row>
        <row r="4558">
          <cell r="A4558" t="str">
            <v>274043106</v>
          </cell>
        </row>
        <row r="4559">
          <cell r="A4559" t="str">
            <v>274043107</v>
          </cell>
        </row>
        <row r="4560">
          <cell r="A4560" t="str">
            <v>274043108</v>
          </cell>
        </row>
        <row r="4561">
          <cell r="A4561" t="str">
            <v>274043109</v>
          </cell>
        </row>
        <row r="4562">
          <cell r="A4562" t="str">
            <v>274043111</v>
          </cell>
        </row>
        <row r="4563">
          <cell r="A4563" t="str">
            <v>274043112</v>
          </cell>
        </row>
        <row r="4564">
          <cell r="A4564" t="str">
            <v>274043113</v>
          </cell>
        </row>
        <row r="4565">
          <cell r="A4565" t="str">
            <v>274043114</v>
          </cell>
        </row>
        <row r="4566">
          <cell r="A4566" t="str">
            <v>274043115</v>
          </cell>
        </row>
        <row r="4567">
          <cell r="A4567" t="str">
            <v>274043116</v>
          </cell>
        </row>
        <row r="4568">
          <cell r="A4568" t="str">
            <v>274043117</v>
          </cell>
        </row>
        <row r="4569">
          <cell r="A4569" t="str">
            <v>274043118</v>
          </cell>
        </row>
        <row r="4570">
          <cell r="A4570" t="str">
            <v>274043119</v>
          </cell>
        </row>
        <row r="4571">
          <cell r="A4571" t="str">
            <v>274043121</v>
          </cell>
        </row>
        <row r="4572">
          <cell r="A4572" t="str">
            <v>274043122</v>
          </cell>
        </row>
        <row r="4573">
          <cell r="A4573" t="str">
            <v>274043123</v>
          </cell>
        </row>
        <row r="4574">
          <cell r="A4574" t="str">
            <v>274043124</v>
          </cell>
        </row>
        <row r="4575">
          <cell r="A4575" t="str">
            <v>274043125</v>
          </cell>
        </row>
        <row r="4576">
          <cell r="A4576" t="str">
            <v>274043126</v>
          </cell>
        </row>
        <row r="4577">
          <cell r="A4577" t="str">
            <v>274043127</v>
          </cell>
        </row>
        <row r="4578">
          <cell r="A4578" t="str">
            <v>274043128</v>
          </cell>
        </row>
        <row r="4579">
          <cell r="A4579" t="str">
            <v>274043131</v>
          </cell>
        </row>
        <row r="4580">
          <cell r="A4580" t="str">
            <v>274043132</v>
          </cell>
        </row>
        <row r="4581">
          <cell r="A4581" t="str">
            <v>274043133</v>
          </cell>
        </row>
        <row r="4582">
          <cell r="A4582" t="str">
            <v>274043134</v>
          </cell>
        </row>
        <row r="4583">
          <cell r="A4583" t="str">
            <v>274043135</v>
          </cell>
        </row>
        <row r="4584">
          <cell r="A4584" t="str">
            <v>274043137</v>
          </cell>
        </row>
        <row r="4585">
          <cell r="A4585" t="str">
            <v>274043139</v>
          </cell>
        </row>
        <row r="4586">
          <cell r="A4586" t="str">
            <v>274043141</v>
          </cell>
        </row>
        <row r="4587">
          <cell r="A4587" t="str">
            <v>274043142</v>
          </cell>
        </row>
        <row r="4588">
          <cell r="A4588" t="str">
            <v>274043143</v>
          </cell>
        </row>
        <row r="4589">
          <cell r="A4589" t="str">
            <v>274043144</v>
          </cell>
        </row>
        <row r="4590">
          <cell r="A4590" t="str">
            <v>274043145</v>
          </cell>
        </row>
        <row r="4591">
          <cell r="A4591" t="str">
            <v>274043146</v>
          </cell>
        </row>
        <row r="4592">
          <cell r="A4592" t="str">
            <v>274043147</v>
          </cell>
        </row>
        <row r="4593">
          <cell r="A4593" t="str">
            <v>274043148</v>
          </cell>
        </row>
        <row r="4594">
          <cell r="A4594" t="str">
            <v>274043149</v>
          </cell>
        </row>
        <row r="4595">
          <cell r="A4595" t="str">
            <v>274043200</v>
          </cell>
        </row>
        <row r="4596">
          <cell r="A4596" t="str">
            <v>274043300</v>
          </cell>
        </row>
        <row r="4597">
          <cell r="A4597" t="str">
            <v>274043400</v>
          </cell>
        </row>
        <row r="4598">
          <cell r="A4598" t="str">
            <v>274045000</v>
          </cell>
        </row>
        <row r="4599">
          <cell r="A4599" t="str">
            <v>274045100</v>
          </cell>
        </row>
        <row r="4600">
          <cell r="A4600" t="str">
            <v>274045102</v>
          </cell>
        </row>
        <row r="4601">
          <cell r="A4601" t="str">
            <v>274045104</v>
          </cell>
        </row>
        <row r="4602">
          <cell r="A4602" t="str">
            <v>274045105</v>
          </cell>
        </row>
        <row r="4603">
          <cell r="A4603" t="str">
            <v>274045107</v>
          </cell>
        </row>
        <row r="4604">
          <cell r="A4604" t="str">
            <v>274045108</v>
          </cell>
        </row>
        <row r="4605">
          <cell r="A4605" t="str">
            <v>274045109</v>
          </cell>
        </row>
        <row r="4606">
          <cell r="A4606" t="str">
            <v>274045111</v>
          </cell>
        </row>
        <row r="4607">
          <cell r="A4607" t="str">
            <v>274045114</v>
          </cell>
        </row>
        <row r="4608">
          <cell r="A4608" t="str">
            <v>274045116</v>
          </cell>
        </row>
        <row r="4609">
          <cell r="A4609" t="str">
            <v>274045117</v>
          </cell>
        </row>
        <row r="4610">
          <cell r="A4610" t="str">
            <v>274045118</v>
          </cell>
        </row>
        <row r="4611">
          <cell r="A4611" t="str">
            <v>274045119</v>
          </cell>
        </row>
        <row r="4612">
          <cell r="A4612" t="str">
            <v>274045121</v>
          </cell>
        </row>
        <row r="4613">
          <cell r="A4613" t="str">
            <v>274045122</v>
          </cell>
        </row>
        <row r="4614">
          <cell r="A4614" t="str">
            <v>274045123</v>
          </cell>
        </row>
        <row r="4615">
          <cell r="A4615" t="str">
            <v>274045124</v>
          </cell>
        </row>
        <row r="4616">
          <cell r="A4616" t="str">
            <v>274045125</v>
          </cell>
        </row>
        <row r="4617">
          <cell r="A4617" t="str">
            <v>274045126</v>
          </cell>
        </row>
        <row r="4618">
          <cell r="A4618" t="str">
            <v>274045127</v>
          </cell>
        </row>
        <row r="4619">
          <cell r="A4619" t="str">
            <v>274045128</v>
          </cell>
        </row>
        <row r="4620">
          <cell r="A4620" t="str">
            <v>274045129</v>
          </cell>
        </row>
        <row r="4621">
          <cell r="A4621" t="str">
            <v>274045134</v>
          </cell>
        </row>
        <row r="4622">
          <cell r="A4622" t="str">
            <v>274045200</v>
          </cell>
        </row>
        <row r="4623">
          <cell r="A4623" t="str">
            <v>274045205</v>
          </cell>
        </row>
        <row r="4624">
          <cell r="A4624" t="str">
            <v>274045206</v>
          </cell>
        </row>
        <row r="4625">
          <cell r="A4625" t="str">
            <v>274045207</v>
          </cell>
        </row>
        <row r="4626">
          <cell r="A4626" t="str">
            <v>274045208</v>
          </cell>
        </row>
        <row r="4627">
          <cell r="A4627" t="str">
            <v>274045209</v>
          </cell>
        </row>
        <row r="4628">
          <cell r="A4628" t="str">
            <v>274045400</v>
          </cell>
        </row>
        <row r="4629">
          <cell r="A4629" t="str">
            <v>274045405</v>
          </cell>
        </row>
        <row r="4630">
          <cell r="A4630" t="str">
            <v>274045407</v>
          </cell>
        </row>
        <row r="4631">
          <cell r="A4631" t="str">
            <v>274045409</v>
          </cell>
        </row>
        <row r="4632">
          <cell r="A4632" t="str">
            <v>274047000</v>
          </cell>
        </row>
        <row r="4633">
          <cell r="A4633" t="str">
            <v>274047100</v>
          </cell>
        </row>
        <row r="4634">
          <cell r="A4634" t="str">
            <v>274047102</v>
          </cell>
        </row>
        <row r="4635">
          <cell r="A4635" t="str">
            <v>274047103</v>
          </cell>
        </row>
        <row r="4636">
          <cell r="A4636" t="str">
            <v>274047104</v>
          </cell>
        </row>
        <row r="4637">
          <cell r="A4637" t="str">
            <v>274047105</v>
          </cell>
        </row>
        <row r="4638">
          <cell r="A4638" t="str">
            <v>274047106</v>
          </cell>
        </row>
        <row r="4639">
          <cell r="A4639" t="str">
            <v>274047107</v>
          </cell>
        </row>
        <row r="4640">
          <cell r="A4640" t="str">
            <v>274047108</v>
          </cell>
        </row>
        <row r="4641">
          <cell r="A4641" t="str">
            <v>274047109</v>
          </cell>
        </row>
        <row r="4642">
          <cell r="A4642" t="str">
            <v>274047111</v>
          </cell>
        </row>
        <row r="4643">
          <cell r="A4643" t="str">
            <v>274047113</v>
          </cell>
        </row>
        <row r="4644">
          <cell r="A4644" t="str">
            <v>274047115</v>
          </cell>
        </row>
        <row r="4645">
          <cell r="A4645" t="str">
            <v>274047117</v>
          </cell>
        </row>
        <row r="4646">
          <cell r="A4646" t="str">
            <v>274047118</v>
          </cell>
        </row>
        <row r="4647">
          <cell r="A4647" t="str">
            <v>274047119</v>
          </cell>
        </row>
        <row r="4648">
          <cell r="A4648" t="str">
            <v>274047121</v>
          </cell>
        </row>
        <row r="4649">
          <cell r="A4649" t="str">
            <v>274047123</v>
          </cell>
        </row>
        <row r="4650">
          <cell r="A4650" t="str">
            <v>274047400</v>
          </cell>
        </row>
        <row r="4651">
          <cell r="A4651" t="str">
            <v>274047402</v>
          </cell>
        </row>
        <row r="4652">
          <cell r="A4652" t="str">
            <v>274047404</v>
          </cell>
        </row>
        <row r="4653">
          <cell r="A4653" t="str">
            <v>274047405</v>
          </cell>
        </row>
        <row r="4654">
          <cell r="A4654" t="str">
            <v>274047406</v>
          </cell>
        </row>
        <row r="4655">
          <cell r="A4655" t="str">
            <v>274047407</v>
          </cell>
        </row>
        <row r="4656">
          <cell r="A4656" t="str">
            <v>274047408</v>
          </cell>
        </row>
        <row r="4657">
          <cell r="A4657" t="str">
            <v>274047409</v>
          </cell>
        </row>
        <row r="4658">
          <cell r="A4658" t="str">
            <v>274047411</v>
          </cell>
        </row>
        <row r="4659">
          <cell r="A4659" t="str">
            <v>274047412</v>
          </cell>
        </row>
        <row r="4660">
          <cell r="A4660" t="str">
            <v>274047413</v>
          </cell>
        </row>
        <row r="4661">
          <cell r="A4661" t="str">
            <v>274047414</v>
          </cell>
        </row>
        <row r="4662">
          <cell r="A4662" t="str">
            <v>274047415</v>
          </cell>
        </row>
        <row r="4663">
          <cell r="A4663" t="str">
            <v>274047416</v>
          </cell>
        </row>
        <row r="4664">
          <cell r="A4664" t="str">
            <v>274047417</v>
          </cell>
        </row>
        <row r="4665">
          <cell r="A4665" t="str">
            <v>274047418</v>
          </cell>
        </row>
        <row r="4666">
          <cell r="A4666" t="str">
            <v>274047419</v>
          </cell>
        </row>
        <row r="4667">
          <cell r="A4667" t="str">
            <v>274047423</v>
          </cell>
        </row>
        <row r="4668">
          <cell r="A4668" t="str">
            <v>274047425</v>
          </cell>
        </row>
        <row r="4669">
          <cell r="A4669" t="str">
            <v>274049000</v>
          </cell>
        </row>
        <row r="4670">
          <cell r="A4670" t="str">
            <v>274049100</v>
          </cell>
        </row>
        <row r="4671">
          <cell r="A4671" t="str">
            <v>274049102</v>
          </cell>
        </row>
        <row r="4672">
          <cell r="A4672" t="str">
            <v>274049103</v>
          </cell>
        </row>
        <row r="4673">
          <cell r="A4673" t="str">
            <v>274049104</v>
          </cell>
        </row>
        <row r="4674">
          <cell r="A4674" t="str">
            <v>274049105</v>
          </cell>
        </row>
        <row r="4675">
          <cell r="A4675" t="str">
            <v>274049106</v>
          </cell>
        </row>
        <row r="4676">
          <cell r="A4676" t="str">
            <v>274049200</v>
          </cell>
        </row>
        <row r="4677">
          <cell r="A4677" t="str">
            <v>274049202</v>
          </cell>
        </row>
        <row r="4678">
          <cell r="A4678" t="str">
            <v>274049203</v>
          </cell>
        </row>
        <row r="4679">
          <cell r="A4679" t="str">
            <v>274049204</v>
          </cell>
        </row>
        <row r="4680">
          <cell r="A4680" t="str">
            <v>274049205</v>
          </cell>
        </row>
        <row r="4681">
          <cell r="A4681" t="str">
            <v>274049300</v>
          </cell>
        </row>
        <row r="4682">
          <cell r="A4682" t="str">
            <v>274049302</v>
          </cell>
        </row>
        <row r="4683">
          <cell r="A4683" t="str">
            <v>274049303</v>
          </cell>
        </row>
        <row r="4684">
          <cell r="A4684" t="str">
            <v>274049304</v>
          </cell>
        </row>
        <row r="4685">
          <cell r="A4685" t="str">
            <v>274049305</v>
          </cell>
        </row>
        <row r="4686">
          <cell r="A4686" t="str">
            <v>274049306</v>
          </cell>
        </row>
        <row r="4687">
          <cell r="A4687" t="str">
            <v>274049307</v>
          </cell>
        </row>
        <row r="4688">
          <cell r="A4688" t="str">
            <v>274049308</v>
          </cell>
        </row>
        <row r="4689">
          <cell r="A4689" t="str">
            <v>274053000</v>
          </cell>
        </row>
        <row r="4690">
          <cell r="A4690" t="str">
            <v>274053100</v>
          </cell>
        </row>
        <row r="4691">
          <cell r="A4691" t="str">
            <v>274053200</v>
          </cell>
        </row>
        <row r="4692">
          <cell r="A4692" t="str">
            <v>274053202</v>
          </cell>
        </row>
        <row r="4693">
          <cell r="A4693" t="str">
            <v>274053204</v>
          </cell>
        </row>
        <row r="4694">
          <cell r="A4694" t="str">
            <v>274053205</v>
          </cell>
        </row>
        <row r="4695">
          <cell r="A4695" t="str">
            <v>274053206</v>
          </cell>
        </row>
        <row r="4696">
          <cell r="A4696" t="str">
            <v>274053400</v>
          </cell>
        </row>
        <row r="4697">
          <cell r="A4697" t="str">
            <v>274053402</v>
          </cell>
        </row>
        <row r="4698">
          <cell r="A4698" t="str">
            <v>274053403</v>
          </cell>
        </row>
        <row r="4699">
          <cell r="A4699" t="str">
            <v>274053404</v>
          </cell>
        </row>
        <row r="4700">
          <cell r="A4700" t="str">
            <v>274053405</v>
          </cell>
        </row>
        <row r="4701">
          <cell r="A4701" t="str">
            <v>274053406</v>
          </cell>
        </row>
        <row r="4702">
          <cell r="A4702" t="str">
            <v>274053407</v>
          </cell>
        </row>
        <row r="4703">
          <cell r="A4703" t="str">
            <v>274053408</v>
          </cell>
        </row>
        <row r="4704">
          <cell r="A4704" t="str">
            <v>274053409</v>
          </cell>
        </row>
        <row r="4705">
          <cell r="A4705" t="str">
            <v>274053500</v>
          </cell>
        </row>
        <row r="4706">
          <cell r="A4706" t="str">
            <v>274053502</v>
          </cell>
        </row>
        <row r="4707">
          <cell r="A4707" t="str">
            <v>274053503</v>
          </cell>
        </row>
        <row r="4708">
          <cell r="A4708" t="str">
            <v>274053504</v>
          </cell>
        </row>
        <row r="4709">
          <cell r="A4709" t="str">
            <v>274053505</v>
          </cell>
        </row>
        <row r="4710">
          <cell r="A4710" t="str">
            <v>274053506</v>
          </cell>
        </row>
        <row r="4711">
          <cell r="A4711" t="str">
            <v>274053507</v>
          </cell>
        </row>
        <row r="4712">
          <cell r="A4712" t="str">
            <v>274053508</v>
          </cell>
        </row>
        <row r="4713">
          <cell r="A4713" t="str">
            <v>274053509</v>
          </cell>
        </row>
        <row r="4714">
          <cell r="A4714" t="str">
            <v>274053511</v>
          </cell>
        </row>
        <row r="4715">
          <cell r="A4715" t="str">
            <v>274053512</v>
          </cell>
        </row>
        <row r="4716">
          <cell r="A4716" t="str">
            <v>274200000</v>
          </cell>
        </row>
        <row r="4717">
          <cell r="A4717" t="str">
            <v>274230000</v>
          </cell>
        </row>
        <row r="4718">
          <cell r="A4718" t="str">
            <v>274230100</v>
          </cell>
        </row>
        <row r="4719">
          <cell r="A4719" t="str">
            <v>274230102</v>
          </cell>
        </row>
        <row r="4720">
          <cell r="A4720" t="str">
            <v>274230103</v>
          </cell>
        </row>
        <row r="4721">
          <cell r="A4721" t="str">
            <v>274230104</v>
          </cell>
        </row>
        <row r="4722">
          <cell r="A4722" t="str">
            <v>274233000</v>
          </cell>
        </row>
        <row r="4723">
          <cell r="A4723" t="str">
            <v>274233100</v>
          </cell>
        </row>
        <row r="4724">
          <cell r="A4724" t="str">
            <v>274233102</v>
          </cell>
        </row>
        <row r="4725">
          <cell r="A4725" t="str">
            <v>274233103</v>
          </cell>
        </row>
        <row r="4726">
          <cell r="A4726" t="str">
            <v>274233104</v>
          </cell>
        </row>
        <row r="4727">
          <cell r="A4727" t="str">
            <v>274233105</v>
          </cell>
        </row>
        <row r="4728">
          <cell r="A4728" t="str">
            <v>274233106</v>
          </cell>
        </row>
        <row r="4729">
          <cell r="A4729" t="str">
            <v>274233108</v>
          </cell>
        </row>
        <row r="4730">
          <cell r="A4730" t="str">
            <v>274233109</v>
          </cell>
        </row>
        <row r="4731">
          <cell r="A4731" t="str">
            <v>274233111</v>
          </cell>
        </row>
        <row r="4732">
          <cell r="A4732" t="str">
            <v>274233112</v>
          </cell>
        </row>
        <row r="4733">
          <cell r="A4733" t="str">
            <v>274233113</v>
          </cell>
        </row>
        <row r="4734">
          <cell r="A4734" t="str">
            <v>274233114</v>
          </cell>
        </row>
        <row r="4735">
          <cell r="A4735" t="str">
            <v>274233115</v>
          </cell>
        </row>
        <row r="4736">
          <cell r="A4736" t="str">
            <v>274233117</v>
          </cell>
        </row>
        <row r="4737">
          <cell r="A4737" t="str">
            <v>274233118</v>
          </cell>
        </row>
        <row r="4738">
          <cell r="A4738" t="str">
            <v>274233122</v>
          </cell>
        </row>
        <row r="4739">
          <cell r="A4739" t="str">
            <v>274233123</v>
          </cell>
        </row>
        <row r="4740">
          <cell r="A4740" t="str">
            <v>274233124</v>
          </cell>
        </row>
        <row r="4741">
          <cell r="A4741" t="str">
            <v>274233126</v>
          </cell>
        </row>
        <row r="4742">
          <cell r="A4742" t="str">
            <v>274233127</v>
          </cell>
        </row>
        <row r="4743">
          <cell r="A4743" t="str">
            <v>274233128</v>
          </cell>
        </row>
        <row r="4744">
          <cell r="A4744" t="str">
            <v>274233129</v>
          </cell>
        </row>
        <row r="4745">
          <cell r="A4745" t="str">
            <v>274233131</v>
          </cell>
        </row>
        <row r="4746">
          <cell r="A4746" t="str">
            <v>274233132</v>
          </cell>
        </row>
        <row r="4747">
          <cell r="A4747" t="str">
            <v>274235000</v>
          </cell>
        </row>
        <row r="4748">
          <cell r="A4748" t="str">
            <v>274235100</v>
          </cell>
        </row>
        <row r="4749">
          <cell r="A4749" t="str">
            <v>274235102</v>
          </cell>
        </row>
        <row r="4750">
          <cell r="A4750" t="str">
            <v>274235103</v>
          </cell>
        </row>
        <row r="4751">
          <cell r="A4751" t="str">
            <v>274235105</v>
          </cell>
        </row>
        <row r="4752">
          <cell r="A4752" t="str">
            <v>274235200</v>
          </cell>
        </row>
        <row r="4753">
          <cell r="A4753" t="str">
            <v>274235208</v>
          </cell>
        </row>
        <row r="4754">
          <cell r="A4754" t="str">
            <v>274235209</v>
          </cell>
        </row>
        <row r="4755">
          <cell r="A4755" t="str">
            <v>274237000</v>
          </cell>
        </row>
        <row r="4756">
          <cell r="A4756" t="str">
            <v>274237100</v>
          </cell>
        </row>
        <row r="4757">
          <cell r="A4757" t="str">
            <v>274237102</v>
          </cell>
        </row>
        <row r="4758">
          <cell r="A4758" t="str">
            <v>274237104</v>
          </cell>
        </row>
        <row r="4759">
          <cell r="A4759" t="str">
            <v>274237105</v>
          </cell>
        </row>
        <row r="4760">
          <cell r="A4760" t="str">
            <v>274237106</v>
          </cell>
        </row>
        <row r="4761">
          <cell r="A4761" t="str">
            <v>274237107</v>
          </cell>
        </row>
        <row r="4762">
          <cell r="A4762" t="str">
            <v>274237108</v>
          </cell>
        </row>
        <row r="4763">
          <cell r="A4763" t="str">
            <v>274237112</v>
          </cell>
        </row>
        <row r="4764">
          <cell r="A4764" t="str">
            <v>274237113</v>
          </cell>
        </row>
        <row r="4765">
          <cell r="A4765" t="str">
            <v>274237118</v>
          </cell>
        </row>
        <row r="4766">
          <cell r="A4766" t="str">
            <v>274237119</v>
          </cell>
        </row>
        <row r="4767">
          <cell r="A4767" t="str">
            <v>274237300</v>
          </cell>
        </row>
        <row r="4768">
          <cell r="A4768" t="str">
            <v>274243000</v>
          </cell>
        </row>
        <row r="4769">
          <cell r="A4769" t="str">
            <v>274243100</v>
          </cell>
        </row>
        <row r="4770">
          <cell r="A4770" t="str">
            <v>274243102</v>
          </cell>
        </row>
        <row r="4771">
          <cell r="A4771" t="str">
            <v>274243103</v>
          </cell>
        </row>
        <row r="4772">
          <cell r="A4772" t="str">
            <v>274243104</v>
          </cell>
        </row>
        <row r="4773">
          <cell r="A4773" t="str">
            <v>274243105</v>
          </cell>
        </row>
        <row r="4774">
          <cell r="A4774" t="str">
            <v>274243200</v>
          </cell>
        </row>
        <row r="4775">
          <cell r="A4775" t="str">
            <v>274243202</v>
          </cell>
        </row>
        <row r="4776">
          <cell r="A4776" t="str">
            <v>274243203</v>
          </cell>
        </row>
        <row r="4777">
          <cell r="A4777" t="str">
            <v>274243204</v>
          </cell>
        </row>
        <row r="4778">
          <cell r="A4778" t="str">
            <v>274243205</v>
          </cell>
        </row>
        <row r="4779">
          <cell r="A4779" t="str">
            <v>274243209</v>
          </cell>
        </row>
        <row r="4780">
          <cell r="A4780" t="str">
            <v>274243300</v>
          </cell>
        </row>
        <row r="4781">
          <cell r="A4781" t="str">
            <v>274243305</v>
          </cell>
        </row>
        <row r="4782">
          <cell r="A4782" t="str">
            <v>274243306</v>
          </cell>
        </row>
        <row r="4783">
          <cell r="A4783" t="str">
            <v>274243307</v>
          </cell>
        </row>
        <row r="4784">
          <cell r="A4784" t="str">
            <v>274243309</v>
          </cell>
        </row>
        <row r="4785">
          <cell r="A4785" t="str">
            <v>274243312</v>
          </cell>
        </row>
        <row r="4786">
          <cell r="A4786" t="str">
            <v>274243315</v>
          </cell>
        </row>
        <row r="4787">
          <cell r="A4787" t="str">
            <v>274243316</v>
          </cell>
        </row>
        <row r="4788">
          <cell r="A4788" t="str">
            <v>274243400</v>
          </cell>
        </row>
        <row r="4789">
          <cell r="A4789" t="str">
            <v>274243402</v>
          </cell>
        </row>
        <row r="4790">
          <cell r="A4790" t="str">
            <v>274243403</v>
          </cell>
        </row>
        <row r="4791">
          <cell r="A4791" t="str">
            <v>274243404</v>
          </cell>
        </row>
        <row r="4792">
          <cell r="A4792" t="str">
            <v>274243405</v>
          </cell>
        </row>
        <row r="4793">
          <cell r="A4793" t="str">
            <v>274243406</v>
          </cell>
        </row>
        <row r="4794">
          <cell r="A4794" t="str">
            <v>274243407</v>
          </cell>
        </row>
        <row r="4795">
          <cell r="A4795" t="str">
            <v>274243409</v>
          </cell>
        </row>
        <row r="4796">
          <cell r="A4796" t="str">
            <v>274243411</v>
          </cell>
        </row>
        <row r="4797">
          <cell r="A4797" t="str">
            <v>274243412</v>
          </cell>
        </row>
        <row r="4798">
          <cell r="A4798" t="str">
            <v>274243413</v>
          </cell>
        </row>
        <row r="4799">
          <cell r="A4799" t="str">
            <v>274243414</v>
          </cell>
        </row>
        <row r="4800">
          <cell r="A4800" t="str">
            <v>274243415</v>
          </cell>
        </row>
        <row r="4801">
          <cell r="A4801" t="str">
            <v>274243417</v>
          </cell>
        </row>
        <row r="4802">
          <cell r="A4802" t="str">
            <v>274243418</v>
          </cell>
        </row>
        <row r="4803">
          <cell r="A4803" t="str">
            <v>274245000</v>
          </cell>
        </row>
        <row r="4804">
          <cell r="A4804" t="str">
            <v>274245100</v>
          </cell>
        </row>
        <row r="4805">
          <cell r="A4805" t="str">
            <v>274245107</v>
          </cell>
        </row>
        <row r="4806">
          <cell r="A4806" t="str">
            <v>274245109</v>
          </cell>
        </row>
        <row r="4807">
          <cell r="A4807" t="str">
            <v>274245111</v>
          </cell>
        </row>
        <row r="4808">
          <cell r="A4808" t="str">
            <v>274245113</v>
          </cell>
        </row>
        <row r="4809">
          <cell r="A4809" t="str">
            <v>274245117</v>
          </cell>
        </row>
        <row r="4810">
          <cell r="A4810" t="str">
            <v>274245118</v>
          </cell>
        </row>
        <row r="4811">
          <cell r="A4811" t="str">
            <v>274245119</v>
          </cell>
        </row>
        <row r="4812">
          <cell r="A4812" t="str">
            <v>274245121</v>
          </cell>
        </row>
        <row r="4813">
          <cell r="A4813" t="str">
            <v>274245122</v>
          </cell>
        </row>
        <row r="4814">
          <cell r="A4814" t="str">
            <v>274245123</v>
          </cell>
        </row>
        <row r="4815">
          <cell r="A4815" t="str">
            <v>274245124</v>
          </cell>
        </row>
        <row r="4816">
          <cell r="A4816" t="str">
            <v>274247000</v>
          </cell>
        </row>
        <row r="4817">
          <cell r="A4817" t="str">
            <v>274247100</v>
          </cell>
        </row>
        <row r="4818">
          <cell r="A4818" t="str">
            <v>274247102</v>
          </cell>
        </row>
        <row r="4819">
          <cell r="A4819" t="str">
            <v>274247108</v>
          </cell>
        </row>
        <row r="4820">
          <cell r="A4820" t="str">
            <v>274247200</v>
          </cell>
        </row>
        <row r="4821">
          <cell r="A4821" t="str">
            <v>274249000</v>
          </cell>
        </row>
        <row r="4822">
          <cell r="A4822" t="str">
            <v>274249100</v>
          </cell>
        </row>
        <row r="4823">
          <cell r="A4823" t="str">
            <v>274249102</v>
          </cell>
        </row>
        <row r="4824">
          <cell r="A4824" t="str">
            <v>274249103</v>
          </cell>
        </row>
        <row r="4825">
          <cell r="A4825" t="str">
            <v>274249104</v>
          </cell>
        </row>
        <row r="4826">
          <cell r="A4826" t="str">
            <v>274249105</v>
          </cell>
        </row>
        <row r="4827">
          <cell r="A4827" t="str">
            <v>274249106</v>
          </cell>
        </row>
        <row r="4828">
          <cell r="A4828" t="str">
            <v>274249107</v>
          </cell>
        </row>
        <row r="4829">
          <cell r="A4829" t="str">
            <v>274249109</v>
          </cell>
        </row>
        <row r="4830">
          <cell r="A4830" t="str">
            <v>274249111</v>
          </cell>
        </row>
        <row r="4831">
          <cell r="A4831" t="str">
            <v>274249112</v>
          </cell>
        </row>
        <row r="4832">
          <cell r="A4832" t="str">
            <v>274249114</v>
          </cell>
        </row>
        <row r="4833">
          <cell r="A4833" t="str">
            <v>274249115</v>
          </cell>
        </row>
        <row r="4834">
          <cell r="A4834" t="str">
            <v>274249116</v>
          </cell>
        </row>
        <row r="4835">
          <cell r="A4835" t="str">
            <v>274249200</v>
          </cell>
        </row>
        <row r="4836">
          <cell r="A4836" t="str">
            <v>274249206</v>
          </cell>
        </row>
        <row r="4837">
          <cell r="A4837" t="str">
            <v>274249207</v>
          </cell>
        </row>
        <row r="4838">
          <cell r="A4838" t="str">
            <v>274249300</v>
          </cell>
        </row>
        <row r="4839">
          <cell r="A4839" t="str">
            <v>274249303</v>
          </cell>
        </row>
        <row r="4840">
          <cell r="A4840" t="str">
            <v>274249307</v>
          </cell>
        </row>
        <row r="4841">
          <cell r="A4841" t="str">
            <v>274249309</v>
          </cell>
        </row>
        <row r="4842">
          <cell r="A4842" t="str">
            <v>274249312</v>
          </cell>
        </row>
        <row r="4843">
          <cell r="A4843" t="str">
            <v>274253000</v>
          </cell>
        </row>
        <row r="4844">
          <cell r="A4844" t="str">
            <v>274253100</v>
          </cell>
        </row>
        <row r="4845">
          <cell r="A4845" t="str">
            <v>274253107</v>
          </cell>
        </row>
        <row r="4846">
          <cell r="A4846" t="str">
            <v>274253111</v>
          </cell>
        </row>
        <row r="4847">
          <cell r="A4847" t="str">
            <v>274253115</v>
          </cell>
        </row>
        <row r="4848">
          <cell r="A4848" t="str">
            <v>274253117</v>
          </cell>
        </row>
        <row r="4849">
          <cell r="A4849" t="str">
            <v>274253118</v>
          </cell>
        </row>
        <row r="4850">
          <cell r="A4850" t="str">
            <v>274253119</v>
          </cell>
        </row>
        <row r="4851">
          <cell r="A4851" t="str">
            <v>274253121</v>
          </cell>
        </row>
        <row r="4852">
          <cell r="A4852" t="str">
            <v>274253122</v>
          </cell>
        </row>
        <row r="4853">
          <cell r="A4853" t="str">
            <v>274253123</v>
          </cell>
        </row>
        <row r="4854">
          <cell r="A4854" t="str">
            <v>274253124</v>
          </cell>
        </row>
        <row r="4855">
          <cell r="A4855" t="str">
            <v>274253125</v>
          </cell>
        </row>
        <row r="4856">
          <cell r="A4856" t="str">
            <v>274253200</v>
          </cell>
        </row>
        <row r="4857">
          <cell r="A4857" t="str">
            <v>274253204</v>
          </cell>
        </row>
        <row r="4858">
          <cell r="A4858" t="str">
            <v>274253206</v>
          </cell>
        </row>
        <row r="4859">
          <cell r="A4859" t="str">
            <v>274253209</v>
          </cell>
        </row>
        <row r="4860">
          <cell r="A4860" t="str">
            <v>274253213</v>
          </cell>
        </row>
        <row r="4861">
          <cell r="A4861" t="str">
            <v>274400000</v>
          </cell>
        </row>
        <row r="4862">
          <cell r="A4862" t="str">
            <v>274430000</v>
          </cell>
        </row>
        <row r="4863">
          <cell r="A4863" t="str">
            <v>274430100</v>
          </cell>
        </row>
        <row r="4864">
          <cell r="A4864" t="str">
            <v>274430200</v>
          </cell>
        </row>
        <row r="4865">
          <cell r="A4865" t="str">
            <v>274430300</v>
          </cell>
        </row>
        <row r="4866">
          <cell r="A4866" t="str">
            <v>274430400</v>
          </cell>
        </row>
        <row r="4867">
          <cell r="A4867" t="str">
            <v>274430500</v>
          </cell>
        </row>
        <row r="4868">
          <cell r="A4868" t="str">
            <v>274430600</v>
          </cell>
        </row>
        <row r="4869">
          <cell r="A4869" t="str">
            <v>274430700</v>
          </cell>
        </row>
        <row r="4870">
          <cell r="A4870" t="str">
            <v>274431000</v>
          </cell>
        </row>
        <row r="4871">
          <cell r="A4871" t="str">
            <v>274431100</v>
          </cell>
        </row>
        <row r="4872">
          <cell r="A4872" t="str">
            <v>274431200</v>
          </cell>
        </row>
        <row r="4873">
          <cell r="A4873" t="str">
            <v>274431202</v>
          </cell>
        </row>
        <row r="4874">
          <cell r="A4874" t="str">
            <v>274433000</v>
          </cell>
        </row>
        <row r="4875">
          <cell r="A4875" t="str">
            <v>274433100</v>
          </cell>
        </row>
        <row r="4876">
          <cell r="A4876" t="str">
            <v>274433200</v>
          </cell>
        </row>
        <row r="4877">
          <cell r="A4877" t="str">
            <v>274433300</v>
          </cell>
        </row>
        <row r="4878">
          <cell r="A4878" t="str">
            <v>274433302</v>
          </cell>
        </row>
        <row r="4879">
          <cell r="A4879" t="str">
            <v>274435000</v>
          </cell>
        </row>
        <row r="4880">
          <cell r="A4880" t="str">
            <v>274435100</v>
          </cell>
        </row>
        <row r="4881">
          <cell r="A4881" t="str">
            <v>274437000</v>
          </cell>
        </row>
        <row r="4882">
          <cell r="A4882" t="str">
            <v>274437100</v>
          </cell>
        </row>
        <row r="4883">
          <cell r="A4883" t="str">
            <v>274437200</v>
          </cell>
        </row>
        <row r="4884">
          <cell r="A4884" t="str">
            <v>274439000</v>
          </cell>
        </row>
        <row r="4885">
          <cell r="A4885" t="str">
            <v>274439100</v>
          </cell>
        </row>
        <row r="4886">
          <cell r="A4886" t="str">
            <v>274439200</v>
          </cell>
        </row>
        <row r="4887">
          <cell r="A4887" t="str">
            <v>274439300</v>
          </cell>
        </row>
        <row r="4888">
          <cell r="A4888" t="str">
            <v>274439400</v>
          </cell>
        </row>
        <row r="4889">
          <cell r="A4889" t="str">
            <v>274441000</v>
          </cell>
        </row>
        <row r="4890">
          <cell r="A4890" t="str">
            <v>274441100</v>
          </cell>
        </row>
        <row r="4891">
          <cell r="A4891" t="str">
            <v>274441102</v>
          </cell>
        </row>
        <row r="4892">
          <cell r="A4892" t="str">
            <v>274441103</v>
          </cell>
        </row>
        <row r="4893">
          <cell r="A4893" t="str">
            <v>274441104</v>
          </cell>
        </row>
        <row r="4894">
          <cell r="A4894" t="str">
            <v>274441105</v>
          </cell>
        </row>
        <row r="4895">
          <cell r="A4895" t="str">
            <v>274441106</v>
          </cell>
        </row>
        <row r="4896">
          <cell r="A4896" t="str">
            <v>274441200</v>
          </cell>
        </row>
        <row r="4897">
          <cell r="A4897" t="str">
            <v>274441202</v>
          </cell>
        </row>
        <row r="4898">
          <cell r="A4898" t="str">
            <v>274441300</v>
          </cell>
        </row>
        <row r="4899">
          <cell r="A4899" t="str">
            <v>274441302</v>
          </cell>
        </row>
        <row r="4900">
          <cell r="A4900" t="str">
            <v>274441400</v>
          </cell>
        </row>
        <row r="4901">
          <cell r="A4901" t="str">
            <v>274441500</v>
          </cell>
        </row>
        <row r="4902">
          <cell r="A4902" t="str">
            <v>274441502</v>
          </cell>
        </row>
        <row r="4903">
          <cell r="A4903" t="str">
            <v>274441503</v>
          </cell>
        </row>
        <row r="4904">
          <cell r="A4904" t="str">
            <v>274441600</v>
          </cell>
        </row>
        <row r="4905">
          <cell r="A4905" t="str">
            <v>274441700</v>
          </cell>
        </row>
        <row r="4906">
          <cell r="A4906" t="str">
            <v>274441702</v>
          </cell>
        </row>
        <row r="4907">
          <cell r="A4907" t="str">
            <v>274441703</v>
          </cell>
        </row>
        <row r="4908">
          <cell r="A4908" t="str">
            <v>274443000</v>
          </cell>
        </row>
        <row r="4909">
          <cell r="A4909" t="str">
            <v>274443100</v>
          </cell>
        </row>
        <row r="4910">
          <cell r="A4910" t="str">
            <v>274443200</v>
          </cell>
        </row>
        <row r="4911">
          <cell r="A4911" t="str">
            <v>274443300</v>
          </cell>
        </row>
        <row r="4912">
          <cell r="A4912" t="str">
            <v>274445000</v>
          </cell>
        </row>
        <row r="4913">
          <cell r="A4913" t="str">
            <v>274445100</v>
          </cell>
        </row>
        <row r="4914">
          <cell r="A4914" t="str">
            <v>274445102</v>
          </cell>
        </row>
        <row r="4915">
          <cell r="A4915" t="str">
            <v>274445300</v>
          </cell>
        </row>
        <row r="4916">
          <cell r="A4916" t="str">
            <v>274445400</v>
          </cell>
        </row>
        <row r="4917">
          <cell r="A4917" t="str">
            <v>274445402</v>
          </cell>
        </row>
        <row r="4918">
          <cell r="A4918" t="str">
            <v>274445500</v>
          </cell>
        </row>
        <row r="4919">
          <cell r="A4919" t="str">
            <v>274445600</v>
          </cell>
        </row>
        <row r="4920">
          <cell r="A4920" t="str">
            <v>274445602</v>
          </cell>
        </row>
        <row r="4921">
          <cell r="A4921" t="str">
            <v>274447000</v>
          </cell>
        </row>
        <row r="4922">
          <cell r="A4922" t="str">
            <v>274447100</v>
          </cell>
        </row>
        <row r="4923">
          <cell r="A4923" t="str">
            <v>274447300</v>
          </cell>
        </row>
        <row r="4924">
          <cell r="A4924" t="str">
            <v>274447400</v>
          </cell>
        </row>
        <row r="4925">
          <cell r="A4925" t="str">
            <v>274453000</v>
          </cell>
        </row>
        <row r="4926">
          <cell r="A4926" t="str">
            <v>274453100</v>
          </cell>
        </row>
        <row r="4927">
          <cell r="A4927" t="str">
            <v>274453200</v>
          </cell>
        </row>
        <row r="4928">
          <cell r="A4928" t="str">
            <v>274455000</v>
          </cell>
        </row>
        <row r="4929">
          <cell r="A4929" t="str">
            <v>274455100</v>
          </cell>
        </row>
        <row r="4930">
          <cell r="A4930" t="str">
            <v>274455102</v>
          </cell>
        </row>
        <row r="4931">
          <cell r="A4931" t="str">
            <v>274455200</v>
          </cell>
        </row>
        <row r="4932">
          <cell r="A4932" t="str">
            <v>274457000</v>
          </cell>
        </row>
        <row r="4933">
          <cell r="A4933" t="str">
            <v>274457100</v>
          </cell>
        </row>
        <row r="4934">
          <cell r="A4934" t="str">
            <v>274459000</v>
          </cell>
        </row>
        <row r="4935">
          <cell r="A4935" t="str">
            <v>274459100</v>
          </cell>
        </row>
        <row r="4936">
          <cell r="A4936" t="str">
            <v>274459200</v>
          </cell>
        </row>
        <row r="4937">
          <cell r="A4937" t="str">
            <v>274461000</v>
          </cell>
        </row>
        <row r="4938">
          <cell r="A4938" t="str">
            <v>274461100</v>
          </cell>
        </row>
        <row r="4939">
          <cell r="A4939" t="str">
            <v>274461200</v>
          </cell>
        </row>
        <row r="4940">
          <cell r="A4940" t="str">
            <v>274461300</v>
          </cell>
        </row>
        <row r="4941">
          <cell r="A4941" t="str">
            <v>274461400</v>
          </cell>
        </row>
        <row r="4942">
          <cell r="A4942" t="str">
            <v>274463000</v>
          </cell>
        </row>
        <row r="4943">
          <cell r="A4943" t="str">
            <v>274463100</v>
          </cell>
        </row>
        <row r="4944">
          <cell r="A4944" t="str">
            <v>274463200</v>
          </cell>
        </row>
        <row r="4945">
          <cell r="A4945" t="str">
            <v>274465000</v>
          </cell>
        </row>
        <row r="4946">
          <cell r="A4946" t="str">
            <v>274465100</v>
          </cell>
        </row>
        <row r="4947">
          <cell r="A4947" t="str">
            <v>274465200</v>
          </cell>
        </row>
        <row r="4948">
          <cell r="A4948" t="str">
            <v>274465300</v>
          </cell>
        </row>
        <row r="4949">
          <cell r="A4949" t="str">
            <v>274465400</v>
          </cell>
        </row>
        <row r="4950">
          <cell r="A4950" t="str">
            <v>274467000</v>
          </cell>
        </row>
        <row r="4951">
          <cell r="A4951" t="str">
            <v>274467100</v>
          </cell>
        </row>
        <row r="4952">
          <cell r="A4952" t="str">
            <v>274467200</v>
          </cell>
        </row>
        <row r="4953">
          <cell r="A4953" t="str">
            <v>274469000</v>
          </cell>
        </row>
        <row r="4954">
          <cell r="A4954" t="str">
            <v>274469100</v>
          </cell>
        </row>
        <row r="4955">
          <cell r="A4955" t="str">
            <v>274471000</v>
          </cell>
        </row>
        <row r="4956">
          <cell r="A4956" t="str">
            <v>274471100</v>
          </cell>
        </row>
        <row r="4957">
          <cell r="A4957" t="str">
            <v>274471200</v>
          </cell>
        </row>
        <row r="4958">
          <cell r="A4958" t="str">
            <v>274473000</v>
          </cell>
        </row>
        <row r="4959">
          <cell r="A4959" t="str">
            <v>274473100</v>
          </cell>
        </row>
        <row r="4960">
          <cell r="A4960" t="str">
            <v>274473200</v>
          </cell>
        </row>
        <row r="4961">
          <cell r="A4961" t="str">
            <v>274475000</v>
          </cell>
        </row>
        <row r="4962">
          <cell r="A4962" t="str">
            <v>274475100</v>
          </cell>
        </row>
        <row r="4963">
          <cell r="A4963" t="str">
            <v>274477000</v>
          </cell>
        </row>
        <row r="4964">
          <cell r="A4964" t="str">
            <v>274477100</v>
          </cell>
        </row>
        <row r="4965">
          <cell r="A4965" t="str">
            <v>274477102</v>
          </cell>
        </row>
        <row r="4966">
          <cell r="A4966" t="str">
            <v>274477200</v>
          </cell>
        </row>
        <row r="4967">
          <cell r="A4967" t="str">
            <v>274477300</v>
          </cell>
        </row>
        <row r="4968">
          <cell r="A4968" t="str">
            <v>274479000</v>
          </cell>
        </row>
        <row r="4969">
          <cell r="A4969" t="str">
            <v>274479100</v>
          </cell>
        </row>
        <row r="4970">
          <cell r="A4970" t="str">
            <v>274479102</v>
          </cell>
        </row>
        <row r="4971">
          <cell r="A4971" t="str">
            <v>274479200</v>
          </cell>
        </row>
        <row r="4972">
          <cell r="A4972" t="str">
            <v>274479300</v>
          </cell>
        </row>
        <row r="4973">
          <cell r="A4973" t="str">
            <v>274479500</v>
          </cell>
        </row>
        <row r="4974">
          <cell r="A4974" t="str">
            <v>274800000</v>
          </cell>
        </row>
        <row r="4975">
          <cell r="A4975" t="str">
            <v>274830000</v>
          </cell>
        </row>
        <row r="4976">
          <cell r="A4976" t="str">
            <v>274830100</v>
          </cell>
        </row>
        <row r="4977">
          <cell r="A4977" t="str">
            <v>274830200</v>
          </cell>
        </row>
        <row r="4978">
          <cell r="A4978" t="str">
            <v>274830202</v>
          </cell>
        </row>
        <row r="4979">
          <cell r="A4979" t="str">
            <v>274830203</v>
          </cell>
        </row>
        <row r="4980">
          <cell r="A4980" t="str">
            <v>274830204</v>
          </cell>
        </row>
        <row r="4981">
          <cell r="A4981" t="str">
            <v>274830205</v>
          </cell>
        </row>
        <row r="4982">
          <cell r="A4982" t="str">
            <v>274830206</v>
          </cell>
        </row>
        <row r="4983">
          <cell r="A4983" t="str">
            <v>274830208</v>
          </cell>
        </row>
        <row r="4984">
          <cell r="A4984" t="str">
            <v>274830209</v>
          </cell>
        </row>
        <row r="4985">
          <cell r="A4985" t="str">
            <v>274830212</v>
          </cell>
        </row>
        <row r="4986">
          <cell r="A4986" t="str">
            <v>274830213</v>
          </cell>
        </row>
        <row r="4987">
          <cell r="A4987" t="str">
            <v>274830214</v>
          </cell>
        </row>
        <row r="4988">
          <cell r="A4988" t="str">
            <v>274830215</v>
          </cell>
        </row>
        <row r="4989">
          <cell r="A4989" t="str">
            <v>274830216</v>
          </cell>
        </row>
        <row r="4990">
          <cell r="A4990" t="str">
            <v>274830218</v>
          </cell>
        </row>
        <row r="4991">
          <cell r="A4991" t="str">
            <v>274830219</v>
          </cell>
        </row>
        <row r="4992">
          <cell r="A4992" t="str">
            <v>274830300</v>
          </cell>
        </row>
        <row r="4993">
          <cell r="A4993" t="str">
            <v>274830303</v>
          </cell>
        </row>
        <row r="4994">
          <cell r="A4994" t="str">
            <v>274830304</v>
          </cell>
        </row>
        <row r="4995">
          <cell r="A4995" t="str">
            <v>274830305</v>
          </cell>
        </row>
        <row r="4996">
          <cell r="A4996" t="str">
            <v>274830306</v>
          </cell>
        </row>
        <row r="4997">
          <cell r="A4997" t="str">
            <v>274830400</v>
          </cell>
        </row>
        <row r="4998">
          <cell r="A4998" t="str">
            <v>274830402</v>
          </cell>
        </row>
        <row r="4999">
          <cell r="A4999" t="str">
            <v>274830404</v>
          </cell>
        </row>
        <row r="5000">
          <cell r="A5000" t="str">
            <v>274830405</v>
          </cell>
        </row>
        <row r="5001">
          <cell r="A5001" t="str">
            <v>274830406</v>
          </cell>
        </row>
        <row r="5002">
          <cell r="A5002" t="str">
            <v>274830407</v>
          </cell>
        </row>
        <row r="5003">
          <cell r="A5003" t="str">
            <v>274830408</v>
          </cell>
        </row>
        <row r="5004">
          <cell r="A5004" t="str">
            <v>274830411</v>
          </cell>
        </row>
        <row r="5005">
          <cell r="A5005" t="str">
            <v>274830416</v>
          </cell>
        </row>
        <row r="5006">
          <cell r="A5006" t="str">
            <v>274830417</v>
          </cell>
        </row>
        <row r="5007">
          <cell r="A5007" t="str">
            <v>274830418</v>
          </cell>
        </row>
        <row r="5008">
          <cell r="A5008" t="str">
            <v>274830419</v>
          </cell>
        </row>
        <row r="5009">
          <cell r="A5009" t="str">
            <v>274833000</v>
          </cell>
        </row>
        <row r="5010">
          <cell r="A5010" t="str">
            <v>274833100</v>
          </cell>
        </row>
        <row r="5011">
          <cell r="A5011" t="str">
            <v>274833102</v>
          </cell>
        </row>
        <row r="5012">
          <cell r="A5012" t="str">
            <v>274833103</v>
          </cell>
        </row>
        <row r="5013">
          <cell r="A5013" t="str">
            <v>274833104</v>
          </cell>
        </row>
        <row r="5014">
          <cell r="A5014" t="str">
            <v>274833105</v>
          </cell>
        </row>
        <row r="5015">
          <cell r="A5015" t="str">
            <v>274833106</v>
          </cell>
        </row>
        <row r="5016">
          <cell r="A5016" t="str">
            <v>274833107</v>
          </cell>
        </row>
        <row r="5017">
          <cell r="A5017" t="str">
            <v>274833108</v>
          </cell>
        </row>
        <row r="5018">
          <cell r="A5018" t="str">
            <v>274833109</v>
          </cell>
        </row>
        <row r="5019">
          <cell r="A5019" t="str">
            <v>274833200</v>
          </cell>
        </row>
        <row r="5020">
          <cell r="A5020" t="str">
            <v>274833203</v>
          </cell>
        </row>
        <row r="5021">
          <cell r="A5021" t="str">
            <v>274833205</v>
          </cell>
        </row>
        <row r="5022">
          <cell r="A5022" t="str">
            <v>274833300</v>
          </cell>
        </row>
        <row r="5023">
          <cell r="A5023" t="str">
            <v>274833303</v>
          </cell>
        </row>
        <row r="5024">
          <cell r="A5024" t="str">
            <v>274833304</v>
          </cell>
        </row>
        <row r="5025">
          <cell r="A5025" t="str">
            <v>274833305</v>
          </cell>
        </row>
        <row r="5026">
          <cell r="A5026" t="str">
            <v>274833306</v>
          </cell>
        </row>
        <row r="5027">
          <cell r="A5027" t="str">
            <v>274833308</v>
          </cell>
        </row>
        <row r="5028">
          <cell r="A5028" t="str">
            <v>274835000</v>
          </cell>
        </row>
        <row r="5029">
          <cell r="A5029" t="str">
            <v>274835100</v>
          </cell>
        </row>
        <row r="5030">
          <cell r="A5030" t="str">
            <v>274835102</v>
          </cell>
        </row>
        <row r="5031">
          <cell r="A5031" t="str">
            <v>274835103</v>
          </cell>
        </row>
        <row r="5032">
          <cell r="A5032" t="str">
            <v>274835104</v>
          </cell>
        </row>
        <row r="5033">
          <cell r="A5033" t="str">
            <v>274835105</v>
          </cell>
        </row>
        <row r="5034">
          <cell r="A5034" t="str">
            <v>274835106</v>
          </cell>
        </row>
        <row r="5035">
          <cell r="A5035" t="str">
            <v>274835109</v>
          </cell>
        </row>
        <row r="5036">
          <cell r="A5036" t="str">
            <v>274835111</v>
          </cell>
        </row>
        <row r="5037">
          <cell r="A5037" t="str">
            <v>274835112</v>
          </cell>
        </row>
        <row r="5038">
          <cell r="A5038" t="str">
            <v>274835113</v>
          </cell>
        </row>
        <row r="5039">
          <cell r="A5039" t="str">
            <v>274835115</v>
          </cell>
        </row>
        <row r="5040">
          <cell r="A5040" t="str">
            <v>274835116</v>
          </cell>
        </row>
        <row r="5041">
          <cell r="A5041" t="str">
            <v>274835117</v>
          </cell>
        </row>
        <row r="5042">
          <cell r="A5042" t="str">
            <v>274835118</v>
          </cell>
        </row>
        <row r="5043">
          <cell r="A5043" t="str">
            <v>274837000</v>
          </cell>
        </row>
        <row r="5044">
          <cell r="A5044" t="str">
            <v>274837100</v>
          </cell>
        </row>
        <row r="5045">
          <cell r="A5045" t="str">
            <v>274837102</v>
          </cell>
        </row>
        <row r="5046">
          <cell r="A5046" t="str">
            <v>274837103</v>
          </cell>
        </row>
        <row r="5047">
          <cell r="A5047" t="str">
            <v>274837104</v>
          </cell>
        </row>
        <row r="5048">
          <cell r="A5048" t="str">
            <v>274837105</v>
          </cell>
        </row>
        <row r="5049">
          <cell r="A5049" t="str">
            <v>274837106</v>
          </cell>
        </row>
        <row r="5050">
          <cell r="A5050" t="str">
            <v>274837109</v>
          </cell>
        </row>
        <row r="5051">
          <cell r="A5051" t="str">
            <v>274837200</v>
          </cell>
        </row>
        <row r="5052">
          <cell r="A5052" t="str">
            <v>274837202</v>
          </cell>
        </row>
        <row r="5053">
          <cell r="A5053" t="str">
            <v>274837203</v>
          </cell>
        </row>
        <row r="5054">
          <cell r="A5054" t="str">
            <v>274837204</v>
          </cell>
        </row>
        <row r="5055">
          <cell r="A5055" t="str">
            <v>274837205</v>
          </cell>
        </row>
        <row r="5056">
          <cell r="A5056" t="str">
            <v>274837206</v>
          </cell>
        </row>
        <row r="5057">
          <cell r="A5057" t="str">
            <v>274837208</v>
          </cell>
        </row>
        <row r="5058">
          <cell r="A5058" t="str">
            <v>274837209</v>
          </cell>
        </row>
        <row r="5059">
          <cell r="A5059" t="str">
            <v>274837211</v>
          </cell>
        </row>
        <row r="5060">
          <cell r="A5060" t="str">
            <v>274837300</v>
          </cell>
        </row>
        <row r="5061">
          <cell r="A5061" t="str">
            <v>274837400</v>
          </cell>
        </row>
        <row r="5062">
          <cell r="A5062" t="str">
            <v>274837402</v>
          </cell>
        </row>
        <row r="5063">
          <cell r="A5063" t="str">
            <v>274837404</v>
          </cell>
        </row>
        <row r="5064">
          <cell r="A5064" t="str">
            <v>274837406</v>
          </cell>
        </row>
        <row r="5065">
          <cell r="A5065" t="str">
            <v>274837407</v>
          </cell>
        </row>
        <row r="5066">
          <cell r="A5066" t="str">
            <v>274837408</v>
          </cell>
        </row>
        <row r="5067">
          <cell r="A5067" t="str">
            <v>274837409</v>
          </cell>
        </row>
        <row r="5068">
          <cell r="A5068" t="str">
            <v>274837411</v>
          </cell>
        </row>
        <row r="5069">
          <cell r="A5069" t="str">
            <v>274839000</v>
          </cell>
        </row>
        <row r="5070">
          <cell r="A5070" t="str">
            <v>274839100</v>
          </cell>
        </row>
        <row r="5071">
          <cell r="A5071" t="str">
            <v>274839102</v>
          </cell>
        </row>
        <row r="5072">
          <cell r="A5072" t="str">
            <v>274839103</v>
          </cell>
        </row>
        <row r="5073">
          <cell r="A5073" t="str">
            <v>274839106</v>
          </cell>
        </row>
        <row r="5074">
          <cell r="A5074" t="str">
            <v>274839108</v>
          </cell>
        </row>
        <row r="5075">
          <cell r="A5075" t="str">
            <v>274839109</v>
          </cell>
        </row>
        <row r="5076">
          <cell r="A5076" t="str">
            <v>274839111</v>
          </cell>
        </row>
        <row r="5077">
          <cell r="A5077" t="str">
            <v>274839113</v>
          </cell>
        </row>
        <row r="5078">
          <cell r="A5078" t="str">
            <v>274839114</v>
          </cell>
        </row>
        <row r="5079">
          <cell r="A5079" t="str">
            <v>274839200</v>
          </cell>
        </row>
        <row r="5080">
          <cell r="A5080" t="str">
            <v>274839202</v>
          </cell>
        </row>
        <row r="5081">
          <cell r="A5081" t="str">
            <v>274839203</v>
          </cell>
        </row>
        <row r="5082">
          <cell r="A5082" t="str">
            <v>274839204</v>
          </cell>
        </row>
        <row r="5083">
          <cell r="A5083" t="str">
            <v>274839205</v>
          </cell>
        </row>
        <row r="5084">
          <cell r="A5084" t="str">
            <v>274839206</v>
          </cell>
        </row>
        <row r="5085">
          <cell r="A5085" t="str">
            <v>274839209</v>
          </cell>
        </row>
        <row r="5086">
          <cell r="A5086" t="str">
            <v>274839211</v>
          </cell>
        </row>
        <row r="5087">
          <cell r="A5087" t="str">
            <v>274839213</v>
          </cell>
        </row>
        <row r="5088">
          <cell r="A5088" t="str">
            <v>274839214</v>
          </cell>
        </row>
        <row r="5089">
          <cell r="A5089" t="str">
            <v>274839216</v>
          </cell>
        </row>
        <row r="5090">
          <cell r="A5090" t="str">
            <v>274839218</v>
          </cell>
        </row>
        <row r="5091">
          <cell r="A5091" t="str">
            <v>274839219</v>
          </cell>
        </row>
        <row r="5092">
          <cell r="A5092" t="str">
            <v>274839221</v>
          </cell>
        </row>
        <row r="5093">
          <cell r="A5093" t="str">
            <v>274839222</v>
          </cell>
        </row>
        <row r="5094">
          <cell r="A5094" t="str">
            <v>274839223</v>
          </cell>
        </row>
        <row r="5095">
          <cell r="A5095" t="str">
            <v>274839225</v>
          </cell>
        </row>
        <row r="5096">
          <cell r="A5096" t="str">
            <v>274841000</v>
          </cell>
        </row>
        <row r="5097">
          <cell r="A5097" t="str">
            <v>274841100</v>
          </cell>
        </row>
        <row r="5098">
          <cell r="A5098" t="str">
            <v>274841102</v>
          </cell>
        </row>
        <row r="5099">
          <cell r="A5099" t="str">
            <v>274841104</v>
          </cell>
        </row>
        <row r="5100">
          <cell r="A5100" t="str">
            <v>274841105</v>
          </cell>
        </row>
        <row r="5101">
          <cell r="A5101" t="str">
            <v>274841108</v>
          </cell>
        </row>
        <row r="5102">
          <cell r="A5102" t="str">
            <v>274841200</v>
          </cell>
        </row>
        <row r="5103">
          <cell r="A5103" t="str">
            <v>274841202</v>
          </cell>
        </row>
        <row r="5104">
          <cell r="A5104" t="str">
            <v>274841204</v>
          </cell>
        </row>
        <row r="5105">
          <cell r="A5105" t="str">
            <v>274841206</v>
          </cell>
        </row>
        <row r="5106">
          <cell r="A5106" t="str">
            <v>274841208</v>
          </cell>
        </row>
        <row r="5107">
          <cell r="A5107" t="str">
            <v>274841209</v>
          </cell>
        </row>
        <row r="5108">
          <cell r="A5108" t="str">
            <v>274841300</v>
          </cell>
        </row>
        <row r="5109">
          <cell r="A5109" t="str">
            <v>274843000</v>
          </cell>
        </row>
        <row r="5110">
          <cell r="A5110" t="str">
            <v>274843100</v>
          </cell>
        </row>
        <row r="5111">
          <cell r="A5111" t="str">
            <v>274843200</v>
          </cell>
        </row>
        <row r="5112">
          <cell r="A5112" t="str">
            <v>274845000</v>
          </cell>
        </row>
        <row r="5113">
          <cell r="A5113" t="str">
            <v>274845100</v>
          </cell>
        </row>
        <row r="5114">
          <cell r="A5114" t="str">
            <v>274845200</v>
          </cell>
        </row>
        <row r="5115">
          <cell r="A5115" t="str">
            <v>274845202</v>
          </cell>
        </row>
        <row r="5116">
          <cell r="A5116" t="str">
            <v>274845203</v>
          </cell>
        </row>
        <row r="5117">
          <cell r="A5117" t="str">
            <v>274845204</v>
          </cell>
        </row>
        <row r="5118">
          <cell r="A5118" t="str">
            <v>274845205</v>
          </cell>
        </row>
        <row r="5119">
          <cell r="A5119" t="str">
            <v>274845206</v>
          </cell>
        </row>
        <row r="5120">
          <cell r="A5120" t="str">
            <v>274845300</v>
          </cell>
        </row>
        <row r="5121">
          <cell r="A5121" t="str">
            <v>274845303</v>
          </cell>
        </row>
        <row r="5122">
          <cell r="A5122" t="str">
            <v>274845305</v>
          </cell>
        </row>
        <row r="5123">
          <cell r="A5123" t="str">
            <v>274845307</v>
          </cell>
        </row>
        <row r="5124">
          <cell r="A5124" t="str">
            <v>274845308</v>
          </cell>
        </row>
        <row r="5125">
          <cell r="A5125" t="str">
            <v>274845309</v>
          </cell>
        </row>
        <row r="5126">
          <cell r="A5126" t="str">
            <v>274845500</v>
          </cell>
        </row>
        <row r="5127">
          <cell r="A5127" t="str">
            <v>274845502</v>
          </cell>
        </row>
        <row r="5128">
          <cell r="A5128" t="str">
            <v>274845503</v>
          </cell>
        </row>
        <row r="5129">
          <cell r="A5129" t="str">
            <v>274845504</v>
          </cell>
        </row>
        <row r="5130">
          <cell r="A5130" t="str">
            <v>274845505</v>
          </cell>
        </row>
        <row r="5131">
          <cell r="A5131" t="str">
            <v>274845506</v>
          </cell>
        </row>
        <row r="5132">
          <cell r="A5132" t="str">
            <v>274845507</v>
          </cell>
        </row>
        <row r="5133">
          <cell r="A5133" t="str">
            <v>274845509</v>
          </cell>
        </row>
        <row r="5134">
          <cell r="A5134" t="str">
            <v>274845511</v>
          </cell>
        </row>
        <row r="5135">
          <cell r="A5135" t="str">
            <v>274845512</v>
          </cell>
        </row>
        <row r="5136">
          <cell r="A5136" t="str">
            <v>274849000</v>
          </cell>
        </row>
        <row r="5137">
          <cell r="A5137" t="str">
            <v>274849100</v>
          </cell>
        </row>
        <row r="5138">
          <cell r="A5138" t="str">
            <v>274849102</v>
          </cell>
        </row>
        <row r="5139">
          <cell r="A5139" t="str">
            <v>274849103</v>
          </cell>
        </row>
        <row r="5140">
          <cell r="A5140" t="str">
            <v>274849104</v>
          </cell>
        </row>
        <row r="5141">
          <cell r="A5141" t="str">
            <v>274849106</v>
          </cell>
        </row>
        <row r="5142">
          <cell r="A5142" t="str">
            <v>274849107</v>
          </cell>
        </row>
        <row r="5143">
          <cell r="A5143" t="str">
            <v>274849109</v>
          </cell>
        </row>
        <row r="5144">
          <cell r="A5144" t="str">
            <v>274849200</v>
          </cell>
        </row>
        <row r="5145">
          <cell r="A5145" t="str">
            <v>274849204</v>
          </cell>
        </row>
        <row r="5146">
          <cell r="A5146" t="str">
            <v>274849206</v>
          </cell>
        </row>
        <row r="5147">
          <cell r="A5147" t="str">
            <v>274849300</v>
          </cell>
        </row>
        <row r="5148">
          <cell r="A5148" t="str">
            <v>274849303</v>
          </cell>
        </row>
        <row r="5149">
          <cell r="A5149" t="str">
            <v>274849304</v>
          </cell>
        </row>
        <row r="5150">
          <cell r="A5150" t="str">
            <v>274849306</v>
          </cell>
        </row>
        <row r="5151">
          <cell r="A5151" t="str">
            <v>274849308</v>
          </cell>
        </row>
        <row r="5152">
          <cell r="A5152" t="str">
            <v>274849313</v>
          </cell>
        </row>
        <row r="5153">
          <cell r="A5153" t="str">
            <v>274849400</v>
          </cell>
        </row>
        <row r="5154">
          <cell r="A5154" t="str">
            <v>274849408</v>
          </cell>
        </row>
        <row r="5155">
          <cell r="A5155" t="str">
            <v>274849409</v>
          </cell>
        </row>
        <row r="5156">
          <cell r="A5156" t="str">
            <v>274849500</v>
          </cell>
        </row>
        <row r="5157">
          <cell r="A5157" t="str">
            <v>274851000</v>
          </cell>
        </row>
        <row r="5158">
          <cell r="A5158" t="str">
            <v>274851100</v>
          </cell>
        </row>
        <row r="5159">
          <cell r="A5159" t="str">
            <v>274851103</v>
          </cell>
        </row>
        <row r="5160">
          <cell r="A5160" t="str">
            <v>274851104</v>
          </cell>
        </row>
        <row r="5161">
          <cell r="A5161" t="str">
            <v>274851106</v>
          </cell>
        </row>
        <row r="5162">
          <cell r="A5162" t="str">
            <v>274851107</v>
          </cell>
        </row>
        <row r="5163">
          <cell r="A5163" t="str">
            <v>274851108</v>
          </cell>
        </row>
        <row r="5164">
          <cell r="A5164" t="str">
            <v>274851109</v>
          </cell>
        </row>
        <row r="5165">
          <cell r="A5165" t="str">
            <v>274851113</v>
          </cell>
        </row>
        <row r="5166">
          <cell r="A5166" t="str">
            <v>274851200</v>
          </cell>
        </row>
        <row r="5167">
          <cell r="A5167" t="str">
            <v>274851202</v>
          </cell>
        </row>
        <row r="5168">
          <cell r="A5168" t="str">
            <v>274851203</v>
          </cell>
        </row>
        <row r="5169">
          <cell r="A5169" t="str">
            <v>274851204</v>
          </cell>
        </row>
        <row r="5170">
          <cell r="A5170" t="str">
            <v>274851205</v>
          </cell>
        </row>
        <row r="5171">
          <cell r="A5171" t="str">
            <v>274851300</v>
          </cell>
        </row>
        <row r="5172">
          <cell r="A5172" t="str">
            <v>274851302</v>
          </cell>
        </row>
        <row r="5173">
          <cell r="A5173" t="str">
            <v>274851303</v>
          </cell>
        </row>
        <row r="5174">
          <cell r="A5174" t="str">
            <v>274851306</v>
          </cell>
        </row>
        <row r="5175">
          <cell r="A5175" t="str">
            <v>274851308</v>
          </cell>
        </row>
        <row r="5176">
          <cell r="A5176" t="str">
            <v>274853000</v>
          </cell>
        </row>
        <row r="5177">
          <cell r="A5177" t="str">
            <v>274853100</v>
          </cell>
        </row>
        <row r="5178">
          <cell r="A5178" t="str">
            <v>274853200</v>
          </cell>
        </row>
        <row r="5179">
          <cell r="A5179" t="str">
            <v>274853202</v>
          </cell>
        </row>
        <row r="5180">
          <cell r="A5180" t="str">
            <v>274853204</v>
          </cell>
        </row>
        <row r="5181">
          <cell r="A5181" t="str">
            <v>274853205</v>
          </cell>
        </row>
        <row r="5182">
          <cell r="A5182" t="str">
            <v>274853206</v>
          </cell>
        </row>
        <row r="5183">
          <cell r="A5183" t="str">
            <v>274853207</v>
          </cell>
        </row>
        <row r="5184">
          <cell r="A5184" t="str">
            <v>274853212</v>
          </cell>
        </row>
        <row r="5185">
          <cell r="A5185" t="str">
            <v>274853214</v>
          </cell>
        </row>
        <row r="5186">
          <cell r="A5186" t="str">
            <v>274853216</v>
          </cell>
        </row>
        <row r="5187">
          <cell r="A5187" t="str">
            <v>274853217</v>
          </cell>
        </row>
        <row r="5188">
          <cell r="A5188" t="str">
            <v>274853218</v>
          </cell>
        </row>
        <row r="5189">
          <cell r="A5189" t="str">
            <v>274853219</v>
          </cell>
        </row>
        <row r="5190">
          <cell r="A5190" t="str">
            <v>274853221</v>
          </cell>
        </row>
        <row r="5191">
          <cell r="A5191" t="str">
            <v>274853300</v>
          </cell>
        </row>
        <row r="5192">
          <cell r="A5192" t="str">
            <v>274853302</v>
          </cell>
        </row>
        <row r="5193">
          <cell r="A5193" t="str">
            <v>274853400</v>
          </cell>
        </row>
        <row r="5194">
          <cell r="A5194" t="str">
            <v>274853402</v>
          </cell>
        </row>
        <row r="5195">
          <cell r="A5195" t="str">
            <v>274853403</v>
          </cell>
        </row>
        <row r="5196">
          <cell r="A5196" t="str">
            <v>274853404</v>
          </cell>
        </row>
        <row r="5197">
          <cell r="A5197" t="str">
            <v>274853405</v>
          </cell>
        </row>
        <row r="5198">
          <cell r="A5198" t="str">
            <v>274853407</v>
          </cell>
        </row>
        <row r="5199">
          <cell r="A5199" t="str">
            <v>274853411</v>
          </cell>
        </row>
        <row r="5200">
          <cell r="A5200" t="str">
            <v>274853414</v>
          </cell>
        </row>
        <row r="5201">
          <cell r="A5201" t="str">
            <v>274853415</v>
          </cell>
        </row>
        <row r="5202">
          <cell r="A5202" t="str">
            <v>274853416</v>
          </cell>
        </row>
        <row r="5203">
          <cell r="A5203" t="str">
            <v>274853417</v>
          </cell>
        </row>
        <row r="5204">
          <cell r="A5204" t="str">
            <v>274855000</v>
          </cell>
        </row>
        <row r="5205">
          <cell r="A5205" t="str">
            <v>274855100</v>
          </cell>
        </row>
        <row r="5206">
          <cell r="A5206" t="str">
            <v>274855200</v>
          </cell>
        </row>
        <row r="5207">
          <cell r="A5207" t="str">
            <v>274855203</v>
          </cell>
        </row>
        <row r="5208">
          <cell r="A5208" t="str">
            <v>274855204</v>
          </cell>
        </row>
        <row r="5209">
          <cell r="A5209" t="str">
            <v>274855205</v>
          </cell>
        </row>
        <row r="5210">
          <cell r="A5210" t="str">
            <v>274855209</v>
          </cell>
        </row>
        <row r="5211">
          <cell r="A5211" t="str">
            <v>274855300</v>
          </cell>
        </row>
        <row r="5212">
          <cell r="A5212" t="str">
            <v>274855400</v>
          </cell>
        </row>
        <row r="5213">
          <cell r="A5213" t="str">
            <v>274855403</v>
          </cell>
        </row>
        <row r="5214">
          <cell r="A5214" t="str">
            <v>274855409</v>
          </cell>
        </row>
        <row r="5215">
          <cell r="A5215" t="str">
            <v>274855411</v>
          </cell>
        </row>
        <row r="5216">
          <cell r="A5216" t="str">
            <v>274855412</v>
          </cell>
        </row>
        <row r="5217">
          <cell r="A5217" t="str">
            <v>274855500</v>
          </cell>
        </row>
        <row r="5218">
          <cell r="A5218" t="str">
            <v>274855502</v>
          </cell>
        </row>
        <row r="5219">
          <cell r="A5219" t="str">
            <v>274855508</v>
          </cell>
        </row>
        <row r="5220">
          <cell r="A5220" t="str">
            <v>274855511</v>
          </cell>
        </row>
        <row r="5221">
          <cell r="A5221" t="str">
            <v>274855512</v>
          </cell>
        </row>
        <row r="5222">
          <cell r="A5222" t="str">
            <v>274855513</v>
          </cell>
        </row>
        <row r="5223">
          <cell r="A5223" t="str">
            <v>274857000</v>
          </cell>
        </row>
        <row r="5224">
          <cell r="A5224" t="str">
            <v>274857100</v>
          </cell>
        </row>
        <row r="5225">
          <cell r="A5225" t="str">
            <v>274857102</v>
          </cell>
        </row>
        <row r="5226">
          <cell r="A5226" t="str">
            <v>274857103</v>
          </cell>
        </row>
        <row r="5227">
          <cell r="A5227" t="str">
            <v>274857104</v>
          </cell>
        </row>
        <row r="5228">
          <cell r="A5228" t="str">
            <v>274857105</v>
          </cell>
        </row>
        <row r="5229">
          <cell r="A5229" t="str">
            <v>274857106</v>
          </cell>
        </row>
        <row r="5230">
          <cell r="A5230" t="str">
            <v>274857107</v>
          </cell>
        </row>
        <row r="5231">
          <cell r="A5231" t="str">
            <v>274857108</v>
          </cell>
        </row>
        <row r="5232">
          <cell r="A5232" t="str">
            <v>274857109</v>
          </cell>
        </row>
        <row r="5233">
          <cell r="A5233" t="str">
            <v>274857111</v>
          </cell>
        </row>
        <row r="5234">
          <cell r="A5234" t="str">
            <v>274857113</v>
          </cell>
        </row>
        <row r="5235">
          <cell r="A5235" t="str">
            <v>274857114</v>
          </cell>
        </row>
        <row r="5236">
          <cell r="A5236" t="str">
            <v>274857115</v>
          </cell>
        </row>
        <row r="5237">
          <cell r="A5237" t="str">
            <v>274857116</v>
          </cell>
        </row>
        <row r="5238">
          <cell r="A5238" t="str">
            <v>274857119</v>
          </cell>
        </row>
        <row r="5239">
          <cell r="A5239" t="str">
            <v>274857121</v>
          </cell>
        </row>
        <row r="5240">
          <cell r="A5240" t="str">
            <v>274857123</v>
          </cell>
        </row>
        <row r="5241">
          <cell r="A5241" t="str">
            <v>274857125</v>
          </cell>
        </row>
        <row r="5242">
          <cell r="A5242" t="str">
            <v>274857300</v>
          </cell>
        </row>
        <row r="5243">
          <cell r="A5243" t="str">
            <v>274857303</v>
          </cell>
        </row>
        <row r="5244">
          <cell r="A5244" t="str">
            <v>274857304</v>
          </cell>
        </row>
        <row r="5245">
          <cell r="A5245" t="str">
            <v>274857306</v>
          </cell>
        </row>
        <row r="5246">
          <cell r="A5246" t="str">
            <v>274857307</v>
          </cell>
        </row>
        <row r="5247">
          <cell r="A5247" t="str">
            <v>274857308</v>
          </cell>
        </row>
        <row r="5248">
          <cell r="A5248" t="str">
            <v>274857309</v>
          </cell>
        </row>
        <row r="5249">
          <cell r="A5249" t="str">
            <v>274857311</v>
          </cell>
        </row>
        <row r="5250">
          <cell r="A5250" t="str">
            <v>274857312</v>
          </cell>
        </row>
        <row r="5251">
          <cell r="A5251" t="str">
            <v>274859000</v>
          </cell>
        </row>
        <row r="5252">
          <cell r="A5252" t="str">
            <v>274859100</v>
          </cell>
        </row>
        <row r="5253">
          <cell r="A5253" t="str">
            <v>274859102</v>
          </cell>
        </row>
        <row r="5254">
          <cell r="A5254" t="str">
            <v>274859103</v>
          </cell>
        </row>
        <row r="5255">
          <cell r="A5255" t="str">
            <v>274859104</v>
          </cell>
        </row>
        <row r="5256">
          <cell r="A5256" t="str">
            <v>274859105</v>
          </cell>
        </row>
        <row r="5257">
          <cell r="A5257" t="str">
            <v>274859106</v>
          </cell>
        </row>
        <row r="5258">
          <cell r="A5258" t="str">
            <v>274859200</v>
          </cell>
        </row>
        <row r="5259">
          <cell r="A5259" t="str">
            <v>274859205</v>
          </cell>
        </row>
        <row r="5260">
          <cell r="A5260" t="str">
            <v>274859300</v>
          </cell>
        </row>
        <row r="5261">
          <cell r="A5261" t="str">
            <v>274859302</v>
          </cell>
        </row>
        <row r="5262">
          <cell r="A5262" t="str">
            <v>274859303</v>
          </cell>
        </row>
        <row r="5263">
          <cell r="A5263" t="str">
            <v>274859304</v>
          </cell>
        </row>
        <row r="5264">
          <cell r="A5264" t="str">
            <v>274859305</v>
          </cell>
        </row>
        <row r="5265">
          <cell r="A5265" t="str">
            <v>274859306</v>
          </cell>
        </row>
        <row r="5266">
          <cell r="A5266" t="str">
            <v>274859400</v>
          </cell>
        </row>
        <row r="5267">
          <cell r="A5267" t="str">
            <v>274859402</v>
          </cell>
        </row>
        <row r="5268">
          <cell r="A5268" t="str">
            <v>274859404</v>
          </cell>
        </row>
        <row r="5269">
          <cell r="A5269" t="str">
            <v>274859405</v>
          </cell>
        </row>
        <row r="5270">
          <cell r="A5270" t="str">
            <v>274859406</v>
          </cell>
        </row>
        <row r="5271">
          <cell r="A5271" t="str">
            <v>274859407</v>
          </cell>
        </row>
        <row r="5272">
          <cell r="A5272" t="str">
            <v>274859409</v>
          </cell>
        </row>
        <row r="5273">
          <cell r="A5273" t="str">
            <v>274859411</v>
          </cell>
        </row>
        <row r="5274">
          <cell r="A5274" t="str">
            <v>274859412</v>
          </cell>
        </row>
        <row r="5275">
          <cell r="A5275" t="str">
            <v>274859413</v>
          </cell>
        </row>
        <row r="5276">
          <cell r="A5276" t="str">
            <v>274859500</v>
          </cell>
        </row>
        <row r="5277">
          <cell r="A5277" t="str">
            <v>274863000</v>
          </cell>
        </row>
        <row r="5278">
          <cell r="A5278" t="str">
            <v>274863100</v>
          </cell>
        </row>
        <row r="5279">
          <cell r="A5279" t="str">
            <v>274863109</v>
          </cell>
        </row>
        <row r="5280">
          <cell r="A5280" t="str">
            <v>274863300</v>
          </cell>
        </row>
        <row r="5281">
          <cell r="A5281" t="str">
            <v>274863303</v>
          </cell>
        </row>
        <row r="5282">
          <cell r="A5282" t="str">
            <v>274863307</v>
          </cell>
        </row>
        <row r="5283">
          <cell r="A5283" t="str">
            <v>274863400</v>
          </cell>
        </row>
        <row r="5284">
          <cell r="A5284" t="str">
            <v>274863403</v>
          </cell>
        </row>
        <row r="5285">
          <cell r="A5285" t="str">
            <v>274863600</v>
          </cell>
        </row>
        <row r="5286">
          <cell r="A5286" t="str">
            <v>274863602</v>
          </cell>
        </row>
        <row r="5287">
          <cell r="A5287" t="str">
            <v>274863609</v>
          </cell>
        </row>
        <row r="5288">
          <cell r="A5288" t="str">
            <v>274865000</v>
          </cell>
        </row>
        <row r="5289">
          <cell r="A5289" t="str">
            <v>274865100</v>
          </cell>
        </row>
        <row r="5290">
          <cell r="A5290" t="str">
            <v>274865102</v>
          </cell>
        </row>
        <row r="5291">
          <cell r="A5291" t="str">
            <v>274865103</v>
          </cell>
        </row>
        <row r="5292">
          <cell r="A5292" t="str">
            <v>274865104</v>
          </cell>
        </row>
        <row r="5293">
          <cell r="A5293" t="str">
            <v>274865105</v>
          </cell>
        </row>
        <row r="5294">
          <cell r="A5294" t="str">
            <v>274865106</v>
          </cell>
        </row>
        <row r="5295">
          <cell r="A5295" t="str">
            <v>274865107</v>
          </cell>
        </row>
        <row r="5296">
          <cell r="A5296" t="str">
            <v>274865108</v>
          </cell>
        </row>
        <row r="5297">
          <cell r="A5297" t="str">
            <v>274865109</v>
          </cell>
        </row>
        <row r="5298">
          <cell r="A5298" t="str">
            <v>274865111</v>
          </cell>
        </row>
        <row r="5299">
          <cell r="A5299" t="str">
            <v>274865112</v>
          </cell>
        </row>
        <row r="5300">
          <cell r="A5300" t="str">
            <v>274865113</v>
          </cell>
        </row>
        <row r="5301">
          <cell r="A5301" t="str">
            <v>274865114</v>
          </cell>
        </row>
        <row r="5302">
          <cell r="A5302" t="str">
            <v>274865115</v>
          </cell>
        </row>
        <row r="5303">
          <cell r="A5303" t="str">
            <v>274865200</v>
          </cell>
        </row>
        <row r="5304">
          <cell r="A5304" t="str">
            <v>274865202</v>
          </cell>
        </row>
        <row r="5305">
          <cell r="A5305" t="str">
            <v>274865203</v>
          </cell>
        </row>
        <row r="5306">
          <cell r="A5306" t="str">
            <v>274865204</v>
          </cell>
        </row>
        <row r="5307">
          <cell r="A5307" t="str">
            <v>274865205</v>
          </cell>
        </row>
        <row r="5308">
          <cell r="A5308" t="str">
            <v>274865206</v>
          </cell>
        </row>
        <row r="5309">
          <cell r="A5309" t="str">
            <v>274865207</v>
          </cell>
        </row>
        <row r="5310">
          <cell r="A5310" t="str">
            <v>274865208</v>
          </cell>
        </row>
        <row r="5311">
          <cell r="A5311" t="str">
            <v>274865209</v>
          </cell>
        </row>
        <row r="5312">
          <cell r="A5312" t="str">
            <v>274865211</v>
          </cell>
        </row>
        <row r="5313">
          <cell r="A5313" t="str">
            <v>274865300</v>
          </cell>
        </row>
        <row r="5314">
          <cell r="A5314" t="str">
            <v>274865302</v>
          </cell>
        </row>
        <row r="5315">
          <cell r="A5315" t="str">
            <v>274865303</v>
          </cell>
        </row>
        <row r="5316">
          <cell r="A5316" t="str">
            <v>274865304</v>
          </cell>
        </row>
        <row r="5317">
          <cell r="A5317" t="str">
            <v>274865305</v>
          </cell>
        </row>
        <row r="5318">
          <cell r="A5318" t="str">
            <v>274865306</v>
          </cell>
        </row>
        <row r="5319">
          <cell r="A5319" t="str">
            <v>274865307</v>
          </cell>
        </row>
        <row r="5320">
          <cell r="A5320" t="str">
            <v>274865308</v>
          </cell>
        </row>
        <row r="5321">
          <cell r="A5321" t="str">
            <v>274865309</v>
          </cell>
        </row>
        <row r="5322">
          <cell r="A5322" t="str">
            <v>274865311</v>
          </cell>
        </row>
        <row r="5323">
          <cell r="A5323" t="str">
            <v>274865312</v>
          </cell>
        </row>
        <row r="5324">
          <cell r="A5324" t="str">
            <v>275000000</v>
          </cell>
        </row>
        <row r="5325">
          <cell r="A5325" t="str">
            <v>275030000</v>
          </cell>
        </row>
        <row r="5326">
          <cell r="A5326" t="str">
            <v>275030100</v>
          </cell>
        </row>
        <row r="5327">
          <cell r="A5327" t="str">
            <v>275033000</v>
          </cell>
        </row>
        <row r="5328">
          <cell r="A5328" t="str">
            <v>275033100</v>
          </cell>
        </row>
        <row r="5329">
          <cell r="A5329" t="str">
            <v>275033102</v>
          </cell>
        </row>
        <row r="5330">
          <cell r="A5330" t="str">
            <v>275033104</v>
          </cell>
        </row>
        <row r="5331">
          <cell r="A5331" t="str">
            <v>275033105</v>
          </cell>
        </row>
        <row r="5332">
          <cell r="A5332" t="str">
            <v>275033107</v>
          </cell>
        </row>
        <row r="5333">
          <cell r="A5333" t="str">
            <v>275033200</v>
          </cell>
        </row>
        <row r="5334">
          <cell r="A5334" t="str">
            <v>275033204</v>
          </cell>
        </row>
        <row r="5335">
          <cell r="A5335" t="str">
            <v>275033300</v>
          </cell>
        </row>
        <row r="5336">
          <cell r="A5336" t="str">
            <v>275033302</v>
          </cell>
        </row>
        <row r="5337">
          <cell r="A5337" t="str">
            <v>275033304</v>
          </cell>
        </row>
        <row r="5338">
          <cell r="A5338" t="str">
            <v>275033305</v>
          </cell>
        </row>
        <row r="5339">
          <cell r="A5339" t="str">
            <v>275033400</v>
          </cell>
        </row>
        <row r="5340">
          <cell r="A5340" t="str">
            <v>275033405</v>
          </cell>
        </row>
        <row r="5341">
          <cell r="A5341" t="str">
            <v>275035000</v>
          </cell>
        </row>
        <row r="5342">
          <cell r="A5342" t="str">
            <v>275035100</v>
          </cell>
        </row>
        <row r="5343">
          <cell r="A5343" t="str">
            <v>275035104</v>
          </cell>
        </row>
        <row r="5344">
          <cell r="A5344" t="str">
            <v>275035106</v>
          </cell>
        </row>
        <row r="5345">
          <cell r="A5345" t="str">
            <v>275035107</v>
          </cell>
        </row>
        <row r="5346">
          <cell r="A5346" t="str">
            <v>275035109</v>
          </cell>
        </row>
        <row r="5347">
          <cell r="A5347" t="str">
            <v>275037000</v>
          </cell>
        </row>
        <row r="5348">
          <cell r="A5348" t="str">
            <v>275037100</v>
          </cell>
        </row>
        <row r="5349">
          <cell r="A5349" t="str">
            <v>275037104</v>
          </cell>
        </row>
        <row r="5350">
          <cell r="A5350" t="str">
            <v>275037107</v>
          </cell>
        </row>
        <row r="5351">
          <cell r="A5351" t="str">
            <v>275037200</v>
          </cell>
        </row>
        <row r="5352">
          <cell r="A5352" t="str">
            <v>275037207</v>
          </cell>
        </row>
        <row r="5353">
          <cell r="A5353" t="str">
            <v>275039000</v>
          </cell>
        </row>
        <row r="5354">
          <cell r="A5354" t="str">
            <v>275039100</v>
          </cell>
        </row>
        <row r="5355">
          <cell r="A5355" t="str">
            <v>275039200</v>
          </cell>
        </row>
        <row r="5356">
          <cell r="A5356" t="str">
            <v>275039206</v>
          </cell>
        </row>
        <row r="5357">
          <cell r="A5357" t="str">
            <v>275039400</v>
          </cell>
        </row>
        <row r="5358">
          <cell r="A5358" t="str">
            <v>275039408</v>
          </cell>
        </row>
        <row r="5359">
          <cell r="A5359" t="str">
            <v>275045000</v>
          </cell>
        </row>
        <row r="5360">
          <cell r="A5360" t="str">
            <v>275045100</v>
          </cell>
        </row>
        <row r="5361">
          <cell r="A5361" t="str">
            <v>275045103</v>
          </cell>
        </row>
        <row r="5362">
          <cell r="A5362" t="str">
            <v>275045106</v>
          </cell>
        </row>
        <row r="5363">
          <cell r="A5363" t="str">
            <v>275045108</v>
          </cell>
        </row>
        <row r="5364">
          <cell r="A5364" t="str">
            <v>275045111</v>
          </cell>
        </row>
        <row r="5365">
          <cell r="A5365" t="str">
            <v>275045112</v>
          </cell>
        </row>
        <row r="5366">
          <cell r="A5366" t="str">
            <v>275045113</v>
          </cell>
        </row>
        <row r="5367">
          <cell r="A5367" t="str">
            <v>275045200</v>
          </cell>
        </row>
        <row r="5368">
          <cell r="A5368" t="str">
            <v>275045202</v>
          </cell>
        </row>
        <row r="5369">
          <cell r="A5369" t="str">
            <v>275045203</v>
          </cell>
        </row>
        <row r="5370">
          <cell r="A5370" t="str">
            <v>275045205</v>
          </cell>
        </row>
        <row r="5371">
          <cell r="A5371" t="str">
            <v>275047000</v>
          </cell>
        </row>
        <row r="5372">
          <cell r="A5372" t="str">
            <v>275047100</v>
          </cell>
        </row>
        <row r="5373">
          <cell r="A5373" t="str">
            <v>275047103</v>
          </cell>
        </row>
        <row r="5374">
          <cell r="A5374" t="str">
            <v>275047104</v>
          </cell>
        </row>
        <row r="5375">
          <cell r="A5375" t="str">
            <v>275047108</v>
          </cell>
        </row>
        <row r="5376">
          <cell r="A5376" t="str">
            <v>275047111</v>
          </cell>
        </row>
        <row r="5377">
          <cell r="A5377" t="str">
            <v>275047113</v>
          </cell>
        </row>
        <row r="5378">
          <cell r="A5378" t="str">
            <v>275047114</v>
          </cell>
        </row>
        <row r="5379">
          <cell r="A5379" t="str">
            <v>275047117</v>
          </cell>
        </row>
        <row r="5380">
          <cell r="A5380" t="str">
            <v>275047118</v>
          </cell>
        </row>
        <row r="5381">
          <cell r="A5381" t="str">
            <v>275047119</v>
          </cell>
        </row>
        <row r="5382">
          <cell r="A5382" t="str">
            <v>275047121</v>
          </cell>
        </row>
        <row r="5383">
          <cell r="A5383" t="str">
            <v>275047122</v>
          </cell>
        </row>
        <row r="5384">
          <cell r="A5384" t="str">
            <v>275047400</v>
          </cell>
        </row>
        <row r="5385">
          <cell r="A5385" t="str">
            <v>275047406</v>
          </cell>
        </row>
        <row r="5386">
          <cell r="A5386" t="str">
            <v>275047409</v>
          </cell>
        </row>
        <row r="5387">
          <cell r="A5387" t="str">
            <v>275047411</v>
          </cell>
        </row>
        <row r="5388">
          <cell r="A5388" t="str">
            <v>275049000</v>
          </cell>
        </row>
        <row r="5389">
          <cell r="A5389" t="str">
            <v>275049100</v>
          </cell>
        </row>
        <row r="5390">
          <cell r="A5390" t="str">
            <v>275049103</v>
          </cell>
        </row>
        <row r="5391">
          <cell r="A5391" t="str">
            <v>275049300</v>
          </cell>
        </row>
        <row r="5392">
          <cell r="A5392" t="str">
            <v>275049400</v>
          </cell>
        </row>
        <row r="5393">
          <cell r="A5393" t="str">
            <v>275049402</v>
          </cell>
        </row>
        <row r="5394">
          <cell r="A5394" t="str">
            <v>275049406</v>
          </cell>
        </row>
        <row r="5395">
          <cell r="A5395" t="str">
            <v>275049500</v>
          </cell>
        </row>
        <row r="5396">
          <cell r="A5396" t="str">
            <v>275049502</v>
          </cell>
        </row>
        <row r="5397">
          <cell r="A5397" t="str">
            <v>275049503</v>
          </cell>
        </row>
        <row r="5398">
          <cell r="A5398" t="str">
            <v>275049504</v>
          </cell>
        </row>
        <row r="5399">
          <cell r="A5399" t="str">
            <v>275049507</v>
          </cell>
        </row>
        <row r="5400">
          <cell r="A5400" t="str">
            <v>275049509</v>
          </cell>
        </row>
        <row r="5401">
          <cell r="A5401" t="str">
            <v>275053000</v>
          </cell>
        </row>
        <row r="5402">
          <cell r="A5402" t="str">
            <v>275053100</v>
          </cell>
        </row>
        <row r="5403">
          <cell r="A5403" t="str">
            <v>275053103</v>
          </cell>
        </row>
        <row r="5404">
          <cell r="A5404" t="str">
            <v>275053104</v>
          </cell>
        </row>
        <row r="5405">
          <cell r="A5405" t="str">
            <v>275053106</v>
          </cell>
        </row>
        <row r="5406">
          <cell r="A5406" t="str">
            <v>275053300</v>
          </cell>
        </row>
        <row r="5407">
          <cell r="A5407" t="str">
            <v>275053302</v>
          </cell>
        </row>
        <row r="5408">
          <cell r="A5408" t="str">
            <v>275053305</v>
          </cell>
        </row>
        <row r="5409">
          <cell r="A5409" t="str">
            <v>275053311</v>
          </cell>
        </row>
        <row r="5410">
          <cell r="A5410" t="str">
            <v>275053400</v>
          </cell>
        </row>
        <row r="5411">
          <cell r="A5411" t="str">
            <v>275400000</v>
          </cell>
        </row>
        <row r="5412">
          <cell r="A5412" t="str">
            <v>275430000</v>
          </cell>
        </row>
        <row r="5413">
          <cell r="A5413" t="str">
            <v>275430100</v>
          </cell>
        </row>
        <row r="5414">
          <cell r="A5414" t="str">
            <v>275430200</v>
          </cell>
        </row>
        <row r="5415">
          <cell r="A5415" t="str">
            <v>275430202</v>
          </cell>
        </row>
        <row r="5416">
          <cell r="A5416" t="str">
            <v>275430204</v>
          </cell>
        </row>
        <row r="5417">
          <cell r="A5417" t="str">
            <v>275430205</v>
          </cell>
        </row>
        <row r="5418">
          <cell r="A5418" t="str">
            <v>275430206</v>
          </cell>
        </row>
        <row r="5419">
          <cell r="A5419" t="str">
            <v>275430207</v>
          </cell>
        </row>
        <row r="5420">
          <cell r="A5420" t="str">
            <v>275430208</v>
          </cell>
        </row>
        <row r="5421">
          <cell r="A5421" t="str">
            <v>275430209</v>
          </cell>
        </row>
        <row r="5422">
          <cell r="A5422" t="str">
            <v>275430212</v>
          </cell>
        </row>
        <row r="5423">
          <cell r="A5423" t="str">
            <v>275430213</v>
          </cell>
        </row>
        <row r="5424">
          <cell r="A5424" t="str">
            <v>275430214</v>
          </cell>
        </row>
        <row r="5425">
          <cell r="A5425" t="str">
            <v>275430215</v>
          </cell>
        </row>
        <row r="5426">
          <cell r="A5426" t="str">
            <v>275430216</v>
          </cell>
        </row>
        <row r="5427">
          <cell r="A5427" t="str">
            <v>275430217</v>
          </cell>
        </row>
        <row r="5428">
          <cell r="A5428" t="str">
            <v>275430218</v>
          </cell>
        </row>
        <row r="5429">
          <cell r="A5429" t="str">
            <v>275430219</v>
          </cell>
        </row>
        <row r="5430">
          <cell r="A5430" t="str">
            <v>275430221</v>
          </cell>
        </row>
        <row r="5431">
          <cell r="A5431" t="str">
            <v>275430222</v>
          </cell>
        </row>
        <row r="5432">
          <cell r="A5432" t="str">
            <v>275430223</v>
          </cell>
        </row>
        <row r="5433">
          <cell r="A5433" t="str">
            <v>275430224</v>
          </cell>
        </row>
        <row r="5434">
          <cell r="A5434" t="str">
            <v>275430225</v>
          </cell>
        </row>
        <row r="5435">
          <cell r="A5435" t="str">
            <v>275430300</v>
          </cell>
        </row>
        <row r="5436">
          <cell r="A5436" t="str">
            <v>275430302</v>
          </cell>
        </row>
        <row r="5437">
          <cell r="A5437" t="str">
            <v>275430303</v>
          </cell>
        </row>
        <row r="5438">
          <cell r="A5438" t="str">
            <v>275430304</v>
          </cell>
        </row>
        <row r="5439">
          <cell r="A5439" t="str">
            <v>275430305</v>
          </cell>
        </row>
        <row r="5440">
          <cell r="A5440" t="str">
            <v>275430306</v>
          </cell>
        </row>
        <row r="5441">
          <cell r="A5441" t="str">
            <v>275430307</v>
          </cell>
        </row>
        <row r="5442">
          <cell r="A5442" t="str">
            <v>275430308</v>
          </cell>
        </row>
        <row r="5443">
          <cell r="A5443" t="str">
            <v>275430309</v>
          </cell>
        </row>
        <row r="5444">
          <cell r="A5444" t="str">
            <v>275430311</v>
          </cell>
        </row>
        <row r="5445">
          <cell r="A5445" t="str">
            <v>275430312</v>
          </cell>
        </row>
        <row r="5446">
          <cell r="A5446" t="str">
            <v>275430313</v>
          </cell>
        </row>
        <row r="5447">
          <cell r="A5447" t="str">
            <v>275430314</v>
          </cell>
        </row>
        <row r="5448">
          <cell r="A5448" t="str">
            <v>275430315</v>
          </cell>
        </row>
        <row r="5449">
          <cell r="A5449" t="str">
            <v>275430316</v>
          </cell>
        </row>
        <row r="5450">
          <cell r="A5450" t="str">
            <v>275430317</v>
          </cell>
        </row>
        <row r="5451">
          <cell r="A5451" t="str">
            <v>275430318</v>
          </cell>
        </row>
        <row r="5452">
          <cell r="A5452" t="str">
            <v>275430319</v>
          </cell>
        </row>
        <row r="5453">
          <cell r="A5453" t="str">
            <v>275430321</v>
          </cell>
        </row>
        <row r="5454">
          <cell r="A5454" t="str">
            <v>275430322</v>
          </cell>
        </row>
        <row r="5455">
          <cell r="A5455" t="str">
            <v>275430323</v>
          </cell>
        </row>
        <row r="5456">
          <cell r="A5456" t="str">
            <v>275430324</v>
          </cell>
        </row>
        <row r="5457">
          <cell r="A5457" t="str">
            <v>275430325</v>
          </cell>
        </row>
        <row r="5458">
          <cell r="A5458" t="str">
            <v>275430400</v>
          </cell>
        </row>
        <row r="5459">
          <cell r="A5459" t="str">
            <v>275430402</v>
          </cell>
        </row>
        <row r="5460">
          <cell r="A5460" t="str">
            <v>275430403</v>
          </cell>
        </row>
        <row r="5461">
          <cell r="A5461" t="str">
            <v>275430404</v>
          </cell>
        </row>
        <row r="5462">
          <cell r="A5462" t="str">
            <v>275430405</v>
          </cell>
        </row>
        <row r="5463">
          <cell r="A5463" t="str">
            <v>275430406</v>
          </cell>
        </row>
        <row r="5464">
          <cell r="A5464" t="str">
            <v>275430407</v>
          </cell>
        </row>
        <row r="5465">
          <cell r="A5465" t="str">
            <v>275430408</v>
          </cell>
        </row>
        <row r="5466">
          <cell r="A5466" t="str">
            <v>275430409</v>
          </cell>
        </row>
        <row r="5467">
          <cell r="A5467" t="str">
            <v>275430411</v>
          </cell>
        </row>
        <row r="5468">
          <cell r="A5468" t="str">
            <v>275430412</v>
          </cell>
        </row>
        <row r="5469">
          <cell r="A5469" t="str">
            <v>275430413</v>
          </cell>
        </row>
        <row r="5470">
          <cell r="A5470" t="str">
            <v>275430414</v>
          </cell>
        </row>
        <row r="5471">
          <cell r="A5471" t="str">
            <v>275430415</v>
          </cell>
        </row>
        <row r="5472">
          <cell r="A5472" t="str">
            <v>275430416</v>
          </cell>
        </row>
        <row r="5473">
          <cell r="A5473" t="str">
            <v>275430417</v>
          </cell>
        </row>
        <row r="5474">
          <cell r="A5474" t="str">
            <v>275430418</v>
          </cell>
        </row>
        <row r="5475">
          <cell r="A5475" t="str">
            <v>275430419</v>
          </cell>
        </row>
        <row r="5476">
          <cell r="A5476" t="str">
            <v>275430421</v>
          </cell>
        </row>
        <row r="5477">
          <cell r="A5477" t="str">
            <v>275430422</v>
          </cell>
        </row>
        <row r="5478">
          <cell r="A5478" t="str">
            <v>275433000</v>
          </cell>
        </row>
        <row r="5479">
          <cell r="A5479" t="str">
            <v>275433100</v>
          </cell>
        </row>
        <row r="5480">
          <cell r="A5480" t="str">
            <v>275433102</v>
          </cell>
        </row>
        <row r="5481">
          <cell r="A5481" t="str">
            <v>275433103</v>
          </cell>
        </row>
        <row r="5482">
          <cell r="A5482" t="str">
            <v>275433104</v>
          </cell>
        </row>
        <row r="5483">
          <cell r="A5483" t="str">
            <v>275433105</v>
          </cell>
        </row>
        <row r="5484">
          <cell r="A5484" t="str">
            <v>275433106</v>
          </cell>
        </row>
        <row r="5485">
          <cell r="A5485" t="str">
            <v>275433107</v>
          </cell>
        </row>
        <row r="5486">
          <cell r="A5486" t="str">
            <v>275433111</v>
          </cell>
        </row>
        <row r="5487">
          <cell r="A5487" t="str">
            <v>275433112</v>
          </cell>
        </row>
        <row r="5488">
          <cell r="A5488" t="str">
            <v>275433113</v>
          </cell>
        </row>
        <row r="5489">
          <cell r="A5489" t="str">
            <v>275433114</v>
          </cell>
        </row>
        <row r="5490">
          <cell r="A5490" t="str">
            <v>275433117</v>
          </cell>
        </row>
        <row r="5491">
          <cell r="A5491" t="str">
            <v>275433118</v>
          </cell>
        </row>
        <row r="5492">
          <cell r="A5492" t="str">
            <v>275433119</v>
          </cell>
        </row>
        <row r="5493">
          <cell r="A5493" t="str">
            <v>275433121</v>
          </cell>
        </row>
        <row r="5494">
          <cell r="A5494" t="str">
            <v>275433200</v>
          </cell>
        </row>
        <row r="5495">
          <cell r="A5495" t="str">
            <v>275433204</v>
          </cell>
        </row>
        <row r="5496">
          <cell r="A5496" t="str">
            <v>275433205</v>
          </cell>
        </row>
        <row r="5497">
          <cell r="A5497" t="str">
            <v>275433206</v>
          </cell>
        </row>
        <row r="5498">
          <cell r="A5498" t="str">
            <v>275433207</v>
          </cell>
        </row>
        <row r="5499">
          <cell r="A5499" t="str">
            <v>275433208</v>
          </cell>
        </row>
        <row r="5500">
          <cell r="A5500" t="str">
            <v>275433209</v>
          </cell>
        </row>
        <row r="5501">
          <cell r="A5501" t="str">
            <v>275433211</v>
          </cell>
        </row>
        <row r="5502">
          <cell r="A5502" t="str">
            <v>275433212</v>
          </cell>
        </row>
        <row r="5503">
          <cell r="A5503" t="str">
            <v>275433213</v>
          </cell>
        </row>
        <row r="5504">
          <cell r="A5504" t="str">
            <v>275433215</v>
          </cell>
        </row>
        <row r="5505">
          <cell r="A5505" t="str">
            <v>275433216</v>
          </cell>
        </row>
        <row r="5506">
          <cell r="A5506" t="str">
            <v>275433217</v>
          </cell>
        </row>
        <row r="5507">
          <cell r="A5507" t="str">
            <v>275433218</v>
          </cell>
        </row>
        <row r="5508">
          <cell r="A5508" t="str">
            <v>275433219</v>
          </cell>
        </row>
        <row r="5509">
          <cell r="A5509" t="str">
            <v>275433223</v>
          </cell>
        </row>
        <row r="5510">
          <cell r="A5510" t="str">
            <v>275433224</v>
          </cell>
        </row>
        <row r="5511">
          <cell r="A5511" t="str">
            <v>275433226</v>
          </cell>
        </row>
        <row r="5512">
          <cell r="A5512" t="str">
            <v>275433227</v>
          </cell>
        </row>
        <row r="5513">
          <cell r="A5513" t="str">
            <v>275433228</v>
          </cell>
        </row>
        <row r="5514">
          <cell r="A5514" t="str">
            <v>275433229</v>
          </cell>
        </row>
        <row r="5515">
          <cell r="A5515" t="str">
            <v>275433231</v>
          </cell>
        </row>
        <row r="5516">
          <cell r="A5516" t="str">
            <v>275433232</v>
          </cell>
        </row>
        <row r="5517">
          <cell r="A5517" t="str">
            <v>275433300</v>
          </cell>
        </row>
        <row r="5518">
          <cell r="A5518" t="str">
            <v>275433302</v>
          </cell>
        </row>
        <row r="5519">
          <cell r="A5519" t="str">
            <v>275433303</v>
          </cell>
        </row>
        <row r="5520">
          <cell r="A5520" t="str">
            <v>275433304</v>
          </cell>
        </row>
        <row r="5521">
          <cell r="A5521" t="str">
            <v>275433305</v>
          </cell>
        </row>
        <row r="5522">
          <cell r="A5522" t="str">
            <v>275433306</v>
          </cell>
        </row>
        <row r="5523">
          <cell r="A5523" t="str">
            <v>275433307</v>
          </cell>
        </row>
        <row r="5524">
          <cell r="A5524" t="str">
            <v>275433308</v>
          </cell>
        </row>
        <row r="5525">
          <cell r="A5525" t="str">
            <v>275433309</v>
          </cell>
        </row>
        <row r="5526">
          <cell r="A5526" t="str">
            <v>275433312</v>
          </cell>
        </row>
        <row r="5527">
          <cell r="A5527" t="str">
            <v>275433313</v>
          </cell>
        </row>
        <row r="5528">
          <cell r="A5528" t="str">
            <v>275433314</v>
          </cell>
        </row>
        <row r="5529">
          <cell r="A5529" t="str">
            <v>275433315</v>
          </cell>
        </row>
        <row r="5530">
          <cell r="A5530" t="str">
            <v>275433316</v>
          </cell>
        </row>
        <row r="5531">
          <cell r="A5531" t="str">
            <v>275433317</v>
          </cell>
        </row>
        <row r="5532">
          <cell r="A5532" t="str">
            <v>275433318</v>
          </cell>
        </row>
        <row r="5533">
          <cell r="A5533" t="str">
            <v>275433319</v>
          </cell>
        </row>
        <row r="5534">
          <cell r="A5534" t="str">
            <v>275433321</v>
          </cell>
        </row>
        <row r="5535">
          <cell r="A5535" t="str">
            <v>275433322</v>
          </cell>
        </row>
        <row r="5536">
          <cell r="A5536" t="str">
            <v>275433323</v>
          </cell>
        </row>
        <row r="5537">
          <cell r="A5537" t="str">
            <v>275433324</v>
          </cell>
        </row>
        <row r="5538">
          <cell r="A5538" t="str">
            <v>275433325</v>
          </cell>
        </row>
        <row r="5539">
          <cell r="A5539" t="str">
            <v>275433400</v>
          </cell>
        </row>
        <row r="5540">
          <cell r="A5540" t="str">
            <v>275433402</v>
          </cell>
        </row>
        <row r="5541">
          <cell r="A5541" t="str">
            <v>275433403</v>
          </cell>
        </row>
        <row r="5542">
          <cell r="A5542" t="str">
            <v>275433404</v>
          </cell>
        </row>
        <row r="5543">
          <cell r="A5543" t="str">
            <v>275433405</v>
          </cell>
        </row>
        <row r="5544">
          <cell r="A5544" t="str">
            <v>275433407</v>
          </cell>
        </row>
        <row r="5545">
          <cell r="A5545" t="str">
            <v>275433408</v>
          </cell>
        </row>
        <row r="5546">
          <cell r="A5546" t="str">
            <v>275433409</v>
          </cell>
        </row>
        <row r="5547">
          <cell r="A5547" t="str">
            <v>275433411</v>
          </cell>
        </row>
        <row r="5548">
          <cell r="A5548" t="str">
            <v>275433412</v>
          </cell>
        </row>
        <row r="5549">
          <cell r="A5549" t="str">
            <v>275433413</v>
          </cell>
        </row>
        <row r="5550">
          <cell r="A5550" t="str">
            <v>275433415</v>
          </cell>
        </row>
        <row r="5551">
          <cell r="A5551" t="str">
            <v>275433418</v>
          </cell>
        </row>
        <row r="5552">
          <cell r="A5552" t="str">
            <v>275433419</v>
          </cell>
        </row>
        <row r="5553">
          <cell r="A5553" t="str">
            <v>275433422</v>
          </cell>
        </row>
        <row r="5554">
          <cell r="A5554" t="str">
            <v>275433423</v>
          </cell>
        </row>
        <row r="5555">
          <cell r="A5555" t="str">
            <v>275433424</v>
          </cell>
        </row>
        <row r="5556">
          <cell r="A5556" t="str">
            <v>275433425</v>
          </cell>
        </row>
        <row r="5557">
          <cell r="A5557" t="str">
            <v>275433426</v>
          </cell>
        </row>
        <row r="5558">
          <cell r="A5558" t="str">
            <v>275433427</v>
          </cell>
        </row>
        <row r="5559">
          <cell r="A5559" t="str">
            <v>275433428</v>
          </cell>
        </row>
        <row r="5560">
          <cell r="A5560" t="str">
            <v>275433429</v>
          </cell>
        </row>
        <row r="5561">
          <cell r="A5561" t="str">
            <v>275433431</v>
          </cell>
        </row>
        <row r="5562">
          <cell r="A5562" t="str">
            <v>275433432</v>
          </cell>
        </row>
        <row r="5563">
          <cell r="A5563" t="str">
            <v>275433433</v>
          </cell>
        </row>
        <row r="5564">
          <cell r="A5564" t="str">
            <v>275435000</v>
          </cell>
        </row>
        <row r="5565">
          <cell r="A5565" t="str">
            <v>275435100</v>
          </cell>
        </row>
        <row r="5566">
          <cell r="A5566" t="str">
            <v>275435103</v>
          </cell>
        </row>
        <row r="5567">
          <cell r="A5567" t="str">
            <v>275435104</v>
          </cell>
        </row>
        <row r="5568">
          <cell r="A5568" t="str">
            <v>275435105</v>
          </cell>
        </row>
        <row r="5569">
          <cell r="A5569" t="str">
            <v>275435106</v>
          </cell>
        </row>
        <row r="5570">
          <cell r="A5570" t="str">
            <v>275435107</v>
          </cell>
        </row>
        <row r="5571">
          <cell r="A5571" t="str">
            <v>275435108</v>
          </cell>
        </row>
        <row r="5572">
          <cell r="A5572" t="str">
            <v>275435111</v>
          </cell>
        </row>
        <row r="5573">
          <cell r="A5573" t="str">
            <v>275435112</v>
          </cell>
        </row>
        <row r="5574">
          <cell r="A5574" t="str">
            <v>275435113</v>
          </cell>
        </row>
        <row r="5575">
          <cell r="A5575" t="str">
            <v>275435114</v>
          </cell>
        </row>
        <row r="5576">
          <cell r="A5576" t="str">
            <v>275435116</v>
          </cell>
        </row>
        <row r="5577">
          <cell r="A5577" t="str">
            <v>275435117</v>
          </cell>
        </row>
        <row r="5578">
          <cell r="A5578" t="str">
            <v>275435119</v>
          </cell>
        </row>
        <row r="5579">
          <cell r="A5579" t="str">
            <v>275435121</v>
          </cell>
        </row>
        <row r="5580">
          <cell r="A5580" t="str">
            <v>275435122</v>
          </cell>
        </row>
        <row r="5581">
          <cell r="A5581" t="str">
            <v>275435123</v>
          </cell>
        </row>
        <row r="5582">
          <cell r="A5582" t="str">
            <v>275435124</v>
          </cell>
        </row>
        <row r="5583">
          <cell r="A5583" t="str">
            <v>275435125</v>
          </cell>
        </row>
        <row r="5584">
          <cell r="A5584" t="str">
            <v>275435126</v>
          </cell>
        </row>
        <row r="5585">
          <cell r="A5585" t="str">
            <v>275435127</v>
          </cell>
        </row>
        <row r="5586">
          <cell r="A5586" t="str">
            <v>275435128</v>
          </cell>
        </row>
        <row r="5587">
          <cell r="A5587" t="str">
            <v>275435129</v>
          </cell>
        </row>
        <row r="5588">
          <cell r="A5588" t="str">
            <v>275435131</v>
          </cell>
        </row>
        <row r="5589">
          <cell r="A5589" t="str">
            <v>275435200</v>
          </cell>
        </row>
        <row r="5590">
          <cell r="A5590" t="str">
            <v>275435202</v>
          </cell>
        </row>
        <row r="5591">
          <cell r="A5591" t="str">
            <v>275435203</v>
          </cell>
        </row>
        <row r="5592">
          <cell r="A5592" t="str">
            <v>275435204</v>
          </cell>
        </row>
        <row r="5593">
          <cell r="A5593" t="str">
            <v>275435205</v>
          </cell>
        </row>
        <row r="5594">
          <cell r="A5594" t="str">
            <v>275435206</v>
          </cell>
        </row>
        <row r="5595">
          <cell r="A5595" t="str">
            <v>275435207</v>
          </cell>
        </row>
        <row r="5596">
          <cell r="A5596" t="str">
            <v>275435208</v>
          </cell>
        </row>
        <row r="5597">
          <cell r="A5597" t="str">
            <v>275435209</v>
          </cell>
        </row>
        <row r="5598">
          <cell r="A5598" t="str">
            <v>275435211</v>
          </cell>
        </row>
        <row r="5599">
          <cell r="A5599" t="str">
            <v>275435212</v>
          </cell>
        </row>
        <row r="5600">
          <cell r="A5600" t="str">
            <v>275435213</v>
          </cell>
        </row>
        <row r="5601">
          <cell r="A5601" t="str">
            <v>275435214</v>
          </cell>
        </row>
        <row r="5602">
          <cell r="A5602" t="str">
            <v>275435216</v>
          </cell>
        </row>
        <row r="5603">
          <cell r="A5603" t="str">
            <v>275435217</v>
          </cell>
        </row>
        <row r="5604">
          <cell r="A5604" t="str">
            <v>275435218</v>
          </cell>
        </row>
        <row r="5605">
          <cell r="A5605" t="str">
            <v>275435219</v>
          </cell>
        </row>
        <row r="5606">
          <cell r="A5606" t="str">
            <v>275435222</v>
          </cell>
        </row>
        <row r="5607">
          <cell r="A5607" t="str">
            <v>275435223</v>
          </cell>
        </row>
        <row r="5608">
          <cell r="A5608" t="str">
            <v>275435224</v>
          </cell>
        </row>
        <row r="5609">
          <cell r="A5609" t="str">
            <v>275435300</v>
          </cell>
        </row>
        <row r="5610">
          <cell r="A5610" t="str">
            <v>275435304</v>
          </cell>
        </row>
        <row r="5611">
          <cell r="A5611" t="str">
            <v>275435312</v>
          </cell>
        </row>
        <row r="5612">
          <cell r="A5612" t="str">
            <v>275435314</v>
          </cell>
        </row>
        <row r="5613">
          <cell r="A5613" t="str">
            <v>275437000</v>
          </cell>
        </row>
        <row r="5614">
          <cell r="A5614" t="str">
            <v>275437100</v>
          </cell>
        </row>
        <row r="5615">
          <cell r="A5615" t="str">
            <v>275437102</v>
          </cell>
        </row>
        <row r="5616">
          <cell r="A5616" t="str">
            <v>275437103</v>
          </cell>
        </row>
        <row r="5617">
          <cell r="A5617" t="str">
            <v>275437105</v>
          </cell>
        </row>
        <row r="5618">
          <cell r="A5618" t="str">
            <v>275437106</v>
          </cell>
        </row>
        <row r="5619">
          <cell r="A5619" t="str">
            <v>275437108</v>
          </cell>
        </row>
        <row r="5620">
          <cell r="A5620" t="str">
            <v>275437109</v>
          </cell>
        </row>
        <row r="5621">
          <cell r="A5621" t="str">
            <v>275437111</v>
          </cell>
        </row>
        <row r="5622">
          <cell r="A5622" t="str">
            <v>275437112</v>
          </cell>
        </row>
        <row r="5623">
          <cell r="A5623" t="str">
            <v>275437113</v>
          </cell>
        </row>
        <row r="5624">
          <cell r="A5624" t="str">
            <v>275437114</v>
          </cell>
        </row>
        <row r="5625">
          <cell r="A5625" t="str">
            <v>275437115</v>
          </cell>
        </row>
        <row r="5626">
          <cell r="A5626" t="str">
            <v>275437116</v>
          </cell>
        </row>
        <row r="5627">
          <cell r="A5627" t="str">
            <v>275437117</v>
          </cell>
        </row>
        <row r="5628">
          <cell r="A5628" t="str">
            <v>275437118</v>
          </cell>
        </row>
        <row r="5629">
          <cell r="A5629" t="str">
            <v>275437119</v>
          </cell>
        </row>
        <row r="5630">
          <cell r="A5630" t="str">
            <v>275437121</v>
          </cell>
        </row>
        <row r="5631">
          <cell r="A5631" t="str">
            <v>275437122</v>
          </cell>
        </row>
        <row r="5632">
          <cell r="A5632" t="str">
            <v>275437123</v>
          </cell>
        </row>
        <row r="5633">
          <cell r="A5633" t="str">
            <v>275437124</v>
          </cell>
        </row>
        <row r="5634">
          <cell r="A5634" t="str">
            <v>275437125</v>
          </cell>
        </row>
        <row r="5635">
          <cell r="A5635" t="str">
            <v>275437126</v>
          </cell>
        </row>
        <row r="5636">
          <cell r="A5636" t="str">
            <v>275437127</v>
          </cell>
        </row>
        <row r="5637">
          <cell r="A5637" t="str">
            <v>275437128</v>
          </cell>
        </row>
        <row r="5638">
          <cell r="A5638" t="str">
            <v>275437129</v>
          </cell>
        </row>
        <row r="5639">
          <cell r="A5639" t="str">
            <v>275437131</v>
          </cell>
        </row>
        <row r="5640">
          <cell r="A5640" t="str">
            <v>275437132</v>
          </cell>
        </row>
        <row r="5641">
          <cell r="A5641" t="str">
            <v>275437133</v>
          </cell>
        </row>
        <row r="5642">
          <cell r="A5642" t="str">
            <v>275437134</v>
          </cell>
        </row>
        <row r="5643">
          <cell r="A5643" t="str">
            <v>275437135</v>
          </cell>
        </row>
        <row r="5644">
          <cell r="A5644" t="str">
            <v>275437136</v>
          </cell>
        </row>
        <row r="5645">
          <cell r="A5645" t="str">
            <v>275437137</v>
          </cell>
        </row>
        <row r="5646">
          <cell r="A5646" t="str">
            <v>275437138</v>
          </cell>
        </row>
        <row r="5647">
          <cell r="A5647" t="str">
            <v>275437139</v>
          </cell>
        </row>
        <row r="5648">
          <cell r="A5648" t="str">
            <v>275437141</v>
          </cell>
        </row>
        <row r="5649">
          <cell r="A5649" t="str">
            <v>275437142</v>
          </cell>
        </row>
        <row r="5650">
          <cell r="A5650" t="str">
            <v>275437143</v>
          </cell>
        </row>
        <row r="5651">
          <cell r="A5651" t="str">
            <v>275437144</v>
          </cell>
        </row>
        <row r="5652">
          <cell r="A5652" t="str">
            <v>275437200</v>
          </cell>
        </row>
        <row r="5653">
          <cell r="A5653" t="str">
            <v>275437202</v>
          </cell>
        </row>
        <row r="5654">
          <cell r="A5654" t="str">
            <v>275437300</v>
          </cell>
        </row>
        <row r="5655">
          <cell r="A5655" t="str">
            <v>275437303</v>
          </cell>
        </row>
        <row r="5656">
          <cell r="A5656" t="str">
            <v>275437304</v>
          </cell>
        </row>
        <row r="5657">
          <cell r="A5657" t="str">
            <v>275437305</v>
          </cell>
        </row>
        <row r="5658">
          <cell r="A5658" t="str">
            <v>275437306</v>
          </cell>
        </row>
        <row r="5659">
          <cell r="A5659" t="str">
            <v>275437308</v>
          </cell>
        </row>
        <row r="5660">
          <cell r="A5660" t="str">
            <v>275437309</v>
          </cell>
        </row>
        <row r="5661">
          <cell r="A5661" t="str">
            <v>275437311</v>
          </cell>
        </row>
        <row r="5662">
          <cell r="A5662" t="str">
            <v>275437312</v>
          </cell>
        </row>
        <row r="5663">
          <cell r="A5663" t="str">
            <v>275439000</v>
          </cell>
        </row>
        <row r="5664">
          <cell r="A5664" t="str">
            <v>275439100</v>
          </cell>
        </row>
        <row r="5665">
          <cell r="A5665" t="str">
            <v>275439200</v>
          </cell>
        </row>
        <row r="5666">
          <cell r="A5666" t="str">
            <v>275439202</v>
          </cell>
        </row>
        <row r="5667">
          <cell r="A5667" t="str">
            <v>275439204</v>
          </cell>
        </row>
        <row r="5668">
          <cell r="A5668" t="str">
            <v>275439207</v>
          </cell>
        </row>
        <row r="5669">
          <cell r="A5669" t="str">
            <v>275439208</v>
          </cell>
        </row>
        <row r="5670">
          <cell r="A5670" t="str">
            <v>275439209</v>
          </cell>
        </row>
        <row r="5671">
          <cell r="A5671" t="str">
            <v>275439212</v>
          </cell>
        </row>
        <row r="5672">
          <cell r="A5672" t="str">
            <v>275439213</v>
          </cell>
        </row>
        <row r="5673">
          <cell r="A5673" t="str">
            <v>275439215</v>
          </cell>
        </row>
        <row r="5674">
          <cell r="A5674" t="str">
            <v>275439300</v>
          </cell>
        </row>
        <row r="5675">
          <cell r="A5675" t="str">
            <v>275439314</v>
          </cell>
        </row>
        <row r="5676">
          <cell r="A5676" t="str">
            <v>275439400</v>
          </cell>
        </row>
        <row r="5677">
          <cell r="A5677" t="str">
            <v>275439405</v>
          </cell>
        </row>
        <row r="5678">
          <cell r="A5678" t="str">
            <v>275439406</v>
          </cell>
        </row>
        <row r="5679">
          <cell r="A5679" t="str">
            <v>275439407</v>
          </cell>
        </row>
        <row r="5680">
          <cell r="A5680" t="str">
            <v>275439408</v>
          </cell>
        </row>
        <row r="5681">
          <cell r="A5681" t="str">
            <v>275439409</v>
          </cell>
        </row>
        <row r="5682">
          <cell r="A5682" t="str">
            <v>275439411</v>
          </cell>
        </row>
        <row r="5683">
          <cell r="A5683" t="str">
            <v>275439412</v>
          </cell>
        </row>
        <row r="5684">
          <cell r="A5684" t="str">
            <v>275439413</v>
          </cell>
        </row>
        <row r="5685">
          <cell r="A5685" t="str">
            <v>275439414</v>
          </cell>
        </row>
        <row r="5686">
          <cell r="A5686" t="str">
            <v>275443000</v>
          </cell>
        </row>
        <row r="5687">
          <cell r="A5687" t="str">
            <v>275443100</v>
          </cell>
        </row>
        <row r="5688">
          <cell r="A5688" t="str">
            <v>275443200</v>
          </cell>
        </row>
        <row r="5689">
          <cell r="A5689" t="str">
            <v>275443205</v>
          </cell>
        </row>
        <row r="5690">
          <cell r="A5690" t="str">
            <v>275443300</v>
          </cell>
        </row>
        <row r="5691">
          <cell r="A5691" t="str">
            <v>275443302</v>
          </cell>
        </row>
        <row r="5692">
          <cell r="A5692" t="str">
            <v>275443303</v>
          </cell>
        </row>
        <row r="5693">
          <cell r="A5693" t="str">
            <v>275443304</v>
          </cell>
        </row>
        <row r="5694">
          <cell r="A5694" t="str">
            <v>275443305</v>
          </cell>
        </row>
        <row r="5695">
          <cell r="A5695" t="str">
            <v>275443306</v>
          </cell>
        </row>
        <row r="5696">
          <cell r="A5696" t="str">
            <v>275443307</v>
          </cell>
        </row>
        <row r="5697">
          <cell r="A5697" t="str">
            <v>275443308</v>
          </cell>
        </row>
        <row r="5698">
          <cell r="A5698" t="str">
            <v>275443311</v>
          </cell>
        </row>
        <row r="5699">
          <cell r="A5699" t="str">
            <v>275443312</v>
          </cell>
        </row>
        <row r="5700">
          <cell r="A5700" t="str">
            <v>275443313</v>
          </cell>
        </row>
        <row r="5701">
          <cell r="A5701" t="str">
            <v>275443314</v>
          </cell>
        </row>
        <row r="5702">
          <cell r="A5702" t="str">
            <v>275443316</v>
          </cell>
        </row>
        <row r="5703">
          <cell r="A5703" t="str">
            <v>275443317</v>
          </cell>
        </row>
        <row r="5704">
          <cell r="A5704" t="str">
            <v>275443318</v>
          </cell>
        </row>
        <row r="5705">
          <cell r="A5705" t="str">
            <v>275443319</v>
          </cell>
        </row>
        <row r="5706">
          <cell r="A5706" t="str">
            <v>275443321</v>
          </cell>
        </row>
        <row r="5707">
          <cell r="A5707" t="str">
            <v>275443322</v>
          </cell>
        </row>
        <row r="5708">
          <cell r="A5708" t="str">
            <v>275443323</v>
          </cell>
        </row>
        <row r="5709">
          <cell r="A5709" t="str">
            <v>275443325</v>
          </cell>
        </row>
        <row r="5710">
          <cell r="A5710" t="str">
            <v>275443326</v>
          </cell>
        </row>
        <row r="5711">
          <cell r="A5711" t="str">
            <v>275443327</v>
          </cell>
        </row>
        <row r="5712">
          <cell r="A5712" t="str">
            <v>275443328</v>
          </cell>
        </row>
        <row r="5713">
          <cell r="A5713" t="str">
            <v>275443329</v>
          </cell>
        </row>
        <row r="5714">
          <cell r="A5714" t="str">
            <v>275443331</v>
          </cell>
        </row>
        <row r="5715">
          <cell r="A5715" t="str">
            <v>275443332</v>
          </cell>
        </row>
        <row r="5716">
          <cell r="A5716" t="str">
            <v>275443333</v>
          </cell>
        </row>
        <row r="5717">
          <cell r="A5717" t="str">
            <v>275443334</v>
          </cell>
        </row>
        <row r="5718">
          <cell r="A5718" t="str">
            <v>275443335</v>
          </cell>
        </row>
        <row r="5719">
          <cell r="A5719" t="str">
            <v>275443336</v>
          </cell>
        </row>
        <row r="5720">
          <cell r="A5720" t="str">
            <v>275443337</v>
          </cell>
        </row>
        <row r="5721">
          <cell r="A5721" t="str">
            <v>275443338</v>
          </cell>
        </row>
        <row r="5722">
          <cell r="A5722" t="str">
            <v>275443339</v>
          </cell>
        </row>
        <row r="5723">
          <cell r="A5723" t="str">
            <v>275443341</v>
          </cell>
        </row>
        <row r="5724">
          <cell r="A5724" t="str">
            <v>275443342</v>
          </cell>
        </row>
        <row r="5725">
          <cell r="A5725" t="str">
            <v>275443343</v>
          </cell>
        </row>
        <row r="5726">
          <cell r="A5726" t="str">
            <v>275443344</v>
          </cell>
        </row>
        <row r="5727">
          <cell r="A5727" t="str">
            <v>275443345</v>
          </cell>
        </row>
        <row r="5728">
          <cell r="A5728" t="str">
            <v>275443346</v>
          </cell>
        </row>
        <row r="5729">
          <cell r="A5729" t="str">
            <v>275443347</v>
          </cell>
        </row>
        <row r="5730">
          <cell r="A5730" t="str">
            <v>275443348</v>
          </cell>
        </row>
        <row r="5731">
          <cell r="A5731" t="str">
            <v>275443349</v>
          </cell>
        </row>
        <row r="5732">
          <cell r="A5732" t="str">
            <v>275443351</v>
          </cell>
        </row>
        <row r="5733">
          <cell r="A5733" t="str">
            <v>275443352</v>
          </cell>
        </row>
        <row r="5734">
          <cell r="A5734" t="str">
            <v>275443354</v>
          </cell>
        </row>
        <row r="5735">
          <cell r="A5735" t="str">
            <v>275443400</v>
          </cell>
        </row>
        <row r="5736">
          <cell r="A5736" t="str">
            <v>275443402</v>
          </cell>
        </row>
        <row r="5737">
          <cell r="A5737" t="str">
            <v>275443403</v>
          </cell>
        </row>
        <row r="5738">
          <cell r="A5738" t="str">
            <v>275443404</v>
          </cell>
        </row>
        <row r="5739">
          <cell r="A5739" t="str">
            <v>275443405</v>
          </cell>
        </row>
        <row r="5740">
          <cell r="A5740" t="str">
            <v>275443407</v>
          </cell>
        </row>
        <row r="5741">
          <cell r="A5741" t="str">
            <v>275443408</v>
          </cell>
        </row>
        <row r="5742">
          <cell r="A5742" t="str">
            <v>275443409</v>
          </cell>
        </row>
        <row r="5743">
          <cell r="A5743" t="str">
            <v>275443411</v>
          </cell>
        </row>
        <row r="5744">
          <cell r="A5744" t="str">
            <v>275443412</v>
          </cell>
        </row>
        <row r="5745">
          <cell r="A5745" t="str">
            <v>275443413</v>
          </cell>
        </row>
        <row r="5746">
          <cell r="A5746" t="str">
            <v>275443414</v>
          </cell>
        </row>
        <row r="5747">
          <cell r="A5747" t="str">
            <v>275443415</v>
          </cell>
        </row>
        <row r="5748">
          <cell r="A5748" t="str">
            <v>275443416</v>
          </cell>
        </row>
        <row r="5749">
          <cell r="A5749" t="str">
            <v>275443417</v>
          </cell>
        </row>
        <row r="5750">
          <cell r="A5750" t="str">
            <v>275443418</v>
          </cell>
        </row>
        <row r="5751">
          <cell r="A5751" t="str">
            <v>275443419</v>
          </cell>
        </row>
        <row r="5752">
          <cell r="A5752" t="str">
            <v>275443421</v>
          </cell>
        </row>
        <row r="5753">
          <cell r="A5753" t="str">
            <v>275443423</v>
          </cell>
        </row>
        <row r="5754">
          <cell r="A5754" t="str">
            <v>275443424</v>
          </cell>
        </row>
        <row r="5755">
          <cell r="A5755" t="str">
            <v>275443425</v>
          </cell>
        </row>
        <row r="5756">
          <cell r="A5756" t="str">
            <v>275443426</v>
          </cell>
        </row>
        <row r="5757">
          <cell r="A5757" t="str">
            <v>275443427</v>
          </cell>
        </row>
        <row r="5758">
          <cell r="A5758" t="str">
            <v>275443428</v>
          </cell>
        </row>
        <row r="5759">
          <cell r="A5759" t="str">
            <v>275443429</v>
          </cell>
        </row>
        <row r="5760">
          <cell r="A5760" t="str">
            <v>275443431</v>
          </cell>
        </row>
        <row r="5761">
          <cell r="A5761" t="str">
            <v>275443432</v>
          </cell>
        </row>
        <row r="5762">
          <cell r="A5762" t="str">
            <v>275443433</v>
          </cell>
        </row>
        <row r="5763">
          <cell r="A5763" t="str">
            <v>275443434</v>
          </cell>
        </row>
        <row r="5764">
          <cell r="A5764" t="str">
            <v>275443435</v>
          </cell>
        </row>
        <row r="5765">
          <cell r="A5765" t="str">
            <v>275443436</v>
          </cell>
        </row>
        <row r="5766">
          <cell r="A5766" t="str">
            <v>275443438</v>
          </cell>
        </row>
        <row r="5767">
          <cell r="A5767" t="str">
            <v>275443439</v>
          </cell>
        </row>
        <row r="5768">
          <cell r="A5768" t="str">
            <v>275443441</v>
          </cell>
        </row>
        <row r="5769">
          <cell r="A5769" t="str">
            <v>275443442</v>
          </cell>
        </row>
        <row r="5770">
          <cell r="A5770" t="str">
            <v>275443443</v>
          </cell>
        </row>
        <row r="5771">
          <cell r="A5771" t="str">
            <v>275443444</v>
          </cell>
        </row>
        <row r="5772">
          <cell r="A5772" t="str">
            <v>275443445</v>
          </cell>
        </row>
        <row r="5773">
          <cell r="A5773" t="str">
            <v>275443446</v>
          </cell>
        </row>
        <row r="5774">
          <cell r="A5774" t="str">
            <v>275443500</v>
          </cell>
        </row>
        <row r="5775">
          <cell r="A5775" t="str">
            <v>275443502</v>
          </cell>
        </row>
        <row r="5776">
          <cell r="A5776" t="str">
            <v>275443503</v>
          </cell>
        </row>
        <row r="5777">
          <cell r="A5777" t="str">
            <v>275443504</v>
          </cell>
        </row>
        <row r="5778">
          <cell r="A5778" t="str">
            <v>275443505</v>
          </cell>
        </row>
        <row r="5779">
          <cell r="A5779" t="str">
            <v>275443507</v>
          </cell>
        </row>
        <row r="5780">
          <cell r="A5780" t="str">
            <v>275443508</v>
          </cell>
        </row>
        <row r="5781">
          <cell r="A5781" t="str">
            <v>275443509</v>
          </cell>
        </row>
        <row r="5782">
          <cell r="A5782" t="str">
            <v>275443511</v>
          </cell>
        </row>
        <row r="5783">
          <cell r="A5783" t="str">
            <v>275443512</v>
          </cell>
        </row>
        <row r="5784">
          <cell r="A5784" t="str">
            <v>275443513</v>
          </cell>
        </row>
        <row r="5785">
          <cell r="A5785" t="str">
            <v>275443514</v>
          </cell>
        </row>
        <row r="5786">
          <cell r="A5786" t="str">
            <v>275443515</v>
          </cell>
        </row>
        <row r="5787">
          <cell r="A5787" t="str">
            <v>275443516</v>
          </cell>
        </row>
        <row r="5788">
          <cell r="A5788" t="str">
            <v>275443517</v>
          </cell>
        </row>
        <row r="5789">
          <cell r="A5789" t="str">
            <v>275443518</v>
          </cell>
        </row>
        <row r="5790">
          <cell r="A5790" t="str">
            <v>275443519</v>
          </cell>
        </row>
        <row r="5791">
          <cell r="A5791" t="str">
            <v>275443521</v>
          </cell>
        </row>
        <row r="5792">
          <cell r="A5792" t="str">
            <v>275443522</v>
          </cell>
        </row>
        <row r="5793">
          <cell r="A5793" t="str">
            <v>275443523</v>
          </cell>
        </row>
        <row r="5794">
          <cell r="A5794" t="str">
            <v>275443525</v>
          </cell>
        </row>
        <row r="5795">
          <cell r="A5795" t="str">
            <v>275443526</v>
          </cell>
        </row>
        <row r="5796">
          <cell r="A5796" t="str">
            <v>275443527</v>
          </cell>
        </row>
        <row r="5797">
          <cell r="A5797" t="str">
            <v>275443528</v>
          </cell>
        </row>
        <row r="5798">
          <cell r="A5798" t="str">
            <v>275447000</v>
          </cell>
        </row>
        <row r="5799">
          <cell r="A5799" t="str">
            <v>275447100</v>
          </cell>
        </row>
        <row r="5800">
          <cell r="A5800" t="str">
            <v>275447102</v>
          </cell>
        </row>
        <row r="5801">
          <cell r="A5801" t="str">
            <v>275447103</v>
          </cell>
        </row>
        <row r="5802">
          <cell r="A5802" t="str">
            <v>275447104</v>
          </cell>
        </row>
        <row r="5803">
          <cell r="A5803" t="str">
            <v>275447106</v>
          </cell>
        </row>
        <row r="5804">
          <cell r="A5804" t="str">
            <v>275447107</v>
          </cell>
        </row>
        <row r="5805">
          <cell r="A5805" t="str">
            <v>275447108</v>
          </cell>
        </row>
        <row r="5806">
          <cell r="A5806" t="str">
            <v>275447109</v>
          </cell>
        </row>
        <row r="5807">
          <cell r="A5807" t="str">
            <v>275447135</v>
          </cell>
        </row>
        <row r="5808">
          <cell r="A5808" t="str">
            <v>275447136</v>
          </cell>
        </row>
        <row r="5809">
          <cell r="A5809" t="str">
            <v>275447137</v>
          </cell>
        </row>
        <row r="5810">
          <cell r="A5810" t="str">
            <v>275447138</v>
          </cell>
        </row>
        <row r="5811">
          <cell r="A5811" t="str">
            <v>275447139</v>
          </cell>
        </row>
        <row r="5812">
          <cell r="A5812" t="str">
            <v>275447141</v>
          </cell>
        </row>
        <row r="5813">
          <cell r="A5813" t="str">
            <v>275447200</v>
          </cell>
        </row>
        <row r="5814">
          <cell r="A5814" t="str">
            <v>275447202</v>
          </cell>
        </row>
        <row r="5815">
          <cell r="A5815" t="str">
            <v>275447203</v>
          </cell>
        </row>
        <row r="5816">
          <cell r="A5816" t="str">
            <v>275447204</v>
          </cell>
        </row>
        <row r="5817">
          <cell r="A5817" t="str">
            <v>275447205</v>
          </cell>
        </row>
        <row r="5818">
          <cell r="A5818" t="str">
            <v>275447206</v>
          </cell>
        </row>
        <row r="5819">
          <cell r="A5819" t="str">
            <v>275447207</v>
          </cell>
        </row>
        <row r="5820">
          <cell r="A5820" t="str">
            <v>275447208</v>
          </cell>
        </row>
        <row r="5821">
          <cell r="A5821" t="str">
            <v>275447209</v>
          </cell>
        </row>
        <row r="5822">
          <cell r="A5822" t="str">
            <v>275447211</v>
          </cell>
        </row>
        <row r="5823">
          <cell r="A5823" t="str">
            <v>275447212</v>
          </cell>
        </row>
        <row r="5824">
          <cell r="A5824" t="str">
            <v>275447213</v>
          </cell>
        </row>
        <row r="5825">
          <cell r="A5825" t="str">
            <v>275800000</v>
          </cell>
        </row>
        <row r="5826">
          <cell r="A5826" t="str">
            <v>275830000</v>
          </cell>
        </row>
        <row r="5827">
          <cell r="A5827" t="str">
            <v>275830100</v>
          </cell>
        </row>
        <row r="5828">
          <cell r="A5828" t="str">
            <v>275830200</v>
          </cell>
        </row>
        <row r="5829">
          <cell r="A5829" t="str">
            <v>275830203</v>
          </cell>
        </row>
        <row r="5830">
          <cell r="A5830" t="str">
            <v>275830204</v>
          </cell>
        </row>
        <row r="5831">
          <cell r="A5831" t="str">
            <v>275830205</v>
          </cell>
        </row>
        <row r="5832">
          <cell r="A5832" t="str">
            <v>275830206</v>
          </cell>
        </row>
        <row r="5833">
          <cell r="A5833" t="str">
            <v>275830400</v>
          </cell>
        </row>
        <row r="5834">
          <cell r="A5834" t="str">
            <v>275830405</v>
          </cell>
        </row>
        <row r="5835">
          <cell r="A5835" t="str">
            <v>275830406</v>
          </cell>
        </row>
        <row r="5836">
          <cell r="A5836" t="str">
            <v>275830407</v>
          </cell>
        </row>
        <row r="5837">
          <cell r="A5837" t="str">
            <v>275833000</v>
          </cell>
        </row>
        <row r="5838">
          <cell r="A5838" t="str">
            <v>275833100</v>
          </cell>
        </row>
        <row r="5839">
          <cell r="A5839" t="str">
            <v>275833300</v>
          </cell>
        </row>
        <row r="5840">
          <cell r="A5840" t="str">
            <v>275833302</v>
          </cell>
        </row>
        <row r="5841">
          <cell r="A5841" t="str">
            <v>275833303</v>
          </cell>
        </row>
        <row r="5842">
          <cell r="A5842" t="str">
            <v>275833305</v>
          </cell>
        </row>
        <row r="5843">
          <cell r="A5843" t="str">
            <v>275833500</v>
          </cell>
        </row>
        <row r="5844">
          <cell r="A5844" t="str">
            <v>275833504</v>
          </cell>
        </row>
        <row r="5845">
          <cell r="A5845" t="str">
            <v>275833507</v>
          </cell>
        </row>
        <row r="5846">
          <cell r="A5846" t="str">
            <v>275833508</v>
          </cell>
        </row>
        <row r="5847">
          <cell r="A5847" t="str">
            <v>275835000</v>
          </cell>
        </row>
        <row r="5848">
          <cell r="A5848" t="str">
            <v>275835100</v>
          </cell>
        </row>
        <row r="5849">
          <cell r="A5849" t="str">
            <v>275835102</v>
          </cell>
        </row>
        <row r="5850">
          <cell r="A5850" t="str">
            <v>275835105</v>
          </cell>
        </row>
        <row r="5851">
          <cell r="A5851" t="str">
            <v>275835200</v>
          </cell>
        </row>
        <row r="5852">
          <cell r="A5852" t="str">
            <v>275835202</v>
          </cell>
        </row>
        <row r="5853">
          <cell r="A5853" t="str">
            <v>275837000</v>
          </cell>
        </row>
        <row r="5854">
          <cell r="A5854" t="str">
            <v>275837100</v>
          </cell>
        </row>
        <row r="5855">
          <cell r="A5855" t="str">
            <v>275837102</v>
          </cell>
        </row>
        <row r="5856">
          <cell r="A5856" t="str">
            <v>275837103</v>
          </cell>
        </row>
        <row r="5857">
          <cell r="A5857" t="str">
            <v>275837200</v>
          </cell>
        </row>
        <row r="5858">
          <cell r="A5858" t="str">
            <v>275837202</v>
          </cell>
        </row>
        <row r="5859">
          <cell r="A5859" t="str">
            <v>275839000</v>
          </cell>
        </row>
        <row r="5860">
          <cell r="A5860" t="str">
            <v>275839100</v>
          </cell>
        </row>
        <row r="5861">
          <cell r="A5861" t="str">
            <v>275839200</v>
          </cell>
        </row>
        <row r="5862">
          <cell r="A5862" t="str">
            <v>275839202</v>
          </cell>
        </row>
        <row r="5863">
          <cell r="A5863" t="str">
            <v>275839300</v>
          </cell>
        </row>
        <row r="5864">
          <cell r="A5864" t="str">
            <v>275839302</v>
          </cell>
        </row>
        <row r="5865">
          <cell r="A5865" t="str">
            <v>275839400</v>
          </cell>
        </row>
        <row r="5866">
          <cell r="A5866" t="str">
            <v>275839500</v>
          </cell>
        </row>
        <row r="5867">
          <cell r="A5867" t="str">
            <v>275839503</v>
          </cell>
        </row>
        <row r="5868">
          <cell r="A5868" t="str">
            <v>275839504</v>
          </cell>
        </row>
        <row r="5869">
          <cell r="A5869" t="str">
            <v>275843000</v>
          </cell>
        </row>
        <row r="5870">
          <cell r="A5870" t="str">
            <v>275843100</v>
          </cell>
        </row>
        <row r="5871">
          <cell r="A5871" t="str">
            <v>275843200</v>
          </cell>
        </row>
        <row r="5872">
          <cell r="A5872" t="str">
            <v>275845000</v>
          </cell>
        </row>
        <row r="5873">
          <cell r="A5873" t="str">
            <v>275845100</v>
          </cell>
        </row>
        <row r="5874">
          <cell r="A5874" t="str">
            <v>275845200</v>
          </cell>
        </row>
        <row r="5875">
          <cell r="A5875" t="str">
            <v>275845203</v>
          </cell>
        </row>
        <row r="5876">
          <cell r="A5876" t="str">
            <v>275845205</v>
          </cell>
        </row>
        <row r="5877">
          <cell r="A5877" t="str">
            <v>275845206</v>
          </cell>
        </row>
        <row r="5878">
          <cell r="A5878" t="str">
            <v>275845207</v>
          </cell>
        </row>
        <row r="5879">
          <cell r="A5879" t="str">
            <v>275845208</v>
          </cell>
        </row>
        <row r="5880">
          <cell r="A5880" t="str">
            <v>275845209</v>
          </cell>
        </row>
        <row r="5881">
          <cell r="A5881" t="str">
            <v>275845300</v>
          </cell>
        </row>
        <row r="5882">
          <cell r="A5882" t="str">
            <v>275845303</v>
          </cell>
        </row>
        <row r="5883">
          <cell r="A5883" t="str">
            <v>275845304</v>
          </cell>
        </row>
        <row r="5884">
          <cell r="A5884" t="str">
            <v>275845305</v>
          </cell>
        </row>
        <row r="5885">
          <cell r="A5885" t="str">
            <v>275845306</v>
          </cell>
        </row>
        <row r="5886">
          <cell r="A5886" t="str">
            <v>275845307</v>
          </cell>
        </row>
        <row r="5887">
          <cell r="A5887" t="str">
            <v>275845308</v>
          </cell>
        </row>
        <row r="5888">
          <cell r="A5888" t="str">
            <v>275845309</v>
          </cell>
        </row>
        <row r="5889">
          <cell r="A5889" t="str">
            <v>275845311</v>
          </cell>
        </row>
        <row r="5890">
          <cell r="A5890" t="str">
            <v>275845312</v>
          </cell>
        </row>
        <row r="5891">
          <cell r="A5891" t="str">
            <v>275845400</v>
          </cell>
        </row>
        <row r="5892">
          <cell r="A5892" t="str">
            <v>275845402</v>
          </cell>
        </row>
        <row r="5893">
          <cell r="A5893" t="str">
            <v>275847000</v>
          </cell>
        </row>
        <row r="5894">
          <cell r="A5894" t="str">
            <v>275847100</v>
          </cell>
        </row>
        <row r="5895">
          <cell r="A5895" t="str">
            <v>275847200</v>
          </cell>
        </row>
        <row r="5896">
          <cell r="A5896" t="str">
            <v>275847300</v>
          </cell>
        </row>
        <row r="5897">
          <cell r="A5897" t="str">
            <v>275847400</v>
          </cell>
        </row>
        <row r="5898">
          <cell r="A5898" t="str">
            <v>275853000</v>
          </cell>
        </row>
        <row r="5899">
          <cell r="A5899" t="str">
            <v>275853100</v>
          </cell>
        </row>
        <row r="5900">
          <cell r="A5900" t="str">
            <v>275853200</v>
          </cell>
        </row>
        <row r="5901">
          <cell r="A5901" t="str">
            <v>275853203</v>
          </cell>
        </row>
        <row r="5902">
          <cell r="A5902" t="str">
            <v>275853204</v>
          </cell>
        </row>
        <row r="5903">
          <cell r="A5903" t="str">
            <v>275853205</v>
          </cell>
        </row>
        <row r="5904">
          <cell r="A5904" t="str">
            <v>275853209</v>
          </cell>
        </row>
        <row r="5905">
          <cell r="A5905" t="str">
            <v>275853215</v>
          </cell>
        </row>
        <row r="5906">
          <cell r="A5906" t="str">
            <v>275853217</v>
          </cell>
        </row>
        <row r="5907">
          <cell r="A5907" t="str">
            <v>275853222</v>
          </cell>
        </row>
        <row r="5908">
          <cell r="A5908" t="str">
            <v>275853223</v>
          </cell>
        </row>
        <row r="5909">
          <cell r="A5909" t="str">
            <v>275853226</v>
          </cell>
        </row>
        <row r="5910">
          <cell r="A5910" t="str">
            <v>275853227</v>
          </cell>
        </row>
        <row r="5911">
          <cell r="A5911" t="str">
            <v>275853228</v>
          </cell>
        </row>
        <row r="5912">
          <cell r="A5912" t="str">
            <v>275855000</v>
          </cell>
        </row>
        <row r="5913">
          <cell r="A5913" t="str">
            <v>275855100</v>
          </cell>
        </row>
        <row r="5914">
          <cell r="A5914" t="str">
            <v>275855200</v>
          </cell>
        </row>
        <row r="5915">
          <cell r="A5915" t="str">
            <v>275855206</v>
          </cell>
        </row>
        <row r="5916">
          <cell r="A5916" t="str">
            <v>275855300</v>
          </cell>
        </row>
        <row r="5917">
          <cell r="A5917" t="str">
            <v>275855308</v>
          </cell>
        </row>
        <row r="5918">
          <cell r="A5918" t="str">
            <v>275855400</v>
          </cell>
        </row>
        <row r="5919">
          <cell r="A5919" t="str">
            <v>275855402</v>
          </cell>
        </row>
        <row r="5920">
          <cell r="A5920" t="str">
            <v>275855408</v>
          </cell>
        </row>
        <row r="5921">
          <cell r="A5921" t="str">
            <v>275857000</v>
          </cell>
        </row>
        <row r="5922">
          <cell r="A5922" t="str">
            <v>275857100</v>
          </cell>
        </row>
        <row r="5923">
          <cell r="A5923" t="str">
            <v>275857400</v>
          </cell>
        </row>
        <row r="5924">
          <cell r="A5924" t="str">
            <v>275859000</v>
          </cell>
        </row>
        <row r="5925">
          <cell r="A5925" t="str">
            <v>275859100</v>
          </cell>
        </row>
        <row r="5926">
          <cell r="A5926" t="str">
            <v>275859200</v>
          </cell>
        </row>
        <row r="5927">
          <cell r="A5927" t="str">
            <v>275859300</v>
          </cell>
        </row>
        <row r="5928">
          <cell r="A5928" t="str">
            <v>275859400</v>
          </cell>
        </row>
        <row r="5929">
          <cell r="A5929" t="str">
            <v>275859500</v>
          </cell>
        </row>
        <row r="5930">
          <cell r="A5930" t="str">
            <v>276000000</v>
          </cell>
        </row>
        <row r="5931">
          <cell r="A5931" t="str">
            <v>276030000</v>
          </cell>
        </row>
        <row r="5932">
          <cell r="A5932" t="str">
            <v>276030100</v>
          </cell>
        </row>
        <row r="5933">
          <cell r="A5933" t="str">
            <v>276030200</v>
          </cell>
        </row>
        <row r="5934">
          <cell r="A5934" t="str">
            <v>276030300</v>
          </cell>
        </row>
        <row r="5935">
          <cell r="A5935" t="str">
            <v>276033000</v>
          </cell>
        </row>
        <row r="5936">
          <cell r="A5936" t="str">
            <v>276033100</v>
          </cell>
        </row>
        <row r="5937">
          <cell r="A5937" t="str">
            <v>276033102</v>
          </cell>
        </row>
        <row r="5938">
          <cell r="A5938" t="str">
            <v>276033200</v>
          </cell>
        </row>
        <row r="5939">
          <cell r="A5939" t="str">
            <v>276033203</v>
          </cell>
        </row>
        <row r="5940">
          <cell r="A5940" t="str">
            <v>276033400</v>
          </cell>
        </row>
        <row r="5941">
          <cell r="A5941" t="str">
            <v>276033402</v>
          </cell>
        </row>
        <row r="5942">
          <cell r="A5942" t="str">
            <v>276033500</v>
          </cell>
        </row>
        <row r="5943">
          <cell r="A5943" t="str">
            <v>276035000</v>
          </cell>
        </row>
        <row r="5944">
          <cell r="A5944" t="str">
            <v>276035100</v>
          </cell>
        </row>
        <row r="5945">
          <cell r="A5945" t="str">
            <v>276035400</v>
          </cell>
        </row>
        <row r="5946">
          <cell r="A5946" t="str">
            <v>276035402</v>
          </cell>
        </row>
        <row r="5947">
          <cell r="A5947" t="str">
            <v>276035403</v>
          </cell>
        </row>
        <row r="5948">
          <cell r="A5948" t="str">
            <v>276035404</v>
          </cell>
        </row>
        <row r="5949">
          <cell r="A5949" t="str">
            <v>276037000</v>
          </cell>
        </row>
        <row r="5950">
          <cell r="A5950" t="str">
            <v>276037100</v>
          </cell>
        </row>
        <row r="5951">
          <cell r="A5951" t="str">
            <v>276037102</v>
          </cell>
        </row>
        <row r="5952">
          <cell r="A5952" t="str">
            <v>276037104</v>
          </cell>
        </row>
        <row r="5953">
          <cell r="A5953" t="str">
            <v>276037105</v>
          </cell>
        </row>
        <row r="5954">
          <cell r="A5954" t="str">
            <v>276037200</v>
          </cell>
        </row>
        <row r="5955">
          <cell r="A5955" t="str">
            <v>276037300</v>
          </cell>
        </row>
        <row r="5956">
          <cell r="A5956" t="str">
            <v>276043000</v>
          </cell>
        </row>
        <row r="5957">
          <cell r="A5957" t="str">
            <v>276043100</v>
          </cell>
        </row>
        <row r="5958">
          <cell r="A5958" t="str">
            <v>276043102</v>
          </cell>
        </row>
        <row r="5959">
          <cell r="A5959" t="str">
            <v>276043103</v>
          </cell>
        </row>
        <row r="5960">
          <cell r="A5960" t="str">
            <v>276043104</v>
          </cell>
        </row>
        <row r="5961">
          <cell r="A5961" t="str">
            <v>276043107</v>
          </cell>
        </row>
        <row r="5962">
          <cell r="A5962" t="str">
            <v>276043108</v>
          </cell>
        </row>
        <row r="5963">
          <cell r="A5963" t="str">
            <v>276043109</v>
          </cell>
        </row>
        <row r="5964">
          <cell r="A5964" t="str">
            <v>276043400</v>
          </cell>
        </row>
        <row r="5965">
          <cell r="A5965" t="str">
            <v>276043402</v>
          </cell>
        </row>
        <row r="5966">
          <cell r="A5966" t="str">
            <v>276043403</v>
          </cell>
        </row>
        <row r="5967">
          <cell r="A5967" t="str">
            <v>276043405</v>
          </cell>
        </row>
        <row r="5968">
          <cell r="A5968" t="str">
            <v>276043406</v>
          </cell>
        </row>
        <row r="5969">
          <cell r="A5969" t="str">
            <v>276045000</v>
          </cell>
        </row>
        <row r="5970">
          <cell r="A5970" t="str">
            <v>276045100</v>
          </cell>
        </row>
        <row r="5971">
          <cell r="A5971" t="str">
            <v>276045102</v>
          </cell>
        </row>
        <row r="5972">
          <cell r="A5972" t="str">
            <v>276045300</v>
          </cell>
        </row>
        <row r="5973">
          <cell r="A5973" t="str">
            <v>276045302</v>
          </cell>
        </row>
        <row r="5974">
          <cell r="A5974" t="str">
            <v>276045303</v>
          </cell>
        </row>
        <row r="5975">
          <cell r="A5975" t="str">
            <v>276045304</v>
          </cell>
        </row>
        <row r="5976">
          <cell r="A5976" t="str">
            <v>276045305</v>
          </cell>
        </row>
        <row r="5977">
          <cell r="A5977" t="str">
            <v>276045306</v>
          </cell>
        </row>
        <row r="5978">
          <cell r="A5978" t="str">
            <v>276045307</v>
          </cell>
        </row>
        <row r="5979">
          <cell r="A5979" t="str">
            <v>276045308</v>
          </cell>
        </row>
        <row r="5980">
          <cell r="A5980" t="str">
            <v>276045309</v>
          </cell>
        </row>
        <row r="5981">
          <cell r="A5981" t="str">
            <v>276045400</v>
          </cell>
        </row>
        <row r="5982">
          <cell r="A5982" t="str">
            <v>276045402</v>
          </cell>
        </row>
        <row r="5983">
          <cell r="A5983" t="str">
            <v>276045403</v>
          </cell>
        </row>
        <row r="5984">
          <cell r="A5984" t="str">
            <v>276045500</v>
          </cell>
        </row>
        <row r="5985">
          <cell r="A5985" t="str">
            <v>276045502</v>
          </cell>
        </row>
        <row r="5986">
          <cell r="A5986" t="str">
            <v>276045503</v>
          </cell>
        </row>
        <row r="5987">
          <cell r="A5987" t="str">
            <v>276045504</v>
          </cell>
        </row>
        <row r="5988">
          <cell r="A5988" t="str">
            <v>276045505</v>
          </cell>
        </row>
        <row r="5989">
          <cell r="A5989" t="str">
            <v>276045507</v>
          </cell>
        </row>
        <row r="5990">
          <cell r="A5990" t="str">
            <v>276047000</v>
          </cell>
        </row>
        <row r="5991">
          <cell r="A5991" t="str">
            <v>276047100</v>
          </cell>
        </row>
        <row r="5992">
          <cell r="A5992" t="str">
            <v>276047103</v>
          </cell>
        </row>
        <row r="5993">
          <cell r="A5993" t="str">
            <v>276047105</v>
          </cell>
        </row>
        <row r="5994">
          <cell r="A5994" t="str">
            <v>276047500</v>
          </cell>
        </row>
        <row r="5995">
          <cell r="A5995" t="str">
            <v>276047502</v>
          </cell>
        </row>
        <row r="5996">
          <cell r="A5996" t="str">
            <v>276047504</v>
          </cell>
        </row>
        <row r="5997">
          <cell r="A5997" t="str">
            <v>276049000</v>
          </cell>
        </row>
        <row r="5998">
          <cell r="A5998" t="str">
            <v>276049100</v>
          </cell>
        </row>
        <row r="5999">
          <cell r="A5999" t="str">
            <v>276049102</v>
          </cell>
        </row>
        <row r="6000">
          <cell r="A6000" t="str">
            <v>276049200</v>
          </cell>
        </row>
        <row r="6001">
          <cell r="A6001" t="str">
            <v>276049300</v>
          </cell>
        </row>
        <row r="6002">
          <cell r="A6002" t="str">
            <v>276049400</v>
          </cell>
        </row>
        <row r="6003">
          <cell r="A6003" t="str">
            <v>276049600</v>
          </cell>
        </row>
        <row r="6004">
          <cell r="A6004" t="str">
            <v>276049602</v>
          </cell>
        </row>
        <row r="6005">
          <cell r="A6005" t="str">
            <v>276049603</v>
          </cell>
        </row>
        <row r="6006">
          <cell r="A6006" t="str">
            <v>276049604</v>
          </cell>
        </row>
        <row r="6007">
          <cell r="A6007" t="str">
            <v>276049605</v>
          </cell>
        </row>
        <row r="6008">
          <cell r="A6008" t="str">
            <v>276053000</v>
          </cell>
        </row>
        <row r="6009">
          <cell r="A6009" t="str">
            <v>276053100</v>
          </cell>
        </row>
        <row r="6010">
          <cell r="A6010" t="str">
            <v>276053102</v>
          </cell>
        </row>
        <row r="6011">
          <cell r="A6011" t="str">
            <v>276053103</v>
          </cell>
        </row>
        <row r="6012">
          <cell r="A6012" t="str">
            <v>276053104</v>
          </cell>
        </row>
        <row r="6013">
          <cell r="A6013" t="str">
            <v>276053105</v>
          </cell>
        </row>
        <row r="6014">
          <cell r="A6014" t="str">
            <v>276053106</v>
          </cell>
        </row>
        <row r="6015">
          <cell r="A6015" t="str">
            <v>276053109</v>
          </cell>
        </row>
        <row r="6016">
          <cell r="A6016" t="str">
            <v>276053113</v>
          </cell>
        </row>
        <row r="6017">
          <cell r="A6017" t="str">
            <v>276053200</v>
          </cell>
        </row>
        <row r="6018">
          <cell r="A6018" t="str">
            <v>276053300</v>
          </cell>
        </row>
        <row r="6019">
          <cell r="A6019" t="str">
            <v>276053303</v>
          </cell>
        </row>
        <row r="6020">
          <cell r="A6020" t="str">
            <v>276053306</v>
          </cell>
        </row>
        <row r="6021">
          <cell r="A6021" t="str">
            <v>276053307</v>
          </cell>
        </row>
        <row r="6022">
          <cell r="A6022" t="str">
            <v>276053308</v>
          </cell>
        </row>
        <row r="6023">
          <cell r="A6023" t="str">
            <v>276200000</v>
          </cell>
        </row>
        <row r="6024">
          <cell r="A6024" t="str">
            <v>276230000</v>
          </cell>
        </row>
        <row r="6025">
          <cell r="A6025" t="str">
            <v>276230100</v>
          </cell>
        </row>
        <row r="6026">
          <cell r="A6026" t="str">
            <v>276230106</v>
          </cell>
        </row>
        <row r="6027">
          <cell r="A6027" t="str">
            <v>276230300</v>
          </cell>
        </row>
        <row r="6028">
          <cell r="A6028" t="str">
            <v>276230400</v>
          </cell>
        </row>
        <row r="6029">
          <cell r="A6029" t="str">
            <v>276230500</v>
          </cell>
        </row>
        <row r="6030">
          <cell r="A6030" t="str">
            <v>276233000</v>
          </cell>
        </row>
        <row r="6031">
          <cell r="A6031" t="str">
            <v>276233100</v>
          </cell>
        </row>
        <row r="6032">
          <cell r="A6032" t="str">
            <v>276233102</v>
          </cell>
        </row>
        <row r="6033">
          <cell r="A6033" t="str">
            <v>276233103</v>
          </cell>
        </row>
        <row r="6034">
          <cell r="A6034" t="str">
            <v>276233200</v>
          </cell>
        </row>
        <row r="6035">
          <cell r="A6035" t="str">
            <v>276233300</v>
          </cell>
        </row>
        <row r="6036">
          <cell r="A6036" t="str">
            <v>276233400</v>
          </cell>
        </row>
        <row r="6037">
          <cell r="A6037" t="str">
            <v>276233500</v>
          </cell>
        </row>
        <row r="6038">
          <cell r="A6038" t="str">
            <v>276233600</v>
          </cell>
        </row>
        <row r="6039">
          <cell r="A6039" t="str">
            <v>276235000</v>
          </cell>
        </row>
        <row r="6040">
          <cell r="A6040" t="str">
            <v>276235100</v>
          </cell>
        </row>
        <row r="6041">
          <cell r="A6041" t="str">
            <v>276235200</v>
          </cell>
        </row>
        <row r="6042">
          <cell r="A6042" t="str">
            <v>276235300</v>
          </cell>
        </row>
        <row r="6043">
          <cell r="A6043" t="str">
            <v>276235400</v>
          </cell>
        </row>
        <row r="6044">
          <cell r="A6044" t="str">
            <v>276237000</v>
          </cell>
        </row>
        <row r="6045">
          <cell r="A6045" t="str">
            <v>276237100</v>
          </cell>
        </row>
        <row r="6046">
          <cell r="A6046" t="str">
            <v>276237200</v>
          </cell>
        </row>
        <row r="6047">
          <cell r="A6047" t="str">
            <v>276237300</v>
          </cell>
        </row>
        <row r="6048">
          <cell r="A6048" t="str">
            <v>276237400</v>
          </cell>
        </row>
        <row r="6049">
          <cell r="A6049" t="str">
            <v>276239000</v>
          </cell>
        </row>
        <row r="6050">
          <cell r="A6050" t="str">
            <v>276239100</v>
          </cell>
        </row>
        <row r="6051">
          <cell r="A6051" t="str">
            <v>276239200</v>
          </cell>
        </row>
        <row r="6052">
          <cell r="A6052" t="str">
            <v>276239300</v>
          </cell>
        </row>
        <row r="6053">
          <cell r="A6053" t="str">
            <v>276239400</v>
          </cell>
        </row>
        <row r="6054">
          <cell r="A6054" t="str">
            <v>276239500</v>
          </cell>
        </row>
        <row r="6055">
          <cell r="A6055" t="str">
            <v>276239600</v>
          </cell>
        </row>
        <row r="6056">
          <cell r="A6056" t="str">
            <v>276239700</v>
          </cell>
        </row>
        <row r="6057">
          <cell r="A6057" t="str">
            <v>276243000</v>
          </cell>
        </row>
        <row r="6058">
          <cell r="A6058" t="str">
            <v>276243100</v>
          </cell>
        </row>
        <row r="6059">
          <cell r="A6059" t="str">
            <v>276245000</v>
          </cell>
        </row>
        <row r="6060">
          <cell r="A6060" t="str">
            <v>276245100</v>
          </cell>
        </row>
        <row r="6061">
          <cell r="A6061" t="str">
            <v>276245102</v>
          </cell>
        </row>
        <row r="6062">
          <cell r="A6062" t="str">
            <v>276245106</v>
          </cell>
        </row>
        <row r="6063">
          <cell r="A6063" t="str">
            <v>276247000</v>
          </cell>
        </row>
        <row r="6064">
          <cell r="A6064" t="str">
            <v>276247100</v>
          </cell>
        </row>
        <row r="6065">
          <cell r="A6065" t="str">
            <v>276247103</v>
          </cell>
        </row>
        <row r="6066">
          <cell r="A6066" t="str">
            <v>276247104</v>
          </cell>
        </row>
        <row r="6067">
          <cell r="A6067" t="str">
            <v>276247105</v>
          </cell>
        </row>
        <row r="6068">
          <cell r="A6068" t="str">
            <v>276247106</v>
          </cell>
        </row>
        <row r="6069">
          <cell r="A6069" t="str">
            <v>276247200</v>
          </cell>
        </row>
        <row r="6070">
          <cell r="A6070" t="str">
            <v>276247202</v>
          </cell>
        </row>
        <row r="6071">
          <cell r="A6071" t="str">
            <v>276247203</v>
          </cell>
        </row>
        <row r="6072">
          <cell r="A6072" t="str">
            <v>276249000</v>
          </cell>
        </row>
        <row r="6073">
          <cell r="A6073" t="str">
            <v>276249100</v>
          </cell>
        </row>
        <row r="6074">
          <cell r="A6074" t="str">
            <v>276253000</v>
          </cell>
        </row>
        <row r="6075">
          <cell r="A6075" t="str">
            <v>276253100</v>
          </cell>
        </row>
        <row r="6076">
          <cell r="A6076" t="str">
            <v>276253200</v>
          </cell>
        </row>
        <row r="6077">
          <cell r="A6077" t="str">
            <v>276253300</v>
          </cell>
        </row>
        <row r="6078">
          <cell r="A6078" t="str">
            <v>276253400</v>
          </cell>
        </row>
        <row r="6079">
          <cell r="A6079" t="str">
            <v>276255000</v>
          </cell>
        </row>
        <row r="6080">
          <cell r="A6080" t="str">
            <v>276255100</v>
          </cell>
        </row>
        <row r="6081">
          <cell r="A6081" t="str">
            <v>276257000</v>
          </cell>
        </row>
        <row r="6082">
          <cell r="A6082" t="str">
            <v>276257100</v>
          </cell>
        </row>
        <row r="6083">
          <cell r="A6083" t="str">
            <v>276257200</v>
          </cell>
        </row>
        <row r="6084">
          <cell r="A6084" t="str">
            <v>276257300</v>
          </cell>
        </row>
        <row r="6085">
          <cell r="A6085" t="str">
            <v>276259000</v>
          </cell>
        </row>
        <row r="6086">
          <cell r="A6086" t="str">
            <v>276259100</v>
          </cell>
        </row>
        <row r="6087">
          <cell r="A6087" t="str">
            <v>276263000</v>
          </cell>
        </row>
        <row r="6088">
          <cell r="A6088" t="str">
            <v>276263100</v>
          </cell>
        </row>
        <row r="6089">
          <cell r="A6089" t="str">
            <v>276263102</v>
          </cell>
        </row>
        <row r="6090">
          <cell r="A6090" t="str">
            <v>276263300</v>
          </cell>
        </row>
        <row r="6091">
          <cell r="A6091" t="str">
            <v>276263400</v>
          </cell>
        </row>
        <row r="6092">
          <cell r="A6092" t="str">
            <v>276265000</v>
          </cell>
        </row>
        <row r="6093">
          <cell r="A6093" t="str">
            <v>276265100</v>
          </cell>
        </row>
        <row r="6094">
          <cell r="A6094" t="str">
            <v>276269000</v>
          </cell>
        </row>
        <row r="6095">
          <cell r="A6095" t="str">
            <v>276269100</v>
          </cell>
        </row>
        <row r="6096">
          <cell r="A6096" t="str">
            <v>276269200</v>
          </cell>
        </row>
        <row r="6097">
          <cell r="A6097" t="str">
            <v>276269300</v>
          </cell>
        </row>
        <row r="6098">
          <cell r="A6098" t="str">
            <v>276269302</v>
          </cell>
        </row>
        <row r="6099">
          <cell r="A6099" t="str">
            <v>276269303</v>
          </cell>
        </row>
        <row r="6100">
          <cell r="A6100" t="str">
            <v>276273000</v>
          </cell>
        </row>
        <row r="6101">
          <cell r="A6101" t="str">
            <v>276273100</v>
          </cell>
        </row>
        <row r="6102">
          <cell r="A6102" t="str">
            <v>276273200</v>
          </cell>
        </row>
        <row r="6103">
          <cell r="A6103" t="str">
            <v>276273300</v>
          </cell>
        </row>
        <row r="6104">
          <cell r="A6104" t="str">
            <v>276273400</v>
          </cell>
        </row>
        <row r="6105">
          <cell r="A6105" t="str">
            <v>276273500</v>
          </cell>
        </row>
        <row r="6106">
          <cell r="A6106" t="str">
            <v>276275000</v>
          </cell>
        </row>
        <row r="6107">
          <cell r="A6107" t="str">
            <v>276275100</v>
          </cell>
        </row>
        <row r="6108">
          <cell r="A6108" t="str">
            <v>276275102</v>
          </cell>
        </row>
        <row r="6109">
          <cell r="A6109" t="str">
            <v>276275103</v>
          </cell>
        </row>
        <row r="6110">
          <cell r="A6110" t="str">
            <v>276275200</v>
          </cell>
        </row>
        <row r="6111">
          <cell r="A6111" t="str">
            <v>276275300</v>
          </cell>
        </row>
        <row r="6112">
          <cell r="A6112" t="str">
            <v>276600000</v>
          </cell>
        </row>
        <row r="6113">
          <cell r="A6113" t="str">
            <v>276630000</v>
          </cell>
        </row>
        <row r="6114">
          <cell r="A6114" t="str">
            <v>276630100</v>
          </cell>
        </row>
        <row r="6115">
          <cell r="A6115" t="str">
            <v>276630103</v>
          </cell>
        </row>
        <row r="6116">
          <cell r="A6116" t="str">
            <v>276633000</v>
          </cell>
        </row>
        <row r="6117">
          <cell r="A6117" t="str">
            <v>276633100</v>
          </cell>
        </row>
        <row r="6118">
          <cell r="A6118" t="str">
            <v>276633102</v>
          </cell>
        </row>
        <row r="6119">
          <cell r="A6119" t="str">
            <v>276633400</v>
          </cell>
        </row>
        <row r="6120">
          <cell r="A6120" t="str">
            <v>276635000</v>
          </cell>
        </row>
        <row r="6121">
          <cell r="A6121" t="str">
            <v>276635100</v>
          </cell>
        </row>
        <row r="6122">
          <cell r="A6122" t="str">
            <v>276635200</v>
          </cell>
        </row>
        <row r="6123">
          <cell r="A6123" t="str">
            <v>276635300</v>
          </cell>
        </row>
        <row r="6124">
          <cell r="A6124" t="str">
            <v>276635302</v>
          </cell>
        </row>
        <row r="6125">
          <cell r="A6125" t="str">
            <v>276635304</v>
          </cell>
        </row>
        <row r="6126">
          <cell r="A6126" t="str">
            <v>276637000</v>
          </cell>
        </row>
        <row r="6127">
          <cell r="A6127" t="str">
            <v>276637100</v>
          </cell>
        </row>
        <row r="6128">
          <cell r="A6128" t="str">
            <v>276637102</v>
          </cell>
        </row>
        <row r="6129">
          <cell r="A6129" t="str">
            <v>276637106</v>
          </cell>
        </row>
        <row r="6130">
          <cell r="A6130" t="str">
            <v>276637200</v>
          </cell>
        </row>
        <row r="6131">
          <cell r="A6131" t="str">
            <v>276637300</v>
          </cell>
        </row>
        <row r="6132">
          <cell r="A6132" t="str">
            <v>276637302</v>
          </cell>
        </row>
        <row r="6133">
          <cell r="A6133" t="str">
            <v>276637400</v>
          </cell>
        </row>
        <row r="6134">
          <cell r="A6134" t="str">
            <v>276637500</v>
          </cell>
        </row>
        <row r="6135">
          <cell r="A6135" t="str">
            <v>276639000</v>
          </cell>
        </row>
        <row r="6136">
          <cell r="A6136" t="str">
            <v>276639100</v>
          </cell>
        </row>
        <row r="6137">
          <cell r="A6137" t="str">
            <v>276639200</v>
          </cell>
        </row>
        <row r="6138">
          <cell r="A6138" t="str">
            <v>276643000</v>
          </cell>
        </row>
        <row r="6139">
          <cell r="A6139" t="str">
            <v>276643100</v>
          </cell>
        </row>
        <row r="6140">
          <cell r="A6140" t="str">
            <v>276643200</v>
          </cell>
        </row>
        <row r="6141">
          <cell r="A6141" t="str">
            <v>276643400</v>
          </cell>
        </row>
        <row r="6142">
          <cell r="A6142" t="str">
            <v>276643500</v>
          </cell>
        </row>
        <row r="6143">
          <cell r="A6143" t="str">
            <v>276645000</v>
          </cell>
        </row>
        <row r="6144">
          <cell r="A6144" t="str">
            <v>276645100</v>
          </cell>
        </row>
        <row r="6145">
          <cell r="A6145" t="str">
            <v>276645103</v>
          </cell>
        </row>
        <row r="6146">
          <cell r="A6146" t="str">
            <v>276645200</v>
          </cell>
        </row>
        <row r="6147">
          <cell r="A6147" t="str">
            <v>276645300</v>
          </cell>
        </row>
        <row r="6148">
          <cell r="A6148" t="str">
            <v>276645303</v>
          </cell>
        </row>
        <row r="6149">
          <cell r="A6149" t="str">
            <v>276645304</v>
          </cell>
        </row>
        <row r="6150">
          <cell r="A6150" t="str">
            <v>276645400</v>
          </cell>
        </row>
        <row r="6151">
          <cell r="A6151" t="str">
            <v>276645402</v>
          </cell>
        </row>
        <row r="6152">
          <cell r="A6152" t="str">
            <v>276645600</v>
          </cell>
        </row>
        <row r="6153">
          <cell r="A6153" t="str">
            <v>276647000</v>
          </cell>
        </row>
        <row r="6154">
          <cell r="A6154" t="str">
            <v>276647100</v>
          </cell>
        </row>
        <row r="6155">
          <cell r="A6155" t="str">
            <v>276647108</v>
          </cell>
        </row>
        <row r="6156">
          <cell r="A6156" t="str">
            <v>276647300</v>
          </cell>
        </row>
        <row r="6157">
          <cell r="A6157" t="str">
            <v>276649000</v>
          </cell>
        </row>
        <row r="6158">
          <cell r="A6158" t="str">
            <v>276649100</v>
          </cell>
        </row>
        <row r="6159">
          <cell r="A6159" t="str">
            <v>276649104</v>
          </cell>
        </row>
        <row r="6160">
          <cell r="A6160" t="str">
            <v>276649105</v>
          </cell>
        </row>
        <row r="6161">
          <cell r="A6161" t="str">
            <v>310000000</v>
          </cell>
        </row>
        <row r="6162">
          <cell r="A6162" t="str">
            <v>311000000</v>
          </cell>
        </row>
        <row r="6163">
          <cell r="A6163" t="str">
            <v>311010000</v>
          </cell>
        </row>
        <row r="6164">
          <cell r="A6164" t="str">
            <v>313600000</v>
          </cell>
        </row>
        <row r="6165">
          <cell r="A6165" t="str">
            <v>313630000</v>
          </cell>
        </row>
        <row r="6166">
          <cell r="A6166" t="str">
            <v>313630100</v>
          </cell>
        </row>
        <row r="6167">
          <cell r="A6167" t="str">
            <v>313630103</v>
          </cell>
        </row>
        <row r="6168">
          <cell r="A6168" t="str">
            <v>313630109</v>
          </cell>
        </row>
        <row r="6169">
          <cell r="A6169" t="str">
            <v>313630123</v>
          </cell>
        </row>
        <row r="6170">
          <cell r="A6170" t="str">
            <v>313630200</v>
          </cell>
        </row>
        <row r="6171">
          <cell r="A6171" t="str">
            <v>313630300</v>
          </cell>
        </row>
        <row r="6172">
          <cell r="A6172" t="str">
            <v>313633000</v>
          </cell>
        </row>
        <row r="6173">
          <cell r="A6173" t="str">
            <v>313633100</v>
          </cell>
        </row>
        <row r="6174">
          <cell r="A6174" t="str">
            <v>313633200</v>
          </cell>
        </row>
        <row r="6175">
          <cell r="A6175" t="str">
            <v>313633300</v>
          </cell>
        </row>
        <row r="6176">
          <cell r="A6176" t="str">
            <v>313635000</v>
          </cell>
        </row>
        <row r="6177">
          <cell r="A6177" t="str">
            <v>313635100</v>
          </cell>
        </row>
        <row r="6178">
          <cell r="A6178" t="str">
            <v>313635400</v>
          </cell>
        </row>
        <row r="6179">
          <cell r="A6179" t="str">
            <v>313635500</v>
          </cell>
        </row>
        <row r="6180">
          <cell r="A6180" t="str">
            <v>313637000</v>
          </cell>
        </row>
        <row r="6181">
          <cell r="A6181" t="str">
            <v>313637100</v>
          </cell>
        </row>
        <row r="6182">
          <cell r="A6182" t="str">
            <v>313637200</v>
          </cell>
        </row>
        <row r="6183">
          <cell r="A6183" t="str">
            <v>313637300</v>
          </cell>
        </row>
        <row r="6184">
          <cell r="A6184" t="str">
            <v>313639000</v>
          </cell>
        </row>
        <row r="6185">
          <cell r="A6185" t="str">
            <v>313639100</v>
          </cell>
        </row>
        <row r="6186">
          <cell r="A6186" t="str">
            <v>313639300</v>
          </cell>
        </row>
        <row r="6187">
          <cell r="A6187" t="str">
            <v>313639800</v>
          </cell>
        </row>
        <row r="6188">
          <cell r="A6188" t="str">
            <v>313641000</v>
          </cell>
        </row>
        <row r="6189">
          <cell r="A6189" t="str">
            <v>313641100</v>
          </cell>
        </row>
        <row r="6190">
          <cell r="A6190" t="str">
            <v>313641200</v>
          </cell>
        </row>
        <row r="6191">
          <cell r="A6191" t="str">
            <v>313641300</v>
          </cell>
        </row>
        <row r="6192">
          <cell r="A6192" t="str">
            <v>313641400</v>
          </cell>
        </row>
        <row r="6193">
          <cell r="A6193" t="str">
            <v>313641500</v>
          </cell>
        </row>
        <row r="6194">
          <cell r="A6194" t="str">
            <v>313641600</v>
          </cell>
        </row>
        <row r="6195">
          <cell r="A6195" t="str">
            <v>313641700</v>
          </cell>
        </row>
        <row r="6196">
          <cell r="A6196" t="str">
            <v>313642000</v>
          </cell>
        </row>
        <row r="6197">
          <cell r="A6197" t="str">
            <v>313642100</v>
          </cell>
        </row>
        <row r="6198">
          <cell r="A6198" t="str">
            <v>313643000</v>
          </cell>
        </row>
        <row r="6199">
          <cell r="A6199" t="str">
            <v>313643100</v>
          </cell>
        </row>
        <row r="6200">
          <cell r="A6200" t="str">
            <v>313644000</v>
          </cell>
        </row>
        <row r="6201">
          <cell r="A6201" t="str">
            <v>313644100</v>
          </cell>
        </row>
        <row r="6202">
          <cell r="A6202" t="str">
            <v>313645000</v>
          </cell>
        </row>
        <row r="6203">
          <cell r="A6203" t="str">
            <v>313645100</v>
          </cell>
        </row>
        <row r="6204">
          <cell r="A6204" t="str">
            <v>313645105</v>
          </cell>
        </row>
        <row r="6205">
          <cell r="A6205" t="str">
            <v>313645107</v>
          </cell>
        </row>
        <row r="6206">
          <cell r="A6206" t="str">
            <v>313645300</v>
          </cell>
        </row>
        <row r="6207">
          <cell r="A6207" t="str">
            <v>313646000</v>
          </cell>
        </row>
        <row r="6208">
          <cell r="A6208" t="str">
            <v>313646100</v>
          </cell>
        </row>
        <row r="6209">
          <cell r="A6209" t="str">
            <v>313646500</v>
          </cell>
        </row>
        <row r="6210">
          <cell r="A6210" t="str">
            <v>313647000</v>
          </cell>
        </row>
        <row r="6211">
          <cell r="A6211" t="str">
            <v>313647100</v>
          </cell>
        </row>
        <row r="6212">
          <cell r="A6212" t="str">
            <v>313647400</v>
          </cell>
        </row>
        <row r="6213">
          <cell r="A6213" t="str">
            <v>313647500</v>
          </cell>
        </row>
        <row r="6214">
          <cell r="A6214" t="str">
            <v>313648000</v>
          </cell>
        </row>
        <row r="6215">
          <cell r="A6215" t="str">
            <v>313648100</v>
          </cell>
        </row>
        <row r="6216">
          <cell r="A6216" t="str">
            <v>313648400</v>
          </cell>
        </row>
        <row r="6217">
          <cell r="A6217" t="str">
            <v>313648600</v>
          </cell>
        </row>
        <row r="6218">
          <cell r="A6218" t="str">
            <v>313649000</v>
          </cell>
        </row>
        <row r="6219">
          <cell r="A6219" t="str">
            <v>313649100</v>
          </cell>
        </row>
        <row r="6220">
          <cell r="A6220" t="str">
            <v>313649200</v>
          </cell>
        </row>
        <row r="6221">
          <cell r="A6221" t="str">
            <v>313649300</v>
          </cell>
        </row>
        <row r="6222">
          <cell r="A6222" t="str">
            <v>313653000</v>
          </cell>
        </row>
        <row r="6223">
          <cell r="A6223" t="str">
            <v>313653100</v>
          </cell>
        </row>
        <row r="6224">
          <cell r="A6224" t="str">
            <v>313653103</v>
          </cell>
        </row>
        <row r="6225">
          <cell r="A6225" t="str">
            <v>313653105</v>
          </cell>
        </row>
        <row r="6226">
          <cell r="A6226" t="str">
            <v>313653107</v>
          </cell>
        </row>
        <row r="6227">
          <cell r="A6227" t="str">
            <v>313653109</v>
          </cell>
        </row>
        <row r="6228">
          <cell r="A6228" t="str">
            <v>313653200</v>
          </cell>
        </row>
        <row r="6229">
          <cell r="A6229" t="str">
            <v>313657000</v>
          </cell>
        </row>
        <row r="6230">
          <cell r="A6230" t="str">
            <v>313657100</v>
          </cell>
        </row>
        <row r="6231">
          <cell r="A6231" t="str">
            <v>313663000</v>
          </cell>
        </row>
        <row r="6232">
          <cell r="A6232" t="str">
            <v>313663100</v>
          </cell>
        </row>
        <row r="6233">
          <cell r="A6233" t="str">
            <v>314000000</v>
          </cell>
        </row>
        <row r="6234">
          <cell r="A6234" t="str">
            <v>314030000</v>
          </cell>
        </row>
        <row r="6235">
          <cell r="A6235" t="str">
            <v>314030100</v>
          </cell>
        </row>
        <row r="6236">
          <cell r="A6236" t="str">
            <v>314030103</v>
          </cell>
        </row>
        <row r="6237">
          <cell r="A6237" t="str">
            <v>314030500</v>
          </cell>
        </row>
        <row r="6238">
          <cell r="A6238" t="str">
            <v>314033000</v>
          </cell>
        </row>
        <row r="6239">
          <cell r="A6239" t="str">
            <v>314033100</v>
          </cell>
        </row>
        <row r="6240">
          <cell r="A6240" t="str">
            <v>314033103</v>
          </cell>
        </row>
        <row r="6241">
          <cell r="A6241" t="str">
            <v>314033105</v>
          </cell>
        </row>
        <row r="6242">
          <cell r="A6242" t="str">
            <v>314033107</v>
          </cell>
        </row>
        <row r="6243">
          <cell r="A6243" t="str">
            <v>314033109</v>
          </cell>
        </row>
        <row r="6244">
          <cell r="A6244" t="str">
            <v>314033300</v>
          </cell>
        </row>
        <row r="6245">
          <cell r="A6245" t="str">
            <v>314033303</v>
          </cell>
        </row>
        <row r="6246">
          <cell r="A6246" t="str">
            <v>314033400</v>
          </cell>
        </row>
        <row r="6247">
          <cell r="A6247" t="str">
            <v>314034000</v>
          </cell>
        </row>
        <row r="6248">
          <cell r="A6248" t="str">
            <v>314034100</v>
          </cell>
        </row>
        <row r="6249">
          <cell r="A6249" t="str">
            <v>314034103</v>
          </cell>
        </row>
        <row r="6250">
          <cell r="A6250" t="str">
            <v>314034105</v>
          </cell>
        </row>
        <row r="6251">
          <cell r="A6251" t="str">
            <v>314034107</v>
          </cell>
        </row>
        <row r="6252">
          <cell r="A6252" t="str">
            <v>314034108</v>
          </cell>
        </row>
        <row r="6253">
          <cell r="A6253" t="str">
            <v>314034700</v>
          </cell>
        </row>
        <row r="6254">
          <cell r="A6254" t="str">
            <v>314034703</v>
          </cell>
        </row>
        <row r="6255">
          <cell r="A6255" t="str">
            <v>314035000</v>
          </cell>
        </row>
        <row r="6256">
          <cell r="A6256" t="str">
            <v>314035100</v>
          </cell>
        </row>
        <row r="6257">
          <cell r="A6257" t="str">
            <v>314035200</v>
          </cell>
        </row>
        <row r="6258">
          <cell r="A6258" t="str">
            <v>314037000</v>
          </cell>
        </row>
        <row r="6259">
          <cell r="A6259" t="str">
            <v>314037100</v>
          </cell>
        </row>
        <row r="6260">
          <cell r="A6260" t="str">
            <v>314037105</v>
          </cell>
        </row>
        <row r="6261">
          <cell r="A6261" t="str">
            <v>314037107</v>
          </cell>
        </row>
        <row r="6262">
          <cell r="A6262" t="str">
            <v>314037109</v>
          </cell>
        </row>
        <row r="6263">
          <cell r="A6263" t="str">
            <v>314037111</v>
          </cell>
        </row>
        <row r="6264">
          <cell r="A6264" t="str">
            <v>314037200</v>
          </cell>
        </row>
        <row r="6265">
          <cell r="A6265" t="str">
            <v>314037203</v>
          </cell>
        </row>
        <row r="6266">
          <cell r="A6266" t="str">
            <v>314039000</v>
          </cell>
        </row>
        <row r="6267">
          <cell r="A6267" t="str">
            <v>314039100</v>
          </cell>
        </row>
        <row r="6268">
          <cell r="A6268" t="str">
            <v>314039103</v>
          </cell>
        </row>
        <row r="6269">
          <cell r="A6269" t="str">
            <v>314039105</v>
          </cell>
        </row>
        <row r="6270">
          <cell r="A6270" t="str">
            <v>314039300</v>
          </cell>
        </row>
        <row r="6271">
          <cell r="A6271" t="str">
            <v>314041000</v>
          </cell>
        </row>
        <row r="6272">
          <cell r="A6272" t="str">
            <v>314041100</v>
          </cell>
        </row>
        <row r="6273">
          <cell r="A6273" t="str">
            <v>314041103</v>
          </cell>
        </row>
        <row r="6274">
          <cell r="A6274" t="str">
            <v>314041105</v>
          </cell>
        </row>
        <row r="6275">
          <cell r="A6275" t="str">
            <v>314041107</v>
          </cell>
        </row>
        <row r="6276">
          <cell r="A6276" t="str">
            <v>314042000</v>
          </cell>
        </row>
        <row r="6277">
          <cell r="A6277" t="str">
            <v>314042100</v>
          </cell>
        </row>
        <row r="6278">
          <cell r="A6278" t="str">
            <v>314043000</v>
          </cell>
        </row>
        <row r="6279">
          <cell r="A6279" t="str">
            <v>314043100</v>
          </cell>
        </row>
        <row r="6280">
          <cell r="A6280" t="str">
            <v>314043103</v>
          </cell>
        </row>
        <row r="6281">
          <cell r="A6281" t="str">
            <v>314043200</v>
          </cell>
        </row>
        <row r="6282">
          <cell r="A6282" t="str">
            <v>314043203</v>
          </cell>
        </row>
        <row r="6283">
          <cell r="A6283" t="str">
            <v>314043300</v>
          </cell>
        </row>
        <row r="6284">
          <cell r="A6284" t="str">
            <v>314043400</v>
          </cell>
        </row>
        <row r="6285">
          <cell r="A6285" t="str">
            <v>314043403</v>
          </cell>
        </row>
        <row r="6286">
          <cell r="A6286" t="str">
            <v>314043500</v>
          </cell>
        </row>
        <row r="6287">
          <cell r="A6287" t="str">
            <v>314043503</v>
          </cell>
        </row>
        <row r="6288">
          <cell r="A6288" t="str">
            <v>314043600</v>
          </cell>
        </row>
        <row r="6289">
          <cell r="A6289" t="str">
            <v>314045000</v>
          </cell>
        </row>
        <row r="6290">
          <cell r="A6290" t="str">
            <v>314045100</v>
          </cell>
        </row>
        <row r="6291">
          <cell r="A6291" t="str">
            <v>314045200</v>
          </cell>
        </row>
        <row r="6292">
          <cell r="A6292" t="str">
            <v>314045203</v>
          </cell>
        </row>
        <row r="6293">
          <cell r="A6293" t="str">
            <v>314045300</v>
          </cell>
        </row>
        <row r="6294">
          <cell r="A6294" t="str">
            <v>314045400</v>
          </cell>
        </row>
        <row r="6295">
          <cell r="A6295" t="str">
            <v>314045403</v>
          </cell>
        </row>
        <row r="6296">
          <cell r="A6296" t="str">
            <v>314045500</v>
          </cell>
        </row>
        <row r="6297">
          <cell r="A6297" t="str">
            <v>314046000</v>
          </cell>
        </row>
        <row r="6298">
          <cell r="A6298" t="str">
            <v>314046100</v>
          </cell>
        </row>
        <row r="6299">
          <cell r="A6299" t="str">
            <v>314046103</v>
          </cell>
        </row>
        <row r="6300">
          <cell r="A6300" t="str">
            <v>314046104</v>
          </cell>
        </row>
        <row r="6301">
          <cell r="A6301" t="str">
            <v>314046105</v>
          </cell>
        </row>
        <row r="6302">
          <cell r="A6302" t="str">
            <v>314046106</v>
          </cell>
        </row>
        <row r="6303">
          <cell r="A6303" t="str">
            <v>314046107</v>
          </cell>
        </row>
        <row r="6304">
          <cell r="A6304" t="str">
            <v>314046400</v>
          </cell>
        </row>
        <row r="6305">
          <cell r="A6305" t="str">
            <v>314046600</v>
          </cell>
        </row>
        <row r="6306">
          <cell r="A6306" t="str">
            <v>314047000</v>
          </cell>
        </row>
        <row r="6307">
          <cell r="A6307" t="str">
            <v>314047100</v>
          </cell>
        </row>
        <row r="6308">
          <cell r="A6308" t="str">
            <v>314047800</v>
          </cell>
        </row>
        <row r="6309">
          <cell r="A6309" t="str">
            <v>314048000</v>
          </cell>
        </row>
        <row r="6310">
          <cell r="A6310" t="str">
            <v>314048100</v>
          </cell>
        </row>
        <row r="6311">
          <cell r="A6311" t="str">
            <v>314048200</v>
          </cell>
        </row>
        <row r="6312">
          <cell r="A6312" t="str">
            <v>314048202</v>
          </cell>
        </row>
        <row r="6313">
          <cell r="A6313" t="str">
            <v>314048204</v>
          </cell>
        </row>
        <row r="6314">
          <cell r="A6314" t="str">
            <v>314048206</v>
          </cell>
        </row>
        <row r="6315">
          <cell r="A6315" t="str">
            <v>314048209</v>
          </cell>
        </row>
        <row r="6316">
          <cell r="A6316" t="str">
            <v>314049000</v>
          </cell>
        </row>
        <row r="6317">
          <cell r="A6317" t="str">
            <v>314049100</v>
          </cell>
        </row>
        <row r="6318">
          <cell r="A6318" t="str">
            <v>314049103</v>
          </cell>
        </row>
        <row r="6319">
          <cell r="A6319" t="str">
            <v>314049300</v>
          </cell>
        </row>
        <row r="6320">
          <cell r="A6320" t="str">
            <v>314051000</v>
          </cell>
        </row>
        <row r="6321">
          <cell r="A6321" t="str">
            <v>314051100</v>
          </cell>
        </row>
        <row r="6322">
          <cell r="A6322" t="str">
            <v>314051300</v>
          </cell>
        </row>
        <row r="6323">
          <cell r="A6323" t="str">
            <v>314051500</v>
          </cell>
        </row>
        <row r="6324">
          <cell r="A6324" t="str">
            <v>314053000</v>
          </cell>
        </row>
        <row r="6325">
          <cell r="A6325" t="str">
            <v>314061000</v>
          </cell>
        </row>
        <row r="6326">
          <cell r="A6326" t="str">
            <v>314061100</v>
          </cell>
        </row>
        <row r="6327">
          <cell r="A6327" t="str">
            <v>314061800</v>
          </cell>
        </row>
        <row r="6328">
          <cell r="A6328" t="str">
            <v>314061803</v>
          </cell>
        </row>
        <row r="6329">
          <cell r="A6329" t="str">
            <v>314061805</v>
          </cell>
        </row>
        <row r="6330">
          <cell r="A6330" t="str">
            <v>314200000</v>
          </cell>
        </row>
        <row r="6331">
          <cell r="A6331" t="str">
            <v>314230000</v>
          </cell>
        </row>
        <row r="6332">
          <cell r="A6332" t="str">
            <v>314230100</v>
          </cell>
        </row>
        <row r="6333">
          <cell r="A6333" t="str">
            <v>314233000</v>
          </cell>
        </row>
        <row r="6334">
          <cell r="A6334" t="str">
            <v>314233100</v>
          </cell>
        </row>
        <row r="6335">
          <cell r="A6335" t="str">
            <v>314233200</v>
          </cell>
        </row>
        <row r="6336">
          <cell r="A6336" t="str">
            <v>314235000</v>
          </cell>
        </row>
        <row r="6337">
          <cell r="A6337" t="str">
            <v>314235100</v>
          </cell>
        </row>
        <row r="6338">
          <cell r="A6338" t="str">
            <v>314235300</v>
          </cell>
        </row>
        <row r="6339">
          <cell r="A6339" t="str">
            <v>314235400</v>
          </cell>
        </row>
        <row r="6340">
          <cell r="A6340" t="str">
            <v>314235500</v>
          </cell>
        </row>
        <row r="6341">
          <cell r="A6341" t="str">
            <v>314237000</v>
          </cell>
        </row>
        <row r="6342">
          <cell r="A6342" t="str">
            <v>314237100</v>
          </cell>
        </row>
        <row r="6343">
          <cell r="A6343" t="str">
            <v>314237103</v>
          </cell>
        </row>
        <row r="6344">
          <cell r="A6344" t="str">
            <v>314237200</v>
          </cell>
        </row>
        <row r="6345">
          <cell r="A6345" t="str">
            <v>314237203</v>
          </cell>
        </row>
        <row r="6346">
          <cell r="A6346" t="str">
            <v>314237400</v>
          </cell>
        </row>
        <row r="6347">
          <cell r="A6347" t="str">
            <v>314237403</v>
          </cell>
        </row>
        <row r="6348">
          <cell r="A6348" t="str">
            <v>314237600</v>
          </cell>
        </row>
        <row r="6349">
          <cell r="A6349" t="str">
            <v>314237603</v>
          </cell>
        </row>
        <row r="6350">
          <cell r="A6350" t="str">
            <v>314237605</v>
          </cell>
        </row>
        <row r="6351">
          <cell r="A6351" t="str">
            <v>314237607</v>
          </cell>
        </row>
        <row r="6352">
          <cell r="A6352" t="str">
            <v>314239000</v>
          </cell>
        </row>
        <row r="6353">
          <cell r="A6353" t="str">
            <v>314239100</v>
          </cell>
        </row>
        <row r="6354">
          <cell r="A6354" t="str">
            <v>314239103</v>
          </cell>
        </row>
        <row r="6355">
          <cell r="A6355" t="str">
            <v>314239105</v>
          </cell>
        </row>
        <row r="6356">
          <cell r="A6356" t="str">
            <v>314239300</v>
          </cell>
        </row>
        <row r="6357">
          <cell r="A6357" t="str">
            <v>314239303</v>
          </cell>
        </row>
        <row r="6358">
          <cell r="A6358" t="str">
            <v>314239600</v>
          </cell>
        </row>
        <row r="6359">
          <cell r="A6359" t="str">
            <v>314239603</v>
          </cell>
        </row>
        <row r="6360">
          <cell r="A6360" t="str">
            <v>314243000</v>
          </cell>
        </row>
        <row r="6361">
          <cell r="A6361" t="str">
            <v>314243100</v>
          </cell>
        </row>
        <row r="6362">
          <cell r="A6362" t="str">
            <v>314243300</v>
          </cell>
        </row>
        <row r="6363">
          <cell r="A6363" t="str">
            <v>314243500</v>
          </cell>
        </row>
        <row r="6364">
          <cell r="A6364" t="str">
            <v>314245000</v>
          </cell>
        </row>
        <row r="6365">
          <cell r="A6365" t="str">
            <v>314245100</v>
          </cell>
        </row>
        <row r="6366">
          <cell r="A6366" t="str">
            <v>314245200</v>
          </cell>
        </row>
        <row r="6367">
          <cell r="A6367" t="str">
            <v>314245300</v>
          </cell>
        </row>
        <row r="6368">
          <cell r="A6368" t="str">
            <v>314245400</v>
          </cell>
        </row>
        <row r="6369">
          <cell r="A6369" t="str">
            <v>314245500</v>
          </cell>
        </row>
        <row r="6370">
          <cell r="A6370" t="str">
            <v>314245600</v>
          </cell>
        </row>
        <row r="6371">
          <cell r="A6371" t="str">
            <v>314247000</v>
          </cell>
        </row>
        <row r="6372">
          <cell r="A6372" t="str">
            <v>314247100</v>
          </cell>
        </row>
        <row r="6373">
          <cell r="A6373" t="str">
            <v>314247103</v>
          </cell>
        </row>
        <row r="6374">
          <cell r="A6374" t="str">
            <v>314247200</v>
          </cell>
        </row>
        <row r="6375">
          <cell r="A6375" t="str">
            <v>314247300</v>
          </cell>
        </row>
        <row r="6376">
          <cell r="A6376" t="str">
            <v>314247400</v>
          </cell>
        </row>
        <row r="6377">
          <cell r="A6377" t="str">
            <v>314249000</v>
          </cell>
        </row>
        <row r="6378">
          <cell r="A6378" t="str">
            <v>314249100</v>
          </cell>
        </row>
        <row r="6379">
          <cell r="A6379" t="str">
            <v>314249103</v>
          </cell>
        </row>
        <row r="6380">
          <cell r="A6380" t="str">
            <v>314249200</v>
          </cell>
        </row>
        <row r="6381">
          <cell r="A6381" t="str">
            <v>314253000</v>
          </cell>
        </row>
        <row r="6382">
          <cell r="A6382" t="str">
            <v>314253100</v>
          </cell>
        </row>
        <row r="6383">
          <cell r="A6383" t="str">
            <v>314253200</v>
          </cell>
        </row>
        <row r="6384">
          <cell r="A6384" t="str">
            <v>314253300</v>
          </cell>
        </row>
        <row r="6385">
          <cell r="A6385" t="str">
            <v>314253400</v>
          </cell>
        </row>
        <row r="6386">
          <cell r="A6386" t="str">
            <v>314253500</v>
          </cell>
        </row>
        <row r="6387">
          <cell r="A6387" t="str">
            <v>314253503</v>
          </cell>
        </row>
        <row r="6388">
          <cell r="A6388" t="str">
            <v>314254000</v>
          </cell>
        </row>
        <row r="6389">
          <cell r="A6389" t="str">
            <v>314254100</v>
          </cell>
        </row>
        <row r="6390">
          <cell r="A6390" t="str">
            <v>314254103</v>
          </cell>
        </row>
        <row r="6391">
          <cell r="A6391" t="str">
            <v>314254200</v>
          </cell>
        </row>
        <row r="6392">
          <cell r="A6392" t="str">
            <v>314254203</v>
          </cell>
        </row>
        <row r="6393">
          <cell r="A6393" t="str">
            <v>314254500</v>
          </cell>
        </row>
        <row r="6394">
          <cell r="A6394" t="str">
            <v>314255000</v>
          </cell>
        </row>
        <row r="6395">
          <cell r="A6395" t="str">
            <v>314255100</v>
          </cell>
        </row>
        <row r="6396">
          <cell r="A6396" t="str">
            <v>314255200</v>
          </cell>
        </row>
        <row r="6397">
          <cell r="A6397" t="str">
            <v>314255300</v>
          </cell>
        </row>
        <row r="6398">
          <cell r="A6398" t="str">
            <v>314255400</v>
          </cell>
        </row>
        <row r="6399">
          <cell r="A6399" t="str">
            <v>314255500</v>
          </cell>
        </row>
        <row r="6400">
          <cell r="A6400" t="str">
            <v>314257000</v>
          </cell>
        </row>
        <row r="6401">
          <cell r="A6401" t="str">
            <v>314257100</v>
          </cell>
        </row>
        <row r="6402">
          <cell r="A6402" t="str">
            <v>314257200</v>
          </cell>
        </row>
        <row r="6403">
          <cell r="A6403" t="str">
            <v>314257300</v>
          </cell>
        </row>
        <row r="6404">
          <cell r="A6404" t="str">
            <v>314257303</v>
          </cell>
        </row>
        <row r="6405">
          <cell r="A6405" t="str">
            <v>314257305</v>
          </cell>
        </row>
        <row r="6406">
          <cell r="A6406" t="str">
            <v>314257600</v>
          </cell>
        </row>
        <row r="6407">
          <cell r="A6407" t="str">
            <v>314257700</v>
          </cell>
        </row>
        <row r="6408">
          <cell r="A6408" t="str">
            <v>314263000</v>
          </cell>
        </row>
        <row r="6409">
          <cell r="A6409" t="str">
            <v>314263100</v>
          </cell>
        </row>
        <row r="6410">
          <cell r="A6410" t="str">
            <v>314263400</v>
          </cell>
        </row>
        <row r="6411">
          <cell r="A6411" t="str">
            <v>314265000</v>
          </cell>
        </row>
        <row r="6412">
          <cell r="A6412" t="str">
            <v>314265100</v>
          </cell>
        </row>
        <row r="6413">
          <cell r="A6413" t="str">
            <v>314265103</v>
          </cell>
        </row>
        <row r="6414">
          <cell r="A6414" t="str">
            <v>314265300</v>
          </cell>
        </row>
        <row r="6415">
          <cell r="A6415" t="str">
            <v>314265500</v>
          </cell>
        </row>
        <row r="6416">
          <cell r="A6416" t="str">
            <v>314265503</v>
          </cell>
        </row>
        <row r="6417">
          <cell r="A6417" t="str">
            <v>314800000</v>
          </cell>
        </row>
        <row r="6418">
          <cell r="A6418" t="str">
            <v>314830000</v>
          </cell>
        </row>
        <row r="6419">
          <cell r="A6419" t="str">
            <v>314830100</v>
          </cell>
        </row>
        <row r="6420">
          <cell r="A6420" t="str">
            <v>314832000</v>
          </cell>
        </row>
        <row r="6421">
          <cell r="A6421" t="str">
            <v>314832100</v>
          </cell>
        </row>
        <row r="6422">
          <cell r="A6422" t="str">
            <v>314832400</v>
          </cell>
        </row>
        <row r="6423">
          <cell r="A6423" t="str">
            <v>314832600</v>
          </cell>
        </row>
        <row r="6424">
          <cell r="A6424" t="str">
            <v>314833000</v>
          </cell>
        </row>
        <row r="6425">
          <cell r="A6425" t="str">
            <v>314833100</v>
          </cell>
        </row>
        <row r="6426">
          <cell r="A6426" t="str">
            <v>314833200</v>
          </cell>
        </row>
        <row r="6427">
          <cell r="A6427" t="str">
            <v>314833208</v>
          </cell>
        </row>
        <row r="6428">
          <cell r="A6428" t="str">
            <v>314833300</v>
          </cell>
        </row>
        <row r="6429">
          <cell r="A6429" t="str">
            <v>314835000</v>
          </cell>
        </row>
        <row r="6430">
          <cell r="A6430" t="str">
            <v>314835100</v>
          </cell>
        </row>
        <row r="6431">
          <cell r="A6431" t="str">
            <v>314835500</v>
          </cell>
        </row>
        <row r="6432">
          <cell r="A6432" t="str">
            <v>314836000</v>
          </cell>
        </row>
        <row r="6433">
          <cell r="A6433" t="str">
            <v>314836100</v>
          </cell>
        </row>
        <row r="6434">
          <cell r="A6434" t="str">
            <v>314836300</v>
          </cell>
        </row>
        <row r="6435">
          <cell r="A6435" t="str">
            <v>314837000</v>
          </cell>
        </row>
        <row r="6436">
          <cell r="A6436" t="str">
            <v>314837100</v>
          </cell>
        </row>
        <row r="6437">
          <cell r="A6437" t="str">
            <v>314838000</v>
          </cell>
        </row>
        <row r="6438">
          <cell r="A6438" t="str">
            <v>314838100</v>
          </cell>
        </row>
        <row r="6439">
          <cell r="A6439" t="str">
            <v>314838200</v>
          </cell>
        </row>
        <row r="6440">
          <cell r="A6440" t="str">
            <v>314839000</v>
          </cell>
        </row>
        <row r="6441">
          <cell r="A6441" t="str">
            <v>314839100</v>
          </cell>
        </row>
        <row r="6442">
          <cell r="A6442" t="str">
            <v>314839200</v>
          </cell>
        </row>
        <row r="6443">
          <cell r="A6443" t="str">
            <v>314841000</v>
          </cell>
        </row>
        <row r="6444">
          <cell r="A6444" t="str">
            <v>314841100</v>
          </cell>
        </row>
        <row r="6445">
          <cell r="A6445" t="str">
            <v>314841200</v>
          </cell>
        </row>
        <row r="6446">
          <cell r="A6446" t="str">
            <v>314843000</v>
          </cell>
        </row>
        <row r="6447">
          <cell r="A6447" t="str">
            <v>314843100</v>
          </cell>
        </row>
        <row r="6448">
          <cell r="A6448" t="str">
            <v>314843200</v>
          </cell>
        </row>
        <row r="6449">
          <cell r="A6449" t="str">
            <v>314845000</v>
          </cell>
        </row>
        <row r="6450">
          <cell r="A6450" t="str">
            <v>314845100</v>
          </cell>
        </row>
        <row r="6451">
          <cell r="A6451" t="str">
            <v>314847000</v>
          </cell>
        </row>
        <row r="6452">
          <cell r="A6452" t="str">
            <v>314847100</v>
          </cell>
        </row>
        <row r="6453">
          <cell r="A6453" t="str">
            <v>314847200</v>
          </cell>
        </row>
        <row r="6454">
          <cell r="A6454" t="str">
            <v>314847300</v>
          </cell>
        </row>
        <row r="6455">
          <cell r="A6455" t="str">
            <v>314849000</v>
          </cell>
        </row>
        <row r="6456">
          <cell r="A6456" t="str">
            <v>314849100</v>
          </cell>
        </row>
        <row r="6457">
          <cell r="A6457" t="str">
            <v>314849300</v>
          </cell>
        </row>
        <row r="6458">
          <cell r="A6458" t="str">
            <v>314849400</v>
          </cell>
        </row>
        <row r="6459">
          <cell r="A6459" t="str">
            <v>314851000</v>
          </cell>
        </row>
        <row r="6460">
          <cell r="A6460" t="str">
            <v>314851100</v>
          </cell>
        </row>
        <row r="6461">
          <cell r="A6461" t="str">
            <v>314851200</v>
          </cell>
        </row>
        <row r="6462">
          <cell r="A6462" t="str">
            <v>314851205</v>
          </cell>
        </row>
        <row r="6463">
          <cell r="A6463" t="str">
            <v>314851206</v>
          </cell>
        </row>
        <row r="6464">
          <cell r="A6464" t="str">
            <v>314851207</v>
          </cell>
        </row>
        <row r="6465">
          <cell r="A6465" t="str">
            <v>314851300</v>
          </cell>
        </row>
        <row r="6466">
          <cell r="A6466" t="str">
            <v>314851400</v>
          </cell>
        </row>
        <row r="6467">
          <cell r="A6467" t="str">
            <v>314853000</v>
          </cell>
        </row>
        <row r="6468">
          <cell r="A6468" t="str">
            <v>314853100</v>
          </cell>
        </row>
        <row r="6469">
          <cell r="A6469" t="str">
            <v>314853200</v>
          </cell>
        </row>
        <row r="6470">
          <cell r="A6470" t="str">
            <v>314854000</v>
          </cell>
        </row>
        <row r="6471">
          <cell r="A6471" t="str">
            <v>314854100</v>
          </cell>
        </row>
        <row r="6472">
          <cell r="A6472" t="str">
            <v>314854200</v>
          </cell>
        </row>
        <row r="6473">
          <cell r="A6473" t="str">
            <v>314855000</v>
          </cell>
        </row>
        <row r="6474">
          <cell r="A6474" t="str">
            <v>314855100</v>
          </cell>
        </row>
        <row r="6475">
          <cell r="A6475" t="str">
            <v>314855400</v>
          </cell>
        </row>
        <row r="6476">
          <cell r="A6476" t="str">
            <v>314855500</v>
          </cell>
        </row>
        <row r="6477">
          <cell r="A6477" t="str">
            <v>314856000</v>
          </cell>
        </row>
        <row r="6478">
          <cell r="A6478" t="str">
            <v>314856100</v>
          </cell>
        </row>
        <row r="6479">
          <cell r="A6479" t="str">
            <v>314856300</v>
          </cell>
        </row>
        <row r="6480">
          <cell r="A6480" t="str">
            <v>314857000</v>
          </cell>
        </row>
        <row r="6481">
          <cell r="A6481" t="str">
            <v>314857100</v>
          </cell>
        </row>
        <row r="6482">
          <cell r="A6482" t="str">
            <v>314857102</v>
          </cell>
        </row>
        <row r="6483">
          <cell r="A6483" t="str">
            <v>315000000</v>
          </cell>
        </row>
        <row r="6484">
          <cell r="A6484" t="str">
            <v>315030000</v>
          </cell>
        </row>
        <row r="6485">
          <cell r="A6485" t="str">
            <v>315030100</v>
          </cell>
        </row>
        <row r="6486">
          <cell r="A6486" t="str">
            <v>315030103</v>
          </cell>
        </row>
        <row r="6487">
          <cell r="A6487" t="str">
            <v>315030200</v>
          </cell>
        </row>
        <row r="6488">
          <cell r="A6488" t="str">
            <v>315030205</v>
          </cell>
        </row>
        <row r="6489">
          <cell r="A6489" t="str">
            <v>315030211</v>
          </cell>
        </row>
        <row r="6490">
          <cell r="A6490" t="str">
            <v>315030213</v>
          </cell>
        </row>
        <row r="6491">
          <cell r="A6491" t="str">
            <v>315030215</v>
          </cell>
        </row>
        <row r="6492">
          <cell r="A6492" t="str">
            <v>315030217</v>
          </cell>
        </row>
        <row r="6493">
          <cell r="A6493" t="str">
            <v>315030219</v>
          </cell>
        </row>
        <row r="6494">
          <cell r="A6494" t="str">
            <v>315030300</v>
          </cell>
        </row>
        <row r="6495">
          <cell r="A6495" t="str">
            <v>315031000</v>
          </cell>
        </row>
        <row r="6496">
          <cell r="A6496" t="str">
            <v>315031100</v>
          </cell>
        </row>
        <row r="6497">
          <cell r="A6497" t="str">
            <v>315031103</v>
          </cell>
        </row>
        <row r="6498">
          <cell r="A6498" t="str">
            <v>315031500</v>
          </cell>
        </row>
        <row r="6499">
          <cell r="A6499" t="str">
            <v>315031503</v>
          </cell>
        </row>
        <row r="6500">
          <cell r="A6500" t="str">
            <v>315033000</v>
          </cell>
        </row>
        <row r="6501">
          <cell r="A6501" t="str">
            <v>315033100</v>
          </cell>
        </row>
        <row r="6502">
          <cell r="A6502" t="str">
            <v>315033103</v>
          </cell>
        </row>
        <row r="6503">
          <cell r="A6503" t="str">
            <v>315033380</v>
          </cell>
        </row>
        <row r="6504">
          <cell r="A6504" t="str">
            <v>315034000</v>
          </cell>
        </row>
        <row r="6505">
          <cell r="A6505" t="str">
            <v>315034100</v>
          </cell>
        </row>
        <row r="6506">
          <cell r="A6506" t="str">
            <v>315034102</v>
          </cell>
        </row>
        <row r="6507">
          <cell r="A6507" t="str">
            <v>315034103</v>
          </cell>
        </row>
        <row r="6508">
          <cell r="A6508" t="str">
            <v>315034104</v>
          </cell>
        </row>
        <row r="6509">
          <cell r="A6509" t="str">
            <v>315034105</v>
          </cell>
        </row>
        <row r="6510">
          <cell r="A6510" t="str">
            <v>315034106</v>
          </cell>
        </row>
        <row r="6511">
          <cell r="A6511" t="str">
            <v>315034108</v>
          </cell>
        </row>
        <row r="6512">
          <cell r="A6512" t="str">
            <v>315034109</v>
          </cell>
        </row>
        <row r="6513">
          <cell r="A6513" t="str">
            <v>315035000</v>
          </cell>
        </row>
        <row r="6514">
          <cell r="A6514" t="str">
            <v>315035100</v>
          </cell>
        </row>
        <row r="6515">
          <cell r="A6515" t="str">
            <v>315035105</v>
          </cell>
        </row>
        <row r="6516">
          <cell r="A6516" t="str">
            <v>315035107</v>
          </cell>
        </row>
        <row r="6517">
          <cell r="A6517" t="str">
            <v>315035300</v>
          </cell>
        </row>
        <row r="6518">
          <cell r="A6518" t="str">
            <v>315035600</v>
          </cell>
        </row>
        <row r="6519">
          <cell r="A6519" t="str">
            <v>315035603</v>
          </cell>
        </row>
        <row r="6520">
          <cell r="A6520" t="str">
            <v>315035605</v>
          </cell>
        </row>
        <row r="6521">
          <cell r="A6521" t="str">
            <v>315035700</v>
          </cell>
        </row>
        <row r="6522">
          <cell r="A6522" t="str">
            <v>315035707</v>
          </cell>
        </row>
        <row r="6523">
          <cell r="A6523" t="str">
            <v>315036000</v>
          </cell>
        </row>
        <row r="6524">
          <cell r="A6524" t="str">
            <v>315036100</v>
          </cell>
        </row>
        <row r="6525">
          <cell r="A6525" t="str">
            <v>315036103</v>
          </cell>
        </row>
        <row r="6526">
          <cell r="A6526" t="str">
            <v>315036105</v>
          </cell>
        </row>
        <row r="6527">
          <cell r="A6527" t="str">
            <v>315036107</v>
          </cell>
        </row>
        <row r="6528">
          <cell r="A6528" t="str">
            <v>315036109</v>
          </cell>
        </row>
        <row r="6529">
          <cell r="A6529" t="str">
            <v>315036111</v>
          </cell>
        </row>
        <row r="6530">
          <cell r="A6530" t="str">
            <v>315036113</v>
          </cell>
        </row>
        <row r="6531">
          <cell r="A6531" t="str">
            <v>315036115</v>
          </cell>
        </row>
        <row r="6532">
          <cell r="A6532" t="str">
            <v>315036117</v>
          </cell>
        </row>
        <row r="6533">
          <cell r="A6533" t="str">
            <v>315036400</v>
          </cell>
        </row>
        <row r="6534">
          <cell r="A6534" t="str">
            <v>315036700</v>
          </cell>
        </row>
        <row r="6535">
          <cell r="A6535" t="str">
            <v>315037000</v>
          </cell>
        </row>
        <row r="6536">
          <cell r="A6536" t="str">
            <v>315037100</v>
          </cell>
        </row>
        <row r="6537">
          <cell r="A6537" t="str">
            <v>315037102</v>
          </cell>
        </row>
        <row r="6538">
          <cell r="A6538" t="str">
            <v>315037105</v>
          </cell>
        </row>
        <row r="6539">
          <cell r="A6539" t="str">
            <v>315037106</v>
          </cell>
        </row>
        <row r="6540">
          <cell r="A6540" t="str">
            <v>315037107</v>
          </cell>
        </row>
        <row r="6541">
          <cell r="A6541" t="str">
            <v>315037200</v>
          </cell>
        </row>
        <row r="6542">
          <cell r="A6542" t="str">
            <v>315037500</v>
          </cell>
        </row>
        <row r="6543">
          <cell r="A6543" t="str">
            <v>315037700</v>
          </cell>
        </row>
        <row r="6544">
          <cell r="A6544" t="str">
            <v>315037900</v>
          </cell>
        </row>
        <row r="6545">
          <cell r="A6545" t="str">
            <v>315039000</v>
          </cell>
        </row>
        <row r="6546">
          <cell r="A6546" t="str">
            <v>315039100</v>
          </cell>
        </row>
        <row r="6547">
          <cell r="A6547" t="str">
            <v>315039102</v>
          </cell>
        </row>
        <row r="6548">
          <cell r="A6548" t="str">
            <v>315039103</v>
          </cell>
        </row>
        <row r="6549">
          <cell r="A6549" t="str">
            <v>315039104</v>
          </cell>
        </row>
        <row r="6550">
          <cell r="A6550" t="str">
            <v>315039105</v>
          </cell>
        </row>
        <row r="6551">
          <cell r="A6551" t="str">
            <v>315039106</v>
          </cell>
        </row>
        <row r="6552">
          <cell r="A6552" t="str">
            <v>315039107</v>
          </cell>
        </row>
        <row r="6553">
          <cell r="A6553" t="str">
            <v>315039108</v>
          </cell>
        </row>
        <row r="6554">
          <cell r="A6554" t="str">
            <v>315039109</v>
          </cell>
        </row>
        <row r="6555">
          <cell r="A6555" t="str">
            <v>315039600</v>
          </cell>
        </row>
        <row r="6556">
          <cell r="A6556" t="str">
            <v>315040000</v>
          </cell>
        </row>
        <row r="6557">
          <cell r="A6557" t="str">
            <v>315040100</v>
          </cell>
        </row>
        <row r="6558">
          <cell r="A6558" t="str">
            <v>315040104</v>
          </cell>
        </row>
        <row r="6559">
          <cell r="A6559" t="str">
            <v>315040105</v>
          </cell>
        </row>
        <row r="6560">
          <cell r="A6560" t="str">
            <v>315040200</v>
          </cell>
        </row>
        <row r="6561">
          <cell r="A6561" t="str">
            <v>315040203</v>
          </cell>
        </row>
        <row r="6562">
          <cell r="A6562" t="str">
            <v>315040400</v>
          </cell>
        </row>
        <row r="6563">
          <cell r="A6563" t="str">
            <v>315040403</v>
          </cell>
        </row>
        <row r="6564">
          <cell r="A6564" t="str">
            <v>315041000</v>
          </cell>
        </row>
        <row r="6565">
          <cell r="A6565" t="str">
            <v>315041100</v>
          </cell>
        </row>
        <row r="6566">
          <cell r="A6566" t="str">
            <v>315041103</v>
          </cell>
        </row>
        <row r="6567">
          <cell r="A6567" t="str">
            <v>315041106</v>
          </cell>
        </row>
        <row r="6568">
          <cell r="A6568" t="str">
            <v>315041107</v>
          </cell>
        </row>
        <row r="6569">
          <cell r="A6569" t="str">
            <v>315041200</v>
          </cell>
        </row>
        <row r="6570">
          <cell r="A6570" t="str">
            <v>315041203</v>
          </cell>
        </row>
        <row r="6571">
          <cell r="A6571" t="str">
            <v>315041205</v>
          </cell>
        </row>
        <row r="6572">
          <cell r="A6572" t="str">
            <v>315041600</v>
          </cell>
        </row>
        <row r="6573">
          <cell r="A6573" t="str">
            <v>315041603</v>
          </cell>
        </row>
        <row r="6574">
          <cell r="A6574" t="str">
            <v>315041607</v>
          </cell>
        </row>
        <row r="6575">
          <cell r="A6575" t="str">
            <v>315042000</v>
          </cell>
        </row>
        <row r="6576">
          <cell r="A6576" t="str">
            <v>315042100</v>
          </cell>
        </row>
        <row r="6577">
          <cell r="A6577" t="str">
            <v>315042103</v>
          </cell>
        </row>
        <row r="6578">
          <cell r="A6578" t="str">
            <v>315042107</v>
          </cell>
        </row>
        <row r="6579">
          <cell r="A6579" t="str">
            <v>315042300</v>
          </cell>
        </row>
        <row r="6580">
          <cell r="A6580" t="str">
            <v>315042303</v>
          </cell>
        </row>
        <row r="6581">
          <cell r="A6581" t="str">
            <v>315042305</v>
          </cell>
        </row>
        <row r="6582">
          <cell r="A6582" t="str">
            <v>315042307</v>
          </cell>
        </row>
        <row r="6583">
          <cell r="A6583" t="str">
            <v>315042600</v>
          </cell>
        </row>
        <row r="6584">
          <cell r="A6584" t="str">
            <v>315042605</v>
          </cell>
        </row>
        <row r="6585">
          <cell r="A6585" t="str">
            <v>315042609</v>
          </cell>
        </row>
        <row r="6586">
          <cell r="A6586" t="str">
            <v>315042613</v>
          </cell>
        </row>
        <row r="6587">
          <cell r="A6587" t="str">
            <v>315042617</v>
          </cell>
        </row>
        <row r="6588">
          <cell r="A6588" t="str">
            <v>315042621</v>
          </cell>
        </row>
        <row r="6589">
          <cell r="A6589" t="str">
            <v>315042800</v>
          </cell>
        </row>
        <row r="6590">
          <cell r="A6590" t="str">
            <v>315043000</v>
          </cell>
        </row>
        <row r="6591">
          <cell r="A6591" t="str">
            <v>315043100</v>
          </cell>
        </row>
        <row r="6592">
          <cell r="A6592" t="str">
            <v>315045000</v>
          </cell>
        </row>
        <row r="6593">
          <cell r="A6593" t="str">
            <v>315045100</v>
          </cell>
        </row>
        <row r="6594">
          <cell r="A6594" t="str">
            <v>315045105</v>
          </cell>
        </row>
        <row r="6595">
          <cell r="A6595" t="str">
            <v>315045107</v>
          </cell>
        </row>
        <row r="6596">
          <cell r="A6596" t="str">
            <v>315045109</v>
          </cell>
        </row>
        <row r="6597">
          <cell r="A6597" t="str">
            <v>315045200</v>
          </cell>
        </row>
        <row r="6598">
          <cell r="A6598" t="str">
            <v>315051000</v>
          </cell>
        </row>
        <row r="6599">
          <cell r="A6599" t="str">
            <v>315051100</v>
          </cell>
        </row>
        <row r="6600">
          <cell r="A6600" t="str">
            <v>315051103</v>
          </cell>
        </row>
        <row r="6601">
          <cell r="A6601" t="str">
            <v>315051105</v>
          </cell>
        </row>
        <row r="6602">
          <cell r="A6602" t="str">
            <v>315051200</v>
          </cell>
        </row>
        <row r="6603">
          <cell r="A6603" t="str">
            <v>315051300</v>
          </cell>
        </row>
        <row r="6604">
          <cell r="A6604" t="str">
            <v>315051303</v>
          </cell>
        </row>
        <row r="6605">
          <cell r="A6605" t="str">
            <v>315051500</v>
          </cell>
        </row>
        <row r="6606">
          <cell r="A6606" t="str">
            <v>315051600</v>
          </cell>
        </row>
        <row r="6607">
          <cell r="A6607" t="str">
            <v>315055000</v>
          </cell>
        </row>
        <row r="6608">
          <cell r="A6608" t="str">
            <v>315055100</v>
          </cell>
        </row>
        <row r="6609">
          <cell r="A6609" t="str">
            <v>315055103</v>
          </cell>
        </row>
        <row r="6610">
          <cell r="A6610" t="str">
            <v>315055105</v>
          </cell>
        </row>
        <row r="6611">
          <cell r="A6611" t="str">
            <v>315055107</v>
          </cell>
        </row>
        <row r="6612">
          <cell r="A6612" t="str">
            <v>315055109</v>
          </cell>
        </row>
        <row r="6613">
          <cell r="A6613" t="str">
            <v>315055111</v>
          </cell>
        </row>
        <row r="6614">
          <cell r="A6614" t="str">
            <v>315055113</v>
          </cell>
        </row>
        <row r="6615">
          <cell r="A6615" t="str">
            <v>315055115</v>
          </cell>
        </row>
        <row r="6616">
          <cell r="A6616" t="str">
            <v>315055117</v>
          </cell>
        </row>
        <row r="6617">
          <cell r="A6617" t="str">
            <v>315055119</v>
          </cell>
        </row>
        <row r="6618">
          <cell r="A6618" t="str">
            <v>315055121</v>
          </cell>
        </row>
        <row r="6619">
          <cell r="A6619" t="str">
            <v>315055280</v>
          </cell>
        </row>
        <row r="6620">
          <cell r="A6620" t="str">
            <v>315055800</v>
          </cell>
        </row>
        <row r="6621">
          <cell r="A6621" t="str">
            <v>315055803</v>
          </cell>
        </row>
        <row r="6622">
          <cell r="A6622" t="str">
            <v>315400000</v>
          </cell>
        </row>
        <row r="6623">
          <cell r="A6623" t="str">
            <v>315430000</v>
          </cell>
        </row>
        <row r="6624">
          <cell r="A6624" t="str">
            <v>315430100</v>
          </cell>
        </row>
        <row r="6625">
          <cell r="A6625" t="str">
            <v>315430103</v>
          </cell>
        </row>
        <row r="6626">
          <cell r="A6626" t="str">
            <v>315430105</v>
          </cell>
        </row>
        <row r="6627">
          <cell r="A6627" t="str">
            <v>315430200</v>
          </cell>
        </row>
        <row r="6628">
          <cell r="A6628" t="str">
            <v>315431000</v>
          </cell>
        </row>
        <row r="6629">
          <cell r="A6629" t="str">
            <v>315431100</v>
          </cell>
        </row>
        <row r="6630">
          <cell r="A6630" t="str">
            <v>315431103</v>
          </cell>
        </row>
        <row r="6631">
          <cell r="A6631" t="str">
            <v>315431105</v>
          </cell>
        </row>
        <row r="6632">
          <cell r="A6632" t="str">
            <v>315431300</v>
          </cell>
        </row>
        <row r="6633">
          <cell r="A6633" t="str">
            <v>315431500</v>
          </cell>
        </row>
        <row r="6634">
          <cell r="A6634" t="str">
            <v>315432000</v>
          </cell>
        </row>
        <row r="6635">
          <cell r="A6635" t="str">
            <v>315432100</v>
          </cell>
        </row>
        <row r="6636">
          <cell r="A6636" t="str">
            <v>315432103</v>
          </cell>
        </row>
        <row r="6637">
          <cell r="A6637" t="str">
            <v>315432104</v>
          </cell>
        </row>
        <row r="6638">
          <cell r="A6638" t="str">
            <v>315432105</v>
          </cell>
        </row>
        <row r="6639">
          <cell r="A6639" t="str">
            <v>315432106</v>
          </cell>
        </row>
        <row r="6640">
          <cell r="A6640" t="str">
            <v>315432107</v>
          </cell>
        </row>
        <row r="6641">
          <cell r="A6641" t="str">
            <v>315432108</v>
          </cell>
        </row>
        <row r="6642">
          <cell r="A6642" t="str">
            <v>315432109</v>
          </cell>
        </row>
        <row r="6643">
          <cell r="A6643" t="str">
            <v>315432500</v>
          </cell>
        </row>
        <row r="6644">
          <cell r="A6644" t="str">
            <v>315432503</v>
          </cell>
        </row>
        <row r="6645">
          <cell r="A6645" t="str">
            <v>315432505</v>
          </cell>
        </row>
        <row r="6646">
          <cell r="A6646" t="str">
            <v>315433000</v>
          </cell>
        </row>
        <row r="6647">
          <cell r="A6647" t="str">
            <v>315433100</v>
          </cell>
        </row>
        <row r="6648">
          <cell r="A6648" t="str">
            <v>315433103</v>
          </cell>
        </row>
        <row r="6649">
          <cell r="A6649" t="str">
            <v>315433105</v>
          </cell>
        </row>
        <row r="6650">
          <cell r="A6650" t="str">
            <v>315433400</v>
          </cell>
        </row>
        <row r="6651">
          <cell r="A6651" t="str">
            <v>315433403</v>
          </cell>
        </row>
        <row r="6652">
          <cell r="A6652" t="str">
            <v>315433404</v>
          </cell>
        </row>
        <row r="6653">
          <cell r="A6653" t="str">
            <v>315433405</v>
          </cell>
        </row>
        <row r="6654">
          <cell r="A6654" t="str">
            <v>315433406</v>
          </cell>
        </row>
        <row r="6655">
          <cell r="A6655" t="str">
            <v>315433407</v>
          </cell>
        </row>
        <row r="6656">
          <cell r="A6656" t="str">
            <v>315433408</v>
          </cell>
        </row>
        <row r="6657">
          <cell r="A6657" t="str">
            <v>315433409</v>
          </cell>
        </row>
        <row r="6658">
          <cell r="A6658" t="str">
            <v>315433600</v>
          </cell>
        </row>
        <row r="6659">
          <cell r="A6659" t="str">
            <v>315433603</v>
          </cell>
        </row>
        <row r="6660">
          <cell r="A6660" t="str">
            <v>315433605</v>
          </cell>
        </row>
        <row r="6661">
          <cell r="A6661" t="str">
            <v>315433607</v>
          </cell>
        </row>
        <row r="6662">
          <cell r="A6662" t="str">
            <v>315433700</v>
          </cell>
        </row>
        <row r="6663">
          <cell r="A6663" t="str">
            <v>315435000</v>
          </cell>
        </row>
        <row r="6664">
          <cell r="A6664" t="str">
            <v>315435100</v>
          </cell>
        </row>
        <row r="6665">
          <cell r="A6665" t="str">
            <v>315435103</v>
          </cell>
        </row>
        <row r="6666">
          <cell r="A6666" t="str">
            <v>315435105</v>
          </cell>
        </row>
        <row r="6667">
          <cell r="A6667" t="str">
            <v>315435300</v>
          </cell>
        </row>
        <row r="6668">
          <cell r="A6668" t="str">
            <v>315435400</v>
          </cell>
        </row>
        <row r="6669">
          <cell r="A6669" t="str">
            <v>315437000</v>
          </cell>
        </row>
        <row r="6670">
          <cell r="A6670" t="str">
            <v>315437100</v>
          </cell>
        </row>
        <row r="6671">
          <cell r="A6671" t="str">
            <v>315437103</v>
          </cell>
        </row>
        <row r="6672">
          <cell r="A6672" t="str">
            <v>315437700</v>
          </cell>
        </row>
        <row r="6673">
          <cell r="A6673" t="str">
            <v>315437800</v>
          </cell>
        </row>
        <row r="6674">
          <cell r="A6674" t="str">
            <v>315437880</v>
          </cell>
        </row>
        <row r="6675">
          <cell r="A6675" t="str">
            <v>315441000</v>
          </cell>
        </row>
        <row r="6676">
          <cell r="A6676" t="str">
            <v>315441100</v>
          </cell>
        </row>
        <row r="6677">
          <cell r="A6677" t="str">
            <v>315441103</v>
          </cell>
        </row>
        <row r="6678">
          <cell r="A6678" t="str">
            <v>315441200</v>
          </cell>
        </row>
        <row r="6679">
          <cell r="A6679" t="str">
            <v>315441300</v>
          </cell>
        </row>
        <row r="6680">
          <cell r="A6680" t="str">
            <v>315441400</v>
          </cell>
        </row>
        <row r="6681">
          <cell r="A6681" t="str">
            <v>315441500</v>
          </cell>
        </row>
        <row r="6682">
          <cell r="A6682" t="str">
            <v>315443000</v>
          </cell>
        </row>
        <row r="6683">
          <cell r="A6683" t="str">
            <v>315443100</v>
          </cell>
        </row>
        <row r="6684">
          <cell r="A6684" t="str">
            <v>315443300</v>
          </cell>
        </row>
        <row r="6685">
          <cell r="A6685" t="str">
            <v>315443400</v>
          </cell>
        </row>
        <row r="6686">
          <cell r="A6686" t="str">
            <v>315444000</v>
          </cell>
        </row>
        <row r="6687">
          <cell r="A6687" t="str">
            <v>315444100</v>
          </cell>
        </row>
        <row r="6688">
          <cell r="A6688" t="str">
            <v>315444103</v>
          </cell>
        </row>
        <row r="6689">
          <cell r="A6689" t="str">
            <v>315444105</v>
          </cell>
        </row>
        <row r="6690">
          <cell r="A6690" t="str">
            <v>315444300</v>
          </cell>
        </row>
        <row r="6691">
          <cell r="A6691" t="str">
            <v>315445000</v>
          </cell>
        </row>
        <row r="6692">
          <cell r="A6692" t="str">
            <v>315445100</v>
          </cell>
        </row>
        <row r="6693">
          <cell r="A6693" t="str">
            <v>315445300</v>
          </cell>
        </row>
        <row r="6694">
          <cell r="A6694" t="str">
            <v>315445400</v>
          </cell>
        </row>
        <row r="6695">
          <cell r="A6695" t="str">
            <v>315445403</v>
          </cell>
        </row>
        <row r="6696">
          <cell r="A6696" t="str">
            <v>315445405</v>
          </cell>
        </row>
        <row r="6697">
          <cell r="A6697" t="str">
            <v>315446000</v>
          </cell>
        </row>
        <row r="6698">
          <cell r="A6698" t="str">
            <v>315446100</v>
          </cell>
        </row>
        <row r="6699">
          <cell r="A6699" t="str">
            <v>315446103</v>
          </cell>
        </row>
        <row r="6700">
          <cell r="A6700" t="str">
            <v>315446200</v>
          </cell>
        </row>
        <row r="6701">
          <cell r="A6701" t="str">
            <v>315446600</v>
          </cell>
        </row>
        <row r="6702">
          <cell r="A6702" t="str">
            <v>315447000</v>
          </cell>
        </row>
        <row r="6703">
          <cell r="A6703" t="str">
            <v>315447100</v>
          </cell>
        </row>
        <row r="6704">
          <cell r="A6704" t="str">
            <v>315447200</v>
          </cell>
        </row>
        <row r="6705">
          <cell r="A6705" t="str">
            <v>315447300</v>
          </cell>
        </row>
        <row r="6706">
          <cell r="A6706" t="str">
            <v>315447400</v>
          </cell>
        </row>
        <row r="6707">
          <cell r="A6707" t="str">
            <v>315447500</v>
          </cell>
        </row>
        <row r="6708">
          <cell r="A6708" t="str">
            <v>315447600</v>
          </cell>
        </row>
        <row r="6709">
          <cell r="A6709" t="str">
            <v>315447700</v>
          </cell>
        </row>
        <row r="6710">
          <cell r="A6710" t="str">
            <v>315451000</v>
          </cell>
        </row>
        <row r="6711">
          <cell r="A6711" t="str">
            <v>315451100</v>
          </cell>
        </row>
        <row r="6712">
          <cell r="A6712" t="str">
            <v>315451500</v>
          </cell>
        </row>
        <row r="6713">
          <cell r="A6713" t="str">
            <v>315453000</v>
          </cell>
        </row>
        <row r="6714">
          <cell r="A6714" t="str">
            <v>315453100</v>
          </cell>
        </row>
        <row r="6715">
          <cell r="A6715" t="str">
            <v>315453103</v>
          </cell>
        </row>
        <row r="6716">
          <cell r="A6716" t="str">
            <v>315453104</v>
          </cell>
        </row>
        <row r="6717">
          <cell r="A6717" t="str">
            <v>315453105</v>
          </cell>
        </row>
        <row r="6718">
          <cell r="A6718" t="str">
            <v>315453106</v>
          </cell>
        </row>
        <row r="6719">
          <cell r="A6719" t="str">
            <v>315453107</v>
          </cell>
        </row>
        <row r="6720">
          <cell r="A6720" t="str">
            <v>315453108</v>
          </cell>
        </row>
        <row r="6721">
          <cell r="A6721" t="str">
            <v>315600000</v>
          </cell>
        </row>
        <row r="6722">
          <cell r="A6722" t="str">
            <v>315630000</v>
          </cell>
        </row>
        <row r="6723">
          <cell r="A6723" t="str">
            <v>315630100</v>
          </cell>
        </row>
        <row r="6724">
          <cell r="A6724" t="str">
            <v>315630109</v>
          </cell>
        </row>
        <row r="6725">
          <cell r="A6725" t="str">
            <v>315630111</v>
          </cell>
        </row>
        <row r="6726">
          <cell r="A6726" t="str">
            <v>315630113</v>
          </cell>
        </row>
        <row r="6727">
          <cell r="A6727" t="str">
            <v>315630119</v>
          </cell>
        </row>
        <row r="6728">
          <cell r="A6728" t="str">
            <v>315630123</v>
          </cell>
        </row>
        <row r="6729">
          <cell r="A6729" t="str">
            <v>315632000</v>
          </cell>
        </row>
        <row r="6730">
          <cell r="A6730" t="str">
            <v>315632100</v>
          </cell>
        </row>
        <row r="6731">
          <cell r="A6731" t="str">
            <v>315633000</v>
          </cell>
        </row>
        <row r="6732">
          <cell r="A6732" t="str">
            <v>315633100</v>
          </cell>
        </row>
        <row r="6733">
          <cell r="A6733" t="str">
            <v>315634000</v>
          </cell>
        </row>
        <row r="6734">
          <cell r="A6734" t="str">
            <v>315634100</v>
          </cell>
        </row>
        <row r="6735">
          <cell r="A6735" t="str">
            <v>315635000</v>
          </cell>
        </row>
        <row r="6736">
          <cell r="A6736" t="str">
            <v>315635100</v>
          </cell>
        </row>
        <row r="6737">
          <cell r="A6737" t="str">
            <v>315635111</v>
          </cell>
        </row>
        <row r="6738">
          <cell r="A6738" t="str">
            <v>315636000</v>
          </cell>
        </row>
        <row r="6739">
          <cell r="A6739" t="str">
            <v>315636100</v>
          </cell>
        </row>
        <row r="6740">
          <cell r="A6740" t="str">
            <v>315636105</v>
          </cell>
        </row>
        <row r="6741">
          <cell r="A6741" t="str">
            <v>315636115</v>
          </cell>
        </row>
        <row r="6742">
          <cell r="A6742" t="str">
            <v>315637000</v>
          </cell>
        </row>
        <row r="6743">
          <cell r="A6743" t="str">
            <v>315637100</v>
          </cell>
        </row>
        <row r="6744">
          <cell r="A6744" t="str">
            <v>315637200</v>
          </cell>
        </row>
        <row r="6745">
          <cell r="A6745" t="str">
            <v>315637300</v>
          </cell>
        </row>
        <row r="6746">
          <cell r="A6746" t="str">
            <v>315637400</v>
          </cell>
        </row>
        <row r="6747">
          <cell r="A6747" t="str">
            <v>315637500</v>
          </cell>
        </row>
        <row r="6748">
          <cell r="A6748" t="str">
            <v>315638000</v>
          </cell>
        </row>
        <row r="6749">
          <cell r="A6749" t="str">
            <v>315638100</v>
          </cell>
        </row>
        <row r="6750">
          <cell r="A6750" t="str">
            <v>315638103</v>
          </cell>
        </row>
        <row r="6751">
          <cell r="A6751" t="str">
            <v>315639000</v>
          </cell>
        </row>
        <row r="6752">
          <cell r="A6752" t="str">
            <v>315639100</v>
          </cell>
        </row>
        <row r="6753">
          <cell r="A6753" t="str">
            <v>315639105</v>
          </cell>
        </row>
        <row r="6754">
          <cell r="A6754" t="str">
            <v>315639400</v>
          </cell>
        </row>
        <row r="6755">
          <cell r="A6755" t="str">
            <v>315640000</v>
          </cell>
        </row>
        <row r="6756">
          <cell r="A6756" t="str">
            <v>315640100</v>
          </cell>
        </row>
        <row r="6757">
          <cell r="A6757" t="str">
            <v>315641000</v>
          </cell>
        </row>
        <row r="6758">
          <cell r="A6758" t="str">
            <v>315641100</v>
          </cell>
        </row>
        <row r="6759">
          <cell r="A6759" t="str">
            <v>315641300</v>
          </cell>
        </row>
        <row r="6760">
          <cell r="A6760" t="str">
            <v>315643000</v>
          </cell>
        </row>
        <row r="6761">
          <cell r="A6761" t="str">
            <v>315643100</v>
          </cell>
        </row>
        <row r="6762">
          <cell r="A6762" t="str">
            <v>315645000</v>
          </cell>
        </row>
        <row r="6763">
          <cell r="A6763" t="str">
            <v>315645100</v>
          </cell>
        </row>
        <row r="6764">
          <cell r="A6764" t="str">
            <v>315645200</v>
          </cell>
        </row>
        <row r="6765">
          <cell r="A6765" t="str">
            <v>315645300</v>
          </cell>
        </row>
        <row r="6766">
          <cell r="A6766" t="str">
            <v>315647000</v>
          </cell>
        </row>
        <row r="6767">
          <cell r="A6767" t="str">
            <v>315647100</v>
          </cell>
        </row>
        <row r="6768">
          <cell r="A6768" t="str">
            <v>315647105</v>
          </cell>
        </row>
        <row r="6769">
          <cell r="A6769" t="str">
            <v>315647200</v>
          </cell>
        </row>
        <row r="6770">
          <cell r="A6770" t="str">
            <v>315649000</v>
          </cell>
        </row>
        <row r="6771">
          <cell r="A6771" t="str">
            <v>315649100</v>
          </cell>
        </row>
        <row r="6772">
          <cell r="A6772" t="str">
            <v>315649200</v>
          </cell>
        </row>
        <row r="6773">
          <cell r="A6773" t="str">
            <v>315649300</v>
          </cell>
        </row>
        <row r="6774">
          <cell r="A6774" t="str">
            <v>315651000</v>
          </cell>
        </row>
        <row r="6775">
          <cell r="A6775" t="str">
            <v>315651100</v>
          </cell>
        </row>
        <row r="6776">
          <cell r="A6776" t="str">
            <v>315651200</v>
          </cell>
        </row>
        <row r="6777">
          <cell r="A6777" t="str">
            <v>315651300</v>
          </cell>
        </row>
        <row r="6778">
          <cell r="A6778" t="str">
            <v>316000000</v>
          </cell>
        </row>
        <row r="6779">
          <cell r="A6779" t="str">
            <v>316020100</v>
          </cell>
        </row>
        <row r="6780">
          <cell r="A6780" t="str">
            <v>316033000</v>
          </cell>
        </row>
        <row r="6781">
          <cell r="A6781" t="str">
            <v>316033100</v>
          </cell>
        </row>
        <row r="6782">
          <cell r="A6782" t="str">
            <v>316033103</v>
          </cell>
        </row>
        <row r="6783">
          <cell r="A6783" t="str">
            <v>316033300</v>
          </cell>
        </row>
        <row r="6784">
          <cell r="A6784" t="str">
            <v>316035000</v>
          </cell>
        </row>
        <row r="6785">
          <cell r="A6785" t="str">
            <v>316035100</v>
          </cell>
        </row>
        <row r="6786">
          <cell r="A6786" t="str">
            <v>316035105</v>
          </cell>
        </row>
        <row r="6787">
          <cell r="A6787" t="str">
            <v>316035200</v>
          </cell>
        </row>
        <row r="6788">
          <cell r="A6788" t="str">
            <v>316035600</v>
          </cell>
        </row>
        <row r="6789">
          <cell r="A6789" t="str">
            <v>316035603</v>
          </cell>
        </row>
        <row r="6790">
          <cell r="A6790" t="str">
            <v>316035605</v>
          </cell>
        </row>
        <row r="6791">
          <cell r="A6791" t="str">
            <v>316035607</v>
          </cell>
        </row>
        <row r="6792">
          <cell r="A6792" t="str">
            <v>316035609</v>
          </cell>
        </row>
        <row r="6793">
          <cell r="A6793" t="str">
            <v>316035615</v>
          </cell>
        </row>
        <row r="6794">
          <cell r="A6794" t="str">
            <v>316035617</v>
          </cell>
        </row>
        <row r="6795">
          <cell r="A6795" t="str">
            <v>316035621</v>
          </cell>
        </row>
        <row r="6796">
          <cell r="A6796" t="str">
            <v>316035700</v>
          </cell>
        </row>
        <row r="6797">
          <cell r="A6797" t="str">
            <v>316036000</v>
          </cell>
        </row>
        <row r="6798">
          <cell r="A6798" t="str">
            <v>316036100</v>
          </cell>
        </row>
        <row r="6799">
          <cell r="A6799" t="str">
            <v>316036600</v>
          </cell>
        </row>
        <row r="6800">
          <cell r="A6800" t="str">
            <v>316037000</v>
          </cell>
        </row>
        <row r="6801">
          <cell r="A6801" t="str">
            <v>316037100</v>
          </cell>
        </row>
        <row r="6802">
          <cell r="A6802" t="str">
            <v>316037103</v>
          </cell>
        </row>
        <row r="6803">
          <cell r="A6803" t="str">
            <v>316037105</v>
          </cell>
        </row>
        <row r="6804">
          <cell r="A6804" t="str">
            <v>316037107</v>
          </cell>
        </row>
        <row r="6805">
          <cell r="A6805" t="str">
            <v>316037109</v>
          </cell>
        </row>
        <row r="6806">
          <cell r="A6806" t="str">
            <v>316037200</v>
          </cell>
        </row>
        <row r="6807">
          <cell r="A6807" t="str">
            <v>316038000</v>
          </cell>
        </row>
        <row r="6808">
          <cell r="A6808" t="str">
            <v>316038100</v>
          </cell>
        </row>
        <row r="6809">
          <cell r="A6809" t="str">
            <v>316038103</v>
          </cell>
        </row>
        <row r="6810">
          <cell r="A6810" t="str">
            <v>316038105</v>
          </cell>
        </row>
        <row r="6811">
          <cell r="A6811" t="str">
            <v>316038400</v>
          </cell>
        </row>
        <row r="6812">
          <cell r="A6812" t="str">
            <v>316039000</v>
          </cell>
        </row>
        <row r="6813">
          <cell r="A6813" t="str">
            <v>316039100</v>
          </cell>
        </row>
        <row r="6814">
          <cell r="A6814" t="str">
            <v>316039200</v>
          </cell>
        </row>
        <row r="6815">
          <cell r="A6815" t="str">
            <v>316039205</v>
          </cell>
        </row>
        <row r="6816">
          <cell r="A6816" t="str">
            <v>316039300</v>
          </cell>
        </row>
        <row r="6817">
          <cell r="A6817" t="str">
            <v>316039307</v>
          </cell>
        </row>
        <row r="6818">
          <cell r="A6818" t="str">
            <v>316041000</v>
          </cell>
        </row>
        <row r="6819">
          <cell r="A6819" t="str">
            <v>316041100</v>
          </cell>
        </row>
        <row r="6820">
          <cell r="A6820" t="str">
            <v>316041200</v>
          </cell>
        </row>
        <row r="6821">
          <cell r="A6821" t="str">
            <v>316041400</v>
          </cell>
        </row>
        <row r="6822">
          <cell r="A6822" t="str">
            <v>316043000</v>
          </cell>
        </row>
        <row r="6823">
          <cell r="A6823" t="str">
            <v>316043100</v>
          </cell>
        </row>
        <row r="6824">
          <cell r="A6824" t="str">
            <v>316043103</v>
          </cell>
        </row>
        <row r="6825">
          <cell r="A6825" t="str">
            <v>316043105</v>
          </cell>
        </row>
        <row r="6826">
          <cell r="A6826" t="str">
            <v>316043107</v>
          </cell>
        </row>
        <row r="6827">
          <cell r="A6827" t="str">
            <v>316043111</v>
          </cell>
        </row>
        <row r="6828">
          <cell r="A6828" t="str">
            <v>316043113</v>
          </cell>
        </row>
        <row r="6829">
          <cell r="A6829" t="str">
            <v>316043115</v>
          </cell>
        </row>
        <row r="6830">
          <cell r="A6830" t="str">
            <v>316043117</v>
          </cell>
        </row>
        <row r="6831">
          <cell r="A6831" t="str">
            <v>316043121</v>
          </cell>
        </row>
        <row r="6832">
          <cell r="A6832" t="str">
            <v>316043300</v>
          </cell>
        </row>
        <row r="6833">
          <cell r="A6833" t="str">
            <v>316043400</v>
          </cell>
        </row>
        <row r="6834">
          <cell r="A6834" t="str">
            <v>316047000</v>
          </cell>
        </row>
        <row r="6835">
          <cell r="A6835" t="str">
            <v>316047100</v>
          </cell>
        </row>
        <row r="6836">
          <cell r="A6836" t="str">
            <v>316047300</v>
          </cell>
        </row>
        <row r="6837">
          <cell r="A6837" t="str">
            <v>316047500</v>
          </cell>
        </row>
        <row r="6838">
          <cell r="A6838" t="str">
            <v>316047700</v>
          </cell>
        </row>
        <row r="6839">
          <cell r="A6839" t="str">
            <v>316200000</v>
          </cell>
        </row>
        <row r="6840">
          <cell r="A6840" t="str">
            <v>316220100</v>
          </cell>
        </row>
        <row r="6841">
          <cell r="A6841" t="str">
            <v>316231000</v>
          </cell>
        </row>
        <row r="6842">
          <cell r="A6842" t="str">
            <v>316231100</v>
          </cell>
        </row>
        <row r="6843">
          <cell r="A6843" t="str">
            <v>316231103</v>
          </cell>
        </row>
        <row r="6844">
          <cell r="A6844" t="str">
            <v>316231105</v>
          </cell>
        </row>
        <row r="6845">
          <cell r="A6845" t="str">
            <v>316232000</v>
          </cell>
        </row>
        <row r="6846">
          <cell r="A6846" t="str">
            <v>316232100</v>
          </cell>
        </row>
        <row r="6847">
          <cell r="A6847" t="str">
            <v>316235000</v>
          </cell>
        </row>
        <row r="6848">
          <cell r="A6848" t="str">
            <v>316235100</v>
          </cell>
        </row>
        <row r="6849">
          <cell r="A6849" t="str">
            <v>316235103</v>
          </cell>
        </row>
        <row r="6850">
          <cell r="A6850" t="str">
            <v>316235105</v>
          </cell>
        </row>
        <row r="6851">
          <cell r="A6851" t="str">
            <v>316235107</v>
          </cell>
        </row>
        <row r="6852">
          <cell r="A6852" t="str">
            <v>316235109</v>
          </cell>
        </row>
        <row r="6853">
          <cell r="A6853" t="str">
            <v>316235200</v>
          </cell>
        </row>
        <row r="6854">
          <cell r="A6854" t="str">
            <v>316235203</v>
          </cell>
        </row>
        <row r="6855">
          <cell r="A6855" t="str">
            <v>316235205</v>
          </cell>
        </row>
        <row r="6856">
          <cell r="A6856" t="str">
            <v>316237000</v>
          </cell>
        </row>
        <row r="6857">
          <cell r="A6857" t="str">
            <v>316237100</v>
          </cell>
        </row>
        <row r="6858">
          <cell r="A6858" t="str">
            <v>316237200</v>
          </cell>
        </row>
        <row r="6859">
          <cell r="A6859" t="str">
            <v>316238000</v>
          </cell>
        </row>
        <row r="6860">
          <cell r="A6860" t="str">
            <v>316238100</v>
          </cell>
        </row>
        <row r="6861">
          <cell r="A6861" t="str">
            <v>316239000</v>
          </cell>
        </row>
        <row r="6862">
          <cell r="A6862" t="str">
            <v>316239100</v>
          </cell>
        </row>
        <row r="6863">
          <cell r="A6863" t="str">
            <v>316239200</v>
          </cell>
        </row>
        <row r="6864">
          <cell r="A6864" t="str">
            <v>316240000</v>
          </cell>
        </row>
        <row r="6865">
          <cell r="A6865" t="str">
            <v>316240100</v>
          </cell>
        </row>
        <row r="6866">
          <cell r="A6866" t="str">
            <v>316241000</v>
          </cell>
        </row>
        <row r="6867">
          <cell r="A6867" t="str">
            <v>316241100</v>
          </cell>
        </row>
        <row r="6868">
          <cell r="A6868" t="str">
            <v>316241200</v>
          </cell>
        </row>
        <row r="6869">
          <cell r="A6869" t="str">
            <v>316243000</v>
          </cell>
        </row>
        <row r="6870">
          <cell r="A6870" t="str">
            <v>316243100</v>
          </cell>
        </row>
        <row r="6871">
          <cell r="A6871" t="str">
            <v>316243200</v>
          </cell>
        </row>
        <row r="6872">
          <cell r="A6872" t="str">
            <v>316243400</v>
          </cell>
        </row>
        <row r="6873">
          <cell r="A6873" t="str">
            <v>316245000</v>
          </cell>
        </row>
        <row r="6874">
          <cell r="A6874" t="str">
            <v>316245100</v>
          </cell>
        </row>
        <row r="6875">
          <cell r="A6875" t="str">
            <v>316245103</v>
          </cell>
        </row>
        <row r="6876">
          <cell r="A6876" t="str">
            <v>316245105</v>
          </cell>
        </row>
        <row r="6877">
          <cell r="A6877" t="str">
            <v>316245107</v>
          </cell>
        </row>
        <row r="6878">
          <cell r="A6878" t="str">
            <v>316247000</v>
          </cell>
        </row>
        <row r="6879">
          <cell r="A6879" t="str">
            <v>316247100</v>
          </cell>
        </row>
        <row r="6880">
          <cell r="A6880" t="str">
            <v>316247103</v>
          </cell>
        </row>
        <row r="6881">
          <cell r="A6881" t="str">
            <v>316247200</v>
          </cell>
        </row>
        <row r="6882">
          <cell r="A6882" t="str">
            <v>316247300</v>
          </cell>
        </row>
        <row r="6883">
          <cell r="A6883" t="str">
            <v>316249000</v>
          </cell>
        </row>
        <row r="6884">
          <cell r="A6884" t="str">
            <v>316249100</v>
          </cell>
        </row>
        <row r="6885">
          <cell r="A6885" t="str">
            <v>316249103</v>
          </cell>
        </row>
        <row r="6886">
          <cell r="A6886" t="str">
            <v>316249105</v>
          </cell>
        </row>
        <row r="6887">
          <cell r="A6887" t="str">
            <v>316249400</v>
          </cell>
        </row>
        <row r="6888">
          <cell r="A6888" t="str">
            <v>316249403</v>
          </cell>
        </row>
        <row r="6889">
          <cell r="A6889" t="str">
            <v>316259000</v>
          </cell>
        </row>
        <row r="6890">
          <cell r="A6890" t="str">
            <v>316259100</v>
          </cell>
        </row>
        <row r="6891">
          <cell r="A6891" t="str">
            <v>316259500</v>
          </cell>
        </row>
        <row r="6892">
          <cell r="A6892" t="str">
            <v>316600000</v>
          </cell>
        </row>
        <row r="6893">
          <cell r="A6893" t="str">
            <v>316621000</v>
          </cell>
        </row>
        <row r="6894">
          <cell r="A6894" t="str">
            <v>316621100</v>
          </cell>
        </row>
        <row r="6895">
          <cell r="A6895" t="str">
            <v>316630000</v>
          </cell>
        </row>
        <row r="6896">
          <cell r="A6896" t="str">
            <v>316630100</v>
          </cell>
        </row>
        <row r="6897">
          <cell r="A6897" t="str">
            <v>316630300</v>
          </cell>
        </row>
        <row r="6898">
          <cell r="A6898" t="str">
            <v>316631000</v>
          </cell>
        </row>
        <row r="6899">
          <cell r="A6899" t="str">
            <v>316631100</v>
          </cell>
        </row>
        <row r="6900">
          <cell r="A6900" t="str">
            <v>316631107</v>
          </cell>
        </row>
        <row r="6901">
          <cell r="A6901" t="str">
            <v>316631180</v>
          </cell>
        </row>
        <row r="6902">
          <cell r="A6902" t="str">
            <v>316631200</v>
          </cell>
        </row>
        <row r="6903">
          <cell r="A6903" t="str">
            <v>316632000</v>
          </cell>
        </row>
        <row r="6904">
          <cell r="A6904" t="str">
            <v>316632100</v>
          </cell>
        </row>
        <row r="6905">
          <cell r="A6905" t="str">
            <v>316633000</v>
          </cell>
        </row>
        <row r="6906">
          <cell r="A6906" t="str">
            <v>316633100</v>
          </cell>
        </row>
        <row r="6907">
          <cell r="A6907" t="str">
            <v>316634000</v>
          </cell>
        </row>
        <row r="6908">
          <cell r="A6908" t="str">
            <v>316634100</v>
          </cell>
        </row>
        <row r="6909">
          <cell r="A6909" t="str">
            <v>316634300</v>
          </cell>
        </row>
        <row r="6910">
          <cell r="A6910" t="str">
            <v>316635000</v>
          </cell>
        </row>
        <row r="6911">
          <cell r="A6911" t="str">
            <v>316635100</v>
          </cell>
        </row>
        <row r="6912">
          <cell r="A6912" t="str">
            <v>316635200</v>
          </cell>
        </row>
        <row r="6913">
          <cell r="A6913" t="str">
            <v>316635400</v>
          </cell>
        </row>
        <row r="6914">
          <cell r="A6914" t="str">
            <v>316636000</v>
          </cell>
        </row>
        <row r="6915">
          <cell r="A6915" t="str">
            <v>316636100</v>
          </cell>
        </row>
        <row r="6916">
          <cell r="A6916" t="str">
            <v>316637000</v>
          </cell>
        </row>
        <row r="6917">
          <cell r="A6917" t="str">
            <v>316637100</v>
          </cell>
        </row>
        <row r="6918">
          <cell r="A6918" t="str">
            <v>316637300</v>
          </cell>
        </row>
        <row r="6919">
          <cell r="A6919" t="str">
            <v>316637500</v>
          </cell>
        </row>
        <row r="6920">
          <cell r="A6920" t="str">
            <v>316638000</v>
          </cell>
        </row>
        <row r="6921">
          <cell r="A6921" t="str">
            <v>316638100</v>
          </cell>
        </row>
        <row r="6922">
          <cell r="A6922" t="str">
            <v>316639000</v>
          </cell>
        </row>
        <row r="6923">
          <cell r="A6923" t="str">
            <v>316639100</v>
          </cell>
        </row>
        <row r="6924">
          <cell r="A6924" t="str">
            <v>316640000</v>
          </cell>
        </row>
        <row r="6925">
          <cell r="A6925" t="str">
            <v>316640100</v>
          </cell>
        </row>
        <row r="6926">
          <cell r="A6926" t="str">
            <v>316641000</v>
          </cell>
        </row>
        <row r="6927">
          <cell r="A6927" t="str">
            <v>316641100</v>
          </cell>
        </row>
        <row r="6928">
          <cell r="A6928" t="str">
            <v>316641103</v>
          </cell>
        </row>
        <row r="6929">
          <cell r="A6929" t="str">
            <v>316641200</v>
          </cell>
        </row>
        <row r="6930">
          <cell r="A6930" t="str">
            <v>316641300</v>
          </cell>
        </row>
        <row r="6931">
          <cell r="A6931" t="str">
            <v>316641400</v>
          </cell>
        </row>
        <row r="6932">
          <cell r="A6932" t="str">
            <v>316641500</v>
          </cell>
        </row>
        <row r="6933">
          <cell r="A6933" t="str">
            <v>316643000</v>
          </cell>
        </row>
        <row r="6934">
          <cell r="A6934" t="str">
            <v>316643100</v>
          </cell>
        </row>
        <row r="6935">
          <cell r="A6935" t="str">
            <v>316645000</v>
          </cell>
        </row>
        <row r="6936">
          <cell r="A6936" t="str">
            <v>316645100</v>
          </cell>
        </row>
        <row r="6937">
          <cell r="A6937" t="str">
            <v>316645300</v>
          </cell>
        </row>
        <row r="6938">
          <cell r="A6938" t="str">
            <v>316645400</v>
          </cell>
        </row>
        <row r="6939">
          <cell r="A6939" t="str">
            <v>316647000</v>
          </cell>
        </row>
        <row r="6940">
          <cell r="A6940" t="str">
            <v>316647100</v>
          </cell>
        </row>
        <row r="6941">
          <cell r="A6941" t="str">
            <v>316649000</v>
          </cell>
        </row>
        <row r="6942">
          <cell r="A6942" t="str">
            <v>316649100</v>
          </cell>
        </row>
        <row r="6943">
          <cell r="A6943" t="str">
            <v>316651000</v>
          </cell>
        </row>
        <row r="6944">
          <cell r="A6944" t="str">
            <v>316651100</v>
          </cell>
        </row>
        <row r="6945">
          <cell r="A6945" t="str">
            <v>316651200</v>
          </cell>
        </row>
        <row r="6946">
          <cell r="A6946" t="str">
            <v>316651300</v>
          </cell>
        </row>
        <row r="6947">
          <cell r="A6947" t="str">
            <v>316655000</v>
          </cell>
        </row>
        <row r="6948">
          <cell r="A6948" t="str">
            <v>316655100</v>
          </cell>
        </row>
        <row r="6949">
          <cell r="A6949" t="str">
            <v>350000000</v>
          </cell>
        </row>
        <row r="6950">
          <cell r="A6950" t="str">
            <v>351000000</v>
          </cell>
        </row>
        <row r="6951">
          <cell r="A6951" t="str">
            <v>351010000</v>
          </cell>
        </row>
        <row r="6952">
          <cell r="A6952" t="str">
            <v>351011000</v>
          </cell>
        </row>
        <row r="6953">
          <cell r="A6953" t="str">
            <v>351011100</v>
          </cell>
        </row>
        <row r="6954">
          <cell r="A6954" t="str">
            <v>351011300</v>
          </cell>
        </row>
        <row r="6955">
          <cell r="A6955" t="str">
            <v>351013100</v>
          </cell>
        </row>
        <row r="6956">
          <cell r="A6956" t="str">
            <v>351600000</v>
          </cell>
        </row>
        <row r="6957">
          <cell r="A6957" t="str">
            <v>351610000</v>
          </cell>
        </row>
        <row r="6958">
          <cell r="A6958" t="str">
            <v>351635000</v>
          </cell>
        </row>
        <row r="6959">
          <cell r="A6959" t="str">
            <v>351635100</v>
          </cell>
        </row>
        <row r="6960">
          <cell r="A6960" t="str">
            <v>351639000</v>
          </cell>
        </row>
        <row r="6961">
          <cell r="A6961" t="str">
            <v>351639100</v>
          </cell>
        </row>
        <row r="6962">
          <cell r="A6962" t="str">
            <v>351639300</v>
          </cell>
        </row>
        <row r="6963">
          <cell r="A6963" t="str">
            <v>351645000</v>
          </cell>
        </row>
        <row r="6964">
          <cell r="A6964" t="str">
            <v>351645100</v>
          </cell>
        </row>
        <row r="6965">
          <cell r="A6965" t="str">
            <v>351800000</v>
          </cell>
        </row>
        <row r="6966">
          <cell r="A6966" t="str">
            <v>351810000</v>
          </cell>
        </row>
        <row r="6967">
          <cell r="A6967" t="str">
            <v>351839000</v>
          </cell>
        </row>
        <row r="6968">
          <cell r="A6968" t="str">
            <v>351839100</v>
          </cell>
        </row>
        <row r="6969">
          <cell r="A6969" t="str">
            <v>351839200</v>
          </cell>
        </row>
        <row r="6970">
          <cell r="A6970" t="str">
            <v>351839202</v>
          </cell>
        </row>
        <row r="6971">
          <cell r="A6971" t="str">
            <v>351839205</v>
          </cell>
        </row>
        <row r="6972">
          <cell r="A6972" t="str">
            <v>351839300</v>
          </cell>
        </row>
        <row r="6973">
          <cell r="A6973" t="str">
            <v>351839580</v>
          </cell>
        </row>
        <row r="6974">
          <cell r="A6974" t="str">
            <v>351839800</v>
          </cell>
        </row>
        <row r="6975">
          <cell r="A6975" t="str">
            <v>351839805</v>
          </cell>
        </row>
        <row r="6976">
          <cell r="A6976" t="str">
            <v>351839806</v>
          </cell>
        </row>
        <row r="6977">
          <cell r="A6977" t="str">
            <v>351839900</v>
          </cell>
        </row>
        <row r="6978">
          <cell r="A6978" t="str">
            <v>351839905</v>
          </cell>
        </row>
        <row r="6979">
          <cell r="A6979" t="str">
            <v>351839906</v>
          </cell>
        </row>
        <row r="6980">
          <cell r="A6980" t="str">
            <v>351839907</v>
          </cell>
        </row>
        <row r="6981">
          <cell r="A6981" t="str">
            <v>351845000</v>
          </cell>
        </row>
        <row r="6982">
          <cell r="A6982" t="str">
            <v>351845100</v>
          </cell>
        </row>
        <row r="6983">
          <cell r="A6983" t="str">
            <v>351845103</v>
          </cell>
        </row>
        <row r="6984">
          <cell r="A6984" t="str">
            <v>351845105</v>
          </cell>
        </row>
        <row r="6985">
          <cell r="A6985" t="str">
            <v>351845107</v>
          </cell>
        </row>
        <row r="6986">
          <cell r="A6986" t="str">
            <v>351845109</v>
          </cell>
        </row>
        <row r="6987">
          <cell r="A6987" t="str">
            <v>351845111</v>
          </cell>
        </row>
        <row r="6988">
          <cell r="A6988" t="str">
            <v>351845112</v>
          </cell>
        </row>
        <row r="6989">
          <cell r="A6989" t="str">
            <v>351845115</v>
          </cell>
        </row>
        <row r="6990">
          <cell r="A6990" t="str">
            <v>351845117</v>
          </cell>
        </row>
        <row r="6991">
          <cell r="A6991" t="str">
            <v>351845118</v>
          </cell>
        </row>
        <row r="6992">
          <cell r="A6992" t="str">
            <v>351845119</v>
          </cell>
        </row>
        <row r="6993">
          <cell r="A6993" t="str">
            <v>351845121</v>
          </cell>
        </row>
        <row r="6994">
          <cell r="A6994" t="str">
            <v>351845122</v>
          </cell>
        </row>
        <row r="6995">
          <cell r="A6995" t="str">
            <v>351845123</v>
          </cell>
        </row>
        <row r="6996">
          <cell r="A6996" t="str">
            <v>351845124</v>
          </cell>
        </row>
        <row r="6997">
          <cell r="A6997" t="str">
            <v>351845125</v>
          </cell>
        </row>
        <row r="6998">
          <cell r="A6998" t="str">
            <v>351845126</v>
          </cell>
        </row>
        <row r="6999">
          <cell r="A6999" t="str">
            <v>351845127</v>
          </cell>
        </row>
        <row r="7000">
          <cell r="A7000" t="str">
            <v>351845128</v>
          </cell>
        </row>
        <row r="7001">
          <cell r="A7001" t="str">
            <v>351845129</v>
          </cell>
        </row>
        <row r="7002">
          <cell r="A7002" t="str">
            <v>351845131</v>
          </cell>
        </row>
        <row r="7003">
          <cell r="A7003" t="str">
            <v>351845132</v>
          </cell>
        </row>
        <row r="7004">
          <cell r="A7004" t="str">
            <v>351845133</v>
          </cell>
        </row>
        <row r="7005">
          <cell r="A7005" t="str">
            <v>351845134</v>
          </cell>
        </row>
        <row r="7006">
          <cell r="A7006" t="str">
            <v>351845135</v>
          </cell>
        </row>
        <row r="7007">
          <cell r="A7007" t="str">
            <v>351845136</v>
          </cell>
        </row>
        <row r="7008">
          <cell r="A7008" t="str">
            <v>351845137</v>
          </cell>
        </row>
        <row r="7009">
          <cell r="A7009" t="str">
            <v>351845138</v>
          </cell>
        </row>
        <row r="7010">
          <cell r="A7010" t="str">
            <v>351845139</v>
          </cell>
        </row>
        <row r="7011">
          <cell r="A7011" t="str">
            <v>351845141</v>
          </cell>
        </row>
        <row r="7012">
          <cell r="A7012" t="str">
            <v>351845142</v>
          </cell>
        </row>
        <row r="7013">
          <cell r="A7013" t="str">
            <v>351845143</v>
          </cell>
        </row>
        <row r="7014">
          <cell r="A7014" t="str">
            <v>351845144</v>
          </cell>
        </row>
        <row r="7015">
          <cell r="A7015" t="str">
            <v>351845145</v>
          </cell>
        </row>
        <row r="7016">
          <cell r="A7016" t="str">
            <v>351845146</v>
          </cell>
        </row>
        <row r="7017">
          <cell r="A7017" t="str">
            <v>351845147</v>
          </cell>
        </row>
        <row r="7018">
          <cell r="A7018" t="str">
            <v>351845148</v>
          </cell>
        </row>
        <row r="7019">
          <cell r="A7019" t="str">
            <v>351845149</v>
          </cell>
        </row>
        <row r="7020">
          <cell r="A7020" t="str">
            <v>351849000</v>
          </cell>
        </row>
        <row r="7021">
          <cell r="A7021" t="str">
            <v>351849100</v>
          </cell>
        </row>
        <row r="7022">
          <cell r="A7022" t="str">
            <v>351849105</v>
          </cell>
        </row>
        <row r="7023">
          <cell r="A7023" t="str">
            <v>352000000</v>
          </cell>
        </row>
        <row r="7024">
          <cell r="A7024" t="str">
            <v>352010000</v>
          </cell>
        </row>
        <row r="7025">
          <cell r="A7025" t="str">
            <v>352035000</v>
          </cell>
        </row>
        <row r="7026">
          <cell r="A7026" t="str">
            <v>352035100</v>
          </cell>
        </row>
        <row r="7027">
          <cell r="A7027" t="str">
            <v>352100000</v>
          </cell>
        </row>
        <row r="7028">
          <cell r="A7028" t="str">
            <v>352110000</v>
          </cell>
        </row>
        <row r="7029">
          <cell r="A7029" t="str">
            <v>352200000</v>
          </cell>
        </row>
        <row r="7030">
          <cell r="A7030" t="str">
            <v>352210000</v>
          </cell>
        </row>
        <row r="7031">
          <cell r="A7031" t="str">
            <v>352231000</v>
          </cell>
        </row>
        <row r="7032">
          <cell r="A7032" t="str">
            <v>352231100</v>
          </cell>
        </row>
        <row r="7033">
          <cell r="A7033" t="str">
            <v>352300000</v>
          </cell>
        </row>
        <row r="7034">
          <cell r="A7034" t="str">
            <v>352310000</v>
          </cell>
        </row>
        <row r="7035">
          <cell r="A7035" t="str">
            <v>352337000</v>
          </cell>
        </row>
        <row r="7036">
          <cell r="A7036" t="str">
            <v>352337100</v>
          </cell>
        </row>
        <row r="7037">
          <cell r="A7037" t="str">
            <v>352337200</v>
          </cell>
        </row>
        <row r="7038">
          <cell r="A7038" t="str">
            <v>352400000</v>
          </cell>
        </row>
        <row r="7039">
          <cell r="A7039" t="str">
            <v>352410000</v>
          </cell>
        </row>
        <row r="7040">
          <cell r="A7040" t="str">
            <v>352431000</v>
          </cell>
        </row>
        <row r="7041">
          <cell r="A7041" t="str">
            <v>352431100</v>
          </cell>
        </row>
        <row r="7042">
          <cell r="A7042" t="str">
            <v>352800000</v>
          </cell>
        </row>
        <row r="7043">
          <cell r="A7043" t="str">
            <v>352810000</v>
          </cell>
        </row>
        <row r="7044">
          <cell r="A7044" t="str">
            <v>352835000</v>
          </cell>
        </row>
        <row r="7045">
          <cell r="A7045" t="str">
            <v>352835100</v>
          </cell>
        </row>
        <row r="7046">
          <cell r="A7046" t="str">
            <v>352839000</v>
          </cell>
        </row>
        <row r="7047">
          <cell r="A7047" t="str">
            <v>352839100</v>
          </cell>
        </row>
        <row r="7048">
          <cell r="A7048" t="str">
            <v>352845000</v>
          </cell>
        </row>
        <row r="7049">
          <cell r="A7049" t="str">
            <v>352845100</v>
          </cell>
        </row>
        <row r="7050">
          <cell r="A7050" t="str">
            <v>353200000</v>
          </cell>
        </row>
        <row r="7051">
          <cell r="A7051" t="str">
            <v>353220000</v>
          </cell>
        </row>
        <row r="7052">
          <cell r="A7052" t="str">
            <v>353220100</v>
          </cell>
        </row>
        <row r="7053">
          <cell r="A7053" t="str">
            <v>353233000</v>
          </cell>
        </row>
        <row r="7054">
          <cell r="A7054" t="str">
            <v>353233100</v>
          </cell>
        </row>
        <row r="7055">
          <cell r="A7055" t="str">
            <v>353237000</v>
          </cell>
        </row>
        <row r="7056">
          <cell r="A7056" t="str">
            <v>353237100</v>
          </cell>
        </row>
        <row r="7057">
          <cell r="A7057" t="str">
            <v>353237107</v>
          </cell>
        </row>
        <row r="7058">
          <cell r="A7058" t="str">
            <v>353237200</v>
          </cell>
        </row>
        <row r="7059">
          <cell r="A7059" t="str">
            <v>353237300</v>
          </cell>
        </row>
        <row r="7060">
          <cell r="A7060" t="str">
            <v>353241000</v>
          </cell>
        </row>
        <row r="7061">
          <cell r="A7061" t="str">
            <v>353241100</v>
          </cell>
        </row>
        <row r="7062">
          <cell r="A7062" t="str">
            <v>353241200</v>
          </cell>
        </row>
        <row r="7063">
          <cell r="A7063" t="str">
            <v>353241300</v>
          </cell>
        </row>
        <row r="7064">
          <cell r="A7064" t="str">
            <v>353249000</v>
          </cell>
        </row>
        <row r="7065">
          <cell r="A7065" t="str">
            <v>353249100</v>
          </cell>
        </row>
        <row r="7066">
          <cell r="A7066" t="str">
            <v>353249200</v>
          </cell>
        </row>
        <row r="7067">
          <cell r="A7067" t="str">
            <v>353249205</v>
          </cell>
        </row>
        <row r="7068">
          <cell r="A7068" t="str">
            <v>353249500</v>
          </cell>
        </row>
        <row r="7069">
          <cell r="A7069" t="str">
            <v>353253000</v>
          </cell>
        </row>
        <row r="7070">
          <cell r="A7070" t="str">
            <v>353253100</v>
          </cell>
        </row>
        <row r="7071">
          <cell r="A7071" t="str">
            <v>353253200</v>
          </cell>
        </row>
        <row r="7072">
          <cell r="A7072" t="str">
            <v>353253300</v>
          </cell>
        </row>
        <row r="7073">
          <cell r="A7073" t="str">
            <v>353253400</v>
          </cell>
        </row>
        <row r="7074">
          <cell r="A7074" t="str">
            <v>353253500</v>
          </cell>
        </row>
        <row r="7075">
          <cell r="A7075" t="str">
            <v>353257000</v>
          </cell>
        </row>
        <row r="7076">
          <cell r="A7076" t="str">
            <v>353257100</v>
          </cell>
        </row>
        <row r="7077">
          <cell r="A7077" t="str">
            <v>353259000</v>
          </cell>
        </row>
        <row r="7078">
          <cell r="A7078" t="str">
            <v>353259100</v>
          </cell>
        </row>
        <row r="7079">
          <cell r="A7079" t="str">
            <v>353259107</v>
          </cell>
        </row>
        <row r="7080">
          <cell r="A7080" t="str">
            <v>353259300</v>
          </cell>
        </row>
        <row r="7081">
          <cell r="A7081" t="str">
            <v>353259303</v>
          </cell>
        </row>
        <row r="7082">
          <cell r="A7082" t="str">
            <v>353259600</v>
          </cell>
        </row>
        <row r="7083">
          <cell r="A7083" t="str">
            <v>353259605</v>
          </cell>
        </row>
        <row r="7084">
          <cell r="A7084" t="str">
            <v>353259700</v>
          </cell>
        </row>
        <row r="7085">
          <cell r="A7085" t="str">
            <v>353261000</v>
          </cell>
        </row>
        <row r="7086">
          <cell r="A7086" t="str">
            <v>353261100</v>
          </cell>
        </row>
        <row r="7087">
          <cell r="A7087" t="str">
            <v>353261200</v>
          </cell>
        </row>
        <row r="7088">
          <cell r="A7088" t="str">
            <v>353261800</v>
          </cell>
        </row>
        <row r="7089">
          <cell r="A7089" t="str">
            <v>353263000</v>
          </cell>
        </row>
        <row r="7090">
          <cell r="A7090" t="str">
            <v>353263100</v>
          </cell>
        </row>
        <row r="7091">
          <cell r="A7091" t="str">
            <v>353263102</v>
          </cell>
        </row>
        <row r="7092">
          <cell r="A7092" t="str">
            <v>353263200</v>
          </cell>
        </row>
        <row r="7093">
          <cell r="A7093" t="str">
            <v>353263300</v>
          </cell>
        </row>
        <row r="7094">
          <cell r="A7094" t="str">
            <v>353267000</v>
          </cell>
        </row>
        <row r="7095">
          <cell r="A7095" t="str">
            <v>353267100</v>
          </cell>
        </row>
        <row r="7096">
          <cell r="A7096" t="str">
            <v>353267200</v>
          </cell>
        </row>
        <row r="7097">
          <cell r="A7097" t="str">
            <v>353267800</v>
          </cell>
        </row>
        <row r="7098">
          <cell r="A7098" t="str">
            <v>353281000</v>
          </cell>
        </row>
        <row r="7099">
          <cell r="A7099" t="str">
            <v>353281100</v>
          </cell>
        </row>
        <row r="7100">
          <cell r="A7100" t="str">
            <v>353281200</v>
          </cell>
        </row>
        <row r="7101">
          <cell r="A7101" t="str">
            <v>353281300</v>
          </cell>
        </row>
        <row r="7102">
          <cell r="A7102" t="str">
            <v>353281400</v>
          </cell>
        </row>
        <row r="7103">
          <cell r="A7103" t="str">
            <v>353281600</v>
          </cell>
        </row>
        <row r="7104">
          <cell r="A7104" t="str">
            <v>353285000</v>
          </cell>
        </row>
        <row r="7105">
          <cell r="A7105" t="str">
            <v>353285100</v>
          </cell>
        </row>
        <row r="7106">
          <cell r="A7106" t="str">
            <v>353289000</v>
          </cell>
        </row>
        <row r="7107">
          <cell r="A7107" t="str">
            <v>353289100</v>
          </cell>
        </row>
        <row r="7108">
          <cell r="A7108" t="str">
            <v>353600000</v>
          </cell>
        </row>
        <row r="7109">
          <cell r="A7109" t="str">
            <v>353630000</v>
          </cell>
        </row>
        <row r="7110">
          <cell r="A7110" t="str">
            <v>353630100</v>
          </cell>
        </row>
        <row r="7111">
          <cell r="A7111" t="str">
            <v>353630105</v>
          </cell>
        </row>
        <row r="7112">
          <cell r="A7112" t="str">
            <v>353631000</v>
          </cell>
        </row>
        <row r="7113">
          <cell r="A7113" t="str">
            <v>353631100</v>
          </cell>
        </row>
        <row r="7114">
          <cell r="A7114" t="str">
            <v>353631107</v>
          </cell>
        </row>
        <row r="7115">
          <cell r="A7115" t="str">
            <v>353631108</v>
          </cell>
        </row>
        <row r="7116">
          <cell r="A7116" t="str">
            <v>353631109</v>
          </cell>
        </row>
        <row r="7117">
          <cell r="A7117" t="str">
            <v>353631111</v>
          </cell>
        </row>
        <row r="7118">
          <cell r="A7118" t="str">
            <v>353631112</v>
          </cell>
        </row>
        <row r="7119">
          <cell r="A7119" t="str">
            <v>353631113</v>
          </cell>
        </row>
        <row r="7120">
          <cell r="A7120" t="str">
            <v>353631114</v>
          </cell>
        </row>
        <row r="7121">
          <cell r="A7121" t="str">
            <v>353631115</v>
          </cell>
        </row>
        <row r="7122">
          <cell r="A7122" t="str">
            <v>353631116</v>
          </cell>
        </row>
        <row r="7123">
          <cell r="A7123" t="str">
            <v>353631117</v>
          </cell>
        </row>
        <row r="7124">
          <cell r="A7124" t="str">
            <v>353631300</v>
          </cell>
        </row>
        <row r="7125">
          <cell r="A7125" t="str">
            <v>353631303</v>
          </cell>
        </row>
        <row r="7126">
          <cell r="A7126" t="str">
            <v>353631305</v>
          </cell>
        </row>
        <row r="7127">
          <cell r="A7127" t="str">
            <v>353631306</v>
          </cell>
        </row>
        <row r="7128">
          <cell r="A7128" t="str">
            <v>353631313</v>
          </cell>
        </row>
        <row r="7129">
          <cell r="A7129" t="str">
            <v>353631315</v>
          </cell>
        </row>
        <row r="7130">
          <cell r="A7130" t="str">
            <v>353631316</v>
          </cell>
        </row>
        <row r="7131">
          <cell r="A7131" t="str">
            <v>353631321</v>
          </cell>
        </row>
        <row r="7132">
          <cell r="A7132" t="str">
            <v>353633000</v>
          </cell>
        </row>
        <row r="7133">
          <cell r="A7133" t="str">
            <v>353633100</v>
          </cell>
        </row>
        <row r="7134">
          <cell r="A7134" t="str">
            <v>353633102</v>
          </cell>
        </row>
        <row r="7135">
          <cell r="A7135" t="str">
            <v>353633103</v>
          </cell>
        </row>
        <row r="7136">
          <cell r="A7136" t="str">
            <v>353633104</v>
          </cell>
        </row>
        <row r="7137">
          <cell r="A7137" t="str">
            <v>353633106</v>
          </cell>
        </row>
        <row r="7138">
          <cell r="A7138" t="str">
            <v>353633107</v>
          </cell>
        </row>
        <row r="7139">
          <cell r="A7139" t="str">
            <v>353633108</v>
          </cell>
        </row>
        <row r="7140">
          <cell r="A7140" t="str">
            <v>353633109</v>
          </cell>
        </row>
        <row r="7141">
          <cell r="A7141" t="str">
            <v>353633111</v>
          </cell>
        </row>
        <row r="7142">
          <cell r="A7142" t="str">
            <v>353633113</v>
          </cell>
        </row>
        <row r="7143">
          <cell r="A7143" t="str">
            <v>353633115</v>
          </cell>
        </row>
        <row r="7144">
          <cell r="A7144" t="str">
            <v>353633118</v>
          </cell>
        </row>
        <row r="7145">
          <cell r="A7145" t="str">
            <v>353633119</v>
          </cell>
        </row>
        <row r="7146">
          <cell r="A7146" t="str">
            <v>353633121</v>
          </cell>
        </row>
        <row r="7147">
          <cell r="A7147" t="str">
            <v>353633123</v>
          </cell>
        </row>
        <row r="7148">
          <cell r="A7148" t="str">
            <v>353633125</v>
          </cell>
        </row>
        <row r="7149">
          <cell r="A7149" t="str">
            <v>353633127</v>
          </cell>
        </row>
        <row r="7150">
          <cell r="A7150" t="str">
            <v>353633129</v>
          </cell>
        </row>
        <row r="7151">
          <cell r="A7151" t="str">
            <v>353633131</v>
          </cell>
        </row>
        <row r="7152">
          <cell r="A7152" t="str">
            <v>353633133</v>
          </cell>
        </row>
        <row r="7153">
          <cell r="A7153" t="str">
            <v>353633134</v>
          </cell>
        </row>
        <row r="7154">
          <cell r="A7154" t="str">
            <v>353633135</v>
          </cell>
        </row>
        <row r="7155">
          <cell r="A7155" t="str">
            <v>353633136</v>
          </cell>
        </row>
        <row r="7156">
          <cell r="A7156" t="str">
            <v>353633137</v>
          </cell>
        </row>
        <row r="7157">
          <cell r="A7157" t="str">
            <v>353633138</v>
          </cell>
        </row>
        <row r="7158">
          <cell r="A7158" t="str">
            <v>353633139</v>
          </cell>
        </row>
        <row r="7159">
          <cell r="A7159" t="str">
            <v>353633141</v>
          </cell>
        </row>
        <row r="7160">
          <cell r="A7160" t="str">
            <v>353633142</v>
          </cell>
        </row>
        <row r="7161">
          <cell r="A7161" t="str">
            <v>353633143</v>
          </cell>
        </row>
        <row r="7162">
          <cell r="A7162" t="str">
            <v>353633144</v>
          </cell>
        </row>
        <row r="7163">
          <cell r="A7163" t="str">
            <v>353641000</v>
          </cell>
        </row>
        <row r="7164">
          <cell r="A7164" t="str">
            <v>353641100</v>
          </cell>
        </row>
        <row r="7165">
          <cell r="A7165" t="str">
            <v>353641105</v>
          </cell>
        </row>
        <row r="7166">
          <cell r="A7166" t="str">
            <v>353641107</v>
          </cell>
        </row>
        <row r="7167">
          <cell r="A7167" t="str">
            <v>353641111</v>
          </cell>
        </row>
        <row r="7168">
          <cell r="A7168" t="str">
            <v>353641113</v>
          </cell>
        </row>
        <row r="7169">
          <cell r="A7169" t="str">
            <v>353641114</v>
          </cell>
        </row>
        <row r="7170">
          <cell r="A7170" t="str">
            <v>353641117</v>
          </cell>
        </row>
        <row r="7171">
          <cell r="A7171" t="str">
            <v>353641200</v>
          </cell>
        </row>
        <row r="7172">
          <cell r="A7172" t="str">
            <v>353641202</v>
          </cell>
        </row>
        <row r="7173">
          <cell r="A7173" t="str">
            <v>353641203</v>
          </cell>
        </row>
        <row r="7174">
          <cell r="A7174" t="str">
            <v>353641206</v>
          </cell>
        </row>
        <row r="7175">
          <cell r="A7175" t="str">
            <v>353641211</v>
          </cell>
        </row>
        <row r="7176">
          <cell r="A7176" t="str">
            <v>353641212</v>
          </cell>
        </row>
        <row r="7177">
          <cell r="A7177" t="str">
            <v>353641213</v>
          </cell>
        </row>
        <row r="7178">
          <cell r="A7178" t="str">
            <v>353641300</v>
          </cell>
        </row>
        <row r="7179">
          <cell r="A7179" t="str">
            <v>353641305</v>
          </cell>
        </row>
        <row r="7180">
          <cell r="A7180" t="str">
            <v>353641306</v>
          </cell>
        </row>
        <row r="7181">
          <cell r="A7181" t="str">
            <v>353641307</v>
          </cell>
        </row>
        <row r="7182">
          <cell r="A7182" t="str">
            <v>353641308</v>
          </cell>
        </row>
        <row r="7183">
          <cell r="A7183" t="str">
            <v>353641309</v>
          </cell>
        </row>
        <row r="7184">
          <cell r="A7184" t="str">
            <v>353641311</v>
          </cell>
        </row>
        <row r="7185">
          <cell r="A7185" t="str">
            <v>353641312</v>
          </cell>
        </row>
        <row r="7186">
          <cell r="A7186" t="str">
            <v>353641314</v>
          </cell>
        </row>
        <row r="7187">
          <cell r="A7187" t="str">
            <v>353641317</v>
          </cell>
        </row>
        <row r="7188">
          <cell r="A7188" t="str">
            <v>353641400</v>
          </cell>
        </row>
        <row r="7189">
          <cell r="A7189" t="str">
            <v>353641402</v>
          </cell>
        </row>
        <row r="7190">
          <cell r="A7190" t="str">
            <v>353641406</v>
          </cell>
        </row>
        <row r="7191">
          <cell r="A7191" t="str">
            <v>353641411</v>
          </cell>
        </row>
        <row r="7192">
          <cell r="A7192" t="str">
            <v>353641412</v>
          </cell>
        </row>
        <row r="7193">
          <cell r="A7193" t="str">
            <v>353643000</v>
          </cell>
        </row>
        <row r="7194">
          <cell r="A7194" t="str">
            <v>353643100</v>
          </cell>
        </row>
        <row r="7195">
          <cell r="A7195" t="str">
            <v>353643103</v>
          </cell>
        </row>
        <row r="7196">
          <cell r="A7196" t="str">
            <v>353643105</v>
          </cell>
        </row>
        <row r="7197">
          <cell r="A7197" t="str">
            <v>353643107</v>
          </cell>
        </row>
        <row r="7198">
          <cell r="A7198" t="str">
            <v>353643109</v>
          </cell>
        </row>
        <row r="7199">
          <cell r="A7199" t="str">
            <v>353643111</v>
          </cell>
        </row>
        <row r="7200">
          <cell r="A7200" t="str">
            <v>353643113</v>
          </cell>
        </row>
        <row r="7201">
          <cell r="A7201" t="str">
            <v>353643115</v>
          </cell>
        </row>
        <row r="7202">
          <cell r="A7202" t="str">
            <v>353643117</v>
          </cell>
        </row>
        <row r="7203">
          <cell r="A7203" t="str">
            <v>353645000</v>
          </cell>
        </row>
        <row r="7204">
          <cell r="A7204" t="str">
            <v>353645100</v>
          </cell>
        </row>
        <row r="7205">
          <cell r="A7205" t="str">
            <v>353645102</v>
          </cell>
        </row>
        <row r="7206">
          <cell r="A7206" t="str">
            <v>353645103</v>
          </cell>
        </row>
        <row r="7207">
          <cell r="A7207" t="str">
            <v>353645104</v>
          </cell>
        </row>
        <row r="7208">
          <cell r="A7208" t="str">
            <v>353645105</v>
          </cell>
        </row>
        <row r="7209">
          <cell r="A7209" t="str">
            <v>353645106</v>
          </cell>
        </row>
        <row r="7210">
          <cell r="A7210" t="str">
            <v>353645107</v>
          </cell>
        </row>
        <row r="7211">
          <cell r="A7211" t="str">
            <v>353645108</v>
          </cell>
        </row>
        <row r="7212">
          <cell r="A7212" t="str">
            <v>353645109</v>
          </cell>
        </row>
        <row r="7213">
          <cell r="A7213" t="str">
            <v>353645111</v>
          </cell>
        </row>
        <row r="7214">
          <cell r="A7214" t="str">
            <v>353645112</v>
          </cell>
        </row>
        <row r="7215">
          <cell r="A7215" t="str">
            <v>353645113</v>
          </cell>
        </row>
        <row r="7216">
          <cell r="A7216" t="str">
            <v>353645114</v>
          </cell>
        </row>
        <row r="7217">
          <cell r="A7217" t="str">
            <v>353645115</v>
          </cell>
        </row>
        <row r="7218">
          <cell r="A7218" t="str">
            <v>353645116</v>
          </cell>
        </row>
        <row r="7219">
          <cell r="A7219" t="str">
            <v>353645117</v>
          </cell>
        </row>
        <row r="7220">
          <cell r="A7220" t="str">
            <v>353645118</v>
          </cell>
        </row>
        <row r="7221">
          <cell r="A7221" t="str">
            <v>353645119</v>
          </cell>
        </row>
        <row r="7222">
          <cell r="A7222" t="str">
            <v>353645121</v>
          </cell>
        </row>
        <row r="7223">
          <cell r="A7223" t="str">
            <v>353645200</v>
          </cell>
        </row>
        <row r="7224">
          <cell r="A7224" t="str">
            <v>353645202</v>
          </cell>
        </row>
        <row r="7225">
          <cell r="A7225" t="str">
            <v>353645203</v>
          </cell>
        </row>
        <row r="7226">
          <cell r="A7226" t="str">
            <v>353645204</v>
          </cell>
        </row>
        <row r="7227">
          <cell r="A7227" t="str">
            <v>353645205</v>
          </cell>
        </row>
        <row r="7228">
          <cell r="A7228" t="str">
            <v>353645206</v>
          </cell>
        </row>
        <row r="7229">
          <cell r="A7229" t="str">
            <v>353645207</v>
          </cell>
        </row>
        <row r="7230">
          <cell r="A7230" t="str">
            <v>353645300</v>
          </cell>
        </row>
        <row r="7231">
          <cell r="A7231" t="str">
            <v>353645302</v>
          </cell>
        </row>
        <row r="7232">
          <cell r="A7232" t="str">
            <v>353645303</v>
          </cell>
        </row>
        <row r="7233">
          <cell r="A7233" t="str">
            <v>353645304</v>
          </cell>
        </row>
        <row r="7234">
          <cell r="A7234" t="str">
            <v>353645305</v>
          </cell>
        </row>
        <row r="7235">
          <cell r="A7235" t="str">
            <v>353645306</v>
          </cell>
        </row>
        <row r="7236">
          <cell r="A7236" t="str">
            <v>353645307</v>
          </cell>
        </row>
        <row r="7237">
          <cell r="A7237" t="str">
            <v>353645308</v>
          </cell>
        </row>
        <row r="7238">
          <cell r="A7238" t="str">
            <v>353645309</v>
          </cell>
        </row>
        <row r="7239">
          <cell r="A7239" t="str">
            <v>353645313</v>
          </cell>
        </row>
        <row r="7240">
          <cell r="A7240" t="str">
            <v>353647000</v>
          </cell>
        </row>
        <row r="7241">
          <cell r="A7241" t="str">
            <v>353647100</v>
          </cell>
        </row>
        <row r="7242">
          <cell r="A7242" t="str">
            <v>353647105</v>
          </cell>
        </row>
        <row r="7243">
          <cell r="A7243" t="str">
            <v>353647107</v>
          </cell>
        </row>
        <row r="7244">
          <cell r="A7244" t="str">
            <v>353647109</v>
          </cell>
        </row>
        <row r="7245">
          <cell r="A7245" t="str">
            <v>353647111</v>
          </cell>
        </row>
        <row r="7246">
          <cell r="A7246" t="str">
            <v>353647112</v>
          </cell>
        </row>
        <row r="7247">
          <cell r="A7247" t="str">
            <v>353647113</v>
          </cell>
        </row>
        <row r="7248">
          <cell r="A7248" t="str">
            <v>353647200</v>
          </cell>
        </row>
        <row r="7249">
          <cell r="A7249" t="str">
            <v>353647202</v>
          </cell>
        </row>
        <row r="7250">
          <cell r="A7250" t="str">
            <v>353647203</v>
          </cell>
        </row>
        <row r="7251">
          <cell r="A7251" t="str">
            <v>353647204</v>
          </cell>
        </row>
        <row r="7252">
          <cell r="A7252" t="str">
            <v>353647205</v>
          </cell>
        </row>
        <row r="7253">
          <cell r="A7253" t="str">
            <v>353647206</v>
          </cell>
        </row>
        <row r="7254">
          <cell r="A7254" t="str">
            <v>353649000</v>
          </cell>
        </row>
        <row r="7255">
          <cell r="A7255" t="str">
            <v>353649100</v>
          </cell>
        </row>
        <row r="7256">
          <cell r="A7256" t="str">
            <v>353649102</v>
          </cell>
        </row>
        <row r="7257">
          <cell r="A7257" t="str">
            <v>353649103</v>
          </cell>
        </row>
        <row r="7258">
          <cell r="A7258" t="str">
            <v>353649104</v>
          </cell>
        </row>
        <row r="7259">
          <cell r="A7259" t="str">
            <v>353649105</v>
          </cell>
        </row>
        <row r="7260">
          <cell r="A7260" t="str">
            <v>353649107</v>
          </cell>
        </row>
        <row r="7261">
          <cell r="A7261" t="str">
            <v>353649109</v>
          </cell>
        </row>
        <row r="7262">
          <cell r="A7262" t="str">
            <v>353649115</v>
          </cell>
        </row>
        <row r="7263">
          <cell r="A7263" t="str">
            <v>353649116</v>
          </cell>
        </row>
        <row r="7264">
          <cell r="A7264" t="str">
            <v>353649117</v>
          </cell>
        </row>
        <row r="7265">
          <cell r="A7265" t="str">
            <v>353649118</v>
          </cell>
        </row>
        <row r="7266">
          <cell r="A7266" t="str">
            <v>353649119</v>
          </cell>
        </row>
        <row r="7267">
          <cell r="A7267" t="str">
            <v>353649121</v>
          </cell>
        </row>
        <row r="7268">
          <cell r="A7268" t="str">
            <v>353649122</v>
          </cell>
        </row>
        <row r="7269">
          <cell r="A7269" t="str">
            <v>353649123</v>
          </cell>
        </row>
        <row r="7270">
          <cell r="A7270" t="str">
            <v>353649124</v>
          </cell>
        </row>
        <row r="7271">
          <cell r="A7271" t="str">
            <v>353649125</v>
          </cell>
        </row>
        <row r="7272">
          <cell r="A7272" t="str">
            <v>353649126</v>
          </cell>
        </row>
        <row r="7273">
          <cell r="A7273" t="str">
            <v>353649127</v>
          </cell>
        </row>
        <row r="7274">
          <cell r="A7274" t="str">
            <v>353649128</v>
          </cell>
        </row>
        <row r="7275">
          <cell r="A7275" t="str">
            <v>353649129</v>
          </cell>
        </row>
        <row r="7276">
          <cell r="A7276" t="str">
            <v>353649131</v>
          </cell>
        </row>
        <row r="7277">
          <cell r="A7277" t="str">
            <v>353649132</v>
          </cell>
        </row>
        <row r="7278">
          <cell r="A7278" t="str">
            <v>353649133</v>
          </cell>
        </row>
        <row r="7279">
          <cell r="A7279" t="str">
            <v>353649134</v>
          </cell>
        </row>
        <row r="7280">
          <cell r="A7280" t="str">
            <v>353649135</v>
          </cell>
        </row>
        <row r="7281">
          <cell r="A7281" t="str">
            <v>353649136</v>
          </cell>
        </row>
        <row r="7282">
          <cell r="A7282" t="str">
            <v>353649137</v>
          </cell>
        </row>
        <row r="7283">
          <cell r="A7283" t="str">
            <v>353649138</v>
          </cell>
        </row>
        <row r="7284">
          <cell r="A7284" t="str">
            <v>353649139</v>
          </cell>
        </row>
        <row r="7285">
          <cell r="A7285" t="str">
            <v>353651000</v>
          </cell>
        </row>
        <row r="7286">
          <cell r="A7286" t="str">
            <v>353651100</v>
          </cell>
        </row>
        <row r="7287">
          <cell r="A7287" t="str">
            <v>353651103</v>
          </cell>
        </row>
        <row r="7288">
          <cell r="A7288" t="str">
            <v>353651104</v>
          </cell>
        </row>
        <row r="7289">
          <cell r="A7289" t="str">
            <v>353651105</v>
          </cell>
        </row>
        <row r="7290">
          <cell r="A7290" t="str">
            <v>353651106</v>
          </cell>
        </row>
        <row r="7291">
          <cell r="A7291" t="str">
            <v>353651107</v>
          </cell>
        </row>
        <row r="7292">
          <cell r="A7292" t="str">
            <v>353651108</v>
          </cell>
        </row>
        <row r="7293">
          <cell r="A7293" t="str">
            <v>353651111</v>
          </cell>
        </row>
        <row r="7294">
          <cell r="A7294" t="str">
            <v>353651112</v>
          </cell>
        </row>
        <row r="7295">
          <cell r="A7295" t="str">
            <v>353651113</v>
          </cell>
        </row>
        <row r="7296">
          <cell r="A7296" t="str">
            <v>353651114</v>
          </cell>
        </row>
        <row r="7297">
          <cell r="A7297" t="str">
            <v>353651115</v>
          </cell>
        </row>
        <row r="7298">
          <cell r="A7298" t="str">
            <v>353651116</v>
          </cell>
        </row>
        <row r="7299">
          <cell r="A7299" t="str">
            <v>353651117</v>
          </cell>
        </row>
        <row r="7300">
          <cell r="A7300" t="str">
            <v>353651118</v>
          </cell>
        </row>
        <row r="7301">
          <cell r="A7301" t="str">
            <v>353651119</v>
          </cell>
        </row>
        <row r="7302">
          <cell r="A7302" t="str">
            <v>353651121</v>
          </cell>
        </row>
        <row r="7303">
          <cell r="A7303" t="str">
            <v>353651123</v>
          </cell>
        </row>
        <row r="7304">
          <cell r="A7304" t="str">
            <v>353651125</v>
          </cell>
        </row>
        <row r="7305">
          <cell r="A7305" t="str">
            <v>353651127</v>
          </cell>
        </row>
        <row r="7306">
          <cell r="A7306" t="str">
            <v>353651128</v>
          </cell>
        </row>
        <row r="7307">
          <cell r="A7307" t="str">
            <v>353651129</v>
          </cell>
        </row>
        <row r="7308">
          <cell r="A7308" t="str">
            <v>353651131</v>
          </cell>
        </row>
        <row r="7309">
          <cell r="A7309" t="str">
            <v>353651132</v>
          </cell>
        </row>
        <row r="7310">
          <cell r="A7310" t="str">
            <v>353651133</v>
          </cell>
        </row>
        <row r="7311">
          <cell r="A7311" t="str">
            <v>353651134</v>
          </cell>
        </row>
        <row r="7312">
          <cell r="A7312" t="str">
            <v>353651135</v>
          </cell>
        </row>
        <row r="7313">
          <cell r="A7313" t="str">
            <v>353651136</v>
          </cell>
        </row>
        <row r="7314">
          <cell r="A7314" t="str">
            <v>353655000</v>
          </cell>
        </row>
        <row r="7315">
          <cell r="A7315" t="str">
            <v>353655100</v>
          </cell>
        </row>
        <row r="7316">
          <cell r="A7316" t="str">
            <v>353655200</v>
          </cell>
        </row>
        <row r="7317">
          <cell r="A7317" t="str">
            <v>353655202</v>
          </cell>
        </row>
        <row r="7318">
          <cell r="A7318" t="str">
            <v>353655203</v>
          </cell>
        </row>
        <row r="7319">
          <cell r="A7319" t="str">
            <v>353655204</v>
          </cell>
        </row>
        <row r="7320">
          <cell r="A7320" t="str">
            <v>353655205</v>
          </cell>
        </row>
        <row r="7321">
          <cell r="A7321" t="str">
            <v>353655206</v>
          </cell>
        </row>
        <row r="7322">
          <cell r="A7322" t="str">
            <v>353655207</v>
          </cell>
        </row>
        <row r="7323">
          <cell r="A7323" t="str">
            <v>353655208</v>
          </cell>
        </row>
        <row r="7324">
          <cell r="A7324" t="str">
            <v>353655209</v>
          </cell>
        </row>
        <row r="7325">
          <cell r="A7325" t="str">
            <v>353655300</v>
          </cell>
        </row>
        <row r="7326">
          <cell r="A7326" t="str">
            <v>353655302</v>
          </cell>
        </row>
        <row r="7327">
          <cell r="A7327" t="str">
            <v>353655303</v>
          </cell>
        </row>
        <row r="7328">
          <cell r="A7328" t="str">
            <v>353655304</v>
          </cell>
        </row>
        <row r="7329">
          <cell r="A7329" t="str">
            <v>353655305</v>
          </cell>
        </row>
        <row r="7330">
          <cell r="A7330" t="str">
            <v>353655306</v>
          </cell>
        </row>
        <row r="7331">
          <cell r="A7331" t="str">
            <v>353655307</v>
          </cell>
        </row>
        <row r="7332">
          <cell r="A7332" t="str">
            <v>353655308</v>
          </cell>
        </row>
        <row r="7333">
          <cell r="A7333" t="str">
            <v>353655309</v>
          </cell>
        </row>
        <row r="7334">
          <cell r="A7334" t="str">
            <v>353655311</v>
          </cell>
        </row>
        <row r="7335">
          <cell r="A7335" t="str">
            <v>353655313</v>
          </cell>
        </row>
        <row r="7336">
          <cell r="A7336" t="str">
            <v>353655314</v>
          </cell>
        </row>
        <row r="7337">
          <cell r="A7337" t="str">
            <v>353655315</v>
          </cell>
        </row>
        <row r="7338">
          <cell r="A7338" t="str">
            <v>353655400</v>
          </cell>
        </row>
        <row r="7339">
          <cell r="A7339" t="str">
            <v>353655403</v>
          </cell>
        </row>
        <row r="7340">
          <cell r="A7340" t="str">
            <v>353655405</v>
          </cell>
        </row>
        <row r="7341">
          <cell r="A7341" t="str">
            <v>353655406</v>
          </cell>
        </row>
        <row r="7342">
          <cell r="A7342" t="str">
            <v>353655407</v>
          </cell>
        </row>
        <row r="7343">
          <cell r="A7343" t="str">
            <v>353655409</v>
          </cell>
        </row>
        <row r="7344">
          <cell r="A7344" t="str">
            <v>353655411</v>
          </cell>
        </row>
        <row r="7345">
          <cell r="A7345" t="str">
            <v>353655500</v>
          </cell>
        </row>
        <row r="7346">
          <cell r="A7346" t="str">
            <v>353655503</v>
          </cell>
        </row>
        <row r="7347">
          <cell r="A7347" t="str">
            <v>353655504</v>
          </cell>
        </row>
        <row r="7348">
          <cell r="A7348" t="str">
            <v>353655505</v>
          </cell>
        </row>
        <row r="7349">
          <cell r="A7349" t="str">
            <v>353655506</v>
          </cell>
        </row>
        <row r="7350">
          <cell r="A7350" t="str">
            <v>353655507</v>
          </cell>
        </row>
        <row r="7351">
          <cell r="A7351" t="str">
            <v>353655508</v>
          </cell>
        </row>
        <row r="7352">
          <cell r="A7352" t="str">
            <v>353655511</v>
          </cell>
        </row>
        <row r="7353">
          <cell r="A7353" t="str">
            <v>353659000</v>
          </cell>
        </row>
        <row r="7354">
          <cell r="A7354" t="str">
            <v>353659100</v>
          </cell>
        </row>
        <row r="7355">
          <cell r="A7355" t="str">
            <v>353659102</v>
          </cell>
        </row>
        <row r="7356">
          <cell r="A7356" t="str">
            <v>353659103</v>
          </cell>
        </row>
        <row r="7357">
          <cell r="A7357" t="str">
            <v>353659105</v>
          </cell>
        </row>
        <row r="7358">
          <cell r="A7358" t="str">
            <v>353659106</v>
          </cell>
        </row>
        <row r="7359">
          <cell r="A7359" t="str">
            <v>353659107</v>
          </cell>
        </row>
        <row r="7360">
          <cell r="A7360" t="str">
            <v>353659108</v>
          </cell>
        </row>
        <row r="7361">
          <cell r="A7361" t="str">
            <v>353659111</v>
          </cell>
        </row>
        <row r="7362">
          <cell r="A7362" t="str">
            <v>353659112</v>
          </cell>
        </row>
        <row r="7363">
          <cell r="A7363" t="str">
            <v>353659113</v>
          </cell>
        </row>
        <row r="7364">
          <cell r="A7364" t="str">
            <v>353659114</v>
          </cell>
        </row>
        <row r="7365">
          <cell r="A7365" t="str">
            <v>353659115</v>
          </cell>
        </row>
        <row r="7366">
          <cell r="A7366" t="str">
            <v>353659200</v>
          </cell>
        </row>
        <row r="7367">
          <cell r="A7367" t="str">
            <v>353659202</v>
          </cell>
        </row>
        <row r="7368">
          <cell r="A7368" t="str">
            <v>353659500</v>
          </cell>
        </row>
        <row r="7369">
          <cell r="A7369" t="str">
            <v>353663000</v>
          </cell>
        </row>
        <row r="7370">
          <cell r="A7370" t="str">
            <v>353663100</v>
          </cell>
        </row>
        <row r="7371">
          <cell r="A7371" t="str">
            <v>353663103</v>
          </cell>
        </row>
        <row r="7372">
          <cell r="A7372" t="str">
            <v>353663104</v>
          </cell>
        </row>
        <row r="7373">
          <cell r="A7373" t="str">
            <v>353663105</v>
          </cell>
        </row>
        <row r="7374">
          <cell r="A7374" t="str">
            <v>353663106</v>
          </cell>
        </row>
        <row r="7375">
          <cell r="A7375" t="str">
            <v>353663107</v>
          </cell>
        </row>
        <row r="7376">
          <cell r="A7376" t="str">
            <v>353663108</v>
          </cell>
        </row>
        <row r="7377">
          <cell r="A7377" t="str">
            <v>353663109</v>
          </cell>
        </row>
        <row r="7378">
          <cell r="A7378" t="str">
            <v>353663111</v>
          </cell>
        </row>
        <row r="7379">
          <cell r="A7379" t="str">
            <v>353663200</v>
          </cell>
        </row>
        <row r="7380">
          <cell r="A7380" t="str">
            <v>353663202</v>
          </cell>
        </row>
        <row r="7381">
          <cell r="A7381" t="str">
            <v>353663203</v>
          </cell>
        </row>
        <row r="7382">
          <cell r="A7382" t="str">
            <v>353663204</v>
          </cell>
        </row>
        <row r="7383">
          <cell r="A7383" t="str">
            <v>353663208</v>
          </cell>
        </row>
        <row r="7384">
          <cell r="A7384" t="str">
            <v>353663209</v>
          </cell>
        </row>
        <row r="7385">
          <cell r="A7385" t="str">
            <v>353663300</v>
          </cell>
        </row>
        <row r="7386">
          <cell r="A7386" t="str">
            <v>353663302</v>
          </cell>
        </row>
        <row r="7387">
          <cell r="A7387" t="str">
            <v>353663303</v>
          </cell>
        </row>
        <row r="7388">
          <cell r="A7388" t="str">
            <v>353663304</v>
          </cell>
        </row>
        <row r="7389">
          <cell r="A7389" t="str">
            <v>353663305</v>
          </cell>
        </row>
        <row r="7390">
          <cell r="A7390" t="str">
            <v>353663306</v>
          </cell>
        </row>
        <row r="7391">
          <cell r="A7391" t="str">
            <v>353663307</v>
          </cell>
        </row>
        <row r="7392">
          <cell r="A7392" t="str">
            <v>353663308</v>
          </cell>
        </row>
        <row r="7393">
          <cell r="A7393" t="str">
            <v>353663309</v>
          </cell>
        </row>
        <row r="7394">
          <cell r="A7394" t="str">
            <v>353663312</v>
          </cell>
        </row>
        <row r="7395">
          <cell r="A7395" t="str">
            <v>353663315</v>
          </cell>
        </row>
        <row r="7396">
          <cell r="A7396" t="str">
            <v>353663400</v>
          </cell>
        </row>
        <row r="7397">
          <cell r="A7397" t="str">
            <v>353663402</v>
          </cell>
        </row>
        <row r="7398">
          <cell r="A7398" t="str">
            <v>353663403</v>
          </cell>
        </row>
        <row r="7399">
          <cell r="A7399" t="str">
            <v>353663404</v>
          </cell>
        </row>
        <row r="7400">
          <cell r="A7400" t="str">
            <v>353663406</v>
          </cell>
        </row>
        <row r="7401">
          <cell r="A7401" t="str">
            <v>353663407</v>
          </cell>
        </row>
        <row r="7402">
          <cell r="A7402" t="str">
            <v>353663408</v>
          </cell>
        </row>
        <row r="7403">
          <cell r="A7403" t="str">
            <v>353663409</v>
          </cell>
        </row>
        <row r="7404">
          <cell r="A7404" t="str">
            <v>353663411</v>
          </cell>
        </row>
        <row r="7405">
          <cell r="A7405" t="str">
            <v>353667000</v>
          </cell>
        </row>
        <row r="7406">
          <cell r="A7406" t="str">
            <v>353667100</v>
          </cell>
        </row>
        <row r="7407">
          <cell r="A7407" t="str">
            <v>353671000</v>
          </cell>
        </row>
        <row r="7408">
          <cell r="A7408" t="str">
            <v>353671100</v>
          </cell>
        </row>
        <row r="7409">
          <cell r="A7409" t="str">
            <v>353675000</v>
          </cell>
        </row>
        <row r="7410">
          <cell r="A7410" t="str">
            <v>353675100</v>
          </cell>
        </row>
        <row r="7411">
          <cell r="A7411" t="str">
            <v>353677000</v>
          </cell>
        </row>
        <row r="7412">
          <cell r="A7412" t="str">
            <v>353677100</v>
          </cell>
        </row>
        <row r="7413">
          <cell r="A7413" t="str">
            <v>353677103</v>
          </cell>
        </row>
        <row r="7414">
          <cell r="A7414" t="str">
            <v>353677105</v>
          </cell>
        </row>
        <row r="7415">
          <cell r="A7415" t="str">
            <v>353677106</v>
          </cell>
        </row>
        <row r="7416">
          <cell r="A7416" t="str">
            <v>353677107</v>
          </cell>
        </row>
        <row r="7417">
          <cell r="A7417" t="str">
            <v>353677108</v>
          </cell>
        </row>
        <row r="7418">
          <cell r="A7418" t="str">
            <v>353677109</v>
          </cell>
        </row>
        <row r="7419">
          <cell r="A7419" t="str">
            <v>353677111</v>
          </cell>
        </row>
        <row r="7420">
          <cell r="A7420" t="str">
            <v>353677112</v>
          </cell>
        </row>
        <row r="7421">
          <cell r="A7421" t="str">
            <v>353677113</v>
          </cell>
        </row>
        <row r="7422">
          <cell r="A7422" t="str">
            <v>353677114</v>
          </cell>
        </row>
        <row r="7423">
          <cell r="A7423" t="str">
            <v>353677200</v>
          </cell>
        </row>
        <row r="7424">
          <cell r="A7424" t="str">
            <v>353677202</v>
          </cell>
        </row>
        <row r="7425">
          <cell r="A7425" t="str">
            <v>353677203</v>
          </cell>
        </row>
        <row r="7426">
          <cell r="A7426" t="str">
            <v>353677206</v>
          </cell>
        </row>
        <row r="7427">
          <cell r="A7427" t="str">
            <v>353677207</v>
          </cell>
        </row>
        <row r="7428">
          <cell r="A7428" t="str">
            <v>353677208</v>
          </cell>
        </row>
        <row r="7429">
          <cell r="A7429" t="str">
            <v>353677209</v>
          </cell>
        </row>
        <row r="7430">
          <cell r="A7430" t="str">
            <v>353677211</v>
          </cell>
        </row>
        <row r="7431">
          <cell r="A7431" t="str">
            <v>353677214</v>
          </cell>
        </row>
        <row r="7432">
          <cell r="A7432" t="str">
            <v>353677400</v>
          </cell>
        </row>
        <row r="7433">
          <cell r="A7433" t="str">
            <v>353677402</v>
          </cell>
        </row>
        <row r="7434">
          <cell r="A7434" t="str">
            <v>353677403</v>
          </cell>
        </row>
        <row r="7435">
          <cell r="A7435" t="str">
            <v>353677405</v>
          </cell>
        </row>
        <row r="7436">
          <cell r="A7436" t="str">
            <v>353677406</v>
          </cell>
        </row>
        <row r="7437">
          <cell r="A7437" t="str">
            <v>353677408</v>
          </cell>
        </row>
        <row r="7438">
          <cell r="A7438" t="str">
            <v>353677411</v>
          </cell>
        </row>
        <row r="7439">
          <cell r="A7439" t="str">
            <v>353677500</v>
          </cell>
        </row>
        <row r="7440">
          <cell r="A7440" t="str">
            <v>353677507</v>
          </cell>
        </row>
        <row r="7441">
          <cell r="A7441" t="str">
            <v>353677512</v>
          </cell>
        </row>
        <row r="7442">
          <cell r="A7442" t="str">
            <v>353677513</v>
          </cell>
        </row>
        <row r="7443">
          <cell r="A7443" t="str">
            <v>353679000</v>
          </cell>
        </row>
        <row r="7444">
          <cell r="A7444" t="str">
            <v>353679100</v>
          </cell>
        </row>
        <row r="7445">
          <cell r="A7445" t="str">
            <v>354000000</v>
          </cell>
        </row>
        <row r="7446">
          <cell r="A7446" t="str">
            <v>354030000</v>
          </cell>
        </row>
        <row r="7447">
          <cell r="A7447" t="str">
            <v>354030100</v>
          </cell>
        </row>
        <row r="7448">
          <cell r="A7448" t="str">
            <v>354030200</v>
          </cell>
        </row>
        <row r="7449">
          <cell r="A7449" t="str">
            <v>354031000</v>
          </cell>
        </row>
        <row r="7450">
          <cell r="A7450" t="str">
            <v>354031100</v>
          </cell>
        </row>
        <row r="7451">
          <cell r="A7451" t="str">
            <v>354031102</v>
          </cell>
        </row>
        <row r="7452">
          <cell r="A7452" t="str">
            <v>354031400</v>
          </cell>
        </row>
        <row r="7453">
          <cell r="A7453" t="str">
            <v>354033000</v>
          </cell>
        </row>
        <row r="7454">
          <cell r="A7454" t="str">
            <v>354033100</v>
          </cell>
        </row>
        <row r="7455">
          <cell r="A7455" t="str">
            <v>354033107</v>
          </cell>
        </row>
        <row r="7456">
          <cell r="A7456" t="str">
            <v>354033113</v>
          </cell>
        </row>
        <row r="7457">
          <cell r="A7457" t="str">
            <v>354035000</v>
          </cell>
        </row>
        <row r="7458">
          <cell r="A7458" t="str">
            <v>354035100</v>
          </cell>
        </row>
        <row r="7459">
          <cell r="A7459" t="str">
            <v>354035200</v>
          </cell>
        </row>
        <row r="7460">
          <cell r="A7460" t="str">
            <v>354037000</v>
          </cell>
        </row>
        <row r="7461">
          <cell r="A7461" t="str">
            <v>354037100</v>
          </cell>
        </row>
        <row r="7462">
          <cell r="A7462" t="str">
            <v>354037200</v>
          </cell>
        </row>
        <row r="7463">
          <cell r="A7463" t="str">
            <v>354037300</v>
          </cell>
        </row>
        <row r="7464">
          <cell r="A7464" t="str">
            <v>354039000</v>
          </cell>
        </row>
        <row r="7465">
          <cell r="A7465" t="str">
            <v>354039100</v>
          </cell>
        </row>
        <row r="7466">
          <cell r="A7466" t="str">
            <v>354039200</v>
          </cell>
        </row>
        <row r="7467">
          <cell r="A7467" t="str">
            <v>354039300</v>
          </cell>
        </row>
        <row r="7468">
          <cell r="A7468" t="str">
            <v>354041000</v>
          </cell>
        </row>
        <row r="7469">
          <cell r="A7469" t="str">
            <v>354041100</v>
          </cell>
        </row>
        <row r="7470">
          <cell r="A7470" t="str">
            <v>354043000</v>
          </cell>
        </row>
        <row r="7471">
          <cell r="A7471" t="str">
            <v>354043100</v>
          </cell>
        </row>
        <row r="7472">
          <cell r="A7472" t="str">
            <v>354043200</v>
          </cell>
        </row>
        <row r="7473">
          <cell r="A7473" t="str">
            <v>354043300</v>
          </cell>
        </row>
        <row r="7474">
          <cell r="A7474" t="str">
            <v>354045000</v>
          </cell>
        </row>
        <row r="7475">
          <cell r="A7475" t="str">
            <v>354045100</v>
          </cell>
        </row>
        <row r="7476">
          <cell r="A7476" t="str">
            <v>354045200</v>
          </cell>
        </row>
        <row r="7477">
          <cell r="A7477" t="str">
            <v>354047000</v>
          </cell>
        </row>
        <row r="7478">
          <cell r="A7478" t="str">
            <v>354047100</v>
          </cell>
        </row>
        <row r="7479">
          <cell r="A7479" t="str">
            <v>354047200</v>
          </cell>
        </row>
        <row r="7480">
          <cell r="A7480" t="str">
            <v>354047300</v>
          </cell>
        </row>
        <row r="7481">
          <cell r="A7481" t="str">
            <v>354049000</v>
          </cell>
        </row>
        <row r="7482">
          <cell r="A7482" t="str">
            <v>354049100</v>
          </cell>
        </row>
        <row r="7483">
          <cell r="A7483" t="str">
            <v>354049103</v>
          </cell>
        </row>
        <row r="7484">
          <cell r="A7484" t="str">
            <v>354049300</v>
          </cell>
        </row>
        <row r="7485">
          <cell r="A7485" t="str">
            <v>354051000</v>
          </cell>
        </row>
        <row r="7486">
          <cell r="A7486" t="str">
            <v>354051100</v>
          </cell>
        </row>
        <row r="7487">
          <cell r="A7487" t="str">
            <v>354053000</v>
          </cell>
        </row>
        <row r="7488">
          <cell r="A7488" t="str">
            <v>354053100</v>
          </cell>
        </row>
        <row r="7489">
          <cell r="A7489" t="str">
            <v>354053200</v>
          </cell>
        </row>
        <row r="7490">
          <cell r="A7490" t="str">
            <v>354053300</v>
          </cell>
        </row>
        <row r="7491">
          <cell r="A7491" t="str">
            <v>354055000</v>
          </cell>
        </row>
        <row r="7492">
          <cell r="A7492" t="str">
            <v>354055100</v>
          </cell>
        </row>
        <row r="7493">
          <cell r="A7493" t="str">
            <v>354055300</v>
          </cell>
        </row>
        <row r="7494">
          <cell r="A7494" t="str">
            <v>354055305</v>
          </cell>
        </row>
        <row r="7495">
          <cell r="A7495" t="str">
            <v>354057000</v>
          </cell>
        </row>
        <row r="7496">
          <cell r="A7496" t="str">
            <v>354057100</v>
          </cell>
        </row>
        <row r="7497">
          <cell r="A7497" t="str">
            <v>354057200</v>
          </cell>
        </row>
        <row r="7498">
          <cell r="A7498" t="str">
            <v>354057300</v>
          </cell>
        </row>
        <row r="7499">
          <cell r="A7499" t="str">
            <v>354057400</v>
          </cell>
        </row>
        <row r="7500">
          <cell r="A7500" t="str">
            <v>354059000</v>
          </cell>
        </row>
        <row r="7501">
          <cell r="A7501" t="str">
            <v>354059100</v>
          </cell>
        </row>
        <row r="7502">
          <cell r="A7502" t="str">
            <v>354059105</v>
          </cell>
        </row>
        <row r="7503">
          <cell r="A7503" t="str">
            <v>354059107</v>
          </cell>
        </row>
        <row r="7504">
          <cell r="A7504" t="str">
            <v>354061000</v>
          </cell>
        </row>
        <row r="7505">
          <cell r="A7505" t="str">
            <v>354061100</v>
          </cell>
        </row>
        <row r="7506">
          <cell r="A7506" t="str">
            <v>354063000</v>
          </cell>
        </row>
        <row r="7507">
          <cell r="A7507" t="str">
            <v>354063100</v>
          </cell>
        </row>
        <row r="7508">
          <cell r="A7508" t="str">
            <v>354063200</v>
          </cell>
        </row>
        <row r="7509">
          <cell r="A7509" t="str">
            <v>354063300</v>
          </cell>
        </row>
        <row r="7510">
          <cell r="A7510" t="str">
            <v>354065000</v>
          </cell>
        </row>
        <row r="7511">
          <cell r="A7511" t="str">
            <v>354065100</v>
          </cell>
        </row>
        <row r="7512">
          <cell r="A7512" t="str">
            <v>354065200</v>
          </cell>
        </row>
        <row r="7513">
          <cell r="A7513" t="str">
            <v>354065300</v>
          </cell>
        </row>
        <row r="7514">
          <cell r="A7514" t="str">
            <v>354067000</v>
          </cell>
        </row>
        <row r="7515">
          <cell r="A7515" t="str">
            <v>354067100</v>
          </cell>
        </row>
        <row r="7516">
          <cell r="A7516" t="str">
            <v>354067107</v>
          </cell>
        </row>
        <row r="7517">
          <cell r="A7517" t="str">
            <v>354067200</v>
          </cell>
        </row>
        <row r="7518">
          <cell r="A7518" t="str">
            <v>354067300</v>
          </cell>
        </row>
        <row r="7519">
          <cell r="A7519" t="str">
            <v>354069000</v>
          </cell>
        </row>
        <row r="7520">
          <cell r="A7520" t="str">
            <v>354069100</v>
          </cell>
        </row>
        <row r="7521">
          <cell r="A7521" t="str">
            <v>354069200</v>
          </cell>
        </row>
        <row r="7522">
          <cell r="A7522" t="str">
            <v>354071000</v>
          </cell>
        </row>
        <row r="7523">
          <cell r="A7523" t="str">
            <v>354071100</v>
          </cell>
        </row>
        <row r="7524">
          <cell r="A7524" t="str">
            <v>354071105</v>
          </cell>
        </row>
        <row r="7525">
          <cell r="A7525" t="str">
            <v>354071200</v>
          </cell>
        </row>
        <row r="7526">
          <cell r="A7526" t="str">
            <v>354073000</v>
          </cell>
        </row>
        <row r="7527">
          <cell r="A7527" t="str">
            <v>354073100</v>
          </cell>
        </row>
        <row r="7528">
          <cell r="A7528" t="str">
            <v>354073200</v>
          </cell>
        </row>
        <row r="7529">
          <cell r="A7529" t="str">
            <v>354073300</v>
          </cell>
        </row>
        <row r="7530">
          <cell r="A7530" t="str">
            <v>354075000</v>
          </cell>
        </row>
        <row r="7531">
          <cell r="A7531" t="str">
            <v>354075100</v>
          </cell>
        </row>
        <row r="7532">
          <cell r="A7532" t="str">
            <v>354075200</v>
          </cell>
        </row>
        <row r="7533">
          <cell r="A7533" t="str">
            <v>354075300</v>
          </cell>
        </row>
        <row r="7534">
          <cell r="A7534" t="str">
            <v>354077000</v>
          </cell>
        </row>
        <row r="7535">
          <cell r="A7535" t="str">
            <v>354077100</v>
          </cell>
        </row>
        <row r="7536">
          <cell r="A7536" t="str">
            <v>354077200</v>
          </cell>
        </row>
        <row r="7537">
          <cell r="A7537" t="str">
            <v>354079000</v>
          </cell>
        </row>
        <row r="7538">
          <cell r="A7538" t="str">
            <v>354079100</v>
          </cell>
        </row>
        <row r="7539">
          <cell r="A7539" t="str">
            <v>354081000</v>
          </cell>
        </row>
        <row r="7540">
          <cell r="A7540" t="str">
            <v>354081100</v>
          </cell>
        </row>
        <row r="7541">
          <cell r="A7541" t="str">
            <v>354083000</v>
          </cell>
        </row>
        <row r="7542">
          <cell r="A7542" t="str">
            <v>354083100</v>
          </cell>
        </row>
        <row r="7543">
          <cell r="A7543" t="str">
            <v>354083200</v>
          </cell>
        </row>
        <row r="7544">
          <cell r="A7544" t="str">
            <v>354083300</v>
          </cell>
        </row>
        <row r="7545">
          <cell r="A7545" t="str">
            <v>354087000</v>
          </cell>
        </row>
        <row r="7546">
          <cell r="A7546" t="str">
            <v>354087100</v>
          </cell>
        </row>
        <row r="7547">
          <cell r="A7547" t="str">
            <v>354087300</v>
          </cell>
        </row>
        <row r="7548">
          <cell r="A7548" t="str">
            <v>354087400</v>
          </cell>
        </row>
        <row r="7549">
          <cell r="A7549" t="str">
            <v>354087403</v>
          </cell>
        </row>
        <row r="7550">
          <cell r="A7550" t="str">
            <v>354087500</v>
          </cell>
        </row>
        <row r="7551">
          <cell r="A7551" t="str">
            <v>354089000</v>
          </cell>
        </row>
        <row r="7552">
          <cell r="A7552" t="str">
            <v>354089100</v>
          </cell>
        </row>
        <row r="7553">
          <cell r="A7553" t="str">
            <v>354089107</v>
          </cell>
        </row>
        <row r="7554">
          <cell r="A7554" t="str">
            <v>354089200</v>
          </cell>
        </row>
        <row r="7555">
          <cell r="A7555" t="str">
            <v>354400000</v>
          </cell>
        </row>
        <row r="7556">
          <cell r="A7556" t="str">
            <v>354430000</v>
          </cell>
        </row>
        <row r="7557">
          <cell r="A7557" t="str">
            <v>354430100</v>
          </cell>
        </row>
        <row r="7558">
          <cell r="A7558" t="str">
            <v>354433000</v>
          </cell>
        </row>
        <row r="7559">
          <cell r="A7559" t="str">
            <v>354433100</v>
          </cell>
        </row>
        <row r="7560">
          <cell r="A7560" t="str">
            <v>354433105</v>
          </cell>
        </row>
        <row r="7561">
          <cell r="A7561" t="str">
            <v>354433107</v>
          </cell>
        </row>
        <row r="7562">
          <cell r="A7562" t="str">
            <v>354435000</v>
          </cell>
        </row>
        <row r="7563">
          <cell r="A7563" t="str">
            <v>354435100</v>
          </cell>
        </row>
        <row r="7564">
          <cell r="A7564" t="str">
            <v>354435102</v>
          </cell>
        </row>
        <row r="7565">
          <cell r="A7565" t="str">
            <v>354437000</v>
          </cell>
        </row>
        <row r="7566">
          <cell r="A7566" t="str">
            <v>354437100</v>
          </cell>
        </row>
        <row r="7567">
          <cell r="A7567" t="str">
            <v>354437102</v>
          </cell>
        </row>
        <row r="7568">
          <cell r="A7568" t="str">
            <v>354437103</v>
          </cell>
        </row>
        <row r="7569">
          <cell r="A7569" t="str">
            <v>354437104</v>
          </cell>
        </row>
        <row r="7570">
          <cell r="A7570" t="str">
            <v>354437105</v>
          </cell>
        </row>
        <row r="7571">
          <cell r="A7571" t="str">
            <v>354437106</v>
          </cell>
        </row>
        <row r="7572">
          <cell r="A7572" t="str">
            <v>354437107</v>
          </cell>
        </row>
        <row r="7573">
          <cell r="A7573" t="str">
            <v>354437111</v>
          </cell>
        </row>
        <row r="7574">
          <cell r="A7574" t="str">
            <v>354437112</v>
          </cell>
        </row>
        <row r="7575">
          <cell r="A7575" t="str">
            <v>354437113</v>
          </cell>
        </row>
        <row r="7576">
          <cell r="A7576" t="str">
            <v>354437200</v>
          </cell>
        </row>
        <row r="7577">
          <cell r="A7577" t="str">
            <v>354437202</v>
          </cell>
        </row>
        <row r="7578">
          <cell r="A7578" t="str">
            <v>354437203</v>
          </cell>
        </row>
        <row r="7579">
          <cell r="A7579" t="str">
            <v>354437204</v>
          </cell>
        </row>
        <row r="7580">
          <cell r="A7580" t="str">
            <v>354437205</v>
          </cell>
        </row>
        <row r="7581">
          <cell r="A7581" t="str">
            <v>354437206</v>
          </cell>
        </row>
        <row r="7582">
          <cell r="A7582" t="str">
            <v>354437207</v>
          </cell>
        </row>
        <row r="7583">
          <cell r="A7583" t="str">
            <v>354437400</v>
          </cell>
        </row>
        <row r="7584">
          <cell r="A7584" t="str">
            <v>354439000</v>
          </cell>
        </row>
        <row r="7585">
          <cell r="A7585" t="str">
            <v>354439100</v>
          </cell>
        </row>
        <row r="7586">
          <cell r="A7586" t="str">
            <v>354439103</v>
          </cell>
        </row>
        <row r="7587">
          <cell r="A7587" t="str">
            <v>354439200</v>
          </cell>
        </row>
        <row r="7588">
          <cell r="A7588" t="str">
            <v>354439207</v>
          </cell>
        </row>
        <row r="7589">
          <cell r="A7589" t="str">
            <v>354439300</v>
          </cell>
        </row>
        <row r="7590">
          <cell r="A7590" t="str">
            <v>354439302</v>
          </cell>
        </row>
        <row r="7591">
          <cell r="A7591" t="str">
            <v>354439303</v>
          </cell>
        </row>
        <row r="7592">
          <cell r="A7592" t="str">
            <v>354439400</v>
          </cell>
        </row>
        <row r="7593">
          <cell r="A7593" t="str">
            <v>354441000</v>
          </cell>
        </row>
        <row r="7594">
          <cell r="A7594" t="str">
            <v>354441100</v>
          </cell>
        </row>
        <row r="7595">
          <cell r="A7595" t="str">
            <v>354441105</v>
          </cell>
        </row>
        <row r="7596">
          <cell r="A7596" t="str">
            <v>354441200</v>
          </cell>
        </row>
        <row r="7597">
          <cell r="A7597" t="str">
            <v>354445000</v>
          </cell>
        </row>
        <row r="7598">
          <cell r="A7598" t="str">
            <v>354445100</v>
          </cell>
        </row>
        <row r="7599">
          <cell r="A7599" t="str">
            <v>354445200</v>
          </cell>
        </row>
        <row r="7600">
          <cell r="A7600" t="str">
            <v>354445205</v>
          </cell>
        </row>
        <row r="7601">
          <cell r="A7601" t="str">
            <v>354445300</v>
          </cell>
        </row>
        <row r="7602">
          <cell r="A7602" t="str">
            <v>354445500</v>
          </cell>
        </row>
        <row r="7603">
          <cell r="A7603" t="str">
            <v>354449000</v>
          </cell>
        </row>
        <row r="7604">
          <cell r="A7604" t="str">
            <v>354449100</v>
          </cell>
        </row>
        <row r="7605">
          <cell r="A7605" t="str">
            <v>354449102</v>
          </cell>
        </row>
        <row r="7606">
          <cell r="A7606" t="str">
            <v>354449104</v>
          </cell>
        </row>
        <row r="7607">
          <cell r="A7607" t="str">
            <v>354449109</v>
          </cell>
        </row>
        <row r="7608">
          <cell r="A7608" t="str">
            <v>354449200</v>
          </cell>
        </row>
        <row r="7609">
          <cell r="A7609" t="str">
            <v>354449400</v>
          </cell>
        </row>
        <row r="7610">
          <cell r="A7610" t="str">
            <v>354453000</v>
          </cell>
        </row>
        <row r="7611">
          <cell r="A7611" t="str">
            <v>354453100</v>
          </cell>
        </row>
        <row r="7612">
          <cell r="A7612" t="str">
            <v>354453102</v>
          </cell>
        </row>
        <row r="7613">
          <cell r="A7613" t="str">
            <v>354453103</v>
          </cell>
        </row>
        <row r="7614">
          <cell r="A7614" t="str">
            <v>354453105</v>
          </cell>
        </row>
        <row r="7615">
          <cell r="A7615" t="str">
            <v>354453106</v>
          </cell>
        </row>
        <row r="7616">
          <cell r="A7616" t="str">
            <v>354453107</v>
          </cell>
        </row>
        <row r="7617">
          <cell r="A7617" t="str">
            <v>354453108</v>
          </cell>
        </row>
        <row r="7618">
          <cell r="A7618" t="str">
            <v>354453109</v>
          </cell>
        </row>
        <row r="7619">
          <cell r="A7619" t="str">
            <v>354453111</v>
          </cell>
        </row>
        <row r="7620">
          <cell r="A7620" t="str">
            <v>354453112</v>
          </cell>
        </row>
        <row r="7621">
          <cell r="A7621" t="str">
            <v>354453113</v>
          </cell>
        </row>
        <row r="7622">
          <cell r="A7622" t="str">
            <v>354453115</v>
          </cell>
        </row>
        <row r="7623">
          <cell r="A7623" t="str">
            <v>354453200</v>
          </cell>
        </row>
        <row r="7624">
          <cell r="A7624" t="str">
            <v>354453203</v>
          </cell>
        </row>
        <row r="7625">
          <cell r="A7625" t="str">
            <v>354453204</v>
          </cell>
        </row>
        <row r="7626">
          <cell r="A7626" t="str">
            <v>354453205</v>
          </cell>
        </row>
        <row r="7627">
          <cell r="A7627" t="str">
            <v>354453206</v>
          </cell>
        </row>
        <row r="7628">
          <cell r="A7628" t="str">
            <v>354453207</v>
          </cell>
        </row>
        <row r="7629">
          <cell r="A7629" t="str">
            <v>354453211</v>
          </cell>
        </row>
        <row r="7630">
          <cell r="A7630" t="str">
            <v>354453400</v>
          </cell>
        </row>
        <row r="7631">
          <cell r="A7631" t="str">
            <v>354453500</v>
          </cell>
        </row>
        <row r="7632">
          <cell r="A7632" t="str">
            <v>354453503</v>
          </cell>
        </row>
        <row r="7633">
          <cell r="A7633" t="str">
            <v>354453505</v>
          </cell>
        </row>
        <row r="7634">
          <cell r="A7634" t="str">
            <v>354453506</v>
          </cell>
        </row>
        <row r="7635">
          <cell r="A7635" t="str">
            <v>354453507</v>
          </cell>
        </row>
        <row r="7636">
          <cell r="A7636" t="str">
            <v>354453600</v>
          </cell>
        </row>
        <row r="7637">
          <cell r="A7637" t="str">
            <v>354457000</v>
          </cell>
        </row>
        <row r="7638">
          <cell r="A7638" t="str">
            <v>354457100</v>
          </cell>
        </row>
        <row r="7639">
          <cell r="A7639" t="str">
            <v>354461000</v>
          </cell>
        </row>
        <row r="7640">
          <cell r="A7640" t="str">
            <v>354461100</v>
          </cell>
        </row>
        <row r="7641">
          <cell r="A7641" t="str">
            <v>354461102</v>
          </cell>
        </row>
        <row r="7642">
          <cell r="A7642" t="str">
            <v>354461104</v>
          </cell>
        </row>
        <row r="7643">
          <cell r="A7643" t="str">
            <v>354461105</v>
          </cell>
        </row>
        <row r="7644">
          <cell r="A7644" t="str">
            <v>354461107</v>
          </cell>
        </row>
        <row r="7645">
          <cell r="A7645" t="str">
            <v>354461108</v>
          </cell>
        </row>
        <row r="7646">
          <cell r="A7646" t="str">
            <v>354461400</v>
          </cell>
        </row>
        <row r="7647">
          <cell r="A7647" t="str">
            <v>354463000</v>
          </cell>
        </row>
        <row r="7648">
          <cell r="A7648" t="str">
            <v>354463100</v>
          </cell>
        </row>
        <row r="7649">
          <cell r="A7649" t="str">
            <v>354463102</v>
          </cell>
        </row>
        <row r="7650">
          <cell r="A7650" t="str">
            <v>354463103</v>
          </cell>
        </row>
        <row r="7651">
          <cell r="A7651" t="str">
            <v>354463104</v>
          </cell>
        </row>
        <row r="7652">
          <cell r="A7652" t="str">
            <v>354463105</v>
          </cell>
        </row>
        <row r="7653">
          <cell r="A7653" t="str">
            <v>354463106</v>
          </cell>
        </row>
        <row r="7654">
          <cell r="A7654" t="str">
            <v>354463107</v>
          </cell>
        </row>
        <row r="7655">
          <cell r="A7655" t="str">
            <v>354463109</v>
          </cell>
        </row>
        <row r="7656">
          <cell r="A7656" t="str">
            <v>354463200</v>
          </cell>
        </row>
        <row r="7657">
          <cell r="A7657" t="str">
            <v>354463400</v>
          </cell>
        </row>
        <row r="7658">
          <cell r="A7658" t="str">
            <v>354465000</v>
          </cell>
        </row>
        <row r="7659">
          <cell r="A7659" t="str">
            <v>354465100</v>
          </cell>
        </row>
        <row r="7660">
          <cell r="A7660" t="str">
            <v>354465102</v>
          </cell>
        </row>
        <row r="7661">
          <cell r="A7661" t="str">
            <v>354465103</v>
          </cell>
        </row>
        <row r="7662">
          <cell r="A7662" t="str">
            <v>354465104</v>
          </cell>
        </row>
        <row r="7663">
          <cell r="A7663" t="str">
            <v>354465105</v>
          </cell>
        </row>
        <row r="7664">
          <cell r="A7664" t="str">
            <v>354465106</v>
          </cell>
        </row>
        <row r="7665">
          <cell r="A7665" t="str">
            <v>354465107</v>
          </cell>
        </row>
        <row r="7666">
          <cell r="A7666" t="str">
            <v>354465300</v>
          </cell>
        </row>
        <row r="7667">
          <cell r="A7667" t="str">
            <v>354469000</v>
          </cell>
        </row>
        <row r="7668">
          <cell r="A7668" t="str">
            <v>354469100</v>
          </cell>
        </row>
        <row r="7669">
          <cell r="A7669" t="str">
            <v>354469102</v>
          </cell>
        </row>
        <row r="7670">
          <cell r="A7670" t="str">
            <v>354469103</v>
          </cell>
        </row>
        <row r="7671">
          <cell r="A7671" t="str">
            <v>354469104</v>
          </cell>
        </row>
        <row r="7672">
          <cell r="A7672" t="str">
            <v>354469300</v>
          </cell>
        </row>
        <row r="7673">
          <cell r="A7673" t="str">
            <v>354469302</v>
          </cell>
        </row>
        <row r="7674">
          <cell r="A7674" t="str">
            <v>354800000</v>
          </cell>
        </row>
        <row r="7675">
          <cell r="A7675" t="str">
            <v>354820100</v>
          </cell>
        </row>
        <row r="7676">
          <cell r="A7676" t="str">
            <v>354831000</v>
          </cell>
        </row>
        <row r="7677">
          <cell r="A7677" t="str">
            <v>354831100</v>
          </cell>
        </row>
        <row r="7678">
          <cell r="A7678" t="str">
            <v>354831102</v>
          </cell>
        </row>
        <row r="7679">
          <cell r="A7679" t="str">
            <v>354831103</v>
          </cell>
        </row>
        <row r="7680">
          <cell r="A7680" t="str">
            <v>354831104</v>
          </cell>
        </row>
        <row r="7681">
          <cell r="A7681" t="str">
            <v>354831106</v>
          </cell>
        </row>
        <row r="7682">
          <cell r="A7682" t="str">
            <v>354831109</v>
          </cell>
        </row>
        <row r="7683">
          <cell r="A7683" t="str">
            <v>354831111</v>
          </cell>
        </row>
        <row r="7684">
          <cell r="A7684" t="str">
            <v>354831115</v>
          </cell>
        </row>
        <row r="7685">
          <cell r="A7685" t="str">
            <v>354831119</v>
          </cell>
        </row>
        <row r="7686">
          <cell r="A7686" t="str">
            <v>354831121</v>
          </cell>
        </row>
        <row r="7687">
          <cell r="A7687" t="str">
            <v>354831300</v>
          </cell>
        </row>
        <row r="7688">
          <cell r="A7688" t="str">
            <v>354833000</v>
          </cell>
        </row>
        <row r="7689">
          <cell r="A7689" t="str">
            <v>354833100</v>
          </cell>
        </row>
        <row r="7690">
          <cell r="A7690" t="str">
            <v>354833102</v>
          </cell>
        </row>
        <row r="7691">
          <cell r="A7691" t="str">
            <v>354833114</v>
          </cell>
        </row>
        <row r="7692">
          <cell r="A7692" t="str">
            <v>354833300</v>
          </cell>
        </row>
        <row r="7693">
          <cell r="A7693" t="str">
            <v>354833305</v>
          </cell>
        </row>
        <row r="7694">
          <cell r="A7694" t="str">
            <v>354837000</v>
          </cell>
        </row>
        <row r="7695">
          <cell r="A7695" t="str">
            <v>354837100</v>
          </cell>
        </row>
        <row r="7696">
          <cell r="A7696" t="str">
            <v>354837102</v>
          </cell>
        </row>
        <row r="7697">
          <cell r="A7697" t="str">
            <v>354837103</v>
          </cell>
        </row>
        <row r="7698">
          <cell r="A7698" t="str">
            <v>354837104</v>
          </cell>
        </row>
        <row r="7699">
          <cell r="A7699" t="str">
            <v>354837106</v>
          </cell>
        </row>
        <row r="7700">
          <cell r="A7700" t="str">
            <v>354837107</v>
          </cell>
        </row>
        <row r="7701">
          <cell r="A7701" t="str">
            <v>354837115</v>
          </cell>
        </row>
        <row r="7702">
          <cell r="A7702" t="str">
            <v>354837200</v>
          </cell>
        </row>
        <row r="7703">
          <cell r="A7703" t="str">
            <v>354837203</v>
          </cell>
        </row>
        <row r="7704">
          <cell r="A7704" t="str">
            <v>354837206</v>
          </cell>
        </row>
        <row r="7705">
          <cell r="A7705" t="str">
            <v>354837208</v>
          </cell>
        </row>
        <row r="7706">
          <cell r="A7706" t="str">
            <v>354837209</v>
          </cell>
        </row>
        <row r="7707">
          <cell r="A7707" t="str">
            <v>354837211</v>
          </cell>
        </row>
        <row r="7708">
          <cell r="A7708" t="str">
            <v>354837212</v>
          </cell>
        </row>
        <row r="7709">
          <cell r="A7709" t="str">
            <v>354837213</v>
          </cell>
        </row>
        <row r="7710">
          <cell r="A7710" t="str">
            <v>354837215</v>
          </cell>
        </row>
        <row r="7711">
          <cell r="A7711" t="str">
            <v>354837300</v>
          </cell>
        </row>
        <row r="7712">
          <cell r="A7712" t="str">
            <v>354837303</v>
          </cell>
        </row>
        <row r="7713">
          <cell r="A7713" t="str">
            <v>354837304</v>
          </cell>
        </row>
        <row r="7714">
          <cell r="A7714" t="str">
            <v>354837307</v>
          </cell>
        </row>
        <row r="7715">
          <cell r="A7715" t="str">
            <v>354837308</v>
          </cell>
        </row>
        <row r="7716">
          <cell r="A7716" t="str">
            <v>354837311</v>
          </cell>
        </row>
        <row r="7717">
          <cell r="A7717" t="str">
            <v>354837314</v>
          </cell>
        </row>
        <row r="7718">
          <cell r="A7718" t="str">
            <v>354837315</v>
          </cell>
        </row>
        <row r="7719">
          <cell r="A7719" t="str">
            <v>354837316</v>
          </cell>
        </row>
        <row r="7720">
          <cell r="A7720" t="str">
            <v>354837400</v>
          </cell>
        </row>
        <row r="7721">
          <cell r="A7721" t="str">
            <v>354837402</v>
          </cell>
        </row>
        <row r="7722">
          <cell r="A7722" t="str">
            <v>354837406</v>
          </cell>
        </row>
        <row r="7723">
          <cell r="A7723" t="str">
            <v>354837409</v>
          </cell>
        </row>
        <row r="7724">
          <cell r="A7724" t="str">
            <v>354837500</v>
          </cell>
        </row>
        <row r="7725">
          <cell r="A7725" t="str">
            <v>354837503</v>
          </cell>
        </row>
        <row r="7726">
          <cell r="A7726" t="str">
            <v>354837504</v>
          </cell>
        </row>
        <row r="7727">
          <cell r="A7727" t="str">
            <v>354837506</v>
          </cell>
        </row>
        <row r="7728">
          <cell r="A7728" t="str">
            <v>354837507</v>
          </cell>
        </row>
        <row r="7729">
          <cell r="A7729" t="str">
            <v>354837508</v>
          </cell>
        </row>
        <row r="7730">
          <cell r="A7730" t="str">
            <v>354837509</v>
          </cell>
        </row>
        <row r="7731">
          <cell r="A7731" t="str">
            <v>354837511</v>
          </cell>
        </row>
        <row r="7732">
          <cell r="A7732" t="str">
            <v>354837512</v>
          </cell>
        </row>
        <row r="7733">
          <cell r="A7733" t="str">
            <v>354837513</v>
          </cell>
        </row>
        <row r="7734">
          <cell r="A7734" t="str">
            <v>354837514</v>
          </cell>
        </row>
        <row r="7735">
          <cell r="A7735" t="str">
            <v>354837515</v>
          </cell>
        </row>
        <row r="7736">
          <cell r="A7736" t="str">
            <v>354839000</v>
          </cell>
        </row>
        <row r="7737">
          <cell r="A7737" t="str">
            <v>354839100</v>
          </cell>
        </row>
        <row r="7738">
          <cell r="A7738" t="str">
            <v>354839105</v>
          </cell>
        </row>
        <row r="7739">
          <cell r="A7739" t="str">
            <v>354839106</v>
          </cell>
        </row>
        <row r="7740">
          <cell r="A7740" t="str">
            <v>354839107</v>
          </cell>
        </row>
        <row r="7741">
          <cell r="A7741" t="str">
            <v>354839108</v>
          </cell>
        </row>
        <row r="7742">
          <cell r="A7742" t="str">
            <v>354839109</v>
          </cell>
        </row>
        <row r="7743">
          <cell r="A7743" t="str">
            <v>354839111</v>
          </cell>
        </row>
        <row r="7744">
          <cell r="A7744" t="str">
            <v>354839112</v>
          </cell>
        </row>
        <row r="7745">
          <cell r="A7745" t="str">
            <v>354839113</v>
          </cell>
        </row>
        <row r="7746">
          <cell r="A7746" t="str">
            <v>354839114</v>
          </cell>
        </row>
        <row r="7747">
          <cell r="A7747" t="str">
            <v>354839115</v>
          </cell>
        </row>
        <row r="7748">
          <cell r="A7748" t="str">
            <v>354839116</v>
          </cell>
        </row>
        <row r="7749">
          <cell r="A7749" t="str">
            <v>354839117</v>
          </cell>
        </row>
        <row r="7750">
          <cell r="A7750" t="str">
            <v>354839118</v>
          </cell>
        </row>
        <row r="7751">
          <cell r="A7751" t="str">
            <v>354839119</v>
          </cell>
        </row>
        <row r="7752">
          <cell r="A7752" t="str">
            <v>354839300</v>
          </cell>
        </row>
        <row r="7753">
          <cell r="A7753" t="str">
            <v>354839302</v>
          </cell>
        </row>
        <row r="7754">
          <cell r="A7754" t="str">
            <v>354839303</v>
          </cell>
        </row>
        <row r="7755">
          <cell r="A7755" t="str">
            <v>354839304</v>
          </cell>
        </row>
        <row r="7756">
          <cell r="A7756" t="str">
            <v>354839307</v>
          </cell>
        </row>
        <row r="7757">
          <cell r="A7757" t="str">
            <v>354839311</v>
          </cell>
        </row>
        <row r="7758">
          <cell r="A7758" t="str">
            <v>354839312</v>
          </cell>
        </row>
        <row r="7759">
          <cell r="A7759" t="str">
            <v>354839313</v>
          </cell>
        </row>
        <row r="7760">
          <cell r="A7760" t="str">
            <v>354839314</v>
          </cell>
        </row>
        <row r="7761">
          <cell r="A7761" t="str">
            <v>354843000</v>
          </cell>
        </row>
        <row r="7762">
          <cell r="A7762" t="str">
            <v>354843100</v>
          </cell>
        </row>
        <row r="7763">
          <cell r="A7763" t="str">
            <v>354843103</v>
          </cell>
        </row>
        <row r="7764">
          <cell r="A7764" t="str">
            <v>354843111</v>
          </cell>
        </row>
        <row r="7765">
          <cell r="A7765" t="str">
            <v>354843112</v>
          </cell>
        </row>
        <row r="7766">
          <cell r="A7766" t="str">
            <v>354843113</v>
          </cell>
        </row>
        <row r="7767">
          <cell r="A7767" t="str">
            <v>354843114</v>
          </cell>
        </row>
        <row r="7768">
          <cell r="A7768" t="str">
            <v>354843115</v>
          </cell>
        </row>
        <row r="7769">
          <cell r="A7769" t="str">
            <v>354843116</v>
          </cell>
        </row>
        <row r="7770">
          <cell r="A7770" t="str">
            <v>354843117</v>
          </cell>
        </row>
        <row r="7771">
          <cell r="A7771" t="str">
            <v>354843118</v>
          </cell>
        </row>
        <row r="7772">
          <cell r="A7772" t="str">
            <v>354843119</v>
          </cell>
        </row>
        <row r="7773">
          <cell r="A7773" t="str">
            <v>354843121</v>
          </cell>
        </row>
        <row r="7774">
          <cell r="A7774" t="str">
            <v>354843122</v>
          </cell>
        </row>
        <row r="7775">
          <cell r="A7775" t="str">
            <v>354843123</v>
          </cell>
        </row>
        <row r="7776">
          <cell r="A7776" t="str">
            <v>354843124</v>
          </cell>
        </row>
        <row r="7777">
          <cell r="A7777" t="str">
            <v>354843125</v>
          </cell>
        </row>
        <row r="7778">
          <cell r="A7778" t="str">
            <v>354843200</v>
          </cell>
        </row>
        <row r="7779">
          <cell r="A7779" t="str">
            <v>354843215</v>
          </cell>
        </row>
        <row r="7780">
          <cell r="A7780" t="str">
            <v>354843219</v>
          </cell>
        </row>
        <row r="7781">
          <cell r="A7781" t="str">
            <v>354843222</v>
          </cell>
        </row>
        <row r="7782">
          <cell r="A7782" t="str">
            <v>354843224</v>
          </cell>
        </row>
        <row r="7783">
          <cell r="A7783" t="str">
            <v>354843229</v>
          </cell>
        </row>
        <row r="7784">
          <cell r="A7784" t="str">
            <v>354843235</v>
          </cell>
        </row>
        <row r="7785">
          <cell r="A7785" t="str">
            <v>354843400</v>
          </cell>
        </row>
        <row r="7786">
          <cell r="A7786" t="str">
            <v>354843403</v>
          </cell>
        </row>
        <row r="7787">
          <cell r="A7787" t="str">
            <v>354843404</v>
          </cell>
        </row>
        <row r="7788">
          <cell r="A7788" t="str">
            <v>354843405</v>
          </cell>
        </row>
        <row r="7789">
          <cell r="A7789" t="str">
            <v>354843407</v>
          </cell>
        </row>
        <row r="7790">
          <cell r="A7790" t="str">
            <v>354843409</v>
          </cell>
        </row>
        <row r="7791">
          <cell r="A7791" t="str">
            <v>354843411</v>
          </cell>
        </row>
        <row r="7792">
          <cell r="A7792" t="str">
            <v>354843413</v>
          </cell>
        </row>
        <row r="7793">
          <cell r="A7793" t="str">
            <v>354843416</v>
          </cell>
        </row>
        <row r="7794">
          <cell r="A7794" t="str">
            <v>354845000</v>
          </cell>
        </row>
        <row r="7795">
          <cell r="A7795" t="str">
            <v>354845100</v>
          </cell>
        </row>
        <row r="7796">
          <cell r="A7796" t="str">
            <v>354845102</v>
          </cell>
        </row>
        <row r="7797">
          <cell r="A7797" t="str">
            <v>354845106</v>
          </cell>
        </row>
        <row r="7798">
          <cell r="A7798" t="str">
            <v>354845111</v>
          </cell>
        </row>
        <row r="7799">
          <cell r="A7799" t="str">
            <v>354845113</v>
          </cell>
        </row>
        <row r="7800">
          <cell r="A7800" t="str">
            <v>354845115</v>
          </cell>
        </row>
        <row r="7801">
          <cell r="A7801" t="str">
            <v>354845117</v>
          </cell>
        </row>
        <row r="7802">
          <cell r="A7802" t="str">
            <v>354845119</v>
          </cell>
        </row>
        <row r="7803">
          <cell r="A7803" t="str">
            <v>354845121</v>
          </cell>
        </row>
        <row r="7804">
          <cell r="A7804" t="str">
            <v>354845123</v>
          </cell>
        </row>
        <row r="7805">
          <cell r="A7805" t="str">
            <v>354845125</v>
          </cell>
        </row>
        <row r="7806">
          <cell r="A7806" t="str">
            <v>354845126</v>
          </cell>
        </row>
        <row r="7807">
          <cell r="A7807" t="str">
            <v>354845127</v>
          </cell>
        </row>
        <row r="7808">
          <cell r="A7808" t="str">
            <v>354845128</v>
          </cell>
        </row>
        <row r="7809">
          <cell r="A7809" t="str">
            <v>354845129</v>
          </cell>
        </row>
        <row r="7810">
          <cell r="A7810" t="str">
            <v>354845131</v>
          </cell>
        </row>
        <row r="7811">
          <cell r="A7811" t="str">
            <v>354845132</v>
          </cell>
        </row>
        <row r="7812">
          <cell r="A7812" t="str">
            <v>354845133</v>
          </cell>
        </row>
        <row r="7813">
          <cell r="A7813" t="str">
            <v>354845200</v>
          </cell>
        </row>
        <row r="7814">
          <cell r="A7814" t="str">
            <v>354845202</v>
          </cell>
        </row>
        <row r="7815">
          <cell r="A7815" t="str">
            <v>354845203</v>
          </cell>
        </row>
        <row r="7816">
          <cell r="A7816" t="str">
            <v>354845204</v>
          </cell>
        </row>
        <row r="7817">
          <cell r="A7817" t="str">
            <v>354845207</v>
          </cell>
        </row>
        <row r="7818">
          <cell r="A7818" t="str">
            <v>354845209</v>
          </cell>
        </row>
        <row r="7819">
          <cell r="A7819" t="str">
            <v>354845213</v>
          </cell>
        </row>
        <row r="7820">
          <cell r="A7820" t="str">
            <v>354845217</v>
          </cell>
        </row>
        <row r="7821">
          <cell r="A7821" t="str">
            <v>354845218</v>
          </cell>
        </row>
        <row r="7822">
          <cell r="A7822" t="str">
            <v>354845219</v>
          </cell>
        </row>
        <row r="7823">
          <cell r="A7823" t="str">
            <v>354847000</v>
          </cell>
        </row>
        <row r="7824">
          <cell r="A7824" t="str">
            <v>354847100</v>
          </cell>
        </row>
        <row r="7825">
          <cell r="A7825" t="str">
            <v>354847103</v>
          </cell>
        </row>
        <row r="7826">
          <cell r="A7826" t="str">
            <v>354847105</v>
          </cell>
        </row>
        <row r="7827">
          <cell r="A7827" t="str">
            <v>354847106</v>
          </cell>
        </row>
        <row r="7828">
          <cell r="A7828" t="str">
            <v>354847109</v>
          </cell>
        </row>
        <row r="7829">
          <cell r="A7829" t="str">
            <v>354847111</v>
          </cell>
        </row>
        <row r="7830">
          <cell r="A7830" t="str">
            <v>354847113</v>
          </cell>
        </row>
        <row r="7831">
          <cell r="A7831" t="str">
            <v>354847115</v>
          </cell>
        </row>
        <row r="7832">
          <cell r="A7832" t="str">
            <v>354847300</v>
          </cell>
        </row>
        <row r="7833">
          <cell r="A7833" t="str">
            <v>354847307</v>
          </cell>
        </row>
        <row r="7834">
          <cell r="A7834" t="str">
            <v>354847400</v>
          </cell>
        </row>
        <row r="7835">
          <cell r="A7835" t="str">
            <v>354847406</v>
          </cell>
        </row>
        <row r="7836">
          <cell r="A7836" t="str">
            <v>354847407</v>
          </cell>
        </row>
        <row r="7837">
          <cell r="A7837" t="str">
            <v>354847408</v>
          </cell>
        </row>
        <row r="7838">
          <cell r="A7838" t="str">
            <v>354847409</v>
          </cell>
        </row>
        <row r="7839">
          <cell r="A7839" t="str">
            <v>354847411</v>
          </cell>
        </row>
        <row r="7840">
          <cell r="A7840" t="str">
            <v>354851000</v>
          </cell>
        </row>
        <row r="7841">
          <cell r="A7841" t="str">
            <v>354851100</v>
          </cell>
        </row>
        <row r="7842">
          <cell r="A7842" t="str">
            <v>354851104</v>
          </cell>
        </row>
        <row r="7843">
          <cell r="A7843" t="str">
            <v>354851107</v>
          </cell>
        </row>
        <row r="7844">
          <cell r="A7844" t="str">
            <v>354853000</v>
          </cell>
        </row>
        <row r="7845">
          <cell r="A7845" t="str">
            <v>354853100</v>
          </cell>
        </row>
        <row r="7846">
          <cell r="A7846" t="str">
            <v>354853200</v>
          </cell>
        </row>
        <row r="7847">
          <cell r="A7847" t="str">
            <v>354853202</v>
          </cell>
        </row>
        <row r="7848">
          <cell r="A7848" t="str">
            <v>354853204</v>
          </cell>
        </row>
        <row r="7849">
          <cell r="A7849" t="str">
            <v>354853205</v>
          </cell>
        </row>
        <row r="7850">
          <cell r="A7850" t="str">
            <v>354853300</v>
          </cell>
        </row>
        <row r="7851">
          <cell r="A7851" t="str">
            <v>354853302</v>
          </cell>
        </row>
        <row r="7852">
          <cell r="A7852" t="str">
            <v>354853303</v>
          </cell>
        </row>
        <row r="7853">
          <cell r="A7853" t="str">
            <v>354853304</v>
          </cell>
        </row>
        <row r="7854">
          <cell r="A7854" t="str">
            <v>354853305</v>
          </cell>
        </row>
        <row r="7855">
          <cell r="A7855" t="str">
            <v>354853306</v>
          </cell>
        </row>
        <row r="7856">
          <cell r="A7856" t="str">
            <v>354853307</v>
          </cell>
        </row>
        <row r="7857">
          <cell r="A7857" t="str">
            <v>354853308</v>
          </cell>
        </row>
        <row r="7858">
          <cell r="A7858" t="str">
            <v>354853312</v>
          </cell>
        </row>
        <row r="7859">
          <cell r="A7859" t="str">
            <v>354853313</v>
          </cell>
        </row>
        <row r="7860">
          <cell r="A7860" t="str">
            <v>354853314</v>
          </cell>
        </row>
        <row r="7861">
          <cell r="A7861" t="str">
            <v>354853315</v>
          </cell>
        </row>
        <row r="7862">
          <cell r="A7862" t="str">
            <v>354855000</v>
          </cell>
        </row>
        <row r="7863">
          <cell r="A7863" t="str">
            <v>354855100</v>
          </cell>
        </row>
        <row r="7864">
          <cell r="A7864" t="str">
            <v>354855103</v>
          </cell>
        </row>
        <row r="7865">
          <cell r="A7865" t="str">
            <v>354855104</v>
          </cell>
        </row>
        <row r="7866">
          <cell r="A7866" t="str">
            <v>354855105</v>
          </cell>
        </row>
        <row r="7867">
          <cell r="A7867" t="str">
            <v>354855106</v>
          </cell>
        </row>
        <row r="7868">
          <cell r="A7868" t="str">
            <v>354855108</v>
          </cell>
        </row>
        <row r="7869">
          <cell r="A7869" t="str">
            <v>354855109</v>
          </cell>
        </row>
        <row r="7870">
          <cell r="A7870" t="str">
            <v>354855111</v>
          </cell>
        </row>
        <row r="7871">
          <cell r="A7871" t="str">
            <v>354855112</v>
          </cell>
        </row>
        <row r="7872">
          <cell r="A7872" t="str">
            <v>354855113</v>
          </cell>
        </row>
        <row r="7873">
          <cell r="A7873" t="str">
            <v>354855114</v>
          </cell>
        </row>
        <row r="7874">
          <cell r="A7874" t="str">
            <v>354855115</v>
          </cell>
        </row>
        <row r="7875">
          <cell r="A7875" t="str">
            <v>354855123</v>
          </cell>
        </row>
        <row r="7876">
          <cell r="A7876" t="str">
            <v>354855125</v>
          </cell>
        </row>
        <row r="7877">
          <cell r="A7877" t="str">
            <v>354855126</v>
          </cell>
        </row>
        <row r="7878">
          <cell r="A7878" t="str">
            <v>354855200</v>
          </cell>
        </row>
        <row r="7879">
          <cell r="A7879" t="str">
            <v>354855202</v>
          </cell>
        </row>
        <row r="7880">
          <cell r="A7880" t="str">
            <v>354855203</v>
          </cell>
        </row>
        <row r="7881">
          <cell r="A7881" t="str">
            <v>354855204</v>
          </cell>
        </row>
        <row r="7882">
          <cell r="A7882" t="str">
            <v>354855206</v>
          </cell>
        </row>
        <row r="7883">
          <cell r="A7883" t="str">
            <v>354855207</v>
          </cell>
        </row>
        <row r="7884">
          <cell r="A7884" t="str">
            <v>354855209</v>
          </cell>
        </row>
        <row r="7885">
          <cell r="A7885" t="str">
            <v>354855212</v>
          </cell>
        </row>
        <row r="7886">
          <cell r="A7886" t="str">
            <v>354855214</v>
          </cell>
        </row>
        <row r="7887">
          <cell r="A7887" t="str">
            <v>354861000</v>
          </cell>
        </row>
        <row r="7888">
          <cell r="A7888" t="str">
            <v>354861100</v>
          </cell>
        </row>
        <row r="7889">
          <cell r="A7889" t="str">
            <v>354861102</v>
          </cell>
        </row>
        <row r="7890">
          <cell r="A7890" t="str">
            <v>354861103</v>
          </cell>
        </row>
        <row r="7891">
          <cell r="A7891" t="str">
            <v>354861104</v>
          </cell>
        </row>
        <row r="7892">
          <cell r="A7892" t="str">
            <v>354861105</v>
          </cell>
        </row>
        <row r="7893">
          <cell r="A7893" t="str">
            <v>354861106</v>
          </cell>
        </row>
        <row r="7894">
          <cell r="A7894" t="str">
            <v>354861107</v>
          </cell>
        </row>
        <row r="7895">
          <cell r="A7895" t="str">
            <v>354861108</v>
          </cell>
        </row>
        <row r="7896">
          <cell r="A7896" t="str">
            <v>354861109</v>
          </cell>
        </row>
        <row r="7897">
          <cell r="A7897" t="str">
            <v>354861111</v>
          </cell>
        </row>
        <row r="7898">
          <cell r="A7898" t="str">
            <v>354861112</v>
          </cell>
        </row>
        <row r="7899">
          <cell r="A7899" t="str">
            <v>354861113</v>
          </cell>
        </row>
        <row r="7900">
          <cell r="A7900" t="str">
            <v>354861115</v>
          </cell>
        </row>
        <row r="7901">
          <cell r="A7901" t="str">
            <v>354861116</v>
          </cell>
        </row>
        <row r="7902">
          <cell r="A7902" t="str">
            <v>354861117</v>
          </cell>
        </row>
        <row r="7903">
          <cell r="A7903" t="str">
            <v>354861200</v>
          </cell>
        </row>
        <row r="7904">
          <cell r="A7904" t="str">
            <v>354861202</v>
          </cell>
        </row>
        <row r="7905">
          <cell r="A7905" t="str">
            <v>354861203</v>
          </cell>
        </row>
        <row r="7906">
          <cell r="A7906" t="str">
            <v>354861204</v>
          </cell>
        </row>
        <row r="7907">
          <cell r="A7907" t="str">
            <v>354861205</v>
          </cell>
        </row>
        <row r="7908">
          <cell r="A7908" t="str">
            <v>354861206</v>
          </cell>
        </row>
        <row r="7909">
          <cell r="A7909" t="str">
            <v>354861207</v>
          </cell>
        </row>
        <row r="7910">
          <cell r="A7910" t="str">
            <v>354861209</v>
          </cell>
        </row>
        <row r="7911">
          <cell r="A7911" t="str">
            <v>354861211</v>
          </cell>
        </row>
        <row r="7912">
          <cell r="A7912" t="str">
            <v>354861213</v>
          </cell>
        </row>
        <row r="7913">
          <cell r="A7913" t="str">
            <v>354861215</v>
          </cell>
        </row>
        <row r="7914">
          <cell r="A7914" t="str">
            <v>354861300</v>
          </cell>
        </row>
        <row r="7915">
          <cell r="A7915" t="str">
            <v>354861302</v>
          </cell>
        </row>
        <row r="7916">
          <cell r="A7916" t="str">
            <v>354861303</v>
          </cell>
        </row>
        <row r="7917">
          <cell r="A7917" t="str">
            <v>354861304</v>
          </cell>
        </row>
        <row r="7918">
          <cell r="A7918" t="str">
            <v>354861305</v>
          </cell>
        </row>
        <row r="7919">
          <cell r="A7919" t="str">
            <v>354861306</v>
          </cell>
        </row>
        <row r="7920">
          <cell r="A7920" t="str">
            <v>354861307</v>
          </cell>
        </row>
        <row r="7921">
          <cell r="A7921" t="str">
            <v>354861308</v>
          </cell>
        </row>
        <row r="7922">
          <cell r="A7922" t="str">
            <v>354861309</v>
          </cell>
        </row>
        <row r="7923">
          <cell r="A7923" t="str">
            <v>354861311</v>
          </cell>
        </row>
        <row r="7924">
          <cell r="A7924" t="str">
            <v>354861312</v>
          </cell>
        </row>
        <row r="7925">
          <cell r="A7925" t="str">
            <v>354861313</v>
          </cell>
        </row>
        <row r="7926">
          <cell r="A7926" t="str">
            <v>354861315</v>
          </cell>
        </row>
        <row r="7927">
          <cell r="A7927" t="str">
            <v>354861317</v>
          </cell>
        </row>
        <row r="7928">
          <cell r="A7928" t="str">
            <v>354861319</v>
          </cell>
        </row>
        <row r="7929">
          <cell r="A7929" t="str">
            <v>354861400</v>
          </cell>
        </row>
        <row r="7930">
          <cell r="A7930" t="str">
            <v>354861402</v>
          </cell>
        </row>
        <row r="7931">
          <cell r="A7931" t="str">
            <v>354861403</v>
          </cell>
        </row>
        <row r="7932">
          <cell r="A7932" t="str">
            <v>354861405</v>
          </cell>
        </row>
        <row r="7933">
          <cell r="A7933" t="str">
            <v>354861406</v>
          </cell>
        </row>
        <row r="7934">
          <cell r="A7934" t="str">
            <v>354861407</v>
          </cell>
        </row>
        <row r="7935">
          <cell r="A7935" t="str">
            <v>354861408</v>
          </cell>
        </row>
        <row r="7936">
          <cell r="A7936" t="str">
            <v>354861411</v>
          </cell>
        </row>
        <row r="7937">
          <cell r="A7937" t="str">
            <v>354861412</v>
          </cell>
        </row>
        <row r="7938">
          <cell r="A7938" t="str">
            <v>354861413</v>
          </cell>
        </row>
        <row r="7939">
          <cell r="A7939" t="str">
            <v>354861414</v>
          </cell>
        </row>
        <row r="7940">
          <cell r="A7940" t="str">
            <v>354861415</v>
          </cell>
        </row>
        <row r="7941">
          <cell r="A7941" t="str">
            <v>354861416</v>
          </cell>
        </row>
        <row r="7942">
          <cell r="A7942" t="str">
            <v>354861417</v>
          </cell>
        </row>
        <row r="7943">
          <cell r="A7943" t="str">
            <v>354863000</v>
          </cell>
        </row>
        <row r="7944">
          <cell r="A7944" t="str">
            <v>354863100</v>
          </cell>
        </row>
        <row r="7945">
          <cell r="A7945" t="str">
            <v>354863300</v>
          </cell>
        </row>
        <row r="7946">
          <cell r="A7946" t="str">
            <v>354865000</v>
          </cell>
        </row>
        <row r="7947">
          <cell r="A7947" t="str">
            <v>354865100</v>
          </cell>
        </row>
        <row r="7948">
          <cell r="A7948" t="str">
            <v>354865103</v>
          </cell>
        </row>
        <row r="7949">
          <cell r="A7949" t="str">
            <v>354865105</v>
          </cell>
        </row>
        <row r="7950">
          <cell r="A7950" t="str">
            <v>354867000</v>
          </cell>
        </row>
        <row r="7951">
          <cell r="A7951" t="str">
            <v>354867100</v>
          </cell>
        </row>
        <row r="7952">
          <cell r="A7952" t="str">
            <v>354867103</v>
          </cell>
        </row>
        <row r="7953">
          <cell r="A7953" t="str">
            <v>354867104</v>
          </cell>
        </row>
        <row r="7954">
          <cell r="A7954" t="str">
            <v>354867105</v>
          </cell>
        </row>
        <row r="7955">
          <cell r="A7955" t="str">
            <v>354867106</v>
          </cell>
        </row>
        <row r="7956">
          <cell r="A7956" t="str">
            <v>354867200</v>
          </cell>
        </row>
        <row r="7957">
          <cell r="A7957" t="str">
            <v>354867300</v>
          </cell>
        </row>
        <row r="7958">
          <cell r="A7958" t="str">
            <v>354869000</v>
          </cell>
        </row>
        <row r="7959">
          <cell r="A7959" t="str">
            <v>354869100</v>
          </cell>
        </row>
        <row r="7960">
          <cell r="A7960" t="str">
            <v>354869102</v>
          </cell>
        </row>
        <row r="7961">
          <cell r="A7961" t="str">
            <v>354869103</v>
          </cell>
        </row>
        <row r="7962">
          <cell r="A7962" t="str">
            <v>354869105</v>
          </cell>
        </row>
        <row r="7963">
          <cell r="A7963" t="str">
            <v>354869108</v>
          </cell>
        </row>
        <row r="7964">
          <cell r="A7964" t="str">
            <v>354869109</v>
          </cell>
        </row>
        <row r="7965">
          <cell r="A7965" t="str">
            <v>354869111</v>
          </cell>
        </row>
        <row r="7966">
          <cell r="A7966" t="str">
            <v>354869112</v>
          </cell>
        </row>
        <row r="7967">
          <cell r="A7967" t="str">
            <v>354869114</v>
          </cell>
        </row>
        <row r="7968">
          <cell r="A7968" t="str">
            <v>354869115</v>
          </cell>
        </row>
        <row r="7969">
          <cell r="A7969" t="str">
            <v>354869116</v>
          </cell>
        </row>
        <row r="7970">
          <cell r="A7970" t="str">
            <v>354869117</v>
          </cell>
        </row>
        <row r="7971">
          <cell r="A7971" t="str">
            <v>354869121</v>
          </cell>
        </row>
        <row r="7972">
          <cell r="A7972" t="str">
            <v>354869122</v>
          </cell>
        </row>
        <row r="7973">
          <cell r="A7973" t="str">
            <v>354869200</v>
          </cell>
        </row>
        <row r="7974">
          <cell r="A7974" t="str">
            <v>354869300</v>
          </cell>
        </row>
        <row r="7975">
          <cell r="A7975" t="str">
            <v>354869400</v>
          </cell>
        </row>
        <row r="7976">
          <cell r="A7976" t="str">
            <v>354869600</v>
          </cell>
        </row>
        <row r="7977">
          <cell r="A7977" t="str">
            <v>354871000</v>
          </cell>
        </row>
        <row r="7978">
          <cell r="A7978" t="str">
            <v>354871100</v>
          </cell>
        </row>
        <row r="7979">
          <cell r="A7979" t="str">
            <v>354871105</v>
          </cell>
        </row>
        <row r="7980">
          <cell r="A7980" t="str">
            <v>354871116</v>
          </cell>
        </row>
        <row r="7981">
          <cell r="A7981" t="str">
            <v>354871119</v>
          </cell>
        </row>
        <row r="7982">
          <cell r="A7982" t="str">
            <v>354871200</v>
          </cell>
        </row>
        <row r="7983">
          <cell r="A7983" t="str">
            <v>354873000</v>
          </cell>
        </row>
        <row r="7984">
          <cell r="A7984" t="str">
            <v>354873100</v>
          </cell>
        </row>
        <row r="7985">
          <cell r="A7985" t="str">
            <v>354873102</v>
          </cell>
        </row>
        <row r="7986">
          <cell r="A7986" t="str">
            <v>354873103</v>
          </cell>
        </row>
        <row r="7987">
          <cell r="A7987" t="str">
            <v>354873104</v>
          </cell>
        </row>
        <row r="7988">
          <cell r="A7988" t="str">
            <v>354873106</v>
          </cell>
        </row>
        <row r="7989">
          <cell r="A7989" t="str">
            <v>354873109</v>
          </cell>
        </row>
        <row r="7990">
          <cell r="A7990" t="str">
            <v>354873111</v>
          </cell>
        </row>
        <row r="7991">
          <cell r="A7991" t="str">
            <v>354873112</v>
          </cell>
        </row>
        <row r="7992">
          <cell r="A7992" t="str">
            <v>354873114</v>
          </cell>
        </row>
        <row r="7993">
          <cell r="A7993" t="str">
            <v>354873116</v>
          </cell>
        </row>
        <row r="7994">
          <cell r="A7994" t="str">
            <v>354873117</v>
          </cell>
        </row>
        <row r="7995">
          <cell r="A7995" t="str">
            <v>354873118</v>
          </cell>
        </row>
        <row r="7996">
          <cell r="A7996" t="str">
            <v>354873121</v>
          </cell>
        </row>
        <row r="7997">
          <cell r="A7997" t="str">
            <v>354873123</v>
          </cell>
        </row>
        <row r="7998">
          <cell r="A7998" t="str">
            <v>354873124</v>
          </cell>
        </row>
        <row r="7999">
          <cell r="A7999" t="str">
            <v>354873125</v>
          </cell>
        </row>
        <row r="8000">
          <cell r="A8000" t="str">
            <v>354873300</v>
          </cell>
        </row>
        <row r="8001">
          <cell r="A8001" t="str">
            <v>354873302</v>
          </cell>
        </row>
        <row r="8002">
          <cell r="A8002" t="str">
            <v>354873303</v>
          </cell>
        </row>
        <row r="8003">
          <cell r="A8003" t="str">
            <v>354873304</v>
          </cell>
        </row>
        <row r="8004">
          <cell r="A8004" t="str">
            <v>354873306</v>
          </cell>
        </row>
        <row r="8005">
          <cell r="A8005" t="str">
            <v>354873307</v>
          </cell>
        </row>
        <row r="8006">
          <cell r="A8006" t="str">
            <v>354873308</v>
          </cell>
        </row>
        <row r="8007">
          <cell r="A8007" t="str">
            <v>354873309</v>
          </cell>
        </row>
        <row r="8008">
          <cell r="A8008" t="str">
            <v>354873311</v>
          </cell>
        </row>
        <row r="8009">
          <cell r="A8009" t="str">
            <v>354873312</v>
          </cell>
        </row>
        <row r="8010">
          <cell r="A8010" t="str">
            <v>354873313</v>
          </cell>
        </row>
        <row r="8011">
          <cell r="A8011" t="str">
            <v>354873314</v>
          </cell>
        </row>
        <row r="8012">
          <cell r="A8012" t="str">
            <v>354873316</v>
          </cell>
        </row>
        <row r="8013">
          <cell r="A8013" t="str">
            <v>354875000</v>
          </cell>
        </row>
        <row r="8014">
          <cell r="A8014" t="str">
            <v>354875100</v>
          </cell>
        </row>
        <row r="8015">
          <cell r="A8015" t="str">
            <v>354875105</v>
          </cell>
        </row>
        <row r="8016">
          <cell r="A8016" t="str">
            <v>354875107</v>
          </cell>
        </row>
        <row r="8017">
          <cell r="A8017" t="str">
            <v>354875108</v>
          </cell>
        </row>
        <row r="8018">
          <cell r="A8018" t="str">
            <v>354875109</v>
          </cell>
        </row>
        <row r="8019">
          <cell r="A8019" t="str">
            <v>354875300</v>
          </cell>
        </row>
        <row r="8020">
          <cell r="A8020" t="str">
            <v>354875302</v>
          </cell>
        </row>
        <row r="8021">
          <cell r="A8021" t="str">
            <v>354875307</v>
          </cell>
        </row>
        <row r="8022">
          <cell r="A8022" t="str">
            <v>354875309</v>
          </cell>
        </row>
        <row r="8023">
          <cell r="A8023" t="str">
            <v>354875311</v>
          </cell>
        </row>
        <row r="8024">
          <cell r="A8024" t="str">
            <v>354875312</v>
          </cell>
        </row>
        <row r="8025">
          <cell r="A8025" t="str">
            <v>354875317</v>
          </cell>
        </row>
        <row r="8026">
          <cell r="A8026" t="str">
            <v>354875327</v>
          </cell>
        </row>
        <row r="8027">
          <cell r="A8027" t="str">
            <v>354875500</v>
          </cell>
        </row>
        <row r="8028">
          <cell r="A8028" t="str">
            <v>354875508</v>
          </cell>
        </row>
        <row r="8029">
          <cell r="A8029" t="str">
            <v>354877000</v>
          </cell>
        </row>
        <row r="8030">
          <cell r="A8030" t="str">
            <v>354877100</v>
          </cell>
        </row>
        <row r="8031">
          <cell r="A8031" t="str">
            <v>354877104</v>
          </cell>
        </row>
        <row r="8032">
          <cell r="A8032" t="str">
            <v>354877105</v>
          </cell>
        </row>
        <row r="8033">
          <cell r="A8033" t="str">
            <v>354877106</v>
          </cell>
        </row>
        <row r="8034">
          <cell r="A8034" t="str">
            <v>354877107</v>
          </cell>
        </row>
        <row r="8035">
          <cell r="A8035" t="str">
            <v>354877108</v>
          </cell>
        </row>
        <row r="8036">
          <cell r="A8036" t="str">
            <v>354877111</v>
          </cell>
        </row>
        <row r="8037">
          <cell r="A8037" t="str">
            <v>354877112</v>
          </cell>
        </row>
        <row r="8038">
          <cell r="A8038" t="str">
            <v>354877113</v>
          </cell>
        </row>
        <row r="8039">
          <cell r="A8039" t="str">
            <v>354877114</v>
          </cell>
        </row>
        <row r="8040">
          <cell r="A8040" t="str">
            <v>354877115</v>
          </cell>
        </row>
        <row r="8041">
          <cell r="A8041" t="str">
            <v>354877200</v>
          </cell>
        </row>
        <row r="8042">
          <cell r="A8042" t="str">
            <v>354877203</v>
          </cell>
        </row>
        <row r="8043">
          <cell r="A8043" t="str">
            <v>354877204</v>
          </cell>
        </row>
        <row r="8044">
          <cell r="A8044" t="str">
            <v>354877206</v>
          </cell>
        </row>
        <row r="8045">
          <cell r="A8045" t="str">
            <v>354877300</v>
          </cell>
        </row>
        <row r="8046">
          <cell r="A8046" t="str">
            <v>354877302</v>
          </cell>
        </row>
        <row r="8047">
          <cell r="A8047" t="str">
            <v>354877305</v>
          </cell>
        </row>
        <row r="8048">
          <cell r="A8048" t="str">
            <v>354877306</v>
          </cell>
        </row>
        <row r="8049">
          <cell r="A8049" t="str">
            <v>354877307</v>
          </cell>
        </row>
        <row r="8050">
          <cell r="A8050" t="str">
            <v>354877308</v>
          </cell>
        </row>
        <row r="8051">
          <cell r="A8051" t="str">
            <v>354879000</v>
          </cell>
        </row>
        <row r="8052">
          <cell r="A8052" t="str">
            <v>354879100</v>
          </cell>
        </row>
        <row r="8053">
          <cell r="A8053" t="str">
            <v>354879104</v>
          </cell>
        </row>
        <row r="8054">
          <cell r="A8054" t="str">
            <v>354879105</v>
          </cell>
        </row>
        <row r="8055">
          <cell r="A8055" t="str">
            <v>354879106</v>
          </cell>
        </row>
        <row r="8056">
          <cell r="A8056" t="str">
            <v>354879107</v>
          </cell>
        </row>
        <row r="8057">
          <cell r="A8057" t="str">
            <v>354879108</v>
          </cell>
        </row>
        <row r="8058">
          <cell r="A8058" t="str">
            <v>354879109</v>
          </cell>
        </row>
        <row r="8059">
          <cell r="A8059" t="str">
            <v>354879111</v>
          </cell>
        </row>
        <row r="8060">
          <cell r="A8060" t="str">
            <v>354879112</v>
          </cell>
        </row>
        <row r="8061">
          <cell r="A8061" t="str">
            <v>354879121</v>
          </cell>
        </row>
        <row r="8062">
          <cell r="A8062" t="str">
            <v>354879122</v>
          </cell>
        </row>
        <row r="8063">
          <cell r="A8063" t="str">
            <v>354879123</v>
          </cell>
        </row>
        <row r="8064">
          <cell r="A8064" t="str">
            <v>354879200</v>
          </cell>
        </row>
        <row r="8065">
          <cell r="A8065" t="str">
            <v>354879202</v>
          </cell>
        </row>
        <row r="8066">
          <cell r="A8066" t="str">
            <v>354879203</v>
          </cell>
        </row>
        <row r="8067">
          <cell r="A8067" t="str">
            <v>354879204</v>
          </cell>
        </row>
        <row r="8068">
          <cell r="A8068" t="str">
            <v>354879207</v>
          </cell>
        </row>
        <row r="8069">
          <cell r="A8069" t="str">
            <v>354879208</v>
          </cell>
        </row>
        <row r="8070">
          <cell r="A8070" t="str">
            <v>354879209</v>
          </cell>
        </row>
        <row r="8071">
          <cell r="A8071" t="str">
            <v>354879211</v>
          </cell>
        </row>
        <row r="8072">
          <cell r="A8072" t="str">
            <v>354879212</v>
          </cell>
        </row>
        <row r="8073">
          <cell r="A8073" t="str">
            <v>354879213</v>
          </cell>
        </row>
        <row r="8074">
          <cell r="A8074" t="str">
            <v>354879214</v>
          </cell>
        </row>
        <row r="8075">
          <cell r="A8075" t="str">
            <v>354879215</v>
          </cell>
        </row>
        <row r="8076">
          <cell r="A8076" t="str">
            <v>354879219</v>
          </cell>
        </row>
        <row r="8077">
          <cell r="A8077" t="str">
            <v>354879300</v>
          </cell>
        </row>
        <row r="8078">
          <cell r="A8078" t="str">
            <v>354879302</v>
          </cell>
        </row>
        <row r="8079">
          <cell r="A8079" t="str">
            <v>354879303</v>
          </cell>
        </row>
        <row r="8080">
          <cell r="A8080" t="str">
            <v>354879304</v>
          </cell>
        </row>
        <row r="8081">
          <cell r="A8081" t="str">
            <v>354879306</v>
          </cell>
        </row>
        <row r="8082">
          <cell r="A8082" t="str">
            <v>354879307</v>
          </cell>
        </row>
        <row r="8083">
          <cell r="A8083" t="str">
            <v>354879308</v>
          </cell>
        </row>
        <row r="8084">
          <cell r="A8084" t="str">
            <v>354879309</v>
          </cell>
        </row>
        <row r="8085">
          <cell r="A8085" t="str">
            <v>354879312</v>
          </cell>
        </row>
        <row r="8086">
          <cell r="A8086" t="str">
            <v>354879313</v>
          </cell>
        </row>
        <row r="8087">
          <cell r="A8087" t="str">
            <v>354879314</v>
          </cell>
        </row>
        <row r="8088">
          <cell r="A8088" t="str">
            <v>354879315</v>
          </cell>
        </row>
        <row r="8089">
          <cell r="A8089" t="str">
            <v>354881000</v>
          </cell>
        </row>
        <row r="8090">
          <cell r="A8090" t="str">
            <v>354881100</v>
          </cell>
        </row>
        <row r="8091">
          <cell r="A8091" t="str">
            <v>354881103</v>
          </cell>
        </row>
        <row r="8092">
          <cell r="A8092" t="str">
            <v>354881105</v>
          </cell>
        </row>
        <row r="8093">
          <cell r="A8093" t="str">
            <v>354881107</v>
          </cell>
        </row>
        <row r="8094">
          <cell r="A8094" t="str">
            <v>354881111</v>
          </cell>
        </row>
        <row r="8095">
          <cell r="A8095" t="str">
            <v>354881117</v>
          </cell>
        </row>
        <row r="8096">
          <cell r="A8096" t="str">
            <v>354881121</v>
          </cell>
        </row>
        <row r="8097">
          <cell r="A8097" t="str">
            <v>354881122</v>
          </cell>
        </row>
        <row r="8098">
          <cell r="A8098" t="str">
            <v>354881123</v>
          </cell>
        </row>
        <row r="8099">
          <cell r="A8099" t="str">
            <v>354881124</v>
          </cell>
        </row>
        <row r="8100">
          <cell r="A8100" t="str">
            <v>354881125</v>
          </cell>
        </row>
        <row r="8101">
          <cell r="A8101" t="str">
            <v>354881126</v>
          </cell>
        </row>
        <row r="8102">
          <cell r="A8102" t="str">
            <v>354881127</v>
          </cell>
        </row>
        <row r="8103">
          <cell r="A8103" t="str">
            <v>354881128</v>
          </cell>
        </row>
        <row r="8104">
          <cell r="A8104" t="str">
            <v>354881129</v>
          </cell>
        </row>
        <row r="8105">
          <cell r="A8105" t="str">
            <v>354881131</v>
          </cell>
        </row>
        <row r="8106">
          <cell r="A8106" t="str">
            <v>354881132</v>
          </cell>
        </row>
        <row r="8107">
          <cell r="A8107" t="str">
            <v>354881133</v>
          </cell>
        </row>
        <row r="8108">
          <cell r="A8108" t="str">
            <v>354881134</v>
          </cell>
        </row>
        <row r="8109">
          <cell r="A8109" t="str">
            <v>354881135</v>
          </cell>
        </row>
        <row r="8110">
          <cell r="A8110" t="str">
            <v>354881137</v>
          </cell>
        </row>
        <row r="8111">
          <cell r="A8111" t="str">
            <v>354881138</v>
          </cell>
        </row>
        <row r="8112">
          <cell r="A8112" t="str">
            <v>354881139</v>
          </cell>
        </row>
        <row r="8113">
          <cell r="A8113" t="str">
            <v>354883000</v>
          </cell>
        </row>
        <row r="8114">
          <cell r="A8114" t="str">
            <v>354883100</v>
          </cell>
        </row>
        <row r="8115">
          <cell r="A8115" t="str">
            <v>354883105</v>
          </cell>
        </row>
        <row r="8116">
          <cell r="A8116" t="str">
            <v>354883106</v>
          </cell>
        </row>
        <row r="8117">
          <cell r="A8117" t="str">
            <v>354883107</v>
          </cell>
        </row>
        <row r="8118">
          <cell r="A8118" t="str">
            <v>354883108</v>
          </cell>
        </row>
        <row r="8119">
          <cell r="A8119" t="str">
            <v>354887000</v>
          </cell>
        </row>
        <row r="8120">
          <cell r="A8120" t="str">
            <v>354887100</v>
          </cell>
        </row>
        <row r="8121">
          <cell r="A8121" t="str">
            <v>354887103</v>
          </cell>
        </row>
        <row r="8122">
          <cell r="A8122" t="str">
            <v>354887105</v>
          </cell>
        </row>
        <row r="8123">
          <cell r="A8123" t="str">
            <v>354887109</v>
          </cell>
        </row>
        <row r="8124">
          <cell r="A8124" t="str">
            <v>354887112</v>
          </cell>
        </row>
        <row r="8125">
          <cell r="A8125" t="str">
            <v>354887113</v>
          </cell>
        </row>
        <row r="8126">
          <cell r="A8126" t="str">
            <v>354887115</v>
          </cell>
        </row>
        <row r="8127">
          <cell r="A8127" t="str">
            <v>354887116</v>
          </cell>
        </row>
        <row r="8128">
          <cell r="A8128" t="str">
            <v>354887119</v>
          </cell>
        </row>
        <row r="8129">
          <cell r="A8129" t="str">
            <v>354887121</v>
          </cell>
        </row>
        <row r="8130">
          <cell r="A8130" t="str">
            <v>354887180</v>
          </cell>
        </row>
        <row r="8131">
          <cell r="A8131" t="str">
            <v>354887200</v>
          </cell>
        </row>
        <row r="8132">
          <cell r="A8132" t="str">
            <v>354887207</v>
          </cell>
        </row>
        <row r="8133">
          <cell r="A8133" t="str">
            <v>354887300</v>
          </cell>
        </row>
        <row r="8134">
          <cell r="A8134" t="str">
            <v>354887304</v>
          </cell>
        </row>
        <row r="8135">
          <cell r="A8135" t="str">
            <v>354887305</v>
          </cell>
        </row>
        <row r="8136">
          <cell r="A8136" t="str">
            <v>354887306</v>
          </cell>
        </row>
        <row r="8137">
          <cell r="A8137" t="str">
            <v>354887307</v>
          </cell>
        </row>
        <row r="8138">
          <cell r="A8138" t="str">
            <v>354887309</v>
          </cell>
        </row>
        <row r="8139">
          <cell r="A8139" t="str">
            <v>354887311</v>
          </cell>
        </row>
        <row r="8140">
          <cell r="A8140" t="str">
            <v>354887314</v>
          </cell>
        </row>
        <row r="8141">
          <cell r="A8141" t="str">
            <v>354889000</v>
          </cell>
        </row>
        <row r="8142">
          <cell r="A8142" t="str">
            <v>354889100</v>
          </cell>
        </row>
        <row r="8143">
          <cell r="A8143" t="str">
            <v>354889103</v>
          </cell>
        </row>
        <row r="8144">
          <cell r="A8144" t="str">
            <v>354889104</v>
          </cell>
        </row>
        <row r="8145">
          <cell r="A8145" t="str">
            <v>354889109</v>
          </cell>
        </row>
        <row r="8146">
          <cell r="A8146" t="str">
            <v>354889111</v>
          </cell>
        </row>
        <row r="8147">
          <cell r="A8147" t="str">
            <v>354889115</v>
          </cell>
        </row>
        <row r="8148">
          <cell r="A8148" t="str">
            <v>354889117</v>
          </cell>
        </row>
        <row r="8149">
          <cell r="A8149" t="str">
            <v>354889121</v>
          </cell>
        </row>
        <row r="8150">
          <cell r="A8150" t="str">
            <v>355200000</v>
          </cell>
        </row>
        <row r="8151">
          <cell r="A8151" t="str">
            <v>355230000</v>
          </cell>
        </row>
        <row r="8152">
          <cell r="A8152" t="str">
            <v>355230100</v>
          </cell>
        </row>
        <row r="8153">
          <cell r="A8153" t="str">
            <v>355235000</v>
          </cell>
        </row>
        <row r="8154">
          <cell r="A8154" t="str">
            <v>355235100</v>
          </cell>
        </row>
        <row r="8155">
          <cell r="A8155" t="str">
            <v>355235111</v>
          </cell>
        </row>
        <row r="8156">
          <cell r="A8156" t="str">
            <v>355235112</v>
          </cell>
        </row>
        <row r="8157">
          <cell r="A8157" t="str">
            <v>355235113</v>
          </cell>
        </row>
        <row r="8158">
          <cell r="A8158" t="str">
            <v>355237000</v>
          </cell>
        </row>
        <row r="8159">
          <cell r="A8159" t="str">
            <v>355237100</v>
          </cell>
        </row>
        <row r="8160">
          <cell r="A8160" t="str">
            <v>355237105</v>
          </cell>
        </row>
        <row r="8161">
          <cell r="A8161" t="str">
            <v>355237106</v>
          </cell>
        </row>
        <row r="8162">
          <cell r="A8162" t="str">
            <v>355237200</v>
          </cell>
        </row>
        <row r="8163">
          <cell r="A8163" t="str">
            <v>355237206</v>
          </cell>
        </row>
        <row r="8164">
          <cell r="A8164" t="str">
            <v>355237212</v>
          </cell>
        </row>
        <row r="8165">
          <cell r="A8165" t="str">
            <v>355237215</v>
          </cell>
        </row>
        <row r="8166">
          <cell r="A8166" t="str">
            <v>355241000</v>
          </cell>
        </row>
        <row r="8167">
          <cell r="A8167" t="str">
            <v>355241100</v>
          </cell>
        </row>
        <row r="8168">
          <cell r="A8168" t="str">
            <v>355241105</v>
          </cell>
        </row>
        <row r="8169">
          <cell r="A8169" t="str">
            <v>355243000</v>
          </cell>
        </row>
        <row r="8170">
          <cell r="A8170" t="str">
            <v>355243100</v>
          </cell>
        </row>
        <row r="8171">
          <cell r="A8171" t="str">
            <v>355243105</v>
          </cell>
        </row>
        <row r="8172">
          <cell r="A8172" t="str">
            <v>355247000</v>
          </cell>
        </row>
        <row r="8173">
          <cell r="A8173" t="str">
            <v>355247100</v>
          </cell>
        </row>
        <row r="8174">
          <cell r="A8174" t="str">
            <v>355249000</v>
          </cell>
        </row>
        <row r="8175">
          <cell r="A8175" t="str">
            <v>355249100</v>
          </cell>
        </row>
        <row r="8176">
          <cell r="A8176" t="str">
            <v>355249105</v>
          </cell>
        </row>
        <row r="8177">
          <cell r="A8177" t="str">
            <v>355249200</v>
          </cell>
        </row>
        <row r="8178">
          <cell r="A8178" t="str">
            <v>355251000</v>
          </cell>
        </row>
        <row r="8179">
          <cell r="A8179" t="str">
            <v>355251100</v>
          </cell>
        </row>
        <row r="8180">
          <cell r="A8180" t="str">
            <v>355253000</v>
          </cell>
        </row>
        <row r="8181">
          <cell r="A8181" t="str">
            <v>355253100</v>
          </cell>
        </row>
        <row r="8182">
          <cell r="A8182" t="str">
            <v>355253102</v>
          </cell>
        </row>
        <row r="8183">
          <cell r="A8183" t="str">
            <v>355253103</v>
          </cell>
        </row>
        <row r="8184">
          <cell r="A8184" t="str">
            <v>355253104</v>
          </cell>
        </row>
        <row r="8185">
          <cell r="A8185" t="str">
            <v>355253107</v>
          </cell>
        </row>
        <row r="8186">
          <cell r="A8186" t="str">
            <v>355253108</v>
          </cell>
        </row>
        <row r="8187">
          <cell r="A8187" t="str">
            <v>355253200</v>
          </cell>
        </row>
        <row r="8188">
          <cell r="A8188" t="str">
            <v>355253300</v>
          </cell>
        </row>
        <row r="8189">
          <cell r="A8189" t="str">
            <v>355255000</v>
          </cell>
        </row>
        <row r="8190">
          <cell r="A8190" t="str">
            <v>355255100</v>
          </cell>
        </row>
        <row r="8191">
          <cell r="A8191" t="str">
            <v>355257000</v>
          </cell>
        </row>
        <row r="8192">
          <cell r="A8192" t="str">
            <v>355257100</v>
          </cell>
        </row>
        <row r="8193">
          <cell r="A8193" t="str">
            <v>355259000</v>
          </cell>
        </row>
        <row r="8194">
          <cell r="A8194" t="str">
            <v>355259100</v>
          </cell>
        </row>
        <row r="8195">
          <cell r="A8195" t="str">
            <v>355259103</v>
          </cell>
        </row>
        <row r="8196">
          <cell r="A8196" t="str">
            <v>355259106</v>
          </cell>
        </row>
        <row r="8197">
          <cell r="A8197" t="str">
            <v>355259107</v>
          </cell>
        </row>
        <row r="8198">
          <cell r="A8198" t="str">
            <v>355259109</v>
          </cell>
        </row>
        <row r="8199">
          <cell r="A8199" t="str">
            <v>355259111</v>
          </cell>
        </row>
        <row r="8200">
          <cell r="A8200" t="str">
            <v>355259113</v>
          </cell>
        </row>
        <row r="8201">
          <cell r="A8201" t="str">
            <v>355259114</v>
          </cell>
        </row>
        <row r="8202">
          <cell r="A8202" t="str">
            <v>355259115</v>
          </cell>
        </row>
        <row r="8203">
          <cell r="A8203" t="str">
            <v>355259117</v>
          </cell>
        </row>
        <row r="8204">
          <cell r="A8204" t="str">
            <v>355259200</v>
          </cell>
        </row>
        <row r="8205">
          <cell r="A8205" t="str">
            <v>355259203</v>
          </cell>
        </row>
        <row r="8206">
          <cell r="A8206" t="str">
            <v>355259204</v>
          </cell>
        </row>
        <row r="8207">
          <cell r="A8207" t="str">
            <v>355259207</v>
          </cell>
        </row>
        <row r="8208">
          <cell r="A8208" t="str">
            <v>355259215</v>
          </cell>
        </row>
        <row r="8209">
          <cell r="A8209" t="str">
            <v>355259216</v>
          </cell>
        </row>
        <row r="8210">
          <cell r="A8210" t="str">
            <v>355261000</v>
          </cell>
        </row>
        <row r="8211">
          <cell r="A8211" t="str">
            <v>355261100</v>
          </cell>
        </row>
        <row r="8212">
          <cell r="A8212" t="str">
            <v>355261105</v>
          </cell>
        </row>
        <row r="8213">
          <cell r="A8213" t="str">
            <v>355263000</v>
          </cell>
        </row>
        <row r="8214">
          <cell r="A8214" t="str">
            <v>355263100</v>
          </cell>
        </row>
        <row r="8215">
          <cell r="A8215" t="str">
            <v>355263105</v>
          </cell>
        </row>
        <row r="8216">
          <cell r="A8216" t="str">
            <v>355263106</v>
          </cell>
        </row>
        <row r="8217">
          <cell r="A8217" t="str">
            <v>355263200</v>
          </cell>
        </row>
        <row r="8218">
          <cell r="A8218" t="str">
            <v>355263300</v>
          </cell>
        </row>
        <row r="8219">
          <cell r="A8219" t="str">
            <v>355265000</v>
          </cell>
        </row>
        <row r="8220">
          <cell r="A8220" t="str">
            <v>355265100</v>
          </cell>
        </row>
        <row r="8221">
          <cell r="A8221" t="str">
            <v>355265200</v>
          </cell>
        </row>
        <row r="8222">
          <cell r="A8222" t="str">
            <v>355267000</v>
          </cell>
        </row>
        <row r="8223">
          <cell r="A8223" t="str">
            <v>355267100</v>
          </cell>
        </row>
        <row r="8224">
          <cell r="A8224" t="str">
            <v>355267200</v>
          </cell>
        </row>
        <row r="8225">
          <cell r="A8225" t="str">
            <v>355269000</v>
          </cell>
        </row>
        <row r="8226">
          <cell r="A8226" t="str">
            <v>355269100</v>
          </cell>
        </row>
        <row r="8227">
          <cell r="A8227" t="str">
            <v>355271000</v>
          </cell>
        </row>
        <row r="8228">
          <cell r="A8228" t="str">
            <v>355271100</v>
          </cell>
        </row>
        <row r="8229">
          <cell r="A8229" t="str">
            <v>355271105</v>
          </cell>
        </row>
        <row r="8230">
          <cell r="A8230" t="str">
            <v>355271106</v>
          </cell>
        </row>
        <row r="8231">
          <cell r="A8231" t="str">
            <v>355271107</v>
          </cell>
        </row>
        <row r="8232">
          <cell r="A8232" t="str">
            <v>355271108</v>
          </cell>
        </row>
        <row r="8233">
          <cell r="A8233" t="str">
            <v>355273000</v>
          </cell>
        </row>
        <row r="8234">
          <cell r="A8234" t="str">
            <v>355273100</v>
          </cell>
        </row>
        <row r="8235">
          <cell r="A8235" t="str">
            <v>355273103</v>
          </cell>
        </row>
        <row r="8236">
          <cell r="A8236" t="str">
            <v>355273105</v>
          </cell>
        </row>
        <row r="8237">
          <cell r="A8237" t="str">
            <v>355273106</v>
          </cell>
        </row>
        <row r="8238">
          <cell r="A8238" t="str">
            <v>355273107</v>
          </cell>
        </row>
        <row r="8239">
          <cell r="A8239" t="str">
            <v>355273108</v>
          </cell>
        </row>
        <row r="8240">
          <cell r="A8240" t="str">
            <v>355273109</v>
          </cell>
        </row>
        <row r="8241">
          <cell r="A8241" t="str">
            <v>355275000</v>
          </cell>
        </row>
        <row r="8242">
          <cell r="A8242" t="str">
            <v>355275100</v>
          </cell>
        </row>
        <row r="8243">
          <cell r="A8243" t="str">
            <v>355277000</v>
          </cell>
        </row>
        <row r="8244">
          <cell r="A8244" t="str">
            <v>355277100</v>
          </cell>
        </row>
        <row r="8245">
          <cell r="A8245" t="str">
            <v>355277105</v>
          </cell>
        </row>
        <row r="8246">
          <cell r="A8246" t="str">
            <v>355277107</v>
          </cell>
        </row>
        <row r="8247">
          <cell r="A8247" t="str">
            <v>355277108</v>
          </cell>
        </row>
        <row r="8248">
          <cell r="A8248" t="str">
            <v>355279000</v>
          </cell>
        </row>
        <row r="8249">
          <cell r="A8249" t="str">
            <v>355279100</v>
          </cell>
        </row>
        <row r="8250">
          <cell r="A8250" t="str">
            <v>355279105</v>
          </cell>
        </row>
        <row r="8251">
          <cell r="A8251" t="str">
            <v>355279106</v>
          </cell>
        </row>
        <row r="8252">
          <cell r="A8252" t="str">
            <v>355283000</v>
          </cell>
        </row>
        <row r="8253">
          <cell r="A8253" t="str">
            <v>355283100</v>
          </cell>
        </row>
        <row r="8254">
          <cell r="A8254" t="str">
            <v>355283105</v>
          </cell>
        </row>
        <row r="8255">
          <cell r="A8255" t="str">
            <v>355283300</v>
          </cell>
        </row>
        <row r="8256">
          <cell r="A8256" t="str">
            <v>355283400</v>
          </cell>
        </row>
        <row r="8257">
          <cell r="A8257" t="str">
            <v>355287000</v>
          </cell>
        </row>
        <row r="8258">
          <cell r="A8258" t="str">
            <v>355287100</v>
          </cell>
        </row>
        <row r="8259">
          <cell r="A8259" t="str">
            <v>355289000</v>
          </cell>
        </row>
        <row r="8260">
          <cell r="A8260" t="str">
            <v>355289100</v>
          </cell>
        </row>
        <row r="8261">
          <cell r="A8261" t="str">
            <v>355600000</v>
          </cell>
        </row>
        <row r="8262">
          <cell r="A8262" t="str">
            <v>355630000</v>
          </cell>
        </row>
        <row r="8263">
          <cell r="A8263" t="str">
            <v>355630100</v>
          </cell>
        </row>
        <row r="8264">
          <cell r="A8264" t="str">
            <v>355633000</v>
          </cell>
        </row>
        <row r="8265">
          <cell r="A8265" t="str">
            <v>355633100</v>
          </cell>
        </row>
        <row r="8266">
          <cell r="A8266" t="str">
            <v>355633300</v>
          </cell>
        </row>
        <row r="8267">
          <cell r="A8267" t="str">
            <v>355633400</v>
          </cell>
        </row>
        <row r="8268">
          <cell r="A8268" t="str">
            <v>355633500</v>
          </cell>
        </row>
        <row r="8269">
          <cell r="A8269" t="str">
            <v>355635000</v>
          </cell>
        </row>
        <row r="8270">
          <cell r="A8270" t="str">
            <v>355635100</v>
          </cell>
        </row>
        <row r="8271">
          <cell r="A8271" t="str">
            <v>355635200</v>
          </cell>
        </row>
        <row r="8272">
          <cell r="A8272" t="str">
            <v>355635300</v>
          </cell>
        </row>
        <row r="8273">
          <cell r="A8273" t="str">
            <v>355635400</v>
          </cell>
        </row>
        <row r="8274">
          <cell r="A8274" t="str">
            <v>355637000</v>
          </cell>
        </row>
        <row r="8275">
          <cell r="A8275" t="str">
            <v>355637100</v>
          </cell>
        </row>
        <row r="8276">
          <cell r="A8276" t="str">
            <v>355637200</v>
          </cell>
        </row>
        <row r="8277">
          <cell r="A8277" t="str">
            <v>355637300</v>
          </cell>
        </row>
        <row r="8278">
          <cell r="A8278" t="str">
            <v>355637400</v>
          </cell>
        </row>
        <row r="8279">
          <cell r="A8279" t="str">
            <v>355637500</v>
          </cell>
        </row>
        <row r="8280">
          <cell r="A8280" t="str">
            <v>355643000</v>
          </cell>
        </row>
        <row r="8281">
          <cell r="A8281" t="str">
            <v>355643100</v>
          </cell>
        </row>
        <row r="8282">
          <cell r="A8282" t="str">
            <v>355645000</v>
          </cell>
        </row>
        <row r="8283">
          <cell r="A8283" t="str">
            <v>355645100</v>
          </cell>
        </row>
        <row r="8284">
          <cell r="A8284" t="str">
            <v>355647000</v>
          </cell>
        </row>
        <row r="8285">
          <cell r="A8285" t="str">
            <v>355647100</v>
          </cell>
        </row>
        <row r="8286">
          <cell r="A8286" t="str">
            <v>355647200</v>
          </cell>
        </row>
        <row r="8287">
          <cell r="A8287" t="str">
            <v>355649000</v>
          </cell>
        </row>
        <row r="8288">
          <cell r="A8288" t="str">
            <v>355649100</v>
          </cell>
        </row>
        <row r="8289">
          <cell r="A8289" t="str">
            <v>355649105</v>
          </cell>
        </row>
        <row r="8290">
          <cell r="A8290" t="str">
            <v>355651000</v>
          </cell>
        </row>
        <row r="8291">
          <cell r="A8291" t="str">
            <v>355651100</v>
          </cell>
        </row>
        <row r="8292">
          <cell r="A8292" t="str">
            <v>355653000</v>
          </cell>
        </row>
        <row r="8293">
          <cell r="A8293" t="str">
            <v>355653100</v>
          </cell>
        </row>
        <row r="8294">
          <cell r="A8294" t="str">
            <v>355653200</v>
          </cell>
        </row>
        <row r="8295">
          <cell r="A8295" t="str">
            <v>355655000</v>
          </cell>
        </row>
        <row r="8296">
          <cell r="A8296" t="str">
            <v>355655100</v>
          </cell>
        </row>
        <row r="8297">
          <cell r="A8297" t="str">
            <v>355655105</v>
          </cell>
        </row>
        <row r="8298">
          <cell r="A8298" t="str">
            <v>355657000</v>
          </cell>
        </row>
        <row r="8299">
          <cell r="A8299" t="str">
            <v>355657100</v>
          </cell>
        </row>
        <row r="8300">
          <cell r="A8300" t="str">
            <v>355659000</v>
          </cell>
        </row>
        <row r="8301">
          <cell r="A8301" t="str">
            <v>355659100</v>
          </cell>
        </row>
        <row r="8302">
          <cell r="A8302" t="str">
            <v>355659200</v>
          </cell>
        </row>
        <row r="8303">
          <cell r="A8303" t="str">
            <v>355659400</v>
          </cell>
        </row>
        <row r="8304">
          <cell r="A8304" t="str">
            <v>355661000</v>
          </cell>
        </row>
        <row r="8305">
          <cell r="A8305" t="str">
            <v>355661100</v>
          </cell>
        </row>
        <row r="8306">
          <cell r="A8306" t="str">
            <v>355661200</v>
          </cell>
        </row>
        <row r="8307">
          <cell r="A8307" t="str">
            <v>355663000</v>
          </cell>
        </row>
        <row r="8308">
          <cell r="A8308" t="str">
            <v>355663100</v>
          </cell>
        </row>
        <row r="8309">
          <cell r="A8309" t="str">
            <v>355663200</v>
          </cell>
        </row>
        <row r="8310">
          <cell r="A8310" t="str">
            <v>355663300</v>
          </cell>
        </row>
        <row r="8311">
          <cell r="A8311" t="str">
            <v>355663400</v>
          </cell>
        </row>
        <row r="8312">
          <cell r="A8312" t="str">
            <v>355663500</v>
          </cell>
        </row>
        <row r="8313">
          <cell r="A8313" t="str">
            <v>355669000</v>
          </cell>
        </row>
        <row r="8314">
          <cell r="A8314" t="str">
            <v>355669100</v>
          </cell>
        </row>
        <row r="8315">
          <cell r="A8315" t="str">
            <v>355669200</v>
          </cell>
        </row>
        <row r="8316">
          <cell r="A8316" t="str">
            <v>355669300</v>
          </cell>
        </row>
        <row r="8317">
          <cell r="A8317" t="str">
            <v>355671000</v>
          </cell>
        </row>
        <row r="8318">
          <cell r="A8318" t="str">
            <v>355671100</v>
          </cell>
        </row>
        <row r="8319">
          <cell r="A8319" t="str">
            <v>355671107</v>
          </cell>
        </row>
        <row r="8320">
          <cell r="A8320" t="str">
            <v>355671300</v>
          </cell>
        </row>
        <row r="8321">
          <cell r="A8321" t="str">
            <v>355673000</v>
          </cell>
        </row>
        <row r="8322">
          <cell r="A8322" t="str">
            <v>355673100</v>
          </cell>
        </row>
        <row r="8323">
          <cell r="A8323" t="str">
            <v>355673200</v>
          </cell>
        </row>
        <row r="8324">
          <cell r="A8324" t="str">
            <v>355673204</v>
          </cell>
        </row>
        <row r="8325">
          <cell r="A8325" t="str">
            <v>355675000</v>
          </cell>
        </row>
        <row r="8326">
          <cell r="A8326" t="str">
            <v>355675100</v>
          </cell>
        </row>
        <row r="8327">
          <cell r="A8327" t="str">
            <v>355677000</v>
          </cell>
        </row>
        <row r="8328">
          <cell r="A8328" t="str">
            <v>355677100</v>
          </cell>
        </row>
        <row r="8329">
          <cell r="A8329" t="str">
            <v>355677200</v>
          </cell>
        </row>
        <row r="8330">
          <cell r="A8330" t="str">
            <v>355677300</v>
          </cell>
        </row>
        <row r="8331">
          <cell r="A8331" t="str">
            <v>355679000</v>
          </cell>
        </row>
        <row r="8332">
          <cell r="A8332" t="str">
            <v>355679100</v>
          </cell>
        </row>
        <row r="8333">
          <cell r="A8333" t="str">
            <v>355679200</v>
          </cell>
        </row>
        <row r="8334">
          <cell r="A8334" t="str">
            <v>355679300</v>
          </cell>
        </row>
        <row r="8335">
          <cell r="A8335" t="str">
            <v>355681000</v>
          </cell>
        </row>
        <row r="8336">
          <cell r="A8336" t="str">
            <v>355681100</v>
          </cell>
        </row>
        <row r="8337">
          <cell r="A8337" t="str">
            <v>355681200</v>
          </cell>
        </row>
        <row r="8338">
          <cell r="A8338" t="str">
            <v>355685000</v>
          </cell>
        </row>
        <row r="8339">
          <cell r="A8339" t="str">
            <v>355685100</v>
          </cell>
        </row>
        <row r="8340">
          <cell r="A8340" t="str">
            <v>355689000</v>
          </cell>
        </row>
        <row r="8341">
          <cell r="A8341" t="str">
            <v>355689100</v>
          </cell>
        </row>
        <row r="8342">
          <cell r="A8342" t="str">
            <v>356000000</v>
          </cell>
        </row>
        <row r="8343">
          <cell r="A8343" t="str">
            <v>356030000</v>
          </cell>
        </row>
        <row r="8344">
          <cell r="A8344" t="str">
            <v>356030100</v>
          </cell>
        </row>
        <row r="8345">
          <cell r="A8345" t="str">
            <v>356030107</v>
          </cell>
        </row>
        <row r="8346">
          <cell r="A8346" t="str">
            <v>356030108</v>
          </cell>
        </row>
        <row r="8347">
          <cell r="A8347" t="str">
            <v>356031000</v>
          </cell>
        </row>
        <row r="8348">
          <cell r="A8348" t="str">
            <v>356031100</v>
          </cell>
        </row>
        <row r="8349">
          <cell r="A8349" t="str">
            <v>356031200</v>
          </cell>
        </row>
        <row r="8350">
          <cell r="A8350" t="str">
            <v>356033000</v>
          </cell>
        </row>
        <row r="8351">
          <cell r="A8351" t="str">
            <v>356033100</v>
          </cell>
        </row>
        <row r="8352">
          <cell r="A8352" t="str">
            <v>356033102</v>
          </cell>
        </row>
        <row r="8353">
          <cell r="A8353" t="str">
            <v>356033106</v>
          </cell>
        </row>
        <row r="8354">
          <cell r="A8354" t="str">
            <v>356033107</v>
          </cell>
        </row>
        <row r="8355">
          <cell r="A8355" t="str">
            <v>356033108</v>
          </cell>
        </row>
        <row r="8356">
          <cell r="A8356" t="str">
            <v>356033111</v>
          </cell>
        </row>
        <row r="8357">
          <cell r="A8357" t="str">
            <v>356033112</v>
          </cell>
        </row>
        <row r="8358">
          <cell r="A8358" t="str">
            <v>356033113</v>
          </cell>
        </row>
        <row r="8359">
          <cell r="A8359" t="str">
            <v>356035000</v>
          </cell>
        </row>
        <row r="8360">
          <cell r="A8360" t="str">
            <v>356035100</v>
          </cell>
        </row>
        <row r="8361">
          <cell r="A8361" t="str">
            <v>356035102</v>
          </cell>
        </row>
        <row r="8362">
          <cell r="A8362" t="str">
            <v>356035103</v>
          </cell>
        </row>
        <row r="8363">
          <cell r="A8363" t="str">
            <v>356035104</v>
          </cell>
        </row>
        <row r="8364">
          <cell r="A8364" t="str">
            <v>356035105</v>
          </cell>
        </row>
        <row r="8365">
          <cell r="A8365" t="str">
            <v>356035106</v>
          </cell>
        </row>
        <row r="8366">
          <cell r="A8366" t="str">
            <v>356035107</v>
          </cell>
        </row>
        <row r="8367">
          <cell r="A8367" t="str">
            <v>356035108</v>
          </cell>
        </row>
        <row r="8368">
          <cell r="A8368" t="str">
            <v>356035109</v>
          </cell>
        </row>
        <row r="8369">
          <cell r="A8369" t="str">
            <v>356035111</v>
          </cell>
        </row>
        <row r="8370">
          <cell r="A8370" t="str">
            <v>356035112</v>
          </cell>
        </row>
        <row r="8371">
          <cell r="A8371" t="str">
            <v>356035113</v>
          </cell>
        </row>
        <row r="8372">
          <cell r="A8372" t="str">
            <v>356035114</v>
          </cell>
        </row>
        <row r="8373">
          <cell r="A8373" t="str">
            <v>356035115</v>
          </cell>
        </row>
        <row r="8374">
          <cell r="A8374" t="str">
            <v>356035116</v>
          </cell>
        </row>
        <row r="8375">
          <cell r="A8375" t="str">
            <v>356035117</v>
          </cell>
        </row>
        <row r="8376">
          <cell r="A8376" t="str">
            <v>356035118</v>
          </cell>
        </row>
        <row r="8377">
          <cell r="A8377" t="str">
            <v>356035119</v>
          </cell>
        </row>
        <row r="8378">
          <cell r="A8378" t="str">
            <v>356035121</v>
          </cell>
        </row>
        <row r="8379">
          <cell r="A8379" t="str">
            <v>356035122</v>
          </cell>
        </row>
        <row r="8380">
          <cell r="A8380" t="str">
            <v>356039000</v>
          </cell>
        </row>
        <row r="8381">
          <cell r="A8381" t="str">
            <v>356039100</v>
          </cell>
        </row>
        <row r="8382">
          <cell r="A8382" t="str">
            <v>356039102</v>
          </cell>
        </row>
        <row r="8383">
          <cell r="A8383" t="str">
            <v>356039103</v>
          </cell>
        </row>
        <row r="8384">
          <cell r="A8384" t="str">
            <v>356039104</v>
          </cell>
        </row>
        <row r="8385">
          <cell r="A8385" t="str">
            <v>356039105</v>
          </cell>
        </row>
        <row r="8386">
          <cell r="A8386" t="str">
            <v>356039106</v>
          </cell>
        </row>
        <row r="8387">
          <cell r="A8387" t="str">
            <v>356039107</v>
          </cell>
        </row>
        <row r="8388">
          <cell r="A8388" t="str">
            <v>356039109</v>
          </cell>
        </row>
        <row r="8389">
          <cell r="A8389" t="str">
            <v>356039111</v>
          </cell>
        </row>
        <row r="8390">
          <cell r="A8390" t="str">
            <v>356041000</v>
          </cell>
        </row>
        <row r="8391">
          <cell r="A8391" t="str">
            <v>356041100</v>
          </cell>
        </row>
        <row r="8392">
          <cell r="A8392" t="str">
            <v>356041102</v>
          </cell>
        </row>
        <row r="8393">
          <cell r="A8393" t="str">
            <v>356041103</v>
          </cell>
        </row>
        <row r="8394">
          <cell r="A8394" t="str">
            <v>356041104</v>
          </cell>
        </row>
        <row r="8395">
          <cell r="A8395" t="str">
            <v>356041105</v>
          </cell>
        </row>
        <row r="8396">
          <cell r="A8396" t="str">
            <v>356041106</v>
          </cell>
        </row>
        <row r="8397">
          <cell r="A8397" t="str">
            <v>356041107</v>
          </cell>
        </row>
        <row r="8398">
          <cell r="A8398" t="str">
            <v>356041108</v>
          </cell>
        </row>
        <row r="8399">
          <cell r="A8399" t="str">
            <v>356041109</v>
          </cell>
        </row>
        <row r="8400">
          <cell r="A8400" t="str">
            <v>356041111</v>
          </cell>
        </row>
        <row r="8401">
          <cell r="A8401" t="str">
            <v>356041200</v>
          </cell>
        </row>
        <row r="8402">
          <cell r="A8402" t="str">
            <v>356041202</v>
          </cell>
        </row>
        <row r="8403">
          <cell r="A8403" t="str">
            <v>356041203</v>
          </cell>
        </row>
        <row r="8404">
          <cell r="A8404" t="str">
            <v>356041204</v>
          </cell>
        </row>
        <row r="8405">
          <cell r="A8405" t="str">
            <v>356041205</v>
          </cell>
        </row>
        <row r="8406">
          <cell r="A8406" t="str">
            <v>356041206</v>
          </cell>
        </row>
        <row r="8407">
          <cell r="A8407" t="str">
            <v>356041207</v>
          </cell>
        </row>
        <row r="8408">
          <cell r="A8408" t="str">
            <v>356041208</v>
          </cell>
        </row>
        <row r="8409">
          <cell r="A8409" t="str">
            <v>356041209</v>
          </cell>
        </row>
        <row r="8410">
          <cell r="A8410" t="str">
            <v>356041211</v>
          </cell>
        </row>
        <row r="8411">
          <cell r="A8411" t="str">
            <v>356041212</v>
          </cell>
        </row>
        <row r="8412">
          <cell r="A8412" t="str">
            <v>356041213</v>
          </cell>
        </row>
        <row r="8413">
          <cell r="A8413" t="str">
            <v>356041214</v>
          </cell>
        </row>
        <row r="8414">
          <cell r="A8414" t="str">
            <v>356041215</v>
          </cell>
        </row>
        <row r="8415">
          <cell r="A8415" t="str">
            <v>356041216</v>
          </cell>
        </row>
        <row r="8416">
          <cell r="A8416" t="str">
            <v>356041217</v>
          </cell>
        </row>
        <row r="8417">
          <cell r="A8417" t="str">
            <v>356041218</v>
          </cell>
        </row>
        <row r="8418">
          <cell r="A8418" t="str">
            <v>356041219</v>
          </cell>
        </row>
        <row r="8419">
          <cell r="A8419" t="str">
            <v>356041221</v>
          </cell>
        </row>
        <row r="8420">
          <cell r="A8420" t="str">
            <v>356041222</v>
          </cell>
        </row>
        <row r="8421">
          <cell r="A8421" t="str">
            <v>356041300</v>
          </cell>
        </row>
        <row r="8422">
          <cell r="A8422" t="str">
            <v>356041302</v>
          </cell>
        </row>
        <row r="8423">
          <cell r="A8423" t="str">
            <v>356041303</v>
          </cell>
        </row>
        <row r="8424">
          <cell r="A8424" t="str">
            <v>356041304</v>
          </cell>
        </row>
        <row r="8425">
          <cell r="A8425" t="str">
            <v>356041306</v>
          </cell>
        </row>
        <row r="8426">
          <cell r="A8426" t="str">
            <v>356041307</v>
          </cell>
        </row>
        <row r="8427">
          <cell r="A8427" t="str">
            <v>356041308</v>
          </cell>
        </row>
        <row r="8428">
          <cell r="A8428" t="str">
            <v>356041309</v>
          </cell>
        </row>
        <row r="8429">
          <cell r="A8429" t="str">
            <v>356041312</v>
          </cell>
        </row>
        <row r="8430">
          <cell r="A8430" t="str">
            <v>356041313</v>
          </cell>
        </row>
        <row r="8431">
          <cell r="A8431" t="str">
            <v>356041314</v>
          </cell>
        </row>
        <row r="8432">
          <cell r="A8432" t="str">
            <v>356043000</v>
          </cell>
        </row>
        <row r="8433">
          <cell r="A8433" t="str">
            <v>356043100</v>
          </cell>
        </row>
        <row r="8434">
          <cell r="A8434" t="str">
            <v>356043200</v>
          </cell>
        </row>
        <row r="8435">
          <cell r="A8435" t="str">
            <v>356049000</v>
          </cell>
        </row>
        <row r="8436">
          <cell r="A8436" t="str">
            <v>356049100</v>
          </cell>
        </row>
        <row r="8437">
          <cell r="A8437" t="str">
            <v>356049102</v>
          </cell>
        </row>
        <row r="8438">
          <cell r="A8438" t="str">
            <v>356049103</v>
          </cell>
        </row>
        <row r="8439">
          <cell r="A8439" t="str">
            <v>356049104</v>
          </cell>
        </row>
        <row r="8440">
          <cell r="A8440" t="str">
            <v>356049105</v>
          </cell>
        </row>
        <row r="8441">
          <cell r="A8441" t="str">
            <v>356049106</v>
          </cell>
        </row>
        <row r="8442">
          <cell r="A8442" t="str">
            <v>356049107</v>
          </cell>
        </row>
        <row r="8443">
          <cell r="A8443" t="str">
            <v>356049108</v>
          </cell>
        </row>
        <row r="8444">
          <cell r="A8444" t="str">
            <v>356049109</v>
          </cell>
        </row>
        <row r="8445">
          <cell r="A8445" t="str">
            <v>356049111</v>
          </cell>
        </row>
        <row r="8446">
          <cell r="A8446" t="str">
            <v>356049112</v>
          </cell>
        </row>
        <row r="8447">
          <cell r="A8447" t="str">
            <v>356049113</v>
          </cell>
        </row>
        <row r="8448">
          <cell r="A8448" t="str">
            <v>356049114</v>
          </cell>
        </row>
        <row r="8449">
          <cell r="A8449" t="str">
            <v>356049115</v>
          </cell>
        </row>
        <row r="8450">
          <cell r="A8450" t="str">
            <v>356049116</v>
          </cell>
        </row>
        <row r="8451">
          <cell r="A8451" t="str">
            <v>356049117</v>
          </cell>
        </row>
        <row r="8452">
          <cell r="A8452" t="str">
            <v>356049118</v>
          </cell>
        </row>
        <row r="8453">
          <cell r="A8453" t="str">
            <v>356049119</v>
          </cell>
        </row>
        <row r="8454">
          <cell r="A8454" t="str">
            <v>356049121</v>
          </cell>
        </row>
        <row r="8455">
          <cell r="A8455" t="str">
            <v>356049122</v>
          </cell>
        </row>
        <row r="8456">
          <cell r="A8456" t="str">
            <v>356049123</v>
          </cell>
        </row>
        <row r="8457">
          <cell r="A8457" t="str">
            <v>356049124</v>
          </cell>
        </row>
        <row r="8458">
          <cell r="A8458" t="str">
            <v>356049125</v>
          </cell>
        </row>
        <row r="8459">
          <cell r="A8459" t="str">
            <v>356049126</v>
          </cell>
        </row>
        <row r="8460">
          <cell r="A8460" t="str">
            <v>356049127</v>
          </cell>
        </row>
        <row r="8461">
          <cell r="A8461" t="str">
            <v>356049200</v>
          </cell>
        </row>
        <row r="8462">
          <cell r="A8462" t="str">
            <v>356049202</v>
          </cell>
        </row>
        <row r="8463">
          <cell r="A8463" t="str">
            <v>356049203</v>
          </cell>
        </row>
        <row r="8464">
          <cell r="A8464" t="str">
            <v>356049204</v>
          </cell>
        </row>
        <row r="8465">
          <cell r="A8465" t="str">
            <v>356049206</v>
          </cell>
        </row>
        <row r="8466">
          <cell r="A8466" t="str">
            <v>356049207</v>
          </cell>
        </row>
        <row r="8467">
          <cell r="A8467" t="str">
            <v>356049208</v>
          </cell>
        </row>
        <row r="8468">
          <cell r="A8468" t="str">
            <v>356049209</v>
          </cell>
        </row>
        <row r="8469">
          <cell r="A8469" t="str">
            <v>356049212</v>
          </cell>
        </row>
        <row r="8470">
          <cell r="A8470" t="str">
            <v>356049213</v>
          </cell>
        </row>
        <row r="8471">
          <cell r="A8471" t="str">
            <v>356051000</v>
          </cell>
        </row>
        <row r="8472">
          <cell r="A8472" t="str">
            <v>356051100</v>
          </cell>
        </row>
        <row r="8473">
          <cell r="A8473" t="str">
            <v>356051103</v>
          </cell>
        </row>
        <row r="8474">
          <cell r="A8474" t="str">
            <v>356051104</v>
          </cell>
        </row>
        <row r="8475">
          <cell r="A8475" t="str">
            <v>356051105</v>
          </cell>
        </row>
        <row r="8476">
          <cell r="A8476" t="str">
            <v>356051106</v>
          </cell>
        </row>
        <row r="8477">
          <cell r="A8477" t="str">
            <v>356051108</v>
          </cell>
        </row>
        <row r="8478">
          <cell r="A8478" t="str">
            <v>356051109</v>
          </cell>
        </row>
        <row r="8479">
          <cell r="A8479" t="str">
            <v>356051111</v>
          </cell>
        </row>
        <row r="8480">
          <cell r="A8480" t="str">
            <v>356051112</v>
          </cell>
        </row>
        <row r="8481">
          <cell r="A8481" t="str">
            <v>356051113</v>
          </cell>
        </row>
        <row r="8482">
          <cell r="A8482" t="str">
            <v>356051114</v>
          </cell>
        </row>
        <row r="8483">
          <cell r="A8483" t="str">
            <v>356051116</v>
          </cell>
        </row>
        <row r="8484">
          <cell r="A8484" t="str">
            <v>356051117</v>
          </cell>
        </row>
        <row r="8485">
          <cell r="A8485" t="str">
            <v>356051118</v>
          </cell>
        </row>
        <row r="8486">
          <cell r="A8486" t="str">
            <v>356051119</v>
          </cell>
        </row>
        <row r="8487">
          <cell r="A8487" t="str">
            <v>356051121</v>
          </cell>
        </row>
        <row r="8488">
          <cell r="A8488" t="str">
            <v>356051123</v>
          </cell>
        </row>
        <row r="8489">
          <cell r="A8489" t="str">
            <v>356051125</v>
          </cell>
        </row>
        <row r="8490">
          <cell r="A8490" t="str">
            <v>356051127</v>
          </cell>
        </row>
        <row r="8491">
          <cell r="A8491" t="str">
            <v>356051128</v>
          </cell>
        </row>
        <row r="8492">
          <cell r="A8492" t="str">
            <v>356051131</v>
          </cell>
        </row>
        <row r="8493">
          <cell r="A8493" t="str">
            <v>356051133</v>
          </cell>
        </row>
        <row r="8494">
          <cell r="A8494" t="str">
            <v>356051137</v>
          </cell>
        </row>
        <row r="8495">
          <cell r="A8495" t="str">
            <v>356051139</v>
          </cell>
        </row>
        <row r="8496">
          <cell r="A8496" t="str">
            <v>356051141</v>
          </cell>
        </row>
        <row r="8497">
          <cell r="A8497" t="str">
            <v>356053000</v>
          </cell>
        </row>
        <row r="8498">
          <cell r="A8498" t="str">
            <v>356053100</v>
          </cell>
        </row>
        <row r="8499">
          <cell r="A8499" t="str">
            <v>356053102</v>
          </cell>
        </row>
        <row r="8500">
          <cell r="A8500" t="str">
            <v>356053104</v>
          </cell>
        </row>
        <row r="8501">
          <cell r="A8501" t="str">
            <v>356053105</v>
          </cell>
        </row>
        <row r="8502">
          <cell r="A8502" t="str">
            <v>356053106</v>
          </cell>
        </row>
        <row r="8503">
          <cell r="A8503" t="str">
            <v>356053107</v>
          </cell>
        </row>
        <row r="8504">
          <cell r="A8504" t="str">
            <v>356053108</v>
          </cell>
        </row>
        <row r="8505">
          <cell r="A8505" t="str">
            <v>356053109</v>
          </cell>
        </row>
        <row r="8506">
          <cell r="A8506" t="str">
            <v>356053111</v>
          </cell>
        </row>
        <row r="8507">
          <cell r="A8507" t="str">
            <v>356053112</v>
          </cell>
        </row>
        <row r="8508">
          <cell r="A8508" t="str">
            <v>356053113</v>
          </cell>
        </row>
        <row r="8509">
          <cell r="A8509" t="str">
            <v>356053116</v>
          </cell>
        </row>
        <row r="8510">
          <cell r="A8510" t="str">
            <v>356053117</v>
          </cell>
        </row>
        <row r="8511">
          <cell r="A8511" t="str">
            <v>356053118</v>
          </cell>
        </row>
        <row r="8512">
          <cell r="A8512" t="str">
            <v>356053121</v>
          </cell>
        </row>
        <row r="8513">
          <cell r="A8513" t="str">
            <v>356053122</v>
          </cell>
        </row>
        <row r="8514">
          <cell r="A8514" t="str">
            <v>356053123</v>
          </cell>
        </row>
        <row r="8515">
          <cell r="A8515" t="str">
            <v>356053124</v>
          </cell>
        </row>
        <row r="8516">
          <cell r="A8516" t="str">
            <v>356053125</v>
          </cell>
        </row>
        <row r="8517">
          <cell r="A8517" t="str">
            <v>356053300</v>
          </cell>
        </row>
        <row r="8518">
          <cell r="A8518" t="str">
            <v>356053303</v>
          </cell>
        </row>
        <row r="8519">
          <cell r="A8519" t="str">
            <v>356053304</v>
          </cell>
        </row>
        <row r="8520">
          <cell r="A8520" t="str">
            <v>356053305</v>
          </cell>
        </row>
        <row r="8521">
          <cell r="A8521" t="str">
            <v>356053306</v>
          </cell>
        </row>
        <row r="8522">
          <cell r="A8522" t="str">
            <v>356053309</v>
          </cell>
        </row>
        <row r="8523">
          <cell r="A8523" t="str">
            <v>356053311</v>
          </cell>
        </row>
        <row r="8524">
          <cell r="A8524" t="str">
            <v>356053317</v>
          </cell>
        </row>
        <row r="8525">
          <cell r="A8525" t="str">
            <v>356055000</v>
          </cell>
        </row>
        <row r="8526">
          <cell r="A8526" t="str">
            <v>356055100</v>
          </cell>
        </row>
        <row r="8527">
          <cell r="A8527" t="str">
            <v>356055102</v>
          </cell>
        </row>
        <row r="8528">
          <cell r="A8528" t="str">
            <v>356055103</v>
          </cell>
        </row>
        <row r="8529">
          <cell r="A8529" t="str">
            <v>356055104</v>
          </cell>
        </row>
        <row r="8530">
          <cell r="A8530" t="str">
            <v>356055105</v>
          </cell>
        </row>
        <row r="8531">
          <cell r="A8531" t="str">
            <v>356055106</v>
          </cell>
        </row>
        <row r="8532">
          <cell r="A8532" t="str">
            <v>356055107</v>
          </cell>
        </row>
        <row r="8533">
          <cell r="A8533" t="str">
            <v>356055108</v>
          </cell>
        </row>
        <row r="8534">
          <cell r="A8534" t="str">
            <v>356055109</v>
          </cell>
        </row>
        <row r="8535">
          <cell r="A8535" t="str">
            <v>356055111</v>
          </cell>
        </row>
        <row r="8536">
          <cell r="A8536" t="str">
            <v>356055112</v>
          </cell>
        </row>
        <row r="8537">
          <cell r="A8537" t="str">
            <v>356055113</v>
          </cell>
        </row>
        <row r="8538">
          <cell r="A8538" t="str">
            <v>356055114</v>
          </cell>
        </row>
        <row r="8539">
          <cell r="A8539" t="str">
            <v>356055400</v>
          </cell>
        </row>
        <row r="8540">
          <cell r="A8540" t="str">
            <v>356055402</v>
          </cell>
        </row>
        <row r="8541">
          <cell r="A8541" t="str">
            <v>356055403</v>
          </cell>
        </row>
        <row r="8542">
          <cell r="A8542" t="str">
            <v>356055404</v>
          </cell>
        </row>
        <row r="8543">
          <cell r="A8543" t="str">
            <v>356055405</v>
          </cell>
        </row>
        <row r="8544">
          <cell r="A8544" t="str">
            <v>356055406</v>
          </cell>
        </row>
        <row r="8545">
          <cell r="A8545" t="str">
            <v>356055407</v>
          </cell>
        </row>
        <row r="8546">
          <cell r="A8546" t="str">
            <v>356055409</v>
          </cell>
        </row>
        <row r="8547">
          <cell r="A8547" t="str">
            <v>356055411</v>
          </cell>
        </row>
        <row r="8548">
          <cell r="A8548" t="str">
            <v>356055412</v>
          </cell>
        </row>
        <row r="8549">
          <cell r="A8549" t="str">
            <v>356055414</v>
          </cell>
        </row>
        <row r="8550">
          <cell r="A8550" t="str">
            <v>356055416</v>
          </cell>
        </row>
        <row r="8551">
          <cell r="A8551" t="str">
            <v>356055418</v>
          </cell>
        </row>
        <row r="8552">
          <cell r="A8552" t="str">
            <v>356055419</v>
          </cell>
        </row>
        <row r="8553">
          <cell r="A8553" t="str">
            <v>356055421</v>
          </cell>
        </row>
        <row r="8554">
          <cell r="A8554" t="str">
            <v>356055500</v>
          </cell>
        </row>
        <row r="8555">
          <cell r="A8555" t="str">
            <v>356055502</v>
          </cell>
        </row>
        <row r="8556">
          <cell r="A8556" t="str">
            <v>356055503</v>
          </cell>
        </row>
        <row r="8557">
          <cell r="A8557" t="str">
            <v>356055504</v>
          </cell>
        </row>
        <row r="8558">
          <cell r="A8558" t="str">
            <v>356055505</v>
          </cell>
        </row>
        <row r="8559">
          <cell r="A8559" t="str">
            <v>356055506</v>
          </cell>
        </row>
        <row r="8560">
          <cell r="A8560" t="str">
            <v>356055507</v>
          </cell>
        </row>
        <row r="8561">
          <cell r="A8561" t="str">
            <v>356055508</v>
          </cell>
        </row>
        <row r="8562">
          <cell r="A8562" t="str">
            <v>356063000</v>
          </cell>
        </row>
        <row r="8563">
          <cell r="A8563" t="str">
            <v>356063100</v>
          </cell>
        </row>
        <row r="8564">
          <cell r="A8564" t="str">
            <v>356063102</v>
          </cell>
        </row>
        <row r="8565">
          <cell r="A8565" t="str">
            <v>356063104</v>
          </cell>
        </row>
        <row r="8566">
          <cell r="A8566" t="str">
            <v>356063105</v>
          </cell>
        </row>
        <row r="8567">
          <cell r="A8567" t="str">
            <v>356063107</v>
          </cell>
        </row>
        <row r="8568">
          <cell r="A8568" t="str">
            <v>356063109</v>
          </cell>
        </row>
        <row r="8569">
          <cell r="A8569" t="str">
            <v>356063111</v>
          </cell>
        </row>
        <row r="8570">
          <cell r="A8570" t="str">
            <v>356063114</v>
          </cell>
        </row>
        <row r="8571">
          <cell r="A8571" t="str">
            <v>356063200</v>
          </cell>
        </row>
        <row r="8572">
          <cell r="A8572" t="str">
            <v>356063202</v>
          </cell>
        </row>
        <row r="8573">
          <cell r="A8573" t="str">
            <v>356063203</v>
          </cell>
        </row>
        <row r="8574">
          <cell r="A8574" t="str">
            <v>356063204</v>
          </cell>
        </row>
        <row r="8575">
          <cell r="A8575" t="str">
            <v>356063205</v>
          </cell>
        </row>
        <row r="8576">
          <cell r="A8576" t="str">
            <v>356063207</v>
          </cell>
        </row>
        <row r="8577">
          <cell r="A8577" t="str">
            <v>356063208</v>
          </cell>
        </row>
        <row r="8578">
          <cell r="A8578" t="str">
            <v>356063209</v>
          </cell>
        </row>
        <row r="8579">
          <cell r="A8579" t="str">
            <v>356063211</v>
          </cell>
        </row>
        <row r="8580">
          <cell r="A8580" t="str">
            <v>356063212</v>
          </cell>
        </row>
        <row r="8581">
          <cell r="A8581" t="str">
            <v>356063213</v>
          </cell>
        </row>
        <row r="8582">
          <cell r="A8582" t="str">
            <v>356063214</v>
          </cell>
        </row>
        <row r="8583">
          <cell r="A8583" t="str">
            <v>356063215</v>
          </cell>
        </row>
        <row r="8584">
          <cell r="A8584" t="str">
            <v>356063216</v>
          </cell>
        </row>
        <row r="8585">
          <cell r="A8585" t="str">
            <v>356063217</v>
          </cell>
        </row>
        <row r="8586">
          <cell r="A8586" t="str">
            <v>356063218</v>
          </cell>
        </row>
        <row r="8587">
          <cell r="A8587" t="str">
            <v>356063219</v>
          </cell>
        </row>
        <row r="8588">
          <cell r="A8588" t="str">
            <v>356063221</v>
          </cell>
        </row>
        <row r="8589">
          <cell r="A8589" t="str">
            <v>356063223</v>
          </cell>
        </row>
        <row r="8590">
          <cell r="A8590" t="str">
            <v>356063300</v>
          </cell>
        </row>
        <row r="8591">
          <cell r="A8591" t="str">
            <v>356063302</v>
          </cell>
        </row>
        <row r="8592">
          <cell r="A8592" t="str">
            <v>356063303</v>
          </cell>
        </row>
        <row r="8593">
          <cell r="A8593" t="str">
            <v>356063306</v>
          </cell>
        </row>
        <row r="8594">
          <cell r="A8594" t="str">
            <v>356063307</v>
          </cell>
        </row>
        <row r="8595">
          <cell r="A8595" t="str">
            <v>356063308</v>
          </cell>
        </row>
        <row r="8596">
          <cell r="A8596" t="str">
            <v>356063309</v>
          </cell>
        </row>
        <row r="8597">
          <cell r="A8597" t="str">
            <v>356063311</v>
          </cell>
        </row>
        <row r="8598">
          <cell r="A8598" t="str">
            <v>356063312</v>
          </cell>
        </row>
        <row r="8599">
          <cell r="A8599" t="str">
            <v>356065000</v>
          </cell>
        </row>
        <row r="8600">
          <cell r="A8600" t="str">
            <v>356065100</v>
          </cell>
        </row>
        <row r="8601">
          <cell r="A8601" t="str">
            <v>356065102</v>
          </cell>
        </row>
        <row r="8602">
          <cell r="A8602" t="str">
            <v>356065103</v>
          </cell>
        </row>
        <row r="8603">
          <cell r="A8603" t="str">
            <v>356065104</v>
          </cell>
        </row>
        <row r="8604">
          <cell r="A8604" t="str">
            <v>356065105</v>
          </cell>
        </row>
        <row r="8605">
          <cell r="A8605" t="str">
            <v>356065106</v>
          </cell>
        </row>
        <row r="8606">
          <cell r="A8606" t="str">
            <v>356065107</v>
          </cell>
        </row>
        <row r="8607">
          <cell r="A8607" t="str">
            <v>356065108</v>
          </cell>
        </row>
        <row r="8608">
          <cell r="A8608" t="str">
            <v>356065109</v>
          </cell>
        </row>
        <row r="8609">
          <cell r="A8609" t="str">
            <v>356065111</v>
          </cell>
        </row>
        <row r="8610">
          <cell r="A8610" t="str">
            <v>356065112</v>
          </cell>
        </row>
        <row r="8611">
          <cell r="A8611" t="str">
            <v>356065113</v>
          </cell>
        </row>
        <row r="8612">
          <cell r="A8612" t="str">
            <v>356065114</v>
          </cell>
        </row>
        <row r="8613">
          <cell r="A8613" t="str">
            <v>356065115</v>
          </cell>
        </row>
        <row r="8614">
          <cell r="A8614" t="str">
            <v>356065116</v>
          </cell>
        </row>
        <row r="8615">
          <cell r="A8615" t="str">
            <v>356065117</v>
          </cell>
        </row>
        <row r="8616">
          <cell r="A8616" t="str">
            <v>356065118</v>
          </cell>
        </row>
        <row r="8617">
          <cell r="A8617" t="str">
            <v>356065119</v>
          </cell>
        </row>
        <row r="8618">
          <cell r="A8618" t="str">
            <v>356065121</v>
          </cell>
        </row>
        <row r="8619">
          <cell r="A8619" t="str">
            <v>356065122</v>
          </cell>
        </row>
        <row r="8620">
          <cell r="A8620" t="str">
            <v>356065123</v>
          </cell>
        </row>
        <row r="8621">
          <cell r="A8621" t="str">
            <v>356065124</v>
          </cell>
        </row>
        <row r="8622">
          <cell r="A8622" t="str">
            <v>356065125</v>
          </cell>
        </row>
        <row r="8623">
          <cell r="A8623" t="str">
            <v>356065126</v>
          </cell>
        </row>
        <row r="8624">
          <cell r="A8624" t="str">
            <v>356065127</v>
          </cell>
        </row>
        <row r="8625">
          <cell r="A8625" t="str">
            <v>356065128</v>
          </cell>
        </row>
        <row r="8626">
          <cell r="A8626" t="str">
            <v>356065129</v>
          </cell>
        </row>
        <row r="8627">
          <cell r="A8627" t="str">
            <v>356065131</v>
          </cell>
        </row>
        <row r="8628">
          <cell r="A8628" t="str">
            <v>356065132</v>
          </cell>
        </row>
        <row r="8629">
          <cell r="A8629" t="str">
            <v>356065133</v>
          </cell>
        </row>
        <row r="8630">
          <cell r="A8630" t="str">
            <v>356065200</v>
          </cell>
        </row>
        <row r="8631">
          <cell r="A8631" t="str">
            <v>356065202</v>
          </cell>
        </row>
        <row r="8632">
          <cell r="A8632" t="str">
            <v>356065204</v>
          </cell>
        </row>
        <row r="8633">
          <cell r="A8633" t="str">
            <v>356065205</v>
          </cell>
        </row>
        <row r="8634">
          <cell r="A8634" t="str">
            <v>356065206</v>
          </cell>
        </row>
        <row r="8635">
          <cell r="A8635" t="str">
            <v>356065207</v>
          </cell>
        </row>
        <row r="8636">
          <cell r="A8636" t="str">
            <v>356065208</v>
          </cell>
        </row>
        <row r="8637">
          <cell r="A8637" t="str">
            <v>356065209</v>
          </cell>
        </row>
        <row r="8638">
          <cell r="A8638" t="str">
            <v>356065211</v>
          </cell>
        </row>
        <row r="8639">
          <cell r="A8639" t="str">
            <v>356065212</v>
          </cell>
        </row>
        <row r="8640">
          <cell r="A8640" t="str">
            <v>356065213</v>
          </cell>
        </row>
        <row r="8641">
          <cell r="A8641" t="str">
            <v>356065214</v>
          </cell>
        </row>
        <row r="8642">
          <cell r="A8642" t="str">
            <v>356065215</v>
          </cell>
        </row>
        <row r="8643">
          <cell r="A8643" t="str">
            <v>356065216</v>
          </cell>
        </row>
        <row r="8644">
          <cell r="A8644" t="str">
            <v>356065217</v>
          </cell>
        </row>
        <row r="8645">
          <cell r="A8645" t="str">
            <v>356071000</v>
          </cell>
        </row>
        <row r="8646">
          <cell r="A8646" t="str">
            <v>356071100</v>
          </cell>
        </row>
        <row r="8647">
          <cell r="A8647" t="str">
            <v>356071102</v>
          </cell>
        </row>
        <row r="8648">
          <cell r="A8648" t="str">
            <v>356071103</v>
          </cell>
        </row>
        <row r="8649">
          <cell r="A8649" t="str">
            <v>356071105</v>
          </cell>
        </row>
        <row r="8650">
          <cell r="A8650" t="str">
            <v>356071106</v>
          </cell>
        </row>
        <row r="8651">
          <cell r="A8651" t="str">
            <v>356071108</v>
          </cell>
        </row>
        <row r="8652">
          <cell r="A8652" t="str">
            <v>356071111</v>
          </cell>
        </row>
        <row r="8653">
          <cell r="A8653" t="str">
            <v>356071112</v>
          </cell>
        </row>
        <row r="8654">
          <cell r="A8654" t="str">
            <v>356071113</v>
          </cell>
        </row>
        <row r="8655">
          <cell r="A8655" t="str">
            <v>356071114</v>
          </cell>
        </row>
        <row r="8656">
          <cell r="A8656" t="str">
            <v>356071115</v>
          </cell>
        </row>
        <row r="8657">
          <cell r="A8657" t="str">
            <v>356071116</v>
          </cell>
        </row>
        <row r="8658">
          <cell r="A8658" t="str">
            <v>356071117</v>
          </cell>
        </row>
        <row r="8659">
          <cell r="A8659" t="str">
            <v>356071119</v>
          </cell>
        </row>
        <row r="8660">
          <cell r="A8660" t="str">
            <v>356071121</v>
          </cell>
        </row>
        <row r="8661">
          <cell r="A8661" t="str">
            <v>356071122</v>
          </cell>
        </row>
        <row r="8662">
          <cell r="A8662" t="str">
            <v>356071124</v>
          </cell>
        </row>
        <row r="8663">
          <cell r="A8663" t="str">
            <v>356071125</v>
          </cell>
        </row>
        <row r="8664">
          <cell r="A8664" t="str">
            <v>356071126</v>
          </cell>
        </row>
        <row r="8665">
          <cell r="A8665" t="str">
            <v>356071127</v>
          </cell>
        </row>
        <row r="8666">
          <cell r="A8666" t="str">
            <v>356071128</v>
          </cell>
        </row>
        <row r="8667">
          <cell r="A8667" t="str">
            <v>356071129</v>
          </cell>
        </row>
        <row r="8668">
          <cell r="A8668" t="str">
            <v>356071131</v>
          </cell>
        </row>
        <row r="8669">
          <cell r="A8669" t="str">
            <v>356071132</v>
          </cell>
        </row>
        <row r="8670">
          <cell r="A8670" t="str">
            <v>356071133</v>
          </cell>
        </row>
        <row r="8671">
          <cell r="A8671" t="str">
            <v>356071134</v>
          </cell>
        </row>
        <row r="8672">
          <cell r="A8672" t="str">
            <v>356071138</v>
          </cell>
        </row>
        <row r="8673">
          <cell r="A8673" t="str">
            <v>356071139</v>
          </cell>
        </row>
        <row r="8674">
          <cell r="A8674" t="str">
            <v>356071141</v>
          </cell>
        </row>
        <row r="8675">
          <cell r="A8675" t="str">
            <v>356075000</v>
          </cell>
        </row>
        <row r="8676">
          <cell r="A8676" t="str">
            <v>356075100</v>
          </cell>
        </row>
        <row r="8677">
          <cell r="A8677" t="str">
            <v>356075102</v>
          </cell>
        </row>
        <row r="8678">
          <cell r="A8678" t="str">
            <v>356075103</v>
          </cell>
        </row>
        <row r="8679">
          <cell r="A8679" t="str">
            <v>356075104</v>
          </cell>
        </row>
        <row r="8680">
          <cell r="A8680" t="str">
            <v>356075105</v>
          </cell>
        </row>
        <row r="8681">
          <cell r="A8681" t="str">
            <v>356075106</v>
          </cell>
        </row>
        <row r="8682">
          <cell r="A8682" t="str">
            <v>356075107</v>
          </cell>
        </row>
        <row r="8683">
          <cell r="A8683" t="str">
            <v>356075108</v>
          </cell>
        </row>
        <row r="8684">
          <cell r="A8684" t="str">
            <v>356075109</v>
          </cell>
        </row>
        <row r="8685">
          <cell r="A8685" t="str">
            <v>356075111</v>
          </cell>
        </row>
        <row r="8686">
          <cell r="A8686" t="str">
            <v>356075112</v>
          </cell>
        </row>
        <row r="8687">
          <cell r="A8687" t="str">
            <v>356075113</v>
          </cell>
        </row>
        <row r="8688">
          <cell r="A8688" t="str">
            <v>356075114</v>
          </cell>
        </row>
        <row r="8689">
          <cell r="A8689" t="str">
            <v>356075115</v>
          </cell>
        </row>
        <row r="8690">
          <cell r="A8690" t="str">
            <v>356075116</v>
          </cell>
        </row>
        <row r="8691">
          <cell r="A8691" t="str">
            <v>356075117</v>
          </cell>
        </row>
        <row r="8692">
          <cell r="A8692" t="str">
            <v>356075118</v>
          </cell>
        </row>
        <row r="8693">
          <cell r="A8693" t="str">
            <v>356075119</v>
          </cell>
        </row>
        <row r="8694">
          <cell r="A8694" t="str">
            <v>356075121</v>
          </cell>
        </row>
        <row r="8695">
          <cell r="A8695" t="str">
            <v>356075122</v>
          </cell>
        </row>
        <row r="8696">
          <cell r="A8696" t="str">
            <v>356075123</v>
          </cell>
        </row>
        <row r="8697">
          <cell r="A8697" t="str">
            <v>356075500</v>
          </cell>
        </row>
        <row r="8698">
          <cell r="A8698" t="str">
            <v>356075502</v>
          </cell>
        </row>
        <row r="8699">
          <cell r="A8699" t="str">
            <v>356075503</v>
          </cell>
        </row>
        <row r="8700">
          <cell r="A8700" t="str">
            <v>356075504</v>
          </cell>
        </row>
        <row r="8701">
          <cell r="A8701" t="str">
            <v>356075511</v>
          </cell>
        </row>
        <row r="8702">
          <cell r="A8702" t="str">
            <v>356075512</v>
          </cell>
        </row>
        <row r="8703">
          <cell r="A8703" t="str">
            <v>356075514</v>
          </cell>
        </row>
        <row r="8704">
          <cell r="A8704" t="str">
            <v>356075515</v>
          </cell>
        </row>
        <row r="8705">
          <cell r="A8705" t="str">
            <v>356079000</v>
          </cell>
        </row>
        <row r="8706">
          <cell r="A8706" t="str">
            <v>356079100</v>
          </cell>
        </row>
        <row r="8707">
          <cell r="A8707" t="str">
            <v>356079200</v>
          </cell>
        </row>
        <row r="8708">
          <cell r="A8708" t="str">
            <v>356079202</v>
          </cell>
        </row>
        <row r="8709">
          <cell r="A8709" t="str">
            <v>356079204</v>
          </cell>
        </row>
        <row r="8710">
          <cell r="A8710" t="str">
            <v>356079205</v>
          </cell>
        </row>
        <row r="8711">
          <cell r="A8711" t="str">
            <v>356079208</v>
          </cell>
        </row>
        <row r="8712">
          <cell r="A8712" t="str">
            <v>356079212</v>
          </cell>
        </row>
        <row r="8713">
          <cell r="A8713" t="str">
            <v>356400000</v>
          </cell>
        </row>
        <row r="8714">
          <cell r="A8714" t="str">
            <v>356430000</v>
          </cell>
        </row>
        <row r="8715">
          <cell r="A8715" t="str">
            <v>356430100</v>
          </cell>
        </row>
        <row r="8716">
          <cell r="A8716" t="str">
            <v>356430102</v>
          </cell>
        </row>
        <row r="8717">
          <cell r="A8717" t="str">
            <v>356430103</v>
          </cell>
        </row>
        <row r="8718">
          <cell r="A8718" t="str">
            <v>356430104</v>
          </cell>
        </row>
        <row r="8719">
          <cell r="A8719" t="str">
            <v>356430106</v>
          </cell>
        </row>
        <row r="8720">
          <cell r="A8720" t="str">
            <v>356430200</v>
          </cell>
        </row>
        <row r="8721">
          <cell r="A8721" t="str">
            <v>356430300</v>
          </cell>
        </row>
        <row r="8722">
          <cell r="A8722" t="str">
            <v>356430302</v>
          </cell>
        </row>
        <row r="8723">
          <cell r="A8723" t="str">
            <v>356430400</v>
          </cell>
        </row>
        <row r="8724">
          <cell r="A8724" t="str">
            <v>356430402</v>
          </cell>
        </row>
        <row r="8725">
          <cell r="A8725" t="str">
            <v>356430500</v>
          </cell>
        </row>
        <row r="8726">
          <cell r="A8726" t="str">
            <v>356431000</v>
          </cell>
        </row>
        <row r="8727">
          <cell r="A8727" t="str">
            <v>356431100</v>
          </cell>
        </row>
        <row r="8728">
          <cell r="A8728" t="str">
            <v>356431105</v>
          </cell>
        </row>
        <row r="8729">
          <cell r="A8729" t="str">
            <v>356431106</v>
          </cell>
        </row>
        <row r="8730">
          <cell r="A8730" t="str">
            <v>356431107</v>
          </cell>
        </row>
        <row r="8731">
          <cell r="A8731" t="str">
            <v>356431108</v>
          </cell>
        </row>
        <row r="8732">
          <cell r="A8732" t="str">
            <v>356431109</v>
          </cell>
        </row>
        <row r="8733">
          <cell r="A8733" t="str">
            <v>356431111</v>
          </cell>
        </row>
        <row r="8734">
          <cell r="A8734" t="str">
            <v>356431500</v>
          </cell>
        </row>
        <row r="8735">
          <cell r="A8735" t="str">
            <v>356431502</v>
          </cell>
        </row>
        <row r="8736">
          <cell r="A8736" t="str">
            <v>356431503</v>
          </cell>
        </row>
        <row r="8737">
          <cell r="A8737" t="str">
            <v>356431504</v>
          </cell>
        </row>
        <row r="8738">
          <cell r="A8738" t="str">
            <v>356431505</v>
          </cell>
        </row>
        <row r="8739">
          <cell r="A8739" t="str">
            <v>356431506</v>
          </cell>
        </row>
        <row r="8740">
          <cell r="A8740" t="str">
            <v>356431507</v>
          </cell>
        </row>
        <row r="8741">
          <cell r="A8741" t="str">
            <v>356431508</v>
          </cell>
        </row>
        <row r="8742">
          <cell r="A8742" t="str">
            <v>356431509</v>
          </cell>
        </row>
        <row r="8743">
          <cell r="A8743" t="str">
            <v>356431511</v>
          </cell>
        </row>
        <row r="8744">
          <cell r="A8744" t="str">
            <v>356431512</v>
          </cell>
        </row>
        <row r="8745">
          <cell r="A8745" t="str">
            <v>356431513</v>
          </cell>
        </row>
        <row r="8746">
          <cell r="A8746" t="str">
            <v>356431514</v>
          </cell>
        </row>
        <row r="8747">
          <cell r="A8747" t="str">
            <v>356431516</v>
          </cell>
        </row>
        <row r="8748">
          <cell r="A8748" t="str">
            <v>356431518</v>
          </cell>
        </row>
        <row r="8749">
          <cell r="A8749" t="str">
            <v>356431519</v>
          </cell>
        </row>
        <row r="8750">
          <cell r="A8750" t="str">
            <v>356431525</v>
          </cell>
        </row>
        <row r="8751">
          <cell r="A8751" t="str">
            <v>356431526</v>
          </cell>
        </row>
        <row r="8752">
          <cell r="A8752" t="str">
            <v>356431527</v>
          </cell>
        </row>
        <row r="8753">
          <cell r="A8753" t="str">
            <v>356431529</v>
          </cell>
        </row>
        <row r="8754">
          <cell r="A8754" t="str">
            <v>356431531</v>
          </cell>
        </row>
        <row r="8755">
          <cell r="A8755" t="str">
            <v>356431533</v>
          </cell>
        </row>
        <row r="8756">
          <cell r="A8756" t="str">
            <v>356431535</v>
          </cell>
        </row>
        <row r="8757">
          <cell r="A8757" t="str">
            <v>356435000</v>
          </cell>
        </row>
        <row r="8758">
          <cell r="A8758" t="str">
            <v>356435100</v>
          </cell>
        </row>
        <row r="8759">
          <cell r="A8759" t="str">
            <v>356435200</v>
          </cell>
        </row>
        <row r="8760">
          <cell r="A8760" t="str">
            <v>356435202</v>
          </cell>
        </row>
        <row r="8761">
          <cell r="A8761" t="str">
            <v>356435203</v>
          </cell>
        </row>
        <row r="8762">
          <cell r="A8762" t="str">
            <v>356435204</v>
          </cell>
        </row>
        <row r="8763">
          <cell r="A8763" t="str">
            <v>356435205</v>
          </cell>
        </row>
        <row r="8764">
          <cell r="A8764" t="str">
            <v>356435206</v>
          </cell>
        </row>
        <row r="8765">
          <cell r="A8765" t="str">
            <v>356435207</v>
          </cell>
        </row>
        <row r="8766">
          <cell r="A8766" t="str">
            <v>356435208</v>
          </cell>
        </row>
        <row r="8767">
          <cell r="A8767" t="str">
            <v>356435209</v>
          </cell>
        </row>
        <row r="8768">
          <cell r="A8768" t="str">
            <v>356435211</v>
          </cell>
        </row>
        <row r="8769">
          <cell r="A8769" t="str">
            <v>356435212</v>
          </cell>
        </row>
        <row r="8770">
          <cell r="A8770" t="str">
            <v>356435213</v>
          </cell>
        </row>
        <row r="8771">
          <cell r="A8771" t="str">
            <v>356435214</v>
          </cell>
        </row>
        <row r="8772">
          <cell r="A8772" t="str">
            <v>356435215</v>
          </cell>
        </row>
        <row r="8773">
          <cell r="A8773" t="str">
            <v>356435216</v>
          </cell>
        </row>
        <row r="8774">
          <cell r="A8774" t="str">
            <v>356435217</v>
          </cell>
        </row>
        <row r="8775">
          <cell r="A8775" t="str">
            <v>356435218</v>
          </cell>
        </row>
        <row r="8776">
          <cell r="A8776" t="str">
            <v>356435219</v>
          </cell>
        </row>
        <row r="8777">
          <cell r="A8777" t="str">
            <v>356435221</v>
          </cell>
        </row>
        <row r="8778">
          <cell r="A8778" t="str">
            <v>356435222</v>
          </cell>
        </row>
        <row r="8779">
          <cell r="A8779" t="str">
            <v>356435223</v>
          </cell>
        </row>
        <row r="8780">
          <cell r="A8780" t="str">
            <v>356435224</v>
          </cell>
        </row>
        <row r="8781">
          <cell r="A8781" t="str">
            <v>356435225</v>
          </cell>
        </row>
        <row r="8782">
          <cell r="A8782" t="str">
            <v>356435226</v>
          </cell>
        </row>
        <row r="8783">
          <cell r="A8783" t="str">
            <v>356435227</v>
          </cell>
        </row>
        <row r="8784">
          <cell r="A8784" t="str">
            <v>356435228</v>
          </cell>
        </row>
        <row r="8785">
          <cell r="A8785" t="str">
            <v>356435229</v>
          </cell>
        </row>
        <row r="8786">
          <cell r="A8786" t="str">
            <v>356435231</v>
          </cell>
        </row>
        <row r="8787">
          <cell r="A8787" t="str">
            <v>356435233</v>
          </cell>
        </row>
        <row r="8788">
          <cell r="A8788" t="str">
            <v>356435235</v>
          </cell>
        </row>
        <row r="8789">
          <cell r="A8789" t="str">
            <v>356435236</v>
          </cell>
        </row>
        <row r="8790">
          <cell r="A8790" t="str">
            <v>356435237</v>
          </cell>
        </row>
        <row r="8791">
          <cell r="A8791" t="str">
            <v>356435238</v>
          </cell>
        </row>
        <row r="8792">
          <cell r="A8792" t="str">
            <v>356435239</v>
          </cell>
        </row>
        <row r="8793">
          <cell r="A8793" t="str">
            <v>356435241</v>
          </cell>
        </row>
        <row r="8794">
          <cell r="A8794" t="str">
            <v>356435242</v>
          </cell>
        </row>
        <row r="8795">
          <cell r="A8795" t="str">
            <v>356435243</v>
          </cell>
        </row>
        <row r="8796">
          <cell r="A8796" t="str">
            <v>356435244</v>
          </cell>
        </row>
        <row r="8797">
          <cell r="A8797" t="str">
            <v>356435245</v>
          </cell>
        </row>
        <row r="8798">
          <cell r="A8798" t="str">
            <v>356435300</v>
          </cell>
        </row>
        <row r="8799">
          <cell r="A8799" t="str">
            <v>356437000</v>
          </cell>
        </row>
        <row r="8800">
          <cell r="A8800" t="str">
            <v>356437100</v>
          </cell>
        </row>
        <row r="8801">
          <cell r="A8801" t="str">
            <v>356438000</v>
          </cell>
        </row>
        <row r="8802">
          <cell r="A8802" t="str">
            <v>356438100</v>
          </cell>
        </row>
        <row r="8803">
          <cell r="A8803" t="str">
            <v>356438102</v>
          </cell>
        </row>
        <row r="8804">
          <cell r="A8804" t="str">
            <v>356438105</v>
          </cell>
        </row>
        <row r="8805">
          <cell r="A8805" t="str">
            <v>356438107</v>
          </cell>
        </row>
        <row r="8806">
          <cell r="A8806" t="str">
            <v>356438109</v>
          </cell>
        </row>
        <row r="8807">
          <cell r="A8807" t="str">
            <v>356438111</v>
          </cell>
        </row>
        <row r="8808">
          <cell r="A8808" t="str">
            <v>356438112</v>
          </cell>
        </row>
        <row r="8809">
          <cell r="A8809" t="str">
            <v>356438114</v>
          </cell>
        </row>
        <row r="8810">
          <cell r="A8810" t="str">
            <v>356438115</v>
          </cell>
        </row>
        <row r="8811">
          <cell r="A8811" t="str">
            <v>356438117</v>
          </cell>
        </row>
        <row r="8812">
          <cell r="A8812" t="str">
            <v>356438200</v>
          </cell>
        </row>
        <row r="8813">
          <cell r="A8813" t="str">
            <v>356438202</v>
          </cell>
        </row>
        <row r="8814">
          <cell r="A8814" t="str">
            <v>356438203</v>
          </cell>
        </row>
        <row r="8815">
          <cell r="A8815" t="str">
            <v>356438204</v>
          </cell>
        </row>
        <row r="8816">
          <cell r="A8816" t="str">
            <v>356438205</v>
          </cell>
        </row>
        <row r="8817">
          <cell r="A8817" t="str">
            <v>356438206</v>
          </cell>
        </row>
        <row r="8818">
          <cell r="A8818" t="str">
            <v>356438209</v>
          </cell>
        </row>
        <row r="8819">
          <cell r="A8819" t="str">
            <v>356439000</v>
          </cell>
        </row>
        <row r="8820">
          <cell r="A8820" t="str">
            <v>356439100</v>
          </cell>
        </row>
        <row r="8821">
          <cell r="A8821" t="str">
            <v>356439102</v>
          </cell>
        </row>
        <row r="8822">
          <cell r="A8822" t="str">
            <v>356439103</v>
          </cell>
        </row>
        <row r="8823">
          <cell r="A8823" t="str">
            <v>356439104</v>
          </cell>
        </row>
        <row r="8824">
          <cell r="A8824" t="str">
            <v>356439105</v>
          </cell>
        </row>
        <row r="8825">
          <cell r="A8825" t="str">
            <v>356439106</v>
          </cell>
        </row>
        <row r="8826">
          <cell r="A8826" t="str">
            <v>356439300</v>
          </cell>
        </row>
        <row r="8827">
          <cell r="A8827" t="str">
            <v>356439302</v>
          </cell>
        </row>
        <row r="8828">
          <cell r="A8828" t="str">
            <v>356439303</v>
          </cell>
        </row>
        <row r="8829">
          <cell r="A8829" t="str">
            <v>356439304</v>
          </cell>
        </row>
        <row r="8830">
          <cell r="A8830" t="str">
            <v>356441000</v>
          </cell>
        </row>
        <row r="8831">
          <cell r="A8831" t="str">
            <v>356441100</v>
          </cell>
        </row>
        <row r="8832">
          <cell r="A8832" t="str">
            <v>356441102</v>
          </cell>
        </row>
        <row r="8833">
          <cell r="A8833" t="str">
            <v>356441103</v>
          </cell>
        </row>
        <row r="8834">
          <cell r="A8834" t="str">
            <v>356443000</v>
          </cell>
        </row>
        <row r="8835">
          <cell r="A8835" t="str">
            <v>356443100</v>
          </cell>
        </row>
        <row r="8836">
          <cell r="A8836" t="str">
            <v>356443103</v>
          </cell>
        </row>
        <row r="8837">
          <cell r="A8837" t="str">
            <v>356443105</v>
          </cell>
        </row>
        <row r="8838">
          <cell r="A8838" t="str">
            <v>356443106</v>
          </cell>
        </row>
        <row r="8839">
          <cell r="A8839" t="str">
            <v>356443107</v>
          </cell>
        </row>
        <row r="8840">
          <cell r="A8840" t="str">
            <v>356443108</v>
          </cell>
        </row>
        <row r="8841">
          <cell r="A8841" t="str">
            <v>356443109</v>
          </cell>
        </row>
        <row r="8842">
          <cell r="A8842" t="str">
            <v>356443111</v>
          </cell>
        </row>
        <row r="8843">
          <cell r="A8843" t="str">
            <v>356443112</v>
          </cell>
        </row>
        <row r="8844">
          <cell r="A8844" t="str">
            <v>356443113</v>
          </cell>
        </row>
        <row r="8845">
          <cell r="A8845" t="str">
            <v>356443114</v>
          </cell>
        </row>
        <row r="8846">
          <cell r="A8846" t="str">
            <v>356443115</v>
          </cell>
        </row>
        <row r="8847">
          <cell r="A8847" t="str">
            <v>356443116</v>
          </cell>
        </row>
        <row r="8848">
          <cell r="A8848" t="str">
            <v>356443117</v>
          </cell>
        </row>
        <row r="8849">
          <cell r="A8849" t="str">
            <v>356443118</v>
          </cell>
        </row>
        <row r="8850">
          <cell r="A8850" t="str">
            <v>356443119</v>
          </cell>
        </row>
        <row r="8851">
          <cell r="A8851" t="str">
            <v>356443121</v>
          </cell>
        </row>
        <row r="8852">
          <cell r="A8852" t="str">
            <v>356443122</v>
          </cell>
        </row>
        <row r="8853">
          <cell r="A8853" t="str">
            <v>356443123</v>
          </cell>
        </row>
        <row r="8854">
          <cell r="A8854" t="str">
            <v>356443124</v>
          </cell>
        </row>
        <row r="8855">
          <cell r="A8855" t="str">
            <v>356443125</v>
          </cell>
        </row>
        <row r="8856">
          <cell r="A8856" t="str">
            <v>356443126</v>
          </cell>
        </row>
        <row r="8857">
          <cell r="A8857" t="str">
            <v>356443127</v>
          </cell>
        </row>
        <row r="8858">
          <cell r="A8858" t="str">
            <v>356443128</v>
          </cell>
        </row>
        <row r="8859">
          <cell r="A8859" t="str">
            <v>356443129</v>
          </cell>
        </row>
        <row r="8860">
          <cell r="A8860" t="str">
            <v>356443131</v>
          </cell>
        </row>
        <row r="8861">
          <cell r="A8861" t="str">
            <v>356443132</v>
          </cell>
        </row>
        <row r="8862">
          <cell r="A8862" t="str">
            <v>356443133</v>
          </cell>
        </row>
        <row r="8863">
          <cell r="A8863" t="str">
            <v>356443134</v>
          </cell>
        </row>
        <row r="8864">
          <cell r="A8864" t="str">
            <v>356443135</v>
          </cell>
        </row>
        <row r="8865">
          <cell r="A8865" t="str">
            <v>356443136</v>
          </cell>
        </row>
        <row r="8866">
          <cell r="A8866" t="str">
            <v>356443137</v>
          </cell>
        </row>
        <row r="8867">
          <cell r="A8867" t="str">
            <v>356443138</v>
          </cell>
        </row>
        <row r="8868">
          <cell r="A8868" t="str">
            <v>356443139</v>
          </cell>
        </row>
        <row r="8869">
          <cell r="A8869" t="str">
            <v>356443141</v>
          </cell>
        </row>
        <row r="8870">
          <cell r="A8870" t="str">
            <v>356445000</v>
          </cell>
        </row>
        <row r="8871">
          <cell r="A8871" t="str">
            <v>356445100</v>
          </cell>
        </row>
        <row r="8872">
          <cell r="A8872" t="str">
            <v>356445300</v>
          </cell>
        </row>
        <row r="8873">
          <cell r="A8873" t="str">
            <v>356447000</v>
          </cell>
        </row>
        <row r="8874">
          <cell r="A8874" t="str">
            <v>356447100</v>
          </cell>
        </row>
        <row r="8875">
          <cell r="A8875" t="str">
            <v>356449000</v>
          </cell>
        </row>
        <row r="8876">
          <cell r="A8876" t="str">
            <v>356449100</v>
          </cell>
        </row>
        <row r="8877">
          <cell r="A8877" t="str">
            <v>356451000</v>
          </cell>
        </row>
        <row r="8878">
          <cell r="A8878" t="str">
            <v>356451100</v>
          </cell>
        </row>
        <row r="8879">
          <cell r="A8879" t="str">
            <v>356455000</v>
          </cell>
        </row>
        <row r="8880">
          <cell r="A8880" t="str">
            <v>356455100</v>
          </cell>
        </row>
        <row r="8881">
          <cell r="A8881" t="str">
            <v>356455103</v>
          </cell>
        </row>
        <row r="8882">
          <cell r="A8882" t="str">
            <v>356455106</v>
          </cell>
        </row>
        <row r="8883">
          <cell r="A8883" t="str">
            <v>356455107</v>
          </cell>
        </row>
        <row r="8884">
          <cell r="A8884" t="str">
            <v>356455108</v>
          </cell>
        </row>
        <row r="8885">
          <cell r="A8885" t="str">
            <v>356455109</v>
          </cell>
        </row>
        <row r="8886">
          <cell r="A8886" t="str">
            <v>356455111</v>
          </cell>
        </row>
        <row r="8887">
          <cell r="A8887" t="str">
            <v>356455112</v>
          </cell>
        </row>
        <row r="8888">
          <cell r="A8888" t="str">
            <v>356455113</v>
          </cell>
        </row>
        <row r="8889">
          <cell r="A8889" t="str">
            <v>356455114</v>
          </cell>
        </row>
        <row r="8890">
          <cell r="A8890" t="str">
            <v>356455115</v>
          </cell>
        </row>
        <row r="8891">
          <cell r="A8891" t="str">
            <v>356455116</v>
          </cell>
        </row>
        <row r="8892">
          <cell r="A8892" t="str">
            <v>356455117</v>
          </cell>
        </row>
        <row r="8893">
          <cell r="A8893" t="str">
            <v>356455118</v>
          </cell>
        </row>
        <row r="8894">
          <cell r="A8894" t="str">
            <v>356455119</v>
          </cell>
        </row>
        <row r="8895">
          <cell r="A8895" t="str">
            <v>356455121</v>
          </cell>
        </row>
        <row r="8896">
          <cell r="A8896" t="str">
            <v>356455122</v>
          </cell>
        </row>
        <row r="8897">
          <cell r="A8897" t="str">
            <v>356455123</v>
          </cell>
        </row>
        <row r="8898">
          <cell r="A8898" t="str">
            <v>356455124</v>
          </cell>
        </row>
        <row r="8899">
          <cell r="A8899" t="str">
            <v>356455125</v>
          </cell>
        </row>
        <row r="8900">
          <cell r="A8900" t="str">
            <v>356455126</v>
          </cell>
        </row>
        <row r="8901">
          <cell r="A8901" t="str">
            <v>356455127</v>
          </cell>
        </row>
        <row r="8902">
          <cell r="A8902" t="str">
            <v>356455128</v>
          </cell>
        </row>
        <row r="8903">
          <cell r="A8903" t="str">
            <v>356455129</v>
          </cell>
        </row>
        <row r="8904">
          <cell r="A8904" t="str">
            <v>356459000</v>
          </cell>
        </row>
        <row r="8905">
          <cell r="A8905" t="str">
            <v>356459100</v>
          </cell>
        </row>
        <row r="8906">
          <cell r="A8906" t="str">
            <v>356459200</v>
          </cell>
        </row>
        <row r="8907">
          <cell r="A8907" t="str">
            <v>356459300</v>
          </cell>
        </row>
        <row r="8908">
          <cell r="A8908" t="str">
            <v>356459302</v>
          </cell>
        </row>
        <row r="8909">
          <cell r="A8909" t="str">
            <v>356461000</v>
          </cell>
        </row>
        <row r="8910">
          <cell r="A8910" t="str">
            <v>356461100</v>
          </cell>
        </row>
        <row r="8911">
          <cell r="A8911" t="str">
            <v>356461102</v>
          </cell>
        </row>
        <row r="8912">
          <cell r="A8912" t="str">
            <v>356461103</v>
          </cell>
        </row>
        <row r="8913">
          <cell r="A8913" t="str">
            <v>356461104</v>
          </cell>
        </row>
        <row r="8914">
          <cell r="A8914" t="str">
            <v>356461200</v>
          </cell>
        </row>
        <row r="8915">
          <cell r="A8915" t="str">
            <v>356461202</v>
          </cell>
        </row>
        <row r="8916">
          <cell r="A8916" t="str">
            <v>356461300</v>
          </cell>
        </row>
        <row r="8917">
          <cell r="A8917" t="str">
            <v>356461400</v>
          </cell>
        </row>
        <row r="8918">
          <cell r="A8918" t="str">
            <v>356461700</v>
          </cell>
        </row>
        <row r="8919">
          <cell r="A8919" t="str">
            <v>356463000</v>
          </cell>
        </row>
        <row r="8920">
          <cell r="A8920" t="str">
            <v>356463100</v>
          </cell>
        </row>
        <row r="8921">
          <cell r="A8921" t="str">
            <v>356463300</v>
          </cell>
        </row>
        <row r="8922">
          <cell r="A8922" t="str">
            <v>356467000</v>
          </cell>
        </row>
        <row r="8923">
          <cell r="A8923" t="str">
            <v>356467100</v>
          </cell>
        </row>
        <row r="8924">
          <cell r="A8924" t="str">
            <v>356467200</v>
          </cell>
        </row>
        <row r="8925">
          <cell r="A8925" t="str">
            <v>356467300</v>
          </cell>
        </row>
        <row r="8926">
          <cell r="A8926" t="str">
            <v>356467400</v>
          </cell>
        </row>
        <row r="8927">
          <cell r="A8927" t="str">
            <v>356467407</v>
          </cell>
        </row>
        <row r="8928">
          <cell r="A8928" t="str">
            <v>356467411</v>
          </cell>
        </row>
        <row r="8929">
          <cell r="A8929" t="str">
            <v>356469000</v>
          </cell>
        </row>
        <row r="8930">
          <cell r="A8930" t="str">
            <v>356469100</v>
          </cell>
        </row>
        <row r="8931">
          <cell r="A8931" t="str">
            <v>356469102</v>
          </cell>
        </row>
        <row r="8932">
          <cell r="A8932" t="str">
            <v>356469104</v>
          </cell>
        </row>
        <row r="8933">
          <cell r="A8933" t="str">
            <v>356469106</v>
          </cell>
        </row>
        <row r="8934">
          <cell r="A8934" t="str">
            <v>356469107</v>
          </cell>
        </row>
        <row r="8935">
          <cell r="A8935" t="str">
            <v>356469108</v>
          </cell>
        </row>
        <row r="8936">
          <cell r="A8936" t="str">
            <v>356469109</v>
          </cell>
        </row>
        <row r="8937">
          <cell r="A8937" t="str">
            <v>356469111</v>
          </cell>
        </row>
        <row r="8938">
          <cell r="A8938" t="str">
            <v>356469112</v>
          </cell>
        </row>
        <row r="8939">
          <cell r="A8939" t="str">
            <v>356471000</v>
          </cell>
        </row>
        <row r="8940">
          <cell r="A8940" t="str">
            <v>356471100</v>
          </cell>
        </row>
        <row r="8941">
          <cell r="A8941" t="str">
            <v>356471200</v>
          </cell>
        </row>
        <row r="8942">
          <cell r="A8942" t="str">
            <v>356471202</v>
          </cell>
        </row>
        <row r="8943">
          <cell r="A8943" t="str">
            <v>356471209</v>
          </cell>
        </row>
        <row r="8944">
          <cell r="A8944" t="str">
            <v>356473000</v>
          </cell>
        </row>
        <row r="8945">
          <cell r="A8945" t="str">
            <v>356473100</v>
          </cell>
        </row>
        <row r="8946">
          <cell r="A8946" t="str">
            <v>356473102</v>
          </cell>
        </row>
        <row r="8947">
          <cell r="A8947" t="str">
            <v>356473103</v>
          </cell>
        </row>
        <row r="8948">
          <cell r="A8948" t="str">
            <v>356473200</v>
          </cell>
        </row>
        <row r="8949">
          <cell r="A8949" t="str">
            <v>356473300</v>
          </cell>
        </row>
        <row r="8950">
          <cell r="A8950" t="str">
            <v>356473307</v>
          </cell>
        </row>
        <row r="8951">
          <cell r="A8951" t="str">
            <v>356473400</v>
          </cell>
        </row>
        <row r="8952">
          <cell r="A8952" t="str">
            <v>356473405</v>
          </cell>
        </row>
        <row r="8953">
          <cell r="A8953" t="str">
            <v>356473500</v>
          </cell>
        </row>
        <row r="8954">
          <cell r="A8954" t="str">
            <v>356475000</v>
          </cell>
        </row>
        <row r="8955">
          <cell r="A8955" t="str">
            <v>356475100</v>
          </cell>
        </row>
        <row r="8956">
          <cell r="A8956" t="str">
            <v>356475102</v>
          </cell>
        </row>
        <row r="8957">
          <cell r="A8957" t="str">
            <v>356475103</v>
          </cell>
        </row>
        <row r="8958">
          <cell r="A8958" t="str">
            <v>356475104</v>
          </cell>
        </row>
        <row r="8959">
          <cell r="A8959" t="str">
            <v>356475105</v>
          </cell>
        </row>
        <row r="8960">
          <cell r="A8960" t="str">
            <v>356475200</v>
          </cell>
        </row>
        <row r="8961">
          <cell r="A8961" t="str">
            <v>356475202</v>
          </cell>
        </row>
        <row r="8962">
          <cell r="A8962" t="str">
            <v>356475203</v>
          </cell>
        </row>
        <row r="8963">
          <cell r="A8963" t="str">
            <v>356475204</v>
          </cell>
        </row>
        <row r="8964">
          <cell r="A8964" t="str">
            <v>356475206</v>
          </cell>
        </row>
        <row r="8965">
          <cell r="A8965" t="str">
            <v>356475207</v>
          </cell>
        </row>
        <row r="8966">
          <cell r="A8966" t="str">
            <v>356475400</v>
          </cell>
        </row>
        <row r="8967">
          <cell r="A8967" t="str">
            <v>356475402</v>
          </cell>
        </row>
        <row r="8968">
          <cell r="A8968" t="str">
            <v>356475403</v>
          </cell>
        </row>
        <row r="8969">
          <cell r="A8969" t="str">
            <v>356475404</v>
          </cell>
        </row>
        <row r="8970">
          <cell r="A8970" t="str">
            <v>356475405</v>
          </cell>
        </row>
        <row r="8971">
          <cell r="A8971" t="str">
            <v>356475406</v>
          </cell>
        </row>
        <row r="8972">
          <cell r="A8972" t="str">
            <v>356475407</v>
          </cell>
        </row>
        <row r="8973">
          <cell r="A8973" t="str">
            <v>356475408</v>
          </cell>
        </row>
        <row r="8974">
          <cell r="A8974" t="str">
            <v>356475409</v>
          </cell>
        </row>
        <row r="8975">
          <cell r="A8975" t="str">
            <v>356475411</v>
          </cell>
        </row>
        <row r="8976">
          <cell r="A8976" t="str">
            <v>356475412</v>
          </cell>
        </row>
        <row r="8977">
          <cell r="A8977" t="str">
            <v>356477000</v>
          </cell>
        </row>
        <row r="8978">
          <cell r="A8978" t="str">
            <v>356477100</v>
          </cell>
        </row>
        <row r="8979">
          <cell r="A8979" t="str">
            <v>356477200</v>
          </cell>
        </row>
        <row r="8980">
          <cell r="A8980" t="str">
            <v>356477300</v>
          </cell>
        </row>
        <row r="8981">
          <cell r="A8981" t="str">
            <v>356477400</v>
          </cell>
        </row>
        <row r="8982">
          <cell r="A8982" t="str">
            <v>356479000</v>
          </cell>
        </row>
        <row r="8983">
          <cell r="A8983" t="str">
            <v>356479100</v>
          </cell>
        </row>
        <row r="8984">
          <cell r="A8984" t="str">
            <v>356481000</v>
          </cell>
        </row>
        <row r="8985">
          <cell r="A8985" t="str">
            <v>356481100</v>
          </cell>
        </row>
        <row r="8986">
          <cell r="A8986" t="str">
            <v>356481102</v>
          </cell>
        </row>
        <row r="8987">
          <cell r="A8987" t="str">
            <v>356481104</v>
          </cell>
        </row>
        <row r="8988">
          <cell r="A8988" t="str">
            <v>356483000</v>
          </cell>
        </row>
        <row r="8989">
          <cell r="A8989" t="str">
            <v>356483100</v>
          </cell>
        </row>
        <row r="8990">
          <cell r="A8990" t="str">
            <v>356483102</v>
          </cell>
        </row>
        <row r="8991">
          <cell r="A8991" t="str">
            <v>356483103</v>
          </cell>
        </row>
        <row r="8992">
          <cell r="A8992" t="str">
            <v>356483104</v>
          </cell>
        </row>
        <row r="8993">
          <cell r="A8993" t="str">
            <v>356483108</v>
          </cell>
        </row>
        <row r="8994">
          <cell r="A8994" t="str">
            <v>356483109</v>
          </cell>
        </row>
        <row r="8995">
          <cell r="A8995" t="str">
            <v>356483111</v>
          </cell>
        </row>
        <row r="8996">
          <cell r="A8996" t="str">
            <v>356483112</v>
          </cell>
        </row>
        <row r="8997">
          <cell r="A8997" t="str">
            <v>356483113</v>
          </cell>
        </row>
        <row r="8998">
          <cell r="A8998" t="str">
            <v>356483200</v>
          </cell>
        </row>
        <row r="8999">
          <cell r="A8999" t="str">
            <v>356483202</v>
          </cell>
        </row>
        <row r="9000">
          <cell r="A9000" t="str">
            <v>356483203</v>
          </cell>
        </row>
        <row r="9001">
          <cell r="A9001" t="str">
            <v>356483300</v>
          </cell>
        </row>
        <row r="9002">
          <cell r="A9002" t="str">
            <v>356483302</v>
          </cell>
        </row>
        <row r="9003">
          <cell r="A9003" t="str">
            <v>356487000</v>
          </cell>
        </row>
        <row r="9004">
          <cell r="A9004" t="str">
            <v>356487100</v>
          </cell>
        </row>
        <row r="9005">
          <cell r="A9005" t="str">
            <v>356487102</v>
          </cell>
        </row>
        <row r="9006">
          <cell r="A9006" t="str">
            <v>356487103</v>
          </cell>
        </row>
        <row r="9007">
          <cell r="A9007" t="str">
            <v>356487200</v>
          </cell>
        </row>
        <row r="9008">
          <cell r="A9008" t="str">
            <v>356487300</v>
          </cell>
        </row>
        <row r="9009">
          <cell r="A9009" t="str">
            <v>356487400</v>
          </cell>
        </row>
        <row r="9010">
          <cell r="A9010" t="str">
            <v>390000000</v>
          </cell>
        </row>
        <row r="9011">
          <cell r="A9011" t="str">
            <v>391000000</v>
          </cell>
        </row>
        <row r="9012">
          <cell r="A9012" t="str">
            <v>391010000</v>
          </cell>
        </row>
        <row r="9013">
          <cell r="A9013" t="str">
            <v>391600000</v>
          </cell>
        </row>
        <row r="9014">
          <cell r="A9014" t="str">
            <v>391610000</v>
          </cell>
        </row>
        <row r="9015">
          <cell r="A9015" t="str">
            <v>391635000</v>
          </cell>
        </row>
        <row r="9016">
          <cell r="A9016" t="str">
            <v>391635100</v>
          </cell>
        </row>
        <row r="9017">
          <cell r="A9017" t="str">
            <v>391635103</v>
          </cell>
        </row>
        <row r="9018">
          <cell r="A9018" t="str">
            <v>391635105</v>
          </cell>
        </row>
        <row r="9019">
          <cell r="A9019" t="str">
            <v>391635106</v>
          </cell>
        </row>
        <row r="9020">
          <cell r="A9020" t="str">
            <v>391635108</v>
          </cell>
        </row>
        <row r="9021">
          <cell r="A9021" t="str">
            <v>391637000</v>
          </cell>
        </row>
        <row r="9022">
          <cell r="A9022" t="str">
            <v>391637100</v>
          </cell>
        </row>
        <row r="9023">
          <cell r="A9023" t="str">
            <v>391639000</v>
          </cell>
        </row>
        <row r="9024">
          <cell r="A9024" t="str">
            <v>391639100</v>
          </cell>
        </row>
        <row r="9025">
          <cell r="A9025" t="str">
            <v>391643000</v>
          </cell>
        </row>
        <row r="9026">
          <cell r="A9026" t="str">
            <v>391643100</v>
          </cell>
        </row>
        <row r="9027">
          <cell r="A9027" t="str">
            <v>391645000</v>
          </cell>
        </row>
        <row r="9028">
          <cell r="A9028" t="str">
            <v>391645100</v>
          </cell>
        </row>
        <row r="9029">
          <cell r="A9029" t="str">
            <v>391646000</v>
          </cell>
        </row>
        <row r="9030">
          <cell r="A9030" t="str">
            <v>391646100</v>
          </cell>
        </row>
        <row r="9031">
          <cell r="A9031" t="str">
            <v>391646114</v>
          </cell>
        </row>
        <row r="9032">
          <cell r="A9032" t="str">
            <v>391646115</v>
          </cell>
        </row>
        <row r="9033">
          <cell r="A9033" t="str">
            <v>391646117</v>
          </cell>
        </row>
        <row r="9034">
          <cell r="A9034" t="str">
            <v>391646118</v>
          </cell>
        </row>
        <row r="9035">
          <cell r="A9035" t="str">
            <v>391646121</v>
          </cell>
        </row>
        <row r="9036">
          <cell r="A9036" t="str">
            <v>391646122</v>
          </cell>
        </row>
        <row r="9037">
          <cell r="A9037" t="str">
            <v>391646123</v>
          </cell>
        </row>
        <row r="9038">
          <cell r="A9038" t="str">
            <v>391646124</v>
          </cell>
        </row>
        <row r="9039">
          <cell r="A9039" t="str">
            <v>391647000</v>
          </cell>
        </row>
        <row r="9040">
          <cell r="A9040" t="str">
            <v>391647100</v>
          </cell>
        </row>
        <row r="9041">
          <cell r="A9041" t="str">
            <v>391648000</v>
          </cell>
        </row>
        <row r="9042">
          <cell r="A9042" t="str">
            <v>391648100</v>
          </cell>
        </row>
        <row r="9043">
          <cell r="A9043" t="str">
            <v>391648102</v>
          </cell>
        </row>
        <row r="9044">
          <cell r="A9044" t="str">
            <v>391648105</v>
          </cell>
        </row>
        <row r="9045">
          <cell r="A9045" t="str">
            <v>391648109</v>
          </cell>
        </row>
        <row r="9046">
          <cell r="A9046" t="str">
            <v>391648112</v>
          </cell>
        </row>
        <row r="9047">
          <cell r="A9047" t="str">
            <v>391648116</v>
          </cell>
        </row>
        <row r="9048">
          <cell r="A9048" t="str">
            <v>391648118</v>
          </cell>
        </row>
        <row r="9049">
          <cell r="A9049" t="str">
            <v>391649000</v>
          </cell>
        </row>
        <row r="9050">
          <cell r="A9050" t="str">
            <v>391649100</v>
          </cell>
        </row>
        <row r="9051">
          <cell r="A9051" t="str">
            <v>391653000</v>
          </cell>
        </row>
        <row r="9052">
          <cell r="A9052" t="str">
            <v>391653100</v>
          </cell>
        </row>
        <row r="9053">
          <cell r="A9053" t="str">
            <v>391653104</v>
          </cell>
        </row>
        <row r="9054">
          <cell r="A9054" t="str">
            <v>391653200</v>
          </cell>
        </row>
        <row r="9055">
          <cell r="A9055" t="str">
            <v>391653205</v>
          </cell>
        </row>
        <row r="9056">
          <cell r="A9056" t="str">
            <v>391657000</v>
          </cell>
        </row>
        <row r="9057">
          <cell r="A9057" t="str">
            <v>391657100</v>
          </cell>
        </row>
        <row r="9058">
          <cell r="A9058" t="str">
            <v>391658000</v>
          </cell>
        </row>
        <row r="9059">
          <cell r="A9059" t="str">
            <v>391658100</v>
          </cell>
        </row>
        <row r="9060">
          <cell r="A9060" t="str">
            <v>391659000</v>
          </cell>
        </row>
        <row r="9061">
          <cell r="A9061" t="str">
            <v>391659100</v>
          </cell>
        </row>
        <row r="9062">
          <cell r="A9062" t="str">
            <v>391661000</v>
          </cell>
        </row>
        <row r="9063">
          <cell r="A9063" t="str">
            <v>391661100</v>
          </cell>
        </row>
        <row r="9064">
          <cell r="A9064" t="str">
            <v>391661200</v>
          </cell>
        </row>
        <row r="9065">
          <cell r="A9065" t="str">
            <v>391663000</v>
          </cell>
        </row>
        <row r="9066">
          <cell r="A9066" t="str">
            <v>391663100</v>
          </cell>
        </row>
        <row r="9067">
          <cell r="A9067" t="str">
            <v>391665000</v>
          </cell>
        </row>
        <row r="9068">
          <cell r="A9068" t="str">
            <v>391665100</v>
          </cell>
        </row>
        <row r="9069">
          <cell r="A9069" t="str">
            <v>391667000</v>
          </cell>
        </row>
        <row r="9070">
          <cell r="A9070" t="str">
            <v>391667100</v>
          </cell>
        </row>
        <row r="9071">
          <cell r="A9071" t="str">
            <v>392000000</v>
          </cell>
        </row>
        <row r="9072">
          <cell r="A9072" t="str">
            <v>392010000</v>
          </cell>
        </row>
        <row r="9073">
          <cell r="A9073" t="str">
            <v>392033000</v>
          </cell>
        </row>
        <row r="9074">
          <cell r="A9074" t="str">
            <v>392033100</v>
          </cell>
        </row>
        <row r="9075">
          <cell r="A9075" t="str">
            <v>392035000</v>
          </cell>
        </row>
        <row r="9076">
          <cell r="A9076" t="str">
            <v>392035100</v>
          </cell>
        </row>
        <row r="9077">
          <cell r="A9077" t="str">
            <v>392400000</v>
          </cell>
        </row>
        <row r="9078">
          <cell r="A9078" t="str">
            <v>392410000</v>
          </cell>
        </row>
        <row r="9079">
          <cell r="A9079" t="str">
            <v>392433000</v>
          </cell>
        </row>
        <row r="9080">
          <cell r="A9080" t="str">
            <v>392433100</v>
          </cell>
        </row>
        <row r="9081">
          <cell r="A9081" t="str">
            <v>392433200</v>
          </cell>
        </row>
        <row r="9082">
          <cell r="A9082" t="str">
            <v>392435000</v>
          </cell>
        </row>
        <row r="9083">
          <cell r="A9083" t="str">
            <v>392435100</v>
          </cell>
        </row>
        <row r="9084">
          <cell r="A9084" t="str">
            <v>393200000</v>
          </cell>
        </row>
        <row r="9085">
          <cell r="A9085" t="str">
            <v>393230000</v>
          </cell>
        </row>
        <row r="9086">
          <cell r="A9086" t="str">
            <v>393230100</v>
          </cell>
        </row>
        <row r="9087">
          <cell r="A9087" t="str">
            <v>393235000</v>
          </cell>
        </row>
        <row r="9088">
          <cell r="A9088" t="str">
            <v>393235100</v>
          </cell>
        </row>
        <row r="9089">
          <cell r="A9089" t="str">
            <v>393235200</v>
          </cell>
        </row>
        <row r="9090">
          <cell r="A9090" t="str">
            <v>393235300</v>
          </cell>
        </row>
        <row r="9091">
          <cell r="A9091" t="str">
            <v>393237000</v>
          </cell>
        </row>
        <row r="9092">
          <cell r="A9092" t="str">
            <v>393237100</v>
          </cell>
        </row>
        <row r="9093">
          <cell r="A9093" t="str">
            <v>393237200</v>
          </cell>
        </row>
        <row r="9094">
          <cell r="A9094" t="str">
            <v>393239000</v>
          </cell>
        </row>
        <row r="9095">
          <cell r="A9095" t="str">
            <v>393239100</v>
          </cell>
        </row>
        <row r="9096">
          <cell r="A9096" t="str">
            <v>393239300</v>
          </cell>
        </row>
        <row r="9097">
          <cell r="A9097" t="str">
            <v>393241000</v>
          </cell>
        </row>
        <row r="9098">
          <cell r="A9098" t="str">
            <v>393241100</v>
          </cell>
        </row>
        <row r="9099">
          <cell r="A9099" t="str">
            <v>393243000</v>
          </cell>
        </row>
        <row r="9100">
          <cell r="A9100" t="str">
            <v>393243100</v>
          </cell>
        </row>
        <row r="9101">
          <cell r="A9101" t="str">
            <v>393243200</v>
          </cell>
        </row>
        <row r="9102">
          <cell r="A9102" t="str">
            <v>393243400</v>
          </cell>
        </row>
        <row r="9103">
          <cell r="A9103" t="str">
            <v>393245000</v>
          </cell>
        </row>
        <row r="9104">
          <cell r="A9104" t="str">
            <v>393245100</v>
          </cell>
        </row>
        <row r="9105">
          <cell r="A9105" t="str">
            <v>393245200</v>
          </cell>
        </row>
        <row r="9106">
          <cell r="A9106" t="str">
            <v>393245300</v>
          </cell>
        </row>
        <row r="9107">
          <cell r="A9107" t="str">
            <v>393247000</v>
          </cell>
        </row>
        <row r="9108">
          <cell r="A9108" t="str">
            <v>393247100</v>
          </cell>
        </row>
        <row r="9109">
          <cell r="A9109" t="str">
            <v>393247200</v>
          </cell>
        </row>
        <row r="9110">
          <cell r="A9110" t="str">
            <v>393253000</v>
          </cell>
        </row>
        <row r="9111">
          <cell r="A9111" t="str">
            <v>393253100</v>
          </cell>
        </row>
        <row r="9112">
          <cell r="A9112" t="str">
            <v>393253300</v>
          </cell>
        </row>
        <row r="9113">
          <cell r="A9113" t="str">
            <v>393255000</v>
          </cell>
        </row>
        <row r="9114">
          <cell r="A9114" t="str">
            <v>393255100</v>
          </cell>
        </row>
        <row r="9115">
          <cell r="A9115" t="str">
            <v>393257000</v>
          </cell>
        </row>
        <row r="9116">
          <cell r="A9116" t="str">
            <v>393257100</v>
          </cell>
        </row>
        <row r="9117">
          <cell r="A9117" t="str">
            <v>393257200</v>
          </cell>
        </row>
        <row r="9118">
          <cell r="A9118" t="str">
            <v>393257300</v>
          </cell>
        </row>
        <row r="9119">
          <cell r="A9119" t="str">
            <v>393257400</v>
          </cell>
        </row>
        <row r="9120">
          <cell r="A9120" t="str">
            <v>393259000</v>
          </cell>
        </row>
        <row r="9121">
          <cell r="A9121" t="str">
            <v>393259100</v>
          </cell>
        </row>
        <row r="9122">
          <cell r="A9122" t="str">
            <v>393259200</v>
          </cell>
        </row>
        <row r="9123">
          <cell r="A9123" t="str">
            <v>393259300</v>
          </cell>
        </row>
        <row r="9124">
          <cell r="A9124" t="str">
            <v>393259400</v>
          </cell>
        </row>
        <row r="9125">
          <cell r="A9125" t="str">
            <v>393400000</v>
          </cell>
        </row>
        <row r="9126">
          <cell r="A9126" t="str">
            <v>393430000</v>
          </cell>
        </row>
        <row r="9127">
          <cell r="A9127" t="str">
            <v>393430100</v>
          </cell>
        </row>
        <row r="9128">
          <cell r="A9128" t="str">
            <v>393433000</v>
          </cell>
        </row>
        <row r="9129">
          <cell r="A9129" t="str">
            <v>393433100</v>
          </cell>
        </row>
        <row r="9130">
          <cell r="A9130" t="str">
            <v>393435000</v>
          </cell>
        </row>
        <row r="9131">
          <cell r="A9131" t="str">
            <v>393435100</v>
          </cell>
        </row>
        <row r="9132">
          <cell r="A9132" t="str">
            <v>393435300</v>
          </cell>
        </row>
        <row r="9133">
          <cell r="A9133" t="str">
            <v>393435400</v>
          </cell>
        </row>
        <row r="9134">
          <cell r="A9134" t="str">
            <v>393435500</v>
          </cell>
        </row>
        <row r="9135">
          <cell r="A9135" t="str">
            <v>393435700</v>
          </cell>
        </row>
        <row r="9136">
          <cell r="A9136" t="str">
            <v>393437000</v>
          </cell>
        </row>
        <row r="9137">
          <cell r="A9137" t="str">
            <v>393437100</v>
          </cell>
        </row>
        <row r="9138">
          <cell r="A9138" t="str">
            <v>393437104</v>
          </cell>
        </row>
        <row r="9139">
          <cell r="A9139" t="str">
            <v>393437280</v>
          </cell>
        </row>
        <row r="9140">
          <cell r="A9140" t="str">
            <v>393437400</v>
          </cell>
        </row>
        <row r="9141">
          <cell r="A9141" t="str">
            <v>393437500</v>
          </cell>
        </row>
        <row r="9142">
          <cell r="A9142" t="str">
            <v>393437700</v>
          </cell>
        </row>
        <row r="9143">
          <cell r="A9143" t="str">
            <v>393437703</v>
          </cell>
        </row>
        <row r="9144">
          <cell r="A9144" t="str">
            <v>393437704</v>
          </cell>
        </row>
        <row r="9145">
          <cell r="A9145" t="str">
            <v>393437705</v>
          </cell>
        </row>
        <row r="9146">
          <cell r="A9146" t="str">
            <v>393437706</v>
          </cell>
        </row>
        <row r="9147">
          <cell r="A9147" t="str">
            <v>393443000</v>
          </cell>
        </row>
        <row r="9148">
          <cell r="A9148" t="str">
            <v>393443100</v>
          </cell>
        </row>
        <row r="9149">
          <cell r="A9149" t="str">
            <v>393443104</v>
          </cell>
        </row>
        <row r="9150">
          <cell r="A9150" t="str">
            <v>393443200</v>
          </cell>
        </row>
        <row r="9151">
          <cell r="A9151" t="str">
            <v>393443203</v>
          </cell>
        </row>
        <row r="9152">
          <cell r="A9152" t="str">
            <v>393443204</v>
          </cell>
        </row>
        <row r="9153">
          <cell r="A9153" t="str">
            <v>393443205</v>
          </cell>
        </row>
        <row r="9154">
          <cell r="A9154" t="str">
            <v>393443206</v>
          </cell>
        </row>
        <row r="9155">
          <cell r="A9155" t="str">
            <v>393443300</v>
          </cell>
        </row>
        <row r="9156">
          <cell r="A9156" t="str">
            <v>393443302</v>
          </cell>
        </row>
        <row r="9157">
          <cell r="A9157" t="str">
            <v>393443303</v>
          </cell>
        </row>
        <row r="9158">
          <cell r="A9158" t="str">
            <v>393443304</v>
          </cell>
        </row>
        <row r="9159">
          <cell r="A9159" t="str">
            <v>393443400</v>
          </cell>
        </row>
        <row r="9160">
          <cell r="A9160" t="str">
            <v>393443402</v>
          </cell>
        </row>
        <row r="9161">
          <cell r="A9161" t="str">
            <v>393453000</v>
          </cell>
        </row>
        <row r="9162">
          <cell r="A9162" t="str">
            <v>393453100</v>
          </cell>
        </row>
        <row r="9163">
          <cell r="A9163" t="str">
            <v>393453200</v>
          </cell>
        </row>
        <row r="9164">
          <cell r="A9164" t="str">
            <v>393453400</v>
          </cell>
        </row>
        <row r="9165">
          <cell r="A9165" t="str">
            <v>393457000</v>
          </cell>
        </row>
        <row r="9166">
          <cell r="A9166" t="str">
            <v>393457100</v>
          </cell>
        </row>
        <row r="9167">
          <cell r="A9167" t="str">
            <v>393457300</v>
          </cell>
        </row>
        <row r="9168">
          <cell r="A9168" t="str">
            <v>393459000</v>
          </cell>
        </row>
        <row r="9169">
          <cell r="A9169" t="str">
            <v>393459100</v>
          </cell>
        </row>
        <row r="9170">
          <cell r="A9170" t="str">
            <v>393459103</v>
          </cell>
        </row>
        <row r="9171">
          <cell r="A9171" t="str">
            <v>393459180</v>
          </cell>
        </row>
        <row r="9172">
          <cell r="A9172" t="str">
            <v>393459200</v>
          </cell>
        </row>
        <row r="9173">
          <cell r="A9173" t="str">
            <v>393459202</v>
          </cell>
        </row>
        <row r="9174">
          <cell r="A9174" t="str">
            <v>393459203</v>
          </cell>
        </row>
        <row r="9175">
          <cell r="A9175" t="str">
            <v>393459204</v>
          </cell>
        </row>
        <row r="9176">
          <cell r="A9176" t="str">
            <v>393459300</v>
          </cell>
        </row>
        <row r="9177">
          <cell r="A9177" t="str">
            <v>393459400</v>
          </cell>
        </row>
        <row r="9178">
          <cell r="A9178" t="str">
            <v>393459402</v>
          </cell>
        </row>
        <row r="9179">
          <cell r="A9179" t="str">
            <v>393461000</v>
          </cell>
        </row>
        <row r="9180">
          <cell r="A9180" t="str">
            <v>393461100</v>
          </cell>
        </row>
        <row r="9181">
          <cell r="A9181" t="str">
            <v>393461200</v>
          </cell>
        </row>
        <row r="9182">
          <cell r="A9182" t="str">
            <v>393461300</v>
          </cell>
        </row>
        <row r="9183">
          <cell r="A9183" t="str">
            <v>393465000</v>
          </cell>
        </row>
        <row r="9184">
          <cell r="A9184" t="str">
            <v>393465100</v>
          </cell>
        </row>
        <row r="9185">
          <cell r="A9185" t="str">
            <v>393465200</v>
          </cell>
        </row>
        <row r="9186">
          <cell r="A9186" t="str">
            <v>393465202</v>
          </cell>
        </row>
        <row r="9187">
          <cell r="A9187" t="str">
            <v>393465300</v>
          </cell>
        </row>
        <row r="9188">
          <cell r="A9188" t="str">
            <v>393465400</v>
          </cell>
        </row>
        <row r="9189">
          <cell r="A9189" t="str">
            <v>393465403</v>
          </cell>
        </row>
        <row r="9190">
          <cell r="A9190" t="str">
            <v>393465404</v>
          </cell>
        </row>
        <row r="9191">
          <cell r="A9191" t="str">
            <v>393473000</v>
          </cell>
        </row>
        <row r="9192">
          <cell r="A9192" t="str">
            <v>393473100</v>
          </cell>
        </row>
        <row r="9193">
          <cell r="A9193" t="str">
            <v>393475000</v>
          </cell>
        </row>
        <row r="9194">
          <cell r="A9194" t="str">
            <v>393475100</v>
          </cell>
        </row>
        <row r="9195">
          <cell r="A9195" t="str">
            <v>393477000</v>
          </cell>
        </row>
        <row r="9196">
          <cell r="A9196" t="str">
            <v>393477100</v>
          </cell>
        </row>
        <row r="9197">
          <cell r="A9197" t="str">
            <v>393600000</v>
          </cell>
        </row>
        <row r="9198">
          <cell r="A9198" t="str">
            <v>393630000</v>
          </cell>
        </row>
        <row r="9199">
          <cell r="A9199" t="str">
            <v>393630100</v>
          </cell>
        </row>
        <row r="9200">
          <cell r="A9200" t="str">
            <v>393631000</v>
          </cell>
        </row>
        <row r="9201">
          <cell r="A9201" t="str">
            <v>393631100</v>
          </cell>
        </row>
        <row r="9202">
          <cell r="A9202" t="str">
            <v>393631200</v>
          </cell>
        </row>
        <row r="9203">
          <cell r="A9203" t="str">
            <v>393631300</v>
          </cell>
        </row>
        <row r="9204">
          <cell r="A9204" t="str">
            <v>393631400</v>
          </cell>
        </row>
        <row r="9205">
          <cell r="A9205" t="str">
            <v>393631500</v>
          </cell>
        </row>
        <row r="9206">
          <cell r="A9206" t="str">
            <v>393633000</v>
          </cell>
        </row>
        <row r="9207">
          <cell r="A9207" t="str">
            <v>393633100</v>
          </cell>
        </row>
        <row r="9208">
          <cell r="A9208" t="str">
            <v>393633200</v>
          </cell>
        </row>
        <row r="9209">
          <cell r="A9209" t="str">
            <v>393633300</v>
          </cell>
        </row>
        <row r="9210">
          <cell r="A9210" t="str">
            <v>393635000</v>
          </cell>
        </row>
        <row r="9211">
          <cell r="A9211" t="str">
            <v>393635100</v>
          </cell>
        </row>
        <row r="9212">
          <cell r="A9212" t="str">
            <v>393635200</v>
          </cell>
        </row>
        <row r="9213">
          <cell r="A9213" t="str">
            <v>393635300</v>
          </cell>
        </row>
        <row r="9214">
          <cell r="A9214" t="str">
            <v>393637000</v>
          </cell>
        </row>
        <row r="9215">
          <cell r="A9215" t="str">
            <v>393637100</v>
          </cell>
        </row>
        <row r="9216">
          <cell r="A9216" t="str">
            <v>393637200</v>
          </cell>
        </row>
        <row r="9217">
          <cell r="A9217" t="str">
            <v>393637300</v>
          </cell>
        </row>
        <row r="9218">
          <cell r="A9218" t="str">
            <v>393637400</v>
          </cell>
        </row>
        <row r="9219">
          <cell r="A9219" t="str">
            <v>393637500</v>
          </cell>
        </row>
        <row r="9220">
          <cell r="A9220" t="str">
            <v>393639000</v>
          </cell>
        </row>
        <row r="9221">
          <cell r="A9221" t="str">
            <v>393639100</v>
          </cell>
        </row>
        <row r="9222">
          <cell r="A9222" t="str">
            <v>393641000</v>
          </cell>
        </row>
        <row r="9223">
          <cell r="A9223" t="str">
            <v>393641100</v>
          </cell>
        </row>
        <row r="9224">
          <cell r="A9224" t="str">
            <v>393641102</v>
          </cell>
        </row>
        <row r="9225">
          <cell r="A9225" t="str">
            <v>393641300</v>
          </cell>
        </row>
        <row r="9226">
          <cell r="A9226" t="str">
            <v>393643000</v>
          </cell>
        </row>
        <row r="9227">
          <cell r="A9227" t="str">
            <v>393643100</v>
          </cell>
        </row>
        <row r="9228">
          <cell r="A9228" t="str">
            <v>393643200</v>
          </cell>
        </row>
        <row r="9229">
          <cell r="A9229" t="str">
            <v>393643280</v>
          </cell>
        </row>
        <row r="9230">
          <cell r="A9230" t="str">
            <v>393643300</v>
          </cell>
        </row>
        <row r="9231">
          <cell r="A9231" t="str">
            <v>393645000</v>
          </cell>
        </row>
        <row r="9232">
          <cell r="A9232" t="str">
            <v>393645100</v>
          </cell>
        </row>
        <row r="9233">
          <cell r="A9233" t="str">
            <v>393645200</v>
          </cell>
        </row>
        <row r="9234">
          <cell r="A9234" t="str">
            <v>393645300</v>
          </cell>
        </row>
        <row r="9235">
          <cell r="A9235" t="str">
            <v>393645400</v>
          </cell>
        </row>
        <row r="9236">
          <cell r="A9236" t="str">
            <v>393647000</v>
          </cell>
        </row>
        <row r="9237">
          <cell r="A9237" t="str">
            <v>393647100</v>
          </cell>
        </row>
        <row r="9238">
          <cell r="A9238" t="str">
            <v>393647200</v>
          </cell>
        </row>
        <row r="9239">
          <cell r="A9239" t="str">
            <v>393647300</v>
          </cell>
        </row>
        <row r="9240">
          <cell r="A9240" t="str">
            <v>393649000</v>
          </cell>
        </row>
        <row r="9241">
          <cell r="A9241" t="str">
            <v>393649100</v>
          </cell>
        </row>
        <row r="9242">
          <cell r="A9242" t="str">
            <v>393649200</v>
          </cell>
        </row>
        <row r="9243">
          <cell r="A9243" t="str">
            <v>393651000</v>
          </cell>
        </row>
        <row r="9244">
          <cell r="A9244" t="str">
            <v>393651100</v>
          </cell>
        </row>
        <row r="9245">
          <cell r="A9245" t="str">
            <v>393651200</v>
          </cell>
        </row>
        <row r="9246">
          <cell r="A9246" t="str">
            <v>393651300</v>
          </cell>
        </row>
        <row r="9247">
          <cell r="A9247" t="str">
            <v>393651400</v>
          </cell>
        </row>
        <row r="9248">
          <cell r="A9248" t="str">
            <v>393653000</v>
          </cell>
        </row>
        <row r="9249">
          <cell r="A9249" t="str">
            <v>393653100</v>
          </cell>
        </row>
        <row r="9250">
          <cell r="A9250" t="str">
            <v>393655000</v>
          </cell>
        </row>
        <row r="9251">
          <cell r="A9251" t="str">
            <v>393655100</v>
          </cell>
        </row>
        <row r="9252">
          <cell r="A9252" t="str">
            <v>393655200</v>
          </cell>
        </row>
        <row r="9253">
          <cell r="A9253" t="str">
            <v>393655300</v>
          </cell>
        </row>
        <row r="9254">
          <cell r="A9254" t="str">
            <v>393657000</v>
          </cell>
        </row>
        <row r="9255">
          <cell r="A9255" t="str">
            <v>393657100</v>
          </cell>
        </row>
        <row r="9256">
          <cell r="A9256" t="str">
            <v>394000000</v>
          </cell>
        </row>
        <row r="9257">
          <cell r="A9257" t="str">
            <v>394030000</v>
          </cell>
        </row>
        <row r="9258">
          <cell r="A9258" t="str">
            <v>394030100</v>
          </cell>
        </row>
        <row r="9259">
          <cell r="A9259" t="str">
            <v>394033000</v>
          </cell>
        </row>
        <row r="9260">
          <cell r="A9260" t="str">
            <v>394033100</v>
          </cell>
        </row>
        <row r="9261">
          <cell r="A9261" t="str">
            <v>394033200</v>
          </cell>
        </row>
        <row r="9262">
          <cell r="A9262" t="str">
            <v>394035000</v>
          </cell>
        </row>
        <row r="9263">
          <cell r="A9263" t="str">
            <v>394035100</v>
          </cell>
        </row>
        <row r="9264">
          <cell r="A9264" t="str">
            <v>394035200</v>
          </cell>
        </row>
        <row r="9265">
          <cell r="A9265" t="str">
            <v>394035300</v>
          </cell>
        </row>
        <row r="9266">
          <cell r="A9266" t="str">
            <v>394035400</v>
          </cell>
        </row>
        <row r="9267">
          <cell r="A9267" t="str">
            <v>394037000</v>
          </cell>
        </row>
        <row r="9268">
          <cell r="A9268" t="str">
            <v>394037100</v>
          </cell>
        </row>
        <row r="9269">
          <cell r="A9269" t="str">
            <v>394037200</v>
          </cell>
        </row>
        <row r="9270">
          <cell r="A9270" t="str">
            <v>394037300</v>
          </cell>
        </row>
        <row r="9271">
          <cell r="A9271" t="str">
            <v>394037400</v>
          </cell>
        </row>
        <row r="9272">
          <cell r="A9272" t="str">
            <v>394039000</v>
          </cell>
        </row>
        <row r="9273">
          <cell r="A9273" t="str">
            <v>394039100</v>
          </cell>
        </row>
        <row r="9274">
          <cell r="A9274" t="str">
            <v>394039300</v>
          </cell>
        </row>
        <row r="9275">
          <cell r="A9275" t="str">
            <v>394043000</v>
          </cell>
        </row>
        <row r="9276">
          <cell r="A9276" t="str">
            <v>394043100</v>
          </cell>
        </row>
        <row r="9277">
          <cell r="A9277" t="str">
            <v>394043300</v>
          </cell>
        </row>
        <row r="9278">
          <cell r="A9278" t="str">
            <v>394045000</v>
          </cell>
        </row>
        <row r="9279">
          <cell r="A9279" t="str">
            <v>394045100</v>
          </cell>
        </row>
        <row r="9280">
          <cell r="A9280" t="str">
            <v>394045200</v>
          </cell>
        </row>
        <row r="9281">
          <cell r="A9281" t="str">
            <v>394045300</v>
          </cell>
        </row>
        <row r="9282">
          <cell r="A9282" t="str">
            <v>394045400</v>
          </cell>
        </row>
        <row r="9283">
          <cell r="A9283" t="str">
            <v>394047000</v>
          </cell>
        </row>
        <row r="9284">
          <cell r="A9284" t="str">
            <v>394047100</v>
          </cell>
        </row>
        <row r="9285">
          <cell r="A9285" t="str">
            <v>394047200</v>
          </cell>
        </row>
        <row r="9286">
          <cell r="A9286" t="str">
            <v>394049000</v>
          </cell>
        </row>
        <row r="9287">
          <cell r="A9287" t="str">
            <v>394049100</v>
          </cell>
        </row>
        <row r="9288">
          <cell r="A9288" t="str">
            <v>394049200</v>
          </cell>
        </row>
        <row r="9289">
          <cell r="A9289" t="str">
            <v>394049300</v>
          </cell>
        </row>
        <row r="9290">
          <cell r="A9290" t="str">
            <v>394049400</v>
          </cell>
        </row>
        <row r="9291">
          <cell r="A9291" t="str">
            <v>394055000</v>
          </cell>
        </row>
        <row r="9292">
          <cell r="A9292" t="str">
            <v>394055100</v>
          </cell>
        </row>
        <row r="9293">
          <cell r="A9293" t="str">
            <v>394057000</v>
          </cell>
        </row>
        <row r="9294">
          <cell r="A9294" t="str">
            <v>394057100</v>
          </cell>
        </row>
        <row r="9295">
          <cell r="A9295" t="str">
            <v>394057200</v>
          </cell>
        </row>
        <row r="9296">
          <cell r="A9296" t="str">
            <v>394059000</v>
          </cell>
        </row>
        <row r="9297">
          <cell r="A9297" t="str">
            <v>394059100</v>
          </cell>
        </row>
        <row r="9298">
          <cell r="A9298" t="str">
            <v>394059200</v>
          </cell>
        </row>
        <row r="9299">
          <cell r="A9299" t="str">
            <v>394063000</v>
          </cell>
        </row>
        <row r="9300">
          <cell r="A9300" t="str">
            <v>394063100</v>
          </cell>
        </row>
        <row r="9301">
          <cell r="A9301" t="str">
            <v>394063300</v>
          </cell>
        </row>
        <row r="9302">
          <cell r="A9302" t="str">
            <v>394063400</v>
          </cell>
        </row>
        <row r="9303">
          <cell r="A9303" t="str">
            <v>394065000</v>
          </cell>
        </row>
        <row r="9304">
          <cell r="A9304" t="str">
            <v>394065100</v>
          </cell>
        </row>
        <row r="9305">
          <cell r="A9305" t="str">
            <v>394065200</v>
          </cell>
        </row>
        <row r="9306">
          <cell r="A9306" t="str">
            <v>394065400</v>
          </cell>
        </row>
        <row r="9307">
          <cell r="A9307" t="str">
            <v>394065500</v>
          </cell>
        </row>
        <row r="9308">
          <cell r="A9308" t="str">
            <v>394067000</v>
          </cell>
        </row>
        <row r="9309">
          <cell r="A9309" t="str">
            <v>394067100</v>
          </cell>
        </row>
        <row r="9310">
          <cell r="A9310" t="str">
            <v>394067400</v>
          </cell>
        </row>
        <row r="9311">
          <cell r="A9311" t="str">
            <v>394200000</v>
          </cell>
        </row>
        <row r="9312">
          <cell r="A9312" t="str">
            <v>394230000</v>
          </cell>
        </row>
        <row r="9313">
          <cell r="A9313" t="str">
            <v>394230100</v>
          </cell>
        </row>
        <row r="9314">
          <cell r="A9314" t="str">
            <v>394233000</v>
          </cell>
        </row>
        <row r="9315">
          <cell r="A9315" t="str">
            <v>394233100</v>
          </cell>
        </row>
        <row r="9316">
          <cell r="A9316" t="str">
            <v>394237000</v>
          </cell>
        </row>
        <row r="9317">
          <cell r="A9317" t="str">
            <v>394237100</v>
          </cell>
        </row>
        <row r="9318">
          <cell r="A9318" t="str">
            <v>394237105</v>
          </cell>
        </row>
        <row r="9319">
          <cell r="A9319" t="str">
            <v>394237106</v>
          </cell>
        </row>
        <row r="9320">
          <cell r="A9320" t="str">
            <v>394237107</v>
          </cell>
        </row>
        <row r="9321">
          <cell r="A9321" t="str">
            <v>394237108</v>
          </cell>
        </row>
        <row r="9322">
          <cell r="A9322" t="str">
            <v>394237500</v>
          </cell>
        </row>
        <row r="9323">
          <cell r="A9323" t="str">
            <v>394237502</v>
          </cell>
        </row>
        <row r="9324">
          <cell r="A9324" t="str">
            <v>394239000</v>
          </cell>
        </row>
        <row r="9325">
          <cell r="A9325" t="str">
            <v>394239100</v>
          </cell>
        </row>
        <row r="9326">
          <cell r="A9326" t="str">
            <v>394239500</v>
          </cell>
        </row>
        <row r="9327">
          <cell r="A9327" t="str">
            <v>394239502</v>
          </cell>
        </row>
        <row r="9328">
          <cell r="A9328" t="str">
            <v>394243000</v>
          </cell>
        </row>
        <row r="9329">
          <cell r="A9329" t="str">
            <v>394243100</v>
          </cell>
        </row>
        <row r="9330">
          <cell r="A9330" t="str">
            <v>394243300</v>
          </cell>
        </row>
        <row r="9331">
          <cell r="A9331" t="str">
            <v>394243302</v>
          </cell>
        </row>
        <row r="9332">
          <cell r="A9332" t="str">
            <v>394243303</v>
          </cell>
        </row>
        <row r="9333">
          <cell r="A9333" t="str">
            <v>394243309</v>
          </cell>
        </row>
        <row r="9334">
          <cell r="A9334" t="str">
            <v>394245000</v>
          </cell>
        </row>
        <row r="9335">
          <cell r="A9335" t="str">
            <v>394245100</v>
          </cell>
        </row>
        <row r="9336">
          <cell r="A9336" t="str">
            <v>394247000</v>
          </cell>
        </row>
        <row r="9337">
          <cell r="A9337" t="str">
            <v>394247100</v>
          </cell>
        </row>
        <row r="9338">
          <cell r="A9338" t="str">
            <v>394247102</v>
          </cell>
        </row>
        <row r="9339">
          <cell r="A9339" t="str">
            <v>394247108</v>
          </cell>
        </row>
        <row r="9340">
          <cell r="A9340" t="str">
            <v>394247111</v>
          </cell>
        </row>
        <row r="9341">
          <cell r="A9341" t="str">
            <v>394247114</v>
          </cell>
        </row>
        <row r="9342">
          <cell r="A9342" t="str">
            <v>394247115</v>
          </cell>
        </row>
        <row r="9343">
          <cell r="A9343" t="str">
            <v>394247121</v>
          </cell>
        </row>
        <row r="9344">
          <cell r="A9344" t="str">
            <v>394249000</v>
          </cell>
        </row>
        <row r="9345">
          <cell r="A9345" t="str">
            <v>394249100</v>
          </cell>
        </row>
        <row r="9346">
          <cell r="A9346" t="str">
            <v>394249102</v>
          </cell>
        </row>
        <row r="9347">
          <cell r="A9347" t="str">
            <v>394249200</v>
          </cell>
        </row>
        <row r="9348">
          <cell r="A9348" t="str">
            <v>394249202</v>
          </cell>
        </row>
        <row r="9349">
          <cell r="A9349" t="str">
            <v>394249203</v>
          </cell>
        </row>
        <row r="9350">
          <cell r="A9350" t="str">
            <v>394249300</v>
          </cell>
        </row>
        <row r="9351">
          <cell r="A9351" t="str">
            <v>394249304</v>
          </cell>
        </row>
        <row r="9352">
          <cell r="A9352" t="str">
            <v>394249400</v>
          </cell>
        </row>
        <row r="9353">
          <cell r="A9353" t="str">
            <v>394249405</v>
          </cell>
        </row>
        <row r="9354">
          <cell r="A9354" t="str">
            <v>394253000</v>
          </cell>
        </row>
        <row r="9355">
          <cell r="A9355" t="str">
            <v>394253100</v>
          </cell>
        </row>
        <row r="9356">
          <cell r="A9356" t="str">
            <v>394253105</v>
          </cell>
        </row>
        <row r="9357">
          <cell r="A9357" t="str">
            <v>394253106</v>
          </cell>
        </row>
        <row r="9358">
          <cell r="A9358" t="str">
            <v>394253300</v>
          </cell>
        </row>
        <row r="9359">
          <cell r="A9359" t="str">
            <v>394255000</v>
          </cell>
        </row>
        <row r="9360">
          <cell r="A9360" t="str">
            <v>394255100</v>
          </cell>
        </row>
        <row r="9361">
          <cell r="A9361" t="str">
            <v>394257000</v>
          </cell>
        </row>
        <row r="9362">
          <cell r="A9362" t="str">
            <v>394257100</v>
          </cell>
        </row>
        <row r="9363">
          <cell r="A9363" t="str">
            <v>394259000</v>
          </cell>
        </row>
        <row r="9364">
          <cell r="A9364" t="str">
            <v>394259100</v>
          </cell>
        </row>
        <row r="9365">
          <cell r="A9365" t="str">
            <v>394259200</v>
          </cell>
        </row>
        <row r="9366">
          <cell r="A9366" t="str">
            <v>394259203</v>
          </cell>
        </row>
        <row r="9367">
          <cell r="A9367" t="str">
            <v>394259300</v>
          </cell>
        </row>
        <row r="9368">
          <cell r="A9368" t="str">
            <v>394259400</v>
          </cell>
        </row>
        <row r="9369">
          <cell r="A9369" t="str">
            <v>394259403</v>
          </cell>
        </row>
        <row r="9370">
          <cell r="A9370" t="str">
            <v>394263000</v>
          </cell>
        </row>
        <row r="9371">
          <cell r="A9371" t="str">
            <v>394263100</v>
          </cell>
        </row>
        <row r="9372">
          <cell r="A9372" t="str">
            <v>394263105</v>
          </cell>
        </row>
        <row r="9373">
          <cell r="A9373" t="str">
            <v>394265000</v>
          </cell>
        </row>
        <row r="9374">
          <cell r="A9374" t="str">
            <v>394265100</v>
          </cell>
        </row>
        <row r="9375">
          <cell r="A9375" t="str">
            <v>394400000</v>
          </cell>
        </row>
        <row r="9376">
          <cell r="A9376" t="str">
            <v>394420000</v>
          </cell>
        </row>
        <row r="9377">
          <cell r="A9377" t="str">
            <v>394420100</v>
          </cell>
        </row>
        <row r="9378">
          <cell r="A9378" t="str">
            <v>394431000</v>
          </cell>
        </row>
        <row r="9379">
          <cell r="A9379" t="str">
            <v>394431100</v>
          </cell>
        </row>
        <row r="9380">
          <cell r="A9380" t="str">
            <v>394433000</v>
          </cell>
        </row>
        <row r="9381">
          <cell r="A9381" t="str">
            <v>394433100</v>
          </cell>
        </row>
        <row r="9382">
          <cell r="A9382" t="str">
            <v>394435000</v>
          </cell>
        </row>
        <row r="9383">
          <cell r="A9383" t="str">
            <v>394435100</v>
          </cell>
        </row>
        <row r="9384">
          <cell r="A9384" t="str">
            <v>394435300</v>
          </cell>
        </row>
        <row r="9385">
          <cell r="A9385" t="str">
            <v>394435400</v>
          </cell>
        </row>
        <row r="9386">
          <cell r="A9386" t="str">
            <v>394435500</v>
          </cell>
        </row>
        <row r="9387">
          <cell r="A9387" t="str">
            <v>394437000</v>
          </cell>
        </row>
        <row r="9388">
          <cell r="A9388" t="str">
            <v>394437100</v>
          </cell>
        </row>
        <row r="9389">
          <cell r="A9389" t="str">
            <v>394443000</v>
          </cell>
        </row>
        <row r="9390">
          <cell r="A9390" t="str">
            <v>394443100</v>
          </cell>
        </row>
        <row r="9391">
          <cell r="A9391" t="str">
            <v>394445000</v>
          </cell>
        </row>
        <row r="9392">
          <cell r="A9392" t="str">
            <v>394445100</v>
          </cell>
        </row>
        <row r="9393">
          <cell r="A9393" t="str">
            <v>394447000</v>
          </cell>
        </row>
        <row r="9394">
          <cell r="A9394" t="str">
            <v>394447100</v>
          </cell>
        </row>
        <row r="9395">
          <cell r="A9395" t="str">
            <v>394447200</v>
          </cell>
        </row>
        <row r="9396">
          <cell r="A9396" t="str">
            <v>394447300</v>
          </cell>
        </row>
        <row r="9397">
          <cell r="A9397" t="str">
            <v>394452000</v>
          </cell>
        </row>
        <row r="9398">
          <cell r="A9398" t="str">
            <v>394452100</v>
          </cell>
        </row>
        <row r="9399">
          <cell r="A9399" t="str">
            <v>394453000</v>
          </cell>
        </row>
        <row r="9400">
          <cell r="A9400" t="str">
            <v>394453100</v>
          </cell>
        </row>
        <row r="9401">
          <cell r="A9401" t="str">
            <v>394455000</v>
          </cell>
        </row>
        <row r="9402">
          <cell r="A9402" t="str">
            <v>394455100</v>
          </cell>
        </row>
        <row r="9403">
          <cell r="A9403" t="str">
            <v>394457000</v>
          </cell>
        </row>
        <row r="9404">
          <cell r="A9404" t="str">
            <v>394457100</v>
          </cell>
        </row>
        <row r="9405">
          <cell r="A9405" t="str">
            <v>394457300</v>
          </cell>
        </row>
        <row r="9406">
          <cell r="A9406" t="str">
            <v>394459000</v>
          </cell>
        </row>
        <row r="9407">
          <cell r="A9407" t="str">
            <v>394459100</v>
          </cell>
        </row>
        <row r="9408">
          <cell r="A9408" t="str">
            <v>394463000</v>
          </cell>
        </row>
        <row r="9409">
          <cell r="A9409" t="str">
            <v>394463100</v>
          </cell>
        </row>
        <row r="9410">
          <cell r="A9410" t="str">
            <v>394465000</v>
          </cell>
        </row>
        <row r="9411">
          <cell r="A9411" t="str">
            <v>394465100</v>
          </cell>
        </row>
        <row r="9412">
          <cell r="A9412" t="str">
            <v>394800000</v>
          </cell>
        </row>
        <row r="9413">
          <cell r="A9413" t="str">
            <v>394830000</v>
          </cell>
        </row>
        <row r="9414">
          <cell r="A9414" t="str">
            <v>394830100</v>
          </cell>
        </row>
        <row r="9415">
          <cell r="A9415" t="str">
            <v>394830200</v>
          </cell>
        </row>
        <row r="9416">
          <cell r="A9416" t="str">
            <v>394833000</v>
          </cell>
        </row>
        <row r="9417">
          <cell r="A9417" t="str">
            <v>394833100</v>
          </cell>
        </row>
        <row r="9418">
          <cell r="A9418" t="str">
            <v>394833106</v>
          </cell>
        </row>
        <row r="9419">
          <cell r="A9419" t="str">
            <v>394835000</v>
          </cell>
        </row>
        <row r="9420">
          <cell r="A9420" t="str">
            <v>394835100</v>
          </cell>
        </row>
        <row r="9421">
          <cell r="A9421" t="str">
            <v>394837000</v>
          </cell>
        </row>
        <row r="9422">
          <cell r="A9422" t="str">
            <v>394837100</v>
          </cell>
        </row>
        <row r="9423">
          <cell r="A9423" t="str">
            <v>394837200</v>
          </cell>
        </row>
        <row r="9424">
          <cell r="A9424" t="str">
            <v>394837300</v>
          </cell>
        </row>
        <row r="9425">
          <cell r="A9425" t="str">
            <v>394839000</v>
          </cell>
        </row>
        <row r="9426">
          <cell r="A9426" t="str">
            <v>394839100</v>
          </cell>
        </row>
        <row r="9427">
          <cell r="A9427" t="str">
            <v>394839200</v>
          </cell>
        </row>
        <row r="9428">
          <cell r="A9428" t="str">
            <v>394843000</v>
          </cell>
        </row>
        <row r="9429">
          <cell r="A9429" t="str">
            <v>394843100</v>
          </cell>
        </row>
        <row r="9430">
          <cell r="A9430" t="str">
            <v>394843300</v>
          </cell>
        </row>
        <row r="9431">
          <cell r="A9431" t="str">
            <v>394845000</v>
          </cell>
        </row>
        <row r="9432">
          <cell r="A9432" t="str">
            <v>394845100</v>
          </cell>
        </row>
        <row r="9433">
          <cell r="A9433" t="str">
            <v>394847000</v>
          </cell>
        </row>
        <row r="9434">
          <cell r="A9434" t="str">
            <v>394847100</v>
          </cell>
        </row>
        <row r="9435">
          <cell r="A9435" t="str">
            <v>394847105</v>
          </cell>
        </row>
        <row r="9436">
          <cell r="A9436" t="str">
            <v>394847300</v>
          </cell>
        </row>
        <row r="9437">
          <cell r="A9437" t="str">
            <v>394849000</v>
          </cell>
        </row>
        <row r="9438">
          <cell r="A9438" t="str">
            <v>394849100</v>
          </cell>
        </row>
        <row r="9439">
          <cell r="A9439" t="str">
            <v>394851000</v>
          </cell>
        </row>
        <row r="9440">
          <cell r="A9440" t="str">
            <v>394851100</v>
          </cell>
        </row>
        <row r="9441">
          <cell r="A9441" t="str">
            <v>394853000</v>
          </cell>
        </row>
        <row r="9442">
          <cell r="A9442" t="str">
            <v>394853100</v>
          </cell>
        </row>
        <row r="9443">
          <cell r="A9443" t="str">
            <v>394855000</v>
          </cell>
        </row>
        <row r="9444">
          <cell r="A9444" t="str">
            <v>394855100</v>
          </cell>
        </row>
        <row r="9445">
          <cell r="A9445" t="str">
            <v>394857000</v>
          </cell>
        </row>
        <row r="9446">
          <cell r="A9446" t="str">
            <v>394857100</v>
          </cell>
        </row>
        <row r="9447">
          <cell r="A9447" t="str">
            <v>394857500</v>
          </cell>
        </row>
        <row r="9448">
          <cell r="A9448" t="str">
            <v>394859000</v>
          </cell>
        </row>
        <row r="9449">
          <cell r="A9449" t="str">
            <v>394859100</v>
          </cell>
        </row>
        <row r="9450">
          <cell r="A9450" t="str">
            <v>394865000</v>
          </cell>
        </row>
        <row r="9451">
          <cell r="A9451" t="str">
            <v>394865100</v>
          </cell>
        </row>
        <row r="9452">
          <cell r="A9452" t="str">
            <v>394865200</v>
          </cell>
        </row>
        <row r="9453">
          <cell r="A9453" t="str">
            <v>394867000</v>
          </cell>
        </row>
        <row r="9454">
          <cell r="A9454" t="str">
            <v>394867100</v>
          </cell>
        </row>
        <row r="9455">
          <cell r="A9455" t="str">
            <v>395000000</v>
          </cell>
        </row>
        <row r="9456">
          <cell r="A9456" t="str">
            <v>395030000</v>
          </cell>
        </row>
        <row r="9457">
          <cell r="A9457" t="str">
            <v>395030100</v>
          </cell>
        </row>
        <row r="9458">
          <cell r="A9458" t="str">
            <v>395033000</v>
          </cell>
        </row>
        <row r="9459">
          <cell r="A9459" t="str">
            <v>395033100</v>
          </cell>
        </row>
        <row r="9460">
          <cell r="A9460" t="str">
            <v>395033200</v>
          </cell>
        </row>
        <row r="9461">
          <cell r="A9461" t="str">
            <v>395033300</v>
          </cell>
        </row>
        <row r="9462">
          <cell r="A9462" t="str">
            <v>395035000</v>
          </cell>
        </row>
        <row r="9463">
          <cell r="A9463" t="str">
            <v>395035100</v>
          </cell>
        </row>
        <row r="9464">
          <cell r="A9464" t="str">
            <v>395035200</v>
          </cell>
        </row>
        <row r="9465">
          <cell r="A9465" t="str">
            <v>395035300</v>
          </cell>
        </row>
        <row r="9466">
          <cell r="A9466" t="str">
            <v>395037000</v>
          </cell>
        </row>
        <row r="9467">
          <cell r="A9467" t="str">
            <v>395037100</v>
          </cell>
        </row>
        <row r="9468">
          <cell r="A9468" t="str">
            <v>395037200</v>
          </cell>
        </row>
        <row r="9469">
          <cell r="A9469" t="str">
            <v>395037300</v>
          </cell>
        </row>
        <row r="9470">
          <cell r="A9470" t="str">
            <v>395037400</v>
          </cell>
        </row>
        <row r="9471">
          <cell r="A9471" t="str">
            <v>395039000</v>
          </cell>
        </row>
        <row r="9472">
          <cell r="A9472" t="str">
            <v>395039100</v>
          </cell>
        </row>
        <row r="9473">
          <cell r="A9473" t="str">
            <v>395039200</v>
          </cell>
        </row>
        <row r="9474">
          <cell r="A9474" t="str">
            <v>395039300</v>
          </cell>
        </row>
        <row r="9475">
          <cell r="A9475" t="str">
            <v>395043000</v>
          </cell>
        </row>
        <row r="9476">
          <cell r="A9476" t="str">
            <v>395043100</v>
          </cell>
        </row>
        <row r="9477">
          <cell r="A9477" t="str">
            <v>395043200</v>
          </cell>
        </row>
        <row r="9478">
          <cell r="A9478" t="str">
            <v>395043300</v>
          </cell>
        </row>
        <row r="9479">
          <cell r="A9479" t="str">
            <v>395045000</v>
          </cell>
        </row>
        <row r="9480">
          <cell r="A9480" t="str">
            <v>395045100</v>
          </cell>
        </row>
        <row r="9481">
          <cell r="A9481" t="str">
            <v>395045200</v>
          </cell>
        </row>
        <row r="9482">
          <cell r="A9482" t="str">
            <v>395045300</v>
          </cell>
        </row>
        <row r="9483">
          <cell r="A9483" t="str">
            <v>395045400</v>
          </cell>
        </row>
        <row r="9484">
          <cell r="A9484" t="str">
            <v>395045500</v>
          </cell>
        </row>
        <row r="9485">
          <cell r="A9485" t="str">
            <v>395045600</v>
          </cell>
        </row>
        <row r="9486">
          <cell r="A9486" t="str">
            <v>395045700</v>
          </cell>
        </row>
        <row r="9487">
          <cell r="A9487" t="str">
            <v>395045900</v>
          </cell>
        </row>
        <row r="9488">
          <cell r="A9488" t="str">
            <v>395047000</v>
          </cell>
        </row>
        <row r="9489">
          <cell r="A9489" t="str">
            <v>395047100</v>
          </cell>
        </row>
        <row r="9490">
          <cell r="A9490" t="str">
            <v>395047200</v>
          </cell>
        </row>
        <row r="9491">
          <cell r="A9491" t="str">
            <v>395047300</v>
          </cell>
        </row>
        <row r="9492">
          <cell r="A9492" t="str">
            <v>395047400</v>
          </cell>
        </row>
        <row r="9493">
          <cell r="A9493" t="str">
            <v>395049000</v>
          </cell>
        </row>
        <row r="9494">
          <cell r="A9494" t="str">
            <v>395049100</v>
          </cell>
        </row>
        <row r="9495">
          <cell r="A9495" t="str">
            <v>395049200</v>
          </cell>
        </row>
        <row r="9496">
          <cell r="A9496" t="str">
            <v>395049400</v>
          </cell>
        </row>
        <row r="9497">
          <cell r="A9497" t="str">
            <v>395049500</v>
          </cell>
        </row>
        <row r="9498">
          <cell r="A9498" t="str">
            <v>395049600</v>
          </cell>
        </row>
        <row r="9499">
          <cell r="A9499" t="str">
            <v>395049700</v>
          </cell>
        </row>
        <row r="9500">
          <cell r="A9500" t="str">
            <v>395053000</v>
          </cell>
        </row>
        <row r="9501">
          <cell r="A9501" t="str">
            <v>395053100</v>
          </cell>
        </row>
        <row r="9502">
          <cell r="A9502" t="str">
            <v>395053300</v>
          </cell>
        </row>
        <row r="9503">
          <cell r="A9503" t="str">
            <v>395053400</v>
          </cell>
        </row>
        <row r="9504">
          <cell r="A9504" t="str">
            <v>395053500</v>
          </cell>
        </row>
        <row r="9505">
          <cell r="A9505" t="str">
            <v>395055000</v>
          </cell>
        </row>
        <row r="9506">
          <cell r="A9506" t="str">
            <v>395055100</v>
          </cell>
        </row>
        <row r="9507">
          <cell r="A9507" t="str">
            <v>395055400</v>
          </cell>
        </row>
        <row r="9508">
          <cell r="A9508" t="str">
            <v>395055500</v>
          </cell>
        </row>
        <row r="9509">
          <cell r="A9509" t="str">
            <v>395057000</v>
          </cell>
        </row>
        <row r="9510">
          <cell r="A9510" t="str">
            <v>395057100</v>
          </cell>
        </row>
        <row r="9511">
          <cell r="A9511" t="str">
            <v>395057102</v>
          </cell>
        </row>
        <row r="9512">
          <cell r="A9512" t="str">
            <v>395057103</v>
          </cell>
        </row>
        <row r="9513">
          <cell r="A9513" t="str">
            <v>395057104</v>
          </cell>
        </row>
        <row r="9514">
          <cell r="A9514" t="str">
            <v>395057400</v>
          </cell>
        </row>
        <row r="9515">
          <cell r="A9515" t="str">
            <v>395057500</v>
          </cell>
        </row>
        <row r="9516">
          <cell r="A9516" t="str">
            <v>395059000</v>
          </cell>
        </row>
        <row r="9517">
          <cell r="A9517" t="str">
            <v>395059100</v>
          </cell>
        </row>
        <row r="9518">
          <cell r="A9518" t="str">
            <v>395059200</v>
          </cell>
        </row>
        <row r="9519">
          <cell r="A9519" t="str">
            <v>395059300</v>
          </cell>
        </row>
        <row r="9520">
          <cell r="A9520" t="str">
            <v>395059400</v>
          </cell>
        </row>
        <row r="9521">
          <cell r="A9521" t="str">
            <v>395063000</v>
          </cell>
        </row>
        <row r="9522">
          <cell r="A9522" t="str">
            <v>395063100</v>
          </cell>
        </row>
        <row r="9523">
          <cell r="A9523" t="str">
            <v>395063200</v>
          </cell>
        </row>
        <row r="9524">
          <cell r="A9524" t="str">
            <v>395063300</v>
          </cell>
        </row>
        <row r="9525">
          <cell r="A9525" t="str">
            <v>395063400</v>
          </cell>
        </row>
        <row r="9526">
          <cell r="A9526" t="str">
            <v>395063500</v>
          </cell>
        </row>
        <row r="9527">
          <cell r="A9527" t="str">
            <v>395065000</v>
          </cell>
        </row>
        <row r="9528">
          <cell r="A9528" t="str">
            <v>395065100</v>
          </cell>
        </row>
        <row r="9529">
          <cell r="A9529" t="str">
            <v>395200000</v>
          </cell>
        </row>
        <row r="9530">
          <cell r="A9530" t="str">
            <v>395230000</v>
          </cell>
        </row>
        <row r="9531">
          <cell r="A9531" t="str">
            <v>395230100</v>
          </cell>
        </row>
        <row r="9532">
          <cell r="A9532" t="str">
            <v>395231000</v>
          </cell>
        </row>
        <row r="9533">
          <cell r="A9533" t="str">
            <v>395231100</v>
          </cell>
        </row>
        <row r="9534">
          <cell r="A9534" t="str">
            <v>395231200</v>
          </cell>
        </row>
        <row r="9535">
          <cell r="A9535" t="str">
            <v>395231300</v>
          </cell>
        </row>
        <row r="9536">
          <cell r="A9536" t="str">
            <v>395231500</v>
          </cell>
        </row>
        <row r="9537">
          <cell r="A9537" t="str">
            <v>395233000</v>
          </cell>
        </row>
        <row r="9538">
          <cell r="A9538" t="str">
            <v>395233100</v>
          </cell>
        </row>
        <row r="9539">
          <cell r="A9539" t="str">
            <v>395233200</v>
          </cell>
        </row>
        <row r="9540">
          <cell r="A9540" t="str">
            <v>395236000</v>
          </cell>
        </row>
        <row r="9541">
          <cell r="A9541" t="str">
            <v>395236100</v>
          </cell>
        </row>
        <row r="9542">
          <cell r="A9542" t="str">
            <v>395236200</v>
          </cell>
        </row>
        <row r="9543">
          <cell r="A9543" t="str">
            <v>395236300</v>
          </cell>
        </row>
        <row r="9544">
          <cell r="A9544" t="str">
            <v>395236500</v>
          </cell>
        </row>
        <row r="9545">
          <cell r="A9545" t="str">
            <v>395236700</v>
          </cell>
        </row>
        <row r="9546">
          <cell r="A9546" t="str">
            <v>395236900</v>
          </cell>
        </row>
        <row r="9547">
          <cell r="A9547" t="str">
            <v>395241000</v>
          </cell>
        </row>
        <row r="9548">
          <cell r="A9548" t="str">
            <v>395241100</v>
          </cell>
        </row>
        <row r="9549">
          <cell r="A9549" t="str">
            <v>395241200</v>
          </cell>
        </row>
        <row r="9550">
          <cell r="A9550" t="str">
            <v>395243000</v>
          </cell>
        </row>
        <row r="9551">
          <cell r="A9551" t="str">
            <v>395243100</v>
          </cell>
        </row>
        <row r="9552">
          <cell r="A9552" t="str">
            <v>395243300</v>
          </cell>
        </row>
        <row r="9553">
          <cell r="A9553" t="str">
            <v>395247000</v>
          </cell>
        </row>
        <row r="9554">
          <cell r="A9554" t="str">
            <v>395247100</v>
          </cell>
        </row>
        <row r="9555">
          <cell r="A9555" t="str">
            <v>395247105</v>
          </cell>
        </row>
        <row r="9556">
          <cell r="A9556" t="str">
            <v>395247300</v>
          </cell>
        </row>
        <row r="9557">
          <cell r="A9557" t="str">
            <v>395251000</v>
          </cell>
        </row>
        <row r="9558">
          <cell r="A9558" t="str">
            <v>395251100</v>
          </cell>
        </row>
        <row r="9559">
          <cell r="A9559" t="str">
            <v>395251300</v>
          </cell>
        </row>
        <row r="9560">
          <cell r="A9560" t="str">
            <v>395251500</v>
          </cell>
        </row>
        <row r="9561">
          <cell r="A9561" t="str">
            <v>395251700</v>
          </cell>
        </row>
        <row r="9562">
          <cell r="A9562" t="str">
            <v>395253000</v>
          </cell>
        </row>
        <row r="9563">
          <cell r="A9563" t="str">
            <v>395253100</v>
          </cell>
        </row>
        <row r="9564">
          <cell r="A9564" t="str">
            <v>395255000</v>
          </cell>
        </row>
        <row r="9565">
          <cell r="A9565" t="str">
            <v>395255100</v>
          </cell>
        </row>
        <row r="9566">
          <cell r="A9566" t="str">
            <v>395255300</v>
          </cell>
        </row>
        <row r="9567">
          <cell r="A9567" t="str">
            <v>395255305</v>
          </cell>
        </row>
        <row r="9568">
          <cell r="A9568" t="str">
            <v>395255400</v>
          </cell>
        </row>
        <row r="9569">
          <cell r="A9569" t="str">
            <v>395255500</v>
          </cell>
        </row>
        <row r="9570">
          <cell r="A9570" t="str">
            <v>395261000</v>
          </cell>
        </row>
        <row r="9571">
          <cell r="A9571" t="str">
            <v>395261100</v>
          </cell>
        </row>
        <row r="9572">
          <cell r="A9572" t="str">
            <v>395263000</v>
          </cell>
        </row>
        <row r="9573">
          <cell r="A9573" t="str">
            <v>395263100</v>
          </cell>
        </row>
        <row r="9574">
          <cell r="A9574" t="str">
            <v>395263300</v>
          </cell>
        </row>
        <row r="9575">
          <cell r="A9575" t="str">
            <v>395265000</v>
          </cell>
        </row>
        <row r="9576">
          <cell r="A9576" t="str">
            <v>395265100</v>
          </cell>
        </row>
        <row r="9577">
          <cell r="A9577" t="str">
            <v>395267000</v>
          </cell>
        </row>
        <row r="9578">
          <cell r="A9578" t="str">
            <v>395267100</v>
          </cell>
        </row>
        <row r="9579">
          <cell r="A9579" t="str">
            <v>395269000</v>
          </cell>
        </row>
        <row r="9580">
          <cell r="A9580" t="str">
            <v>395269100</v>
          </cell>
        </row>
        <row r="9581">
          <cell r="A9581" t="str">
            <v>395277000</v>
          </cell>
        </row>
        <row r="9582">
          <cell r="A9582" t="str">
            <v>395277100</v>
          </cell>
        </row>
        <row r="9583">
          <cell r="A9583" t="str">
            <v>395277180</v>
          </cell>
        </row>
        <row r="9584">
          <cell r="A9584" t="str">
            <v>395277200</v>
          </cell>
        </row>
        <row r="9585">
          <cell r="A9585" t="str">
            <v>395281000</v>
          </cell>
        </row>
        <row r="9586">
          <cell r="A9586" t="str">
            <v>395281100</v>
          </cell>
        </row>
        <row r="9587">
          <cell r="A9587" t="str">
            <v>395281300</v>
          </cell>
        </row>
        <row r="9588">
          <cell r="A9588" t="str">
            <v>395281500</v>
          </cell>
        </row>
        <row r="9589">
          <cell r="A9589" t="str">
            <v>395283000</v>
          </cell>
        </row>
        <row r="9590">
          <cell r="A9590" t="str">
            <v>395283100</v>
          </cell>
        </row>
        <row r="9591">
          <cell r="A9591" t="str">
            <v>395283500</v>
          </cell>
        </row>
        <row r="9592">
          <cell r="A9592" t="str">
            <v>395285000</v>
          </cell>
        </row>
        <row r="9593">
          <cell r="A9593" t="str">
            <v>395285100</v>
          </cell>
        </row>
        <row r="9594">
          <cell r="A9594" t="str">
            <v>395285200</v>
          </cell>
        </row>
        <row r="9595">
          <cell r="A9595" t="str">
            <v>395287000</v>
          </cell>
        </row>
        <row r="9596">
          <cell r="A9596" t="str">
            <v>395287100</v>
          </cell>
        </row>
        <row r="9597">
          <cell r="A9597" t="str">
            <v>395287200</v>
          </cell>
        </row>
        <row r="9598">
          <cell r="A9598" t="str">
            <v>395287300</v>
          </cell>
        </row>
        <row r="9599">
          <cell r="A9599" t="str">
            <v>395287500</v>
          </cell>
        </row>
        <row r="9600">
          <cell r="A9600" t="str">
            <v>395287600</v>
          </cell>
        </row>
        <row r="9601">
          <cell r="A9601" t="str">
            <v>395287700</v>
          </cell>
        </row>
        <row r="9602">
          <cell r="A9602" t="str">
            <v>395400000</v>
          </cell>
        </row>
        <row r="9603">
          <cell r="A9603" t="str">
            <v>395430000</v>
          </cell>
        </row>
        <row r="9604">
          <cell r="A9604" t="str">
            <v>395430100</v>
          </cell>
        </row>
        <row r="9605">
          <cell r="A9605" t="str">
            <v>395431000</v>
          </cell>
        </row>
        <row r="9606">
          <cell r="A9606" t="str">
            <v>395431100</v>
          </cell>
        </row>
        <row r="9607">
          <cell r="A9607" t="str">
            <v>395431200</v>
          </cell>
        </row>
        <row r="9608">
          <cell r="A9608" t="str">
            <v>395431300</v>
          </cell>
        </row>
        <row r="9609">
          <cell r="A9609" t="str">
            <v>395431400</v>
          </cell>
        </row>
        <row r="9610">
          <cell r="A9610" t="str">
            <v>395431500</v>
          </cell>
        </row>
        <row r="9611">
          <cell r="A9611" t="str">
            <v>395431600</v>
          </cell>
        </row>
        <row r="9612">
          <cell r="A9612" t="str">
            <v>395433000</v>
          </cell>
        </row>
        <row r="9613">
          <cell r="A9613" t="str">
            <v>395433100</v>
          </cell>
        </row>
        <row r="9614">
          <cell r="A9614" t="str">
            <v>395433200</v>
          </cell>
        </row>
        <row r="9615">
          <cell r="A9615" t="str">
            <v>395433300</v>
          </cell>
        </row>
        <row r="9616">
          <cell r="A9616" t="str">
            <v>395435000</v>
          </cell>
        </row>
        <row r="9617">
          <cell r="A9617" t="str">
            <v>395435100</v>
          </cell>
        </row>
        <row r="9618">
          <cell r="A9618" t="str">
            <v>395435200</v>
          </cell>
        </row>
        <row r="9619">
          <cell r="A9619" t="str">
            <v>395435300</v>
          </cell>
        </row>
        <row r="9620">
          <cell r="A9620" t="str">
            <v>395437000</v>
          </cell>
        </row>
        <row r="9621">
          <cell r="A9621" t="str">
            <v>395437100</v>
          </cell>
        </row>
        <row r="9622">
          <cell r="A9622" t="str">
            <v>395439000</v>
          </cell>
        </row>
        <row r="9623">
          <cell r="A9623" t="str">
            <v>395439100</v>
          </cell>
        </row>
        <row r="9624">
          <cell r="A9624" t="str">
            <v>395439200</v>
          </cell>
        </row>
        <row r="9625">
          <cell r="A9625" t="str">
            <v>395439300</v>
          </cell>
        </row>
        <row r="9626">
          <cell r="A9626" t="str">
            <v>395441000</v>
          </cell>
        </row>
        <row r="9627">
          <cell r="A9627" t="str">
            <v>395441100</v>
          </cell>
        </row>
        <row r="9628">
          <cell r="A9628" t="str">
            <v>395443000</v>
          </cell>
        </row>
        <row r="9629">
          <cell r="A9629" t="str">
            <v>395443100</v>
          </cell>
        </row>
        <row r="9630">
          <cell r="A9630" t="str">
            <v>395443200</v>
          </cell>
        </row>
        <row r="9631">
          <cell r="A9631" t="str">
            <v>395443300</v>
          </cell>
        </row>
        <row r="9632">
          <cell r="A9632" t="str">
            <v>395445000</v>
          </cell>
        </row>
        <row r="9633">
          <cell r="A9633" t="str">
            <v>395445100</v>
          </cell>
        </row>
        <row r="9634">
          <cell r="A9634" t="str">
            <v>395445300</v>
          </cell>
        </row>
        <row r="9635">
          <cell r="A9635" t="str">
            <v>395445400</v>
          </cell>
        </row>
        <row r="9636">
          <cell r="A9636" t="str">
            <v>395445600</v>
          </cell>
        </row>
        <row r="9637">
          <cell r="A9637" t="str">
            <v>395445800</v>
          </cell>
        </row>
        <row r="9638">
          <cell r="A9638" t="str">
            <v>395447000</v>
          </cell>
        </row>
        <row r="9639">
          <cell r="A9639" t="str">
            <v>395447100</v>
          </cell>
        </row>
        <row r="9640">
          <cell r="A9640" t="str">
            <v>395447200</v>
          </cell>
        </row>
        <row r="9641">
          <cell r="A9641" t="str">
            <v>395447400</v>
          </cell>
        </row>
        <row r="9642">
          <cell r="A9642" t="str">
            <v>395447500</v>
          </cell>
        </row>
        <row r="9643">
          <cell r="A9643" t="str">
            <v>395449000</v>
          </cell>
        </row>
        <row r="9644">
          <cell r="A9644" t="str">
            <v>395449100</v>
          </cell>
        </row>
        <row r="9645">
          <cell r="A9645" t="str">
            <v>395449300</v>
          </cell>
        </row>
        <row r="9646">
          <cell r="A9646" t="str">
            <v>395451000</v>
          </cell>
        </row>
        <row r="9647">
          <cell r="A9647" t="str">
            <v>395451100</v>
          </cell>
        </row>
        <row r="9648">
          <cell r="A9648" t="str">
            <v>395451102</v>
          </cell>
        </row>
        <row r="9649">
          <cell r="A9649" t="str">
            <v>395451200</v>
          </cell>
        </row>
        <row r="9650">
          <cell r="A9650" t="str">
            <v>395451300</v>
          </cell>
        </row>
        <row r="9651">
          <cell r="A9651" t="str">
            <v>395453000</v>
          </cell>
        </row>
        <row r="9652">
          <cell r="A9652" t="str">
            <v>395453100</v>
          </cell>
        </row>
        <row r="9653">
          <cell r="A9653" t="str">
            <v>395453200</v>
          </cell>
        </row>
        <row r="9654">
          <cell r="A9654" t="str">
            <v>395455000</v>
          </cell>
        </row>
        <row r="9655">
          <cell r="A9655" t="str">
            <v>395455100</v>
          </cell>
        </row>
        <row r="9656">
          <cell r="A9656" t="str">
            <v>395457000</v>
          </cell>
        </row>
        <row r="9657">
          <cell r="A9657" t="str">
            <v>395457100</v>
          </cell>
        </row>
        <row r="9658">
          <cell r="A9658" t="str">
            <v>395457200</v>
          </cell>
        </row>
        <row r="9659">
          <cell r="A9659" t="str">
            <v>395459000</v>
          </cell>
        </row>
        <row r="9660">
          <cell r="A9660" t="str">
            <v>395459100</v>
          </cell>
        </row>
        <row r="9661">
          <cell r="A9661" t="str">
            <v>395459200</v>
          </cell>
        </row>
        <row r="9662">
          <cell r="A9662" t="str">
            <v>395459300</v>
          </cell>
        </row>
        <row r="9663">
          <cell r="A9663" t="str">
            <v>395463000</v>
          </cell>
        </row>
        <row r="9664">
          <cell r="A9664" t="str">
            <v>395463100</v>
          </cell>
        </row>
        <row r="9665">
          <cell r="A9665" t="str">
            <v>395463200</v>
          </cell>
        </row>
        <row r="9666">
          <cell r="A9666" t="str">
            <v>395465000</v>
          </cell>
        </row>
        <row r="9667">
          <cell r="A9667" t="str">
            <v>395465100</v>
          </cell>
        </row>
        <row r="9668">
          <cell r="A9668" t="str">
            <v>395465200</v>
          </cell>
        </row>
        <row r="9669">
          <cell r="A9669" t="str">
            <v>395465300</v>
          </cell>
        </row>
        <row r="9670">
          <cell r="A9670" t="str">
            <v>395465400</v>
          </cell>
        </row>
        <row r="9671">
          <cell r="A9671" t="str">
            <v>395465500</v>
          </cell>
        </row>
        <row r="9672">
          <cell r="A9672" t="str">
            <v>395465600</v>
          </cell>
        </row>
        <row r="9673">
          <cell r="A9673" t="str">
            <v>395467000</v>
          </cell>
        </row>
        <row r="9674">
          <cell r="A9674" t="str">
            <v>395467100</v>
          </cell>
        </row>
        <row r="9675">
          <cell r="A9675" t="str">
            <v>395467105</v>
          </cell>
        </row>
        <row r="9676">
          <cell r="A9676" t="str">
            <v>395467200</v>
          </cell>
        </row>
        <row r="9677">
          <cell r="A9677" t="str">
            <v>395469000</v>
          </cell>
        </row>
        <row r="9678">
          <cell r="A9678" t="str">
            <v>395469100</v>
          </cell>
        </row>
        <row r="9679">
          <cell r="A9679" t="str">
            <v>395469200</v>
          </cell>
        </row>
        <row r="9680">
          <cell r="A9680" t="str">
            <v>395600000</v>
          </cell>
        </row>
        <row r="9681">
          <cell r="A9681" t="str">
            <v>395630000</v>
          </cell>
        </row>
        <row r="9682">
          <cell r="A9682" t="str">
            <v>395630100</v>
          </cell>
        </row>
        <row r="9683">
          <cell r="A9683" t="str">
            <v>395633000</v>
          </cell>
        </row>
        <row r="9684">
          <cell r="A9684" t="str">
            <v>395633100</v>
          </cell>
        </row>
        <row r="9685">
          <cell r="A9685" t="str">
            <v>395633200</v>
          </cell>
        </row>
        <row r="9686">
          <cell r="A9686" t="str">
            <v>395633300</v>
          </cell>
        </row>
        <row r="9687">
          <cell r="A9687" t="str">
            <v>395635000</v>
          </cell>
        </row>
        <row r="9688">
          <cell r="A9688" t="str">
            <v>395635100</v>
          </cell>
        </row>
        <row r="9689">
          <cell r="A9689" t="str">
            <v>395635105</v>
          </cell>
        </row>
        <row r="9690">
          <cell r="A9690" t="str">
            <v>395635400</v>
          </cell>
        </row>
        <row r="9691">
          <cell r="A9691" t="str">
            <v>395639000</v>
          </cell>
        </row>
        <row r="9692">
          <cell r="A9692" t="str">
            <v>395639100</v>
          </cell>
        </row>
        <row r="9693">
          <cell r="A9693" t="str">
            <v>395639105</v>
          </cell>
        </row>
        <row r="9694">
          <cell r="A9694" t="str">
            <v>395639200</v>
          </cell>
        </row>
        <row r="9695">
          <cell r="A9695" t="str">
            <v>395643000</v>
          </cell>
        </row>
        <row r="9696">
          <cell r="A9696" t="str">
            <v>395643100</v>
          </cell>
        </row>
        <row r="9697">
          <cell r="A9697" t="str">
            <v>395643105</v>
          </cell>
        </row>
        <row r="9698">
          <cell r="A9698" t="str">
            <v>395643200</v>
          </cell>
        </row>
        <row r="9699">
          <cell r="A9699" t="str">
            <v>395643300</v>
          </cell>
        </row>
        <row r="9700">
          <cell r="A9700" t="str">
            <v>395643500</v>
          </cell>
        </row>
        <row r="9701">
          <cell r="A9701" t="str">
            <v>395645000</v>
          </cell>
        </row>
        <row r="9702">
          <cell r="A9702" t="str">
            <v>395645100</v>
          </cell>
        </row>
        <row r="9703">
          <cell r="A9703" t="str">
            <v>395645300</v>
          </cell>
        </row>
        <row r="9704">
          <cell r="A9704" t="str">
            <v>395645400</v>
          </cell>
        </row>
        <row r="9705">
          <cell r="A9705" t="str">
            <v>395647000</v>
          </cell>
        </row>
        <row r="9706">
          <cell r="A9706" t="str">
            <v>395647100</v>
          </cell>
        </row>
        <row r="9707">
          <cell r="A9707" t="str">
            <v>395647106</v>
          </cell>
        </row>
        <row r="9708">
          <cell r="A9708" t="str">
            <v>395647200</v>
          </cell>
        </row>
        <row r="9709">
          <cell r="A9709" t="str">
            <v>395647300</v>
          </cell>
        </row>
        <row r="9710">
          <cell r="A9710" t="str">
            <v>395647400</v>
          </cell>
        </row>
        <row r="9711">
          <cell r="A9711" t="str">
            <v>395649000</v>
          </cell>
        </row>
        <row r="9712">
          <cell r="A9712" t="str">
            <v>395649100</v>
          </cell>
        </row>
        <row r="9713">
          <cell r="A9713" t="str">
            <v>395649200</v>
          </cell>
        </row>
        <row r="9714">
          <cell r="A9714" t="str">
            <v>395649400</v>
          </cell>
        </row>
        <row r="9715">
          <cell r="A9715" t="str">
            <v>395649600</v>
          </cell>
        </row>
        <row r="9716">
          <cell r="A9716" t="str">
            <v>395649700</v>
          </cell>
        </row>
        <row r="9717">
          <cell r="A9717" t="str">
            <v>395653000</v>
          </cell>
        </row>
        <row r="9718">
          <cell r="A9718" t="str">
            <v>395653100</v>
          </cell>
        </row>
        <row r="9719">
          <cell r="A9719" t="str">
            <v>395653200</v>
          </cell>
        </row>
        <row r="9720">
          <cell r="A9720" t="str">
            <v>395653280</v>
          </cell>
        </row>
        <row r="9721">
          <cell r="A9721" t="str">
            <v>395653300</v>
          </cell>
        </row>
        <row r="9722">
          <cell r="A9722" t="str">
            <v>395653400</v>
          </cell>
        </row>
        <row r="9723">
          <cell r="A9723" t="str">
            <v>395653600</v>
          </cell>
        </row>
        <row r="9724">
          <cell r="A9724" t="str">
            <v>395655000</v>
          </cell>
        </row>
        <row r="9725">
          <cell r="A9725" t="str">
            <v>395655100</v>
          </cell>
        </row>
        <row r="9726">
          <cell r="A9726" t="str">
            <v>395655200</v>
          </cell>
        </row>
        <row r="9727">
          <cell r="A9727" t="str">
            <v>395655300</v>
          </cell>
        </row>
        <row r="9728">
          <cell r="A9728" t="str">
            <v>395657000</v>
          </cell>
        </row>
        <row r="9729">
          <cell r="A9729" t="str">
            <v>395657100</v>
          </cell>
        </row>
        <row r="9730">
          <cell r="A9730" t="str">
            <v>395657200</v>
          </cell>
        </row>
        <row r="9731">
          <cell r="A9731" t="str">
            <v>395657300</v>
          </cell>
        </row>
        <row r="9732">
          <cell r="A9732" t="str">
            <v>395657400</v>
          </cell>
        </row>
        <row r="9733">
          <cell r="A9733" t="str">
            <v>395657500</v>
          </cell>
        </row>
        <row r="9734">
          <cell r="A9734" t="str">
            <v>395657700</v>
          </cell>
        </row>
        <row r="9735">
          <cell r="A9735" t="str">
            <v>395657800</v>
          </cell>
        </row>
        <row r="9736">
          <cell r="A9736" t="str">
            <v>395659000</v>
          </cell>
        </row>
        <row r="9737">
          <cell r="A9737" t="str">
            <v>395659100</v>
          </cell>
        </row>
        <row r="9738">
          <cell r="A9738" t="str">
            <v>395659200</v>
          </cell>
        </row>
        <row r="9739">
          <cell r="A9739" t="str">
            <v>395659300</v>
          </cell>
        </row>
        <row r="9740">
          <cell r="A9740" t="str">
            <v>395659400</v>
          </cell>
        </row>
        <row r="9741">
          <cell r="A9741" t="str">
            <v>395663000</v>
          </cell>
        </row>
        <row r="9742">
          <cell r="A9742" t="str">
            <v>395663100</v>
          </cell>
        </row>
        <row r="9743">
          <cell r="A9743" t="str">
            <v>395663106</v>
          </cell>
        </row>
        <row r="9744">
          <cell r="A9744" t="str">
            <v>395663200</v>
          </cell>
        </row>
        <row r="9745">
          <cell r="A9745" t="str">
            <v>395800000</v>
          </cell>
        </row>
        <row r="9746">
          <cell r="A9746" t="str">
            <v>395830000</v>
          </cell>
        </row>
        <row r="9747">
          <cell r="A9747" t="str">
            <v>395830100</v>
          </cell>
        </row>
        <row r="9748">
          <cell r="A9748" t="str">
            <v>395830103</v>
          </cell>
        </row>
        <row r="9749">
          <cell r="A9749" t="str">
            <v>395830104</v>
          </cell>
        </row>
        <row r="9750">
          <cell r="A9750" t="str">
            <v>395830105</v>
          </cell>
        </row>
        <row r="9751">
          <cell r="A9751" t="str">
            <v>395830106</v>
          </cell>
        </row>
        <row r="9752">
          <cell r="A9752" t="str">
            <v>395830300</v>
          </cell>
        </row>
        <row r="9753">
          <cell r="A9753" t="str">
            <v>395830302</v>
          </cell>
        </row>
        <row r="9754">
          <cell r="A9754" t="str">
            <v>395833000</v>
          </cell>
        </row>
        <row r="9755">
          <cell r="A9755" t="str">
            <v>395833100</v>
          </cell>
        </row>
        <row r="9756">
          <cell r="A9756" t="str">
            <v>395833200</v>
          </cell>
        </row>
        <row r="9757">
          <cell r="A9757" t="str">
            <v>395837000</v>
          </cell>
        </row>
        <row r="9758">
          <cell r="A9758" t="str">
            <v>395837100</v>
          </cell>
        </row>
        <row r="9759">
          <cell r="A9759" t="str">
            <v>395837107</v>
          </cell>
        </row>
        <row r="9760">
          <cell r="A9760" t="str">
            <v>395845000</v>
          </cell>
        </row>
        <row r="9761">
          <cell r="A9761" t="str">
            <v>395845100</v>
          </cell>
        </row>
        <row r="9762">
          <cell r="A9762" t="str">
            <v>395845300</v>
          </cell>
        </row>
        <row r="9763">
          <cell r="A9763" t="str">
            <v>395847000</v>
          </cell>
        </row>
        <row r="9764">
          <cell r="A9764" t="str">
            <v>395847100</v>
          </cell>
        </row>
        <row r="9765">
          <cell r="A9765" t="str">
            <v>395847105</v>
          </cell>
        </row>
        <row r="9766">
          <cell r="A9766" t="str">
            <v>395847107</v>
          </cell>
        </row>
        <row r="9767">
          <cell r="A9767" t="str">
            <v>395847109</v>
          </cell>
        </row>
        <row r="9768">
          <cell r="A9768" t="str">
            <v>395849000</v>
          </cell>
        </row>
        <row r="9769">
          <cell r="A9769" t="str">
            <v>395849100</v>
          </cell>
        </row>
        <row r="9770">
          <cell r="A9770" t="str">
            <v>395849103</v>
          </cell>
        </row>
        <row r="9771">
          <cell r="A9771" t="str">
            <v>395849107</v>
          </cell>
        </row>
        <row r="9772">
          <cell r="A9772" t="str">
            <v>395849108</v>
          </cell>
        </row>
        <row r="9773">
          <cell r="A9773" t="str">
            <v>395849109</v>
          </cell>
        </row>
        <row r="9774">
          <cell r="A9774" t="str">
            <v>395849111</v>
          </cell>
        </row>
        <row r="9775">
          <cell r="A9775" t="str">
            <v>395849112</v>
          </cell>
        </row>
        <row r="9776">
          <cell r="A9776" t="str">
            <v>395851000</v>
          </cell>
        </row>
        <row r="9777">
          <cell r="A9777" t="str">
            <v>395851100</v>
          </cell>
        </row>
        <row r="9778">
          <cell r="A9778" t="str">
            <v>395851103</v>
          </cell>
        </row>
        <row r="9779">
          <cell r="A9779" t="str">
            <v>395851104</v>
          </cell>
        </row>
        <row r="9780">
          <cell r="A9780" t="str">
            <v>395851105</v>
          </cell>
        </row>
        <row r="9781">
          <cell r="A9781" t="str">
            <v>395857000</v>
          </cell>
        </row>
        <row r="9782">
          <cell r="A9782" t="str">
            <v>395857100</v>
          </cell>
        </row>
        <row r="9783">
          <cell r="A9783" t="str">
            <v>395859000</v>
          </cell>
        </row>
        <row r="9784">
          <cell r="A9784" t="str">
            <v>395859100</v>
          </cell>
        </row>
        <row r="9785">
          <cell r="A9785" t="str">
            <v>396200000</v>
          </cell>
        </row>
        <row r="9786">
          <cell r="A9786" t="str">
            <v>396230000</v>
          </cell>
        </row>
        <row r="9787">
          <cell r="A9787" t="str">
            <v>396230100</v>
          </cell>
        </row>
        <row r="9788">
          <cell r="A9788" t="str">
            <v>396233000</v>
          </cell>
        </row>
        <row r="9789">
          <cell r="A9789" t="str">
            <v>396233100</v>
          </cell>
        </row>
        <row r="9790">
          <cell r="A9790" t="str">
            <v>396233200</v>
          </cell>
        </row>
        <row r="9791">
          <cell r="A9791" t="str">
            <v>396235000</v>
          </cell>
        </row>
        <row r="9792">
          <cell r="A9792" t="str">
            <v>396235100</v>
          </cell>
        </row>
        <row r="9793">
          <cell r="A9793" t="str">
            <v>396235200</v>
          </cell>
        </row>
        <row r="9794">
          <cell r="A9794" t="str">
            <v>396237000</v>
          </cell>
        </row>
        <row r="9795">
          <cell r="A9795" t="str">
            <v>396237100</v>
          </cell>
        </row>
        <row r="9796">
          <cell r="A9796" t="str">
            <v>396237200</v>
          </cell>
        </row>
        <row r="9797">
          <cell r="A9797" t="str">
            <v>396239000</v>
          </cell>
        </row>
        <row r="9798">
          <cell r="A9798" t="str">
            <v>396239100</v>
          </cell>
        </row>
        <row r="9799">
          <cell r="A9799" t="str">
            <v>396239200</v>
          </cell>
        </row>
        <row r="9800">
          <cell r="A9800" t="str">
            <v>396239300</v>
          </cell>
        </row>
        <row r="9801">
          <cell r="A9801" t="str">
            <v>396239400</v>
          </cell>
        </row>
        <row r="9802">
          <cell r="A9802" t="str">
            <v>396243000</v>
          </cell>
        </row>
        <row r="9803">
          <cell r="A9803" t="str">
            <v>396243100</v>
          </cell>
        </row>
        <row r="9804">
          <cell r="A9804" t="str">
            <v>396243200</v>
          </cell>
        </row>
        <row r="9805">
          <cell r="A9805" t="str">
            <v>396245000</v>
          </cell>
        </row>
        <row r="9806">
          <cell r="A9806" t="str">
            <v>396245100</v>
          </cell>
        </row>
        <row r="9807">
          <cell r="A9807" t="str">
            <v>396245200</v>
          </cell>
        </row>
        <row r="9808">
          <cell r="A9808" t="str">
            <v>396245400</v>
          </cell>
        </row>
        <row r="9809">
          <cell r="A9809" t="str">
            <v>396245405</v>
          </cell>
        </row>
        <row r="9810">
          <cell r="A9810" t="str">
            <v>396247000</v>
          </cell>
        </row>
        <row r="9811">
          <cell r="A9811" t="str">
            <v>396247100</v>
          </cell>
        </row>
        <row r="9812">
          <cell r="A9812" t="str">
            <v>396247105</v>
          </cell>
        </row>
        <row r="9813">
          <cell r="A9813" t="str">
            <v>396247300</v>
          </cell>
        </row>
        <row r="9814">
          <cell r="A9814" t="str">
            <v>396247400</v>
          </cell>
        </row>
        <row r="9815">
          <cell r="A9815" t="str">
            <v>396249000</v>
          </cell>
        </row>
        <row r="9816">
          <cell r="A9816" t="str">
            <v>396249100</v>
          </cell>
        </row>
        <row r="9817">
          <cell r="A9817" t="str">
            <v>396249200</v>
          </cell>
        </row>
        <row r="9818">
          <cell r="A9818" t="str">
            <v>396253000</v>
          </cell>
        </row>
        <row r="9819">
          <cell r="A9819" t="str">
            <v>396253100</v>
          </cell>
        </row>
        <row r="9820">
          <cell r="A9820" t="str">
            <v>396253200</v>
          </cell>
        </row>
        <row r="9821">
          <cell r="A9821" t="str">
            <v>396255000</v>
          </cell>
        </row>
        <row r="9822">
          <cell r="A9822" t="str">
            <v>396255100</v>
          </cell>
        </row>
        <row r="9823">
          <cell r="A9823" t="str">
            <v>396255200</v>
          </cell>
        </row>
        <row r="9824">
          <cell r="A9824" t="str">
            <v>396255300</v>
          </cell>
        </row>
        <row r="9825">
          <cell r="A9825" t="str">
            <v>396255400</v>
          </cell>
        </row>
        <row r="9826">
          <cell r="A9826" t="str">
            <v>396257000</v>
          </cell>
        </row>
        <row r="9827">
          <cell r="A9827" t="str">
            <v>396257100</v>
          </cell>
        </row>
        <row r="9828">
          <cell r="A9828" t="str">
            <v>396257105</v>
          </cell>
        </row>
        <row r="9829">
          <cell r="A9829" t="str">
            <v>396257200</v>
          </cell>
        </row>
        <row r="9830">
          <cell r="A9830" t="str">
            <v>396257300</v>
          </cell>
        </row>
        <row r="9831">
          <cell r="A9831" t="str">
            <v>396257500</v>
          </cell>
        </row>
        <row r="9832">
          <cell r="A9832" t="str">
            <v>396259000</v>
          </cell>
        </row>
        <row r="9833">
          <cell r="A9833" t="str">
            <v>396259100</v>
          </cell>
        </row>
        <row r="9834">
          <cell r="A9834" t="str">
            <v>396259107</v>
          </cell>
        </row>
        <row r="9835">
          <cell r="A9835" t="str">
            <v>396259300</v>
          </cell>
        </row>
        <row r="9836">
          <cell r="A9836" t="str">
            <v>396263000</v>
          </cell>
        </row>
        <row r="9837">
          <cell r="A9837" t="str">
            <v>396263100</v>
          </cell>
        </row>
        <row r="9838">
          <cell r="A9838" t="str">
            <v>396263200</v>
          </cell>
        </row>
        <row r="9839">
          <cell r="A9839" t="str">
            <v>396263300</v>
          </cell>
        </row>
        <row r="9840">
          <cell r="A9840" t="str">
            <v>396400000</v>
          </cell>
        </row>
        <row r="9841">
          <cell r="A9841" t="str">
            <v>396430000</v>
          </cell>
        </row>
        <row r="9842">
          <cell r="A9842" t="str">
            <v>396430100</v>
          </cell>
        </row>
        <row r="9843">
          <cell r="A9843" t="str">
            <v>396430200</v>
          </cell>
        </row>
        <row r="9844">
          <cell r="A9844" t="str">
            <v>396430400</v>
          </cell>
        </row>
        <row r="9845">
          <cell r="A9845" t="str">
            <v>396435000</v>
          </cell>
        </row>
        <row r="9846">
          <cell r="A9846" t="str">
            <v>396435100</v>
          </cell>
        </row>
        <row r="9847">
          <cell r="A9847" t="str">
            <v>396435200</v>
          </cell>
        </row>
        <row r="9848">
          <cell r="A9848" t="str">
            <v>396435300</v>
          </cell>
        </row>
        <row r="9849">
          <cell r="A9849" t="str">
            <v>396435400</v>
          </cell>
        </row>
        <row r="9850">
          <cell r="A9850" t="str">
            <v>396435500</v>
          </cell>
        </row>
        <row r="9851">
          <cell r="A9851" t="str">
            <v>396435600</v>
          </cell>
        </row>
        <row r="9852">
          <cell r="A9852" t="str">
            <v>396439000</v>
          </cell>
        </row>
        <row r="9853">
          <cell r="A9853" t="str">
            <v>396439100</v>
          </cell>
        </row>
        <row r="9854">
          <cell r="A9854" t="str">
            <v>396439200</v>
          </cell>
        </row>
        <row r="9855">
          <cell r="A9855" t="str">
            <v>396443000</v>
          </cell>
        </row>
        <row r="9856">
          <cell r="A9856" t="str">
            <v>396443100</v>
          </cell>
        </row>
        <row r="9857">
          <cell r="A9857" t="str">
            <v>396445000</v>
          </cell>
        </row>
        <row r="9858">
          <cell r="A9858" t="str">
            <v>396445100</v>
          </cell>
        </row>
        <row r="9859">
          <cell r="A9859" t="str">
            <v>396445300</v>
          </cell>
        </row>
        <row r="9860">
          <cell r="A9860" t="str">
            <v>396447000</v>
          </cell>
        </row>
        <row r="9861">
          <cell r="A9861" t="str">
            <v>396447100</v>
          </cell>
        </row>
        <row r="9862">
          <cell r="A9862" t="str">
            <v>396449000</v>
          </cell>
        </row>
        <row r="9863">
          <cell r="A9863" t="str">
            <v>396449100</v>
          </cell>
        </row>
        <row r="9864">
          <cell r="A9864" t="str">
            <v>396449200</v>
          </cell>
        </row>
        <row r="9865">
          <cell r="A9865" t="str">
            <v>396449300</v>
          </cell>
        </row>
        <row r="9866">
          <cell r="A9866" t="str">
            <v>396449400</v>
          </cell>
        </row>
        <row r="9867">
          <cell r="A9867" t="str">
            <v>396451000</v>
          </cell>
        </row>
        <row r="9868">
          <cell r="A9868" t="str">
            <v>396451100</v>
          </cell>
        </row>
        <row r="9869">
          <cell r="A9869" t="str">
            <v>396451200</v>
          </cell>
        </row>
        <row r="9870">
          <cell r="A9870" t="str">
            <v>396453000</v>
          </cell>
        </row>
        <row r="9871">
          <cell r="A9871" t="str">
            <v>396453100</v>
          </cell>
        </row>
        <row r="9872">
          <cell r="A9872" t="str">
            <v>396453200</v>
          </cell>
        </row>
        <row r="9873">
          <cell r="A9873" t="str">
            <v>396455000</v>
          </cell>
        </row>
        <row r="9874">
          <cell r="A9874" t="str">
            <v>396455100</v>
          </cell>
        </row>
        <row r="9875">
          <cell r="A9875" t="str">
            <v>396455300</v>
          </cell>
        </row>
        <row r="9876">
          <cell r="A9876" t="str">
            <v>396457000</v>
          </cell>
        </row>
        <row r="9877">
          <cell r="A9877" t="str">
            <v>396457100</v>
          </cell>
        </row>
        <row r="9878">
          <cell r="A9878" t="str">
            <v>396457200</v>
          </cell>
        </row>
        <row r="9879">
          <cell r="A9879" t="str">
            <v>396459000</v>
          </cell>
        </row>
        <row r="9880">
          <cell r="A9880" t="str">
            <v>396459100</v>
          </cell>
        </row>
        <row r="9881">
          <cell r="A9881" t="str">
            <v>396459200</v>
          </cell>
        </row>
        <row r="9882">
          <cell r="A9882" t="str">
            <v>396459300</v>
          </cell>
        </row>
        <row r="9883">
          <cell r="A9883" t="str">
            <v>396459400</v>
          </cell>
        </row>
        <row r="9884">
          <cell r="A9884" t="str">
            <v>396459500</v>
          </cell>
        </row>
        <row r="9885">
          <cell r="A9885" t="str">
            <v>396459580</v>
          </cell>
        </row>
        <row r="9886">
          <cell r="A9886" t="str">
            <v>396459600</v>
          </cell>
        </row>
        <row r="9887">
          <cell r="A9887" t="str">
            <v>396459700</v>
          </cell>
        </row>
        <row r="9888">
          <cell r="A9888" t="str">
            <v>396459800</v>
          </cell>
        </row>
        <row r="9889">
          <cell r="A9889" t="str">
            <v>396463000</v>
          </cell>
        </row>
        <row r="9890">
          <cell r="A9890" t="str">
            <v>396463100</v>
          </cell>
        </row>
        <row r="9891">
          <cell r="A9891" t="str">
            <v>396463200</v>
          </cell>
        </row>
        <row r="9892">
          <cell r="A9892" t="str">
            <v>396463300</v>
          </cell>
        </row>
        <row r="9893">
          <cell r="A9893" t="str">
            <v>396469000</v>
          </cell>
        </row>
        <row r="9894">
          <cell r="A9894" t="str">
            <v>396469100</v>
          </cell>
        </row>
        <row r="9895">
          <cell r="A9895" t="str">
            <v>396473000</v>
          </cell>
        </row>
        <row r="9896">
          <cell r="A9896" t="str">
            <v>396473100</v>
          </cell>
        </row>
        <row r="9897">
          <cell r="A9897" t="str">
            <v>396475000</v>
          </cell>
        </row>
        <row r="9898">
          <cell r="A9898" t="str">
            <v>396475100</v>
          </cell>
        </row>
        <row r="9899">
          <cell r="A9899" t="str">
            <v>396600000</v>
          </cell>
        </row>
        <row r="9900">
          <cell r="A9900" t="str">
            <v>396630000</v>
          </cell>
        </row>
        <row r="9901">
          <cell r="A9901" t="str">
            <v>396630100</v>
          </cell>
        </row>
        <row r="9902">
          <cell r="A9902" t="str">
            <v>396633000</v>
          </cell>
        </row>
        <row r="9903">
          <cell r="A9903" t="str">
            <v>396633100</v>
          </cell>
        </row>
        <row r="9904">
          <cell r="A9904" t="str">
            <v>396633200</v>
          </cell>
        </row>
        <row r="9905">
          <cell r="A9905" t="str">
            <v>396635000</v>
          </cell>
        </row>
        <row r="9906">
          <cell r="A9906" t="str">
            <v>396635100</v>
          </cell>
        </row>
        <row r="9907">
          <cell r="A9907" t="str">
            <v>396635102</v>
          </cell>
        </row>
        <row r="9908">
          <cell r="A9908" t="str">
            <v>396635200</v>
          </cell>
        </row>
        <row r="9909">
          <cell r="A9909" t="str">
            <v>396637000</v>
          </cell>
        </row>
        <row r="9910">
          <cell r="A9910" t="str">
            <v>396637100</v>
          </cell>
        </row>
        <row r="9911">
          <cell r="A9911" t="str">
            <v>396637200</v>
          </cell>
        </row>
        <row r="9912">
          <cell r="A9912" t="str">
            <v>396637300</v>
          </cell>
        </row>
        <row r="9913">
          <cell r="A9913" t="str">
            <v>396639000</v>
          </cell>
        </row>
        <row r="9914">
          <cell r="A9914" t="str">
            <v>396639100</v>
          </cell>
        </row>
        <row r="9915">
          <cell r="A9915" t="str">
            <v>396639200</v>
          </cell>
        </row>
        <row r="9916">
          <cell r="A9916" t="str">
            <v>396639300</v>
          </cell>
        </row>
        <row r="9917">
          <cell r="A9917" t="str">
            <v>396639400</v>
          </cell>
        </row>
        <row r="9918">
          <cell r="A9918" t="str">
            <v>396641000</v>
          </cell>
        </row>
        <row r="9919">
          <cell r="A9919" t="str">
            <v>396641100</v>
          </cell>
        </row>
        <row r="9920">
          <cell r="A9920" t="str">
            <v>396641200</v>
          </cell>
        </row>
        <row r="9921">
          <cell r="A9921" t="str">
            <v>396641300</v>
          </cell>
        </row>
        <row r="9922">
          <cell r="A9922" t="str">
            <v>396641400</v>
          </cell>
        </row>
        <row r="9923">
          <cell r="A9923" t="str">
            <v>396643000</v>
          </cell>
        </row>
        <row r="9924">
          <cell r="A9924" t="str">
            <v>396643100</v>
          </cell>
        </row>
        <row r="9925">
          <cell r="A9925" t="str">
            <v>396643200</v>
          </cell>
        </row>
        <row r="9926">
          <cell r="A9926" t="str">
            <v>396647000</v>
          </cell>
        </row>
        <row r="9927">
          <cell r="A9927" t="str">
            <v>396647100</v>
          </cell>
        </row>
        <row r="9928">
          <cell r="A9928" t="str">
            <v>396647200</v>
          </cell>
        </row>
        <row r="9929">
          <cell r="A9929" t="str">
            <v>396647300</v>
          </cell>
        </row>
        <row r="9930">
          <cell r="A9930" t="str">
            <v>396647400</v>
          </cell>
        </row>
        <row r="9931">
          <cell r="A9931" t="str">
            <v>396649000</v>
          </cell>
        </row>
        <row r="9932">
          <cell r="A9932" t="str">
            <v>396649100</v>
          </cell>
        </row>
        <row r="9933">
          <cell r="A9933" t="str">
            <v>396649200</v>
          </cell>
        </row>
        <row r="9934">
          <cell r="A9934" t="str">
            <v>396649300</v>
          </cell>
        </row>
        <row r="9935">
          <cell r="A9935" t="str">
            <v>396649400</v>
          </cell>
        </row>
        <row r="9936">
          <cell r="A9936" t="str">
            <v>396649500</v>
          </cell>
        </row>
        <row r="9937">
          <cell r="A9937" t="str">
            <v>396649600</v>
          </cell>
        </row>
        <row r="9938">
          <cell r="A9938" t="str">
            <v>396651000</v>
          </cell>
        </row>
        <row r="9939">
          <cell r="A9939" t="str">
            <v>396651100</v>
          </cell>
        </row>
        <row r="9940">
          <cell r="A9940" t="str">
            <v>396651200</v>
          </cell>
        </row>
        <row r="9941">
          <cell r="A9941" t="str">
            <v>396651300</v>
          </cell>
        </row>
        <row r="9942">
          <cell r="A9942" t="str">
            <v>396651400</v>
          </cell>
        </row>
        <row r="9943">
          <cell r="A9943" t="str">
            <v>396651600</v>
          </cell>
        </row>
        <row r="9944">
          <cell r="A9944" t="str">
            <v>396651700</v>
          </cell>
        </row>
        <row r="9945">
          <cell r="A9945" t="str">
            <v>396651800</v>
          </cell>
        </row>
        <row r="9946">
          <cell r="A9946" t="str">
            <v>396653000</v>
          </cell>
        </row>
        <row r="9947">
          <cell r="A9947" t="str">
            <v>396653100</v>
          </cell>
        </row>
        <row r="9948">
          <cell r="A9948" t="str">
            <v>396653200</v>
          </cell>
        </row>
        <row r="9949">
          <cell r="A9949" t="str">
            <v>396653300</v>
          </cell>
        </row>
        <row r="9950">
          <cell r="A9950" t="str">
            <v>396655000</v>
          </cell>
        </row>
        <row r="9951">
          <cell r="A9951" t="str">
            <v>396655100</v>
          </cell>
        </row>
        <row r="9952">
          <cell r="A9952" t="str">
            <v>396657000</v>
          </cell>
        </row>
        <row r="9953">
          <cell r="A9953" t="str">
            <v>396657100</v>
          </cell>
        </row>
        <row r="9954">
          <cell r="A9954" t="str">
            <v>396657200</v>
          </cell>
        </row>
        <row r="9955">
          <cell r="A9955" t="str">
            <v>396657300</v>
          </cell>
        </row>
        <row r="9956">
          <cell r="A9956" t="str">
            <v>396659000</v>
          </cell>
        </row>
        <row r="9957">
          <cell r="A9957" t="str">
            <v>396659100</v>
          </cell>
        </row>
        <row r="9958">
          <cell r="A9958" t="str">
            <v>396661000</v>
          </cell>
        </row>
        <row r="9959">
          <cell r="A9959" t="str">
            <v>396661100</v>
          </cell>
        </row>
        <row r="9960">
          <cell r="A9960" t="str">
            <v>396661200</v>
          </cell>
        </row>
        <row r="9961">
          <cell r="A9961" t="str">
            <v>396661300</v>
          </cell>
        </row>
        <row r="9962">
          <cell r="A9962" t="str">
            <v>396663000</v>
          </cell>
        </row>
        <row r="9963">
          <cell r="A9963" t="str">
            <v>396663100</v>
          </cell>
        </row>
        <row r="9964">
          <cell r="A9964" t="str">
            <v>396663200</v>
          </cell>
        </row>
        <row r="9965">
          <cell r="A9965" t="str">
            <v>396665000</v>
          </cell>
        </row>
        <row r="9966">
          <cell r="A9966" t="str">
            <v>396665100</v>
          </cell>
        </row>
        <row r="9967">
          <cell r="A9967" t="str">
            <v>396665200</v>
          </cell>
        </row>
        <row r="9968">
          <cell r="A9968" t="str">
            <v>396665300</v>
          </cell>
        </row>
        <row r="9969">
          <cell r="A9969" t="str">
            <v>396665400</v>
          </cell>
        </row>
        <row r="9970">
          <cell r="A9970" t="str">
            <v>396800000</v>
          </cell>
        </row>
        <row r="9971">
          <cell r="A9971" t="str">
            <v>396830000</v>
          </cell>
        </row>
        <row r="9972">
          <cell r="A9972" t="str">
            <v>396830100</v>
          </cell>
        </row>
        <row r="9973">
          <cell r="A9973" t="str">
            <v>396835000</v>
          </cell>
        </row>
        <row r="9974">
          <cell r="A9974" t="str">
            <v>396835100</v>
          </cell>
        </row>
        <row r="9975">
          <cell r="A9975" t="str">
            <v>396835200</v>
          </cell>
        </row>
        <row r="9976">
          <cell r="A9976" t="str">
            <v>396835300</v>
          </cell>
        </row>
        <row r="9977">
          <cell r="A9977" t="str">
            <v>396835400</v>
          </cell>
        </row>
        <row r="9978">
          <cell r="A9978" t="str">
            <v>396837000</v>
          </cell>
        </row>
        <row r="9979">
          <cell r="A9979" t="str">
            <v>396837100</v>
          </cell>
        </row>
        <row r="9980">
          <cell r="A9980" t="str">
            <v>396837200</v>
          </cell>
        </row>
        <row r="9981">
          <cell r="A9981" t="str">
            <v>396837300</v>
          </cell>
        </row>
        <row r="9982">
          <cell r="A9982" t="str">
            <v>396837400</v>
          </cell>
        </row>
        <row r="9983">
          <cell r="A9983" t="str">
            <v>396837500</v>
          </cell>
        </row>
        <row r="9984">
          <cell r="A9984" t="str">
            <v>396839000</v>
          </cell>
        </row>
        <row r="9985">
          <cell r="A9985" t="str">
            <v>396839100</v>
          </cell>
        </row>
        <row r="9986">
          <cell r="A9986" t="str">
            <v>396839300</v>
          </cell>
        </row>
        <row r="9987">
          <cell r="A9987" t="str">
            <v>396839400</v>
          </cell>
        </row>
        <row r="9988">
          <cell r="A9988" t="str">
            <v>396843000</v>
          </cell>
        </row>
        <row r="9989">
          <cell r="A9989" t="str">
            <v>396843100</v>
          </cell>
        </row>
        <row r="9990">
          <cell r="A9990" t="str">
            <v>396843200</v>
          </cell>
        </row>
        <row r="9991">
          <cell r="A9991" t="str">
            <v>396843300</v>
          </cell>
        </row>
        <row r="9992">
          <cell r="A9992" t="str">
            <v>396843400</v>
          </cell>
        </row>
        <row r="9993">
          <cell r="A9993" t="str">
            <v>396843405</v>
          </cell>
        </row>
        <row r="9994">
          <cell r="A9994" t="str">
            <v>396843500</v>
          </cell>
        </row>
        <row r="9995">
          <cell r="A9995" t="str">
            <v>396843600</v>
          </cell>
        </row>
        <row r="9996">
          <cell r="A9996" t="str">
            <v>396843700</v>
          </cell>
        </row>
        <row r="9997">
          <cell r="A9997" t="str">
            <v>396845000</v>
          </cell>
        </row>
        <row r="9998">
          <cell r="A9998" t="str">
            <v>396845100</v>
          </cell>
        </row>
        <row r="9999">
          <cell r="A9999" t="str">
            <v>396845200</v>
          </cell>
        </row>
        <row r="10000">
          <cell r="A10000" t="str">
            <v>396845400</v>
          </cell>
        </row>
        <row r="10001">
          <cell r="A10001" t="str">
            <v>396845500</v>
          </cell>
        </row>
        <row r="10002">
          <cell r="A10002" t="str">
            <v>396847000</v>
          </cell>
        </row>
        <row r="10003">
          <cell r="A10003" t="str">
            <v>396847100</v>
          </cell>
        </row>
        <row r="10004">
          <cell r="A10004" t="str">
            <v>396847200</v>
          </cell>
        </row>
        <row r="10005">
          <cell r="A10005" t="str">
            <v>396847300</v>
          </cell>
        </row>
        <row r="10006">
          <cell r="A10006" t="str">
            <v>396847400</v>
          </cell>
        </row>
        <row r="10007">
          <cell r="A10007" t="str">
            <v>396847405</v>
          </cell>
        </row>
        <row r="10008">
          <cell r="A10008" t="str">
            <v>396847500</v>
          </cell>
        </row>
        <row r="10009">
          <cell r="A10009" t="str">
            <v>396847600</v>
          </cell>
        </row>
        <row r="10010">
          <cell r="A10010" t="str">
            <v>396849000</v>
          </cell>
        </row>
        <row r="10011">
          <cell r="A10011" t="str">
            <v>396849100</v>
          </cell>
        </row>
        <row r="10012">
          <cell r="A10012" t="str">
            <v>396849105</v>
          </cell>
        </row>
        <row r="10013">
          <cell r="A10013" t="str">
            <v>396849200</v>
          </cell>
        </row>
        <row r="10014">
          <cell r="A10014" t="str">
            <v>396849300</v>
          </cell>
        </row>
        <row r="10015">
          <cell r="A10015" t="str">
            <v>396849400</v>
          </cell>
        </row>
        <row r="10016">
          <cell r="A10016" t="str">
            <v>396851000</v>
          </cell>
        </row>
        <row r="10017">
          <cell r="A10017" t="str">
            <v>396851100</v>
          </cell>
        </row>
        <row r="10018">
          <cell r="A10018" t="str">
            <v>396851200</v>
          </cell>
        </row>
        <row r="10019">
          <cell r="A10019" t="str">
            <v>396851500</v>
          </cell>
        </row>
        <row r="10020">
          <cell r="A10020" t="str">
            <v>396853000</v>
          </cell>
        </row>
        <row r="10021">
          <cell r="A10021" t="str">
            <v>396853100</v>
          </cell>
        </row>
        <row r="10022">
          <cell r="A10022" t="str">
            <v>396853200</v>
          </cell>
        </row>
        <row r="10023">
          <cell r="A10023" t="str">
            <v>396853300</v>
          </cell>
        </row>
        <row r="10024">
          <cell r="A10024" t="str">
            <v>396853400</v>
          </cell>
        </row>
        <row r="10025">
          <cell r="A10025" t="str">
            <v>396855000</v>
          </cell>
        </row>
        <row r="10026">
          <cell r="A10026" t="str">
            <v>396855100</v>
          </cell>
        </row>
        <row r="10027">
          <cell r="A10027" t="str">
            <v>396855300</v>
          </cell>
        </row>
        <row r="10028">
          <cell r="A10028" t="str">
            <v>396855400</v>
          </cell>
        </row>
        <row r="10029">
          <cell r="A10029" t="str">
            <v>396857000</v>
          </cell>
        </row>
        <row r="10030">
          <cell r="A10030" t="str">
            <v>396857100</v>
          </cell>
        </row>
        <row r="10031">
          <cell r="A10031" t="str">
            <v>396857105</v>
          </cell>
        </row>
        <row r="10032">
          <cell r="A10032" t="str">
            <v>396857400</v>
          </cell>
        </row>
        <row r="10033">
          <cell r="A10033" t="str">
            <v>396859000</v>
          </cell>
        </row>
        <row r="10034">
          <cell r="A10034" t="str">
            <v>396859100</v>
          </cell>
        </row>
        <row r="10035">
          <cell r="A10035" t="str">
            <v>396859200</v>
          </cell>
        </row>
        <row r="10036">
          <cell r="A10036" t="str">
            <v>396859400</v>
          </cell>
        </row>
        <row r="10037">
          <cell r="A10037" t="str">
            <v>396859500</v>
          </cell>
        </row>
        <row r="10038">
          <cell r="A10038" t="str">
            <v>396859700</v>
          </cell>
        </row>
        <row r="10039">
          <cell r="A10039" t="str">
            <v>396865000</v>
          </cell>
        </row>
        <row r="10040">
          <cell r="A10040" t="str">
            <v>396865100</v>
          </cell>
        </row>
        <row r="10041">
          <cell r="A10041" t="str">
            <v>396865300</v>
          </cell>
        </row>
        <row r="10042">
          <cell r="A10042" t="str">
            <v>396865400</v>
          </cell>
        </row>
        <row r="10043">
          <cell r="A10043" t="str">
            <v>430000000</v>
          </cell>
        </row>
        <row r="10044">
          <cell r="A10044" t="str">
            <v>431000000</v>
          </cell>
        </row>
        <row r="10045">
          <cell r="A10045" t="str">
            <v>431010000</v>
          </cell>
        </row>
        <row r="10046">
          <cell r="A10046" t="str">
            <v>431033000</v>
          </cell>
        </row>
        <row r="10047">
          <cell r="A10047" t="str">
            <v>431033100</v>
          </cell>
        </row>
        <row r="10048">
          <cell r="A10048" t="str">
            <v>431033200</v>
          </cell>
        </row>
        <row r="10049">
          <cell r="A10049" t="str">
            <v>431033300</v>
          </cell>
        </row>
        <row r="10050">
          <cell r="A10050" t="str">
            <v>431033400</v>
          </cell>
        </row>
        <row r="10051">
          <cell r="A10051" t="str">
            <v>431035000</v>
          </cell>
        </row>
        <row r="10052">
          <cell r="A10052" t="str">
            <v>431035100</v>
          </cell>
        </row>
        <row r="10053">
          <cell r="A10053" t="str">
            <v>431037000</v>
          </cell>
        </row>
        <row r="10054">
          <cell r="A10054" t="str">
            <v>431037100</v>
          </cell>
        </row>
        <row r="10055">
          <cell r="A10055" t="str">
            <v>431037200</v>
          </cell>
        </row>
        <row r="10056">
          <cell r="A10056" t="str">
            <v>431039000</v>
          </cell>
        </row>
        <row r="10057">
          <cell r="A10057" t="str">
            <v>431039100</v>
          </cell>
        </row>
        <row r="10058">
          <cell r="A10058" t="str">
            <v>431039200</v>
          </cell>
        </row>
        <row r="10059">
          <cell r="A10059" t="str">
            <v>431041000</v>
          </cell>
        </row>
        <row r="10060">
          <cell r="A10060" t="str">
            <v>431041100</v>
          </cell>
        </row>
        <row r="10061">
          <cell r="A10061" t="str">
            <v>431043000</v>
          </cell>
        </row>
        <row r="10062">
          <cell r="A10062" t="str">
            <v>431043100</v>
          </cell>
        </row>
        <row r="10063">
          <cell r="A10063" t="str">
            <v>431043400</v>
          </cell>
        </row>
        <row r="10064">
          <cell r="A10064" t="str">
            <v>431043600</v>
          </cell>
        </row>
        <row r="10065">
          <cell r="A10065" t="str">
            <v>431045000</v>
          </cell>
        </row>
        <row r="10066">
          <cell r="A10066" t="str">
            <v>431045100</v>
          </cell>
        </row>
        <row r="10067">
          <cell r="A10067" t="str">
            <v>431045200</v>
          </cell>
        </row>
        <row r="10068">
          <cell r="A10068" t="str">
            <v>431045300</v>
          </cell>
        </row>
        <row r="10069">
          <cell r="A10069" t="str">
            <v>431046000</v>
          </cell>
        </row>
        <row r="10070">
          <cell r="A10070" t="str">
            <v>431046100</v>
          </cell>
        </row>
        <row r="10071">
          <cell r="A10071" t="str">
            <v>431046300</v>
          </cell>
        </row>
        <row r="10072">
          <cell r="A10072" t="str">
            <v>431047000</v>
          </cell>
        </row>
        <row r="10073">
          <cell r="A10073" t="str">
            <v>431047100</v>
          </cell>
        </row>
        <row r="10074">
          <cell r="A10074" t="str">
            <v>431047200</v>
          </cell>
        </row>
        <row r="10075">
          <cell r="A10075" t="str">
            <v>431900000</v>
          </cell>
        </row>
        <row r="10076">
          <cell r="A10076" t="str">
            <v>431910000</v>
          </cell>
        </row>
        <row r="10077">
          <cell r="A10077" t="str">
            <v>433200000</v>
          </cell>
        </row>
        <row r="10078">
          <cell r="A10078" t="str">
            <v>433220000</v>
          </cell>
        </row>
        <row r="10079">
          <cell r="A10079" t="str">
            <v>433220100</v>
          </cell>
        </row>
        <row r="10080">
          <cell r="A10080" t="str">
            <v>433231000</v>
          </cell>
        </row>
        <row r="10081">
          <cell r="A10081" t="str">
            <v>433231100</v>
          </cell>
        </row>
        <row r="10082">
          <cell r="A10082" t="str">
            <v>433232000</v>
          </cell>
        </row>
        <row r="10083">
          <cell r="A10083" t="str">
            <v>433232100</v>
          </cell>
        </row>
        <row r="10084">
          <cell r="A10084" t="str">
            <v>433232200</v>
          </cell>
        </row>
        <row r="10085">
          <cell r="A10085" t="str">
            <v>433233000</v>
          </cell>
        </row>
        <row r="10086">
          <cell r="A10086" t="str">
            <v>433233100</v>
          </cell>
        </row>
        <row r="10087">
          <cell r="A10087" t="str">
            <v>433233300</v>
          </cell>
        </row>
        <row r="10088">
          <cell r="A10088" t="str">
            <v>433233400</v>
          </cell>
        </row>
        <row r="10089">
          <cell r="A10089" t="str">
            <v>433233700</v>
          </cell>
        </row>
        <row r="10090">
          <cell r="A10090" t="str">
            <v>433234000</v>
          </cell>
        </row>
        <row r="10091">
          <cell r="A10091" t="str">
            <v>433234100</v>
          </cell>
        </row>
        <row r="10092">
          <cell r="A10092" t="str">
            <v>433234400</v>
          </cell>
        </row>
        <row r="10093">
          <cell r="A10093" t="str">
            <v>433234700</v>
          </cell>
        </row>
        <row r="10094">
          <cell r="A10094" t="str">
            <v>433235000</v>
          </cell>
        </row>
        <row r="10095">
          <cell r="A10095" t="str">
            <v>433235100</v>
          </cell>
        </row>
        <row r="10096">
          <cell r="A10096" t="str">
            <v>433235200</v>
          </cell>
        </row>
        <row r="10097">
          <cell r="A10097" t="str">
            <v>433235300</v>
          </cell>
        </row>
        <row r="10098">
          <cell r="A10098" t="str">
            <v>433236000</v>
          </cell>
        </row>
        <row r="10099">
          <cell r="A10099" t="str">
            <v>433236100</v>
          </cell>
        </row>
        <row r="10100">
          <cell r="A10100" t="str">
            <v>433237000</v>
          </cell>
        </row>
        <row r="10101">
          <cell r="A10101" t="str">
            <v>433237100</v>
          </cell>
        </row>
        <row r="10102">
          <cell r="A10102" t="str">
            <v>433238000</v>
          </cell>
        </row>
        <row r="10103">
          <cell r="A10103" t="str">
            <v>433238100</v>
          </cell>
        </row>
        <row r="10104">
          <cell r="A10104" t="str">
            <v>433238500</v>
          </cell>
        </row>
        <row r="10105">
          <cell r="A10105" t="str">
            <v>433238700</v>
          </cell>
        </row>
        <row r="10106">
          <cell r="A10106" t="str">
            <v>433239000</v>
          </cell>
        </row>
        <row r="10107">
          <cell r="A10107" t="str">
            <v>433239100</v>
          </cell>
        </row>
        <row r="10108">
          <cell r="A10108" t="str">
            <v>433239800</v>
          </cell>
        </row>
        <row r="10109">
          <cell r="A10109" t="str">
            <v>433239880</v>
          </cell>
        </row>
        <row r="10110">
          <cell r="A10110" t="str">
            <v>433241000</v>
          </cell>
        </row>
        <row r="10111">
          <cell r="A10111" t="str">
            <v>433241100</v>
          </cell>
        </row>
        <row r="10112">
          <cell r="A10112" t="str">
            <v>433242000</v>
          </cell>
        </row>
        <row r="10113">
          <cell r="A10113" t="str">
            <v>433242100</v>
          </cell>
        </row>
        <row r="10114">
          <cell r="A10114" t="str">
            <v>433242300</v>
          </cell>
        </row>
        <row r="10115">
          <cell r="A10115" t="str">
            <v>433242500</v>
          </cell>
        </row>
        <row r="10116">
          <cell r="A10116" t="str">
            <v>433243000</v>
          </cell>
        </row>
        <row r="10117">
          <cell r="A10117" t="str">
            <v>433243100</v>
          </cell>
        </row>
        <row r="10118">
          <cell r="A10118" t="str">
            <v>433243300</v>
          </cell>
        </row>
        <row r="10119">
          <cell r="A10119" t="str">
            <v>433243500</v>
          </cell>
        </row>
        <row r="10120">
          <cell r="A10120" t="str">
            <v>433244000</v>
          </cell>
        </row>
        <row r="10121">
          <cell r="A10121" t="str">
            <v>433244100</v>
          </cell>
        </row>
        <row r="10122">
          <cell r="A10122" t="str">
            <v>433245000</v>
          </cell>
        </row>
        <row r="10123">
          <cell r="A10123" t="str">
            <v>433245100</v>
          </cell>
        </row>
        <row r="10124">
          <cell r="A10124" t="str">
            <v>433245200</v>
          </cell>
        </row>
        <row r="10125">
          <cell r="A10125" t="str">
            <v>433245300</v>
          </cell>
        </row>
        <row r="10126">
          <cell r="A10126" t="str">
            <v>433245400</v>
          </cell>
        </row>
        <row r="10127">
          <cell r="A10127" t="str">
            <v>433246000</v>
          </cell>
        </row>
        <row r="10128">
          <cell r="A10128" t="str">
            <v>433246100</v>
          </cell>
        </row>
        <row r="10129">
          <cell r="A10129" t="str">
            <v>433246200</v>
          </cell>
        </row>
        <row r="10130">
          <cell r="A10130" t="str">
            <v>433246300</v>
          </cell>
        </row>
        <row r="10131">
          <cell r="A10131" t="str">
            <v>433247000</v>
          </cell>
        </row>
        <row r="10132">
          <cell r="A10132" t="str">
            <v>433247100</v>
          </cell>
        </row>
        <row r="10133">
          <cell r="A10133" t="str">
            <v>433248000</v>
          </cell>
        </row>
        <row r="10134">
          <cell r="A10134" t="str">
            <v>433248100</v>
          </cell>
        </row>
        <row r="10135">
          <cell r="A10135" t="str">
            <v>433249000</v>
          </cell>
        </row>
        <row r="10136">
          <cell r="A10136" t="str">
            <v>433249100</v>
          </cell>
        </row>
        <row r="10137">
          <cell r="A10137" t="str">
            <v>433249200</v>
          </cell>
        </row>
        <row r="10138">
          <cell r="A10138" t="str">
            <v>433253000</v>
          </cell>
        </row>
        <row r="10139">
          <cell r="A10139" t="str">
            <v>433253100</v>
          </cell>
        </row>
        <row r="10140">
          <cell r="A10140" t="str">
            <v>433253300</v>
          </cell>
        </row>
        <row r="10141">
          <cell r="A10141" t="str">
            <v>433255000</v>
          </cell>
        </row>
        <row r="10142">
          <cell r="A10142" t="str">
            <v>433255100</v>
          </cell>
        </row>
        <row r="10143">
          <cell r="A10143" t="str">
            <v>433255600</v>
          </cell>
        </row>
        <row r="10144">
          <cell r="A10144" t="str">
            <v>433256000</v>
          </cell>
        </row>
        <row r="10145">
          <cell r="A10145" t="str">
            <v>433256100</v>
          </cell>
        </row>
        <row r="10146">
          <cell r="A10146" t="str">
            <v>433257000</v>
          </cell>
        </row>
        <row r="10147">
          <cell r="A10147" t="str">
            <v>433257100</v>
          </cell>
        </row>
        <row r="10148">
          <cell r="A10148" t="str">
            <v>433257400</v>
          </cell>
        </row>
        <row r="10149">
          <cell r="A10149" t="str">
            <v>433257580</v>
          </cell>
        </row>
        <row r="10150">
          <cell r="A10150" t="str">
            <v>433257600</v>
          </cell>
        </row>
        <row r="10151">
          <cell r="A10151" t="str">
            <v>433257680</v>
          </cell>
        </row>
        <row r="10152">
          <cell r="A10152" t="str">
            <v>433257700</v>
          </cell>
        </row>
        <row r="10153">
          <cell r="A10153" t="str">
            <v>433257800</v>
          </cell>
        </row>
        <row r="10154">
          <cell r="A10154" t="str">
            <v>433257900</v>
          </cell>
        </row>
        <row r="10155">
          <cell r="A10155" t="str">
            <v>433259000</v>
          </cell>
        </row>
        <row r="10156">
          <cell r="A10156" t="str">
            <v>433259100</v>
          </cell>
        </row>
        <row r="10157">
          <cell r="A10157" t="str">
            <v>433259300</v>
          </cell>
        </row>
        <row r="10158">
          <cell r="A10158" t="str">
            <v>433259500</v>
          </cell>
        </row>
        <row r="10159">
          <cell r="A10159" t="str">
            <v>433259700</v>
          </cell>
        </row>
        <row r="10160">
          <cell r="A10160" t="str">
            <v>433600000</v>
          </cell>
        </row>
        <row r="10161">
          <cell r="A10161" t="str">
            <v>433630000</v>
          </cell>
        </row>
        <row r="10162">
          <cell r="A10162" t="str">
            <v>433630100</v>
          </cell>
        </row>
        <row r="10163">
          <cell r="A10163" t="str">
            <v>433633000</v>
          </cell>
        </row>
        <row r="10164">
          <cell r="A10164" t="str">
            <v>433633100</v>
          </cell>
        </row>
        <row r="10165">
          <cell r="A10165" t="str">
            <v>433633105</v>
          </cell>
        </row>
        <row r="10166">
          <cell r="A10166" t="str">
            <v>433635000</v>
          </cell>
        </row>
        <row r="10167">
          <cell r="A10167" t="str">
            <v>433635100</v>
          </cell>
        </row>
        <row r="10168">
          <cell r="A10168" t="str">
            <v>433636000</v>
          </cell>
        </row>
        <row r="10169">
          <cell r="A10169" t="str">
            <v>433636100</v>
          </cell>
        </row>
        <row r="10170">
          <cell r="A10170" t="str">
            <v>433636103</v>
          </cell>
        </row>
        <row r="10171">
          <cell r="A10171" t="str">
            <v>433636105</v>
          </cell>
        </row>
        <row r="10172">
          <cell r="A10172" t="str">
            <v>433637000</v>
          </cell>
        </row>
        <row r="10173">
          <cell r="A10173" t="str">
            <v>433637100</v>
          </cell>
        </row>
        <row r="10174">
          <cell r="A10174" t="str">
            <v>433639000</v>
          </cell>
        </row>
        <row r="10175">
          <cell r="A10175" t="str">
            <v>433639100</v>
          </cell>
        </row>
        <row r="10176">
          <cell r="A10176" t="str">
            <v>433643000</v>
          </cell>
        </row>
        <row r="10177">
          <cell r="A10177" t="str">
            <v>433643100</v>
          </cell>
        </row>
        <row r="10178">
          <cell r="A10178" t="str">
            <v>433644000</v>
          </cell>
        </row>
        <row r="10179">
          <cell r="A10179" t="str">
            <v>433644100</v>
          </cell>
        </row>
        <row r="10180">
          <cell r="A10180" t="str">
            <v>433644105</v>
          </cell>
        </row>
        <row r="10181">
          <cell r="A10181" t="str">
            <v>433645000</v>
          </cell>
        </row>
        <row r="10182">
          <cell r="A10182" t="str">
            <v>433645100</v>
          </cell>
        </row>
        <row r="10183">
          <cell r="A10183" t="str">
            <v>433645103</v>
          </cell>
        </row>
        <row r="10184">
          <cell r="A10184" t="str">
            <v>433645105</v>
          </cell>
        </row>
        <row r="10185">
          <cell r="A10185" t="str">
            <v>433645300</v>
          </cell>
        </row>
        <row r="10186">
          <cell r="A10186" t="str">
            <v>433646000</v>
          </cell>
        </row>
        <row r="10187">
          <cell r="A10187" t="str">
            <v>433646100</v>
          </cell>
        </row>
        <row r="10188">
          <cell r="A10188" t="str">
            <v>433647000</v>
          </cell>
        </row>
        <row r="10189">
          <cell r="A10189" t="str">
            <v>433647100</v>
          </cell>
        </row>
        <row r="10190">
          <cell r="A10190" t="str">
            <v>433649000</v>
          </cell>
        </row>
        <row r="10191">
          <cell r="A10191" t="str">
            <v>433649100</v>
          </cell>
        </row>
        <row r="10192">
          <cell r="A10192" t="str">
            <v>433649300</v>
          </cell>
        </row>
        <row r="10193">
          <cell r="A10193" t="str">
            <v>433651000</v>
          </cell>
        </row>
        <row r="10194">
          <cell r="A10194" t="str">
            <v>433651100</v>
          </cell>
        </row>
        <row r="10195">
          <cell r="A10195" t="str">
            <v>433653000</v>
          </cell>
        </row>
        <row r="10196">
          <cell r="A10196" t="str">
            <v>433653100</v>
          </cell>
        </row>
        <row r="10197">
          <cell r="A10197" t="str">
            <v>433653200</v>
          </cell>
        </row>
        <row r="10198">
          <cell r="A10198" t="str">
            <v>433655000</v>
          </cell>
        </row>
        <row r="10199">
          <cell r="A10199" t="str">
            <v>433655100</v>
          </cell>
        </row>
        <row r="10200">
          <cell r="A10200" t="str">
            <v>434000000</v>
          </cell>
        </row>
        <row r="10201">
          <cell r="A10201" t="str">
            <v>434030000</v>
          </cell>
        </row>
        <row r="10202">
          <cell r="A10202" t="str">
            <v>434030100</v>
          </cell>
        </row>
        <row r="10203">
          <cell r="A10203" t="str">
            <v>434031000</v>
          </cell>
        </row>
        <row r="10204">
          <cell r="A10204" t="str">
            <v>434031100</v>
          </cell>
        </row>
        <row r="10205">
          <cell r="A10205" t="str">
            <v>434033000</v>
          </cell>
        </row>
        <row r="10206">
          <cell r="A10206" t="str">
            <v>434033100</v>
          </cell>
        </row>
        <row r="10207">
          <cell r="A10207" t="str">
            <v>434035000</v>
          </cell>
        </row>
        <row r="10208">
          <cell r="A10208" t="str">
            <v>434035100</v>
          </cell>
        </row>
        <row r="10209">
          <cell r="A10209" t="str">
            <v>434037000</v>
          </cell>
        </row>
        <row r="10210">
          <cell r="A10210" t="str">
            <v>434037100</v>
          </cell>
        </row>
        <row r="10211">
          <cell r="A10211" t="str">
            <v>434037200</v>
          </cell>
        </row>
        <row r="10212">
          <cell r="A10212" t="str">
            <v>434039000</v>
          </cell>
        </row>
        <row r="10213">
          <cell r="A10213" t="str">
            <v>434039100</v>
          </cell>
        </row>
        <row r="10214">
          <cell r="A10214" t="str">
            <v>434039200</v>
          </cell>
        </row>
        <row r="10215">
          <cell r="A10215" t="str">
            <v>434039400</v>
          </cell>
        </row>
        <row r="10216">
          <cell r="A10216" t="str">
            <v>434040000</v>
          </cell>
        </row>
        <row r="10217">
          <cell r="A10217" t="str">
            <v>434040100</v>
          </cell>
        </row>
        <row r="10218">
          <cell r="A10218" t="str">
            <v>434041000</v>
          </cell>
        </row>
        <row r="10219">
          <cell r="A10219" t="str">
            <v>434041100</v>
          </cell>
        </row>
        <row r="10220">
          <cell r="A10220" t="str">
            <v>434042000</v>
          </cell>
        </row>
        <row r="10221">
          <cell r="A10221" t="str">
            <v>434042100</v>
          </cell>
        </row>
        <row r="10222">
          <cell r="A10222" t="str">
            <v>434043000</v>
          </cell>
        </row>
        <row r="10223">
          <cell r="A10223" t="str">
            <v>434043100</v>
          </cell>
        </row>
        <row r="10224">
          <cell r="A10224" t="str">
            <v>434043200</v>
          </cell>
        </row>
        <row r="10225">
          <cell r="A10225" t="str">
            <v>434043300</v>
          </cell>
        </row>
        <row r="10226">
          <cell r="A10226" t="str">
            <v>434045000</v>
          </cell>
        </row>
        <row r="10227">
          <cell r="A10227" t="str">
            <v>434045100</v>
          </cell>
        </row>
        <row r="10228">
          <cell r="A10228" t="str">
            <v>434046000</v>
          </cell>
        </row>
        <row r="10229">
          <cell r="A10229" t="str">
            <v>434046100</v>
          </cell>
        </row>
        <row r="10230">
          <cell r="A10230" t="str">
            <v>434047000</v>
          </cell>
        </row>
        <row r="10231">
          <cell r="A10231" t="str">
            <v>434047100</v>
          </cell>
        </row>
        <row r="10232">
          <cell r="A10232" t="str">
            <v>434047300</v>
          </cell>
        </row>
        <row r="10233">
          <cell r="A10233" t="str">
            <v>434047400</v>
          </cell>
        </row>
        <row r="10234">
          <cell r="A10234" t="str">
            <v>434049000</v>
          </cell>
        </row>
        <row r="10235">
          <cell r="A10235" t="str">
            <v>434049100</v>
          </cell>
        </row>
        <row r="10236">
          <cell r="A10236" t="str">
            <v>434051000</v>
          </cell>
        </row>
        <row r="10237">
          <cell r="A10237" t="str">
            <v>434051100</v>
          </cell>
        </row>
        <row r="10238">
          <cell r="A10238" t="str">
            <v>434053000</v>
          </cell>
        </row>
        <row r="10239">
          <cell r="A10239" t="str">
            <v>434053100</v>
          </cell>
        </row>
        <row r="10240">
          <cell r="A10240" t="str">
            <v>434054000</v>
          </cell>
        </row>
        <row r="10241">
          <cell r="A10241" t="str">
            <v>434054100</v>
          </cell>
        </row>
        <row r="10242">
          <cell r="A10242" t="str">
            <v>434055000</v>
          </cell>
        </row>
        <row r="10243">
          <cell r="A10243" t="str">
            <v>434055100</v>
          </cell>
        </row>
        <row r="10244">
          <cell r="A10244" t="str">
            <v>434055500</v>
          </cell>
        </row>
        <row r="10245">
          <cell r="A10245" t="str">
            <v>434056000</v>
          </cell>
        </row>
        <row r="10246">
          <cell r="A10246" t="str">
            <v>434056100</v>
          </cell>
        </row>
        <row r="10247">
          <cell r="A10247" t="str">
            <v>434057000</v>
          </cell>
        </row>
        <row r="10248">
          <cell r="A10248" t="str">
            <v>434057100</v>
          </cell>
        </row>
        <row r="10249">
          <cell r="A10249" t="str">
            <v>434057300</v>
          </cell>
        </row>
        <row r="10250">
          <cell r="A10250" t="str">
            <v>434059000</v>
          </cell>
        </row>
        <row r="10251">
          <cell r="A10251" t="str">
            <v>434059100</v>
          </cell>
        </row>
        <row r="10252">
          <cell r="A10252" t="str">
            <v>434059200</v>
          </cell>
        </row>
        <row r="10253">
          <cell r="A10253" t="str">
            <v>434061000</v>
          </cell>
        </row>
        <row r="10254">
          <cell r="A10254" t="str">
            <v>434061100</v>
          </cell>
        </row>
        <row r="10255">
          <cell r="A10255" t="str">
            <v>434062000</v>
          </cell>
        </row>
        <row r="10256">
          <cell r="A10256" t="str">
            <v>434062100</v>
          </cell>
        </row>
        <row r="10257">
          <cell r="A10257" t="str">
            <v>434062600</v>
          </cell>
        </row>
        <row r="10258">
          <cell r="A10258" t="str">
            <v>434063000</v>
          </cell>
        </row>
        <row r="10259">
          <cell r="A10259" t="str">
            <v>434063100</v>
          </cell>
        </row>
        <row r="10260">
          <cell r="A10260" t="str">
            <v>434065000</v>
          </cell>
        </row>
        <row r="10261">
          <cell r="A10261" t="str">
            <v>434065100</v>
          </cell>
        </row>
        <row r="10262">
          <cell r="A10262" t="str">
            <v>434065300</v>
          </cell>
        </row>
        <row r="10263">
          <cell r="A10263" t="str">
            <v>434067000</v>
          </cell>
        </row>
        <row r="10264">
          <cell r="A10264" t="str">
            <v>434067100</v>
          </cell>
        </row>
        <row r="10265">
          <cell r="A10265" t="str">
            <v>434067500</v>
          </cell>
        </row>
        <row r="10266">
          <cell r="A10266" t="str">
            <v>434400000</v>
          </cell>
        </row>
        <row r="10267">
          <cell r="A10267" t="str">
            <v>434423000</v>
          </cell>
        </row>
        <row r="10268">
          <cell r="A10268" t="str">
            <v>434423100</v>
          </cell>
        </row>
        <row r="10269">
          <cell r="A10269" t="str">
            <v>434430000</v>
          </cell>
        </row>
        <row r="10270">
          <cell r="A10270" t="str">
            <v>434430100</v>
          </cell>
        </row>
        <row r="10271">
          <cell r="A10271" t="str">
            <v>434431000</v>
          </cell>
        </row>
        <row r="10272">
          <cell r="A10272" t="str">
            <v>434431100</v>
          </cell>
        </row>
        <row r="10273">
          <cell r="A10273" t="str">
            <v>434432000</v>
          </cell>
        </row>
        <row r="10274">
          <cell r="A10274" t="str">
            <v>434432100</v>
          </cell>
        </row>
        <row r="10275">
          <cell r="A10275" t="str">
            <v>434433000</v>
          </cell>
        </row>
        <row r="10276">
          <cell r="A10276" t="str">
            <v>434433100</v>
          </cell>
        </row>
        <row r="10277">
          <cell r="A10277" t="str">
            <v>434433200</v>
          </cell>
        </row>
        <row r="10278">
          <cell r="A10278" t="str">
            <v>434435000</v>
          </cell>
        </row>
        <row r="10279">
          <cell r="A10279" t="str">
            <v>434435100</v>
          </cell>
        </row>
        <row r="10280">
          <cell r="A10280" t="str">
            <v>434436000</v>
          </cell>
        </row>
        <row r="10281">
          <cell r="A10281" t="str">
            <v>434436100</v>
          </cell>
        </row>
        <row r="10282">
          <cell r="A10282" t="str">
            <v>434436700</v>
          </cell>
        </row>
        <row r="10283">
          <cell r="A10283" t="str">
            <v>434437000</v>
          </cell>
        </row>
        <row r="10284">
          <cell r="A10284" t="str">
            <v>434437100</v>
          </cell>
        </row>
        <row r="10285">
          <cell r="A10285" t="str">
            <v>434439000</v>
          </cell>
        </row>
        <row r="10286">
          <cell r="A10286" t="str">
            <v>434439100</v>
          </cell>
        </row>
        <row r="10287">
          <cell r="A10287" t="str">
            <v>434441000</v>
          </cell>
        </row>
        <row r="10288">
          <cell r="A10288" t="str">
            <v>434441100</v>
          </cell>
        </row>
        <row r="10289">
          <cell r="A10289" t="str">
            <v>434441300</v>
          </cell>
        </row>
        <row r="10290">
          <cell r="A10290" t="str">
            <v>434441500</v>
          </cell>
        </row>
        <row r="10291">
          <cell r="A10291" t="str">
            <v>434441600</v>
          </cell>
        </row>
        <row r="10292">
          <cell r="A10292" t="str">
            <v>434442000</v>
          </cell>
        </row>
        <row r="10293">
          <cell r="A10293" t="str">
            <v>434442100</v>
          </cell>
        </row>
        <row r="10294">
          <cell r="A10294" t="str">
            <v>434443000</v>
          </cell>
        </row>
        <row r="10295">
          <cell r="A10295" t="str">
            <v>434443100</v>
          </cell>
        </row>
        <row r="10296">
          <cell r="A10296" t="str">
            <v>434443180</v>
          </cell>
        </row>
        <row r="10297">
          <cell r="A10297" t="str">
            <v>434443480</v>
          </cell>
        </row>
        <row r="10298">
          <cell r="A10298" t="str">
            <v>434443600</v>
          </cell>
        </row>
        <row r="10299">
          <cell r="A10299" t="str">
            <v>434443780</v>
          </cell>
        </row>
        <row r="10300">
          <cell r="A10300" t="str">
            <v>434443880</v>
          </cell>
        </row>
        <row r="10301">
          <cell r="A10301" t="str">
            <v>434445000</v>
          </cell>
        </row>
        <row r="10302">
          <cell r="A10302" t="str">
            <v>434445100</v>
          </cell>
        </row>
        <row r="10303">
          <cell r="A10303" t="str">
            <v>434445200</v>
          </cell>
        </row>
        <row r="10304">
          <cell r="A10304" t="str">
            <v>434447000</v>
          </cell>
        </row>
        <row r="10305">
          <cell r="A10305" t="str">
            <v>434447100</v>
          </cell>
        </row>
        <row r="10306">
          <cell r="A10306" t="str">
            <v>434449000</v>
          </cell>
        </row>
        <row r="10307">
          <cell r="A10307" t="str">
            <v>434449100</v>
          </cell>
        </row>
        <row r="10308">
          <cell r="A10308" t="str">
            <v>434449280</v>
          </cell>
        </row>
        <row r="10309">
          <cell r="A10309" t="str">
            <v>434449300</v>
          </cell>
        </row>
        <row r="10310">
          <cell r="A10310" t="str">
            <v>434449380</v>
          </cell>
        </row>
        <row r="10311">
          <cell r="A10311" t="str">
            <v>434449680</v>
          </cell>
        </row>
        <row r="10312">
          <cell r="A10312" t="str">
            <v>434449700</v>
          </cell>
        </row>
        <row r="10313">
          <cell r="A10313" t="str">
            <v>434449800</v>
          </cell>
        </row>
        <row r="10314">
          <cell r="A10314" t="str">
            <v>434449900</v>
          </cell>
        </row>
        <row r="10315">
          <cell r="A10315" t="str">
            <v>434450000</v>
          </cell>
        </row>
        <row r="10316">
          <cell r="A10316" t="str">
            <v>434450100</v>
          </cell>
        </row>
        <row r="10317">
          <cell r="A10317" t="str">
            <v>434450300</v>
          </cell>
        </row>
        <row r="10318">
          <cell r="A10318" t="str">
            <v>434451000</v>
          </cell>
        </row>
        <row r="10319">
          <cell r="A10319" t="str">
            <v>434451100</v>
          </cell>
        </row>
        <row r="10320">
          <cell r="A10320" t="str">
            <v>434453000</v>
          </cell>
        </row>
        <row r="10321">
          <cell r="A10321" t="str">
            <v>434453100</v>
          </cell>
        </row>
        <row r="10322">
          <cell r="A10322" t="str">
            <v>434453400</v>
          </cell>
        </row>
        <row r="10323">
          <cell r="A10323" t="str">
            <v>434455000</v>
          </cell>
        </row>
        <row r="10324">
          <cell r="A10324" t="str">
            <v>434455100</v>
          </cell>
        </row>
        <row r="10325">
          <cell r="A10325" t="str">
            <v>434455300</v>
          </cell>
        </row>
        <row r="10326">
          <cell r="A10326" t="str">
            <v>434459000</v>
          </cell>
        </row>
        <row r="10327">
          <cell r="A10327" t="str">
            <v>434459100</v>
          </cell>
        </row>
        <row r="10328">
          <cell r="A10328" t="str">
            <v>434459400</v>
          </cell>
        </row>
        <row r="10329">
          <cell r="A10329" t="str">
            <v>434459700</v>
          </cell>
        </row>
        <row r="10330">
          <cell r="A10330" t="str">
            <v>434465000</v>
          </cell>
        </row>
        <row r="10331">
          <cell r="A10331" t="str">
            <v>434465100</v>
          </cell>
        </row>
        <row r="10332">
          <cell r="A10332" t="str">
            <v>434465400</v>
          </cell>
        </row>
        <row r="10333">
          <cell r="A10333" t="str">
            <v>434465500</v>
          </cell>
        </row>
        <row r="10334">
          <cell r="A10334" t="str">
            <v>434600000</v>
          </cell>
        </row>
        <row r="10335">
          <cell r="A10335" t="str">
            <v>434630000</v>
          </cell>
        </row>
        <row r="10336">
          <cell r="A10336" t="str">
            <v>434630100</v>
          </cell>
        </row>
        <row r="10337">
          <cell r="A10337" t="str">
            <v>434630200</v>
          </cell>
        </row>
        <row r="10338">
          <cell r="A10338" t="str">
            <v>434630400</v>
          </cell>
        </row>
        <row r="10339">
          <cell r="A10339" t="str">
            <v>434630600</v>
          </cell>
        </row>
        <row r="10340">
          <cell r="A10340" t="str">
            <v>434630700</v>
          </cell>
        </row>
        <row r="10341">
          <cell r="A10341" t="str">
            <v>434630800</v>
          </cell>
        </row>
        <row r="10342">
          <cell r="A10342" t="str">
            <v>434630900</v>
          </cell>
        </row>
        <row r="10343">
          <cell r="A10343" t="str">
            <v>434633000</v>
          </cell>
        </row>
        <row r="10344">
          <cell r="A10344" t="str">
            <v>434633100</v>
          </cell>
        </row>
        <row r="10345">
          <cell r="A10345" t="str">
            <v>434635000</v>
          </cell>
        </row>
        <row r="10346">
          <cell r="A10346" t="str">
            <v>434635100</v>
          </cell>
        </row>
        <row r="10347">
          <cell r="A10347" t="str">
            <v>434635200</v>
          </cell>
        </row>
        <row r="10348">
          <cell r="A10348" t="str">
            <v>434637000</v>
          </cell>
        </row>
        <row r="10349">
          <cell r="A10349" t="str">
            <v>434637100</v>
          </cell>
        </row>
        <row r="10350">
          <cell r="A10350" t="str">
            <v>434638000</v>
          </cell>
        </row>
        <row r="10351">
          <cell r="A10351" t="str">
            <v>434638100</v>
          </cell>
        </row>
        <row r="10352">
          <cell r="A10352" t="str">
            <v>434639000</v>
          </cell>
        </row>
        <row r="10353">
          <cell r="A10353" t="str">
            <v>434639100</v>
          </cell>
        </row>
        <row r="10354">
          <cell r="A10354" t="str">
            <v>434643000</v>
          </cell>
        </row>
        <row r="10355">
          <cell r="A10355" t="str">
            <v>434643100</v>
          </cell>
        </row>
        <row r="10356">
          <cell r="A10356" t="str">
            <v>434643200</v>
          </cell>
        </row>
        <row r="10357">
          <cell r="A10357" t="str">
            <v>434643300</v>
          </cell>
        </row>
        <row r="10358">
          <cell r="A10358" t="str">
            <v>434645000</v>
          </cell>
        </row>
        <row r="10359">
          <cell r="A10359" t="str">
            <v>434645100</v>
          </cell>
        </row>
        <row r="10360">
          <cell r="A10360" t="str">
            <v>434653000</v>
          </cell>
        </row>
        <row r="10361">
          <cell r="A10361" t="str">
            <v>434653100</v>
          </cell>
        </row>
        <row r="10362">
          <cell r="A10362" t="str">
            <v>434655000</v>
          </cell>
        </row>
        <row r="10363">
          <cell r="A10363" t="str">
            <v>434655100</v>
          </cell>
        </row>
        <row r="10364">
          <cell r="A10364" t="str">
            <v>434655200</v>
          </cell>
        </row>
        <row r="10365">
          <cell r="A10365" t="str">
            <v>434655700</v>
          </cell>
        </row>
        <row r="10366">
          <cell r="A10366" t="str">
            <v>434657000</v>
          </cell>
        </row>
        <row r="10367">
          <cell r="A10367" t="str">
            <v>434657100</v>
          </cell>
        </row>
        <row r="10368">
          <cell r="A10368" t="str">
            <v>434657300</v>
          </cell>
        </row>
        <row r="10369">
          <cell r="A10369" t="str">
            <v>434657400</v>
          </cell>
        </row>
        <row r="10370">
          <cell r="A10370" t="str">
            <v>434659000</v>
          </cell>
        </row>
        <row r="10371">
          <cell r="A10371" t="str">
            <v>434659100</v>
          </cell>
        </row>
        <row r="10372">
          <cell r="A10372" t="str">
            <v>434659200</v>
          </cell>
        </row>
        <row r="10373">
          <cell r="A10373" t="str">
            <v>434663000</v>
          </cell>
        </row>
        <row r="10374">
          <cell r="A10374" t="str">
            <v>434663100</v>
          </cell>
        </row>
        <row r="10375">
          <cell r="A10375" t="str">
            <v>434665000</v>
          </cell>
        </row>
        <row r="10376">
          <cell r="A10376" t="str">
            <v>434665100</v>
          </cell>
        </row>
        <row r="10377">
          <cell r="A10377" t="str">
            <v>434665200</v>
          </cell>
        </row>
        <row r="10378">
          <cell r="A10378" t="str">
            <v>434800000</v>
          </cell>
        </row>
        <row r="10379">
          <cell r="A10379" t="str">
            <v>434830000</v>
          </cell>
        </row>
        <row r="10380">
          <cell r="A10380" t="str">
            <v>434830100</v>
          </cell>
        </row>
        <row r="10381">
          <cell r="A10381" t="str">
            <v>434833000</v>
          </cell>
        </row>
        <row r="10382">
          <cell r="A10382" t="str">
            <v>434833100</v>
          </cell>
        </row>
        <row r="10383">
          <cell r="A10383" t="str">
            <v>434835000</v>
          </cell>
        </row>
        <row r="10384">
          <cell r="A10384" t="str">
            <v>434835100</v>
          </cell>
        </row>
        <row r="10385">
          <cell r="A10385" t="str">
            <v>434835102</v>
          </cell>
        </row>
        <row r="10386">
          <cell r="A10386" t="str">
            <v>434835103</v>
          </cell>
        </row>
        <row r="10387">
          <cell r="A10387" t="str">
            <v>434835104</v>
          </cell>
        </row>
        <row r="10388">
          <cell r="A10388" t="str">
            <v>434835105</v>
          </cell>
        </row>
        <row r="10389">
          <cell r="A10389" t="str">
            <v>434835106</v>
          </cell>
        </row>
        <row r="10390">
          <cell r="A10390" t="str">
            <v>434837000</v>
          </cell>
        </row>
        <row r="10391">
          <cell r="A10391" t="str">
            <v>434837100</v>
          </cell>
        </row>
        <row r="10392">
          <cell r="A10392" t="str">
            <v>434839000</v>
          </cell>
        </row>
        <row r="10393">
          <cell r="A10393" t="str">
            <v>434839100</v>
          </cell>
        </row>
        <row r="10394">
          <cell r="A10394" t="str">
            <v>434841000</v>
          </cell>
        </row>
        <row r="10395">
          <cell r="A10395" t="str">
            <v>434841100</v>
          </cell>
        </row>
        <row r="10396">
          <cell r="A10396" t="str">
            <v>434843000</v>
          </cell>
        </row>
        <row r="10397">
          <cell r="A10397" t="str">
            <v>434843100</v>
          </cell>
        </row>
        <row r="10398">
          <cell r="A10398" t="str">
            <v>434844000</v>
          </cell>
        </row>
        <row r="10399">
          <cell r="A10399" t="str">
            <v>434844100</v>
          </cell>
        </row>
        <row r="10400">
          <cell r="A10400" t="str">
            <v>434845000</v>
          </cell>
        </row>
        <row r="10401">
          <cell r="A10401" t="str">
            <v>434845100</v>
          </cell>
        </row>
        <row r="10402">
          <cell r="A10402" t="str">
            <v>434845103</v>
          </cell>
        </row>
        <row r="10403">
          <cell r="A10403" t="str">
            <v>434846000</v>
          </cell>
        </row>
        <row r="10404">
          <cell r="A10404" t="str">
            <v>434846100</v>
          </cell>
        </row>
        <row r="10405">
          <cell r="A10405" t="str">
            <v>434847000</v>
          </cell>
        </row>
        <row r="10406">
          <cell r="A10406" t="str">
            <v>434847100</v>
          </cell>
        </row>
        <row r="10407">
          <cell r="A10407" t="str">
            <v>434849000</v>
          </cell>
        </row>
        <row r="10408">
          <cell r="A10408" t="str">
            <v>434849100</v>
          </cell>
        </row>
        <row r="10409">
          <cell r="A10409" t="str">
            <v>434849102</v>
          </cell>
        </row>
        <row r="10410">
          <cell r="A10410" t="str">
            <v>434849200</v>
          </cell>
        </row>
        <row r="10411">
          <cell r="A10411" t="str">
            <v>434849300</v>
          </cell>
        </row>
        <row r="10412">
          <cell r="A10412" t="str">
            <v>434853000</v>
          </cell>
        </row>
        <row r="10413">
          <cell r="A10413" t="str">
            <v>434853100</v>
          </cell>
        </row>
        <row r="10414">
          <cell r="A10414" t="str">
            <v>434853103</v>
          </cell>
        </row>
        <row r="10415">
          <cell r="A10415" t="str">
            <v>434855000</v>
          </cell>
        </row>
        <row r="10416">
          <cell r="A10416" t="str">
            <v>434855100</v>
          </cell>
        </row>
        <row r="10417">
          <cell r="A10417" t="str">
            <v>434855103</v>
          </cell>
        </row>
        <row r="10418">
          <cell r="A10418" t="str">
            <v>434855104</v>
          </cell>
        </row>
        <row r="10419">
          <cell r="A10419" t="str">
            <v>434857000</v>
          </cell>
        </row>
        <row r="10420">
          <cell r="A10420" t="str">
            <v>434857100</v>
          </cell>
        </row>
        <row r="10421">
          <cell r="A10421" t="str">
            <v>434857102</v>
          </cell>
        </row>
        <row r="10422">
          <cell r="A10422" t="str">
            <v>434857103</v>
          </cell>
        </row>
        <row r="10423">
          <cell r="A10423" t="str">
            <v>434857104</v>
          </cell>
        </row>
        <row r="10424">
          <cell r="A10424" t="str">
            <v>435200000</v>
          </cell>
        </row>
        <row r="10425">
          <cell r="A10425" t="str">
            <v>435230000</v>
          </cell>
        </row>
        <row r="10426">
          <cell r="A10426" t="str">
            <v>435230100</v>
          </cell>
        </row>
        <row r="10427">
          <cell r="A10427" t="str">
            <v>435233000</v>
          </cell>
        </row>
        <row r="10428">
          <cell r="A10428" t="str">
            <v>435233100</v>
          </cell>
        </row>
        <row r="10429">
          <cell r="A10429" t="str">
            <v>435233500</v>
          </cell>
        </row>
        <row r="10430">
          <cell r="A10430" t="str">
            <v>435234000</v>
          </cell>
        </row>
        <row r="10431">
          <cell r="A10431" t="str">
            <v>435234100</v>
          </cell>
        </row>
        <row r="10432">
          <cell r="A10432" t="str">
            <v>435234103</v>
          </cell>
        </row>
        <row r="10433">
          <cell r="A10433" t="str">
            <v>435235000</v>
          </cell>
        </row>
        <row r="10434">
          <cell r="A10434" t="str">
            <v>435235100</v>
          </cell>
        </row>
        <row r="10435">
          <cell r="A10435" t="str">
            <v>435235400</v>
          </cell>
        </row>
        <row r="10436">
          <cell r="A10436" t="str">
            <v>435235500</v>
          </cell>
        </row>
        <row r="10437">
          <cell r="A10437" t="str">
            <v>435235600</v>
          </cell>
        </row>
        <row r="10438">
          <cell r="A10438" t="str">
            <v>435237000</v>
          </cell>
        </row>
        <row r="10439">
          <cell r="A10439" t="str">
            <v>435237100</v>
          </cell>
        </row>
        <row r="10440">
          <cell r="A10440" t="str">
            <v>435238000</v>
          </cell>
        </row>
        <row r="10441">
          <cell r="A10441" t="str">
            <v>435238100</v>
          </cell>
        </row>
        <row r="10442">
          <cell r="A10442" t="str">
            <v>435239000</v>
          </cell>
        </row>
        <row r="10443">
          <cell r="A10443" t="str">
            <v>435239100</v>
          </cell>
        </row>
        <row r="10444">
          <cell r="A10444" t="str">
            <v>435239200</v>
          </cell>
        </row>
        <row r="10445">
          <cell r="A10445" t="str">
            <v>435239300</v>
          </cell>
        </row>
        <row r="10446">
          <cell r="A10446" t="str">
            <v>435241000</v>
          </cell>
        </row>
        <row r="10447">
          <cell r="A10447" t="str">
            <v>435241100</v>
          </cell>
        </row>
        <row r="10448">
          <cell r="A10448" t="str">
            <v>435243000</v>
          </cell>
        </row>
        <row r="10449">
          <cell r="A10449" t="str">
            <v>435243100</v>
          </cell>
        </row>
        <row r="10450">
          <cell r="A10450" t="str">
            <v>435243200</v>
          </cell>
        </row>
        <row r="10451">
          <cell r="A10451" t="str">
            <v>435244000</v>
          </cell>
        </row>
        <row r="10452">
          <cell r="A10452" t="str">
            <v>435244100</v>
          </cell>
        </row>
        <row r="10453">
          <cell r="A10453" t="str">
            <v>435244103</v>
          </cell>
        </row>
        <row r="10454">
          <cell r="A10454" t="str">
            <v>435245000</v>
          </cell>
        </row>
        <row r="10455">
          <cell r="A10455" t="str">
            <v>435245100</v>
          </cell>
        </row>
        <row r="10456">
          <cell r="A10456" t="str">
            <v>435245200</v>
          </cell>
        </row>
        <row r="10457">
          <cell r="A10457" t="str">
            <v>435247000</v>
          </cell>
        </row>
        <row r="10458">
          <cell r="A10458" t="str">
            <v>435247100</v>
          </cell>
        </row>
        <row r="10459">
          <cell r="A10459" t="str">
            <v>435249000</v>
          </cell>
        </row>
        <row r="10460">
          <cell r="A10460" t="str">
            <v>435249100</v>
          </cell>
        </row>
        <row r="10461">
          <cell r="A10461" t="str">
            <v>435249105</v>
          </cell>
        </row>
        <row r="10462">
          <cell r="A10462" t="str">
            <v>435249300</v>
          </cell>
        </row>
        <row r="10463">
          <cell r="A10463" t="str">
            <v>435253000</v>
          </cell>
        </row>
        <row r="10464">
          <cell r="A10464" t="str">
            <v>435253100</v>
          </cell>
        </row>
        <row r="10465">
          <cell r="A10465" t="str">
            <v>435253102</v>
          </cell>
        </row>
        <row r="10466">
          <cell r="A10466" t="str">
            <v>435253103</v>
          </cell>
        </row>
        <row r="10467">
          <cell r="A10467" t="str">
            <v>435253104</v>
          </cell>
        </row>
        <row r="10468">
          <cell r="A10468" t="str">
            <v>435253107</v>
          </cell>
        </row>
        <row r="10469">
          <cell r="A10469" t="str">
            <v>435255000</v>
          </cell>
        </row>
        <row r="10470">
          <cell r="A10470" t="str">
            <v>435255100</v>
          </cell>
        </row>
        <row r="10471">
          <cell r="A10471" t="str">
            <v>435255107</v>
          </cell>
        </row>
        <row r="10472">
          <cell r="A10472" t="str">
            <v>435255109</v>
          </cell>
        </row>
        <row r="10473">
          <cell r="A10473" t="str">
            <v>435256000</v>
          </cell>
        </row>
        <row r="10474">
          <cell r="A10474" t="str">
            <v>435256100</v>
          </cell>
        </row>
        <row r="10475">
          <cell r="A10475" t="str">
            <v>435257000</v>
          </cell>
        </row>
        <row r="10476">
          <cell r="A10476" t="str">
            <v>435257100</v>
          </cell>
        </row>
        <row r="10477">
          <cell r="A10477" t="str">
            <v>435257200</v>
          </cell>
        </row>
        <row r="10478">
          <cell r="A10478" t="str">
            <v>435257203</v>
          </cell>
        </row>
        <row r="10479">
          <cell r="A10479" t="str">
            <v>435257300</v>
          </cell>
        </row>
        <row r="10480">
          <cell r="A10480" t="str">
            <v>435257500</v>
          </cell>
        </row>
        <row r="10481">
          <cell r="A10481" t="str">
            <v>435258000</v>
          </cell>
        </row>
        <row r="10482">
          <cell r="A10482" t="str">
            <v>435258100</v>
          </cell>
        </row>
        <row r="10483">
          <cell r="A10483" t="str">
            <v>435259000</v>
          </cell>
        </row>
        <row r="10484">
          <cell r="A10484" t="str">
            <v>435259100</v>
          </cell>
        </row>
        <row r="10485">
          <cell r="A10485" t="str">
            <v>435259200</v>
          </cell>
        </row>
        <row r="10486">
          <cell r="A10486" t="str">
            <v>435261000</v>
          </cell>
        </row>
        <row r="10487">
          <cell r="A10487" t="str">
            <v>435261100</v>
          </cell>
        </row>
        <row r="10488">
          <cell r="A10488" t="str">
            <v>435261300</v>
          </cell>
        </row>
        <row r="10489">
          <cell r="A10489" t="str">
            <v>435261400</v>
          </cell>
        </row>
        <row r="10490">
          <cell r="A10490" t="str">
            <v>435261500</v>
          </cell>
        </row>
        <row r="10491">
          <cell r="A10491" t="str">
            <v>435262000</v>
          </cell>
        </row>
        <row r="10492">
          <cell r="A10492" t="str">
            <v>435262100</v>
          </cell>
        </row>
        <row r="10493">
          <cell r="A10493" t="str">
            <v>435263000</v>
          </cell>
        </row>
        <row r="10494">
          <cell r="A10494" t="str">
            <v>435263100</v>
          </cell>
        </row>
        <row r="10495">
          <cell r="A10495" t="str">
            <v>435267000</v>
          </cell>
        </row>
        <row r="10496">
          <cell r="A10496" t="str">
            <v>435267100</v>
          </cell>
        </row>
        <row r="10497">
          <cell r="A10497" t="str">
            <v>435267500</v>
          </cell>
        </row>
        <row r="10498">
          <cell r="A10498" t="str">
            <v>470000000</v>
          </cell>
        </row>
        <row r="10499">
          <cell r="A10499" t="str">
            <v>471000000</v>
          </cell>
        </row>
        <row r="10500">
          <cell r="A10500" t="str">
            <v>471010000</v>
          </cell>
        </row>
        <row r="10501">
          <cell r="A10501" t="str">
            <v>471043000</v>
          </cell>
        </row>
        <row r="10502">
          <cell r="A10502" t="str">
            <v>471043100</v>
          </cell>
        </row>
        <row r="10503">
          <cell r="A10503" t="str">
            <v>471800000</v>
          </cell>
        </row>
        <row r="10504">
          <cell r="A10504" t="str">
            <v>471810000</v>
          </cell>
        </row>
        <row r="10505">
          <cell r="A10505" t="str">
            <v>471835000</v>
          </cell>
        </row>
        <row r="10506">
          <cell r="A10506" t="str">
            <v>471835100</v>
          </cell>
        </row>
        <row r="10507">
          <cell r="A10507" t="str">
            <v>471837000</v>
          </cell>
        </row>
        <row r="10508">
          <cell r="A10508" t="str">
            <v>471837100</v>
          </cell>
        </row>
        <row r="10509">
          <cell r="A10509" t="str">
            <v>473600000</v>
          </cell>
        </row>
        <row r="10510">
          <cell r="A10510" t="str">
            <v>473630000</v>
          </cell>
        </row>
        <row r="10511">
          <cell r="A10511" t="str">
            <v>473630100</v>
          </cell>
        </row>
        <row r="10512">
          <cell r="A10512" t="str">
            <v>473633000</v>
          </cell>
        </row>
        <row r="10513">
          <cell r="A10513" t="str">
            <v>473633100</v>
          </cell>
        </row>
        <row r="10514">
          <cell r="A10514" t="str">
            <v>473633102</v>
          </cell>
        </row>
        <row r="10515">
          <cell r="A10515" t="str">
            <v>473633103</v>
          </cell>
        </row>
        <row r="10516">
          <cell r="A10516" t="str">
            <v>473633104</v>
          </cell>
        </row>
        <row r="10517">
          <cell r="A10517" t="str">
            <v>473633105</v>
          </cell>
        </row>
        <row r="10518">
          <cell r="A10518" t="str">
            <v>473633106</v>
          </cell>
        </row>
        <row r="10519">
          <cell r="A10519" t="str">
            <v>473633107</v>
          </cell>
        </row>
        <row r="10520">
          <cell r="A10520" t="str">
            <v>473633108</v>
          </cell>
        </row>
        <row r="10521">
          <cell r="A10521" t="str">
            <v>473633109</v>
          </cell>
        </row>
        <row r="10522">
          <cell r="A10522" t="str">
            <v>473633111</v>
          </cell>
        </row>
        <row r="10523">
          <cell r="A10523" t="str">
            <v>473633112</v>
          </cell>
        </row>
        <row r="10524">
          <cell r="A10524" t="str">
            <v>473633113</v>
          </cell>
        </row>
        <row r="10525">
          <cell r="A10525" t="str">
            <v>473633115</v>
          </cell>
        </row>
        <row r="10526">
          <cell r="A10526" t="str">
            <v>473633117</v>
          </cell>
        </row>
        <row r="10527">
          <cell r="A10527" t="str">
            <v>473633118</v>
          </cell>
        </row>
        <row r="10528">
          <cell r="A10528" t="str">
            <v>473633119</v>
          </cell>
        </row>
        <row r="10529">
          <cell r="A10529" t="str">
            <v>473633121</v>
          </cell>
        </row>
        <row r="10530">
          <cell r="A10530" t="str">
            <v>473633123</v>
          </cell>
        </row>
        <row r="10531">
          <cell r="A10531" t="str">
            <v>473633125</v>
          </cell>
        </row>
        <row r="10532">
          <cell r="A10532" t="str">
            <v>473633127</v>
          </cell>
        </row>
        <row r="10533">
          <cell r="A10533" t="str">
            <v>473633128</v>
          </cell>
        </row>
        <row r="10534">
          <cell r="A10534" t="str">
            <v>473633129</v>
          </cell>
        </row>
        <row r="10535">
          <cell r="A10535" t="str">
            <v>473633131</v>
          </cell>
        </row>
        <row r="10536">
          <cell r="A10536" t="str">
            <v>473633133</v>
          </cell>
        </row>
        <row r="10537">
          <cell r="A10537" t="str">
            <v>473633135</v>
          </cell>
        </row>
        <row r="10538">
          <cell r="A10538" t="str">
            <v>473633137</v>
          </cell>
        </row>
        <row r="10539">
          <cell r="A10539" t="str">
            <v>473633139</v>
          </cell>
        </row>
        <row r="10540">
          <cell r="A10540" t="str">
            <v>473633141</v>
          </cell>
        </row>
        <row r="10541">
          <cell r="A10541" t="str">
            <v>473637000</v>
          </cell>
        </row>
        <row r="10542">
          <cell r="A10542" t="str">
            <v>473637100</v>
          </cell>
        </row>
        <row r="10543">
          <cell r="A10543" t="str">
            <v>473637103</v>
          </cell>
        </row>
        <row r="10544">
          <cell r="A10544" t="str">
            <v>473637105</v>
          </cell>
        </row>
        <row r="10545">
          <cell r="A10545" t="str">
            <v>473637107</v>
          </cell>
        </row>
        <row r="10546">
          <cell r="A10546" t="str">
            <v>473637109</v>
          </cell>
        </row>
        <row r="10547">
          <cell r="A10547" t="str">
            <v>473637111</v>
          </cell>
        </row>
        <row r="10548">
          <cell r="A10548" t="str">
            <v>473637113</v>
          </cell>
        </row>
        <row r="10549">
          <cell r="A10549" t="str">
            <v>473639000</v>
          </cell>
        </row>
        <row r="10550">
          <cell r="A10550" t="str">
            <v>473639100</v>
          </cell>
        </row>
        <row r="10551">
          <cell r="A10551" t="str">
            <v>473639105</v>
          </cell>
        </row>
        <row r="10552">
          <cell r="A10552" t="str">
            <v>473641000</v>
          </cell>
        </row>
        <row r="10553">
          <cell r="A10553" t="str">
            <v>473641100</v>
          </cell>
        </row>
        <row r="10554">
          <cell r="A10554" t="str">
            <v>473642000</v>
          </cell>
        </row>
        <row r="10555">
          <cell r="A10555" t="str">
            <v>473642100</v>
          </cell>
        </row>
        <row r="10556">
          <cell r="A10556" t="str">
            <v>473642103</v>
          </cell>
        </row>
        <row r="10557">
          <cell r="A10557" t="str">
            <v>473642105</v>
          </cell>
        </row>
        <row r="10558">
          <cell r="A10558" t="str">
            <v>473642107</v>
          </cell>
        </row>
        <row r="10559">
          <cell r="A10559" t="str">
            <v>473642109</v>
          </cell>
        </row>
        <row r="10560">
          <cell r="A10560" t="str">
            <v>473642111</v>
          </cell>
        </row>
        <row r="10561">
          <cell r="A10561" t="str">
            <v>473642113</v>
          </cell>
        </row>
        <row r="10562">
          <cell r="A10562" t="str">
            <v>473642115</v>
          </cell>
        </row>
        <row r="10563">
          <cell r="A10563" t="str">
            <v>473642119</v>
          </cell>
        </row>
        <row r="10564">
          <cell r="A10564" t="str">
            <v>473643000</v>
          </cell>
        </row>
        <row r="10565">
          <cell r="A10565" t="str">
            <v>473643100</v>
          </cell>
        </row>
        <row r="10566">
          <cell r="A10566" t="str">
            <v>473643102</v>
          </cell>
        </row>
        <row r="10567">
          <cell r="A10567" t="str">
            <v>473643103</v>
          </cell>
        </row>
        <row r="10568">
          <cell r="A10568" t="str">
            <v>473643104</v>
          </cell>
        </row>
        <row r="10569">
          <cell r="A10569" t="str">
            <v>473643105</v>
          </cell>
        </row>
        <row r="10570">
          <cell r="A10570" t="str">
            <v>473643106</v>
          </cell>
        </row>
        <row r="10571">
          <cell r="A10571" t="str">
            <v>473643107</v>
          </cell>
        </row>
        <row r="10572">
          <cell r="A10572" t="str">
            <v>473643108</v>
          </cell>
        </row>
        <row r="10573">
          <cell r="A10573" t="str">
            <v>473643109</v>
          </cell>
        </row>
        <row r="10574">
          <cell r="A10574" t="str">
            <v>473643111</v>
          </cell>
        </row>
        <row r="10575">
          <cell r="A10575" t="str">
            <v>473643112</v>
          </cell>
        </row>
        <row r="10576">
          <cell r="A10576" t="str">
            <v>473643113</v>
          </cell>
        </row>
        <row r="10577">
          <cell r="A10577" t="str">
            <v>473643115</v>
          </cell>
        </row>
        <row r="10578">
          <cell r="A10578" t="str">
            <v>473643117</v>
          </cell>
        </row>
        <row r="10579">
          <cell r="A10579" t="str">
            <v>473643119</v>
          </cell>
        </row>
        <row r="10580">
          <cell r="A10580" t="str">
            <v>473643121</v>
          </cell>
        </row>
        <row r="10581">
          <cell r="A10581" t="str">
            <v>473643123</v>
          </cell>
        </row>
        <row r="10582">
          <cell r="A10582" t="str">
            <v>473643125</v>
          </cell>
        </row>
        <row r="10583">
          <cell r="A10583" t="str">
            <v>473643127</v>
          </cell>
        </row>
        <row r="10584">
          <cell r="A10584" t="str">
            <v>473643128</v>
          </cell>
        </row>
        <row r="10585">
          <cell r="A10585" t="str">
            <v>473643129</v>
          </cell>
        </row>
        <row r="10586">
          <cell r="A10586" t="str">
            <v>473644000</v>
          </cell>
        </row>
        <row r="10587">
          <cell r="A10587" t="str">
            <v>473644100</v>
          </cell>
        </row>
        <row r="10588">
          <cell r="A10588" t="str">
            <v>473644103</v>
          </cell>
        </row>
        <row r="10589">
          <cell r="A10589" t="str">
            <v>473644105</v>
          </cell>
        </row>
        <row r="10590">
          <cell r="A10590" t="str">
            <v>473644107</v>
          </cell>
        </row>
        <row r="10591">
          <cell r="A10591" t="str">
            <v>473644109</v>
          </cell>
        </row>
        <row r="10592">
          <cell r="A10592" t="str">
            <v>473644111</v>
          </cell>
        </row>
        <row r="10593">
          <cell r="A10593" t="str">
            <v>473644113</v>
          </cell>
        </row>
        <row r="10594">
          <cell r="A10594" t="str">
            <v>473644115</v>
          </cell>
        </row>
        <row r="10595">
          <cell r="A10595" t="str">
            <v>473644117</v>
          </cell>
        </row>
        <row r="10596">
          <cell r="A10596" t="str">
            <v>473644119</v>
          </cell>
        </row>
        <row r="10597">
          <cell r="A10597" t="str">
            <v>473644121</v>
          </cell>
        </row>
        <row r="10598">
          <cell r="A10598" t="str">
            <v>473644123</v>
          </cell>
        </row>
        <row r="10599">
          <cell r="A10599" t="str">
            <v>473644125</v>
          </cell>
        </row>
        <row r="10600">
          <cell r="A10600" t="str">
            <v>473644127</v>
          </cell>
        </row>
        <row r="10601">
          <cell r="A10601" t="str">
            <v>473644129</v>
          </cell>
        </row>
        <row r="10602">
          <cell r="A10602" t="str">
            <v>473644131</v>
          </cell>
        </row>
        <row r="10603">
          <cell r="A10603" t="str">
            <v>473644133</v>
          </cell>
        </row>
        <row r="10604">
          <cell r="A10604" t="str">
            <v>473644135</v>
          </cell>
        </row>
        <row r="10605">
          <cell r="A10605" t="str">
            <v>473644137</v>
          </cell>
        </row>
        <row r="10606">
          <cell r="A10606" t="str">
            <v>473644139</v>
          </cell>
        </row>
        <row r="10607">
          <cell r="A10607" t="str">
            <v>473645000</v>
          </cell>
        </row>
        <row r="10608">
          <cell r="A10608" t="str">
            <v>473645100</v>
          </cell>
        </row>
        <row r="10609">
          <cell r="A10609" t="str">
            <v>473646000</v>
          </cell>
        </row>
        <row r="10610">
          <cell r="A10610" t="str">
            <v>473646100</v>
          </cell>
        </row>
        <row r="10611">
          <cell r="A10611" t="str">
            <v>473647000</v>
          </cell>
        </row>
        <row r="10612">
          <cell r="A10612" t="str">
            <v>473647100</v>
          </cell>
        </row>
        <row r="10613">
          <cell r="A10613" t="str">
            <v>473647103</v>
          </cell>
        </row>
        <row r="10614">
          <cell r="A10614" t="str">
            <v>473647105</v>
          </cell>
        </row>
        <row r="10615">
          <cell r="A10615" t="str">
            <v>473647107</v>
          </cell>
        </row>
        <row r="10616">
          <cell r="A10616" t="str">
            <v>473647109</v>
          </cell>
        </row>
        <row r="10617">
          <cell r="A10617" t="str">
            <v>473647111</v>
          </cell>
        </row>
        <row r="10618">
          <cell r="A10618" t="str">
            <v>473647113</v>
          </cell>
        </row>
        <row r="10619">
          <cell r="A10619" t="str">
            <v>473647115</v>
          </cell>
        </row>
        <row r="10620">
          <cell r="A10620" t="str">
            <v>473647119</v>
          </cell>
        </row>
        <row r="10621">
          <cell r="A10621" t="str">
            <v>473647121</v>
          </cell>
        </row>
        <row r="10622">
          <cell r="A10622" t="str">
            <v>473647123</v>
          </cell>
        </row>
        <row r="10623">
          <cell r="A10623" t="str">
            <v>474200000</v>
          </cell>
        </row>
        <row r="10624">
          <cell r="A10624" t="str">
            <v>474230000</v>
          </cell>
        </row>
        <row r="10625">
          <cell r="A10625" t="str">
            <v>474230100</v>
          </cell>
        </row>
        <row r="10626">
          <cell r="A10626" t="str">
            <v>474230107</v>
          </cell>
        </row>
        <row r="10627">
          <cell r="A10627" t="str">
            <v>474230113</v>
          </cell>
        </row>
        <row r="10628">
          <cell r="A10628" t="str">
            <v>474230115</v>
          </cell>
        </row>
        <row r="10629">
          <cell r="A10629" t="str">
            <v>474233000</v>
          </cell>
        </row>
        <row r="10630">
          <cell r="A10630" t="str">
            <v>474233100</v>
          </cell>
        </row>
        <row r="10631">
          <cell r="A10631" t="str">
            <v>474233103</v>
          </cell>
        </row>
        <row r="10632">
          <cell r="A10632" t="str">
            <v>474233107</v>
          </cell>
        </row>
        <row r="10633">
          <cell r="A10633" t="str">
            <v>474233119</v>
          </cell>
        </row>
        <row r="10634">
          <cell r="A10634" t="str">
            <v>474233200</v>
          </cell>
        </row>
        <row r="10635">
          <cell r="A10635" t="str">
            <v>474233203</v>
          </cell>
        </row>
        <row r="10636">
          <cell r="A10636" t="str">
            <v>474233205</v>
          </cell>
        </row>
        <row r="10637">
          <cell r="A10637" t="str">
            <v>474233207</v>
          </cell>
        </row>
        <row r="10638">
          <cell r="A10638" t="str">
            <v>474233209</v>
          </cell>
        </row>
        <row r="10639">
          <cell r="A10639" t="str">
            <v>474233211</v>
          </cell>
        </row>
        <row r="10640">
          <cell r="A10640" t="str">
            <v>474233213</v>
          </cell>
        </row>
        <row r="10641">
          <cell r="A10641" t="str">
            <v>474233215</v>
          </cell>
        </row>
        <row r="10642">
          <cell r="A10642" t="str">
            <v>474233217</v>
          </cell>
        </row>
        <row r="10643">
          <cell r="A10643" t="str">
            <v>474233219</v>
          </cell>
        </row>
        <row r="10644">
          <cell r="A10644" t="str">
            <v>474233221</v>
          </cell>
        </row>
        <row r="10645">
          <cell r="A10645" t="str">
            <v>474233223</v>
          </cell>
        </row>
        <row r="10646">
          <cell r="A10646" t="str">
            <v>474233225</v>
          </cell>
        </row>
        <row r="10647">
          <cell r="A10647" t="str">
            <v>474233227</v>
          </cell>
        </row>
        <row r="10648">
          <cell r="A10648" t="str">
            <v>474233400</v>
          </cell>
        </row>
        <row r="10649">
          <cell r="A10649" t="str">
            <v>474233403</v>
          </cell>
        </row>
        <row r="10650">
          <cell r="A10650" t="str">
            <v>474233405</v>
          </cell>
        </row>
        <row r="10651">
          <cell r="A10651" t="str">
            <v>474233407</v>
          </cell>
        </row>
        <row r="10652">
          <cell r="A10652" t="str">
            <v>474233409</v>
          </cell>
        </row>
        <row r="10653">
          <cell r="A10653" t="str">
            <v>474233411</v>
          </cell>
        </row>
        <row r="10654">
          <cell r="A10654" t="str">
            <v>474233413</v>
          </cell>
        </row>
        <row r="10655">
          <cell r="A10655" t="str">
            <v>474233415</v>
          </cell>
        </row>
        <row r="10656">
          <cell r="A10656" t="str">
            <v>474233417</v>
          </cell>
        </row>
        <row r="10657">
          <cell r="A10657" t="str">
            <v>474233419</v>
          </cell>
        </row>
        <row r="10658">
          <cell r="A10658" t="str">
            <v>474233421</v>
          </cell>
        </row>
        <row r="10659">
          <cell r="A10659" t="str">
            <v>474233423</v>
          </cell>
        </row>
        <row r="10660">
          <cell r="A10660" t="str">
            <v>474233425</v>
          </cell>
        </row>
        <row r="10661">
          <cell r="A10661" t="str">
            <v>474233427</v>
          </cell>
        </row>
        <row r="10662">
          <cell r="A10662" t="str">
            <v>474233429</v>
          </cell>
        </row>
        <row r="10663">
          <cell r="A10663" t="str">
            <v>474233431</v>
          </cell>
        </row>
        <row r="10664">
          <cell r="A10664" t="str">
            <v>474233433</v>
          </cell>
        </row>
        <row r="10665">
          <cell r="A10665" t="str">
            <v>474233435</v>
          </cell>
        </row>
        <row r="10666">
          <cell r="A10666" t="str">
            <v>474233437</v>
          </cell>
        </row>
        <row r="10667">
          <cell r="A10667" t="str">
            <v>474233439</v>
          </cell>
        </row>
        <row r="10668">
          <cell r="A10668" t="str">
            <v>474233441</v>
          </cell>
        </row>
        <row r="10669">
          <cell r="A10669" t="str">
            <v>474233443</v>
          </cell>
        </row>
        <row r="10670">
          <cell r="A10670" t="str">
            <v>474233445</v>
          </cell>
        </row>
        <row r="10671">
          <cell r="A10671" t="str">
            <v>474239000</v>
          </cell>
        </row>
        <row r="10672">
          <cell r="A10672" t="str">
            <v>474239100</v>
          </cell>
        </row>
        <row r="10673">
          <cell r="A10673" t="str">
            <v>474239109</v>
          </cell>
        </row>
        <row r="10674">
          <cell r="A10674" t="str">
            <v>474241000</v>
          </cell>
        </row>
        <row r="10675">
          <cell r="A10675" t="str">
            <v>474241100</v>
          </cell>
        </row>
        <row r="10676">
          <cell r="A10676" t="str">
            <v>474241102</v>
          </cell>
        </row>
        <row r="10677">
          <cell r="A10677" t="str">
            <v>474241103</v>
          </cell>
        </row>
        <row r="10678">
          <cell r="A10678" t="str">
            <v>474241105</v>
          </cell>
        </row>
        <row r="10679">
          <cell r="A10679" t="str">
            <v>474241107</v>
          </cell>
        </row>
        <row r="10680">
          <cell r="A10680" t="str">
            <v>474241108</v>
          </cell>
        </row>
        <row r="10681">
          <cell r="A10681" t="str">
            <v>474241109</v>
          </cell>
        </row>
        <row r="10682">
          <cell r="A10682" t="str">
            <v>474241111</v>
          </cell>
        </row>
        <row r="10683">
          <cell r="A10683" t="str">
            <v>474241200</v>
          </cell>
        </row>
        <row r="10684">
          <cell r="A10684" t="str">
            <v>474241203</v>
          </cell>
        </row>
        <row r="10685">
          <cell r="A10685" t="str">
            <v>474241205</v>
          </cell>
        </row>
        <row r="10686">
          <cell r="A10686" t="str">
            <v>474241207</v>
          </cell>
        </row>
        <row r="10687">
          <cell r="A10687" t="str">
            <v>474241209</v>
          </cell>
        </row>
        <row r="10688">
          <cell r="A10688" t="str">
            <v>474241211</v>
          </cell>
        </row>
        <row r="10689">
          <cell r="A10689" t="str">
            <v>474245000</v>
          </cell>
        </row>
        <row r="10690">
          <cell r="A10690" t="str">
            <v>474245100</v>
          </cell>
        </row>
        <row r="10691">
          <cell r="A10691" t="str">
            <v>474249000</v>
          </cell>
        </row>
        <row r="10692">
          <cell r="A10692" t="str">
            <v>474249100</v>
          </cell>
        </row>
        <row r="10693">
          <cell r="A10693" t="str">
            <v>474249103</v>
          </cell>
        </row>
        <row r="10694">
          <cell r="A10694" t="str">
            <v>474249105</v>
          </cell>
        </row>
        <row r="10695">
          <cell r="A10695" t="str">
            <v>474249107</v>
          </cell>
        </row>
        <row r="10696">
          <cell r="A10696" t="str">
            <v>474249109</v>
          </cell>
        </row>
        <row r="10697">
          <cell r="A10697" t="str">
            <v>474249111</v>
          </cell>
        </row>
        <row r="10698">
          <cell r="A10698" t="str">
            <v>474249113</v>
          </cell>
        </row>
        <row r="10699">
          <cell r="A10699" t="str">
            <v>474249115</v>
          </cell>
        </row>
        <row r="10700">
          <cell r="A10700" t="str">
            <v>474249117</v>
          </cell>
        </row>
        <row r="10701">
          <cell r="A10701" t="str">
            <v>474249119</v>
          </cell>
        </row>
        <row r="10702">
          <cell r="A10702" t="str">
            <v>474249121</v>
          </cell>
        </row>
        <row r="10703">
          <cell r="A10703" t="str">
            <v>474249200</v>
          </cell>
        </row>
        <row r="10704">
          <cell r="A10704" t="str">
            <v>474249203</v>
          </cell>
        </row>
        <row r="10705">
          <cell r="A10705" t="str">
            <v>474249205</v>
          </cell>
        </row>
        <row r="10706">
          <cell r="A10706" t="str">
            <v>474249207</v>
          </cell>
        </row>
        <row r="10707">
          <cell r="A10707" t="str">
            <v>474249209</v>
          </cell>
        </row>
        <row r="10708">
          <cell r="A10708" t="str">
            <v>474249211</v>
          </cell>
        </row>
        <row r="10709">
          <cell r="A10709" t="str">
            <v>474249213</v>
          </cell>
        </row>
        <row r="10710">
          <cell r="A10710" t="str">
            <v>474249215</v>
          </cell>
        </row>
        <row r="10711">
          <cell r="A10711" t="str">
            <v>474249217</v>
          </cell>
        </row>
        <row r="10712">
          <cell r="A10712" t="str">
            <v>474249219</v>
          </cell>
        </row>
        <row r="10713">
          <cell r="A10713" t="str">
            <v>474249221</v>
          </cell>
        </row>
        <row r="10714">
          <cell r="A10714" t="str">
            <v>474249223</v>
          </cell>
        </row>
        <row r="10715">
          <cell r="A10715" t="str">
            <v>474600000</v>
          </cell>
        </row>
        <row r="10716">
          <cell r="A10716" t="str">
            <v>474630000</v>
          </cell>
        </row>
        <row r="10717">
          <cell r="A10717" t="str">
            <v>474630100</v>
          </cell>
        </row>
        <row r="10718">
          <cell r="A10718" t="str">
            <v>474633000</v>
          </cell>
        </row>
        <row r="10719">
          <cell r="A10719" t="str">
            <v>474633100</v>
          </cell>
        </row>
        <row r="10720">
          <cell r="A10720" t="str">
            <v>474633103</v>
          </cell>
        </row>
        <row r="10721">
          <cell r="A10721" t="str">
            <v>474633104</v>
          </cell>
        </row>
        <row r="10722">
          <cell r="A10722" t="str">
            <v>474633105</v>
          </cell>
        </row>
        <row r="10723">
          <cell r="A10723" t="str">
            <v>474633200</v>
          </cell>
        </row>
        <row r="10724">
          <cell r="A10724" t="str">
            <v>474633203</v>
          </cell>
        </row>
        <row r="10725">
          <cell r="A10725" t="str">
            <v>474633205</v>
          </cell>
        </row>
        <row r="10726">
          <cell r="A10726" t="str">
            <v>474633207</v>
          </cell>
        </row>
        <row r="10727">
          <cell r="A10727" t="str">
            <v>474633209</v>
          </cell>
        </row>
        <row r="10728">
          <cell r="A10728" t="str">
            <v>474633211</v>
          </cell>
        </row>
        <row r="10729">
          <cell r="A10729" t="str">
            <v>474633213</v>
          </cell>
        </row>
        <row r="10730">
          <cell r="A10730" t="str">
            <v>474633215</v>
          </cell>
        </row>
        <row r="10731">
          <cell r="A10731" t="str">
            <v>474633219</v>
          </cell>
        </row>
        <row r="10732">
          <cell r="A10732" t="str">
            <v>474633221</v>
          </cell>
        </row>
        <row r="10733">
          <cell r="A10733" t="str">
            <v>474633223</v>
          </cell>
        </row>
        <row r="10734">
          <cell r="A10734" t="str">
            <v>474633225</v>
          </cell>
        </row>
        <row r="10735">
          <cell r="A10735" t="str">
            <v>474633227</v>
          </cell>
        </row>
        <row r="10736">
          <cell r="A10736" t="str">
            <v>474633229</v>
          </cell>
        </row>
        <row r="10737">
          <cell r="A10737" t="str">
            <v>474633300</v>
          </cell>
        </row>
        <row r="10738">
          <cell r="A10738" t="str">
            <v>474633303</v>
          </cell>
        </row>
        <row r="10739">
          <cell r="A10739" t="str">
            <v>474633305</v>
          </cell>
        </row>
        <row r="10740">
          <cell r="A10740" t="str">
            <v>474633307</v>
          </cell>
        </row>
        <row r="10741">
          <cell r="A10741" t="str">
            <v>474633309</v>
          </cell>
        </row>
        <row r="10742">
          <cell r="A10742" t="str">
            <v>474633311</v>
          </cell>
        </row>
        <row r="10743">
          <cell r="A10743" t="str">
            <v>474633313</v>
          </cell>
        </row>
        <row r="10744">
          <cell r="A10744" t="str">
            <v>474633315</v>
          </cell>
        </row>
        <row r="10745">
          <cell r="A10745" t="str">
            <v>474633319</v>
          </cell>
        </row>
        <row r="10746">
          <cell r="A10746" t="str">
            <v>474633321</v>
          </cell>
        </row>
        <row r="10747">
          <cell r="A10747" t="str">
            <v>474633323</v>
          </cell>
        </row>
        <row r="10748">
          <cell r="A10748" t="str">
            <v>474633325</v>
          </cell>
        </row>
        <row r="10749">
          <cell r="A10749" t="str">
            <v>474633327</v>
          </cell>
        </row>
        <row r="10750">
          <cell r="A10750" t="str">
            <v>474633329</v>
          </cell>
        </row>
        <row r="10751">
          <cell r="A10751" t="str">
            <v>474633331</v>
          </cell>
        </row>
        <row r="10752">
          <cell r="A10752" t="str">
            <v>474633333</v>
          </cell>
        </row>
        <row r="10753">
          <cell r="A10753" t="str">
            <v>474633335</v>
          </cell>
        </row>
        <row r="10754">
          <cell r="A10754" t="str">
            <v>474634000</v>
          </cell>
        </row>
        <row r="10755">
          <cell r="A10755" t="str">
            <v>474634100</v>
          </cell>
        </row>
        <row r="10756">
          <cell r="A10756" t="str">
            <v>474634103</v>
          </cell>
        </row>
        <row r="10757">
          <cell r="A10757" t="str">
            <v>474634105</v>
          </cell>
        </row>
        <row r="10758">
          <cell r="A10758" t="str">
            <v>474634107</v>
          </cell>
        </row>
        <row r="10759">
          <cell r="A10759" t="str">
            <v>474634109</v>
          </cell>
        </row>
        <row r="10760">
          <cell r="A10760" t="str">
            <v>474634111</v>
          </cell>
        </row>
        <row r="10761">
          <cell r="A10761" t="str">
            <v>474634113</v>
          </cell>
        </row>
        <row r="10762">
          <cell r="A10762" t="str">
            <v>474634115</v>
          </cell>
        </row>
        <row r="10763">
          <cell r="A10763" t="str">
            <v>474634117</v>
          </cell>
        </row>
        <row r="10764">
          <cell r="A10764" t="str">
            <v>474634119</v>
          </cell>
        </row>
        <row r="10765">
          <cell r="A10765" t="str">
            <v>474634121</v>
          </cell>
        </row>
        <row r="10766">
          <cell r="A10766" t="str">
            <v>474634123</v>
          </cell>
        </row>
        <row r="10767">
          <cell r="A10767" t="str">
            <v>474634125</v>
          </cell>
        </row>
        <row r="10768">
          <cell r="A10768" t="str">
            <v>474634127</v>
          </cell>
        </row>
        <row r="10769">
          <cell r="A10769" t="str">
            <v>474634129</v>
          </cell>
        </row>
        <row r="10770">
          <cell r="A10770" t="str">
            <v>474634131</v>
          </cell>
        </row>
        <row r="10771">
          <cell r="A10771" t="str">
            <v>474634133</v>
          </cell>
        </row>
        <row r="10772">
          <cell r="A10772" t="str">
            <v>474635000</v>
          </cell>
        </row>
        <row r="10773">
          <cell r="A10773" t="str">
            <v>474635100</v>
          </cell>
        </row>
        <row r="10774">
          <cell r="A10774" t="str">
            <v>474635103</v>
          </cell>
        </row>
        <row r="10775">
          <cell r="A10775" t="str">
            <v>474635105</v>
          </cell>
        </row>
        <row r="10776">
          <cell r="A10776" t="str">
            <v>474635107</v>
          </cell>
        </row>
        <row r="10777">
          <cell r="A10777" t="str">
            <v>474635109</v>
          </cell>
        </row>
        <row r="10778">
          <cell r="A10778" t="str">
            <v>474635111</v>
          </cell>
        </row>
        <row r="10779">
          <cell r="A10779" t="str">
            <v>474635113</v>
          </cell>
        </row>
        <row r="10780">
          <cell r="A10780" t="str">
            <v>474635115</v>
          </cell>
        </row>
        <row r="10781">
          <cell r="A10781" t="str">
            <v>474635117</v>
          </cell>
        </row>
        <row r="10782">
          <cell r="A10782" t="str">
            <v>474635119</v>
          </cell>
        </row>
        <row r="10783">
          <cell r="A10783" t="str">
            <v>474635121</v>
          </cell>
        </row>
        <row r="10784">
          <cell r="A10784" t="str">
            <v>474635123</v>
          </cell>
        </row>
        <row r="10785">
          <cell r="A10785" t="str">
            <v>474635125</v>
          </cell>
        </row>
        <row r="10786">
          <cell r="A10786" t="str">
            <v>474635127</v>
          </cell>
        </row>
        <row r="10787">
          <cell r="A10787" t="str">
            <v>474635129</v>
          </cell>
        </row>
        <row r="10788">
          <cell r="A10788" t="str">
            <v>474635131</v>
          </cell>
        </row>
        <row r="10789">
          <cell r="A10789" t="str">
            <v>474635133</v>
          </cell>
        </row>
        <row r="10790">
          <cell r="A10790" t="str">
            <v>474635135</v>
          </cell>
        </row>
        <row r="10791">
          <cell r="A10791" t="str">
            <v>474635137</v>
          </cell>
        </row>
        <row r="10792">
          <cell r="A10792" t="str">
            <v>474635139</v>
          </cell>
        </row>
        <row r="10793">
          <cell r="A10793" t="str">
            <v>474635141</v>
          </cell>
        </row>
        <row r="10794">
          <cell r="A10794" t="str">
            <v>474635143</v>
          </cell>
        </row>
        <row r="10795">
          <cell r="A10795" t="str">
            <v>474635145</v>
          </cell>
        </row>
        <row r="10796">
          <cell r="A10796" t="str">
            <v>474635147</v>
          </cell>
        </row>
        <row r="10797">
          <cell r="A10797" t="str">
            <v>474635149</v>
          </cell>
        </row>
        <row r="10798">
          <cell r="A10798" t="str">
            <v>474635151</v>
          </cell>
        </row>
        <row r="10799">
          <cell r="A10799" t="str">
            <v>474635153</v>
          </cell>
        </row>
        <row r="10800">
          <cell r="A10800" t="str">
            <v>474635154</v>
          </cell>
        </row>
        <row r="10801">
          <cell r="A10801" t="str">
            <v>474635155</v>
          </cell>
        </row>
        <row r="10802">
          <cell r="A10802" t="str">
            <v>474635157</v>
          </cell>
        </row>
        <row r="10803">
          <cell r="A10803" t="str">
            <v>474635159</v>
          </cell>
        </row>
        <row r="10804">
          <cell r="A10804" t="str">
            <v>474635161</v>
          </cell>
        </row>
        <row r="10805">
          <cell r="A10805" t="str">
            <v>474637000</v>
          </cell>
        </row>
        <row r="10806">
          <cell r="A10806" t="str">
            <v>474637100</v>
          </cell>
        </row>
        <row r="10807">
          <cell r="A10807" t="str">
            <v>474637103</v>
          </cell>
        </row>
        <row r="10808">
          <cell r="A10808" t="str">
            <v>474637105</v>
          </cell>
        </row>
        <row r="10809">
          <cell r="A10809" t="str">
            <v>474637107</v>
          </cell>
        </row>
        <row r="10810">
          <cell r="A10810" t="str">
            <v>474637109</v>
          </cell>
        </row>
        <row r="10811">
          <cell r="A10811" t="str">
            <v>474637111</v>
          </cell>
        </row>
        <row r="10812">
          <cell r="A10812" t="str">
            <v>474637113</v>
          </cell>
        </row>
        <row r="10813">
          <cell r="A10813" t="str">
            <v>474637115</v>
          </cell>
        </row>
        <row r="10814">
          <cell r="A10814" t="str">
            <v>474637119</v>
          </cell>
        </row>
        <row r="10815">
          <cell r="A10815" t="str">
            <v>474637121</v>
          </cell>
        </row>
        <row r="10816">
          <cell r="A10816" t="str">
            <v>474637123</v>
          </cell>
        </row>
        <row r="10817">
          <cell r="A10817" t="str">
            <v>474637125</v>
          </cell>
        </row>
        <row r="10818">
          <cell r="A10818" t="str">
            <v>474637127</v>
          </cell>
        </row>
        <row r="10819">
          <cell r="A10819" t="str">
            <v>474637129</v>
          </cell>
        </row>
        <row r="10820">
          <cell r="A10820" t="str">
            <v>474637131</v>
          </cell>
        </row>
        <row r="10821">
          <cell r="A10821" t="str">
            <v>474637133</v>
          </cell>
        </row>
        <row r="10822">
          <cell r="A10822" t="str">
            <v>474637135</v>
          </cell>
        </row>
        <row r="10823">
          <cell r="A10823" t="str">
            <v>474637137</v>
          </cell>
        </row>
        <row r="10824">
          <cell r="A10824" t="str">
            <v>474637139</v>
          </cell>
        </row>
        <row r="10825">
          <cell r="A10825" t="str">
            <v>474637141</v>
          </cell>
        </row>
        <row r="10826">
          <cell r="A10826" t="str">
            <v>474637143</v>
          </cell>
        </row>
        <row r="10827">
          <cell r="A10827" t="str">
            <v>474637145</v>
          </cell>
        </row>
        <row r="10828">
          <cell r="A10828" t="str">
            <v>474637147</v>
          </cell>
        </row>
        <row r="10829">
          <cell r="A10829" t="str">
            <v>474637149</v>
          </cell>
        </row>
        <row r="10830">
          <cell r="A10830" t="str">
            <v>474637151</v>
          </cell>
        </row>
        <row r="10831">
          <cell r="A10831" t="str">
            <v>474637153</v>
          </cell>
        </row>
        <row r="10832">
          <cell r="A10832" t="str">
            <v>474637155</v>
          </cell>
        </row>
        <row r="10833">
          <cell r="A10833" t="str">
            <v>474637157</v>
          </cell>
        </row>
        <row r="10834">
          <cell r="A10834" t="str">
            <v>474639000</v>
          </cell>
        </row>
        <row r="10835">
          <cell r="A10835" t="str">
            <v>474639100</v>
          </cell>
        </row>
        <row r="10836">
          <cell r="A10836" t="str">
            <v>474639103</v>
          </cell>
        </row>
        <row r="10837">
          <cell r="A10837" t="str">
            <v>474639105</v>
          </cell>
        </row>
        <row r="10838">
          <cell r="A10838" t="str">
            <v>474639107</v>
          </cell>
        </row>
        <row r="10839">
          <cell r="A10839" t="str">
            <v>474639109</v>
          </cell>
        </row>
        <row r="10840">
          <cell r="A10840" t="str">
            <v>474639111</v>
          </cell>
        </row>
        <row r="10841">
          <cell r="A10841" t="str">
            <v>474639113</v>
          </cell>
        </row>
        <row r="10842">
          <cell r="A10842" t="str">
            <v>474639115</v>
          </cell>
        </row>
        <row r="10843">
          <cell r="A10843" t="str">
            <v>474639117</v>
          </cell>
        </row>
        <row r="10844">
          <cell r="A10844" t="str">
            <v>474639119</v>
          </cell>
        </row>
        <row r="10845">
          <cell r="A10845" t="str">
            <v>474639121</v>
          </cell>
        </row>
        <row r="10846">
          <cell r="A10846" t="str">
            <v>474639123</v>
          </cell>
        </row>
        <row r="10847">
          <cell r="A10847" t="str">
            <v>474639125</v>
          </cell>
        </row>
        <row r="10848">
          <cell r="A10848" t="str">
            <v>474639127</v>
          </cell>
        </row>
        <row r="10849">
          <cell r="A10849" t="str">
            <v>474639129</v>
          </cell>
        </row>
        <row r="10850">
          <cell r="A10850" t="str">
            <v>474639131</v>
          </cell>
        </row>
        <row r="10851">
          <cell r="A10851" t="str">
            <v>474643000</v>
          </cell>
        </row>
        <row r="10852">
          <cell r="A10852" t="str">
            <v>474643100</v>
          </cell>
        </row>
        <row r="10853">
          <cell r="A10853" t="str">
            <v>474643103</v>
          </cell>
        </row>
        <row r="10854">
          <cell r="A10854" t="str">
            <v>474643105</v>
          </cell>
        </row>
        <row r="10855">
          <cell r="A10855" t="str">
            <v>474643200</v>
          </cell>
        </row>
        <row r="10856">
          <cell r="A10856" t="str">
            <v>474643203</v>
          </cell>
        </row>
        <row r="10857">
          <cell r="A10857" t="str">
            <v>474643205</v>
          </cell>
        </row>
        <row r="10858">
          <cell r="A10858" t="str">
            <v>474643207</v>
          </cell>
        </row>
        <row r="10859">
          <cell r="A10859" t="str">
            <v>474643209</v>
          </cell>
        </row>
        <row r="10860">
          <cell r="A10860" t="str">
            <v>474643211</v>
          </cell>
        </row>
        <row r="10861">
          <cell r="A10861" t="str">
            <v>474643213</v>
          </cell>
        </row>
        <row r="10862">
          <cell r="A10862" t="str">
            <v>474643215</v>
          </cell>
        </row>
        <row r="10863">
          <cell r="A10863" t="str">
            <v>474643217</v>
          </cell>
        </row>
        <row r="10864">
          <cell r="A10864" t="str">
            <v>474643219</v>
          </cell>
        </row>
        <row r="10865">
          <cell r="A10865" t="str">
            <v>474643221</v>
          </cell>
        </row>
        <row r="10866">
          <cell r="A10866" t="str">
            <v>474643223</v>
          </cell>
        </row>
        <row r="10867">
          <cell r="A10867" t="str">
            <v>474643300</v>
          </cell>
        </row>
        <row r="10868">
          <cell r="A10868" t="str">
            <v>474643303</v>
          </cell>
        </row>
        <row r="10869">
          <cell r="A10869" t="str">
            <v>474643305</v>
          </cell>
        </row>
        <row r="10870">
          <cell r="A10870" t="str">
            <v>474643307</v>
          </cell>
        </row>
        <row r="10871">
          <cell r="A10871" t="str">
            <v>474643309</v>
          </cell>
        </row>
        <row r="10872">
          <cell r="A10872" t="str">
            <v>474643311</v>
          </cell>
        </row>
        <row r="10873">
          <cell r="A10873" t="str">
            <v>474643313</v>
          </cell>
        </row>
        <row r="10874">
          <cell r="A10874" t="str">
            <v>474643315</v>
          </cell>
        </row>
        <row r="10875">
          <cell r="A10875" t="str">
            <v>474643317</v>
          </cell>
        </row>
        <row r="10876">
          <cell r="A10876" t="str">
            <v>474643319</v>
          </cell>
        </row>
        <row r="10877">
          <cell r="A10877" t="str">
            <v>474643321</v>
          </cell>
        </row>
        <row r="10878">
          <cell r="A10878" t="str">
            <v>474643323</v>
          </cell>
        </row>
        <row r="10879">
          <cell r="A10879" t="str">
            <v>474643325</v>
          </cell>
        </row>
        <row r="10880">
          <cell r="A10880" t="str">
            <v>474643327</v>
          </cell>
        </row>
        <row r="10881">
          <cell r="A10881" t="str">
            <v>474643329</v>
          </cell>
        </row>
        <row r="10882">
          <cell r="A10882" t="str">
            <v>474643331</v>
          </cell>
        </row>
        <row r="10883">
          <cell r="A10883" t="str">
            <v>474643333</v>
          </cell>
        </row>
        <row r="10884">
          <cell r="A10884" t="str">
            <v>474643335</v>
          </cell>
        </row>
        <row r="10885">
          <cell r="A10885" t="str">
            <v>474644000</v>
          </cell>
        </row>
        <row r="10886">
          <cell r="A10886" t="str">
            <v>474644100</v>
          </cell>
        </row>
        <row r="10887">
          <cell r="A10887" t="str">
            <v>474644200</v>
          </cell>
        </row>
        <row r="10888">
          <cell r="A10888" t="str">
            <v>474645000</v>
          </cell>
        </row>
        <row r="10889">
          <cell r="A10889" t="str">
            <v>474645100</v>
          </cell>
        </row>
        <row r="10890">
          <cell r="A10890" t="str">
            <v>474645103</v>
          </cell>
        </row>
        <row r="10891">
          <cell r="A10891" t="str">
            <v>474645400</v>
          </cell>
        </row>
        <row r="10892">
          <cell r="A10892" t="str">
            <v>474647000</v>
          </cell>
        </row>
        <row r="10893">
          <cell r="A10893" t="str">
            <v>474647100</v>
          </cell>
        </row>
        <row r="10894">
          <cell r="A10894" t="str">
            <v>474647103</v>
          </cell>
        </row>
        <row r="10895">
          <cell r="A10895" t="str">
            <v>474647105</v>
          </cell>
        </row>
        <row r="10896">
          <cell r="A10896" t="str">
            <v>474647200</v>
          </cell>
        </row>
        <row r="10897">
          <cell r="A10897" t="str">
            <v>474647203</v>
          </cell>
        </row>
        <row r="10898">
          <cell r="A10898" t="str">
            <v>474647205</v>
          </cell>
        </row>
        <row r="10899">
          <cell r="A10899" t="str">
            <v>474649000</v>
          </cell>
        </row>
        <row r="10900">
          <cell r="A10900" t="str">
            <v>474649100</v>
          </cell>
        </row>
        <row r="10901">
          <cell r="A10901" t="str">
            <v>474649103</v>
          </cell>
        </row>
        <row r="10902">
          <cell r="A10902" t="str">
            <v>474649105</v>
          </cell>
        </row>
        <row r="10903">
          <cell r="A10903" t="str">
            <v>474649107</v>
          </cell>
        </row>
        <row r="10904">
          <cell r="A10904" t="str">
            <v>474649109</v>
          </cell>
        </row>
        <row r="10905">
          <cell r="A10905" t="str">
            <v>474649111</v>
          </cell>
        </row>
        <row r="10906">
          <cell r="A10906" t="str">
            <v>474649113</v>
          </cell>
        </row>
        <row r="10907">
          <cell r="A10907" t="str">
            <v>474649115</v>
          </cell>
        </row>
        <row r="10908">
          <cell r="A10908" t="str">
            <v>474649117</v>
          </cell>
        </row>
        <row r="10909">
          <cell r="A10909" t="str">
            <v>474649119</v>
          </cell>
        </row>
        <row r="10910">
          <cell r="A10910" t="str">
            <v>474649121</v>
          </cell>
        </row>
        <row r="10911">
          <cell r="A10911" t="str">
            <v>474649123</v>
          </cell>
        </row>
        <row r="10912">
          <cell r="A10912" t="str">
            <v>474649125</v>
          </cell>
        </row>
        <row r="10913">
          <cell r="A10913" t="str">
            <v>474649200</v>
          </cell>
        </row>
        <row r="10914">
          <cell r="A10914" t="str">
            <v>474649300</v>
          </cell>
        </row>
        <row r="10915">
          <cell r="A10915" t="str">
            <v>474649303</v>
          </cell>
        </row>
        <row r="10916">
          <cell r="A10916" t="str">
            <v>474649305</v>
          </cell>
        </row>
        <row r="10917">
          <cell r="A10917" t="str">
            <v>474649307</v>
          </cell>
        </row>
        <row r="10918">
          <cell r="A10918" t="str">
            <v>474649309</v>
          </cell>
        </row>
        <row r="10919">
          <cell r="A10919" t="str">
            <v>474649311</v>
          </cell>
        </row>
        <row r="10920">
          <cell r="A10920" t="str">
            <v>474649313</v>
          </cell>
        </row>
        <row r="10921">
          <cell r="A10921" t="str">
            <v>474649315</v>
          </cell>
        </row>
        <row r="10922">
          <cell r="A10922" t="str">
            <v>474649317</v>
          </cell>
        </row>
        <row r="10923">
          <cell r="A10923" t="str">
            <v>474649319</v>
          </cell>
        </row>
        <row r="10924">
          <cell r="A10924" t="str">
            <v>474649321</v>
          </cell>
        </row>
        <row r="10925">
          <cell r="A10925" t="str">
            <v>474649323</v>
          </cell>
        </row>
        <row r="10926">
          <cell r="A10926" t="str">
            <v>474649325</v>
          </cell>
        </row>
        <row r="10927">
          <cell r="A10927" t="str">
            <v>474649327</v>
          </cell>
        </row>
        <row r="10928">
          <cell r="A10928" t="str">
            <v>474649329</v>
          </cell>
        </row>
        <row r="10929">
          <cell r="A10929" t="str">
            <v>474649331</v>
          </cell>
        </row>
        <row r="10930">
          <cell r="A10930" t="str">
            <v>474649333</v>
          </cell>
        </row>
        <row r="10931">
          <cell r="A10931" t="str">
            <v>474649335</v>
          </cell>
        </row>
        <row r="10932">
          <cell r="A10932" t="str">
            <v>474649337</v>
          </cell>
        </row>
        <row r="10933">
          <cell r="A10933" t="str">
            <v>474649339</v>
          </cell>
        </row>
        <row r="10934">
          <cell r="A10934" t="str">
            <v>474649341</v>
          </cell>
        </row>
        <row r="10935">
          <cell r="A10935" t="str">
            <v>474649343</v>
          </cell>
        </row>
        <row r="10936">
          <cell r="A10936" t="str">
            <v>474649345</v>
          </cell>
        </row>
        <row r="10937">
          <cell r="A10937" t="str">
            <v>474649347</v>
          </cell>
        </row>
        <row r="10938">
          <cell r="A10938" t="str">
            <v>474651000</v>
          </cell>
        </row>
        <row r="10939">
          <cell r="A10939" t="str">
            <v>474651100</v>
          </cell>
        </row>
        <row r="10940">
          <cell r="A10940" t="str">
            <v>474651103</v>
          </cell>
        </row>
        <row r="10941">
          <cell r="A10941" t="str">
            <v>474651105</v>
          </cell>
        </row>
        <row r="10942">
          <cell r="A10942" t="str">
            <v>474651107</v>
          </cell>
        </row>
        <row r="10943">
          <cell r="A10943" t="str">
            <v>475000000</v>
          </cell>
        </row>
        <row r="10944">
          <cell r="A10944" t="str">
            <v>475030000</v>
          </cell>
        </row>
        <row r="10945">
          <cell r="A10945" t="str">
            <v>475030100</v>
          </cell>
        </row>
        <row r="10946">
          <cell r="A10946" t="str">
            <v>475032000</v>
          </cell>
        </row>
        <row r="10947">
          <cell r="A10947" t="str">
            <v>475032100</v>
          </cell>
        </row>
        <row r="10948">
          <cell r="A10948" t="str">
            <v>475034000</v>
          </cell>
        </row>
        <row r="10949">
          <cell r="A10949" t="str">
            <v>475034100</v>
          </cell>
        </row>
        <row r="10950">
          <cell r="A10950" t="str">
            <v>475036000</v>
          </cell>
        </row>
        <row r="10951">
          <cell r="A10951" t="str">
            <v>475036100</v>
          </cell>
        </row>
        <row r="10952">
          <cell r="A10952" t="str">
            <v>475036103</v>
          </cell>
        </row>
        <row r="10953">
          <cell r="A10953" t="str">
            <v>475036105</v>
          </cell>
        </row>
        <row r="10954">
          <cell r="A10954" t="str">
            <v>475036107</v>
          </cell>
        </row>
        <row r="10955">
          <cell r="A10955" t="str">
            <v>475038000</v>
          </cell>
        </row>
        <row r="10956">
          <cell r="A10956" t="str">
            <v>475038100</v>
          </cell>
        </row>
        <row r="10957">
          <cell r="A10957" t="str">
            <v>475040000</v>
          </cell>
        </row>
        <row r="10958">
          <cell r="A10958" t="str">
            <v>475040100</v>
          </cell>
        </row>
        <row r="10959">
          <cell r="A10959" t="str">
            <v>475040200</v>
          </cell>
        </row>
        <row r="10960">
          <cell r="A10960" t="str">
            <v>475042000</v>
          </cell>
        </row>
        <row r="10961">
          <cell r="A10961" t="str">
            <v>475042100</v>
          </cell>
        </row>
        <row r="10962">
          <cell r="A10962" t="str">
            <v>475200000</v>
          </cell>
        </row>
        <row r="10963">
          <cell r="A10963" t="str">
            <v>475220100</v>
          </cell>
        </row>
        <row r="10964">
          <cell r="A10964" t="str">
            <v>475233000</v>
          </cell>
        </row>
        <row r="10965">
          <cell r="A10965" t="str">
            <v>475233100</v>
          </cell>
        </row>
        <row r="10966">
          <cell r="A10966" t="str">
            <v>475233103</v>
          </cell>
        </row>
        <row r="10967">
          <cell r="A10967" t="str">
            <v>475233105</v>
          </cell>
        </row>
        <row r="10968">
          <cell r="A10968" t="str">
            <v>475233107</v>
          </cell>
        </row>
        <row r="10969">
          <cell r="A10969" t="str">
            <v>475233109</v>
          </cell>
        </row>
        <row r="10970">
          <cell r="A10970" t="str">
            <v>475233111</v>
          </cell>
        </row>
        <row r="10971">
          <cell r="A10971" t="str">
            <v>475233113</v>
          </cell>
        </row>
        <row r="10972">
          <cell r="A10972" t="str">
            <v>475233115</v>
          </cell>
        </row>
        <row r="10973">
          <cell r="A10973" t="str">
            <v>475233117</v>
          </cell>
        </row>
        <row r="10974">
          <cell r="A10974" t="str">
            <v>475233119</v>
          </cell>
        </row>
        <row r="10975">
          <cell r="A10975" t="str">
            <v>475233121</v>
          </cell>
        </row>
        <row r="10976">
          <cell r="A10976" t="str">
            <v>475233123</v>
          </cell>
        </row>
        <row r="10977">
          <cell r="A10977" t="str">
            <v>475233125</v>
          </cell>
        </row>
        <row r="10978">
          <cell r="A10978" t="str">
            <v>475233127</v>
          </cell>
        </row>
        <row r="10979">
          <cell r="A10979" t="str">
            <v>475233129</v>
          </cell>
        </row>
        <row r="10980">
          <cell r="A10980" t="str">
            <v>475233131</v>
          </cell>
        </row>
        <row r="10981">
          <cell r="A10981" t="str">
            <v>475233133</v>
          </cell>
        </row>
        <row r="10982">
          <cell r="A10982" t="str">
            <v>475235000</v>
          </cell>
        </row>
        <row r="10983">
          <cell r="A10983" t="str">
            <v>475235100</v>
          </cell>
        </row>
        <row r="10984">
          <cell r="A10984" t="str">
            <v>475237000</v>
          </cell>
        </row>
        <row r="10985">
          <cell r="A10985" t="str">
            <v>475237100</v>
          </cell>
        </row>
        <row r="10986">
          <cell r="A10986" t="str">
            <v>475237103</v>
          </cell>
        </row>
        <row r="10987">
          <cell r="A10987" t="str">
            <v>475237104</v>
          </cell>
        </row>
        <row r="10988">
          <cell r="A10988" t="str">
            <v>475237105</v>
          </cell>
        </row>
        <row r="10989">
          <cell r="A10989" t="str">
            <v>475237106</v>
          </cell>
        </row>
        <row r="10990">
          <cell r="A10990" t="str">
            <v>475237107</v>
          </cell>
        </row>
        <row r="10991">
          <cell r="A10991" t="str">
            <v>475237108</v>
          </cell>
        </row>
        <row r="10992">
          <cell r="A10992" t="str">
            <v>475237109</v>
          </cell>
        </row>
        <row r="10993">
          <cell r="A10993" t="str">
            <v>475237111</v>
          </cell>
        </row>
        <row r="10994">
          <cell r="A10994" t="str">
            <v>475237112</v>
          </cell>
        </row>
        <row r="10995">
          <cell r="A10995" t="str">
            <v>475237113</v>
          </cell>
        </row>
        <row r="10996">
          <cell r="A10996" t="str">
            <v>475237114</v>
          </cell>
        </row>
        <row r="10997">
          <cell r="A10997" t="str">
            <v>475237115</v>
          </cell>
        </row>
        <row r="10998">
          <cell r="A10998" t="str">
            <v>475237116</v>
          </cell>
        </row>
        <row r="10999">
          <cell r="A10999" t="str">
            <v>475237117</v>
          </cell>
        </row>
        <row r="11000">
          <cell r="A11000" t="str">
            <v>475237118</v>
          </cell>
        </row>
        <row r="11001">
          <cell r="A11001" t="str">
            <v>475237119</v>
          </cell>
        </row>
        <row r="11002">
          <cell r="A11002" t="str">
            <v>475237121</v>
          </cell>
        </row>
        <row r="11003">
          <cell r="A11003" t="str">
            <v>475237122</v>
          </cell>
        </row>
        <row r="11004">
          <cell r="A11004" t="str">
            <v>475237123</v>
          </cell>
        </row>
        <row r="11005">
          <cell r="A11005" t="str">
            <v>475237124</v>
          </cell>
        </row>
        <row r="11006">
          <cell r="A11006" t="str">
            <v>475237125</v>
          </cell>
        </row>
        <row r="11007">
          <cell r="A11007" t="str">
            <v>475237126</v>
          </cell>
        </row>
        <row r="11008">
          <cell r="A11008" t="str">
            <v>475237127</v>
          </cell>
        </row>
        <row r="11009">
          <cell r="A11009" t="str">
            <v>475237128</v>
          </cell>
        </row>
        <row r="11010">
          <cell r="A11010" t="str">
            <v>475237129</v>
          </cell>
        </row>
        <row r="11011">
          <cell r="A11011" t="str">
            <v>475237131</v>
          </cell>
        </row>
        <row r="11012">
          <cell r="A11012" t="str">
            <v>475237132</v>
          </cell>
        </row>
        <row r="11013">
          <cell r="A11013" t="str">
            <v>475237133</v>
          </cell>
        </row>
        <row r="11014">
          <cell r="A11014" t="str">
            <v>475237134</v>
          </cell>
        </row>
        <row r="11015">
          <cell r="A11015" t="str">
            <v>475237135</v>
          </cell>
        </row>
        <row r="11016">
          <cell r="A11016" t="str">
            <v>475237136</v>
          </cell>
        </row>
        <row r="11017">
          <cell r="A11017" t="str">
            <v>475237137</v>
          </cell>
        </row>
        <row r="11018">
          <cell r="A11018" t="str">
            <v>475237138</v>
          </cell>
        </row>
        <row r="11019">
          <cell r="A11019" t="str">
            <v>475237141</v>
          </cell>
        </row>
        <row r="11020">
          <cell r="A11020" t="str">
            <v>475237142</v>
          </cell>
        </row>
        <row r="11021">
          <cell r="A11021" t="str">
            <v>475237143</v>
          </cell>
        </row>
        <row r="11022">
          <cell r="A11022" t="str">
            <v>475237144</v>
          </cell>
        </row>
        <row r="11023">
          <cell r="A11023" t="str">
            <v>475237145</v>
          </cell>
        </row>
        <row r="11024">
          <cell r="A11024" t="str">
            <v>475237146</v>
          </cell>
        </row>
        <row r="11025">
          <cell r="A11025" t="str">
            <v>475237147</v>
          </cell>
        </row>
        <row r="11026">
          <cell r="A11026" t="str">
            <v>475237148</v>
          </cell>
        </row>
        <row r="11027">
          <cell r="A11027" t="str">
            <v>475237149</v>
          </cell>
        </row>
        <row r="11028">
          <cell r="A11028" t="str">
            <v>475237151</v>
          </cell>
        </row>
        <row r="11029">
          <cell r="A11029" t="str">
            <v>475237152</v>
          </cell>
        </row>
        <row r="11030">
          <cell r="A11030" t="str">
            <v>475237153</v>
          </cell>
        </row>
        <row r="11031">
          <cell r="A11031" t="str">
            <v>475237154</v>
          </cell>
        </row>
        <row r="11032">
          <cell r="A11032" t="str">
            <v>475238000</v>
          </cell>
        </row>
        <row r="11033">
          <cell r="A11033" t="str">
            <v>475238100</v>
          </cell>
        </row>
        <row r="11034">
          <cell r="A11034" t="str">
            <v>475239000</v>
          </cell>
        </row>
        <row r="11035">
          <cell r="A11035" t="str">
            <v>475239100</v>
          </cell>
        </row>
        <row r="11036">
          <cell r="A11036" t="str">
            <v>475239102</v>
          </cell>
        </row>
        <row r="11037">
          <cell r="A11037" t="str">
            <v>475239103</v>
          </cell>
        </row>
        <row r="11038">
          <cell r="A11038" t="str">
            <v>475239104</v>
          </cell>
        </row>
        <row r="11039">
          <cell r="A11039" t="str">
            <v>475239105</v>
          </cell>
        </row>
        <row r="11040">
          <cell r="A11040" t="str">
            <v>475239106</v>
          </cell>
        </row>
        <row r="11041">
          <cell r="A11041" t="str">
            <v>475239107</v>
          </cell>
        </row>
        <row r="11042">
          <cell r="A11042" t="str">
            <v>475239108</v>
          </cell>
        </row>
        <row r="11043">
          <cell r="A11043" t="str">
            <v>475239109</v>
          </cell>
        </row>
        <row r="11044">
          <cell r="A11044" t="str">
            <v>475239111</v>
          </cell>
        </row>
        <row r="11045">
          <cell r="A11045" t="str">
            <v>475239112</v>
          </cell>
        </row>
        <row r="11046">
          <cell r="A11046" t="str">
            <v>475239113</v>
          </cell>
        </row>
        <row r="11047">
          <cell r="A11047" t="str">
            <v>475239114</v>
          </cell>
        </row>
        <row r="11048">
          <cell r="A11048" t="str">
            <v>475239115</v>
          </cell>
        </row>
        <row r="11049">
          <cell r="A11049" t="str">
            <v>475239116</v>
          </cell>
        </row>
        <row r="11050">
          <cell r="A11050" t="str">
            <v>475239117</v>
          </cell>
        </row>
        <row r="11051">
          <cell r="A11051" t="str">
            <v>475239118</v>
          </cell>
        </row>
        <row r="11052">
          <cell r="A11052" t="str">
            <v>475239119</v>
          </cell>
        </row>
        <row r="11053">
          <cell r="A11053" t="str">
            <v>475239121</v>
          </cell>
        </row>
        <row r="11054">
          <cell r="A11054" t="str">
            <v>475239122</v>
          </cell>
        </row>
        <row r="11055">
          <cell r="A11055" t="str">
            <v>475239123</v>
          </cell>
        </row>
        <row r="11056">
          <cell r="A11056" t="str">
            <v>475239124</v>
          </cell>
        </row>
        <row r="11057">
          <cell r="A11057" t="str">
            <v>475239125</v>
          </cell>
        </row>
        <row r="11058">
          <cell r="A11058" t="str">
            <v>475239126</v>
          </cell>
        </row>
        <row r="11059">
          <cell r="A11059" t="str">
            <v>475239127</v>
          </cell>
        </row>
        <row r="11060">
          <cell r="A11060" t="str">
            <v>475239128</v>
          </cell>
        </row>
        <row r="11061">
          <cell r="A11061" t="str">
            <v>475239129</v>
          </cell>
        </row>
        <row r="11062">
          <cell r="A11062" t="str">
            <v>475239131</v>
          </cell>
        </row>
        <row r="11063">
          <cell r="A11063" t="str">
            <v>475239132</v>
          </cell>
        </row>
        <row r="11064">
          <cell r="A11064" t="str">
            <v>475239133</v>
          </cell>
        </row>
        <row r="11065">
          <cell r="A11065" t="str">
            <v>475239134</v>
          </cell>
        </row>
        <row r="11066">
          <cell r="A11066" t="str">
            <v>475239135</v>
          </cell>
        </row>
        <row r="11067">
          <cell r="A11067" t="str">
            <v>475239136</v>
          </cell>
        </row>
        <row r="11068">
          <cell r="A11068" t="str">
            <v>475239137</v>
          </cell>
        </row>
        <row r="11069">
          <cell r="A11069" t="str">
            <v>510000000</v>
          </cell>
        </row>
        <row r="11070">
          <cell r="A11070" t="str">
            <v>511000000</v>
          </cell>
        </row>
        <row r="11071">
          <cell r="A11071" t="str">
            <v>511010000</v>
          </cell>
        </row>
        <row r="11072">
          <cell r="A11072" t="str">
            <v>511011100</v>
          </cell>
        </row>
        <row r="11073">
          <cell r="A11073" t="str">
            <v>511013100</v>
          </cell>
        </row>
        <row r="11074">
          <cell r="A11074" t="str">
            <v>511015100</v>
          </cell>
        </row>
        <row r="11075">
          <cell r="A11075" t="str">
            <v>511600000</v>
          </cell>
        </row>
        <row r="11076">
          <cell r="A11076" t="str">
            <v>511610000</v>
          </cell>
        </row>
        <row r="11077">
          <cell r="A11077" t="str">
            <v>511633000</v>
          </cell>
        </row>
        <row r="11078">
          <cell r="A11078" t="str">
            <v>511633100</v>
          </cell>
        </row>
        <row r="11079">
          <cell r="A11079" t="str">
            <v>511633105</v>
          </cell>
        </row>
        <row r="11080">
          <cell r="A11080" t="str">
            <v>511633200</v>
          </cell>
        </row>
        <row r="11081">
          <cell r="A11081" t="str">
            <v>511633300</v>
          </cell>
        </row>
        <row r="11082">
          <cell r="A11082" t="str">
            <v>511633400</v>
          </cell>
        </row>
        <row r="11083">
          <cell r="A11083" t="str">
            <v>511633500</v>
          </cell>
        </row>
        <row r="11084">
          <cell r="A11084" t="str">
            <v>511633600</v>
          </cell>
        </row>
        <row r="11085">
          <cell r="A11085" t="str">
            <v>511635000</v>
          </cell>
        </row>
        <row r="11086">
          <cell r="A11086" t="str">
            <v>511635100</v>
          </cell>
        </row>
        <row r="11087">
          <cell r="A11087" t="str">
            <v>511635300</v>
          </cell>
        </row>
        <row r="11088">
          <cell r="A11088" t="str">
            <v>511635500</v>
          </cell>
        </row>
        <row r="11089">
          <cell r="A11089" t="str">
            <v>511637000</v>
          </cell>
        </row>
        <row r="11090">
          <cell r="A11090" t="str">
            <v>511637100</v>
          </cell>
        </row>
        <row r="11091">
          <cell r="A11091" t="str">
            <v>511637200</v>
          </cell>
        </row>
        <row r="11092">
          <cell r="A11092" t="str">
            <v>511637300</v>
          </cell>
        </row>
        <row r="11093">
          <cell r="A11093" t="str">
            <v>511637400</v>
          </cell>
        </row>
        <row r="11094">
          <cell r="A11094" t="str">
            <v>511637500</v>
          </cell>
        </row>
        <row r="11095">
          <cell r="A11095" t="str">
            <v>511637700</v>
          </cell>
        </row>
        <row r="11096">
          <cell r="A11096" t="str">
            <v>511637800</v>
          </cell>
        </row>
        <row r="11097">
          <cell r="A11097" t="str">
            <v>511639000</v>
          </cell>
        </row>
        <row r="11098">
          <cell r="A11098" t="str">
            <v>511639100</v>
          </cell>
        </row>
        <row r="11099">
          <cell r="A11099" t="str">
            <v>511639200</v>
          </cell>
        </row>
        <row r="11100">
          <cell r="A11100" t="str">
            <v>511643000</v>
          </cell>
        </row>
        <row r="11101">
          <cell r="A11101" t="str">
            <v>511643100</v>
          </cell>
        </row>
        <row r="11102">
          <cell r="A11102" t="str">
            <v>511643700</v>
          </cell>
        </row>
        <row r="11103">
          <cell r="A11103" t="str">
            <v>511645000</v>
          </cell>
        </row>
        <row r="11104">
          <cell r="A11104" t="str">
            <v>511645100</v>
          </cell>
        </row>
        <row r="11105">
          <cell r="A11105" t="str">
            <v>511645200</v>
          </cell>
        </row>
        <row r="11106">
          <cell r="A11106" t="str">
            <v>511645300</v>
          </cell>
        </row>
        <row r="11107">
          <cell r="A11107" t="str">
            <v>511645400</v>
          </cell>
        </row>
        <row r="11108">
          <cell r="A11108" t="str">
            <v>511645500</v>
          </cell>
        </row>
        <row r="11109">
          <cell r="A11109" t="str">
            <v>511645600</v>
          </cell>
        </row>
        <row r="11110">
          <cell r="A11110" t="str">
            <v>511645700</v>
          </cell>
        </row>
        <row r="11111">
          <cell r="A11111" t="str">
            <v>511645800</v>
          </cell>
        </row>
        <row r="11112">
          <cell r="A11112" t="str">
            <v>512000000</v>
          </cell>
        </row>
        <row r="11113">
          <cell r="A11113" t="str">
            <v>512010000</v>
          </cell>
        </row>
        <row r="11114">
          <cell r="A11114" t="str">
            <v>512033000</v>
          </cell>
        </row>
        <row r="11115">
          <cell r="A11115" t="str">
            <v>512033100</v>
          </cell>
        </row>
        <row r="11116">
          <cell r="A11116" t="str">
            <v>512035000</v>
          </cell>
        </row>
        <row r="11117">
          <cell r="A11117" t="str">
            <v>512035100</v>
          </cell>
        </row>
        <row r="11118">
          <cell r="A11118" t="str">
            <v>512037000</v>
          </cell>
        </row>
        <row r="11119">
          <cell r="A11119" t="str">
            <v>512037100</v>
          </cell>
        </row>
        <row r="11120">
          <cell r="A11120" t="str">
            <v>512039000</v>
          </cell>
        </row>
        <row r="11121">
          <cell r="A11121" t="str">
            <v>512039100</v>
          </cell>
        </row>
        <row r="11122">
          <cell r="A11122" t="str">
            <v>512039200</v>
          </cell>
        </row>
        <row r="11123">
          <cell r="A11123" t="str">
            <v>512039300</v>
          </cell>
        </row>
        <row r="11124">
          <cell r="A11124" t="str">
            <v>512039400</v>
          </cell>
        </row>
        <row r="11125">
          <cell r="A11125" t="str">
            <v>512600000</v>
          </cell>
        </row>
        <row r="11126">
          <cell r="A11126" t="str">
            <v>512610000</v>
          </cell>
        </row>
        <row r="11127">
          <cell r="A11127" t="str">
            <v>512633000</v>
          </cell>
        </row>
        <row r="11128">
          <cell r="A11128" t="str">
            <v>512633100</v>
          </cell>
        </row>
        <row r="11129">
          <cell r="A11129" t="str">
            <v>512633103</v>
          </cell>
        </row>
        <row r="11130">
          <cell r="A11130" t="str">
            <v>512633105</v>
          </cell>
        </row>
        <row r="11131">
          <cell r="A11131" t="str">
            <v>512633200</v>
          </cell>
        </row>
        <row r="11132">
          <cell r="A11132" t="str">
            <v>512633203</v>
          </cell>
        </row>
        <row r="11133">
          <cell r="A11133" t="str">
            <v>512633204</v>
          </cell>
        </row>
        <row r="11134">
          <cell r="A11134" t="str">
            <v>512633205</v>
          </cell>
        </row>
        <row r="11135">
          <cell r="A11135" t="str">
            <v>512633206</v>
          </cell>
        </row>
        <row r="11136">
          <cell r="A11136" t="str">
            <v>512633207</v>
          </cell>
        </row>
        <row r="11137">
          <cell r="A11137" t="str">
            <v>512633300</v>
          </cell>
        </row>
        <row r="11138">
          <cell r="A11138" t="str">
            <v>512633303</v>
          </cell>
        </row>
        <row r="11139">
          <cell r="A11139" t="str">
            <v>512633400</v>
          </cell>
        </row>
        <row r="11140">
          <cell r="A11140" t="str">
            <v>512633403</v>
          </cell>
        </row>
        <row r="11141">
          <cell r="A11141" t="str">
            <v>512634000</v>
          </cell>
        </row>
        <row r="11142">
          <cell r="A11142" t="str">
            <v>512634100</v>
          </cell>
        </row>
        <row r="11143">
          <cell r="A11143" t="str">
            <v>512634200</v>
          </cell>
        </row>
        <row r="11144">
          <cell r="A11144" t="str">
            <v>512634203</v>
          </cell>
        </row>
        <row r="11145">
          <cell r="A11145" t="str">
            <v>512634204</v>
          </cell>
        </row>
        <row r="11146">
          <cell r="A11146" t="str">
            <v>512634205</v>
          </cell>
        </row>
        <row r="11147">
          <cell r="A11147" t="str">
            <v>512635000</v>
          </cell>
        </row>
        <row r="11148">
          <cell r="A11148" t="str">
            <v>512635100</v>
          </cell>
        </row>
        <row r="11149">
          <cell r="A11149" t="str">
            <v>512635102</v>
          </cell>
        </row>
        <row r="11150">
          <cell r="A11150" t="str">
            <v>512635103</v>
          </cell>
        </row>
        <row r="11151">
          <cell r="A11151" t="str">
            <v>512635105</v>
          </cell>
        </row>
        <row r="11152">
          <cell r="A11152" t="str">
            <v>512637000</v>
          </cell>
        </row>
        <row r="11153">
          <cell r="A11153" t="str">
            <v>512637100</v>
          </cell>
        </row>
        <row r="11154">
          <cell r="A11154" t="str">
            <v>512637103</v>
          </cell>
        </row>
        <row r="11155">
          <cell r="A11155" t="str">
            <v>512637105</v>
          </cell>
        </row>
        <row r="11156">
          <cell r="A11156" t="str">
            <v>512637107</v>
          </cell>
        </row>
        <row r="11157">
          <cell r="A11157" t="str">
            <v>512637109</v>
          </cell>
        </row>
        <row r="11158">
          <cell r="A11158" t="str">
            <v>512637111</v>
          </cell>
        </row>
        <row r="11159">
          <cell r="A11159" t="str">
            <v>512637113</v>
          </cell>
        </row>
        <row r="11160">
          <cell r="A11160" t="str">
            <v>512637200</v>
          </cell>
        </row>
        <row r="11161">
          <cell r="A11161" t="str">
            <v>512639000</v>
          </cell>
        </row>
        <row r="11162">
          <cell r="A11162" t="str">
            <v>512639100</v>
          </cell>
        </row>
        <row r="11163">
          <cell r="A11163" t="str">
            <v>512639103</v>
          </cell>
        </row>
        <row r="11164">
          <cell r="A11164" t="str">
            <v>512639105</v>
          </cell>
        </row>
        <row r="11165">
          <cell r="A11165" t="str">
            <v>512639200</v>
          </cell>
        </row>
        <row r="11166">
          <cell r="A11166" t="str">
            <v>512639300</v>
          </cell>
        </row>
        <row r="11167">
          <cell r="A11167" t="str">
            <v>512643000</v>
          </cell>
        </row>
        <row r="11168">
          <cell r="A11168" t="str">
            <v>512643100</v>
          </cell>
        </row>
        <row r="11169">
          <cell r="A11169" t="str">
            <v>512643103</v>
          </cell>
        </row>
        <row r="11170">
          <cell r="A11170" t="str">
            <v>512643104</v>
          </cell>
        </row>
        <row r="11171">
          <cell r="A11171" t="str">
            <v>512643105</v>
          </cell>
        </row>
        <row r="11172">
          <cell r="A11172" t="str">
            <v>512643106</v>
          </cell>
        </row>
        <row r="11173">
          <cell r="A11173" t="str">
            <v>512643107</v>
          </cell>
        </row>
        <row r="11174">
          <cell r="A11174" t="str">
            <v>512643200</v>
          </cell>
        </row>
        <row r="11175">
          <cell r="A11175" t="str">
            <v>512645000</v>
          </cell>
        </row>
        <row r="11176">
          <cell r="A11176" t="str">
            <v>512645100</v>
          </cell>
        </row>
        <row r="11177">
          <cell r="A11177" t="str">
            <v>512645300</v>
          </cell>
        </row>
        <row r="11178">
          <cell r="A11178" t="str">
            <v>512645400</v>
          </cell>
        </row>
        <row r="11179">
          <cell r="A11179" t="str">
            <v>512645403</v>
          </cell>
        </row>
        <row r="11180">
          <cell r="A11180" t="str">
            <v>512645405</v>
          </cell>
        </row>
        <row r="11181">
          <cell r="A11181" t="str">
            <v>512647000</v>
          </cell>
        </row>
        <row r="11182">
          <cell r="A11182" t="str">
            <v>512647100</v>
          </cell>
        </row>
        <row r="11183">
          <cell r="A11183" t="str">
            <v>512647103</v>
          </cell>
        </row>
        <row r="11184">
          <cell r="A11184" t="str">
            <v>512647105</v>
          </cell>
        </row>
        <row r="11185">
          <cell r="A11185" t="str">
            <v>512647106</v>
          </cell>
        </row>
        <row r="11186">
          <cell r="A11186" t="str">
            <v>512647107</v>
          </cell>
        </row>
        <row r="11187">
          <cell r="A11187" t="str">
            <v>512647108</v>
          </cell>
        </row>
        <row r="11188">
          <cell r="A11188" t="str">
            <v>512647200</v>
          </cell>
        </row>
        <row r="11189">
          <cell r="A11189" t="str">
            <v>512647300</v>
          </cell>
        </row>
        <row r="11190">
          <cell r="A11190" t="str">
            <v>512647303</v>
          </cell>
        </row>
        <row r="11191">
          <cell r="A11191" t="str">
            <v>512647305</v>
          </cell>
        </row>
        <row r="11192">
          <cell r="A11192" t="str">
            <v>512649000</v>
          </cell>
        </row>
        <row r="11193">
          <cell r="A11193" t="str">
            <v>512649100</v>
          </cell>
        </row>
        <row r="11194">
          <cell r="A11194" t="str">
            <v>512649103</v>
          </cell>
        </row>
        <row r="11195">
          <cell r="A11195" t="str">
            <v>512649105</v>
          </cell>
        </row>
        <row r="11196">
          <cell r="A11196" t="str">
            <v>512649107</v>
          </cell>
        </row>
        <row r="11197">
          <cell r="A11197" t="str">
            <v>512649109</v>
          </cell>
        </row>
        <row r="11198">
          <cell r="A11198" t="str">
            <v>512649200</v>
          </cell>
        </row>
        <row r="11199">
          <cell r="A11199" t="str">
            <v>512649203</v>
          </cell>
        </row>
        <row r="11200">
          <cell r="A11200" t="str">
            <v>512649205</v>
          </cell>
        </row>
        <row r="11201">
          <cell r="A11201" t="str">
            <v>512649400</v>
          </cell>
        </row>
        <row r="11202">
          <cell r="A11202" t="str">
            <v>512653000</v>
          </cell>
        </row>
        <row r="11203">
          <cell r="A11203" t="str">
            <v>512653100</v>
          </cell>
        </row>
        <row r="11204">
          <cell r="A11204" t="str">
            <v>512653103</v>
          </cell>
        </row>
        <row r="11205">
          <cell r="A11205" t="str">
            <v>512653200</v>
          </cell>
        </row>
        <row r="11206">
          <cell r="A11206" t="str">
            <v>512653300</v>
          </cell>
        </row>
        <row r="11207">
          <cell r="A11207" t="str">
            <v>512653303</v>
          </cell>
        </row>
        <row r="11208">
          <cell r="A11208" t="str">
            <v>512653305</v>
          </cell>
        </row>
        <row r="11209">
          <cell r="A11209" t="str">
            <v>512653400</v>
          </cell>
        </row>
        <row r="11210">
          <cell r="A11210" t="str">
            <v>512653403</v>
          </cell>
        </row>
        <row r="11211">
          <cell r="A11211" t="str">
            <v>512655000</v>
          </cell>
        </row>
        <row r="11212">
          <cell r="A11212" t="str">
            <v>512655100</v>
          </cell>
        </row>
        <row r="11213">
          <cell r="A11213" t="str">
            <v>512655200</v>
          </cell>
        </row>
        <row r="11214">
          <cell r="A11214" t="str">
            <v>512655203</v>
          </cell>
        </row>
        <row r="11215">
          <cell r="A11215" t="str">
            <v>512655205</v>
          </cell>
        </row>
        <row r="11216">
          <cell r="A11216" t="str">
            <v>512655300</v>
          </cell>
        </row>
        <row r="11217">
          <cell r="A11217" t="str">
            <v>512655400</v>
          </cell>
        </row>
        <row r="11218">
          <cell r="A11218" t="str">
            <v>512657000</v>
          </cell>
        </row>
        <row r="11219">
          <cell r="A11219" t="str">
            <v>512657100</v>
          </cell>
        </row>
        <row r="11220">
          <cell r="A11220" t="str">
            <v>512657103</v>
          </cell>
        </row>
        <row r="11221">
          <cell r="A11221" t="str">
            <v>512657200</v>
          </cell>
        </row>
        <row r="11222">
          <cell r="A11222" t="str">
            <v>512657203</v>
          </cell>
        </row>
        <row r="11223">
          <cell r="A11223" t="str">
            <v>512657204</v>
          </cell>
        </row>
        <row r="11224">
          <cell r="A11224" t="str">
            <v>512657205</v>
          </cell>
        </row>
        <row r="11225">
          <cell r="A11225" t="str">
            <v>512657206</v>
          </cell>
        </row>
        <row r="11226">
          <cell r="A11226" t="str">
            <v>512657207</v>
          </cell>
        </row>
        <row r="11227">
          <cell r="A11227" t="str">
            <v>512657300</v>
          </cell>
        </row>
        <row r="11228">
          <cell r="A11228" t="str">
            <v>512657303</v>
          </cell>
        </row>
        <row r="11229">
          <cell r="A11229" t="str">
            <v>512657400</v>
          </cell>
        </row>
        <row r="11230">
          <cell r="A11230" t="str">
            <v>513600000</v>
          </cell>
        </row>
        <row r="11231">
          <cell r="A11231" t="str">
            <v>513630000</v>
          </cell>
        </row>
        <row r="11232">
          <cell r="A11232" t="str">
            <v>513630100</v>
          </cell>
        </row>
        <row r="11233">
          <cell r="A11233" t="str">
            <v>513633000</v>
          </cell>
        </row>
        <row r="11234">
          <cell r="A11234" t="str">
            <v>513633100</v>
          </cell>
        </row>
        <row r="11235">
          <cell r="A11235" t="str">
            <v>513633200</v>
          </cell>
        </row>
        <row r="11236">
          <cell r="A11236" t="str">
            <v>513633300</v>
          </cell>
        </row>
        <row r="11237">
          <cell r="A11237" t="str">
            <v>513633400</v>
          </cell>
        </row>
        <row r="11238">
          <cell r="A11238" t="str">
            <v>513635000</v>
          </cell>
        </row>
        <row r="11239">
          <cell r="A11239" t="str">
            <v>513635100</v>
          </cell>
        </row>
        <row r="11240">
          <cell r="A11240" t="str">
            <v>513635200</v>
          </cell>
        </row>
        <row r="11241">
          <cell r="A11241" t="str">
            <v>513635400</v>
          </cell>
        </row>
        <row r="11242">
          <cell r="A11242" t="str">
            <v>513635700</v>
          </cell>
        </row>
        <row r="11243">
          <cell r="A11243" t="str">
            <v>513637000</v>
          </cell>
        </row>
        <row r="11244">
          <cell r="A11244" t="str">
            <v>513637100</v>
          </cell>
        </row>
        <row r="11245">
          <cell r="A11245" t="str">
            <v>513637103</v>
          </cell>
        </row>
        <row r="11246">
          <cell r="A11246" t="str">
            <v>513637200</v>
          </cell>
        </row>
        <row r="11247">
          <cell r="A11247" t="str">
            <v>513637203</v>
          </cell>
        </row>
        <row r="11248">
          <cell r="A11248" t="str">
            <v>513637300</v>
          </cell>
        </row>
        <row r="11249">
          <cell r="A11249" t="str">
            <v>513637303</v>
          </cell>
        </row>
        <row r="11250">
          <cell r="A11250" t="str">
            <v>513637400</v>
          </cell>
        </row>
        <row r="11251">
          <cell r="A11251" t="str">
            <v>513639000</v>
          </cell>
        </row>
        <row r="11252">
          <cell r="A11252" t="str">
            <v>513639100</v>
          </cell>
        </row>
        <row r="11253">
          <cell r="A11253" t="str">
            <v>513639180</v>
          </cell>
        </row>
        <row r="11254">
          <cell r="A11254" t="str">
            <v>513639200</v>
          </cell>
        </row>
        <row r="11255">
          <cell r="A11255" t="str">
            <v>513639300</v>
          </cell>
        </row>
        <row r="11256">
          <cell r="A11256" t="str">
            <v>513645000</v>
          </cell>
        </row>
        <row r="11257">
          <cell r="A11257" t="str">
            <v>513645100</v>
          </cell>
        </row>
        <row r="11258">
          <cell r="A11258" t="str">
            <v>513645200</v>
          </cell>
        </row>
        <row r="11259">
          <cell r="A11259" t="str">
            <v>513645300</v>
          </cell>
        </row>
        <row r="11260">
          <cell r="A11260" t="str">
            <v>513645303</v>
          </cell>
        </row>
        <row r="11261">
          <cell r="A11261" t="str">
            <v>513645400</v>
          </cell>
        </row>
        <row r="11262">
          <cell r="A11262" t="str">
            <v>513645403</v>
          </cell>
        </row>
        <row r="11263">
          <cell r="A11263" t="str">
            <v>513645500</v>
          </cell>
        </row>
        <row r="11264">
          <cell r="A11264" t="str">
            <v>513645580</v>
          </cell>
        </row>
        <row r="11265">
          <cell r="A11265" t="str">
            <v>513645583</v>
          </cell>
        </row>
        <row r="11266">
          <cell r="A11266" t="str">
            <v>513645600</v>
          </cell>
        </row>
        <row r="11267">
          <cell r="A11267" t="str">
            <v>513645603</v>
          </cell>
        </row>
        <row r="11268">
          <cell r="A11268" t="str">
            <v>513645700</v>
          </cell>
        </row>
        <row r="11269">
          <cell r="A11269" t="str">
            <v>513645703</v>
          </cell>
        </row>
        <row r="11270">
          <cell r="A11270" t="str">
            <v>513645800</v>
          </cell>
        </row>
        <row r="11271">
          <cell r="A11271" t="str">
            <v>513645803</v>
          </cell>
        </row>
        <row r="11272">
          <cell r="A11272" t="str">
            <v>513645880</v>
          </cell>
        </row>
        <row r="11273">
          <cell r="A11273" t="str">
            <v>513645883</v>
          </cell>
        </row>
        <row r="11274">
          <cell r="A11274" t="str">
            <v>513645900</v>
          </cell>
        </row>
        <row r="11275">
          <cell r="A11275" t="str">
            <v>513645903</v>
          </cell>
        </row>
        <row r="11276">
          <cell r="A11276" t="str">
            <v>513647000</v>
          </cell>
        </row>
        <row r="11277">
          <cell r="A11277" t="str">
            <v>513647100</v>
          </cell>
        </row>
        <row r="11278">
          <cell r="A11278" t="str">
            <v>513647300</v>
          </cell>
        </row>
        <row r="11279">
          <cell r="A11279" t="str">
            <v>513647400</v>
          </cell>
        </row>
        <row r="11280">
          <cell r="A11280" t="str">
            <v>513647600</v>
          </cell>
        </row>
        <row r="11281">
          <cell r="A11281" t="str">
            <v>513649000</v>
          </cell>
        </row>
        <row r="11282">
          <cell r="A11282" t="str">
            <v>513649100</v>
          </cell>
        </row>
        <row r="11283">
          <cell r="A11283" t="str">
            <v>513649103</v>
          </cell>
        </row>
        <row r="11284">
          <cell r="A11284" t="str">
            <v>513649200</v>
          </cell>
        </row>
        <row r="11285">
          <cell r="A11285" t="str">
            <v>513649203</v>
          </cell>
        </row>
        <row r="11286">
          <cell r="A11286" t="str">
            <v>513649300</v>
          </cell>
        </row>
        <row r="11287">
          <cell r="A11287" t="str">
            <v>513649303</v>
          </cell>
        </row>
        <row r="11288">
          <cell r="A11288" t="str">
            <v>513649400</v>
          </cell>
        </row>
        <row r="11289">
          <cell r="A11289" t="str">
            <v>513649403</v>
          </cell>
        </row>
        <row r="11290">
          <cell r="A11290" t="str">
            <v>513649500</v>
          </cell>
        </row>
        <row r="11291">
          <cell r="A11291" t="str">
            <v>513649503</v>
          </cell>
        </row>
        <row r="11292">
          <cell r="A11292" t="str">
            <v>513653000</v>
          </cell>
        </row>
        <row r="11293">
          <cell r="A11293" t="str">
            <v>513653100</v>
          </cell>
        </row>
        <row r="11294">
          <cell r="A11294" t="str">
            <v>513653103</v>
          </cell>
        </row>
        <row r="11295">
          <cell r="A11295" t="str">
            <v>513653200</v>
          </cell>
        </row>
        <row r="11296">
          <cell r="A11296" t="str">
            <v>513653203</v>
          </cell>
        </row>
        <row r="11297">
          <cell r="A11297" t="str">
            <v>513653300</v>
          </cell>
        </row>
        <row r="11298">
          <cell r="A11298" t="str">
            <v>513653303</v>
          </cell>
        </row>
        <row r="11299">
          <cell r="A11299" t="str">
            <v>513653500</v>
          </cell>
        </row>
        <row r="11300">
          <cell r="A11300" t="str">
            <v>513653503</v>
          </cell>
        </row>
        <row r="11301">
          <cell r="A11301" t="str">
            <v>513653600</v>
          </cell>
        </row>
        <row r="11302">
          <cell r="A11302" t="str">
            <v>513653603</v>
          </cell>
        </row>
        <row r="11303">
          <cell r="A11303" t="str">
            <v>513655000</v>
          </cell>
        </row>
        <row r="11304">
          <cell r="A11304" t="str">
            <v>513655100</v>
          </cell>
        </row>
        <row r="11305">
          <cell r="A11305" t="str">
            <v>513655103</v>
          </cell>
        </row>
        <row r="11306">
          <cell r="A11306" t="str">
            <v>513655200</v>
          </cell>
        </row>
        <row r="11307">
          <cell r="A11307" t="str">
            <v>513655203</v>
          </cell>
        </row>
        <row r="11308">
          <cell r="A11308" t="str">
            <v>513655300</v>
          </cell>
        </row>
        <row r="11309">
          <cell r="A11309" t="str">
            <v>513655303</v>
          </cell>
        </row>
        <row r="11310">
          <cell r="A11310" t="str">
            <v>513659000</v>
          </cell>
        </row>
        <row r="11311">
          <cell r="A11311" t="str">
            <v>513659100</v>
          </cell>
        </row>
        <row r="11312">
          <cell r="A11312" t="str">
            <v>513659200</v>
          </cell>
        </row>
        <row r="11313">
          <cell r="A11313" t="str">
            <v>513659203</v>
          </cell>
        </row>
        <row r="11314">
          <cell r="A11314" t="str">
            <v>513659300</v>
          </cell>
        </row>
        <row r="11315">
          <cell r="A11315" t="str">
            <v>513659303</v>
          </cell>
        </row>
        <row r="11316">
          <cell r="A11316" t="str">
            <v>513659400</v>
          </cell>
        </row>
        <row r="11317">
          <cell r="A11317" t="str">
            <v>513659500</v>
          </cell>
        </row>
        <row r="11318">
          <cell r="A11318" t="str">
            <v>513659600</v>
          </cell>
        </row>
        <row r="11319">
          <cell r="A11319" t="str">
            <v>513659700</v>
          </cell>
        </row>
        <row r="11320">
          <cell r="A11320" t="str">
            <v>513659703</v>
          </cell>
        </row>
        <row r="11321">
          <cell r="A11321" t="str">
            <v>514000000</v>
          </cell>
        </row>
        <row r="11322">
          <cell r="A11322" t="str">
            <v>514030000</v>
          </cell>
        </row>
        <row r="11323">
          <cell r="A11323" t="str">
            <v>514030100</v>
          </cell>
        </row>
        <row r="11324">
          <cell r="A11324" t="str">
            <v>514033000</v>
          </cell>
        </row>
        <row r="11325">
          <cell r="A11325" t="str">
            <v>514033100</v>
          </cell>
        </row>
        <row r="11326">
          <cell r="A11326" t="str">
            <v>514033103</v>
          </cell>
        </row>
        <row r="11327">
          <cell r="A11327" t="str">
            <v>514033200</v>
          </cell>
        </row>
        <row r="11328">
          <cell r="A11328" t="str">
            <v>514033203</v>
          </cell>
        </row>
        <row r="11329">
          <cell r="A11329" t="str">
            <v>514033204</v>
          </cell>
        </row>
        <row r="11330">
          <cell r="A11330" t="str">
            <v>514033205</v>
          </cell>
        </row>
        <row r="11331">
          <cell r="A11331" t="str">
            <v>514033206</v>
          </cell>
        </row>
        <row r="11332">
          <cell r="A11332" t="str">
            <v>514033207</v>
          </cell>
        </row>
        <row r="11333">
          <cell r="A11333" t="str">
            <v>514033208</v>
          </cell>
        </row>
        <row r="11334">
          <cell r="A11334" t="str">
            <v>514033209</v>
          </cell>
        </row>
        <row r="11335">
          <cell r="A11335" t="str">
            <v>514033400</v>
          </cell>
        </row>
        <row r="11336">
          <cell r="A11336" t="str">
            <v>514033403</v>
          </cell>
        </row>
        <row r="11337">
          <cell r="A11337" t="str">
            <v>514033404</v>
          </cell>
        </row>
        <row r="11338">
          <cell r="A11338" t="str">
            <v>514033405</v>
          </cell>
        </row>
        <row r="11339">
          <cell r="A11339" t="str">
            <v>514033406</v>
          </cell>
        </row>
        <row r="11340">
          <cell r="A11340" t="str">
            <v>514033407</v>
          </cell>
        </row>
        <row r="11341">
          <cell r="A11341" t="str">
            <v>514033408</v>
          </cell>
        </row>
        <row r="11342">
          <cell r="A11342" t="str">
            <v>514033500</v>
          </cell>
        </row>
        <row r="11343">
          <cell r="A11343" t="str">
            <v>514033503</v>
          </cell>
        </row>
        <row r="11344">
          <cell r="A11344" t="str">
            <v>514033505</v>
          </cell>
        </row>
        <row r="11345">
          <cell r="A11345" t="str">
            <v>514033507</v>
          </cell>
        </row>
        <row r="11346">
          <cell r="A11346" t="str">
            <v>514033509</v>
          </cell>
        </row>
        <row r="11347">
          <cell r="A11347" t="str">
            <v>514033511</v>
          </cell>
        </row>
        <row r="11348">
          <cell r="A11348" t="str">
            <v>514033513</v>
          </cell>
        </row>
        <row r="11349">
          <cell r="A11349" t="str">
            <v>514033515</v>
          </cell>
        </row>
        <row r="11350">
          <cell r="A11350" t="str">
            <v>514033517</v>
          </cell>
        </row>
        <row r="11351">
          <cell r="A11351" t="str">
            <v>514033519</v>
          </cell>
        </row>
        <row r="11352">
          <cell r="A11352" t="str">
            <v>514033521</v>
          </cell>
        </row>
        <row r="11353">
          <cell r="A11353" t="str">
            <v>514033523</v>
          </cell>
        </row>
        <row r="11354">
          <cell r="A11354" t="str">
            <v>514033600</v>
          </cell>
        </row>
        <row r="11355">
          <cell r="A11355" t="str">
            <v>514033603</v>
          </cell>
        </row>
        <row r="11356">
          <cell r="A11356" t="str">
            <v>514033605</v>
          </cell>
        </row>
        <row r="11357">
          <cell r="A11357" t="str">
            <v>514033700</v>
          </cell>
        </row>
        <row r="11358">
          <cell r="A11358" t="str">
            <v>514035000</v>
          </cell>
        </row>
        <row r="11359">
          <cell r="A11359" t="str">
            <v>514035100</v>
          </cell>
        </row>
        <row r="11360">
          <cell r="A11360" t="str">
            <v>514035200</v>
          </cell>
        </row>
        <row r="11361">
          <cell r="A11361" t="str">
            <v>514035203</v>
          </cell>
        </row>
        <row r="11362">
          <cell r="A11362" t="str">
            <v>514035205</v>
          </cell>
        </row>
        <row r="11363">
          <cell r="A11363" t="str">
            <v>514035300</v>
          </cell>
        </row>
        <row r="11364">
          <cell r="A11364" t="str">
            <v>514035400</v>
          </cell>
        </row>
        <row r="11365">
          <cell r="A11365" t="str">
            <v>514035403</v>
          </cell>
        </row>
        <row r="11366">
          <cell r="A11366" t="str">
            <v>514035405</v>
          </cell>
        </row>
        <row r="11367">
          <cell r="A11367" t="str">
            <v>514035407</v>
          </cell>
        </row>
        <row r="11368">
          <cell r="A11368" t="str">
            <v>514035500</v>
          </cell>
        </row>
        <row r="11369">
          <cell r="A11369" t="str">
            <v>514035503</v>
          </cell>
        </row>
        <row r="11370">
          <cell r="A11370" t="str">
            <v>514035504</v>
          </cell>
        </row>
        <row r="11371">
          <cell r="A11371" t="str">
            <v>514035505</v>
          </cell>
        </row>
        <row r="11372">
          <cell r="A11372" t="str">
            <v>514035506</v>
          </cell>
        </row>
        <row r="11373">
          <cell r="A11373" t="str">
            <v>514035507</v>
          </cell>
        </row>
        <row r="11374">
          <cell r="A11374" t="str">
            <v>514035600</v>
          </cell>
        </row>
        <row r="11375">
          <cell r="A11375" t="str">
            <v>514035603</v>
          </cell>
        </row>
        <row r="11376">
          <cell r="A11376" t="str">
            <v>514035605</v>
          </cell>
        </row>
        <row r="11377">
          <cell r="A11377" t="str">
            <v>514035700</v>
          </cell>
        </row>
        <row r="11378">
          <cell r="A11378" t="str">
            <v>514035703</v>
          </cell>
        </row>
        <row r="11379">
          <cell r="A11379" t="str">
            <v>514035800</v>
          </cell>
        </row>
        <row r="11380">
          <cell r="A11380" t="str">
            <v>514035802</v>
          </cell>
        </row>
        <row r="11381">
          <cell r="A11381" t="str">
            <v>514035803</v>
          </cell>
        </row>
        <row r="11382">
          <cell r="A11382" t="str">
            <v>514035804</v>
          </cell>
        </row>
        <row r="11383">
          <cell r="A11383" t="str">
            <v>514035805</v>
          </cell>
        </row>
        <row r="11384">
          <cell r="A11384" t="str">
            <v>514035806</v>
          </cell>
        </row>
        <row r="11385">
          <cell r="A11385" t="str">
            <v>514035807</v>
          </cell>
        </row>
        <row r="11386">
          <cell r="A11386" t="str">
            <v>514035808</v>
          </cell>
        </row>
        <row r="11387">
          <cell r="A11387" t="str">
            <v>514035900</v>
          </cell>
        </row>
        <row r="11388">
          <cell r="A11388" t="str">
            <v>514036000</v>
          </cell>
        </row>
        <row r="11389">
          <cell r="A11389" t="str">
            <v>514036100</v>
          </cell>
        </row>
        <row r="11390">
          <cell r="A11390" t="str">
            <v>514036103</v>
          </cell>
        </row>
        <row r="11391">
          <cell r="A11391" t="str">
            <v>514036200</v>
          </cell>
        </row>
        <row r="11392">
          <cell r="A11392" t="str">
            <v>514036203</v>
          </cell>
        </row>
        <row r="11393">
          <cell r="A11393" t="str">
            <v>514036205</v>
          </cell>
        </row>
        <row r="11394">
          <cell r="A11394" t="str">
            <v>514036207</v>
          </cell>
        </row>
        <row r="11395">
          <cell r="A11395" t="str">
            <v>514036209</v>
          </cell>
        </row>
        <row r="11396">
          <cell r="A11396" t="str">
            <v>514036211</v>
          </cell>
        </row>
        <row r="11397">
          <cell r="A11397" t="str">
            <v>514036213</v>
          </cell>
        </row>
        <row r="11398">
          <cell r="A11398" t="str">
            <v>514036215</v>
          </cell>
        </row>
        <row r="11399">
          <cell r="A11399" t="str">
            <v>514036217</v>
          </cell>
        </row>
        <row r="11400">
          <cell r="A11400" t="str">
            <v>514036219</v>
          </cell>
        </row>
        <row r="11401">
          <cell r="A11401" t="str">
            <v>514036221</v>
          </cell>
        </row>
        <row r="11402">
          <cell r="A11402" t="str">
            <v>514036223</v>
          </cell>
        </row>
        <row r="11403">
          <cell r="A11403" t="str">
            <v>514036400</v>
          </cell>
        </row>
        <row r="11404">
          <cell r="A11404" t="str">
            <v>514036500</v>
          </cell>
        </row>
        <row r="11405">
          <cell r="A11405" t="str">
            <v>514036700</v>
          </cell>
        </row>
        <row r="11406">
          <cell r="A11406" t="str">
            <v>514036703</v>
          </cell>
        </row>
        <row r="11407">
          <cell r="A11407" t="str">
            <v>514036705</v>
          </cell>
        </row>
        <row r="11408">
          <cell r="A11408" t="str">
            <v>514036707</v>
          </cell>
        </row>
        <row r="11409">
          <cell r="A11409" t="str">
            <v>514036709</v>
          </cell>
        </row>
        <row r="11410">
          <cell r="A11410" t="str">
            <v>514036711</v>
          </cell>
        </row>
        <row r="11411">
          <cell r="A11411" t="str">
            <v>514036713</v>
          </cell>
        </row>
        <row r="11412">
          <cell r="A11412" t="str">
            <v>514036715</v>
          </cell>
        </row>
        <row r="11413">
          <cell r="A11413" t="str">
            <v>514036717</v>
          </cell>
        </row>
        <row r="11414">
          <cell r="A11414" t="str">
            <v>514036719</v>
          </cell>
        </row>
        <row r="11415">
          <cell r="A11415" t="str">
            <v>514036721</v>
          </cell>
        </row>
        <row r="11416">
          <cell r="A11416" t="str">
            <v>514036723</v>
          </cell>
        </row>
        <row r="11417">
          <cell r="A11417" t="str">
            <v>514036725</v>
          </cell>
        </row>
        <row r="11418">
          <cell r="A11418" t="str">
            <v>514036727</v>
          </cell>
        </row>
        <row r="11419">
          <cell r="A11419" t="str">
            <v>514036800</v>
          </cell>
        </row>
        <row r="11420">
          <cell r="A11420" t="str">
            <v>514037000</v>
          </cell>
        </row>
        <row r="11421">
          <cell r="A11421" t="str">
            <v>514037100</v>
          </cell>
        </row>
        <row r="11422">
          <cell r="A11422" t="str">
            <v>514037105</v>
          </cell>
        </row>
        <row r="11423">
          <cell r="A11423" t="str">
            <v>514037107</v>
          </cell>
        </row>
        <row r="11424">
          <cell r="A11424" t="str">
            <v>514037109</v>
          </cell>
        </row>
        <row r="11425">
          <cell r="A11425" t="str">
            <v>514037111</v>
          </cell>
        </row>
        <row r="11426">
          <cell r="A11426" t="str">
            <v>514037113</v>
          </cell>
        </row>
        <row r="11427">
          <cell r="A11427" t="str">
            <v>514037115</v>
          </cell>
        </row>
        <row r="11428">
          <cell r="A11428" t="str">
            <v>514037117</v>
          </cell>
        </row>
        <row r="11429">
          <cell r="A11429" t="str">
            <v>514037119</v>
          </cell>
        </row>
        <row r="11430">
          <cell r="A11430" t="str">
            <v>514037121</v>
          </cell>
        </row>
        <row r="11431">
          <cell r="A11431" t="str">
            <v>514037125</v>
          </cell>
        </row>
        <row r="11432">
          <cell r="A11432" t="str">
            <v>514037127</v>
          </cell>
        </row>
        <row r="11433">
          <cell r="A11433" t="str">
            <v>514037129</v>
          </cell>
        </row>
        <row r="11434">
          <cell r="A11434" t="str">
            <v>514037131</v>
          </cell>
        </row>
        <row r="11435">
          <cell r="A11435" t="str">
            <v>514037133</v>
          </cell>
        </row>
        <row r="11436">
          <cell r="A11436" t="str">
            <v>514037135</v>
          </cell>
        </row>
        <row r="11437">
          <cell r="A11437" t="str">
            <v>514037137</v>
          </cell>
        </row>
        <row r="11438">
          <cell r="A11438" t="str">
            <v>514037139</v>
          </cell>
        </row>
        <row r="11439">
          <cell r="A11439" t="str">
            <v>514037141</v>
          </cell>
        </row>
        <row r="11440">
          <cell r="A11440" t="str">
            <v>514037400</v>
          </cell>
        </row>
        <row r="11441">
          <cell r="A11441" t="str">
            <v>514037402</v>
          </cell>
        </row>
        <row r="11442">
          <cell r="A11442" t="str">
            <v>514037403</v>
          </cell>
        </row>
        <row r="11443">
          <cell r="A11443" t="str">
            <v>514037404</v>
          </cell>
        </row>
        <row r="11444">
          <cell r="A11444" t="str">
            <v>514037405</v>
          </cell>
        </row>
        <row r="11445">
          <cell r="A11445" t="str">
            <v>514037406</v>
          </cell>
        </row>
        <row r="11446">
          <cell r="A11446" t="str">
            <v>514037407</v>
          </cell>
        </row>
        <row r="11447">
          <cell r="A11447" t="str">
            <v>514037408</v>
          </cell>
        </row>
        <row r="11448">
          <cell r="A11448" t="str">
            <v>514037409</v>
          </cell>
        </row>
        <row r="11449">
          <cell r="A11449" t="str">
            <v>514037600</v>
          </cell>
        </row>
        <row r="11450">
          <cell r="A11450" t="str">
            <v>514043000</v>
          </cell>
        </row>
        <row r="11451">
          <cell r="A11451" t="str">
            <v>514043100</v>
          </cell>
        </row>
        <row r="11452">
          <cell r="A11452" t="str">
            <v>514043103</v>
          </cell>
        </row>
        <row r="11453">
          <cell r="A11453" t="str">
            <v>514043105</v>
          </cell>
        </row>
        <row r="11454">
          <cell r="A11454" t="str">
            <v>514043107</v>
          </cell>
        </row>
        <row r="11455">
          <cell r="A11455" t="str">
            <v>514043109</v>
          </cell>
        </row>
        <row r="11456">
          <cell r="A11456" t="str">
            <v>514043111</v>
          </cell>
        </row>
        <row r="11457">
          <cell r="A11457" t="str">
            <v>514043113</v>
          </cell>
        </row>
        <row r="11458">
          <cell r="A11458" t="str">
            <v>514043115</v>
          </cell>
        </row>
        <row r="11459">
          <cell r="A11459" t="str">
            <v>514043117</v>
          </cell>
        </row>
        <row r="11460">
          <cell r="A11460" t="str">
            <v>514043119</v>
          </cell>
        </row>
        <row r="11461">
          <cell r="A11461" t="str">
            <v>514043121</v>
          </cell>
        </row>
        <row r="11462">
          <cell r="A11462" t="str">
            <v>514043123</v>
          </cell>
        </row>
        <row r="11463">
          <cell r="A11463" t="str">
            <v>514043125</v>
          </cell>
        </row>
        <row r="11464">
          <cell r="A11464" t="str">
            <v>514043127</v>
          </cell>
        </row>
        <row r="11465">
          <cell r="A11465" t="str">
            <v>514043129</v>
          </cell>
        </row>
        <row r="11466">
          <cell r="A11466" t="str">
            <v>514043131</v>
          </cell>
        </row>
        <row r="11467">
          <cell r="A11467" t="str">
            <v>514043133</v>
          </cell>
        </row>
        <row r="11468">
          <cell r="A11468" t="str">
            <v>514043135</v>
          </cell>
        </row>
        <row r="11469">
          <cell r="A11469" t="str">
            <v>514043137</v>
          </cell>
        </row>
        <row r="11470">
          <cell r="A11470" t="str">
            <v>514043139</v>
          </cell>
        </row>
        <row r="11471">
          <cell r="A11471" t="str">
            <v>514043200</v>
          </cell>
        </row>
        <row r="11472">
          <cell r="A11472" t="str">
            <v>514043300</v>
          </cell>
        </row>
        <row r="11473">
          <cell r="A11473" t="str">
            <v>514045000</v>
          </cell>
        </row>
        <row r="11474">
          <cell r="A11474" t="str">
            <v>514045100</v>
          </cell>
        </row>
        <row r="11475">
          <cell r="A11475" t="str">
            <v>514045103</v>
          </cell>
        </row>
        <row r="11476">
          <cell r="A11476" t="str">
            <v>514045200</v>
          </cell>
        </row>
        <row r="11477">
          <cell r="A11477" t="str">
            <v>514045203</v>
          </cell>
        </row>
        <row r="11478">
          <cell r="A11478" t="str">
            <v>514045205</v>
          </cell>
        </row>
        <row r="11479">
          <cell r="A11479" t="str">
            <v>514045207</v>
          </cell>
        </row>
        <row r="11480">
          <cell r="A11480" t="str">
            <v>514045300</v>
          </cell>
        </row>
        <row r="11481">
          <cell r="A11481" t="str">
            <v>514045303</v>
          </cell>
        </row>
        <row r="11482">
          <cell r="A11482" t="str">
            <v>514045305</v>
          </cell>
        </row>
        <row r="11483">
          <cell r="A11483" t="str">
            <v>514045307</v>
          </cell>
        </row>
        <row r="11484">
          <cell r="A11484" t="str">
            <v>514045400</v>
          </cell>
        </row>
        <row r="11485">
          <cell r="A11485" t="str">
            <v>514045403</v>
          </cell>
        </row>
        <row r="11486">
          <cell r="A11486" t="str">
            <v>514045405</v>
          </cell>
        </row>
        <row r="11487">
          <cell r="A11487" t="str">
            <v>514045406</v>
          </cell>
        </row>
        <row r="11488">
          <cell r="A11488" t="str">
            <v>514045407</v>
          </cell>
        </row>
        <row r="11489">
          <cell r="A11489" t="str">
            <v>514045408</v>
          </cell>
        </row>
        <row r="11490">
          <cell r="A11490" t="str">
            <v>514045411</v>
          </cell>
        </row>
        <row r="11491">
          <cell r="A11491" t="str">
            <v>514045413</v>
          </cell>
        </row>
        <row r="11492">
          <cell r="A11492" t="str">
            <v>514045415</v>
          </cell>
        </row>
        <row r="11493">
          <cell r="A11493" t="str">
            <v>514047000</v>
          </cell>
        </row>
        <row r="11494">
          <cell r="A11494" t="str">
            <v>514047100</v>
          </cell>
        </row>
        <row r="11495">
          <cell r="A11495" t="str">
            <v>514047103</v>
          </cell>
        </row>
        <row r="11496">
          <cell r="A11496" t="str">
            <v>514047105</v>
          </cell>
        </row>
        <row r="11497">
          <cell r="A11497" t="str">
            <v>514047107</v>
          </cell>
        </row>
        <row r="11498">
          <cell r="A11498" t="str">
            <v>514047109</v>
          </cell>
        </row>
        <row r="11499">
          <cell r="A11499" t="str">
            <v>514047111</v>
          </cell>
        </row>
        <row r="11500">
          <cell r="A11500" t="str">
            <v>514047113</v>
          </cell>
        </row>
        <row r="11501">
          <cell r="A11501" t="str">
            <v>514047115</v>
          </cell>
        </row>
        <row r="11502">
          <cell r="A11502" t="str">
            <v>514047200</v>
          </cell>
        </row>
        <row r="11503">
          <cell r="A11503" t="str">
            <v>514047203</v>
          </cell>
        </row>
        <row r="11504">
          <cell r="A11504" t="str">
            <v>514047205</v>
          </cell>
        </row>
        <row r="11505">
          <cell r="A11505" t="str">
            <v>514047207</v>
          </cell>
        </row>
        <row r="11506">
          <cell r="A11506" t="str">
            <v>514047209</v>
          </cell>
        </row>
        <row r="11507">
          <cell r="A11507" t="str">
            <v>514047211</v>
          </cell>
        </row>
        <row r="11508">
          <cell r="A11508" t="str">
            <v>514047213</v>
          </cell>
        </row>
        <row r="11509">
          <cell r="A11509" t="str">
            <v>514047215</v>
          </cell>
        </row>
        <row r="11510">
          <cell r="A11510" t="str">
            <v>514047300</v>
          </cell>
        </row>
        <row r="11511">
          <cell r="A11511" t="str">
            <v>514047303</v>
          </cell>
        </row>
        <row r="11512">
          <cell r="A11512" t="str">
            <v>514047400</v>
          </cell>
        </row>
        <row r="11513">
          <cell r="A11513" t="str">
            <v>514047500</v>
          </cell>
        </row>
        <row r="11514">
          <cell r="A11514" t="str">
            <v>514049000</v>
          </cell>
        </row>
        <row r="11515">
          <cell r="A11515" t="str">
            <v>514049100</v>
          </cell>
        </row>
        <row r="11516">
          <cell r="A11516" t="str">
            <v>514049103</v>
          </cell>
        </row>
        <row r="11517">
          <cell r="A11517" t="str">
            <v>514049200</v>
          </cell>
        </row>
        <row r="11518">
          <cell r="A11518" t="str">
            <v>514049203</v>
          </cell>
        </row>
        <row r="11519">
          <cell r="A11519" t="str">
            <v>514049205</v>
          </cell>
        </row>
        <row r="11520">
          <cell r="A11520" t="str">
            <v>514049207</v>
          </cell>
        </row>
        <row r="11521">
          <cell r="A11521" t="str">
            <v>514049209</v>
          </cell>
        </row>
        <row r="11522">
          <cell r="A11522" t="str">
            <v>514049300</v>
          </cell>
        </row>
        <row r="11523">
          <cell r="A11523" t="str">
            <v>514049303</v>
          </cell>
        </row>
        <row r="11524">
          <cell r="A11524" t="str">
            <v>514049305</v>
          </cell>
        </row>
        <row r="11525">
          <cell r="A11525" t="str">
            <v>514049307</v>
          </cell>
        </row>
        <row r="11526">
          <cell r="A11526" t="str">
            <v>514049309</v>
          </cell>
        </row>
        <row r="11527">
          <cell r="A11527" t="str">
            <v>514049311</v>
          </cell>
        </row>
        <row r="11528">
          <cell r="A11528" t="str">
            <v>514049313</v>
          </cell>
        </row>
        <row r="11529">
          <cell r="A11529" t="str">
            <v>514049315</v>
          </cell>
        </row>
        <row r="11530">
          <cell r="A11530" t="str">
            <v>514049317</v>
          </cell>
        </row>
        <row r="11531">
          <cell r="A11531" t="str">
            <v>514049400</v>
          </cell>
        </row>
        <row r="11532">
          <cell r="A11532" t="str">
            <v>514049403</v>
          </cell>
        </row>
        <row r="11533">
          <cell r="A11533" t="str">
            <v>514049405</v>
          </cell>
        </row>
        <row r="11534">
          <cell r="A11534" t="str">
            <v>514049407</v>
          </cell>
        </row>
        <row r="11535">
          <cell r="A11535" t="str">
            <v>514049409</v>
          </cell>
        </row>
        <row r="11536">
          <cell r="A11536" t="str">
            <v>514049411</v>
          </cell>
        </row>
        <row r="11537">
          <cell r="A11537" t="str">
            <v>514049413</v>
          </cell>
        </row>
        <row r="11538">
          <cell r="A11538" t="str">
            <v>514049415</v>
          </cell>
        </row>
        <row r="11539">
          <cell r="A11539" t="str">
            <v>514049417</v>
          </cell>
        </row>
        <row r="11540">
          <cell r="A11540" t="str">
            <v>514049419</v>
          </cell>
        </row>
        <row r="11541">
          <cell r="A11541" t="str">
            <v>514049421</v>
          </cell>
        </row>
        <row r="11542">
          <cell r="A11542" t="str">
            <v>514049423</v>
          </cell>
        </row>
        <row r="11543">
          <cell r="A11543" t="str">
            <v>514049425</v>
          </cell>
        </row>
        <row r="11544">
          <cell r="A11544" t="str">
            <v>514049500</v>
          </cell>
        </row>
        <row r="11545">
          <cell r="A11545" t="str">
            <v>514049600</v>
          </cell>
        </row>
        <row r="11546">
          <cell r="A11546" t="str">
            <v>514049603</v>
          </cell>
        </row>
        <row r="11547">
          <cell r="A11547" t="str">
            <v>514049605</v>
          </cell>
        </row>
        <row r="11548">
          <cell r="A11548" t="str">
            <v>514049607</v>
          </cell>
        </row>
        <row r="11549">
          <cell r="A11549" t="str">
            <v>514049609</v>
          </cell>
        </row>
        <row r="11550">
          <cell r="A11550" t="str">
            <v>514049700</v>
          </cell>
        </row>
        <row r="11551">
          <cell r="A11551" t="str">
            <v>514049703</v>
          </cell>
        </row>
        <row r="11552">
          <cell r="A11552" t="str">
            <v>514049704</v>
          </cell>
        </row>
        <row r="11553">
          <cell r="A11553" t="str">
            <v>514049705</v>
          </cell>
        </row>
        <row r="11554">
          <cell r="A11554" t="str">
            <v>514049706</v>
          </cell>
        </row>
        <row r="11555">
          <cell r="A11555" t="str">
            <v>514049707</v>
          </cell>
        </row>
        <row r="11556">
          <cell r="A11556" t="str">
            <v>514049708</v>
          </cell>
        </row>
        <row r="11557">
          <cell r="A11557" t="str">
            <v>514049709</v>
          </cell>
        </row>
        <row r="11558">
          <cell r="A11558" t="str">
            <v>514053000</v>
          </cell>
        </row>
        <row r="11559">
          <cell r="A11559" t="str">
            <v>514053100</v>
          </cell>
        </row>
        <row r="11560">
          <cell r="A11560" t="str">
            <v>514053103</v>
          </cell>
        </row>
        <row r="11561">
          <cell r="A11561" t="str">
            <v>514053105</v>
          </cell>
        </row>
        <row r="11562">
          <cell r="A11562" t="str">
            <v>514053107</v>
          </cell>
        </row>
        <row r="11563">
          <cell r="A11563" t="str">
            <v>514053109</v>
          </cell>
        </row>
        <row r="11564">
          <cell r="A11564" t="str">
            <v>514053111</v>
          </cell>
        </row>
        <row r="11565">
          <cell r="A11565" t="str">
            <v>514053113</v>
          </cell>
        </row>
        <row r="11566">
          <cell r="A11566" t="str">
            <v>514053115</v>
          </cell>
        </row>
        <row r="11567">
          <cell r="A11567" t="str">
            <v>514053117</v>
          </cell>
        </row>
        <row r="11568">
          <cell r="A11568" t="str">
            <v>514053119</v>
          </cell>
        </row>
        <row r="11569">
          <cell r="A11569" t="str">
            <v>514053121</v>
          </cell>
        </row>
        <row r="11570">
          <cell r="A11570" t="str">
            <v>514053200</v>
          </cell>
        </row>
        <row r="11571">
          <cell r="A11571" t="str">
            <v>514053300</v>
          </cell>
        </row>
        <row r="11572">
          <cell r="A11572" t="str">
            <v>514053303</v>
          </cell>
        </row>
        <row r="11573">
          <cell r="A11573" t="str">
            <v>514053304</v>
          </cell>
        </row>
        <row r="11574">
          <cell r="A11574" t="str">
            <v>514053305</v>
          </cell>
        </row>
        <row r="11575">
          <cell r="A11575" t="str">
            <v>514053306</v>
          </cell>
        </row>
        <row r="11576">
          <cell r="A11576" t="str">
            <v>514053307</v>
          </cell>
        </row>
        <row r="11577">
          <cell r="A11577" t="str">
            <v>514053308</v>
          </cell>
        </row>
        <row r="11578">
          <cell r="A11578" t="str">
            <v>514053400</v>
          </cell>
        </row>
        <row r="11579">
          <cell r="A11579" t="str">
            <v>514053403</v>
          </cell>
        </row>
        <row r="11580">
          <cell r="A11580" t="str">
            <v>514053404</v>
          </cell>
        </row>
        <row r="11581">
          <cell r="A11581" t="str">
            <v>514053405</v>
          </cell>
        </row>
        <row r="11582">
          <cell r="A11582" t="str">
            <v>514053406</v>
          </cell>
        </row>
        <row r="11583">
          <cell r="A11583" t="str">
            <v>514053407</v>
          </cell>
        </row>
        <row r="11584">
          <cell r="A11584" t="str">
            <v>514053408</v>
          </cell>
        </row>
        <row r="11585">
          <cell r="A11585" t="str">
            <v>514055000</v>
          </cell>
        </row>
        <row r="11586">
          <cell r="A11586" t="str">
            <v>514055100</v>
          </cell>
        </row>
        <row r="11587">
          <cell r="A11587" t="str">
            <v>514055200</v>
          </cell>
        </row>
        <row r="11588">
          <cell r="A11588" t="str">
            <v>514055300</v>
          </cell>
        </row>
        <row r="11589">
          <cell r="A11589" t="str">
            <v>514055400</v>
          </cell>
        </row>
        <row r="11590">
          <cell r="A11590" t="str">
            <v>514055500</v>
          </cell>
        </row>
        <row r="11591">
          <cell r="A11591" t="str">
            <v>514057000</v>
          </cell>
        </row>
        <row r="11592">
          <cell r="A11592" t="str">
            <v>514057100</v>
          </cell>
        </row>
        <row r="11593">
          <cell r="A11593" t="str">
            <v>514057200</v>
          </cell>
        </row>
        <row r="11594">
          <cell r="A11594" t="str">
            <v>514057203</v>
          </cell>
        </row>
        <row r="11595">
          <cell r="A11595" t="str">
            <v>514057205</v>
          </cell>
        </row>
        <row r="11596">
          <cell r="A11596" t="str">
            <v>514057207</v>
          </cell>
        </row>
        <row r="11597">
          <cell r="A11597" t="str">
            <v>514057209</v>
          </cell>
        </row>
        <row r="11598">
          <cell r="A11598" t="str">
            <v>514057211</v>
          </cell>
        </row>
        <row r="11599">
          <cell r="A11599" t="str">
            <v>514057213</v>
          </cell>
        </row>
        <row r="11600">
          <cell r="A11600" t="str">
            <v>514057300</v>
          </cell>
        </row>
        <row r="11601">
          <cell r="A11601" t="str">
            <v>514057303</v>
          </cell>
        </row>
        <row r="11602">
          <cell r="A11602" t="str">
            <v>514057305</v>
          </cell>
        </row>
        <row r="11603">
          <cell r="A11603" t="str">
            <v>514057307</v>
          </cell>
        </row>
        <row r="11604">
          <cell r="A11604" t="str">
            <v>514057309</v>
          </cell>
        </row>
        <row r="11605">
          <cell r="A11605" t="str">
            <v>514057311</v>
          </cell>
        </row>
        <row r="11606">
          <cell r="A11606" t="str">
            <v>514057313</v>
          </cell>
        </row>
        <row r="11607">
          <cell r="A11607" t="str">
            <v>514057315</v>
          </cell>
        </row>
        <row r="11608">
          <cell r="A11608" t="str">
            <v>514057400</v>
          </cell>
        </row>
        <row r="11609">
          <cell r="A11609" t="str">
            <v>514057403</v>
          </cell>
        </row>
        <row r="11610">
          <cell r="A11610" t="str">
            <v>514057405</v>
          </cell>
        </row>
        <row r="11611">
          <cell r="A11611" t="str">
            <v>514057407</v>
          </cell>
        </row>
        <row r="11612">
          <cell r="A11612" t="str">
            <v>514057409</v>
          </cell>
        </row>
        <row r="11613">
          <cell r="A11613" t="str">
            <v>514057411</v>
          </cell>
        </row>
        <row r="11614">
          <cell r="A11614" t="str">
            <v>514057500</v>
          </cell>
        </row>
        <row r="11615">
          <cell r="A11615" t="str">
            <v>514057503</v>
          </cell>
        </row>
        <row r="11616">
          <cell r="A11616" t="str">
            <v>514057505</v>
          </cell>
        </row>
        <row r="11617">
          <cell r="A11617" t="str">
            <v>514057600</v>
          </cell>
        </row>
        <row r="11618">
          <cell r="A11618" t="str">
            <v>514057603</v>
          </cell>
        </row>
        <row r="11619">
          <cell r="A11619" t="str">
            <v>514057605</v>
          </cell>
        </row>
        <row r="11620">
          <cell r="A11620" t="str">
            <v>514057607</v>
          </cell>
        </row>
        <row r="11621">
          <cell r="A11621" t="str">
            <v>514057609</v>
          </cell>
        </row>
        <row r="11622">
          <cell r="A11622" t="str">
            <v>514057611</v>
          </cell>
        </row>
        <row r="11623">
          <cell r="A11623" t="str">
            <v>514057613</v>
          </cell>
        </row>
        <row r="11624">
          <cell r="A11624" t="str">
            <v>514057615</v>
          </cell>
        </row>
        <row r="11625">
          <cell r="A11625" t="str">
            <v>514057617</v>
          </cell>
        </row>
        <row r="11626">
          <cell r="A11626" t="str">
            <v>514057619</v>
          </cell>
        </row>
        <row r="11627">
          <cell r="A11627" t="str">
            <v>514063000</v>
          </cell>
        </row>
        <row r="11628">
          <cell r="A11628" t="str">
            <v>514063100</v>
          </cell>
        </row>
        <row r="11629">
          <cell r="A11629" t="str">
            <v>514063103</v>
          </cell>
        </row>
        <row r="11630">
          <cell r="A11630" t="str">
            <v>514063105</v>
          </cell>
        </row>
        <row r="11631">
          <cell r="A11631" t="str">
            <v>514063107</v>
          </cell>
        </row>
        <row r="11632">
          <cell r="A11632" t="str">
            <v>514063109</v>
          </cell>
        </row>
        <row r="11633">
          <cell r="A11633" t="str">
            <v>514063111</v>
          </cell>
        </row>
        <row r="11634">
          <cell r="A11634" t="str">
            <v>514063113</v>
          </cell>
        </row>
        <row r="11635">
          <cell r="A11635" t="str">
            <v>514063115</v>
          </cell>
        </row>
        <row r="11636">
          <cell r="A11636" t="str">
            <v>514063117</v>
          </cell>
        </row>
        <row r="11637">
          <cell r="A11637" t="str">
            <v>514063119</v>
          </cell>
        </row>
        <row r="11638">
          <cell r="A11638" t="str">
            <v>514063121</v>
          </cell>
        </row>
        <row r="11639">
          <cell r="A11639" t="str">
            <v>514063123</v>
          </cell>
        </row>
        <row r="11640">
          <cell r="A11640" t="str">
            <v>514063200</v>
          </cell>
        </row>
        <row r="11641">
          <cell r="A11641" t="str">
            <v>514063203</v>
          </cell>
        </row>
        <row r="11642">
          <cell r="A11642" t="str">
            <v>514063205</v>
          </cell>
        </row>
        <row r="11643">
          <cell r="A11643" t="str">
            <v>514063207</v>
          </cell>
        </row>
        <row r="11644">
          <cell r="A11644" t="str">
            <v>514063209</v>
          </cell>
        </row>
        <row r="11645">
          <cell r="A11645" t="str">
            <v>514063300</v>
          </cell>
        </row>
        <row r="11646">
          <cell r="A11646" t="str">
            <v>514063303</v>
          </cell>
        </row>
        <row r="11647">
          <cell r="A11647" t="str">
            <v>514063305</v>
          </cell>
        </row>
        <row r="11648">
          <cell r="A11648" t="str">
            <v>514063307</v>
          </cell>
        </row>
        <row r="11649">
          <cell r="A11649" t="str">
            <v>514063309</v>
          </cell>
        </row>
        <row r="11650">
          <cell r="A11650" t="str">
            <v>514063311</v>
          </cell>
        </row>
        <row r="11651">
          <cell r="A11651" t="str">
            <v>514063313</v>
          </cell>
        </row>
        <row r="11652">
          <cell r="A11652" t="str">
            <v>514063315</v>
          </cell>
        </row>
        <row r="11653">
          <cell r="A11653" t="str">
            <v>514063400</v>
          </cell>
        </row>
        <row r="11654">
          <cell r="A11654" t="str">
            <v>514063500</v>
          </cell>
        </row>
        <row r="11655">
          <cell r="A11655" t="str">
            <v>514063503</v>
          </cell>
        </row>
        <row r="11656">
          <cell r="A11656" t="str">
            <v>514063505</v>
          </cell>
        </row>
        <row r="11657">
          <cell r="A11657" t="str">
            <v>514063507</v>
          </cell>
        </row>
        <row r="11658">
          <cell r="A11658" t="str">
            <v>514400000</v>
          </cell>
        </row>
        <row r="11659">
          <cell r="A11659" t="str">
            <v>514420100</v>
          </cell>
        </row>
        <row r="11660">
          <cell r="A11660" t="str">
            <v>514433000</v>
          </cell>
        </row>
        <row r="11661">
          <cell r="A11661" t="str">
            <v>514433100</v>
          </cell>
        </row>
        <row r="11662">
          <cell r="A11662" t="str">
            <v>514433200</v>
          </cell>
        </row>
        <row r="11663">
          <cell r="A11663" t="str">
            <v>514433300</v>
          </cell>
        </row>
        <row r="11664">
          <cell r="A11664" t="str">
            <v>514433400</v>
          </cell>
        </row>
        <row r="11665">
          <cell r="A11665" t="str">
            <v>514433500</v>
          </cell>
        </row>
        <row r="11666">
          <cell r="A11666" t="str">
            <v>514433600</v>
          </cell>
        </row>
        <row r="11667">
          <cell r="A11667" t="str">
            <v>514435000</v>
          </cell>
        </row>
        <row r="11668">
          <cell r="A11668" t="str">
            <v>514435100</v>
          </cell>
        </row>
        <row r="11669">
          <cell r="A11669" t="str">
            <v>514435200</v>
          </cell>
        </row>
        <row r="11670">
          <cell r="A11670" t="str">
            <v>514435300</v>
          </cell>
        </row>
        <row r="11671">
          <cell r="A11671" t="str">
            <v>514435400</v>
          </cell>
        </row>
        <row r="11672">
          <cell r="A11672" t="str">
            <v>514435500</v>
          </cell>
        </row>
        <row r="11673">
          <cell r="A11673" t="str">
            <v>514435600</v>
          </cell>
        </row>
        <row r="11674">
          <cell r="A11674" t="str">
            <v>514438000</v>
          </cell>
        </row>
        <row r="11675">
          <cell r="A11675" t="str">
            <v>514438100</v>
          </cell>
        </row>
        <row r="11676">
          <cell r="A11676" t="str">
            <v>514438200</v>
          </cell>
        </row>
        <row r="11677">
          <cell r="A11677" t="str">
            <v>514438300</v>
          </cell>
        </row>
        <row r="11678">
          <cell r="A11678" t="str">
            <v>514438400</v>
          </cell>
        </row>
        <row r="11679">
          <cell r="A11679" t="str">
            <v>514438500</v>
          </cell>
        </row>
        <row r="11680">
          <cell r="A11680" t="str">
            <v>514438600</v>
          </cell>
        </row>
        <row r="11681">
          <cell r="A11681" t="str">
            <v>514439000</v>
          </cell>
        </row>
        <row r="11682">
          <cell r="A11682" t="str">
            <v>514439100</v>
          </cell>
        </row>
        <row r="11683">
          <cell r="A11683" t="str">
            <v>514439200</v>
          </cell>
        </row>
        <row r="11684">
          <cell r="A11684" t="str">
            <v>514439280</v>
          </cell>
        </row>
        <row r="11685">
          <cell r="A11685" t="str">
            <v>514439300</v>
          </cell>
        </row>
        <row r="11686">
          <cell r="A11686" t="str">
            <v>514439400</v>
          </cell>
        </row>
        <row r="11687">
          <cell r="A11687" t="str">
            <v>514439500</v>
          </cell>
        </row>
        <row r="11688">
          <cell r="A11688" t="str">
            <v>514439580</v>
          </cell>
        </row>
        <row r="11689">
          <cell r="A11689" t="str">
            <v>514439600</v>
          </cell>
        </row>
        <row r="11690">
          <cell r="A11690" t="str">
            <v>514439680</v>
          </cell>
        </row>
        <row r="11691">
          <cell r="A11691" t="str">
            <v>514439700</v>
          </cell>
        </row>
        <row r="11692">
          <cell r="A11692" t="str">
            <v>514439800</v>
          </cell>
        </row>
        <row r="11693">
          <cell r="A11693" t="str">
            <v>514439900</v>
          </cell>
        </row>
        <row r="11694">
          <cell r="A11694" t="str">
            <v>514439980</v>
          </cell>
        </row>
        <row r="11695">
          <cell r="A11695" t="str">
            <v>514443000</v>
          </cell>
        </row>
        <row r="11696">
          <cell r="A11696" t="str">
            <v>514443100</v>
          </cell>
        </row>
        <row r="11697">
          <cell r="A11697" t="str">
            <v>514445000</v>
          </cell>
        </row>
        <row r="11698">
          <cell r="A11698" t="str">
            <v>514445100</v>
          </cell>
        </row>
        <row r="11699">
          <cell r="A11699" t="str">
            <v>514445200</v>
          </cell>
        </row>
        <row r="11700">
          <cell r="A11700" t="str">
            <v>514445300</v>
          </cell>
        </row>
        <row r="11701">
          <cell r="A11701" t="str">
            <v>514445400</v>
          </cell>
        </row>
        <row r="11702">
          <cell r="A11702" t="str">
            <v>514445500</v>
          </cell>
        </row>
        <row r="11703">
          <cell r="A11703" t="str">
            <v>514445600</v>
          </cell>
        </row>
        <row r="11704">
          <cell r="A11704" t="str">
            <v>514447000</v>
          </cell>
        </row>
        <row r="11705">
          <cell r="A11705" t="str">
            <v>514447100</v>
          </cell>
        </row>
        <row r="11706">
          <cell r="A11706" t="str">
            <v>514447200</v>
          </cell>
        </row>
        <row r="11707">
          <cell r="A11707" t="str">
            <v>514447300</v>
          </cell>
        </row>
        <row r="11708">
          <cell r="A11708" t="str">
            <v>514447400</v>
          </cell>
        </row>
        <row r="11709">
          <cell r="A11709" t="str">
            <v>514449000</v>
          </cell>
        </row>
        <row r="11710">
          <cell r="A11710" t="str">
            <v>514449100</v>
          </cell>
        </row>
        <row r="11711">
          <cell r="A11711" t="str">
            <v>514449200</v>
          </cell>
        </row>
        <row r="11712">
          <cell r="A11712" t="str">
            <v>514449280</v>
          </cell>
        </row>
        <row r="11713">
          <cell r="A11713" t="str">
            <v>514449300</v>
          </cell>
        </row>
        <row r="11714">
          <cell r="A11714" t="str">
            <v>514449400</v>
          </cell>
        </row>
        <row r="11715">
          <cell r="A11715" t="str">
            <v>514449480</v>
          </cell>
        </row>
        <row r="11716">
          <cell r="A11716" t="str">
            <v>514449500</v>
          </cell>
        </row>
        <row r="11717">
          <cell r="A11717" t="str">
            <v>514449580</v>
          </cell>
        </row>
        <row r="11718">
          <cell r="A11718" t="str">
            <v>514449600</v>
          </cell>
        </row>
        <row r="11719">
          <cell r="A11719" t="str">
            <v>514449680</v>
          </cell>
        </row>
        <row r="11720">
          <cell r="A11720" t="str">
            <v>514449700</v>
          </cell>
        </row>
        <row r="11721">
          <cell r="A11721" t="str">
            <v>514449800</v>
          </cell>
        </row>
        <row r="11722">
          <cell r="A11722" t="str">
            <v>514449900</v>
          </cell>
        </row>
        <row r="11723">
          <cell r="A11723" t="str">
            <v>514453000</v>
          </cell>
        </row>
        <row r="11724">
          <cell r="A11724" t="str">
            <v>514453100</v>
          </cell>
        </row>
        <row r="11725">
          <cell r="A11725" t="str">
            <v>514453200</v>
          </cell>
        </row>
        <row r="11726">
          <cell r="A11726" t="str">
            <v>514453300</v>
          </cell>
        </row>
        <row r="11727">
          <cell r="A11727" t="str">
            <v>514453400</v>
          </cell>
        </row>
        <row r="11728">
          <cell r="A11728" t="str">
            <v>514453500</v>
          </cell>
        </row>
        <row r="11729">
          <cell r="A11729" t="str">
            <v>514453600</v>
          </cell>
        </row>
        <row r="11730">
          <cell r="A11730" t="str">
            <v>514455000</v>
          </cell>
        </row>
        <row r="11731">
          <cell r="A11731" t="str">
            <v>514455100</v>
          </cell>
        </row>
        <row r="11732">
          <cell r="A11732" t="str">
            <v>514455200</v>
          </cell>
        </row>
        <row r="11733">
          <cell r="A11733" t="str">
            <v>514455300</v>
          </cell>
        </row>
        <row r="11734">
          <cell r="A11734" t="str">
            <v>514455400</v>
          </cell>
        </row>
        <row r="11735">
          <cell r="A11735" t="str">
            <v>514455600</v>
          </cell>
        </row>
        <row r="11736">
          <cell r="A11736" t="str">
            <v>514455700</v>
          </cell>
        </row>
        <row r="11737">
          <cell r="A11737" t="str">
            <v>514455800</v>
          </cell>
        </row>
        <row r="11738">
          <cell r="A11738" t="str">
            <v>514455900</v>
          </cell>
        </row>
        <row r="11739">
          <cell r="A11739" t="str">
            <v>514457000</v>
          </cell>
        </row>
        <row r="11740">
          <cell r="A11740" t="str">
            <v>514457100</v>
          </cell>
        </row>
        <row r="11741">
          <cell r="A11741" t="str">
            <v>514457200</v>
          </cell>
        </row>
        <row r="11742">
          <cell r="A11742" t="str">
            <v>514457400</v>
          </cell>
        </row>
        <row r="11743">
          <cell r="A11743" t="str">
            <v>514457500</v>
          </cell>
        </row>
        <row r="11744">
          <cell r="A11744" t="str">
            <v>514457600</v>
          </cell>
        </row>
        <row r="11745">
          <cell r="A11745" t="str">
            <v>514457700</v>
          </cell>
        </row>
        <row r="11746">
          <cell r="A11746" t="str">
            <v>514459000</v>
          </cell>
        </row>
        <row r="11747">
          <cell r="A11747" t="str">
            <v>514459100</v>
          </cell>
        </row>
        <row r="11748">
          <cell r="A11748" t="str">
            <v>514463000</v>
          </cell>
        </row>
        <row r="11749">
          <cell r="A11749" t="str">
            <v>514463100</v>
          </cell>
        </row>
        <row r="11750">
          <cell r="A11750" t="str">
            <v>514463200</v>
          </cell>
        </row>
        <row r="11751">
          <cell r="A11751" t="str">
            <v>514463300</v>
          </cell>
        </row>
        <row r="11752">
          <cell r="A11752" t="str">
            <v>514463400</v>
          </cell>
        </row>
        <row r="11753">
          <cell r="A11753" t="str">
            <v>514463500</v>
          </cell>
        </row>
        <row r="11754">
          <cell r="A11754" t="str">
            <v>514463600</v>
          </cell>
        </row>
        <row r="11755">
          <cell r="A11755" t="str">
            <v>514463700</v>
          </cell>
        </row>
        <row r="11756">
          <cell r="A11756" t="str">
            <v>514463800</v>
          </cell>
        </row>
        <row r="11757">
          <cell r="A11757" t="str">
            <v>514463900</v>
          </cell>
        </row>
        <row r="11758">
          <cell r="A11758" t="str">
            <v>514465000</v>
          </cell>
        </row>
        <row r="11759">
          <cell r="A11759" t="str">
            <v>514465100</v>
          </cell>
        </row>
        <row r="11760">
          <cell r="A11760" t="str">
            <v>514465200</v>
          </cell>
        </row>
        <row r="11761">
          <cell r="A11761" t="str">
            <v>514465300</v>
          </cell>
        </row>
        <row r="11762">
          <cell r="A11762" t="str">
            <v>514465400</v>
          </cell>
        </row>
        <row r="11763">
          <cell r="A11763" t="str">
            <v>514465500</v>
          </cell>
        </row>
        <row r="11764">
          <cell r="A11764" t="str">
            <v>514465580</v>
          </cell>
        </row>
        <row r="11765">
          <cell r="A11765" t="str">
            <v>514465600</v>
          </cell>
        </row>
        <row r="11766">
          <cell r="A11766" t="str">
            <v>514465680</v>
          </cell>
        </row>
        <row r="11767">
          <cell r="A11767" t="str">
            <v>514465700</v>
          </cell>
        </row>
        <row r="11768">
          <cell r="A11768" t="str">
            <v>514465780</v>
          </cell>
        </row>
        <row r="11769">
          <cell r="A11769" t="str">
            <v>514465800</v>
          </cell>
        </row>
        <row r="11770">
          <cell r="A11770" t="str">
            <v>514465880</v>
          </cell>
        </row>
        <row r="11771">
          <cell r="A11771" t="str">
            <v>514465980</v>
          </cell>
        </row>
        <row r="11772">
          <cell r="A11772" t="str">
            <v>514467000</v>
          </cell>
        </row>
        <row r="11773">
          <cell r="A11773" t="str">
            <v>514467100</v>
          </cell>
        </row>
        <row r="11774">
          <cell r="A11774" t="str">
            <v>514467200</v>
          </cell>
        </row>
        <row r="11775">
          <cell r="A11775" t="str">
            <v>514467300</v>
          </cell>
        </row>
        <row r="11776">
          <cell r="A11776" t="str">
            <v>514467400</v>
          </cell>
        </row>
        <row r="11777">
          <cell r="A11777" t="str">
            <v>514467500</v>
          </cell>
        </row>
        <row r="11778">
          <cell r="A11778" t="str">
            <v>514467600</v>
          </cell>
        </row>
        <row r="11779">
          <cell r="A11779" t="str">
            <v>514467700</v>
          </cell>
        </row>
        <row r="11780">
          <cell r="A11780" t="str">
            <v>514467800</v>
          </cell>
        </row>
        <row r="11781">
          <cell r="A11781" t="str">
            <v>514467900</v>
          </cell>
        </row>
        <row r="11782">
          <cell r="A11782" t="str">
            <v>514471000</v>
          </cell>
        </row>
        <row r="11783">
          <cell r="A11783" t="str">
            <v>514471100</v>
          </cell>
        </row>
        <row r="11784">
          <cell r="A11784" t="str">
            <v>514471200</v>
          </cell>
        </row>
        <row r="11785">
          <cell r="A11785" t="str">
            <v>514471280</v>
          </cell>
        </row>
        <row r="11786">
          <cell r="A11786" t="str">
            <v>514471300</v>
          </cell>
        </row>
        <row r="11787">
          <cell r="A11787" t="str">
            <v>514471380</v>
          </cell>
        </row>
        <row r="11788">
          <cell r="A11788" t="str">
            <v>514471400</v>
          </cell>
        </row>
        <row r="11789">
          <cell r="A11789" t="str">
            <v>514471480</v>
          </cell>
        </row>
        <row r="11790">
          <cell r="A11790" t="str">
            <v>514471500</v>
          </cell>
        </row>
        <row r="11791">
          <cell r="A11791" t="str">
            <v>514471580</v>
          </cell>
        </row>
        <row r="11792">
          <cell r="A11792" t="str">
            <v>514471600</v>
          </cell>
        </row>
        <row r="11793">
          <cell r="A11793" t="str">
            <v>514471680</v>
          </cell>
        </row>
        <row r="11794">
          <cell r="A11794" t="str">
            <v>514471700</v>
          </cell>
        </row>
        <row r="11795">
          <cell r="A11795" t="str">
            <v>514471780</v>
          </cell>
        </row>
        <row r="11796">
          <cell r="A11796" t="str">
            <v>514471800</v>
          </cell>
        </row>
        <row r="11797">
          <cell r="A11797" t="str">
            <v>514471880</v>
          </cell>
        </row>
        <row r="11798">
          <cell r="A11798" t="str">
            <v>514471900</v>
          </cell>
        </row>
        <row r="11799">
          <cell r="A11799" t="str">
            <v>514473000</v>
          </cell>
        </row>
        <row r="11800">
          <cell r="A11800" t="str">
            <v>514473100</v>
          </cell>
        </row>
        <row r="11801">
          <cell r="A11801" t="str">
            <v>514473103</v>
          </cell>
        </row>
        <row r="11802">
          <cell r="A11802" t="str">
            <v>514473200</v>
          </cell>
        </row>
        <row r="11803">
          <cell r="A11803" t="str">
            <v>514473300</v>
          </cell>
        </row>
        <row r="11804">
          <cell r="A11804" t="str">
            <v>514473400</v>
          </cell>
        </row>
        <row r="11805">
          <cell r="A11805" t="str">
            <v>514473500</v>
          </cell>
        </row>
        <row r="11806">
          <cell r="A11806" t="str">
            <v>514473700</v>
          </cell>
        </row>
        <row r="11807">
          <cell r="A11807" t="str">
            <v>514477000</v>
          </cell>
        </row>
        <row r="11808">
          <cell r="A11808" t="str">
            <v>514477100</v>
          </cell>
        </row>
        <row r="11809">
          <cell r="A11809" t="str">
            <v>514477200</v>
          </cell>
        </row>
        <row r="11810">
          <cell r="A11810" t="str">
            <v>514477280</v>
          </cell>
        </row>
        <row r="11811">
          <cell r="A11811" t="str">
            <v>514477300</v>
          </cell>
        </row>
        <row r="11812">
          <cell r="A11812" t="str">
            <v>514477380</v>
          </cell>
        </row>
        <row r="11813">
          <cell r="A11813" t="str">
            <v>514477400</v>
          </cell>
        </row>
        <row r="11814">
          <cell r="A11814" t="str">
            <v>514477480</v>
          </cell>
        </row>
        <row r="11815">
          <cell r="A11815" t="str">
            <v>514477500</v>
          </cell>
        </row>
        <row r="11816">
          <cell r="A11816" t="str">
            <v>514477580</v>
          </cell>
        </row>
        <row r="11817">
          <cell r="A11817" t="str">
            <v>514477600</v>
          </cell>
        </row>
        <row r="11818">
          <cell r="A11818" t="str">
            <v>514477680</v>
          </cell>
        </row>
        <row r="11819">
          <cell r="A11819" t="str">
            <v>514477700</v>
          </cell>
        </row>
        <row r="11820">
          <cell r="A11820" t="str">
            <v>514477780</v>
          </cell>
        </row>
        <row r="11821">
          <cell r="A11821" t="str">
            <v>514477800</v>
          </cell>
        </row>
        <row r="11822">
          <cell r="A11822" t="str">
            <v>514477880</v>
          </cell>
        </row>
        <row r="11823">
          <cell r="A11823" t="str">
            <v>514477900</v>
          </cell>
        </row>
        <row r="11824">
          <cell r="A11824" t="str">
            <v>514479000</v>
          </cell>
        </row>
        <row r="11825">
          <cell r="A11825" t="str">
            <v>514479100</v>
          </cell>
        </row>
        <row r="11826">
          <cell r="A11826" t="str">
            <v>514479200</v>
          </cell>
        </row>
        <row r="11827">
          <cell r="A11827" t="str">
            <v>514479300</v>
          </cell>
        </row>
        <row r="11828">
          <cell r="A11828" t="str">
            <v>514479400</v>
          </cell>
        </row>
        <row r="11829">
          <cell r="A11829" t="str">
            <v>514479480</v>
          </cell>
        </row>
        <row r="11830">
          <cell r="A11830" t="str">
            <v>514479500</v>
          </cell>
        </row>
        <row r="11831">
          <cell r="A11831" t="str">
            <v>514479580</v>
          </cell>
        </row>
        <row r="11832">
          <cell r="A11832" t="str">
            <v>514479600</v>
          </cell>
        </row>
        <row r="11833">
          <cell r="A11833" t="str">
            <v>514479700</v>
          </cell>
        </row>
        <row r="11834">
          <cell r="A11834" t="str">
            <v>514479800</v>
          </cell>
        </row>
        <row r="11835">
          <cell r="A11835" t="str">
            <v>514479880</v>
          </cell>
        </row>
        <row r="11836">
          <cell r="A11836" t="str">
            <v>514479900</v>
          </cell>
        </row>
        <row r="11837">
          <cell r="A11837" t="str">
            <v>514481000</v>
          </cell>
        </row>
        <row r="11838">
          <cell r="A11838" t="str">
            <v>514481100</v>
          </cell>
        </row>
        <row r="11839">
          <cell r="A11839" t="str">
            <v>514483000</v>
          </cell>
        </row>
        <row r="11840">
          <cell r="A11840" t="str">
            <v>514483100</v>
          </cell>
        </row>
        <row r="11841">
          <cell r="A11841" t="str">
            <v>514483200</v>
          </cell>
        </row>
        <row r="11842">
          <cell r="A11842" t="str">
            <v>514483300</v>
          </cell>
        </row>
        <row r="11843">
          <cell r="A11843" t="str">
            <v>514483303</v>
          </cell>
        </row>
        <row r="11844">
          <cell r="A11844" t="str">
            <v>514483400</v>
          </cell>
        </row>
        <row r="11845">
          <cell r="A11845" t="str">
            <v>514483500</v>
          </cell>
        </row>
        <row r="11846">
          <cell r="A11846" t="str">
            <v>514483600</v>
          </cell>
        </row>
        <row r="11847">
          <cell r="A11847" t="str">
            <v>514483700</v>
          </cell>
        </row>
        <row r="11848">
          <cell r="A11848" t="str">
            <v>514487000</v>
          </cell>
        </row>
        <row r="11849">
          <cell r="A11849" t="str">
            <v>514487100</v>
          </cell>
        </row>
        <row r="11850">
          <cell r="A11850" t="str">
            <v>514487200</v>
          </cell>
        </row>
        <row r="11851">
          <cell r="A11851" t="str">
            <v>514487300</v>
          </cell>
        </row>
        <row r="11852">
          <cell r="A11852" t="str">
            <v>514487400</v>
          </cell>
        </row>
        <row r="11853">
          <cell r="A11853" t="str">
            <v>514487500</v>
          </cell>
        </row>
        <row r="11854">
          <cell r="A11854" t="str">
            <v>514487600</v>
          </cell>
        </row>
        <row r="11855">
          <cell r="A11855" t="str">
            <v>514487700</v>
          </cell>
        </row>
        <row r="11856">
          <cell r="A11856" t="str">
            <v>514487800</v>
          </cell>
        </row>
        <row r="11857">
          <cell r="A11857" t="str">
            <v>514487900</v>
          </cell>
        </row>
        <row r="11858">
          <cell r="A11858" t="str">
            <v>514489000</v>
          </cell>
        </row>
        <row r="11859">
          <cell r="A11859" t="str">
            <v>514489100</v>
          </cell>
        </row>
        <row r="11860">
          <cell r="A11860" t="str">
            <v>514489200</v>
          </cell>
        </row>
        <row r="11861">
          <cell r="A11861" t="str">
            <v>514489300</v>
          </cell>
        </row>
        <row r="11862">
          <cell r="A11862" t="str">
            <v>514489400</v>
          </cell>
        </row>
        <row r="11863">
          <cell r="A11863" t="str">
            <v>514489500</v>
          </cell>
        </row>
        <row r="11864">
          <cell r="A11864" t="str">
            <v>514489600</v>
          </cell>
        </row>
        <row r="11865">
          <cell r="A11865" t="str">
            <v>514600000</v>
          </cell>
        </row>
        <row r="11866">
          <cell r="A11866" t="str">
            <v>514630000</v>
          </cell>
        </row>
        <row r="11867">
          <cell r="A11867" t="str">
            <v>514630100</v>
          </cell>
        </row>
        <row r="11868">
          <cell r="A11868" t="str">
            <v>514630200</v>
          </cell>
        </row>
        <row r="11869">
          <cell r="A11869" t="str">
            <v>514630300</v>
          </cell>
        </row>
        <row r="11870">
          <cell r="A11870" t="str">
            <v>514630400</v>
          </cell>
        </row>
        <row r="11871">
          <cell r="A11871" t="str">
            <v>514630500</v>
          </cell>
        </row>
        <row r="11872">
          <cell r="A11872" t="str">
            <v>514630600</v>
          </cell>
        </row>
        <row r="11873">
          <cell r="A11873" t="str">
            <v>514630700</v>
          </cell>
        </row>
        <row r="11874">
          <cell r="A11874" t="str">
            <v>514633000</v>
          </cell>
        </row>
        <row r="11875">
          <cell r="A11875" t="str">
            <v>514633100</v>
          </cell>
        </row>
        <row r="11876">
          <cell r="A11876" t="str">
            <v>514633200</v>
          </cell>
        </row>
        <row r="11877">
          <cell r="A11877" t="str">
            <v>514633500</v>
          </cell>
        </row>
        <row r="11878">
          <cell r="A11878" t="str">
            <v>514633580</v>
          </cell>
        </row>
        <row r="11879">
          <cell r="A11879" t="str">
            <v>514633600</v>
          </cell>
        </row>
        <row r="11880">
          <cell r="A11880" t="str">
            <v>514633700</v>
          </cell>
        </row>
        <row r="11881">
          <cell r="A11881" t="str">
            <v>514633800</v>
          </cell>
        </row>
        <row r="11882">
          <cell r="A11882" t="str">
            <v>514633900</v>
          </cell>
        </row>
        <row r="11883">
          <cell r="A11883" t="str">
            <v>514635000</v>
          </cell>
        </row>
        <row r="11884">
          <cell r="A11884" t="str">
            <v>514635100</v>
          </cell>
        </row>
        <row r="11885">
          <cell r="A11885" t="str">
            <v>514635200</v>
          </cell>
        </row>
        <row r="11886">
          <cell r="A11886" t="str">
            <v>514637000</v>
          </cell>
        </row>
        <row r="11887">
          <cell r="A11887" t="str">
            <v>514637100</v>
          </cell>
        </row>
        <row r="11888">
          <cell r="A11888" t="str">
            <v>514637200</v>
          </cell>
        </row>
        <row r="11889">
          <cell r="A11889" t="str">
            <v>514637300</v>
          </cell>
        </row>
        <row r="11890">
          <cell r="A11890" t="str">
            <v>514637400</v>
          </cell>
        </row>
        <row r="11891">
          <cell r="A11891" t="str">
            <v>514637500</v>
          </cell>
        </row>
        <row r="11892">
          <cell r="A11892" t="str">
            <v>514637600</v>
          </cell>
        </row>
        <row r="11893">
          <cell r="A11893" t="str">
            <v>514637700</v>
          </cell>
        </row>
        <row r="11894">
          <cell r="A11894" t="str">
            <v>514637800</v>
          </cell>
        </row>
        <row r="11895">
          <cell r="A11895" t="str">
            <v>514639000</v>
          </cell>
        </row>
        <row r="11896">
          <cell r="A11896" t="str">
            <v>514639100</v>
          </cell>
        </row>
        <row r="11897">
          <cell r="A11897" t="str">
            <v>514639200</v>
          </cell>
        </row>
        <row r="11898">
          <cell r="A11898" t="str">
            <v>514643000</v>
          </cell>
        </row>
        <row r="11899">
          <cell r="A11899" t="str">
            <v>514643100</v>
          </cell>
        </row>
        <row r="11900">
          <cell r="A11900" t="str">
            <v>514643280</v>
          </cell>
        </row>
        <row r="11901">
          <cell r="A11901" t="str">
            <v>514643300</v>
          </cell>
        </row>
        <row r="11902">
          <cell r="A11902" t="str">
            <v>514643380</v>
          </cell>
        </row>
        <row r="11903">
          <cell r="A11903" t="str">
            <v>514643400</v>
          </cell>
        </row>
        <row r="11904">
          <cell r="A11904" t="str">
            <v>514643480</v>
          </cell>
        </row>
        <row r="11905">
          <cell r="A11905" t="str">
            <v>514643500</v>
          </cell>
        </row>
        <row r="11906">
          <cell r="A11906" t="str">
            <v>514643580</v>
          </cell>
        </row>
        <row r="11907">
          <cell r="A11907" t="str">
            <v>514643600</v>
          </cell>
        </row>
        <row r="11908">
          <cell r="A11908" t="str">
            <v>514643680</v>
          </cell>
        </row>
        <row r="11909">
          <cell r="A11909" t="str">
            <v>514643700</v>
          </cell>
        </row>
        <row r="11910">
          <cell r="A11910" t="str">
            <v>514643780</v>
          </cell>
        </row>
        <row r="11911">
          <cell r="A11911" t="str">
            <v>514643800</v>
          </cell>
        </row>
        <row r="11912">
          <cell r="A11912" t="str">
            <v>514643900</v>
          </cell>
        </row>
        <row r="11913">
          <cell r="A11913" t="str">
            <v>514645000</v>
          </cell>
        </row>
        <row r="11914">
          <cell r="A11914" t="str">
            <v>514645100</v>
          </cell>
        </row>
        <row r="11915">
          <cell r="A11915" t="str">
            <v>514653000</v>
          </cell>
        </row>
        <row r="11916">
          <cell r="A11916" t="str">
            <v>514653100</v>
          </cell>
        </row>
        <row r="11917">
          <cell r="A11917" t="str">
            <v>514653200</v>
          </cell>
        </row>
        <row r="11918">
          <cell r="A11918" t="str">
            <v>514653280</v>
          </cell>
        </row>
        <row r="11919">
          <cell r="A11919" t="str">
            <v>514653300</v>
          </cell>
        </row>
        <row r="11920">
          <cell r="A11920" t="str">
            <v>514653400</v>
          </cell>
        </row>
        <row r="11921">
          <cell r="A11921" t="str">
            <v>514653500</v>
          </cell>
        </row>
        <row r="11922">
          <cell r="A11922" t="str">
            <v>514653600</v>
          </cell>
        </row>
        <row r="11923">
          <cell r="A11923" t="str">
            <v>514653700</v>
          </cell>
        </row>
        <row r="11924">
          <cell r="A11924" t="str">
            <v>514653800</v>
          </cell>
        </row>
        <row r="11925">
          <cell r="A11925" t="str">
            <v>514653900</v>
          </cell>
        </row>
        <row r="11926">
          <cell r="A11926" t="str">
            <v>514655000</v>
          </cell>
        </row>
        <row r="11927">
          <cell r="A11927" t="str">
            <v>514655100</v>
          </cell>
        </row>
        <row r="11928">
          <cell r="A11928" t="str">
            <v>514655200</v>
          </cell>
        </row>
        <row r="11929">
          <cell r="A11929" t="str">
            <v>514655300</v>
          </cell>
        </row>
        <row r="11930">
          <cell r="A11930" t="str">
            <v>514655400</v>
          </cell>
        </row>
        <row r="11931">
          <cell r="A11931" t="str">
            <v>514655500</v>
          </cell>
        </row>
        <row r="11932">
          <cell r="A11932" t="str">
            <v>514655600</v>
          </cell>
        </row>
        <row r="11933">
          <cell r="A11933" t="str">
            <v>514657000</v>
          </cell>
        </row>
        <row r="11934">
          <cell r="A11934" t="str">
            <v>514657100</v>
          </cell>
        </row>
        <row r="11935">
          <cell r="A11935" t="str">
            <v>514800000</v>
          </cell>
        </row>
        <row r="11936">
          <cell r="A11936" t="str">
            <v>514830000</v>
          </cell>
        </row>
        <row r="11937">
          <cell r="A11937" t="str">
            <v>514830100</v>
          </cell>
        </row>
        <row r="11938">
          <cell r="A11938" t="str">
            <v>514833000</v>
          </cell>
        </row>
        <row r="11939">
          <cell r="A11939" t="str">
            <v>514833100</v>
          </cell>
        </row>
        <row r="11940">
          <cell r="A11940" t="str">
            <v>514833103</v>
          </cell>
        </row>
        <row r="11941">
          <cell r="A11941" t="str">
            <v>514833105</v>
          </cell>
        </row>
        <row r="11942">
          <cell r="A11942" t="str">
            <v>514834000</v>
          </cell>
        </row>
        <row r="11943">
          <cell r="A11943" t="str">
            <v>514834100</v>
          </cell>
        </row>
        <row r="11944">
          <cell r="A11944" t="str">
            <v>514834103</v>
          </cell>
        </row>
        <row r="11945">
          <cell r="A11945" t="str">
            <v>514835000</v>
          </cell>
        </row>
        <row r="11946">
          <cell r="A11946" t="str">
            <v>514835100</v>
          </cell>
        </row>
        <row r="11947">
          <cell r="A11947" t="str">
            <v>514835103</v>
          </cell>
        </row>
        <row r="11948">
          <cell r="A11948" t="str">
            <v>514835200</v>
          </cell>
        </row>
        <row r="11949">
          <cell r="A11949" t="str">
            <v>514835203</v>
          </cell>
        </row>
        <row r="11950">
          <cell r="A11950" t="str">
            <v>514835500</v>
          </cell>
        </row>
        <row r="11951">
          <cell r="A11951" t="str">
            <v>514835503</v>
          </cell>
        </row>
        <row r="11952">
          <cell r="A11952" t="str">
            <v>514836000</v>
          </cell>
        </row>
        <row r="11953">
          <cell r="A11953" t="str">
            <v>514836100</v>
          </cell>
        </row>
        <row r="11954">
          <cell r="A11954" t="str">
            <v>514836103</v>
          </cell>
        </row>
        <row r="11955">
          <cell r="A11955" t="str">
            <v>514836400</v>
          </cell>
        </row>
        <row r="11956">
          <cell r="A11956" t="str">
            <v>514837000</v>
          </cell>
        </row>
        <row r="11957">
          <cell r="A11957" t="str">
            <v>514837100</v>
          </cell>
        </row>
        <row r="11958">
          <cell r="A11958" t="str">
            <v>514837103</v>
          </cell>
        </row>
        <row r="11959">
          <cell r="A11959" t="str">
            <v>514837105</v>
          </cell>
        </row>
        <row r="11960">
          <cell r="A11960" t="str">
            <v>514837200</v>
          </cell>
        </row>
        <row r="11961">
          <cell r="A11961" t="str">
            <v>514837203</v>
          </cell>
        </row>
        <row r="11962">
          <cell r="A11962" t="str">
            <v>514837205</v>
          </cell>
        </row>
        <row r="11963">
          <cell r="A11963" t="str">
            <v>514837207</v>
          </cell>
        </row>
        <row r="11964">
          <cell r="A11964" t="str">
            <v>514837209</v>
          </cell>
        </row>
        <row r="11965">
          <cell r="A11965" t="str">
            <v>514837211</v>
          </cell>
        </row>
        <row r="11966">
          <cell r="A11966" t="str">
            <v>514837213</v>
          </cell>
        </row>
        <row r="11967">
          <cell r="A11967" t="str">
            <v>514837215</v>
          </cell>
        </row>
        <row r="11968">
          <cell r="A11968" t="str">
            <v>514837217</v>
          </cell>
        </row>
        <row r="11969">
          <cell r="A11969" t="str">
            <v>514837219</v>
          </cell>
        </row>
        <row r="11970">
          <cell r="A11970" t="str">
            <v>514837221</v>
          </cell>
        </row>
        <row r="11971">
          <cell r="A11971" t="str">
            <v>514837223</v>
          </cell>
        </row>
        <row r="11972">
          <cell r="A11972" t="str">
            <v>514837225</v>
          </cell>
        </row>
        <row r="11973">
          <cell r="A11973" t="str">
            <v>514837227</v>
          </cell>
        </row>
        <row r="11974">
          <cell r="A11974" t="str">
            <v>514837229</v>
          </cell>
        </row>
        <row r="11975">
          <cell r="A11975" t="str">
            <v>514837300</v>
          </cell>
        </row>
        <row r="11976">
          <cell r="A11976" t="str">
            <v>514837303</v>
          </cell>
        </row>
        <row r="11977">
          <cell r="A11977" t="str">
            <v>514837305</v>
          </cell>
        </row>
        <row r="11978">
          <cell r="A11978" t="str">
            <v>514837400</v>
          </cell>
        </row>
        <row r="11979">
          <cell r="A11979" t="str">
            <v>514837403</v>
          </cell>
        </row>
        <row r="11980">
          <cell r="A11980" t="str">
            <v>514839000</v>
          </cell>
        </row>
        <row r="11981">
          <cell r="A11981" t="str">
            <v>514839100</v>
          </cell>
        </row>
        <row r="11982">
          <cell r="A11982" t="str">
            <v>514839300</v>
          </cell>
        </row>
        <row r="11983">
          <cell r="A11983" t="str">
            <v>514839500</v>
          </cell>
        </row>
        <row r="11984">
          <cell r="A11984" t="str">
            <v>514839503</v>
          </cell>
        </row>
        <row r="11985">
          <cell r="A11985" t="str">
            <v>514839600</v>
          </cell>
        </row>
        <row r="11986">
          <cell r="A11986" t="str">
            <v>514839700</v>
          </cell>
        </row>
        <row r="11987">
          <cell r="A11987" t="str">
            <v>514839800</v>
          </cell>
        </row>
        <row r="11988">
          <cell r="A11988" t="str">
            <v>514839803</v>
          </cell>
        </row>
        <row r="11989">
          <cell r="A11989" t="str">
            <v>514841000</v>
          </cell>
        </row>
        <row r="11990">
          <cell r="A11990" t="str">
            <v>514841100</v>
          </cell>
        </row>
        <row r="11991">
          <cell r="A11991" t="str">
            <v>514841300</v>
          </cell>
        </row>
        <row r="11992">
          <cell r="A11992" t="str">
            <v>514841500</v>
          </cell>
        </row>
        <row r="11993">
          <cell r="A11993" t="str">
            <v>514843000</v>
          </cell>
        </row>
        <row r="11994">
          <cell r="A11994" t="str">
            <v>514843100</v>
          </cell>
        </row>
        <row r="11995">
          <cell r="A11995" t="str">
            <v>514843200</v>
          </cell>
        </row>
        <row r="11996">
          <cell r="A11996" t="str">
            <v>514843300</v>
          </cell>
        </row>
        <row r="11997">
          <cell r="A11997" t="str">
            <v>514843400</v>
          </cell>
        </row>
        <row r="11998">
          <cell r="A11998" t="str">
            <v>514845000</v>
          </cell>
        </row>
        <row r="11999">
          <cell r="A11999" t="str">
            <v>514845100</v>
          </cell>
        </row>
        <row r="12000">
          <cell r="A12000" t="str">
            <v>514845200</v>
          </cell>
        </row>
        <row r="12001">
          <cell r="A12001" t="str">
            <v>514845300</v>
          </cell>
        </row>
        <row r="12002">
          <cell r="A12002" t="str">
            <v>514845500</v>
          </cell>
        </row>
        <row r="12003">
          <cell r="A12003" t="str">
            <v>514845600</v>
          </cell>
        </row>
        <row r="12004">
          <cell r="A12004" t="str">
            <v>514847000</v>
          </cell>
        </row>
        <row r="12005">
          <cell r="A12005" t="str">
            <v>514847100</v>
          </cell>
        </row>
        <row r="12006">
          <cell r="A12006" t="str">
            <v>514847103</v>
          </cell>
        </row>
        <row r="12007">
          <cell r="A12007" t="str">
            <v>514847300</v>
          </cell>
        </row>
        <row r="12008">
          <cell r="A12008" t="str">
            <v>514849000</v>
          </cell>
        </row>
        <row r="12009">
          <cell r="A12009" t="str">
            <v>514849100</v>
          </cell>
        </row>
        <row r="12010">
          <cell r="A12010" t="str">
            <v>514849103</v>
          </cell>
        </row>
        <row r="12011">
          <cell r="A12011" t="str">
            <v>514849500</v>
          </cell>
        </row>
        <row r="12012">
          <cell r="A12012" t="str">
            <v>514849503</v>
          </cell>
        </row>
        <row r="12013">
          <cell r="A12013" t="str">
            <v>514849600</v>
          </cell>
        </row>
        <row r="12014">
          <cell r="A12014" t="str">
            <v>514849700</v>
          </cell>
        </row>
        <row r="12015">
          <cell r="A12015" t="str">
            <v>514853000</v>
          </cell>
        </row>
        <row r="12016">
          <cell r="A12016" t="str">
            <v>514853100</v>
          </cell>
        </row>
        <row r="12017">
          <cell r="A12017" t="str">
            <v>514853200</v>
          </cell>
        </row>
        <row r="12018">
          <cell r="A12018" t="str">
            <v>514853400</v>
          </cell>
        </row>
        <row r="12019">
          <cell r="A12019" t="str">
            <v>514853500</v>
          </cell>
        </row>
        <row r="12020">
          <cell r="A12020" t="str">
            <v>514853600</v>
          </cell>
        </row>
        <row r="12021">
          <cell r="A12021" t="str">
            <v>514857000</v>
          </cell>
        </row>
        <row r="12022">
          <cell r="A12022" t="str">
            <v>514857100</v>
          </cell>
        </row>
        <row r="12023">
          <cell r="A12023" t="str">
            <v>514857103</v>
          </cell>
        </row>
        <row r="12024">
          <cell r="A12024" t="str">
            <v>514857300</v>
          </cell>
        </row>
        <row r="12025">
          <cell r="A12025" t="str">
            <v>514857303</v>
          </cell>
        </row>
        <row r="12026">
          <cell r="A12026" t="str">
            <v>515200000</v>
          </cell>
        </row>
        <row r="12027">
          <cell r="A12027" t="str">
            <v>515230000</v>
          </cell>
        </row>
        <row r="12028">
          <cell r="A12028" t="str">
            <v>515230100</v>
          </cell>
        </row>
        <row r="12029">
          <cell r="A12029" t="str">
            <v>515230200</v>
          </cell>
        </row>
        <row r="12030">
          <cell r="A12030" t="str">
            <v>515230300</v>
          </cell>
        </row>
        <row r="12031">
          <cell r="A12031" t="str">
            <v>515233000</v>
          </cell>
        </row>
        <row r="12032">
          <cell r="A12032" t="str">
            <v>515233100</v>
          </cell>
        </row>
        <row r="12033">
          <cell r="A12033" t="str">
            <v>515233200</v>
          </cell>
        </row>
        <row r="12034">
          <cell r="A12034" t="str">
            <v>515233300</v>
          </cell>
        </row>
        <row r="12035">
          <cell r="A12035" t="str">
            <v>515237000</v>
          </cell>
        </row>
        <row r="12036">
          <cell r="A12036" t="str">
            <v>515237100</v>
          </cell>
        </row>
        <row r="12037">
          <cell r="A12037" t="str">
            <v>515237200</v>
          </cell>
        </row>
        <row r="12038">
          <cell r="A12038" t="str">
            <v>515239000</v>
          </cell>
        </row>
        <row r="12039">
          <cell r="A12039" t="str">
            <v>515239100</v>
          </cell>
        </row>
        <row r="12040">
          <cell r="A12040" t="str">
            <v>515239200</v>
          </cell>
        </row>
        <row r="12041">
          <cell r="A12041" t="str">
            <v>515239300</v>
          </cell>
        </row>
        <row r="12042">
          <cell r="A12042" t="str">
            <v>515239400</v>
          </cell>
        </row>
        <row r="12043">
          <cell r="A12043" t="str">
            <v>515243000</v>
          </cell>
        </row>
        <row r="12044">
          <cell r="A12044" t="str">
            <v>515243100</v>
          </cell>
        </row>
        <row r="12045">
          <cell r="A12045" t="str">
            <v>515243200</v>
          </cell>
        </row>
        <row r="12046">
          <cell r="A12046" t="str">
            <v>515243300</v>
          </cell>
        </row>
        <row r="12047">
          <cell r="A12047" t="str">
            <v>515243400</v>
          </cell>
        </row>
        <row r="12048">
          <cell r="A12048" t="str">
            <v>515243500</v>
          </cell>
        </row>
        <row r="12049">
          <cell r="A12049" t="str">
            <v>515245000</v>
          </cell>
        </row>
        <row r="12050">
          <cell r="A12050" t="str">
            <v>515245100</v>
          </cell>
        </row>
        <row r="12051">
          <cell r="A12051" t="str">
            <v>515245103</v>
          </cell>
        </row>
        <row r="12052">
          <cell r="A12052" t="str">
            <v>515245200</v>
          </cell>
        </row>
        <row r="12053">
          <cell r="A12053" t="str">
            <v>515245300</v>
          </cell>
        </row>
        <row r="12054">
          <cell r="A12054" t="str">
            <v>515245303</v>
          </cell>
        </row>
        <row r="12055">
          <cell r="A12055" t="str">
            <v>515245400</v>
          </cell>
        </row>
        <row r="12056">
          <cell r="A12056" t="str">
            <v>515245500</v>
          </cell>
        </row>
        <row r="12057">
          <cell r="A12057" t="str">
            <v>515245600</v>
          </cell>
        </row>
        <row r="12058">
          <cell r="A12058" t="str">
            <v>515247000</v>
          </cell>
        </row>
        <row r="12059">
          <cell r="A12059" t="str">
            <v>515247100</v>
          </cell>
        </row>
        <row r="12060">
          <cell r="A12060" t="str">
            <v>515247200</v>
          </cell>
        </row>
        <row r="12061">
          <cell r="A12061" t="str">
            <v>515247300</v>
          </cell>
        </row>
        <row r="12062">
          <cell r="A12062" t="str">
            <v>515249000</v>
          </cell>
        </row>
        <row r="12063">
          <cell r="A12063" t="str">
            <v>515249100</v>
          </cell>
        </row>
        <row r="12064">
          <cell r="A12064" t="str">
            <v>515249103</v>
          </cell>
        </row>
        <row r="12065">
          <cell r="A12065" t="str">
            <v>515249200</v>
          </cell>
        </row>
        <row r="12066">
          <cell r="A12066" t="str">
            <v>515249203</v>
          </cell>
        </row>
        <row r="12067">
          <cell r="A12067" t="str">
            <v>515249205</v>
          </cell>
        </row>
        <row r="12068">
          <cell r="A12068" t="str">
            <v>515249300</v>
          </cell>
        </row>
        <row r="12069">
          <cell r="A12069" t="str">
            <v>515249400</v>
          </cell>
        </row>
        <row r="12070">
          <cell r="A12070" t="str">
            <v>515249403</v>
          </cell>
        </row>
        <row r="12071">
          <cell r="A12071" t="str">
            <v>515249405</v>
          </cell>
        </row>
        <row r="12072">
          <cell r="A12072" t="str">
            <v>515249500</v>
          </cell>
        </row>
        <row r="12073">
          <cell r="A12073" t="str">
            <v>515249503</v>
          </cell>
        </row>
        <row r="12074">
          <cell r="A12074" t="str">
            <v>515249505</v>
          </cell>
        </row>
        <row r="12075">
          <cell r="A12075" t="str">
            <v>515249507</v>
          </cell>
        </row>
        <row r="12076">
          <cell r="A12076" t="str">
            <v>515249600</v>
          </cell>
        </row>
        <row r="12077">
          <cell r="A12077" t="str">
            <v>515249603</v>
          </cell>
        </row>
        <row r="12078">
          <cell r="A12078" t="str">
            <v>515249700</v>
          </cell>
        </row>
        <row r="12079">
          <cell r="A12079" t="str">
            <v>515249800</v>
          </cell>
        </row>
        <row r="12080">
          <cell r="A12080" t="str">
            <v>515249803</v>
          </cell>
        </row>
        <row r="12081">
          <cell r="A12081" t="str">
            <v>515249805</v>
          </cell>
        </row>
        <row r="12082">
          <cell r="A12082" t="str">
            <v>515249807</v>
          </cell>
        </row>
        <row r="12083">
          <cell r="A12083" t="str">
            <v>515249900</v>
          </cell>
        </row>
        <row r="12084">
          <cell r="A12084" t="str">
            <v>515253000</v>
          </cell>
        </row>
        <row r="12085">
          <cell r="A12085" t="str">
            <v>515253100</v>
          </cell>
        </row>
        <row r="12086">
          <cell r="A12086" t="str">
            <v>515253103</v>
          </cell>
        </row>
        <row r="12087">
          <cell r="A12087" t="str">
            <v>515255000</v>
          </cell>
        </row>
        <row r="12088">
          <cell r="A12088" t="str">
            <v>515255100</v>
          </cell>
        </row>
        <row r="12089">
          <cell r="A12089" t="str">
            <v>515255200</v>
          </cell>
        </row>
        <row r="12090">
          <cell r="A12090" t="str">
            <v>515257000</v>
          </cell>
        </row>
        <row r="12091">
          <cell r="A12091" t="str">
            <v>515257100</v>
          </cell>
        </row>
        <row r="12092">
          <cell r="A12092" t="str">
            <v>515257200</v>
          </cell>
        </row>
        <row r="12093">
          <cell r="A12093" t="str">
            <v>515257300</v>
          </cell>
        </row>
        <row r="12094">
          <cell r="A12094" t="str">
            <v>515257400</v>
          </cell>
        </row>
        <row r="12095">
          <cell r="A12095" t="str">
            <v>515257500</v>
          </cell>
        </row>
        <row r="12096">
          <cell r="A12096" t="str">
            <v>515257600</v>
          </cell>
        </row>
        <row r="12097">
          <cell r="A12097" t="str">
            <v>515257700</v>
          </cell>
        </row>
        <row r="12098">
          <cell r="A12098" t="str">
            <v>515257800</v>
          </cell>
        </row>
        <row r="12099">
          <cell r="A12099" t="str">
            <v>515257900</v>
          </cell>
        </row>
        <row r="12100">
          <cell r="A12100" t="str">
            <v>515259000</v>
          </cell>
        </row>
        <row r="12101">
          <cell r="A12101" t="str">
            <v>515259100</v>
          </cell>
        </row>
        <row r="12102">
          <cell r="A12102" t="str">
            <v>515259200</v>
          </cell>
        </row>
        <row r="12103">
          <cell r="A12103" t="str">
            <v>515259300</v>
          </cell>
        </row>
        <row r="12104">
          <cell r="A12104" t="str">
            <v>515259400</v>
          </cell>
        </row>
        <row r="12105">
          <cell r="A12105" t="str">
            <v>515263000</v>
          </cell>
        </row>
        <row r="12106">
          <cell r="A12106" t="str">
            <v>515263100</v>
          </cell>
        </row>
        <row r="12107">
          <cell r="A12107" t="str">
            <v>515263200</v>
          </cell>
        </row>
        <row r="12108">
          <cell r="A12108" t="str">
            <v>515263300</v>
          </cell>
        </row>
        <row r="12109">
          <cell r="A12109" t="str">
            <v>515263400</v>
          </cell>
        </row>
        <row r="12110">
          <cell r="A12110" t="str">
            <v>515265000</v>
          </cell>
        </row>
        <row r="12111">
          <cell r="A12111" t="str">
            <v>515265100</v>
          </cell>
        </row>
        <row r="12112">
          <cell r="A12112" t="str">
            <v>515265105</v>
          </cell>
        </row>
        <row r="12113">
          <cell r="A12113" t="str">
            <v>515265107</v>
          </cell>
        </row>
        <row r="12114">
          <cell r="A12114" t="str">
            <v>515265200</v>
          </cell>
        </row>
        <row r="12115">
          <cell r="A12115" t="str">
            <v>515265300</v>
          </cell>
        </row>
        <row r="12116">
          <cell r="A12116" t="str">
            <v>515265303</v>
          </cell>
        </row>
        <row r="12117">
          <cell r="A12117" t="str">
            <v>515265400</v>
          </cell>
        </row>
        <row r="12118">
          <cell r="A12118" t="str">
            <v>515265403</v>
          </cell>
        </row>
        <row r="12119">
          <cell r="A12119" t="str">
            <v>515265500</v>
          </cell>
        </row>
        <row r="12120">
          <cell r="A12120" t="str">
            <v>515265600</v>
          </cell>
        </row>
        <row r="12121">
          <cell r="A12121" t="str">
            <v>515265700</v>
          </cell>
        </row>
        <row r="12122">
          <cell r="A12122" t="str">
            <v>515265800</v>
          </cell>
        </row>
        <row r="12123">
          <cell r="A12123" t="str">
            <v>515267000</v>
          </cell>
        </row>
        <row r="12124">
          <cell r="A12124" t="str">
            <v>515267100</v>
          </cell>
        </row>
        <row r="12125">
          <cell r="A12125" t="str">
            <v>515267200</v>
          </cell>
        </row>
        <row r="12126">
          <cell r="A12126" t="str">
            <v>515269000</v>
          </cell>
        </row>
        <row r="12127">
          <cell r="A12127" t="str">
            <v>515269100</v>
          </cell>
        </row>
        <row r="12128">
          <cell r="A12128" t="str">
            <v>515269200</v>
          </cell>
        </row>
        <row r="12129">
          <cell r="A12129" t="str">
            <v>515269400</v>
          </cell>
        </row>
        <row r="12130">
          <cell r="A12130" t="str">
            <v>515273000</v>
          </cell>
        </row>
        <row r="12131">
          <cell r="A12131" t="str">
            <v>515273100</v>
          </cell>
        </row>
        <row r="12132">
          <cell r="A12132" t="str">
            <v>515273200</v>
          </cell>
        </row>
        <row r="12133">
          <cell r="A12133" t="str">
            <v>515273300</v>
          </cell>
        </row>
        <row r="12134">
          <cell r="A12134" t="str">
            <v>515273400</v>
          </cell>
        </row>
        <row r="12135">
          <cell r="A12135" t="str">
            <v>515273500</v>
          </cell>
        </row>
        <row r="12136">
          <cell r="A12136" t="str">
            <v>515400000</v>
          </cell>
        </row>
        <row r="12137">
          <cell r="A12137" t="str">
            <v>515420100</v>
          </cell>
        </row>
        <row r="12138">
          <cell r="A12138" t="str">
            <v>515433000</v>
          </cell>
        </row>
        <row r="12139">
          <cell r="A12139" t="str">
            <v>515433100</v>
          </cell>
        </row>
        <row r="12140">
          <cell r="A12140" t="str">
            <v>515435000</v>
          </cell>
        </row>
        <row r="12141">
          <cell r="A12141" t="str">
            <v>515435100</v>
          </cell>
        </row>
        <row r="12142">
          <cell r="A12142" t="str">
            <v>515435200</v>
          </cell>
        </row>
        <row r="12143">
          <cell r="A12143" t="str">
            <v>515437000</v>
          </cell>
        </row>
        <row r="12144">
          <cell r="A12144" t="str">
            <v>515437100</v>
          </cell>
        </row>
        <row r="12145">
          <cell r="A12145" t="str">
            <v>515437200</v>
          </cell>
        </row>
        <row r="12146">
          <cell r="A12146" t="str">
            <v>515437300</v>
          </cell>
        </row>
        <row r="12147">
          <cell r="A12147" t="str">
            <v>515437380</v>
          </cell>
        </row>
        <row r="12148">
          <cell r="A12148" t="str">
            <v>515437400</v>
          </cell>
        </row>
        <row r="12149">
          <cell r="A12149" t="str">
            <v>515437480</v>
          </cell>
        </row>
        <row r="12150">
          <cell r="A12150" t="str">
            <v>515437500</v>
          </cell>
        </row>
        <row r="12151">
          <cell r="A12151" t="str">
            <v>515437580</v>
          </cell>
        </row>
        <row r="12152">
          <cell r="A12152" t="str">
            <v>515437600</v>
          </cell>
        </row>
        <row r="12153">
          <cell r="A12153" t="str">
            <v>515437680</v>
          </cell>
        </row>
        <row r="12154">
          <cell r="A12154" t="str">
            <v>515437700</v>
          </cell>
        </row>
        <row r="12155">
          <cell r="A12155" t="str">
            <v>515437780</v>
          </cell>
        </row>
        <row r="12156">
          <cell r="A12156" t="str">
            <v>515437800</v>
          </cell>
        </row>
        <row r="12157">
          <cell r="A12157" t="str">
            <v>515437900</v>
          </cell>
        </row>
        <row r="12158">
          <cell r="A12158" t="str">
            <v>515439000</v>
          </cell>
        </row>
        <row r="12159">
          <cell r="A12159" t="str">
            <v>515439100</v>
          </cell>
        </row>
        <row r="12160">
          <cell r="A12160" t="str">
            <v>515439200</v>
          </cell>
        </row>
        <row r="12161">
          <cell r="A12161" t="str">
            <v>515439300</v>
          </cell>
        </row>
        <row r="12162">
          <cell r="A12162" t="str">
            <v>515439400</v>
          </cell>
        </row>
        <row r="12163">
          <cell r="A12163" t="str">
            <v>515441000</v>
          </cell>
        </row>
        <row r="12164">
          <cell r="A12164" t="str">
            <v>515441100</v>
          </cell>
        </row>
        <row r="12165">
          <cell r="A12165" t="str">
            <v>515441200</v>
          </cell>
        </row>
        <row r="12166">
          <cell r="A12166" t="str">
            <v>515441300</v>
          </cell>
        </row>
        <row r="12167">
          <cell r="A12167" t="str">
            <v>515441400</v>
          </cell>
        </row>
        <row r="12168">
          <cell r="A12168" t="str">
            <v>515443000</v>
          </cell>
        </row>
        <row r="12169">
          <cell r="A12169" t="str">
            <v>515443100</v>
          </cell>
        </row>
        <row r="12170">
          <cell r="A12170" t="str">
            <v>515443200</v>
          </cell>
        </row>
        <row r="12171">
          <cell r="A12171" t="str">
            <v>515443300</v>
          </cell>
        </row>
        <row r="12172">
          <cell r="A12172" t="str">
            <v>515443400</v>
          </cell>
        </row>
        <row r="12173">
          <cell r="A12173" t="str">
            <v>515445000</v>
          </cell>
        </row>
        <row r="12174">
          <cell r="A12174" t="str">
            <v>515445100</v>
          </cell>
        </row>
        <row r="12175">
          <cell r="A12175" t="str">
            <v>515445200</v>
          </cell>
        </row>
        <row r="12176">
          <cell r="A12176" t="str">
            <v>515445300</v>
          </cell>
        </row>
        <row r="12177">
          <cell r="A12177" t="str">
            <v>515445400</v>
          </cell>
        </row>
        <row r="12178">
          <cell r="A12178" t="str">
            <v>515445500</v>
          </cell>
        </row>
        <row r="12179">
          <cell r="A12179" t="str">
            <v>515445600</v>
          </cell>
        </row>
        <row r="12180">
          <cell r="A12180" t="str">
            <v>515445700</v>
          </cell>
        </row>
        <row r="12181">
          <cell r="A12181" t="str">
            <v>515447000</v>
          </cell>
        </row>
        <row r="12182">
          <cell r="A12182" t="str">
            <v>515447100</v>
          </cell>
        </row>
        <row r="12183">
          <cell r="A12183" t="str">
            <v>515447200</v>
          </cell>
        </row>
        <row r="12184">
          <cell r="A12184" t="str">
            <v>515447280</v>
          </cell>
        </row>
        <row r="12185">
          <cell r="A12185" t="str">
            <v>515447300</v>
          </cell>
        </row>
        <row r="12186">
          <cell r="A12186" t="str">
            <v>515447380</v>
          </cell>
        </row>
        <row r="12187">
          <cell r="A12187" t="str">
            <v>515447400</v>
          </cell>
        </row>
        <row r="12188">
          <cell r="A12188" t="str">
            <v>515447600</v>
          </cell>
        </row>
        <row r="12189">
          <cell r="A12189" t="str">
            <v>515447680</v>
          </cell>
        </row>
        <row r="12190">
          <cell r="A12190" t="str">
            <v>515447700</v>
          </cell>
        </row>
        <row r="12191">
          <cell r="A12191" t="str">
            <v>515447780</v>
          </cell>
        </row>
        <row r="12192">
          <cell r="A12192" t="str">
            <v>515447880</v>
          </cell>
        </row>
        <row r="12193">
          <cell r="A12193" t="str">
            <v>515447900</v>
          </cell>
        </row>
        <row r="12194">
          <cell r="A12194" t="str">
            <v>515447980</v>
          </cell>
        </row>
        <row r="12195">
          <cell r="A12195" t="str">
            <v>515449000</v>
          </cell>
        </row>
        <row r="12196">
          <cell r="A12196" t="str">
            <v>515449100</v>
          </cell>
        </row>
        <row r="12197">
          <cell r="A12197" t="str">
            <v>515449200</v>
          </cell>
        </row>
        <row r="12198">
          <cell r="A12198" t="str">
            <v>515449300</v>
          </cell>
        </row>
        <row r="12199">
          <cell r="A12199" t="str">
            <v>515449400</v>
          </cell>
        </row>
        <row r="12200">
          <cell r="A12200" t="str">
            <v>515449500</v>
          </cell>
        </row>
        <row r="12201">
          <cell r="A12201" t="str">
            <v>515449600</v>
          </cell>
        </row>
        <row r="12202">
          <cell r="A12202" t="str">
            <v>515449700</v>
          </cell>
        </row>
        <row r="12203">
          <cell r="A12203" t="str">
            <v>515449800</v>
          </cell>
        </row>
        <row r="12204">
          <cell r="A12204" t="str">
            <v>515451000</v>
          </cell>
        </row>
        <row r="12205">
          <cell r="A12205" t="str">
            <v>515451100</v>
          </cell>
        </row>
        <row r="12206">
          <cell r="A12206" t="str">
            <v>515451200</v>
          </cell>
        </row>
        <row r="12207">
          <cell r="A12207" t="str">
            <v>515453000</v>
          </cell>
        </row>
        <row r="12208">
          <cell r="A12208" t="str">
            <v>515453100</v>
          </cell>
        </row>
        <row r="12209">
          <cell r="A12209" t="str">
            <v>515453200</v>
          </cell>
        </row>
        <row r="12210">
          <cell r="A12210" t="str">
            <v>515453300</v>
          </cell>
        </row>
        <row r="12211">
          <cell r="A12211" t="str">
            <v>515453400</v>
          </cell>
        </row>
        <row r="12212">
          <cell r="A12212" t="str">
            <v>515453500</v>
          </cell>
        </row>
        <row r="12213">
          <cell r="A12213" t="str">
            <v>515455000</v>
          </cell>
        </row>
        <row r="12214">
          <cell r="A12214" t="str">
            <v>515455100</v>
          </cell>
        </row>
        <row r="12215">
          <cell r="A12215" t="str">
            <v>515455200</v>
          </cell>
        </row>
        <row r="12216">
          <cell r="A12216" t="str">
            <v>515455300</v>
          </cell>
        </row>
        <row r="12217">
          <cell r="A12217" t="str">
            <v>515455400</v>
          </cell>
        </row>
        <row r="12218">
          <cell r="A12218" t="str">
            <v>515455500</v>
          </cell>
        </row>
        <row r="12219">
          <cell r="A12219" t="str">
            <v>515457000</v>
          </cell>
        </row>
        <row r="12220">
          <cell r="A12220" t="str">
            <v>515457100</v>
          </cell>
        </row>
        <row r="12221">
          <cell r="A12221" t="str">
            <v>515457200</v>
          </cell>
        </row>
        <row r="12222">
          <cell r="A12222" t="str">
            <v>515459000</v>
          </cell>
        </row>
        <row r="12223">
          <cell r="A12223" t="str">
            <v>515459100</v>
          </cell>
        </row>
        <row r="12224">
          <cell r="A12224" t="str">
            <v>515459200</v>
          </cell>
        </row>
        <row r="12225">
          <cell r="A12225" t="str">
            <v>515459300</v>
          </cell>
        </row>
        <row r="12226">
          <cell r="A12226" t="str">
            <v>515459400</v>
          </cell>
        </row>
        <row r="12227">
          <cell r="A12227" t="str">
            <v>515461000</v>
          </cell>
        </row>
        <row r="12228">
          <cell r="A12228" t="str">
            <v>515461100</v>
          </cell>
        </row>
        <row r="12229">
          <cell r="A12229" t="str">
            <v>515461200</v>
          </cell>
        </row>
        <row r="12230">
          <cell r="A12230" t="str">
            <v>515461280</v>
          </cell>
        </row>
        <row r="12231">
          <cell r="A12231" t="str">
            <v>515461300</v>
          </cell>
        </row>
        <row r="12232">
          <cell r="A12232" t="str">
            <v>515461400</v>
          </cell>
        </row>
        <row r="12233">
          <cell r="A12233" t="str">
            <v>515461600</v>
          </cell>
        </row>
        <row r="12234">
          <cell r="A12234" t="str">
            <v>515461700</v>
          </cell>
        </row>
        <row r="12235">
          <cell r="A12235" t="str">
            <v>515461800</v>
          </cell>
        </row>
        <row r="12236">
          <cell r="A12236" t="str">
            <v>515463000</v>
          </cell>
        </row>
        <row r="12237">
          <cell r="A12237" t="str">
            <v>515463100</v>
          </cell>
        </row>
        <row r="12238">
          <cell r="A12238" t="str">
            <v>515463200</v>
          </cell>
        </row>
        <row r="12239">
          <cell r="A12239" t="str">
            <v>515463300</v>
          </cell>
        </row>
        <row r="12240">
          <cell r="A12240" t="str">
            <v>515463400</v>
          </cell>
        </row>
        <row r="12241">
          <cell r="A12241" t="str">
            <v>515463500</v>
          </cell>
        </row>
        <row r="12242">
          <cell r="A12242" t="str">
            <v>515463600</v>
          </cell>
        </row>
        <row r="12243">
          <cell r="A12243" t="str">
            <v>515463700</v>
          </cell>
        </row>
        <row r="12244">
          <cell r="A12244" t="str">
            <v>515463800</v>
          </cell>
        </row>
        <row r="12245">
          <cell r="A12245" t="str">
            <v>515463900</v>
          </cell>
        </row>
        <row r="12246">
          <cell r="A12246" t="str">
            <v>515465000</v>
          </cell>
        </row>
        <row r="12247">
          <cell r="A12247" t="str">
            <v>515465100</v>
          </cell>
        </row>
        <row r="12248">
          <cell r="A12248" t="str">
            <v>515465200</v>
          </cell>
        </row>
        <row r="12249">
          <cell r="A12249" t="str">
            <v>515465280</v>
          </cell>
        </row>
        <row r="12250">
          <cell r="A12250" t="str">
            <v>515465300</v>
          </cell>
        </row>
        <row r="12251">
          <cell r="A12251" t="str">
            <v>515465380</v>
          </cell>
        </row>
        <row r="12252">
          <cell r="A12252" t="str">
            <v>515465400</v>
          </cell>
        </row>
        <row r="12253">
          <cell r="A12253" t="str">
            <v>515465480</v>
          </cell>
        </row>
        <row r="12254">
          <cell r="A12254" t="str">
            <v>515465500</v>
          </cell>
        </row>
        <row r="12255">
          <cell r="A12255" t="str">
            <v>515465580</v>
          </cell>
        </row>
        <row r="12256">
          <cell r="A12256" t="str">
            <v>515465600</v>
          </cell>
        </row>
        <row r="12257">
          <cell r="A12257" t="str">
            <v>515465680</v>
          </cell>
        </row>
        <row r="12258">
          <cell r="A12258" t="str">
            <v>515465700</v>
          </cell>
        </row>
        <row r="12259">
          <cell r="A12259" t="str">
            <v>515465780</v>
          </cell>
        </row>
        <row r="12260">
          <cell r="A12260" t="str">
            <v>515465800</v>
          </cell>
        </row>
        <row r="12261">
          <cell r="A12261" t="str">
            <v>515465880</v>
          </cell>
        </row>
        <row r="12262">
          <cell r="A12262" t="str">
            <v>515467000</v>
          </cell>
        </row>
        <row r="12263">
          <cell r="A12263" t="str">
            <v>515467100</v>
          </cell>
        </row>
        <row r="12264">
          <cell r="A12264" t="str">
            <v>515469000</v>
          </cell>
        </row>
        <row r="12265">
          <cell r="A12265" t="str">
            <v>515469100</v>
          </cell>
        </row>
        <row r="12266">
          <cell r="A12266" t="str">
            <v>515469200</v>
          </cell>
        </row>
        <row r="12267">
          <cell r="A12267" t="str">
            <v>515469300</v>
          </cell>
        </row>
        <row r="12268">
          <cell r="A12268" t="str">
            <v>515469400</v>
          </cell>
        </row>
        <row r="12269">
          <cell r="A12269" t="str">
            <v>515469500</v>
          </cell>
        </row>
        <row r="12270">
          <cell r="A12270" t="str">
            <v>515469600</v>
          </cell>
        </row>
        <row r="12271">
          <cell r="A12271" t="str">
            <v>515469700</v>
          </cell>
        </row>
        <row r="12272">
          <cell r="A12272" t="str">
            <v>515469800</v>
          </cell>
        </row>
        <row r="12273">
          <cell r="A12273" t="str">
            <v>515471000</v>
          </cell>
        </row>
        <row r="12274">
          <cell r="A12274" t="str">
            <v>515471100</v>
          </cell>
        </row>
        <row r="12275">
          <cell r="A12275" t="str">
            <v>515471200</v>
          </cell>
        </row>
        <row r="12276">
          <cell r="A12276" t="str">
            <v>515471300</v>
          </cell>
        </row>
        <row r="12277">
          <cell r="A12277" t="str">
            <v>515471400</v>
          </cell>
        </row>
        <row r="12278">
          <cell r="A12278" t="str">
            <v>515471480</v>
          </cell>
        </row>
        <row r="12279">
          <cell r="A12279" t="str">
            <v>515471500</v>
          </cell>
        </row>
        <row r="12280">
          <cell r="A12280" t="str">
            <v>515471580</v>
          </cell>
        </row>
        <row r="12281">
          <cell r="A12281" t="str">
            <v>515471600</v>
          </cell>
        </row>
        <row r="12282">
          <cell r="A12282" t="str">
            <v>515471680</v>
          </cell>
        </row>
        <row r="12283">
          <cell r="A12283" t="str">
            <v>515471700</v>
          </cell>
        </row>
        <row r="12284">
          <cell r="A12284" t="str">
            <v>515471780</v>
          </cell>
        </row>
        <row r="12285">
          <cell r="A12285" t="str">
            <v>515471800</v>
          </cell>
        </row>
        <row r="12286">
          <cell r="A12286" t="str">
            <v>515471900</v>
          </cell>
        </row>
        <row r="12287">
          <cell r="A12287" t="str">
            <v>515473000</v>
          </cell>
        </row>
        <row r="12288">
          <cell r="A12288" t="str">
            <v>515473100</v>
          </cell>
        </row>
        <row r="12289">
          <cell r="A12289" t="str">
            <v>515473300</v>
          </cell>
        </row>
        <row r="12290">
          <cell r="A12290" t="str">
            <v>515475000</v>
          </cell>
        </row>
        <row r="12291">
          <cell r="A12291" t="str">
            <v>515475100</v>
          </cell>
        </row>
        <row r="12292">
          <cell r="A12292" t="str">
            <v>515475200</v>
          </cell>
        </row>
        <row r="12293">
          <cell r="A12293" t="str">
            <v>515477000</v>
          </cell>
        </row>
        <row r="12294">
          <cell r="A12294" t="str">
            <v>515477100</v>
          </cell>
        </row>
        <row r="12295">
          <cell r="A12295" t="str">
            <v>515477200</v>
          </cell>
        </row>
        <row r="12296">
          <cell r="A12296" t="str">
            <v>515477300</v>
          </cell>
        </row>
        <row r="12297">
          <cell r="A12297" t="str">
            <v>515477400</v>
          </cell>
        </row>
        <row r="12298">
          <cell r="A12298" t="str">
            <v>515477500</v>
          </cell>
        </row>
        <row r="12299">
          <cell r="A12299" t="str">
            <v>515477580</v>
          </cell>
        </row>
        <row r="12300">
          <cell r="A12300" t="str">
            <v>515477600</v>
          </cell>
        </row>
        <row r="12301">
          <cell r="A12301" t="str">
            <v>515477680</v>
          </cell>
        </row>
        <row r="12302">
          <cell r="A12302" t="str">
            <v>515477700</v>
          </cell>
        </row>
        <row r="12303">
          <cell r="A12303" t="str">
            <v>515477800</v>
          </cell>
        </row>
        <row r="12304">
          <cell r="A12304" t="str">
            <v>515477880</v>
          </cell>
        </row>
        <row r="12305">
          <cell r="A12305" t="str">
            <v>515477900</v>
          </cell>
        </row>
        <row r="12306">
          <cell r="A12306" t="str">
            <v>515477980</v>
          </cell>
        </row>
        <row r="12307">
          <cell r="A12307" t="str">
            <v>515479000</v>
          </cell>
        </row>
        <row r="12308">
          <cell r="A12308" t="str">
            <v>515479100</v>
          </cell>
        </row>
        <row r="12309">
          <cell r="A12309" t="str">
            <v>515479200</v>
          </cell>
        </row>
        <row r="12310">
          <cell r="A12310" t="str">
            <v>515479300</v>
          </cell>
        </row>
        <row r="12311">
          <cell r="A12311" t="str">
            <v>515479400</v>
          </cell>
        </row>
        <row r="12312">
          <cell r="A12312" t="str">
            <v>515483000</v>
          </cell>
        </row>
        <row r="12313">
          <cell r="A12313" t="str">
            <v>515483100</v>
          </cell>
        </row>
        <row r="12314">
          <cell r="A12314" t="str">
            <v>515483200</v>
          </cell>
        </row>
        <row r="12315">
          <cell r="A12315" t="str">
            <v>515483300</v>
          </cell>
        </row>
        <row r="12316">
          <cell r="A12316" t="str">
            <v>515600000</v>
          </cell>
        </row>
        <row r="12317">
          <cell r="A12317" t="str">
            <v>515630000</v>
          </cell>
        </row>
        <row r="12318">
          <cell r="A12318" t="str">
            <v>515630100</v>
          </cell>
        </row>
        <row r="12319">
          <cell r="A12319" t="str">
            <v>515630200</v>
          </cell>
        </row>
        <row r="12320">
          <cell r="A12320" t="str">
            <v>515630300</v>
          </cell>
        </row>
        <row r="12321">
          <cell r="A12321" t="str">
            <v>515630400</v>
          </cell>
        </row>
        <row r="12322">
          <cell r="A12322" t="str">
            <v>515630500</v>
          </cell>
        </row>
        <row r="12323">
          <cell r="A12323" t="str">
            <v>515630700</v>
          </cell>
        </row>
        <row r="12324">
          <cell r="A12324" t="str">
            <v>515633000</v>
          </cell>
        </row>
        <row r="12325">
          <cell r="A12325" t="str">
            <v>515633100</v>
          </cell>
        </row>
        <row r="12326">
          <cell r="A12326" t="str">
            <v>515633200</v>
          </cell>
        </row>
        <row r="12327">
          <cell r="A12327" t="str">
            <v>515633300</v>
          </cell>
        </row>
        <row r="12328">
          <cell r="A12328" t="str">
            <v>515633400</v>
          </cell>
        </row>
        <row r="12329">
          <cell r="A12329" t="str">
            <v>515635000</v>
          </cell>
        </row>
        <row r="12330">
          <cell r="A12330" t="str">
            <v>515635100</v>
          </cell>
        </row>
        <row r="12331">
          <cell r="A12331" t="str">
            <v>515635300</v>
          </cell>
        </row>
        <row r="12332">
          <cell r="A12332" t="str">
            <v>515637000</v>
          </cell>
        </row>
        <row r="12333">
          <cell r="A12333" t="str">
            <v>515637100</v>
          </cell>
        </row>
        <row r="12334">
          <cell r="A12334" t="str">
            <v>515637200</v>
          </cell>
        </row>
        <row r="12335">
          <cell r="A12335" t="str">
            <v>515637400</v>
          </cell>
        </row>
        <row r="12336">
          <cell r="A12336" t="str">
            <v>515639000</v>
          </cell>
        </row>
        <row r="12337">
          <cell r="A12337" t="str">
            <v>515639100</v>
          </cell>
        </row>
        <row r="12338">
          <cell r="A12338" t="str">
            <v>515639200</v>
          </cell>
        </row>
        <row r="12339">
          <cell r="A12339" t="str">
            <v>515639300</v>
          </cell>
        </row>
        <row r="12340">
          <cell r="A12340" t="str">
            <v>515643000</v>
          </cell>
        </row>
        <row r="12341">
          <cell r="A12341" t="str">
            <v>515643100</v>
          </cell>
        </row>
        <row r="12342">
          <cell r="A12342" t="str">
            <v>515643200</v>
          </cell>
        </row>
        <row r="12343">
          <cell r="A12343" t="str">
            <v>515643300</v>
          </cell>
        </row>
        <row r="12344">
          <cell r="A12344" t="str">
            <v>515645000</v>
          </cell>
        </row>
        <row r="12345">
          <cell r="A12345" t="str">
            <v>515645100</v>
          </cell>
        </row>
        <row r="12346">
          <cell r="A12346" t="str">
            <v>515645200</v>
          </cell>
        </row>
        <row r="12347">
          <cell r="A12347" t="str">
            <v>515647000</v>
          </cell>
        </row>
        <row r="12348">
          <cell r="A12348" t="str">
            <v>515647100</v>
          </cell>
        </row>
        <row r="12349">
          <cell r="A12349" t="str">
            <v>515647200</v>
          </cell>
        </row>
        <row r="12350">
          <cell r="A12350" t="str">
            <v>515647300</v>
          </cell>
        </row>
        <row r="12351">
          <cell r="A12351" t="str">
            <v>515647400</v>
          </cell>
        </row>
        <row r="12352">
          <cell r="A12352" t="str">
            <v>515647500</v>
          </cell>
        </row>
        <row r="12353">
          <cell r="A12353" t="str">
            <v>515649000</v>
          </cell>
        </row>
        <row r="12354">
          <cell r="A12354" t="str">
            <v>515649100</v>
          </cell>
        </row>
        <row r="12355">
          <cell r="A12355" t="str">
            <v>515649200</v>
          </cell>
        </row>
        <row r="12356">
          <cell r="A12356" t="str">
            <v>515649400</v>
          </cell>
        </row>
        <row r="12357">
          <cell r="A12357" t="str">
            <v>515649500</v>
          </cell>
        </row>
        <row r="12358">
          <cell r="A12358" t="str">
            <v>515653000</v>
          </cell>
        </row>
        <row r="12359">
          <cell r="A12359" t="str">
            <v>515653100</v>
          </cell>
        </row>
        <row r="12360">
          <cell r="A12360" t="str">
            <v>515653200</v>
          </cell>
        </row>
        <row r="12361">
          <cell r="A12361" t="str">
            <v>515655000</v>
          </cell>
        </row>
        <row r="12362">
          <cell r="A12362" t="str">
            <v>515655100</v>
          </cell>
        </row>
        <row r="12363">
          <cell r="A12363" t="str">
            <v>515655200</v>
          </cell>
        </row>
        <row r="12364">
          <cell r="A12364" t="str">
            <v>515663000</v>
          </cell>
        </row>
        <row r="12365">
          <cell r="A12365" t="str">
            <v>515663100</v>
          </cell>
        </row>
        <row r="12366">
          <cell r="A12366" t="str">
            <v>515663400</v>
          </cell>
        </row>
        <row r="12367">
          <cell r="A12367" t="str">
            <v>515800000</v>
          </cell>
        </row>
        <row r="12368">
          <cell r="A12368" t="str">
            <v>515820100</v>
          </cell>
        </row>
        <row r="12369">
          <cell r="A12369" t="str">
            <v>515833000</v>
          </cell>
        </row>
        <row r="12370">
          <cell r="A12370" t="str">
            <v>515833100</v>
          </cell>
        </row>
        <row r="12371">
          <cell r="A12371" t="str">
            <v>515833400</v>
          </cell>
        </row>
        <row r="12372">
          <cell r="A12372" t="str">
            <v>515835000</v>
          </cell>
        </row>
        <row r="12373">
          <cell r="A12373" t="str">
            <v>515835100</v>
          </cell>
        </row>
        <row r="12374">
          <cell r="A12374" t="str">
            <v>515835200</v>
          </cell>
        </row>
        <row r="12375">
          <cell r="A12375" t="str">
            <v>515835300</v>
          </cell>
        </row>
        <row r="12376">
          <cell r="A12376" t="str">
            <v>515837000</v>
          </cell>
        </row>
        <row r="12377">
          <cell r="A12377" t="str">
            <v>515837100</v>
          </cell>
        </row>
        <row r="12378">
          <cell r="A12378" t="str">
            <v>515837200</v>
          </cell>
        </row>
        <row r="12379">
          <cell r="A12379" t="str">
            <v>515837300</v>
          </cell>
        </row>
        <row r="12380">
          <cell r="A12380" t="str">
            <v>515837400</v>
          </cell>
        </row>
        <row r="12381">
          <cell r="A12381" t="str">
            <v>515837500</v>
          </cell>
        </row>
        <row r="12382">
          <cell r="A12382" t="str">
            <v>515837580</v>
          </cell>
        </row>
        <row r="12383">
          <cell r="A12383" t="str">
            <v>515837600</v>
          </cell>
        </row>
        <row r="12384">
          <cell r="A12384" t="str">
            <v>515837700</v>
          </cell>
        </row>
        <row r="12385">
          <cell r="A12385" t="str">
            <v>515837800</v>
          </cell>
        </row>
        <row r="12386">
          <cell r="A12386" t="str">
            <v>515837900</v>
          </cell>
        </row>
        <row r="12387">
          <cell r="A12387" t="str">
            <v>515839000</v>
          </cell>
        </row>
        <row r="12388">
          <cell r="A12388" t="str">
            <v>515839100</v>
          </cell>
        </row>
        <row r="12389">
          <cell r="A12389" t="str">
            <v>515839200</v>
          </cell>
        </row>
        <row r="12390">
          <cell r="A12390" t="str">
            <v>515839300</v>
          </cell>
        </row>
        <row r="12391">
          <cell r="A12391" t="str">
            <v>515839400</v>
          </cell>
        </row>
        <row r="12392">
          <cell r="A12392" t="str">
            <v>515839500</v>
          </cell>
        </row>
        <row r="12393">
          <cell r="A12393" t="str">
            <v>515839800</v>
          </cell>
        </row>
        <row r="12394">
          <cell r="A12394" t="str">
            <v>515839900</v>
          </cell>
        </row>
        <row r="12395">
          <cell r="A12395" t="str">
            <v>515843000</v>
          </cell>
        </row>
        <row r="12396">
          <cell r="A12396" t="str">
            <v>515843100</v>
          </cell>
        </row>
        <row r="12397">
          <cell r="A12397" t="str">
            <v>515843200</v>
          </cell>
        </row>
        <row r="12398">
          <cell r="A12398" t="str">
            <v>515843300</v>
          </cell>
        </row>
        <row r="12399">
          <cell r="A12399" t="str">
            <v>515845000</v>
          </cell>
        </row>
        <row r="12400">
          <cell r="A12400" t="str">
            <v>515845100</v>
          </cell>
        </row>
        <row r="12401">
          <cell r="A12401" t="str">
            <v>515845200</v>
          </cell>
        </row>
        <row r="12402">
          <cell r="A12402" t="str">
            <v>515846000</v>
          </cell>
        </row>
        <row r="12403">
          <cell r="A12403" t="str">
            <v>515846100</v>
          </cell>
        </row>
        <row r="12404">
          <cell r="A12404" t="str">
            <v>515846200</v>
          </cell>
        </row>
        <row r="12405">
          <cell r="A12405" t="str">
            <v>515846300</v>
          </cell>
        </row>
        <row r="12406">
          <cell r="A12406" t="str">
            <v>515846400</v>
          </cell>
        </row>
        <row r="12407">
          <cell r="A12407" t="str">
            <v>515846500</v>
          </cell>
        </row>
        <row r="12408">
          <cell r="A12408" t="str">
            <v>515847000</v>
          </cell>
        </row>
        <row r="12409">
          <cell r="A12409" t="str">
            <v>515847100</v>
          </cell>
        </row>
        <row r="12410">
          <cell r="A12410" t="str">
            <v>515847200</v>
          </cell>
        </row>
        <row r="12411">
          <cell r="A12411" t="str">
            <v>515847300</v>
          </cell>
        </row>
        <row r="12412">
          <cell r="A12412" t="str">
            <v>515847500</v>
          </cell>
        </row>
        <row r="12413">
          <cell r="A12413" t="str">
            <v>515848000</v>
          </cell>
        </row>
        <row r="12414">
          <cell r="A12414" t="str">
            <v>515848100</v>
          </cell>
        </row>
        <row r="12415">
          <cell r="A12415" t="str">
            <v>515848200</v>
          </cell>
        </row>
        <row r="12416">
          <cell r="A12416" t="str">
            <v>515848300</v>
          </cell>
        </row>
        <row r="12417">
          <cell r="A12417" t="str">
            <v>515848500</v>
          </cell>
        </row>
        <row r="12418">
          <cell r="A12418" t="str">
            <v>515849000</v>
          </cell>
        </row>
        <row r="12419">
          <cell r="A12419" t="str">
            <v>515849100</v>
          </cell>
        </row>
        <row r="12420">
          <cell r="A12420" t="str">
            <v>515849380</v>
          </cell>
        </row>
        <row r="12421">
          <cell r="A12421" t="str">
            <v>515849400</v>
          </cell>
        </row>
        <row r="12422">
          <cell r="A12422" t="str">
            <v>515849600</v>
          </cell>
        </row>
        <row r="12423">
          <cell r="A12423" t="str">
            <v>515849700</v>
          </cell>
        </row>
        <row r="12424">
          <cell r="A12424" t="str">
            <v>515853000</v>
          </cell>
        </row>
        <row r="12425">
          <cell r="A12425" t="str">
            <v>515853100</v>
          </cell>
        </row>
        <row r="12426">
          <cell r="A12426" t="str">
            <v>515853200</v>
          </cell>
        </row>
        <row r="12427">
          <cell r="A12427" t="str">
            <v>515853300</v>
          </cell>
        </row>
        <row r="12428">
          <cell r="A12428" t="str">
            <v>515853400</v>
          </cell>
        </row>
        <row r="12429">
          <cell r="A12429" t="str">
            <v>515853500</v>
          </cell>
        </row>
        <row r="12430">
          <cell r="A12430" t="str">
            <v>515855000</v>
          </cell>
        </row>
        <row r="12431">
          <cell r="A12431" t="str">
            <v>515855100</v>
          </cell>
        </row>
        <row r="12432">
          <cell r="A12432" t="str">
            <v>515855200</v>
          </cell>
        </row>
        <row r="12433">
          <cell r="A12433" t="str">
            <v>515855300</v>
          </cell>
        </row>
        <row r="12434">
          <cell r="A12434" t="str">
            <v>515855400</v>
          </cell>
        </row>
        <row r="12435">
          <cell r="A12435" t="str">
            <v>515857000</v>
          </cell>
        </row>
        <row r="12436">
          <cell r="A12436" t="str">
            <v>515857100</v>
          </cell>
        </row>
        <row r="12437">
          <cell r="A12437" t="str">
            <v>515857200</v>
          </cell>
        </row>
        <row r="12438">
          <cell r="A12438" t="str">
            <v>515857400</v>
          </cell>
        </row>
        <row r="12439">
          <cell r="A12439" t="str">
            <v>515859000</v>
          </cell>
        </row>
        <row r="12440">
          <cell r="A12440" t="str">
            <v>515859100</v>
          </cell>
        </row>
        <row r="12441">
          <cell r="A12441" t="str">
            <v>515859200</v>
          </cell>
        </row>
        <row r="12442">
          <cell r="A12442" t="str">
            <v>515859400</v>
          </cell>
        </row>
        <row r="12443">
          <cell r="A12443" t="str">
            <v>515859500</v>
          </cell>
        </row>
        <row r="12444">
          <cell r="A12444" t="str">
            <v>516000000</v>
          </cell>
        </row>
        <row r="12445">
          <cell r="A12445" t="str">
            <v>516030000</v>
          </cell>
        </row>
        <row r="12446">
          <cell r="A12446" t="str">
            <v>516030100</v>
          </cell>
        </row>
        <row r="12447">
          <cell r="A12447" t="str">
            <v>516030180</v>
          </cell>
        </row>
        <row r="12448">
          <cell r="A12448" t="str">
            <v>516030200</v>
          </cell>
        </row>
        <row r="12449">
          <cell r="A12449" t="str">
            <v>516030300</v>
          </cell>
        </row>
        <row r="12450">
          <cell r="A12450" t="str">
            <v>516033000</v>
          </cell>
        </row>
        <row r="12451">
          <cell r="A12451" t="str">
            <v>516033100</v>
          </cell>
        </row>
        <row r="12452">
          <cell r="A12452" t="str">
            <v>516033200</v>
          </cell>
        </row>
        <row r="12453">
          <cell r="A12453" t="str">
            <v>516033300</v>
          </cell>
        </row>
        <row r="12454">
          <cell r="A12454" t="str">
            <v>516037000</v>
          </cell>
        </row>
        <row r="12455">
          <cell r="A12455" t="str">
            <v>516037100</v>
          </cell>
        </row>
        <row r="12456">
          <cell r="A12456" t="str">
            <v>516037200</v>
          </cell>
        </row>
        <row r="12457">
          <cell r="A12457" t="str">
            <v>516037300</v>
          </cell>
        </row>
        <row r="12458">
          <cell r="A12458" t="str">
            <v>516039000</v>
          </cell>
        </row>
        <row r="12459">
          <cell r="A12459" t="str">
            <v>516039100</v>
          </cell>
        </row>
        <row r="12460">
          <cell r="A12460" t="str">
            <v>516039200</v>
          </cell>
        </row>
        <row r="12461">
          <cell r="A12461" t="str">
            <v>516039300</v>
          </cell>
        </row>
        <row r="12462">
          <cell r="A12462" t="str">
            <v>516039400</v>
          </cell>
        </row>
        <row r="12463">
          <cell r="A12463" t="str">
            <v>516039500</v>
          </cell>
        </row>
        <row r="12464">
          <cell r="A12464" t="str">
            <v>516043000</v>
          </cell>
        </row>
        <row r="12465">
          <cell r="A12465" t="str">
            <v>516043100</v>
          </cell>
        </row>
        <row r="12466">
          <cell r="A12466" t="str">
            <v>516043200</v>
          </cell>
        </row>
        <row r="12467">
          <cell r="A12467" t="str">
            <v>516043300</v>
          </cell>
        </row>
        <row r="12468">
          <cell r="A12468" t="str">
            <v>516045000</v>
          </cell>
        </row>
        <row r="12469">
          <cell r="A12469" t="str">
            <v>516045100</v>
          </cell>
        </row>
        <row r="12470">
          <cell r="A12470" t="str">
            <v>516045103</v>
          </cell>
        </row>
        <row r="12471">
          <cell r="A12471" t="str">
            <v>516045107</v>
          </cell>
        </row>
        <row r="12472">
          <cell r="A12472" t="str">
            <v>516045109</v>
          </cell>
        </row>
        <row r="12473">
          <cell r="A12473" t="str">
            <v>516045200</v>
          </cell>
        </row>
        <row r="12474">
          <cell r="A12474" t="str">
            <v>516045300</v>
          </cell>
        </row>
        <row r="12475">
          <cell r="A12475" t="str">
            <v>516045303</v>
          </cell>
        </row>
        <row r="12476">
          <cell r="A12476" t="str">
            <v>516045400</v>
          </cell>
        </row>
        <row r="12477">
          <cell r="A12477" t="str">
            <v>516045403</v>
          </cell>
        </row>
        <row r="12478">
          <cell r="A12478" t="str">
            <v>516047000</v>
          </cell>
        </row>
        <row r="12479">
          <cell r="A12479" t="str">
            <v>516047100</v>
          </cell>
        </row>
        <row r="12480">
          <cell r="A12480" t="str">
            <v>516047200</v>
          </cell>
        </row>
        <row r="12481">
          <cell r="A12481" t="str">
            <v>516047203</v>
          </cell>
        </row>
        <row r="12482">
          <cell r="A12482" t="str">
            <v>516047300</v>
          </cell>
        </row>
        <row r="12483">
          <cell r="A12483" t="str">
            <v>516047400</v>
          </cell>
        </row>
        <row r="12484">
          <cell r="A12484" t="str">
            <v>516047500</v>
          </cell>
        </row>
        <row r="12485">
          <cell r="A12485" t="str">
            <v>516047600</v>
          </cell>
        </row>
        <row r="12486">
          <cell r="A12486" t="str">
            <v>516047700</v>
          </cell>
        </row>
        <row r="12487">
          <cell r="A12487" t="str">
            <v>516049000</v>
          </cell>
        </row>
        <row r="12488">
          <cell r="A12488" t="str">
            <v>516049100</v>
          </cell>
        </row>
        <row r="12489">
          <cell r="A12489" t="str">
            <v>516049200</v>
          </cell>
        </row>
        <row r="12490">
          <cell r="A12490" t="str">
            <v>516049300</v>
          </cell>
        </row>
        <row r="12491">
          <cell r="A12491" t="str">
            <v>516049400</v>
          </cell>
        </row>
        <row r="12492">
          <cell r="A12492" t="str">
            <v>516049500</v>
          </cell>
        </row>
        <row r="12493">
          <cell r="A12493" t="str">
            <v>516049600</v>
          </cell>
        </row>
        <row r="12494">
          <cell r="A12494" t="str">
            <v>516049700</v>
          </cell>
        </row>
        <row r="12495">
          <cell r="A12495" t="str">
            <v>516053000</v>
          </cell>
        </row>
        <row r="12496">
          <cell r="A12496" t="str">
            <v>516053100</v>
          </cell>
        </row>
        <row r="12497">
          <cell r="A12497" t="str">
            <v>516053200</v>
          </cell>
        </row>
        <row r="12498">
          <cell r="A12498" t="str">
            <v>516053300</v>
          </cell>
        </row>
        <row r="12499">
          <cell r="A12499" t="str">
            <v>516053400</v>
          </cell>
        </row>
        <row r="12500">
          <cell r="A12500" t="str">
            <v>516053500</v>
          </cell>
        </row>
        <row r="12501">
          <cell r="A12501" t="str">
            <v>516055000</v>
          </cell>
        </row>
        <row r="12502">
          <cell r="A12502" t="str">
            <v>516055100</v>
          </cell>
        </row>
        <row r="12503">
          <cell r="A12503" t="str">
            <v>516055200</v>
          </cell>
        </row>
        <row r="12504">
          <cell r="A12504" t="str">
            <v>516055300</v>
          </cell>
        </row>
        <row r="12505">
          <cell r="A12505" t="str">
            <v>516055400</v>
          </cell>
        </row>
        <row r="12506">
          <cell r="A12506" t="str">
            <v>516057000</v>
          </cell>
        </row>
        <row r="12507">
          <cell r="A12507" t="str">
            <v>516057100</v>
          </cell>
        </row>
        <row r="12508">
          <cell r="A12508" t="str">
            <v>516057200</v>
          </cell>
        </row>
        <row r="12509">
          <cell r="A12509" t="str">
            <v>516057300</v>
          </cell>
        </row>
        <row r="12510">
          <cell r="A12510" t="str">
            <v>516057400</v>
          </cell>
        </row>
        <row r="12511">
          <cell r="A12511" t="str">
            <v>516059000</v>
          </cell>
        </row>
        <row r="12512">
          <cell r="A12512" t="str">
            <v>516059100</v>
          </cell>
        </row>
        <row r="12513">
          <cell r="A12513" t="str">
            <v>516059200</v>
          </cell>
        </row>
        <row r="12514">
          <cell r="A12514" t="str">
            <v>516059300</v>
          </cell>
        </row>
        <row r="12515">
          <cell r="A12515" t="str">
            <v>516061000</v>
          </cell>
        </row>
        <row r="12516">
          <cell r="A12516" t="str">
            <v>516061100</v>
          </cell>
        </row>
        <row r="12517">
          <cell r="A12517" t="str">
            <v>516061200</v>
          </cell>
        </row>
        <row r="12518">
          <cell r="A12518" t="str">
            <v>516061400</v>
          </cell>
        </row>
        <row r="12519">
          <cell r="A12519" t="str">
            <v>516061600</v>
          </cell>
        </row>
        <row r="12520">
          <cell r="A12520" t="str">
            <v>516061700</v>
          </cell>
        </row>
        <row r="12521">
          <cell r="A12521" t="str">
            <v>516063000</v>
          </cell>
        </row>
        <row r="12522">
          <cell r="A12522" t="str">
            <v>516063100</v>
          </cell>
        </row>
        <row r="12523">
          <cell r="A12523" t="str">
            <v>516063300</v>
          </cell>
        </row>
        <row r="12524">
          <cell r="A12524" t="str">
            <v>516063303</v>
          </cell>
        </row>
        <row r="12525">
          <cell r="A12525" t="str">
            <v>516065000</v>
          </cell>
        </row>
        <row r="12526">
          <cell r="A12526" t="str">
            <v>516065100</v>
          </cell>
        </row>
        <row r="12527">
          <cell r="A12527" t="str">
            <v>516065200</v>
          </cell>
        </row>
        <row r="12528">
          <cell r="A12528" t="str">
            <v>516400000</v>
          </cell>
        </row>
        <row r="12529">
          <cell r="A12529" t="str">
            <v>516420100</v>
          </cell>
        </row>
        <row r="12530">
          <cell r="A12530" t="str">
            <v>516433000</v>
          </cell>
        </row>
        <row r="12531">
          <cell r="A12531" t="str">
            <v>516433100</v>
          </cell>
        </row>
        <row r="12532">
          <cell r="A12532" t="str">
            <v>516433200</v>
          </cell>
        </row>
        <row r="12533">
          <cell r="A12533" t="str">
            <v>516435000</v>
          </cell>
        </row>
        <row r="12534">
          <cell r="A12534" t="str">
            <v>516435100</v>
          </cell>
        </row>
        <row r="12535">
          <cell r="A12535" t="str">
            <v>516435103</v>
          </cell>
        </row>
        <row r="12536">
          <cell r="A12536" t="str">
            <v>516435105</v>
          </cell>
        </row>
        <row r="12537">
          <cell r="A12537" t="str">
            <v>516437000</v>
          </cell>
        </row>
        <row r="12538">
          <cell r="A12538" t="str">
            <v>516437100</v>
          </cell>
        </row>
        <row r="12539">
          <cell r="A12539" t="str">
            <v>516437200</v>
          </cell>
        </row>
        <row r="12540">
          <cell r="A12540" t="str">
            <v>516437300</v>
          </cell>
        </row>
        <row r="12541">
          <cell r="A12541" t="str">
            <v>516437400</v>
          </cell>
        </row>
        <row r="12542">
          <cell r="A12542" t="str">
            <v>516437403</v>
          </cell>
        </row>
        <row r="12543">
          <cell r="A12543" t="str">
            <v>516437500</v>
          </cell>
        </row>
        <row r="12544">
          <cell r="A12544" t="str">
            <v>516439000</v>
          </cell>
        </row>
        <row r="12545">
          <cell r="A12545" t="str">
            <v>516439100</v>
          </cell>
        </row>
        <row r="12546">
          <cell r="A12546" t="str">
            <v>516439103</v>
          </cell>
        </row>
        <row r="12547">
          <cell r="A12547" t="str">
            <v>516439105</v>
          </cell>
        </row>
        <row r="12548">
          <cell r="A12548" t="str">
            <v>516439107</v>
          </cell>
        </row>
        <row r="12549">
          <cell r="A12549" t="str">
            <v>516439109</v>
          </cell>
        </row>
        <row r="12550">
          <cell r="A12550" t="str">
            <v>516439200</v>
          </cell>
        </row>
        <row r="12551">
          <cell r="A12551" t="str">
            <v>516439300</v>
          </cell>
        </row>
        <row r="12552">
          <cell r="A12552" t="str">
            <v>516439400</v>
          </cell>
        </row>
        <row r="12553">
          <cell r="A12553" t="str">
            <v>516443000</v>
          </cell>
        </row>
        <row r="12554">
          <cell r="A12554" t="str">
            <v>516443100</v>
          </cell>
        </row>
        <row r="12555">
          <cell r="A12555" t="str">
            <v>516445000</v>
          </cell>
        </row>
        <row r="12556">
          <cell r="A12556" t="str">
            <v>516445100</v>
          </cell>
        </row>
        <row r="12557">
          <cell r="A12557" t="str">
            <v>516447000</v>
          </cell>
        </row>
        <row r="12558">
          <cell r="A12558" t="str">
            <v>516447100</v>
          </cell>
        </row>
        <row r="12559">
          <cell r="A12559" t="str">
            <v>516447300</v>
          </cell>
        </row>
        <row r="12560">
          <cell r="A12560" t="str">
            <v>516453000</v>
          </cell>
        </row>
        <row r="12561">
          <cell r="A12561" t="str">
            <v>516453100</v>
          </cell>
        </row>
        <row r="12562">
          <cell r="A12562" t="str">
            <v>516453103</v>
          </cell>
        </row>
        <row r="12563">
          <cell r="A12563" t="str">
            <v>516453105</v>
          </cell>
        </row>
        <row r="12564">
          <cell r="A12564" t="str">
            <v>516453107</v>
          </cell>
        </row>
        <row r="12565">
          <cell r="A12565" t="str">
            <v>516453109</v>
          </cell>
        </row>
        <row r="12566">
          <cell r="A12566" t="str">
            <v>516453111</v>
          </cell>
        </row>
        <row r="12567">
          <cell r="A12567" t="str">
            <v>516453113</v>
          </cell>
        </row>
        <row r="12568">
          <cell r="A12568" t="str">
            <v>516453115</v>
          </cell>
        </row>
        <row r="12569">
          <cell r="A12569" t="str">
            <v>516453117</v>
          </cell>
        </row>
        <row r="12570">
          <cell r="A12570" t="str">
            <v>516455000</v>
          </cell>
        </row>
        <row r="12571">
          <cell r="A12571" t="str">
            <v>516455100</v>
          </cell>
        </row>
        <row r="12572">
          <cell r="A12572" t="str">
            <v>516455103</v>
          </cell>
        </row>
        <row r="12573">
          <cell r="A12573" t="str">
            <v>516455105</v>
          </cell>
        </row>
        <row r="12574">
          <cell r="A12574" t="str">
            <v>516455200</v>
          </cell>
        </row>
        <row r="12575">
          <cell r="A12575" t="str">
            <v>516455203</v>
          </cell>
        </row>
        <row r="12576">
          <cell r="A12576" t="str">
            <v>516455205</v>
          </cell>
        </row>
        <row r="12577">
          <cell r="A12577" t="str">
            <v>516455207</v>
          </cell>
        </row>
        <row r="12578">
          <cell r="A12578" t="str">
            <v>516455209</v>
          </cell>
        </row>
        <row r="12579">
          <cell r="A12579" t="str">
            <v>516455211</v>
          </cell>
        </row>
        <row r="12580">
          <cell r="A12580" t="str">
            <v>516455213</v>
          </cell>
        </row>
        <row r="12581">
          <cell r="A12581" t="str">
            <v>516457000</v>
          </cell>
        </row>
        <row r="12582">
          <cell r="A12582" t="str">
            <v>516457100</v>
          </cell>
        </row>
        <row r="12583">
          <cell r="A12583" t="str">
            <v>516457200</v>
          </cell>
        </row>
        <row r="12584">
          <cell r="A12584" t="str">
            <v>516457300</v>
          </cell>
        </row>
        <row r="12585">
          <cell r="A12585" t="str">
            <v>516457400</v>
          </cell>
        </row>
        <row r="12586">
          <cell r="A12586" t="str">
            <v>516457500</v>
          </cell>
        </row>
        <row r="12587">
          <cell r="A12587" t="str">
            <v>516457503</v>
          </cell>
        </row>
        <row r="12588">
          <cell r="A12588" t="str">
            <v>516457600</v>
          </cell>
        </row>
        <row r="12589">
          <cell r="A12589" t="str">
            <v>550000000</v>
          </cell>
        </row>
        <row r="12590">
          <cell r="A12590" t="str">
            <v>551000000</v>
          </cell>
        </row>
        <row r="12591">
          <cell r="A12591" t="str">
            <v>551010000</v>
          </cell>
        </row>
        <row r="12592">
          <cell r="A12592" t="str">
            <v>551041000</v>
          </cell>
        </row>
        <row r="12593">
          <cell r="A12593" t="str">
            <v>551041100</v>
          </cell>
        </row>
        <row r="12594">
          <cell r="A12594" t="str">
            <v>551043000</v>
          </cell>
        </row>
        <row r="12595">
          <cell r="A12595" t="str">
            <v>551043100</v>
          </cell>
        </row>
        <row r="12596">
          <cell r="A12596" t="str">
            <v>551043200</v>
          </cell>
        </row>
        <row r="12597">
          <cell r="A12597" t="str">
            <v>551043300</v>
          </cell>
        </row>
        <row r="12598">
          <cell r="A12598" t="str">
            <v>551045000</v>
          </cell>
        </row>
        <row r="12599">
          <cell r="A12599" t="str">
            <v>551045100</v>
          </cell>
        </row>
        <row r="12600">
          <cell r="A12600" t="str">
            <v>551047000</v>
          </cell>
        </row>
        <row r="12601">
          <cell r="A12601" t="str">
            <v>551047100</v>
          </cell>
        </row>
        <row r="12602">
          <cell r="A12602" t="str">
            <v>551047103</v>
          </cell>
        </row>
        <row r="12603">
          <cell r="A12603" t="str">
            <v>551600000</v>
          </cell>
        </row>
        <row r="12604">
          <cell r="A12604" t="str">
            <v>551610000</v>
          </cell>
        </row>
        <row r="12605">
          <cell r="A12605" t="str">
            <v>551633000</v>
          </cell>
        </row>
        <row r="12606">
          <cell r="A12606" t="str">
            <v>551633100</v>
          </cell>
        </row>
        <row r="12607">
          <cell r="A12607" t="str">
            <v>551633200</v>
          </cell>
        </row>
        <row r="12608">
          <cell r="A12608" t="str">
            <v>551633300</v>
          </cell>
        </row>
        <row r="12609">
          <cell r="A12609" t="str">
            <v>551633400</v>
          </cell>
        </row>
        <row r="12610">
          <cell r="A12610" t="str">
            <v>551635000</v>
          </cell>
        </row>
        <row r="12611">
          <cell r="A12611" t="str">
            <v>551635100</v>
          </cell>
        </row>
        <row r="12612">
          <cell r="A12612" t="str">
            <v>551635104</v>
          </cell>
        </row>
        <row r="12613">
          <cell r="A12613" t="str">
            <v>551637000</v>
          </cell>
        </row>
        <row r="12614">
          <cell r="A12614" t="str">
            <v>551637100</v>
          </cell>
        </row>
        <row r="12615">
          <cell r="A12615" t="str">
            <v>551639000</v>
          </cell>
        </row>
        <row r="12616">
          <cell r="A12616" t="str">
            <v>551639100</v>
          </cell>
        </row>
        <row r="12617">
          <cell r="A12617" t="str">
            <v>551643000</v>
          </cell>
        </row>
        <row r="12618">
          <cell r="A12618" t="str">
            <v>551643100</v>
          </cell>
        </row>
        <row r="12619">
          <cell r="A12619" t="str">
            <v>551643200</v>
          </cell>
        </row>
        <row r="12620">
          <cell r="A12620" t="str">
            <v>551643300</v>
          </cell>
        </row>
        <row r="12621">
          <cell r="A12621" t="str">
            <v>551643500</v>
          </cell>
        </row>
        <row r="12622">
          <cell r="A12622" t="str">
            <v>551643503</v>
          </cell>
        </row>
        <row r="12623">
          <cell r="A12623" t="str">
            <v>551645000</v>
          </cell>
        </row>
        <row r="12624">
          <cell r="A12624" t="str">
            <v>551645100</v>
          </cell>
        </row>
        <row r="12625">
          <cell r="A12625" t="str">
            <v>551645300</v>
          </cell>
        </row>
        <row r="12626">
          <cell r="A12626" t="str">
            <v>551647000</v>
          </cell>
        </row>
        <row r="12627">
          <cell r="A12627" t="str">
            <v>551647100</v>
          </cell>
        </row>
        <row r="12628">
          <cell r="A12628" t="str">
            <v>551647200</v>
          </cell>
        </row>
        <row r="12629">
          <cell r="A12629" t="str">
            <v>551649000</v>
          </cell>
        </row>
        <row r="12630">
          <cell r="A12630" t="str">
            <v>551649100</v>
          </cell>
        </row>
        <row r="12631">
          <cell r="A12631" t="str">
            <v>551649300</v>
          </cell>
        </row>
        <row r="12632">
          <cell r="A12632" t="str">
            <v>551649400</v>
          </cell>
        </row>
        <row r="12633">
          <cell r="A12633" t="str">
            <v>551653000</v>
          </cell>
        </row>
        <row r="12634">
          <cell r="A12634" t="str">
            <v>551653100</v>
          </cell>
        </row>
        <row r="12635">
          <cell r="A12635" t="str">
            <v>551653105</v>
          </cell>
        </row>
        <row r="12636">
          <cell r="A12636" t="str">
            <v>551653200</v>
          </cell>
        </row>
        <row r="12637">
          <cell r="A12637" t="str">
            <v>551653400</v>
          </cell>
        </row>
        <row r="12638">
          <cell r="A12638" t="str">
            <v>551653500</v>
          </cell>
        </row>
        <row r="12639">
          <cell r="A12639" t="str">
            <v>551655000</v>
          </cell>
        </row>
        <row r="12640">
          <cell r="A12640" t="str">
            <v>551655100</v>
          </cell>
        </row>
        <row r="12641">
          <cell r="A12641" t="str">
            <v>551657000</v>
          </cell>
        </row>
        <row r="12642">
          <cell r="A12642" t="str">
            <v>551657100</v>
          </cell>
        </row>
        <row r="12643">
          <cell r="A12643" t="str">
            <v>551659000</v>
          </cell>
        </row>
        <row r="12644">
          <cell r="A12644" t="str">
            <v>551659100</v>
          </cell>
        </row>
        <row r="12645">
          <cell r="A12645" t="str">
            <v>551659103</v>
          </cell>
        </row>
        <row r="12646">
          <cell r="A12646" t="str">
            <v>551659200</v>
          </cell>
        </row>
        <row r="12647">
          <cell r="A12647" t="str">
            <v>551665000</v>
          </cell>
        </row>
        <row r="12648">
          <cell r="A12648" t="str">
            <v>551665100</v>
          </cell>
        </row>
        <row r="12649">
          <cell r="A12649" t="str">
            <v>551665400</v>
          </cell>
        </row>
        <row r="12650">
          <cell r="A12650" t="str">
            <v>551665500</v>
          </cell>
        </row>
        <row r="12651">
          <cell r="A12651" t="str">
            <v>551669000</v>
          </cell>
        </row>
        <row r="12652">
          <cell r="A12652" t="str">
            <v>551669100</v>
          </cell>
        </row>
        <row r="12653">
          <cell r="A12653" t="str">
            <v>551669200</v>
          </cell>
        </row>
        <row r="12654">
          <cell r="A12654" t="str">
            <v>551669400</v>
          </cell>
        </row>
        <row r="12655">
          <cell r="A12655" t="str">
            <v>551673000</v>
          </cell>
        </row>
        <row r="12656">
          <cell r="A12656" t="str">
            <v>551673100</v>
          </cell>
        </row>
        <row r="12657">
          <cell r="A12657" t="str">
            <v>552200000</v>
          </cell>
        </row>
        <row r="12658">
          <cell r="A12658" t="str">
            <v>552210000</v>
          </cell>
        </row>
        <row r="12659">
          <cell r="A12659" t="str">
            <v>552233000</v>
          </cell>
        </row>
        <row r="12660">
          <cell r="A12660" t="str">
            <v>552233100</v>
          </cell>
        </row>
        <row r="12661">
          <cell r="A12661" t="str">
            <v>552233200</v>
          </cell>
        </row>
        <row r="12662">
          <cell r="A12662" t="str">
            <v>552233300</v>
          </cell>
        </row>
        <row r="12663">
          <cell r="A12663" t="str">
            <v>552233600</v>
          </cell>
        </row>
        <row r="12664">
          <cell r="A12664" t="str">
            <v>552235000</v>
          </cell>
        </row>
        <row r="12665">
          <cell r="A12665" t="str">
            <v>552235100</v>
          </cell>
        </row>
        <row r="12666">
          <cell r="A12666" t="str">
            <v>552237000</v>
          </cell>
        </row>
        <row r="12667">
          <cell r="A12667" t="str">
            <v>552237100</v>
          </cell>
        </row>
        <row r="12668">
          <cell r="A12668" t="str">
            <v>552237200</v>
          </cell>
        </row>
        <row r="12669">
          <cell r="A12669" t="str">
            <v>552237300</v>
          </cell>
        </row>
        <row r="12670">
          <cell r="A12670" t="str">
            <v>552237400</v>
          </cell>
        </row>
        <row r="12671">
          <cell r="A12671" t="str">
            <v>552239000</v>
          </cell>
        </row>
        <row r="12672">
          <cell r="A12672" t="str">
            <v>552239100</v>
          </cell>
        </row>
        <row r="12673">
          <cell r="A12673" t="str">
            <v>552239200</v>
          </cell>
        </row>
        <row r="12674">
          <cell r="A12674" t="str">
            <v>552241000</v>
          </cell>
        </row>
        <row r="12675">
          <cell r="A12675" t="str">
            <v>552241100</v>
          </cell>
        </row>
        <row r="12676">
          <cell r="A12676" t="str">
            <v>552243000</v>
          </cell>
        </row>
        <row r="12677">
          <cell r="A12677" t="str">
            <v>552243100</v>
          </cell>
        </row>
        <row r="12678">
          <cell r="A12678" t="str">
            <v>552244000</v>
          </cell>
        </row>
        <row r="12679">
          <cell r="A12679" t="str">
            <v>552244100</v>
          </cell>
        </row>
        <row r="12680">
          <cell r="A12680" t="str">
            <v>552244500</v>
          </cell>
        </row>
        <row r="12681">
          <cell r="A12681" t="str">
            <v>552244700</v>
          </cell>
        </row>
        <row r="12682">
          <cell r="A12682" t="str">
            <v>552245000</v>
          </cell>
        </row>
        <row r="12683">
          <cell r="A12683" t="str">
            <v>552245100</v>
          </cell>
        </row>
        <row r="12684">
          <cell r="A12684" t="str">
            <v>552247000</v>
          </cell>
        </row>
        <row r="12685">
          <cell r="A12685" t="str">
            <v>552247100</v>
          </cell>
        </row>
        <row r="12686">
          <cell r="A12686" t="str">
            <v>552247200</v>
          </cell>
        </row>
        <row r="12687">
          <cell r="A12687" t="str">
            <v>552249000</v>
          </cell>
        </row>
        <row r="12688">
          <cell r="A12688" t="str">
            <v>552249100</v>
          </cell>
        </row>
        <row r="12689">
          <cell r="A12689" t="str">
            <v>552249200</v>
          </cell>
        </row>
        <row r="12690">
          <cell r="A12690" t="str">
            <v>552249400</v>
          </cell>
        </row>
        <row r="12691">
          <cell r="A12691" t="str">
            <v>552249500</v>
          </cell>
        </row>
        <row r="12692">
          <cell r="A12692" t="str">
            <v>552251000</v>
          </cell>
        </row>
        <row r="12693">
          <cell r="A12693" t="str">
            <v>552251100</v>
          </cell>
        </row>
        <row r="12694">
          <cell r="A12694" t="str">
            <v>552251200</v>
          </cell>
        </row>
        <row r="12695">
          <cell r="A12695" t="str">
            <v>552251300</v>
          </cell>
        </row>
        <row r="12696">
          <cell r="A12696" t="str">
            <v>552253000</v>
          </cell>
        </row>
        <row r="12697">
          <cell r="A12697" t="str">
            <v>552253100</v>
          </cell>
        </row>
        <row r="12698">
          <cell r="A12698" t="str">
            <v>552255000</v>
          </cell>
        </row>
        <row r="12699">
          <cell r="A12699" t="str">
            <v>552255100</v>
          </cell>
        </row>
        <row r="12700">
          <cell r="A12700" t="str">
            <v>552257000</v>
          </cell>
        </row>
        <row r="12701">
          <cell r="A12701" t="str">
            <v>552257100</v>
          </cell>
        </row>
        <row r="12702">
          <cell r="A12702" t="str">
            <v>553200000</v>
          </cell>
        </row>
        <row r="12703">
          <cell r="A12703" t="str">
            <v>553230000</v>
          </cell>
        </row>
        <row r="12704">
          <cell r="A12704" t="str">
            <v>553230100</v>
          </cell>
        </row>
        <row r="12705">
          <cell r="A12705" t="str">
            <v>553235000</v>
          </cell>
        </row>
        <row r="12706">
          <cell r="A12706" t="str">
            <v>553235100</v>
          </cell>
        </row>
        <row r="12707">
          <cell r="A12707" t="str">
            <v>553235300</v>
          </cell>
        </row>
        <row r="12708">
          <cell r="A12708" t="str">
            <v>553237000</v>
          </cell>
        </row>
        <row r="12709">
          <cell r="A12709" t="str">
            <v>553237100</v>
          </cell>
        </row>
        <row r="12710">
          <cell r="A12710" t="str">
            <v>553239000</v>
          </cell>
        </row>
        <row r="12711">
          <cell r="A12711" t="str">
            <v>553239100</v>
          </cell>
        </row>
        <row r="12712">
          <cell r="A12712" t="str">
            <v>553239200</v>
          </cell>
        </row>
        <row r="12713">
          <cell r="A12713" t="str">
            <v>553239300</v>
          </cell>
        </row>
        <row r="12714">
          <cell r="A12714" t="str">
            <v>553241000</v>
          </cell>
        </row>
        <row r="12715">
          <cell r="A12715" t="str">
            <v>553241100</v>
          </cell>
        </row>
        <row r="12716">
          <cell r="A12716" t="str">
            <v>553241200</v>
          </cell>
        </row>
        <row r="12717">
          <cell r="A12717" t="str">
            <v>553241300</v>
          </cell>
        </row>
        <row r="12718">
          <cell r="A12718" t="str">
            <v>553243000</v>
          </cell>
        </row>
        <row r="12719">
          <cell r="A12719" t="str">
            <v>553243100</v>
          </cell>
        </row>
        <row r="12720">
          <cell r="A12720" t="str">
            <v>553243200</v>
          </cell>
        </row>
        <row r="12721">
          <cell r="A12721" t="str">
            <v>553243300</v>
          </cell>
        </row>
        <row r="12722">
          <cell r="A12722" t="str">
            <v>553243400</v>
          </cell>
        </row>
        <row r="12723">
          <cell r="A12723" t="str">
            <v>553243500</v>
          </cell>
        </row>
        <row r="12724">
          <cell r="A12724" t="str">
            <v>553245000</v>
          </cell>
        </row>
        <row r="12725">
          <cell r="A12725" t="str">
            <v>553245100</v>
          </cell>
        </row>
        <row r="12726">
          <cell r="A12726" t="str">
            <v>553245300</v>
          </cell>
        </row>
        <row r="12727">
          <cell r="A12727" t="str">
            <v>553247000</v>
          </cell>
        </row>
        <row r="12728">
          <cell r="A12728" t="str">
            <v>553247100</v>
          </cell>
        </row>
        <row r="12729">
          <cell r="A12729" t="str">
            <v>553247200</v>
          </cell>
        </row>
        <row r="12730">
          <cell r="A12730" t="str">
            <v>553247300</v>
          </cell>
        </row>
        <row r="12731">
          <cell r="A12731" t="str">
            <v>553247400</v>
          </cell>
        </row>
        <row r="12732">
          <cell r="A12732" t="str">
            <v>553249000</v>
          </cell>
        </row>
        <row r="12733">
          <cell r="A12733" t="str">
            <v>553249100</v>
          </cell>
        </row>
        <row r="12734">
          <cell r="A12734" t="str">
            <v>553249200</v>
          </cell>
        </row>
        <row r="12735">
          <cell r="A12735" t="str">
            <v>553249300</v>
          </cell>
        </row>
        <row r="12736">
          <cell r="A12736" t="str">
            <v>553249400</v>
          </cell>
        </row>
        <row r="12737">
          <cell r="A12737" t="str">
            <v>553249500</v>
          </cell>
        </row>
        <row r="12738">
          <cell r="A12738" t="str">
            <v>553249600</v>
          </cell>
        </row>
        <row r="12739">
          <cell r="A12739" t="str">
            <v>553253000</v>
          </cell>
        </row>
        <row r="12740">
          <cell r="A12740" t="str">
            <v>553253100</v>
          </cell>
        </row>
        <row r="12741">
          <cell r="A12741" t="str">
            <v>553253200</v>
          </cell>
        </row>
        <row r="12742">
          <cell r="A12742" t="str">
            <v>553253300</v>
          </cell>
        </row>
        <row r="12743">
          <cell r="A12743" t="str">
            <v>553253500</v>
          </cell>
        </row>
        <row r="12744">
          <cell r="A12744" t="str">
            <v>553255000</v>
          </cell>
        </row>
        <row r="12745">
          <cell r="A12745" t="str">
            <v>553255100</v>
          </cell>
        </row>
        <row r="12746">
          <cell r="A12746" t="str">
            <v>553255200</v>
          </cell>
        </row>
        <row r="12747">
          <cell r="A12747" t="str">
            <v>553257000</v>
          </cell>
        </row>
        <row r="12748">
          <cell r="A12748" t="str">
            <v>553257100</v>
          </cell>
        </row>
        <row r="12749">
          <cell r="A12749" t="str">
            <v>553257200</v>
          </cell>
        </row>
        <row r="12750">
          <cell r="A12750" t="str">
            <v>553259000</v>
          </cell>
        </row>
        <row r="12751">
          <cell r="A12751" t="str">
            <v>553259100</v>
          </cell>
        </row>
        <row r="12752">
          <cell r="A12752" t="str">
            <v>553259200</v>
          </cell>
        </row>
        <row r="12753">
          <cell r="A12753" t="str">
            <v>553600000</v>
          </cell>
        </row>
        <row r="12754">
          <cell r="A12754" t="str">
            <v>553630000</v>
          </cell>
        </row>
        <row r="12755">
          <cell r="A12755" t="str">
            <v>553630100</v>
          </cell>
        </row>
        <row r="12756">
          <cell r="A12756" t="str">
            <v>553630400</v>
          </cell>
        </row>
        <row r="12757">
          <cell r="A12757" t="str">
            <v>553633000</v>
          </cell>
        </row>
        <row r="12758">
          <cell r="A12758" t="str">
            <v>553633100</v>
          </cell>
        </row>
        <row r="12759">
          <cell r="A12759" t="str">
            <v>553633380</v>
          </cell>
        </row>
        <row r="12760">
          <cell r="A12760" t="str">
            <v>553633800</v>
          </cell>
        </row>
        <row r="12761">
          <cell r="A12761" t="str">
            <v>553633803</v>
          </cell>
        </row>
        <row r="12762">
          <cell r="A12762" t="str">
            <v>553633805</v>
          </cell>
        </row>
        <row r="12763">
          <cell r="A12763" t="str">
            <v>553633807</v>
          </cell>
        </row>
        <row r="12764">
          <cell r="A12764" t="str">
            <v>553633809</v>
          </cell>
        </row>
        <row r="12765">
          <cell r="A12765" t="str">
            <v>553633811</v>
          </cell>
        </row>
        <row r="12766">
          <cell r="A12766" t="str">
            <v>553633813</v>
          </cell>
        </row>
        <row r="12767">
          <cell r="A12767" t="str">
            <v>553633815</v>
          </cell>
        </row>
        <row r="12768">
          <cell r="A12768" t="str">
            <v>553633816</v>
          </cell>
        </row>
        <row r="12769">
          <cell r="A12769" t="str">
            <v>553633817</v>
          </cell>
        </row>
        <row r="12770">
          <cell r="A12770" t="str">
            <v>553633818</v>
          </cell>
        </row>
        <row r="12771">
          <cell r="A12771" t="str">
            <v>553633819</v>
          </cell>
        </row>
        <row r="12772">
          <cell r="A12772" t="str">
            <v>553633821</v>
          </cell>
        </row>
        <row r="12773">
          <cell r="A12773" t="str">
            <v>553637000</v>
          </cell>
        </row>
        <row r="12774">
          <cell r="A12774" t="str">
            <v>553637100</v>
          </cell>
        </row>
        <row r="12775">
          <cell r="A12775" t="str">
            <v>553637105</v>
          </cell>
        </row>
        <row r="12776">
          <cell r="A12776" t="str">
            <v>553637107</v>
          </cell>
        </row>
        <row r="12777">
          <cell r="A12777" t="str">
            <v>553637200</v>
          </cell>
        </row>
        <row r="12778">
          <cell r="A12778" t="str">
            <v>553637203</v>
          </cell>
        </row>
        <row r="12779">
          <cell r="A12779" t="str">
            <v>553637205</v>
          </cell>
        </row>
        <row r="12780">
          <cell r="A12780" t="str">
            <v>553637207</v>
          </cell>
        </row>
        <row r="12781">
          <cell r="A12781" t="str">
            <v>553637211</v>
          </cell>
        </row>
        <row r="12782">
          <cell r="A12782" t="str">
            <v>553637213</v>
          </cell>
        </row>
        <row r="12783">
          <cell r="A12783" t="str">
            <v>553637215</v>
          </cell>
        </row>
        <row r="12784">
          <cell r="A12784" t="str">
            <v>553637217</v>
          </cell>
        </row>
        <row r="12785">
          <cell r="A12785" t="str">
            <v>553637221</v>
          </cell>
        </row>
        <row r="12786">
          <cell r="A12786" t="str">
            <v>553637223</v>
          </cell>
        </row>
        <row r="12787">
          <cell r="A12787" t="str">
            <v>553637225</v>
          </cell>
        </row>
        <row r="12788">
          <cell r="A12788" t="str">
            <v>553639000</v>
          </cell>
        </row>
        <row r="12789">
          <cell r="A12789" t="str">
            <v>553639100</v>
          </cell>
        </row>
        <row r="12790">
          <cell r="A12790" t="str">
            <v>553639102</v>
          </cell>
        </row>
        <row r="12791">
          <cell r="A12791" t="str">
            <v>553639200</v>
          </cell>
        </row>
        <row r="12792">
          <cell r="A12792" t="str">
            <v>553639203</v>
          </cell>
        </row>
        <row r="12793">
          <cell r="A12793" t="str">
            <v>553639205</v>
          </cell>
        </row>
        <row r="12794">
          <cell r="A12794" t="str">
            <v>553639207</v>
          </cell>
        </row>
        <row r="12795">
          <cell r="A12795" t="str">
            <v>553639211</v>
          </cell>
        </row>
        <row r="12796">
          <cell r="A12796" t="str">
            <v>553639213</v>
          </cell>
        </row>
        <row r="12797">
          <cell r="A12797" t="str">
            <v>553639219</v>
          </cell>
        </row>
        <row r="12798">
          <cell r="A12798" t="str">
            <v>553639500</v>
          </cell>
        </row>
        <row r="12799">
          <cell r="A12799" t="str">
            <v>553641000</v>
          </cell>
        </row>
        <row r="12800">
          <cell r="A12800" t="str">
            <v>553641100</v>
          </cell>
        </row>
        <row r="12801">
          <cell r="A12801" t="str">
            <v>553641103</v>
          </cell>
        </row>
        <row r="12802">
          <cell r="A12802" t="str">
            <v>553641105</v>
          </cell>
        </row>
        <row r="12803">
          <cell r="A12803" t="str">
            <v>553641109</v>
          </cell>
        </row>
        <row r="12804">
          <cell r="A12804" t="str">
            <v>553641111</v>
          </cell>
        </row>
        <row r="12805">
          <cell r="A12805" t="str">
            <v>553641113</v>
          </cell>
        </row>
        <row r="12806">
          <cell r="A12806" t="str">
            <v>553641115</v>
          </cell>
        </row>
        <row r="12807">
          <cell r="A12807" t="str">
            <v>553641117</v>
          </cell>
        </row>
        <row r="12808">
          <cell r="A12808" t="str">
            <v>553641119</v>
          </cell>
        </row>
        <row r="12809">
          <cell r="A12809" t="str">
            <v>553641123</v>
          </cell>
        </row>
        <row r="12810">
          <cell r="A12810" t="str">
            <v>553641125</v>
          </cell>
        </row>
        <row r="12811">
          <cell r="A12811" t="str">
            <v>553641127</v>
          </cell>
        </row>
        <row r="12812">
          <cell r="A12812" t="str">
            <v>553641500</v>
          </cell>
        </row>
        <row r="12813">
          <cell r="A12813" t="str">
            <v>553641503</v>
          </cell>
        </row>
        <row r="12814">
          <cell r="A12814" t="str">
            <v>553641505</v>
          </cell>
        </row>
        <row r="12815">
          <cell r="A12815" t="str">
            <v>553641507</v>
          </cell>
        </row>
        <row r="12816">
          <cell r="A12816" t="str">
            <v>553641511</v>
          </cell>
        </row>
        <row r="12817">
          <cell r="A12817" t="str">
            <v>553641515</v>
          </cell>
        </row>
        <row r="12818">
          <cell r="A12818" t="str">
            <v>553641519</v>
          </cell>
        </row>
        <row r="12819">
          <cell r="A12819" t="str">
            <v>553643000</v>
          </cell>
        </row>
        <row r="12820">
          <cell r="A12820" t="str">
            <v>553643100</v>
          </cell>
        </row>
        <row r="12821">
          <cell r="A12821" t="str">
            <v>553643105</v>
          </cell>
        </row>
        <row r="12822">
          <cell r="A12822" t="str">
            <v>553643107</v>
          </cell>
        </row>
        <row r="12823">
          <cell r="A12823" t="str">
            <v>553643108</v>
          </cell>
        </row>
        <row r="12824">
          <cell r="A12824" t="str">
            <v>553643200</v>
          </cell>
        </row>
        <row r="12825">
          <cell r="A12825" t="str">
            <v>553643203</v>
          </cell>
        </row>
        <row r="12826">
          <cell r="A12826" t="str">
            <v>553643205</v>
          </cell>
        </row>
        <row r="12827">
          <cell r="A12827" t="str">
            <v>553643207</v>
          </cell>
        </row>
        <row r="12828">
          <cell r="A12828" t="str">
            <v>553645000</v>
          </cell>
        </row>
        <row r="12829">
          <cell r="A12829" t="str">
            <v>553645100</v>
          </cell>
        </row>
        <row r="12830">
          <cell r="A12830" t="str">
            <v>553645300</v>
          </cell>
        </row>
        <row r="12831">
          <cell r="A12831" t="str">
            <v>553645303</v>
          </cell>
        </row>
        <row r="12832">
          <cell r="A12832" t="str">
            <v>553645309</v>
          </cell>
        </row>
        <row r="12833">
          <cell r="A12833" t="str">
            <v>553645311</v>
          </cell>
        </row>
        <row r="12834">
          <cell r="A12834" t="str">
            <v>553645313</v>
          </cell>
        </row>
        <row r="12835">
          <cell r="A12835" t="str">
            <v>553645400</v>
          </cell>
        </row>
        <row r="12836">
          <cell r="A12836" t="str">
            <v>553645403</v>
          </cell>
        </row>
        <row r="12837">
          <cell r="A12837" t="str">
            <v>553645407</v>
          </cell>
        </row>
        <row r="12838">
          <cell r="A12838" t="str">
            <v>553645409</v>
          </cell>
        </row>
        <row r="12839">
          <cell r="A12839" t="str">
            <v>553645411</v>
          </cell>
        </row>
        <row r="12840">
          <cell r="A12840" t="str">
            <v>553645413</v>
          </cell>
        </row>
        <row r="12841">
          <cell r="A12841" t="str">
            <v>553647000</v>
          </cell>
        </row>
        <row r="12842">
          <cell r="A12842" t="str">
            <v>553647100</v>
          </cell>
        </row>
        <row r="12843">
          <cell r="A12843" t="str">
            <v>553647300</v>
          </cell>
        </row>
        <row r="12844">
          <cell r="A12844" t="str">
            <v>553647303</v>
          </cell>
        </row>
        <row r="12845">
          <cell r="A12845" t="str">
            <v>553647307</v>
          </cell>
        </row>
        <row r="12846">
          <cell r="A12846" t="str">
            <v>553647311</v>
          </cell>
        </row>
        <row r="12847">
          <cell r="A12847" t="str">
            <v>553647313</v>
          </cell>
        </row>
        <row r="12848">
          <cell r="A12848" t="str">
            <v>553647317</v>
          </cell>
        </row>
        <row r="12849">
          <cell r="A12849" t="str">
            <v>553647319</v>
          </cell>
        </row>
        <row r="12850">
          <cell r="A12850" t="str">
            <v>553647321</v>
          </cell>
        </row>
        <row r="12851">
          <cell r="A12851" t="str">
            <v>553647323</v>
          </cell>
        </row>
        <row r="12852">
          <cell r="A12852" t="str">
            <v>553647325</v>
          </cell>
        </row>
        <row r="12853">
          <cell r="A12853" t="str">
            <v>553647329</v>
          </cell>
        </row>
        <row r="12854">
          <cell r="A12854" t="str">
            <v>553647331</v>
          </cell>
        </row>
        <row r="12855">
          <cell r="A12855" t="str">
            <v>553647333</v>
          </cell>
        </row>
        <row r="12856">
          <cell r="A12856" t="str">
            <v>553647335</v>
          </cell>
        </row>
        <row r="12857">
          <cell r="A12857" t="str">
            <v>553647337</v>
          </cell>
        </row>
        <row r="12858">
          <cell r="A12858" t="str">
            <v>553647339</v>
          </cell>
        </row>
        <row r="12859">
          <cell r="A12859" t="str">
            <v>553647341</v>
          </cell>
        </row>
        <row r="12860">
          <cell r="A12860" t="str">
            <v>553647500</v>
          </cell>
        </row>
        <row r="12861">
          <cell r="A12861" t="str">
            <v>553647700</v>
          </cell>
        </row>
        <row r="12862">
          <cell r="A12862" t="str">
            <v>553647800</v>
          </cell>
        </row>
        <row r="12863">
          <cell r="A12863" t="str">
            <v>553649000</v>
          </cell>
        </row>
        <row r="12864">
          <cell r="A12864" t="str">
            <v>553649100</v>
          </cell>
        </row>
        <row r="12865">
          <cell r="A12865" t="str">
            <v>553649103</v>
          </cell>
        </row>
        <row r="12866">
          <cell r="A12866" t="str">
            <v>553649105</v>
          </cell>
        </row>
        <row r="12867">
          <cell r="A12867" t="str">
            <v>553649107</v>
          </cell>
        </row>
        <row r="12868">
          <cell r="A12868" t="str">
            <v>553649109</v>
          </cell>
        </row>
        <row r="12869">
          <cell r="A12869" t="str">
            <v>553649111</v>
          </cell>
        </row>
        <row r="12870">
          <cell r="A12870" t="str">
            <v>553649113</v>
          </cell>
        </row>
        <row r="12871">
          <cell r="A12871" t="str">
            <v>553649115</v>
          </cell>
        </row>
        <row r="12872">
          <cell r="A12872" t="str">
            <v>553649117</v>
          </cell>
        </row>
        <row r="12873">
          <cell r="A12873" t="str">
            <v>553649119</v>
          </cell>
        </row>
        <row r="12874">
          <cell r="A12874" t="str">
            <v>553649121</v>
          </cell>
        </row>
        <row r="12875">
          <cell r="A12875" t="str">
            <v>553649123</v>
          </cell>
        </row>
        <row r="12876">
          <cell r="A12876" t="str">
            <v>553649125</v>
          </cell>
        </row>
        <row r="12877">
          <cell r="A12877" t="str">
            <v>553649127</v>
          </cell>
        </row>
        <row r="12878">
          <cell r="A12878" t="str">
            <v>553649129</v>
          </cell>
        </row>
        <row r="12879">
          <cell r="A12879" t="str">
            <v>553649131</v>
          </cell>
        </row>
        <row r="12880">
          <cell r="A12880" t="str">
            <v>553649133</v>
          </cell>
        </row>
        <row r="12881">
          <cell r="A12881" t="str">
            <v>553649135</v>
          </cell>
        </row>
        <row r="12882">
          <cell r="A12882" t="str">
            <v>553649137</v>
          </cell>
        </row>
        <row r="12883">
          <cell r="A12883" t="str">
            <v>553649139</v>
          </cell>
        </row>
        <row r="12884">
          <cell r="A12884" t="str">
            <v>553649141</v>
          </cell>
        </row>
        <row r="12885">
          <cell r="A12885" t="str">
            <v>553649143</v>
          </cell>
        </row>
        <row r="12886">
          <cell r="A12886" t="str">
            <v>553649145</v>
          </cell>
        </row>
        <row r="12887">
          <cell r="A12887" t="str">
            <v>553649147</v>
          </cell>
        </row>
        <row r="12888">
          <cell r="A12888" t="str">
            <v>553649149</v>
          </cell>
        </row>
        <row r="12889">
          <cell r="A12889" t="str">
            <v>553649151</v>
          </cell>
        </row>
        <row r="12890">
          <cell r="A12890" t="str">
            <v>553649153</v>
          </cell>
        </row>
        <row r="12891">
          <cell r="A12891" t="str">
            <v>553649155</v>
          </cell>
        </row>
        <row r="12892">
          <cell r="A12892" t="str">
            <v>553649280</v>
          </cell>
        </row>
        <row r="12893">
          <cell r="A12893" t="str">
            <v>553649980</v>
          </cell>
        </row>
        <row r="12894">
          <cell r="A12894" t="str">
            <v>553653000</v>
          </cell>
        </row>
        <row r="12895">
          <cell r="A12895" t="str">
            <v>553653100</v>
          </cell>
        </row>
        <row r="12896">
          <cell r="A12896" t="str">
            <v>553653103</v>
          </cell>
        </row>
        <row r="12897">
          <cell r="A12897" t="str">
            <v>553655000</v>
          </cell>
        </row>
        <row r="12898">
          <cell r="A12898" t="str">
            <v>553655100</v>
          </cell>
        </row>
        <row r="12899">
          <cell r="A12899" t="str">
            <v>553655300</v>
          </cell>
        </row>
        <row r="12900">
          <cell r="A12900" t="str">
            <v>553657000</v>
          </cell>
        </row>
        <row r="12901">
          <cell r="A12901" t="str">
            <v>553657100</v>
          </cell>
        </row>
        <row r="12902">
          <cell r="A12902" t="str">
            <v>553657103</v>
          </cell>
        </row>
        <row r="12903">
          <cell r="A12903" t="str">
            <v>553657105</v>
          </cell>
        </row>
        <row r="12904">
          <cell r="A12904" t="str">
            <v>553657107</v>
          </cell>
        </row>
        <row r="12905">
          <cell r="A12905" t="str">
            <v>553657109</v>
          </cell>
        </row>
        <row r="12906">
          <cell r="A12906" t="str">
            <v>553657113</v>
          </cell>
        </row>
        <row r="12907">
          <cell r="A12907" t="str">
            <v>553657119</v>
          </cell>
        </row>
        <row r="12908">
          <cell r="A12908" t="str">
            <v>553657123</v>
          </cell>
        </row>
        <row r="12909">
          <cell r="A12909" t="str">
            <v>553657400</v>
          </cell>
        </row>
        <row r="12910">
          <cell r="A12910" t="str">
            <v>553657403</v>
          </cell>
        </row>
        <row r="12911">
          <cell r="A12911" t="str">
            <v>553657405</v>
          </cell>
        </row>
        <row r="12912">
          <cell r="A12912" t="str">
            <v>553657407</v>
          </cell>
        </row>
        <row r="12913">
          <cell r="A12913" t="str">
            <v>553657409</v>
          </cell>
        </row>
        <row r="12914">
          <cell r="A12914" t="str">
            <v>553657411</v>
          </cell>
        </row>
        <row r="12915">
          <cell r="A12915" t="str">
            <v>553657500</v>
          </cell>
        </row>
        <row r="12916">
          <cell r="A12916" t="str">
            <v>553657503</v>
          </cell>
        </row>
        <row r="12917">
          <cell r="A12917" t="str">
            <v>553657509</v>
          </cell>
        </row>
        <row r="12918">
          <cell r="A12918" t="str">
            <v>553657511</v>
          </cell>
        </row>
        <row r="12919">
          <cell r="A12919" t="str">
            <v>553657513</v>
          </cell>
        </row>
        <row r="12920">
          <cell r="A12920" t="str">
            <v>553657515</v>
          </cell>
        </row>
        <row r="12921">
          <cell r="A12921" t="str">
            <v>553657517</v>
          </cell>
        </row>
        <row r="12922">
          <cell r="A12922" t="str">
            <v>553659000</v>
          </cell>
        </row>
        <row r="12923">
          <cell r="A12923" t="str">
            <v>553659100</v>
          </cell>
        </row>
        <row r="12924">
          <cell r="A12924" t="str">
            <v>553659103</v>
          </cell>
        </row>
        <row r="12925">
          <cell r="A12925" t="str">
            <v>553659105</v>
          </cell>
        </row>
        <row r="12926">
          <cell r="A12926" t="str">
            <v>553659107</v>
          </cell>
        </row>
        <row r="12927">
          <cell r="A12927" t="str">
            <v>553659109</v>
          </cell>
        </row>
        <row r="12928">
          <cell r="A12928" t="str">
            <v>553659111</v>
          </cell>
        </row>
        <row r="12929">
          <cell r="A12929" t="str">
            <v>553659113</v>
          </cell>
        </row>
        <row r="12930">
          <cell r="A12930" t="str">
            <v>553659119</v>
          </cell>
        </row>
        <row r="12931">
          <cell r="A12931" t="str">
            <v>553659200</v>
          </cell>
        </row>
        <row r="12932">
          <cell r="A12932" t="str">
            <v>553659203</v>
          </cell>
        </row>
        <row r="12933">
          <cell r="A12933" t="str">
            <v>553659205</v>
          </cell>
        </row>
        <row r="12934">
          <cell r="A12934" t="str">
            <v>553659207</v>
          </cell>
        </row>
        <row r="12935">
          <cell r="A12935" t="str">
            <v>553659209</v>
          </cell>
        </row>
        <row r="12936">
          <cell r="A12936" t="str">
            <v>553659213</v>
          </cell>
        </row>
        <row r="12937">
          <cell r="A12937" t="str">
            <v>553659215</v>
          </cell>
        </row>
        <row r="12938">
          <cell r="A12938" t="str">
            <v>553659217</v>
          </cell>
        </row>
        <row r="12939">
          <cell r="A12939" t="str">
            <v>553659219</v>
          </cell>
        </row>
        <row r="12940">
          <cell r="A12940" t="str">
            <v>553659221</v>
          </cell>
        </row>
        <row r="12941">
          <cell r="A12941" t="str">
            <v>553659600</v>
          </cell>
        </row>
        <row r="12942">
          <cell r="A12942" t="str">
            <v>553659603</v>
          </cell>
        </row>
        <row r="12943">
          <cell r="A12943" t="str">
            <v>553659605</v>
          </cell>
        </row>
        <row r="12944">
          <cell r="A12944" t="str">
            <v>553659607</v>
          </cell>
        </row>
        <row r="12945">
          <cell r="A12945" t="str">
            <v>553659609</v>
          </cell>
        </row>
        <row r="12946">
          <cell r="A12946" t="str">
            <v>553659611</v>
          </cell>
        </row>
        <row r="12947">
          <cell r="A12947" t="str">
            <v>553663000</v>
          </cell>
        </row>
        <row r="12948">
          <cell r="A12948" t="str">
            <v>553663100</v>
          </cell>
        </row>
        <row r="12949">
          <cell r="A12949" t="str">
            <v>553663103</v>
          </cell>
        </row>
        <row r="12950">
          <cell r="A12950" t="str">
            <v>553663105</v>
          </cell>
        </row>
        <row r="12951">
          <cell r="A12951" t="str">
            <v>553663107</v>
          </cell>
        </row>
        <row r="12952">
          <cell r="A12952" t="str">
            <v>553663109</v>
          </cell>
        </row>
        <row r="12953">
          <cell r="A12953" t="str">
            <v>553663111</v>
          </cell>
        </row>
        <row r="12954">
          <cell r="A12954" t="str">
            <v>553663113</v>
          </cell>
        </row>
        <row r="12955">
          <cell r="A12955" t="str">
            <v>553663115</v>
          </cell>
        </row>
        <row r="12956">
          <cell r="A12956" t="str">
            <v>553663500</v>
          </cell>
        </row>
        <row r="12957">
          <cell r="A12957" t="str">
            <v>553663505</v>
          </cell>
        </row>
        <row r="12958">
          <cell r="A12958" t="str">
            <v>553663507</v>
          </cell>
        </row>
        <row r="12959">
          <cell r="A12959" t="str">
            <v>553663600</v>
          </cell>
        </row>
        <row r="12960">
          <cell r="A12960" t="str">
            <v>553663603</v>
          </cell>
        </row>
        <row r="12961">
          <cell r="A12961" t="str">
            <v>553663607</v>
          </cell>
        </row>
        <row r="12962">
          <cell r="A12962" t="str">
            <v>553665000</v>
          </cell>
        </row>
        <row r="12963">
          <cell r="A12963" t="str">
            <v>553665100</v>
          </cell>
        </row>
        <row r="12964">
          <cell r="A12964" t="str">
            <v>553665500</v>
          </cell>
        </row>
        <row r="12965">
          <cell r="A12965" t="str">
            <v>553665700</v>
          </cell>
        </row>
        <row r="12966">
          <cell r="A12966" t="str">
            <v>554200000</v>
          </cell>
        </row>
        <row r="12967">
          <cell r="A12967" t="str">
            <v>554230000</v>
          </cell>
        </row>
        <row r="12968">
          <cell r="A12968" t="str">
            <v>554230100</v>
          </cell>
        </row>
        <row r="12969">
          <cell r="A12969" t="str">
            <v>554230103</v>
          </cell>
        </row>
        <row r="12970">
          <cell r="A12970" t="str">
            <v>554230200</v>
          </cell>
        </row>
        <row r="12971">
          <cell r="A12971" t="str">
            <v>554230300</v>
          </cell>
        </row>
        <row r="12972">
          <cell r="A12972" t="str">
            <v>554230400</v>
          </cell>
        </row>
        <row r="12973">
          <cell r="A12973" t="str">
            <v>554230500</v>
          </cell>
        </row>
        <row r="12974">
          <cell r="A12974" t="str">
            <v>554233000</v>
          </cell>
        </row>
        <row r="12975">
          <cell r="A12975" t="str">
            <v>554233100</v>
          </cell>
        </row>
        <row r="12976">
          <cell r="A12976" t="str">
            <v>554233300</v>
          </cell>
        </row>
        <row r="12977">
          <cell r="A12977" t="str">
            <v>554235000</v>
          </cell>
        </row>
        <row r="12978">
          <cell r="A12978" t="str">
            <v>554235100</v>
          </cell>
        </row>
        <row r="12979">
          <cell r="A12979" t="str">
            <v>554235200</v>
          </cell>
        </row>
        <row r="12980">
          <cell r="A12980" t="str">
            <v>554237000</v>
          </cell>
        </row>
        <row r="12981">
          <cell r="A12981" t="str">
            <v>554237100</v>
          </cell>
        </row>
        <row r="12982">
          <cell r="A12982" t="str">
            <v>554237200</v>
          </cell>
        </row>
        <row r="12983">
          <cell r="A12983" t="str">
            <v>554237300</v>
          </cell>
        </row>
        <row r="12984">
          <cell r="A12984" t="str">
            <v>554237500</v>
          </cell>
        </row>
        <row r="12985">
          <cell r="A12985" t="str">
            <v>554239000</v>
          </cell>
        </row>
        <row r="12986">
          <cell r="A12986" t="str">
            <v>554239100</v>
          </cell>
        </row>
        <row r="12987">
          <cell r="A12987" t="str">
            <v>554241000</v>
          </cell>
        </row>
        <row r="12988">
          <cell r="A12988" t="str">
            <v>554241100</v>
          </cell>
        </row>
        <row r="12989">
          <cell r="A12989" t="str">
            <v>554241200</v>
          </cell>
        </row>
        <row r="12990">
          <cell r="A12990" t="str">
            <v>554241300</v>
          </cell>
        </row>
        <row r="12991">
          <cell r="A12991" t="str">
            <v>554241400</v>
          </cell>
        </row>
        <row r="12992">
          <cell r="A12992" t="str">
            <v>554243000</v>
          </cell>
        </row>
        <row r="12993">
          <cell r="A12993" t="str">
            <v>554243100</v>
          </cell>
        </row>
        <row r="12994">
          <cell r="A12994" t="str">
            <v>554243200</v>
          </cell>
        </row>
        <row r="12995">
          <cell r="A12995" t="str">
            <v>554247000</v>
          </cell>
        </row>
        <row r="12996">
          <cell r="A12996" t="str">
            <v>554247100</v>
          </cell>
        </row>
        <row r="12997">
          <cell r="A12997" t="str">
            <v>554247200</v>
          </cell>
        </row>
        <row r="12998">
          <cell r="A12998" t="str">
            <v>554247300</v>
          </cell>
        </row>
        <row r="12999">
          <cell r="A12999" t="str">
            <v>554249000</v>
          </cell>
        </row>
        <row r="13000">
          <cell r="A13000" t="str">
            <v>554249100</v>
          </cell>
        </row>
        <row r="13001">
          <cell r="A13001" t="str">
            <v>554249200</v>
          </cell>
        </row>
        <row r="13002">
          <cell r="A13002" t="str">
            <v>554249300</v>
          </cell>
        </row>
        <row r="13003">
          <cell r="A13003" t="str">
            <v>554249400</v>
          </cell>
        </row>
        <row r="13004">
          <cell r="A13004" t="str">
            <v>554253000</v>
          </cell>
        </row>
        <row r="13005">
          <cell r="A13005" t="str">
            <v>554253100</v>
          </cell>
        </row>
        <row r="13006">
          <cell r="A13006" t="str">
            <v>554253200</v>
          </cell>
        </row>
        <row r="13007">
          <cell r="A13007" t="str">
            <v>554253300</v>
          </cell>
        </row>
        <row r="13008">
          <cell r="A13008" t="str">
            <v>554253400</v>
          </cell>
        </row>
        <row r="13009">
          <cell r="A13009" t="str">
            <v>554253500</v>
          </cell>
        </row>
        <row r="13010">
          <cell r="A13010" t="str">
            <v>554255000</v>
          </cell>
        </row>
        <row r="13011">
          <cell r="A13011" t="str">
            <v>554255100</v>
          </cell>
        </row>
        <row r="13012">
          <cell r="A13012" t="str">
            <v>554255200</v>
          </cell>
        </row>
        <row r="13013">
          <cell r="A13013" t="str">
            <v>554257000</v>
          </cell>
        </row>
        <row r="13014">
          <cell r="A13014" t="str">
            <v>554257100</v>
          </cell>
        </row>
        <row r="13015">
          <cell r="A13015" t="str">
            <v>554257200</v>
          </cell>
        </row>
        <row r="13016">
          <cell r="A13016" t="str">
            <v>554257300</v>
          </cell>
        </row>
        <row r="13017">
          <cell r="A13017" t="str">
            <v>554259000</v>
          </cell>
        </row>
        <row r="13018">
          <cell r="A13018" t="str">
            <v>554259100</v>
          </cell>
        </row>
        <row r="13019">
          <cell r="A13019" t="str">
            <v>554259200</v>
          </cell>
        </row>
        <row r="13020">
          <cell r="A13020" t="str">
            <v>554259300</v>
          </cell>
        </row>
        <row r="13021">
          <cell r="A13021" t="str">
            <v>554259400</v>
          </cell>
        </row>
        <row r="13022">
          <cell r="A13022" t="str">
            <v>554259500</v>
          </cell>
        </row>
        <row r="13023">
          <cell r="A13023" t="str">
            <v>554600000</v>
          </cell>
        </row>
        <row r="13024">
          <cell r="A13024" t="str">
            <v>554630000</v>
          </cell>
        </row>
        <row r="13025">
          <cell r="A13025" t="str">
            <v>554630100</v>
          </cell>
        </row>
        <row r="13026">
          <cell r="A13026" t="str">
            <v>554633000</v>
          </cell>
        </row>
        <row r="13027">
          <cell r="A13027" t="str">
            <v>554633100</v>
          </cell>
        </row>
        <row r="13028">
          <cell r="A13028" t="str">
            <v>554635000</v>
          </cell>
        </row>
        <row r="13029">
          <cell r="A13029" t="str">
            <v>554635100</v>
          </cell>
        </row>
        <row r="13030">
          <cell r="A13030" t="str">
            <v>554635200</v>
          </cell>
        </row>
        <row r="13031">
          <cell r="A13031" t="str">
            <v>554637000</v>
          </cell>
        </row>
        <row r="13032">
          <cell r="A13032" t="str">
            <v>554637100</v>
          </cell>
        </row>
        <row r="13033">
          <cell r="A13033" t="str">
            <v>554639000</v>
          </cell>
        </row>
        <row r="13034">
          <cell r="A13034" t="str">
            <v>554639100</v>
          </cell>
        </row>
        <row r="13035">
          <cell r="A13035" t="str">
            <v>554639200</v>
          </cell>
        </row>
        <row r="13036">
          <cell r="A13036" t="str">
            <v>554639300</v>
          </cell>
        </row>
        <row r="13037">
          <cell r="A13037" t="str">
            <v>554639400</v>
          </cell>
        </row>
        <row r="13038">
          <cell r="A13038" t="str">
            <v>554645000</v>
          </cell>
        </row>
        <row r="13039">
          <cell r="A13039" t="str">
            <v>554645100</v>
          </cell>
        </row>
        <row r="13040">
          <cell r="A13040" t="str">
            <v>554645200</v>
          </cell>
        </row>
        <row r="13041">
          <cell r="A13041" t="str">
            <v>554645300</v>
          </cell>
        </row>
        <row r="13042">
          <cell r="A13042" t="str">
            <v>554645500</v>
          </cell>
        </row>
        <row r="13043">
          <cell r="A13043" t="str">
            <v>554647000</v>
          </cell>
        </row>
        <row r="13044">
          <cell r="A13044" t="str">
            <v>554647100</v>
          </cell>
        </row>
        <row r="13045">
          <cell r="A13045" t="str">
            <v>554647300</v>
          </cell>
        </row>
        <row r="13046">
          <cell r="A13046" t="str">
            <v>554649000</v>
          </cell>
        </row>
        <row r="13047">
          <cell r="A13047" t="str">
            <v>554649100</v>
          </cell>
        </row>
        <row r="13048">
          <cell r="A13048" t="str">
            <v>554651000</v>
          </cell>
        </row>
        <row r="13049">
          <cell r="A13049" t="str">
            <v>554651100</v>
          </cell>
        </row>
        <row r="13050">
          <cell r="A13050" t="str">
            <v>554651300</v>
          </cell>
        </row>
        <row r="13051">
          <cell r="A13051" t="str">
            <v>554653000</v>
          </cell>
        </row>
        <row r="13052">
          <cell r="A13052" t="str">
            <v>554653100</v>
          </cell>
        </row>
        <row r="13053">
          <cell r="A13053" t="str">
            <v>554655000</v>
          </cell>
        </row>
        <row r="13054">
          <cell r="A13054" t="str">
            <v>554655100</v>
          </cell>
        </row>
        <row r="13055">
          <cell r="A13055" t="str">
            <v>554657000</v>
          </cell>
        </row>
        <row r="13056">
          <cell r="A13056" t="str">
            <v>554657100</v>
          </cell>
        </row>
        <row r="13057">
          <cell r="A13057" t="str">
            <v>554657300</v>
          </cell>
        </row>
        <row r="13058">
          <cell r="A13058" t="str">
            <v>554659000</v>
          </cell>
        </row>
        <row r="13059">
          <cell r="A13059" t="str">
            <v>554659100</v>
          </cell>
        </row>
        <row r="13060">
          <cell r="A13060" t="str">
            <v>554663000</v>
          </cell>
        </row>
        <row r="13061">
          <cell r="A13061" t="str">
            <v>554663100</v>
          </cell>
        </row>
        <row r="13062">
          <cell r="A13062" t="str">
            <v>554665000</v>
          </cell>
        </row>
        <row r="13063">
          <cell r="A13063" t="str">
            <v>554665100</v>
          </cell>
        </row>
        <row r="13064">
          <cell r="A13064" t="str">
            <v>554665300</v>
          </cell>
        </row>
        <row r="13065">
          <cell r="A13065" t="str">
            <v>554665400</v>
          </cell>
        </row>
        <row r="13066">
          <cell r="A13066" t="str">
            <v>554665500</v>
          </cell>
        </row>
        <row r="13067">
          <cell r="A13067" t="str">
            <v>554667000</v>
          </cell>
        </row>
        <row r="13068">
          <cell r="A13068" t="str">
            <v>554667100</v>
          </cell>
        </row>
        <row r="13069">
          <cell r="A13069" t="str">
            <v>554667200</v>
          </cell>
        </row>
        <row r="13070">
          <cell r="A13070" t="str">
            <v>554667300</v>
          </cell>
        </row>
        <row r="13071">
          <cell r="A13071" t="str">
            <v>554669000</v>
          </cell>
        </row>
        <row r="13072">
          <cell r="A13072" t="str">
            <v>554669100</v>
          </cell>
        </row>
        <row r="13073">
          <cell r="A13073" t="str">
            <v>554673000</v>
          </cell>
        </row>
        <row r="13074">
          <cell r="A13074" t="str">
            <v>554673100</v>
          </cell>
        </row>
        <row r="13075">
          <cell r="A13075" t="str">
            <v>554673400</v>
          </cell>
        </row>
        <row r="13076">
          <cell r="A13076" t="str">
            <v>554800000</v>
          </cell>
        </row>
        <row r="13077">
          <cell r="A13077" t="str">
            <v>554830000</v>
          </cell>
        </row>
        <row r="13078">
          <cell r="A13078" t="str">
            <v>554830100</v>
          </cell>
        </row>
        <row r="13079">
          <cell r="A13079" t="str">
            <v>554830200</v>
          </cell>
        </row>
        <row r="13080">
          <cell r="A13080" t="str">
            <v>554830700</v>
          </cell>
        </row>
        <row r="13081">
          <cell r="A13081" t="str">
            <v>554833000</v>
          </cell>
        </row>
        <row r="13082">
          <cell r="A13082" t="str">
            <v>554833100</v>
          </cell>
        </row>
        <row r="13083">
          <cell r="A13083" t="str">
            <v>554833200</v>
          </cell>
        </row>
        <row r="13084">
          <cell r="A13084" t="str">
            <v>554833300</v>
          </cell>
        </row>
        <row r="13085">
          <cell r="A13085" t="str">
            <v>554835000</v>
          </cell>
        </row>
        <row r="13086">
          <cell r="A13086" t="str">
            <v>554835100</v>
          </cell>
        </row>
        <row r="13087">
          <cell r="A13087" t="str">
            <v>554835200</v>
          </cell>
        </row>
        <row r="13088">
          <cell r="A13088" t="str">
            <v>554835300</v>
          </cell>
        </row>
        <row r="13089">
          <cell r="A13089" t="str">
            <v>554835400</v>
          </cell>
        </row>
        <row r="13090">
          <cell r="A13090" t="str">
            <v>554835500</v>
          </cell>
        </row>
        <row r="13091">
          <cell r="A13091" t="str">
            <v>554837000</v>
          </cell>
        </row>
        <row r="13092">
          <cell r="A13092" t="str">
            <v>554837100</v>
          </cell>
        </row>
        <row r="13093">
          <cell r="A13093" t="str">
            <v>554837200</v>
          </cell>
        </row>
        <row r="13094">
          <cell r="A13094" t="str">
            <v>554837300</v>
          </cell>
        </row>
        <row r="13095">
          <cell r="A13095" t="str">
            <v>554839000</v>
          </cell>
        </row>
        <row r="13096">
          <cell r="A13096" t="str">
            <v>554839100</v>
          </cell>
        </row>
        <row r="13097">
          <cell r="A13097" t="str">
            <v>554839200</v>
          </cell>
        </row>
        <row r="13098">
          <cell r="A13098" t="str">
            <v>554839300</v>
          </cell>
        </row>
        <row r="13099">
          <cell r="A13099" t="str">
            <v>554843000</v>
          </cell>
        </row>
        <row r="13100">
          <cell r="A13100" t="str">
            <v>554843100</v>
          </cell>
        </row>
        <row r="13101">
          <cell r="A13101" t="str">
            <v>554843200</v>
          </cell>
        </row>
        <row r="13102">
          <cell r="A13102" t="str">
            <v>554845000</v>
          </cell>
        </row>
        <row r="13103">
          <cell r="A13103" t="str">
            <v>554845100</v>
          </cell>
        </row>
        <row r="13104">
          <cell r="A13104" t="str">
            <v>554847000</v>
          </cell>
        </row>
        <row r="13105">
          <cell r="A13105" t="str">
            <v>554847100</v>
          </cell>
        </row>
        <row r="13106">
          <cell r="A13106" t="str">
            <v>554847200</v>
          </cell>
        </row>
        <row r="13107">
          <cell r="A13107" t="str">
            <v>554847202</v>
          </cell>
        </row>
        <row r="13108">
          <cell r="A13108" t="str">
            <v>554847300</v>
          </cell>
        </row>
        <row r="13109">
          <cell r="A13109" t="str">
            <v>554847400</v>
          </cell>
        </row>
        <row r="13110">
          <cell r="A13110" t="str">
            <v>554847500</v>
          </cell>
        </row>
        <row r="13111">
          <cell r="A13111" t="str">
            <v>554849000</v>
          </cell>
        </row>
        <row r="13112">
          <cell r="A13112" t="str">
            <v>554849100</v>
          </cell>
        </row>
        <row r="13113">
          <cell r="A13113" t="str">
            <v>554849200</v>
          </cell>
        </row>
        <row r="13114">
          <cell r="A13114" t="str">
            <v>554853000</v>
          </cell>
        </row>
        <row r="13115">
          <cell r="A13115" t="str">
            <v>554853100</v>
          </cell>
        </row>
        <row r="13116">
          <cell r="A13116" t="str">
            <v>554853200</v>
          </cell>
        </row>
        <row r="13117">
          <cell r="A13117" t="str">
            <v>554853300</v>
          </cell>
        </row>
        <row r="13118">
          <cell r="A13118" t="str">
            <v>554855000</v>
          </cell>
        </row>
        <row r="13119">
          <cell r="A13119" t="str">
            <v>554855100</v>
          </cell>
        </row>
        <row r="13120">
          <cell r="A13120" t="str">
            <v>554859000</v>
          </cell>
        </row>
        <row r="13121">
          <cell r="A13121" t="str">
            <v>554859100</v>
          </cell>
        </row>
        <row r="13122">
          <cell r="A13122" t="str">
            <v>554859200</v>
          </cell>
        </row>
        <row r="13123">
          <cell r="A13123" t="str">
            <v>554859300</v>
          </cell>
        </row>
        <row r="13124">
          <cell r="A13124" t="str">
            <v>554859400</v>
          </cell>
        </row>
        <row r="13125">
          <cell r="A13125" t="str">
            <v>554859500</v>
          </cell>
        </row>
        <row r="13126">
          <cell r="A13126" t="str">
            <v>554863000</v>
          </cell>
        </row>
        <row r="13127">
          <cell r="A13127" t="str">
            <v>554863100</v>
          </cell>
        </row>
        <row r="13128">
          <cell r="A13128" t="str">
            <v>554863300</v>
          </cell>
        </row>
        <row r="13129">
          <cell r="A13129" t="str">
            <v>554863400</v>
          </cell>
        </row>
        <row r="13130">
          <cell r="A13130" t="str">
            <v>554865000</v>
          </cell>
        </row>
        <row r="13131">
          <cell r="A13131" t="str">
            <v>554865100</v>
          </cell>
        </row>
        <row r="13132">
          <cell r="A13132" t="str">
            <v>554865200</v>
          </cell>
        </row>
        <row r="13133">
          <cell r="A13133" t="str">
            <v>554865300</v>
          </cell>
        </row>
        <row r="13134">
          <cell r="A13134" t="str">
            <v>555200000</v>
          </cell>
        </row>
        <row r="13135">
          <cell r="A13135" t="str">
            <v>555230000</v>
          </cell>
        </row>
        <row r="13136">
          <cell r="A13136" t="str">
            <v>555230100</v>
          </cell>
        </row>
        <row r="13137">
          <cell r="A13137" t="str">
            <v>555235000</v>
          </cell>
        </row>
        <row r="13138">
          <cell r="A13138" t="str">
            <v>555235100</v>
          </cell>
        </row>
        <row r="13139">
          <cell r="A13139" t="str">
            <v>555235200</v>
          </cell>
        </row>
        <row r="13140">
          <cell r="A13140" t="str">
            <v>555235300</v>
          </cell>
        </row>
        <row r="13141">
          <cell r="A13141" t="str">
            <v>555239000</v>
          </cell>
        </row>
        <row r="13142">
          <cell r="A13142" t="str">
            <v>555239100</v>
          </cell>
        </row>
        <row r="13143">
          <cell r="A13143" t="str">
            <v>555239200</v>
          </cell>
        </row>
        <row r="13144">
          <cell r="A13144" t="str">
            <v>555239300</v>
          </cell>
        </row>
        <row r="13145">
          <cell r="A13145" t="str">
            <v>555239400</v>
          </cell>
        </row>
        <row r="13146">
          <cell r="A13146" t="str">
            <v>555243000</v>
          </cell>
        </row>
        <row r="13147">
          <cell r="A13147" t="str">
            <v>555243100</v>
          </cell>
        </row>
        <row r="13148">
          <cell r="A13148" t="str">
            <v>555245000</v>
          </cell>
        </row>
        <row r="13149">
          <cell r="A13149" t="str">
            <v>555245100</v>
          </cell>
        </row>
        <row r="13150">
          <cell r="A13150" t="str">
            <v>555247000</v>
          </cell>
        </row>
        <row r="13151">
          <cell r="A13151" t="str">
            <v>555247100</v>
          </cell>
        </row>
        <row r="13152">
          <cell r="A13152" t="str">
            <v>555247200</v>
          </cell>
        </row>
        <row r="13153">
          <cell r="A13153" t="str">
            <v>555247300</v>
          </cell>
        </row>
        <row r="13154">
          <cell r="A13154" t="str">
            <v>555247400</v>
          </cell>
        </row>
        <row r="13155">
          <cell r="A13155" t="str">
            <v>555253000</v>
          </cell>
        </row>
        <row r="13156">
          <cell r="A13156" t="str">
            <v>555253100</v>
          </cell>
        </row>
        <row r="13157">
          <cell r="A13157" t="str">
            <v>555253400</v>
          </cell>
        </row>
        <row r="13158">
          <cell r="A13158" t="str">
            <v>555255000</v>
          </cell>
        </row>
        <row r="13159">
          <cell r="A13159" t="str">
            <v>555255100</v>
          </cell>
        </row>
        <row r="13160">
          <cell r="A13160" t="str">
            <v>555255200</v>
          </cell>
        </row>
        <row r="13161">
          <cell r="A13161" t="str">
            <v>555257000</v>
          </cell>
        </row>
        <row r="13162">
          <cell r="A13162" t="str">
            <v>555257100</v>
          </cell>
        </row>
        <row r="13163">
          <cell r="A13163" t="str">
            <v>555257200</v>
          </cell>
        </row>
        <row r="13164">
          <cell r="A13164" t="str">
            <v>555257500</v>
          </cell>
        </row>
        <row r="13165">
          <cell r="A13165" t="str">
            <v>555259000</v>
          </cell>
        </row>
        <row r="13166">
          <cell r="A13166" t="str">
            <v>555259100</v>
          </cell>
        </row>
        <row r="13167">
          <cell r="A13167" t="str">
            <v>555259180</v>
          </cell>
        </row>
        <row r="13168">
          <cell r="A13168" t="str">
            <v>555259200</v>
          </cell>
        </row>
        <row r="13169">
          <cell r="A13169" t="str">
            <v>555263000</v>
          </cell>
        </row>
        <row r="13170">
          <cell r="A13170" t="str">
            <v>555263100</v>
          </cell>
        </row>
        <row r="13171">
          <cell r="A13171" t="str">
            <v>555263300</v>
          </cell>
        </row>
        <row r="13172">
          <cell r="A13172" t="str">
            <v>555263400</v>
          </cell>
        </row>
        <row r="13173">
          <cell r="A13173" t="str">
            <v>555600000</v>
          </cell>
        </row>
        <row r="13174">
          <cell r="A13174" t="str">
            <v>555630000</v>
          </cell>
        </row>
        <row r="13175">
          <cell r="A13175" t="str">
            <v>555630100</v>
          </cell>
        </row>
        <row r="13176">
          <cell r="A13176" t="str">
            <v>555630200</v>
          </cell>
        </row>
        <row r="13177">
          <cell r="A13177" t="str">
            <v>555630203</v>
          </cell>
        </row>
        <row r="13178">
          <cell r="A13178" t="str">
            <v>555633000</v>
          </cell>
        </row>
        <row r="13179">
          <cell r="A13179" t="str">
            <v>555633100</v>
          </cell>
        </row>
        <row r="13180">
          <cell r="A13180" t="str">
            <v>555635000</v>
          </cell>
        </row>
        <row r="13181">
          <cell r="A13181" t="str">
            <v>555635100</v>
          </cell>
        </row>
        <row r="13182">
          <cell r="A13182" t="str">
            <v>555637000</v>
          </cell>
        </row>
        <row r="13183">
          <cell r="A13183" t="str">
            <v>555637100</v>
          </cell>
        </row>
        <row r="13184">
          <cell r="A13184" t="str">
            <v>555637107</v>
          </cell>
        </row>
        <row r="13185">
          <cell r="A13185" t="str">
            <v>555637200</v>
          </cell>
        </row>
        <row r="13186">
          <cell r="A13186" t="str">
            <v>555637300</v>
          </cell>
        </row>
        <row r="13187">
          <cell r="A13187" t="str">
            <v>555639000</v>
          </cell>
        </row>
        <row r="13188">
          <cell r="A13188" t="str">
            <v>555639100</v>
          </cell>
        </row>
        <row r="13189">
          <cell r="A13189" t="str">
            <v>555639200</v>
          </cell>
        </row>
        <row r="13190">
          <cell r="A13190" t="str">
            <v>555639400</v>
          </cell>
        </row>
        <row r="13191">
          <cell r="A13191" t="str">
            <v>555643000</v>
          </cell>
        </row>
        <row r="13192">
          <cell r="A13192" t="str">
            <v>555643100</v>
          </cell>
        </row>
        <row r="13193">
          <cell r="A13193" t="str">
            <v>555643104</v>
          </cell>
        </row>
        <row r="13194">
          <cell r="A13194" t="str">
            <v>555643300</v>
          </cell>
        </row>
        <row r="13195">
          <cell r="A13195" t="str">
            <v>555643303</v>
          </cell>
        </row>
        <row r="13196">
          <cell r="A13196" t="str">
            <v>555645000</v>
          </cell>
        </row>
        <row r="13197">
          <cell r="A13197" t="str">
            <v>555645100</v>
          </cell>
        </row>
        <row r="13198">
          <cell r="A13198" t="str">
            <v>555645200</v>
          </cell>
        </row>
        <row r="13199">
          <cell r="A13199" t="str">
            <v>555645205</v>
          </cell>
        </row>
        <row r="13200">
          <cell r="A13200" t="str">
            <v>555645300</v>
          </cell>
        </row>
        <row r="13201">
          <cell r="A13201" t="str">
            <v>555645313</v>
          </cell>
        </row>
        <row r="13202">
          <cell r="A13202" t="str">
            <v>555645315</v>
          </cell>
        </row>
        <row r="13203">
          <cell r="A13203" t="str">
            <v>555645317</v>
          </cell>
        </row>
        <row r="13204">
          <cell r="A13204" t="str">
            <v>555645319</v>
          </cell>
        </row>
        <row r="13205">
          <cell r="A13205" t="str">
            <v>555645321</v>
          </cell>
        </row>
        <row r="13206">
          <cell r="A13206" t="str">
            <v>555645323</v>
          </cell>
        </row>
        <row r="13207">
          <cell r="A13207" t="str">
            <v>555645325</v>
          </cell>
        </row>
        <row r="13208">
          <cell r="A13208" t="str">
            <v>555645327</v>
          </cell>
        </row>
        <row r="13209">
          <cell r="A13209" t="str">
            <v>555645329</v>
          </cell>
        </row>
        <row r="13210">
          <cell r="A13210" t="str">
            <v>555645331</v>
          </cell>
        </row>
        <row r="13211">
          <cell r="A13211" t="str">
            <v>555645333</v>
          </cell>
        </row>
        <row r="13212">
          <cell r="A13212" t="str">
            <v>555645335</v>
          </cell>
        </row>
        <row r="13213">
          <cell r="A13213" t="str">
            <v>555647000</v>
          </cell>
        </row>
        <row r="13214">
          <cell r="A13214" t="str">
            <v>555647100</v>
          </cell>
        </row>
        <row r="13215">
          <cell r="A13215" t="str">
            <v>555647200</v>
          </cell>
        </row>
        <row r="13216">
          <cell r="A13216" t="str">
            <v>555649000</v>
          </cell>
        </row>
        <row r="13217">
          <cell r="A13217" t="str">
            <v>555649100</v>
          </cell>
        </row>
        <row r="13218">
          <cell r="A13218" t="str">
            <v>555651000</v>
          </cell>
        </row>
        <row r="13219">
          <cell r="A13219" t="str">
            <v>555651100</v>
          </cell>
        </row>
        <row r="13220">
          <cell r="A13220" t="str">
            <v>555651200</v>
          </cell>
        </row>
        <row r="13221">
          <cell r="A13221" t="str">
            <v>555651300</v>
          </cell>
        </row>
        <row r="13222">
          <cell r="A13222" t="str">
            <v>555653000</v>
          </cell>
        </row>
        <row r="13223">
          <cell r="A13223" t="str">
            <v>555653100</v>
          </cell>
        </row>
        <row r="13224">
          <cell r="A13224" t="str">
            <v>555653300</v>
          </cell>
        </row>
        <row r="13225">
          <cell r="A13225" t="str">
            <v>556000000</v>
          </cell>
        </row>
        <row r="13226">
          <cell r="A13226" t="str">
            <v>556031000</v>
          </cell>
        </row>
        <row r="13227">
          <cell r="A13227" t="str">
            <v>556031100</v>
          </cell>
        </row>
        <row r="13228">
          <cell r="A13228" t="str">
            <v>556035000</v>
          </cell>
        </row>
        <row r="13229">
          <cell r="A13229" t="str">
            <v>556035100</v>
          </cell>
        </row>
        <row r="13230">
          <cell r="A13230" t="str">
            <v>556035200</v>
          </cell>
        </row>
        <row r="13231">
          <cell r="A13231" t="str">
            <v>556037000</v>
          </cell>
        </row>
        <row r="13232">
          <cell r="A13232" t="str">
            <v>556037100</v>
          </cell>
        </row>
        <row r="13233">
          <cell r="A13233" t="str">
            <v>556037200</v>
          </cell>
        </row>
        <row r="13234">
          <cell r="A13234" t="str">
            <v>556039000</v>
          </cell>
        </row>
        <row r="13235">
          <cell r="A13235" t="str">
            <v>556039100</v>
          </cell>
        </row>
        <row r="13236">
          <cell r="A13236" t="str">
            <v>556043000</v>
          </cell>
        </row>
        <row r="13237">
          <cell r="A13237" t="str">
            <v>556043100</v>
          </cell>
        </row>
        <row r="13238">
          <cell r="A13238" t="str">
            <v>556043400</v>
          </cell>
        </row>
        <row r="13239">
          <cell r="A13239" t="str">
            <v>556045000</v>
          </cell>
        </row>
        <row r="13240">
          <cell r="A13240" t="str">
            <v>556045100</v>
          </cell>
        </row>
        <row r="13241">
          <cell r="A13241" t="str">
            <v>556045200</v>
          </cell>
        </row>
        <row r="13242">
          <cell r="A13242" t="str">
            <v>556045300</v>
          </cell>
        </row>
        <row r="13243">
          <cell r="A13243" t="str">
            <v>556045400</v>
          </cell>
        </row>
        <row r="13244">
          <cell r="A13244" t="str">
            <v>556047000</v>
          </cell>
        </row>
        <row r="13245">
          <cell r="A13245" t="str">
            <v>556047100</v>
          </cell>
        </row>
        <row r="13246">
          <cell r="A13246" t="str">
            <v>556047200</v>
          </cell>
        </row>
        <row r="13247">
          <cell r="A13247" t="str">
            <v>556047300</v>
          </cell>
        </row>
        <row r="13248">
          <cell r="A13248" t="str">
            <v>556049000</v>
          </cell>
        </row>
        <row r="13249">
          <cell r="A13249" t="str">
            <v>556049100</v>
          </cell>
        </row>
        <row r="13250">
          <cell r="A13250" t="str">
            <v>556049105</v>
          </cell>
        </row>
        <row r="13251">
          <cell r="A13251" t="str">
            <v>556049300</v>
          </cell>
        </row>
        <row r="13252">
          <cell r="A13252" t="str">
            <v>556049400</v>
          </cell>
        </row>
        <row r="13253">
          <cell r="A13253" t="str">
            <v>556053000</v>
          </cell>
        </row>
        <row r="13254">
          <cell r="A13254" t="str">
            <v>556053100</v>
          </cell>
        </row>
        <row r="13255">
          <cell r="A13255" t="str">
            <v>556053200</v>
          </cell>
        </row>
        <row r="13256">
          <cell r="A13256" t="str">
            <v>556053300</v>
          </cell>
        </row>
        <row r="13257">
          <cell r="A13257" t="str">
            <v>556055000</v>
          </cell>
        </row>
        <row r="13258">
          <cell r="A13258" t="str">
            <v>556055100</v>
          </cell>
        </row>
        <row r="13259">
          <cell r="A13259" t="str">
            <v>556055105</v>
          </cell>
        </row>
        <row r="13260">
          <cell r="A13260" t="str">
            <v>556055200</v>
          </cell>
        </row>
        <row r="13261">
          <cell r="A13261" t="str">
            <v>556055203</v>
          </cell>
        </row>
        <row r="13262">
          <cell r="A13262" t="str">
            <v>556055300</v>
          </cell>
        </row>
        <row r="13263">
          <cell r="A13263" t="str">
            <v>556057000</v>
          </cell>
        </row>
        <row r="13264">
          <cell r="A13264" t="str">
            <v>556057100</v>
          </cell>
        </row>
        <row r="13265">
          <cell r="A13265" t="str">
            <v>556059000</v>
          </cell>
        </row>
        <row r="13266">
          <cell r="A13266" t="str">
            <v>556059100</v>
          </cell>
        </row>
        <row r="13267">
          <cell r="A13267" t="str">
            <v>556059200</v>
          </cell>
        </row>
        <row r="13268">
          <cell r="A13268" t="str">
            <v>556059300</v>
          </cell>
        </row>
        <row r="13269">
          <cell r="A13269" t="str">
            <v>556063000</v>
          </cell>
        </row>
        <row r="13270">
          <cell r="A13270" t="str">
            <v>556063100</v>
          </cell>
        </row>
        <row r="13271">
          <cell r="A13271" t="str">
            <v>556063103</v>
          </cell>
        </row>
        <row r="13272">
          <cell r="A13272" t="str">
            <v>556065000</v>
          </cell>
        </row>
        <row r="13273">
          <cell r="A13273" t="str">
            <v>556065100</v>
          </cell>
        </row>
        <row r="13274">
          <cell r="A13274" t="str">
            <v>556065200</v>
          </cell>
        </row>
        <row r="13275">
          <cell r="A13275" t="str">
            <v>556065300</v>
          </cell>
        </row>
        <row r="13276">
          <cell r="A13276" t="str">
            <v>556067000</v>
          </cell>
        </row>
        <row r="13277">
          <cell r="A13277" t="str">
            <v>556067100</v>
          </cell>
        </row>
        <row r="13278">
          <cell r="A13278" t="str">
            <v>556067200</v>
          </cell>
        </row>
        <row r="13279">
          <cell r="A13279" t="str">
            <v>556067300</v>
          </cell>
        </row>
        <row r="13280">
          <cell r="A13280" t="str">
            <v>556067305</v>
          </cell>
        </row>
        <row r="13281">
          <cell r="A13281" t="str">
            <v>556067307</v>
          </cell>
        </row>
        <row r="13282">
          <cell r="A13282" t="str">
            <v>556069000</v>
          </cell>
        </row>
        <row r="13283">
          <cell r="A13283" t="str">
            <v>556069100</v>
          </cell>
        </row>
        <row r="13284">
          <cell r="A13284" t="str">
            <v>556069200</v>
          </cell>
        </row>
        <row r="13285">
          <cell r="A13285" t="str">
            <v>556069300</v>
          </cell>
        </row>
        <row r="13286">
          <cell r="A13286" t="str">
            <v>556069400</v>
          </cell>
        </row>
        <row r="13287">
          <cell r="A13287" t="str">
            <v>556400000</v>
          </cell>
        </row>
        <row r="13288">
          <cell r="A13288" t="str">
            <v>556430000</v>
          </cell>
        </row>
        <row r="13289">
          <cell r="A13289" t="str">
            <v>556430100</v>
          </cell>
        </row>
        <row r="13290">
          <cell r="A13290" t="str">
            <v>556430200</v>
          </cell>
        </row>
        <row r="13291">
          <cell r="A13291" t="str">
            <v>556433000</v>
          </cell>
        </row>
        <row r="13292">
          <cell r="A13292" t="str">
            <v>556433100</v>
          </cell>
        </row>
        <row r="13293">
          <cell r="A13293" t="str">
            <v>556435000</v>
          </cell>
        </row>
        <row r="13294">
          <cell r="A13294" t="str">
            <v>556435100</v>
          </cell>
        </row>
        <row r="13295">
          <cell r="A13295" t="str">
            <v>556435103</v>
          </cell>
        </row>
        <row r="13296">
          <cell r="A13296" t="str">
            <v>556435300</v>
          </cell>
        </row>
        <row r="13297">
          <cell r="A13297" t="str">
            <v>556437000</v>
          </cell>
        </row>
        <row r="13298">
          <cell r="A13298" t="str">
            <v>556437100</v>
          </cell>
        </row>
        <row r="13299">
          <cell r="A13299" t="str">
            <v>556439000</v>
          </cell>
        </row>
        <row r="13300">
          <cell r="A13300" t="str">
            <v>556439100</v>
          </cell>
        </row>
        <row r="13301">
          <cell r="A13301" t="str">
            <v>556443000</v>
          </cell>
        </row>
        <row r="13302">
          <cell r="A13302" t="str">
            <v>556443100</v>
          </cell>
        </row>
        <row r="13303">
          <cell r="A13303" t="str">
            <v>556443200</v>
          </cell>
        </row>
        <row r="13304">
          <cell r="A13304" t="str">
            <v>556445000</v>
          </cell>
        </row>
        <row r="13305">
          <cell r="A13305" t="str">
            <v>556445100</v>
          </cell>
        </row>
        <row r="13306">
          <cell r="A13306" t="str">
            <v>556445300</v>
          </cell>
        </row>
        <row r="13307">
          <cell r="A13307" t="str">
            <v>556445700</v>
          </cell>
        </row>
        <row r="13308">
          <cell r="A13308" t="str">
            <v>556447000</v>
          </cell>
        </row>
        <row r="13309">
          <cell r="A13309" t="str">
            <v>556447100</v>
          </cell>
        </row>
        <row r="13310">
          <cell r="A13310" t="str">
            <v>556447300</v>
          </cell>
        </row>
        <row r="13311">
          <cell r="A13311" t="str">
            <v>556449000</v>
          </cell>
        </row>
        <row r="13312">
          <cell r="A13312" t="str">
            <v>556449100</v>
          </cell>
        </row>
        <row r="13313">
          <cell r="A13313" t="str">
            <v>556449400</v>
          </cell>
        </row>
        <row r="13314">
          <cell r="A13314" t="str">
            <v>556453000</v>
          </cell>
        </row>
        <row r="13315">
          <cell r="A13315" t="str">
            <v>556453100</v>
          </cell>
        </row>
        <row r="13316">
          <cell r="A13316" t="str">
            <v>556453200</v>
          </cell>
        </row>
        <row r="13317">
          <cell r="A13317" t="str">
            <v>556455000</v>
          </cell>
        </row>
        <row r="13318">
          <cell r="A13318" t="str">
            <v>556455100</v>
          </cell>
        </row>
        <row r="13319">
          <cell r="A13319" t="str">
            <v>556455200</v>
          </cell>
        </row>
        <row r="13320">
          <cell r="A13320" t="str">
            <v>556457000</v>
          </cell>
        </row>
        <row r="13321">
          <cell r="A13321" t="str">
            <v>556457100</v>
          </cell>
        </row>
        <row r="13322">
          <cell r="A13322" t="str">
            <v>556459000</v>
          </cell>
        </row>
        <row r="13323">
          <cell r="A13323" t="str">
            <v>556459100</v>
          </cell>
        </row>
        <row r="13324">
          <cell r="A13324" t="str">
            <v>556800000</v>
          </cell>
        </row>
        <row r="13325">
          <cell r="A13325" t="str">
            <v>556830000</v>
          </cell>
        </row>
        <row r="13326">
          <cell r="A13326" t="str">
            <v>556830100</v>
          </cell>
        </row>
        <row r="13327">
          <cell r="A13327" t="str">
            <v>556833000</v>
          </cell>
        </row>
        <row r="13328">
          <cell r="A13328" t="str">
            <v>556833100</v>
          </cell>
        </row>
        <row r="13329">
          <cell r="A13329" t="str">
            <v>556833200</v>
          </cell>
        </row>
        <row r="13330">
          <cell r="A13330" t="str">
            <v>556835000</v>
          </cell>
        </row>
        <row r="13331">
          <cell r="A13331" t="str">
            <v>556835100</v>
          </cell>
        </row>
        <row r="13332">
          <cell r="A13332" t="str">
            <v>556835200</v>
          </cell>
        </row>
        <row r="13333">
          <cell r="A13333" t="str">
            <v>556835300</v>
          </cell>
        </row>
        <row r="13334">
          <cell r="A13334" t="str">
            <v>556835400</v>
          </cell>
        </row>
        <row r="13335">
          <cell r="A13335" t="str">
            <v>556837000</v>
          </cell>
        </row>
        <row r="13336">
          <cell r="A13336" t="str">
            <v>556837100</v>
          </cell>
        </row>
        <row r="13337">
          <cell r="A13337" t="str">
            <v>556837200</v>
          </cell>
        </row>
        <row r="13338">
          <cell r="A13338" t="str">
            <v>556837300</v>
          </cell>
        </row>
        <row r="13339">
          <cell r="A13339" t="str">
            <v>556837400</v>
          </cell>
        </row>
        <row r="13340">
          <cell r="A13340" t="str">
            <v>556839000</v>
          </cell>
        </row>
        <row r="13341">
          <cell r="A13341" t="str">
            <v>556839100</v>
          </cell>
        </row>
        <row r="13342">
          <cell r="A13342" t="str">
            <v>556839300</v>
          </cell>
        </row>
        <row r="13343">
          <cell r="A13343" t="str">
            <v>556843000</v>
          </cell>
        </row>
        <row r="13344">
          <cell r="A13344" t="str">
            <v>556843100</v>
          </cell>
        </row>
        <row r="13345">
          <cell r="A13345" t="str">
            <v>556843200</v>
          </cell>
        </row>
        <row r="13346">
          <cell r="A13346" t="str">
            <v>556845000</v>
          </cell>
        </row>
        <row r="13347">
          <cell r="A13347" t="str">
            <v>556845100</v>
          </cell>
        </row>
        <row r="13348">
          <cell r="A13348" t="str">
            <v>556847000</v>
          </cell>
        </row>
        <row r="13349">
          <cell r="A13349" t="str">
            <v>556847100</v>
          </cell>
        </row>
        <row r="13350">
          <cell r="A13350" t="str">
            <v>556847200</v>
          </cell>
        </row>
        <row r="13351">
          <cell r="A13351" t="str">
            <v>556849000</v>
          </cell>
        </row>
        <row r="13352">
          <cell r="A13352" t="str">
            <v>556849100</v>
          </cell>
        </row>
        <row r="13353">
          <cell r="A13353" t="str">
            <v>556849200</v>
          </cell>
        </row>
        <row r="13354">
          <cell r="A13354" t="str">
            <v>556853000</v>
          </cell>
        </row>
        <row r="13355">
          <cell r="A13355" t="str">
            <v>556853100</v>
          </cell>
        </row>
        <row r="13356">
          <cell r="A13356" t="str">
            <v>556855000</v>
          </cell>
        </row>
        <row r="13357">
          <cell r="A13357" t="str">
            <v>556855100</v>
          </cell>
        </row>
        <row r="13358">
          <cell r="A13358" t="str">
            <v>556857000</v>
          </cell>
        </row>
        <row r="13359">
          <cell r="A13359" t="str">
            <v>556857100</v>
          </cell>
        </row>
        <row r="13360">
          <cell r="A13360" t="str">
            <v>556857400</v>
          </cell>
        </row>
        <row r="13361">
          <cell r="A13361" t="str">
            <v>556857600</v>
          </cell>
        </row>
        <row r="13362">
          <cell r="A13362" t="str">
            <v>556857700</v>
          </cell>
        </row>
        <row r="13363">
          <cell r="A13363" t="str">
            <v>556859000</v>
          </cell>
        </row>
        <row r="13364">
          <cell r="A13364" t="str">
            <v>556859100</v>
          </cell>
        </row>
        <row r="13365">
          <cell r="A13365" t="str">
            <v>556859300</v>
          </cell>
        </row>
        <row r="13366">
          <cell r="A13366" t="str">
            <v>556863000</v>
          </cell>
        </row>
        <row r="13367">
          <cell r="A13367" t="str">
            <v>556863100</v>
          </cell>
        </row>
        <row r="13368">
          <cell r="A13368" t="str">
            <v>556863200</v>
          </cell>
        </row>
        <row r="13369">
          <cell r="A13369" t="str">
            <v>556863300</v>
          </cell>
        </row>
        <row r="13370">
          <cell r="A13370" t="str">
            <v>556865000</v>
          </cell>
        </row>
        <row r="13371">
          <cell r="A13371" t="str">
            <v>556865100</v>
          </cell>
        </row>
        <row r="13372">
          <cell r="A13372" t="str">
            <v>556865200</v>
          </cell>
        </row>
        <row r="13373">
          <cell r="A13373" t="str">
            <v>556867000</v>
          </cell>
        </row>
        <row r="13374">
          <cell r="A13374" t="str">
            <v>556867100</v>
          </cell>
        </row>
        <row r="13375">
          <cell r="A13375" t="str">
            <v>556867200</v>
          </cell>
        </row>
        <row r="13376">
          <cell r="A13376" t="str">
            <v>556867300</v>
          </cell>
        </row>
        <row r="13377">
          <cell r="A13377" t="str">
            <v>556867400</v>
          </cell>
        </row>
        <row r="13378">
          <cell r="A13378" t="str">
            <v>556867700</v>
          </cell>
        </row>
        <row r="13379">
          <cell r="A13379" t="str">
            <v>590000000</v>
          </cell>
        </row>
        <row r="13380">
          <cell r="A13380" t="str">
            <v>591000000</v>
          </cell>
        </row>
        <row r="13381">
          <cell r="A13381" t="str">
            <v>591000300</v>
          </cell>
        </row>
        <row r="13382">
          <cell r="A13382" t="str">
            <v>591000400</v>
          </cell>
        </row>
        <row r="13383">
          <cell r="A13383" t="str">
            <v>591000500</v>
          </cell>
        </row>
        <row r="13384">
          <cell r="A13384" t="str">
            <v>591000600</v>
          </cell>
        </row>
        <row r="13385">
          <cell r="A13385" t="str">
            <v>591000700</v>
          </cell>
        </row>
        <row r="13386">
          <cell r="A13386" t="str">
            <v>591010000</v>
          </cell>
        </row>
        <row r="13387">
          <cell r="A13387" t="str">
            <v>593200000</v>
          </cell>
        </row>
        <row r="13388">
          <cell r="A13388" t="str">
            <v>593230000</v>
          </cell>
        </row>
        <row r="13389">
          <cell r="A13389" t="str">
            <v>593230100</v>
          </cell>
        </row>
        <row r="13390">
          <cell r="A13390" t="str">
            <v>593230200</v>
          </cell>
        </row>
        <row r="13391">
          <cell r="A13391" t="str">
            <v>593233000</v>
          </cell>
        </row>
        <row r="13392">
          <cell r="A13392" t="str">
            <v>593233100</v>
          </cell>
        </row>
        <row r="13393">
          <cell r="A13393" t="str">
            <v>593233200</v>
          </cell>
        </row>
        <row r="13394">
          <cell r="A13394" t="str">
            <v>593233400</v>
          </cell>
        </row>
        <row r="13395">
          <cell r="A13395" t="str">
            <v>593233480</v>
          </cell>
        </row>
        <row r="13396">
          <cell r="A13396" t="str">
            <v>593233580</v>
          </cell>
        </row>
        <row r="13397">
          <cell r="A13397" t="str">
            <v>593233680</v>
          </cell>
        </row>
        <row r="13398">
          <cell r="A13398" t="str">
            <v>593233800</v>
          </cell>
        </row>
        <row r="13399">
          <cell r="A13399" t="str">
            <v>593233900</v>
          </cell>
        </row>
        <row r="13400">
          <cell r="A13400" t="str">
            <v>593235000</v>
          </cell>
        </row>
        <row r="13401">
          <cell r="A13401" t="str">
            <v>593235100</v>
          </cell>
        </row>
        <row r="13402">
          <cell r="A13402" t="str">
            <v>593235200</v>
          </cell>
        </row>
        <row r="13403">
          <cell r="A13403" t="str">
            <v>593235300</v>
          </cell>
        </row>
        <row r="13404">
          <cell r="A13404" t="str">
            <v>593235400</v>
          </cell>
        </row>
        <row r="13405">
          <cell r="A13405" t="str">
            <v>593235500</v>
          </cell>
        </row>
        <row r="13406">
          <cell r="A13406" t="str">
            <v>593235600</v>
          </cell>
        </row>
        <row r="13407">
          <cell r="A13407" t="str">
            <v>593239000</v>
          </cell>
        </row>
        <row r="13408">
          <cell r="A13408" t="str">
            <v>593239100</v>
          </cell>
        </row>
        <row r="13409">
          <cell r="A13409" t="str">
            <v>593239200</v>
          </cell>
        </row>
        <row r="13410">
          <cell r="A13410" t="str">
            <v>593239300</v>
          </cell>
        </row>
        <row r="13411">
          <cell r="A13411" t="str">
            <v>593239500</v>
          </cell>
        </row>
        <row r="13412">
          <cell r="A13412" t="str">
            <v>593239600</v>
          </cell>
        </row>
        <row r="13413">
          <cell r="A13413" t="str">
            <v>593239800</v>
          </cell>
        </row>
        <row r="13414">
          <cell r="A13414" t="str">
            <v>593240000</v>
          </cell>
        </row>
        <row r="13415">
          <cell r="A13415" t="str">
            <v>593240100</v>
          </cell>
        </row>
        <row r="13416">
          <cell r="A13416" t="str">
            <v>593240300</v>
          </cell>
        </row>
        <row r="13417">
          <cell r="A13417" t="str">
            <v>593240500</v>
          </cell>
        </row>
        <row r="13418">
          <cell r="A13418" t="str">
            <v>593240700</v>
          </cell>
        </row>
        <row r="13419">
          <cell r="A13419" t="str">
            <v>593240800</v>
          </cell>
        </row>
        <row r="13420">
          <cell r="A13420" t="str">
            <v>593241000</v>
          </cell>
        </row>
        <row r="13421">
          <cell r="A13421" t="str">
            <v>593241100</v>
          </cell>
        </row>
        <row r="13422">
          <cell r="A13422" t="str">
            <v>593241200</v>
          </cell>
        </row>
        <row r="13423">
          <cell r="A13423" t="str">
            <v>593241300</v>
          </cell>
        </row>
        <row r="13424">
          <cell r="A13424" t="str">
            <v>593241400</v>
          </cell>
        </row>
        <row r="13425">
          <cell r="A13425" t="str">
            <v>593241680</v>
          </cell>
        </row>
        <row r="13426">
          <cell r="A13426" t="str">
            <v>593241780</v>
          </cell>
        </row>
        <row r="13427">
          <cell r="A13427" t="str">
            <v>593241900</v>
          </cell>
        </row>
        <row r="13428">
          <cell r="A13428" t="str">
            <v>593242000</v>
          </cell>
        </row>
        <row r="13429">
          <cell r="A13429" t="str">
            <v>593242100</v>
          </cell>
        </row>
        <row r="13430">
          <cell r="A13430" t="str">
            <v>593242200</v>
          </cell>
        </row>
        <row r="13431">
          <cell r="A13431" t="str">
            <v>593242300</v>
          </cell>
        </row>
        <row r="13432">
          <cell r="A13432" t="str">
            <v>593242500</v>
          </cell>
        </row>
        <row r="13433">
          <cell r="A13433" t="str">
            <v>593242700</v>
          </cell>
        </row>
        <row r="13434">
          <cell r="A13434" t="str">
            <v>593243000</v>
          </cell>
        </row>
        <row r="13435">
          <cell r="A13435" t="str">
            <v>593243100</v>
          </cell>
        </row>
        <row r="13436">
          <cell r="A13436" t="str">
            <v>593243300</v>
          </cell>
        </row>
        <row r="13437">
          <cell r="A13437" t="str">
            <v>593243600</v>
          </cell>
        </row>
        <row r="13438">
          <cell r="A13438" t="str">
            <v>593244000</v>
          </cell>
        </row>
        <row r="13439">
          <cell r="A13439" t="str">
            <v>593244100</v>
          </cell>
        </row>
        <row r="13440">
          <cell r="A13440" t="str">
            <v>593244300</v>
          </cell>
        </row>
        <row r="13441">
          <cell r="A13441" t="str">
            <v>593244400</v>
          </cell>
        </row>
        <row r="13442">
          <cell r="A13442" t="str">
            <v>593244500</v>
          </cell>
        </row>
        <row r="13443">
          <cell r="A13443" t="str">
            <v>593244600</v>
          </cell>
        </row>
        <row r="13444">
          <cell r="A13444" t="str">
            <v>593244700</v>
          </cell>
        </row>
        <row r="13445">
          <cell r="A13445" t="str">
            <v>593245000</v>
          </cell>
        </row>
        <row r="13446">
          <cell r="A13446" t="str">
            <v>593245100</v>
          </cell>
        </row>
        <row r="13447">
          <cell r="A13447" t="str">
            <v>593245200</v>
          </cell>
        </row>
        <row r="13448">
          <cell r="A13448" t="str">
            <v>593245300</v>
          </cell>
        </row>
        <row r="13449">
          <cell r="A13449" t="str">
            <v>593245303</v>
          </cell>
        </row>
        <row r="13450">
          <cell r="A13450" t="str">
            <v>593245400</v>
          </cell>
        </row>
        <row r="13451">
          <cell r="A13451" t="str">
            <v>593245500</v>
          </cell>
        </row>
        <row r="13452">
          <cell r="A13452" t="str">
            <v>593245680</v>
          </cell>
        </row>
        <row r="13453">
          <cell r="A13453" t="str">
            <v>593245700</v>
          </cell>
        </row>
        <row r="13454">
          <cell r="A13454" t="str">
            <v>593245780</v>
          </cell>
        </row>
        <row r="13455">
          <cell r="A13455" t="str">
            <v>593246000</v>
          </cell>
        </row>
        <row r="13456">
          <cell r="A13456" t="str">
            <v>593246100</v>
          </cell>
        </row>
        <row r="13457">
          <cell r="A13457" t="str">
            <v>593246200</v>
          </cell>
        </row>
        <row r="13458">
          <cell r="A13458" t="str">
            <v>593246300</v>
          </cell>
        </row>
        <row r="13459">
          <cell r="A13459" t="str">
            <v>593246500</v>
          </cell>
        </row>
        <row r="13460">
          <cell r="A13460" t="str">
            <v>593246600</v>
          </cell>
        </row>
        <row r="13461">
          <cell r="A13461" t="str">
            <v>593246800</v>
          </cell>
        </row>
        <row r="13462">
          <cell r="A13462" t="str">
            <v>593247000</v>
          </cell>
        </row>
        <row r="13463">
          <cell r="A13463" t="str">
            <v>593247100</v>
          </cell>
        </row>
        <row r="13464">
          <cell r="A13464" t="str">
            <v>593247400</v>
          </cell>
        </row>
        <row r="13465">
          <cell r="A13465" t="str">
            <v>593247500</v>
          </cell>
        </row>
        <row r="13466">
          <cell r="A13466" t="str">
            <v>593247700</v>
          </cell>
        </row>
        <row r="13467">
          <cell r="A13467" t="str">
            <v>593248000</v>
          </cell>
        </row>
        <row r="13468">
          <cell r="A13468" t="str">
            <v>593248100</v>
          </cell>
        </row>
        <row r="13469">
          <cell r="A13469" t="str">
            <v>593248200</v>
          </cell>
        </row>
        <row r="13470">
          <cell r="A13470" t="str">
            <v>593248400</v>
          </cell>
        </row>
        <row r="13471">
          <cell r="A13471" t="str">
            <v>593248700</v>
          </cell>
        </row>
        <row r="13472">
          <cell r="A13472" t="str">
            <v>593249000</v>
          </cell>
        </row>
        <row r="13473">
          <cell r="A13473" t="str">
            <v>593249100</v>
          </cell>
        </row>
        <row r="13474">
          <cell r="A13474" t="str">
            <v>593249200</v>
          </cell>
        </row>
        <row r="13475">
          <cell r="A13475" t="str">
            <v>593249300</v>
          </cell>
        </row>
        <row r="13476">
          <cell r="A13476" t="str">
            <v>593249400</v>
          </cell>
        </row>
        <row r="13477">
          <cell r="A13477" t="str">
            <v>593249480</v>
          </cell>
        </row>
        <row r="13478">
          <cell r="A13478" t="str">
            <v>593249500</v>
          </cell>
        </row>
        <row r="13479">
          <cell r="A13479" t="str">
            <v>593249600</v>
          </cell>
        </row>
        <row r="13480">
          <cell r="A13480" t="str">
            <v>593249680</v>
          </cell>
        </row>
        <row r="13481">
          <cell r="A13481" t="str">
            <v>593249700</v>
          </cell>
        </row>
        <row r="13482">
          <cell r="A13482" t="str">
            <v>593249800</v>
          </cell>
        </row>
        <row r="13483">
          <cell r="A13483" t="str">
            <v>593251000</v>
          </cell>
        </row>
        <row r="13484">
          <cell r="A13484" t="str">
            <v>593251100</v>
          </cell>
        </row>
        <row r="13485">
          <cell r="A13485" t="str">
            <v>593251200</v>
          </cell>
        </row>
        <row r="13486">
          <cell r="A13486" t="str">
            <v>593251300</v>
          </cell>
        </row>
        <row r="13487">
          <cell r="A13487" t="str">
            <v>593251400</v>
          </cell>
        </row>
        <row r="13488">
          <cell r="A13488" t="str">
            <v>593251500</v>
          </cell>
        </row>
        <row r="13489">
          <cell r="A13489" t="str">
            <v>593251600</v>
          </cell>
        </row>
        <row r="13490">
          <cell r="A13490" t="str">
            <v>593251700</v>
          </cell>
        </row>
        <row r="13491">
          <cell r="A13491" t="str">
            <v>593251800</v>
          </cell>
        </row>
        <row r="13492">
          <cell r="A13492" t="str">
            <v>593400000</v>
          </cell>
        </row>
        <row r="13493">
          <cell r="A13493" t="str">
            <v>593430000</v>
          </cell>
        </row>
        <row r="13494">
          <cell r="A13494" t="str">
            <v>593430100</v>
          </cell>
        </row>
        <row r="13495">
          <cell r="A13495" t="str">
            <v>593430200</v>
          </cell>
        </row>
        <row r="13496">
          <cell r="A13496" t="str">
            <v>593430500</v>
          </cell>
        </row>
        <row r="13497">
          <cell r="A13497" t="str">
            <v>593430600</v>
          </cell>
        </row>
        <row r="13498">
          <cell r="A13498" t="str">
            <v>593432000</v>
          </cell>
        </row>
        <row r="13499">
          <cell r="A13499" t="str">
            <v>593432100</v>
          </cell>
        </row>
        <row r="13500">
          <cell r="A13500" t="str">
            <v>593433000</v>
          </cell>
        </row>
        <row r="13501">
          <cell r="A13501" t="str">
            <v>593433100</v>
          </cell>
        </row>
        <row r="13502">
          <cell r="A13502" t="str">
            <v>593435000</v>
          </cell>
        </row>
        <row r="13503">
          <cell r="A13503" t="str">
            <v>593435100</v>
          </cell>
        </row>
        <row r="13504">
          <cell r="A13504" t="str">
            <v>593435200</v>
          </cell>
        </row>
        <row r="13505">
          <cell r="A13505" t="str">
            <v>593436000</v>
          </cell>
        </row>
        <row r="13506">
          <cell r="A13506" t="str">
            <v>593436100</v>
          </cell>
        </row>
        <row r="13507">
          <cell r="A13507" t="str">
            <v>593436200</v>
          </cell>
        </row>
        <row r="13508">
          <cell r="A13508" t="str">
            <v>593437000</v>
          </cell>
        </row>
        <row r="13509">
          <cell r="A13509" t="str">
            <v>593437100</v>
          </cell>
        </row>
        <row r="13510">
          <cell r="A13510" t="str">
            <v>593437300</v>
          </cell>
        </row>
        <row r="13511">
          <cell r="A13511" t="str">
            <v>593438000</v>
          </cell>
        </row>
        <row r="13512">
          <cell r="A13512" t="str">
            <v>593438100</v>
          </cell>
        </row>
        <row r="13513">
          <cell r="A13513" t="str">
            <v>593438300</v>
          </cell>
        </row>
        <row r="13514">
          <cell r="A13514" t="str">
            <v>593439000</v>
          </cell>
        </row>
        <row r="13515">
          <cell r="A13515" t="str">
            <v>593439100</v>
          </cell>
        </row>
        <row r="13516">
          <cell r="A13516" t="str">
            <v>593439200</v>
          </cell>
        </row>
        <row r="13517">
          <cell r="A13517" t="str">
            <v>593439300</v>
          </cell>
        </row>
        <row r="13518">
          <cell r="A13518" t="str">
            <v>593441000</v>
          </cell>
        </row>
        <row r="13519">
          <cell r="A13519" t="str">
            <v>593441100</v>
          </cell>
        </row>
        <row r="13520">
          <cell r="A13520" t="str">
            <v>593443000</v>
          </cell>
        </row>
        <row r="13521">
          <cell r="A13521" t="str">
            <v>593443100</v>
          </cell>
        </row>
        <row r="13522">
          <cell r="A13522" t="str">
            <v>593443200</v>
          </cell>
        </row>
        <row r="13523">
          <cell r="A13523" t="str">
            <v>593445000</v>
          </cell>
        </row>
        <row r="13524">
          <cell r="A13524" t="str">
            <v>593445100</v>
          </cell>
        </row>
        <row r="13525">
          <cell r="A13525" t="str">
            <v>593445200</v>
          </cell>
        </row>
        <row r="13526">
          <cell r="A13526" t="str">
            <v>593449000</v>
          </cell>
        </row>
        <row r="13527">
          <cell r="A13527" t="str">
            <v>593449100</v>
          </cell>
        </row>
        <row r="13528">
          <cell r="A13528" t="str">
            <v>593449400</v>
          </cell>
        </row>
        <row r="13529">
          <cell r="A13529" t="str">
            <v>593449800</v>
          </cell>
        </row>
        <row r="13530">
          <cell r="A13530" t="str">
            <v>593600000</v>
          </cell>
        </row>
        <row r="13531">
          <cell r="A13531" t="str">
            <v>593620000</v>
          </cell>
        </row>
        <row r="13532">
          <cell r="A13532" t="str">
            <v>593620100</v>
          </cell>
        </row>
        <row r="13533">
          <cell r="A13533" t="str">
            <v>593620200</v>
          </cell>
        </row>
        <row r="13534">
          <cell r="A13534" t="str">
            <v>593633000</v>
          </cell>
        </row>
        <row r="13535">
          <cell r="A13535" t="str">
            <v>593633100</v>
          </cell>
        </row>
        <row r="13536">
          <cell r="A13536" t="str">
            <v>593633200</v>
          </cell>
        </row>
        <row r="13537">
          <cell r="A13537" t="str">
            <v>593635000</v>
          </cell>
        </row>
        <row r="13538">
          <cell r="A13538" t="str">
            <v>593635100</v>
          </cell>
        </row>
        <row r="13539">
          <cell r="A13539" t="str">
            <v>593635200</v>
          </cell>
        </row>
        <row r="13540">
          <cell r="A13540" t="str">
            <v>593637000</v>
          </cell>
        </row>
        <row r="13541">
          <cell r="A13541" t="str">
            <v>593637100</v>
          </cell>
        </row>
        <row r="13542">
          <cell r="A13542" t="str">
            <v>593637200</v>
          </cell>
        </row>
        <row r="13543">
          <cell r="A13543" t="str">
            <v>593639000</v>
          </cell>
        </row>
        <row r="13544">
          <cell r="A13544" t="str">
            <v>593639100</v>
          </cell>
        </row>
        <row r="13545">
          <cell r="A13545" t="str">
            <v>593639200</v>
          </cell>
        </row>
        <row r="13546">
          <cell r="A13546" t="str">
            <v>593639300</v>
          </cell>
        </row>
        <row r="13547">
          <cell r="A13547" t="str">
            <v>593643000</v>
          </cell>
        </row>
        <row r="13548">
          <cell r="A13548" t="str">
            <v>593643100</v>
          </cell>
        </row>
        <row r="13549">
          <cell r="A13549" t="str">
            <v>593643200</v>
          </cell>
        </row>
        <row r="13550">
          <cell r="A13550" t="str">
            <v>593645000</v>
          </cell>
        </row>
        <row r="13551">
          <cell r="A13551" t="str">
            <v>593645100</v>
          </cell>
        </row>
        <row r="13552">
          <cell r="A13552" t="str">
            <v>593647000</v>
          </cell>
        </row>
        <row r="13553">
          <cell r="A13553" t="str">
            <v>593647100</v>
          </cell>
        </row>
        <row r="13554">
          <cell r="A13554" t="str">
            <v>593647300</v>
          </cell>
        </row>
        <row r="13555">
          <cell r="A13555" t="str">
            <v>593647400</v>
          </cell>
        </row>
        <row r="13556">
          <cell r="A13556" t="str">
            <v>593649000</v>
          </cell>
        </row>
        <row r="13557">
          <cell r="A13557" t="str">
            <v>593649100</v>
          </cell>
        </row>
        <row r="13558">
          <cell r="A13558" t="str">
            <v>593651000</v>
          </cell>
        </row>
        <row r="13559">
          <cell r="A13559" t="str">
            <v>593651100</v>
          </cell>
        </row>
        <row r="13560">
          <cell r="A13560" t="str">
            <v>593651200</v>
          </cell>
        </row>
        <row r="13561">
          <cell r="A13561" t="str">
            <v>593651400</v>
          </cell>
        </row>
        <row r="13562">
          <cell r="A13562" t="str">
            <v>593651500</v>
          </cell>
        </row>
        <row r="13563">
          <cell r="A13563" t="str">
            <v>593653000</v>
          </cell>
        </row>
        <row r="13564">
          <cell r="A13564" t="str">
            <v>593653100</v>
          </cell>
        </row>
        <row r="13565">
          <cell r="A13565" t="str">
            <v>593653200</v>
          </cell>
        </row>
        <row r="13566">
          <cell r="A13566" t="str">
            <v>593653300</v>
          </cell>
        </row>
        <row r="13567">
          <cell r="A13567" t="str">
            <v>593655000</v>
          </cell>
        </row>
        <row r="13568">
          <cell r="A13568" t="str">
            <v>593655100</v>
          </cell>
        </row>
        <row r="13569">
          <cell r="A13569" t="str">
            <v>593655300</v>
          </cell>
        </row>
        <row r="13570">
          <cell r="A13570" t="str">
            <v>593657000</v>
          </cell>
        </row>
        <row r="13571">
          <cell r="A13571" t="str">
            <v>593657100</v>
          </cell>
        </row>
        <row r="13572">
          <cell r="A13572" t="str">
            <v>593657200</v>
          </cell>
        </row>
        <row r="13573">
          <cell r="A13573" t="str">
            <v>593659000</v>
          </cell>
        </row>
        <row r="13574">
          <cell r="A13574" t="str">
            <v>593659100</v>
          </cell>
        </row>
        <row r="13575">
          <cell r="A13575" t="str">
            <v>593663000</v>
          </cell>
        </row>
        <row r="13576">
          <cell r="A13576" t="str">
            <v>593663100</v>
          </cell>
        </row>
        <row r="13577">
          <cell r="A13577" t="str">
            <v>593663200</v>
          </cell>
        </row>
        <row r="13578">
          <cell r="A13578" t="str">
            <v>593663300</v>
          </cell>
        </row>
        <row r="13579">
          <cell r="A13579" t="str">
            <v>593663400</v>
          </cell>
        </row>
        <row r="13580">
          <cell r="A13580" t="str">
            <v>593665000</v>
          </cell>
        </row>
        <row r="13581">
          <cell r="A13581" t="str">
            <v>593665100</v>
          </cell>
        </row>
        <row r="13582">
          <cell r="A13582" t="str">
            <v>593665200</v>
          </cell>
        </row>
        <row r="13583">
          <cell r="A13583" t="str">
            <v>593665300</v>
          </cell>
        </row>
        <row r="13584">
          <cell r="A13584" t="str">
            <v>593665400</v>
          </cell>
        </row>
        <row r="13585">
          <cell r="A13585" t="str">
            <v>593667000</v>
          </cell>
        </row>
        <row r="13586">
          <cell r="A13586" t="str">
            <v>593667100</v>
          </cell>
        </row>
        <row r="13587">
          <cell r="A13587" t="str">
            <v>593667200</v>
          </cell>
        </row>
        <row r="13588">
          <cell r="A13588" t="str">
            <v>593667300</v>
          </cell>
        </row>
        <row r="13589">
          <cell r="A13589" t="str">
            <v>593669000</v>
          </cell>
        </row>
        <row r="13590">
          <cell r="A13590" t="str">
            <v>593669100</v>
          </cell>
        </row>
        <row r="13591">
          <cell r="A13591" t="str">
            <v>593669200</v>
          </cell>
        </row>
        <row r="13592">
          <cell r="A13592" t="str">
            <v>593669300</v>
          </cell>
        </row>
        <row r="13593">
          <cell r="A13593" t="str">
            <v>593669400</v>
          </cell>
        </row>
        <row r="13594">
          <cell r="A13594" t="str">
            <v>593671000</v>
          </cell>
        </row>
        <row r="13595">
          <cell r="A13595" t="str">
            <v>593671100</v>
          </cell>
        </row>
        <row r="13596">
          <cell r="A13596" t="str">
            <v>593671200</v>
          </cell>
        </row>
        <row r="13597">
          <cell r="A13597" t="str">
            <v>593671300</v>
          </cell>
        </row>
        <row r="13598">
          <cell r="A13598" t="str">
            <v>593671400</v>
          </cell>
        </row>
        <row r="13599">
          <cell r="A13599" t="str">
            <v>593673000</v>
          </cell>
        </row>
        <row r="13600">
          <cell r="A13600" t="str">
            <v>593673100</v>
          </cell>
        </row>
        <row r="13601">
          <cell r="A13601" t="str">
            <v>593673200</v>
          </cell>
        </row>
        <row r="13602">
          <cell r="A13602" t="str">
            <v>593673300</v>
          </cell>
        </row>
        <row r="13603">
          <cell r="A13603" t="str">
            <v>593675000</v>
          </cell>
        </row>
        <row r="13604">
          <cell r="A13604" t="str">
            <v>593675100</v>
          </cell>
        </row>
        <row r="13605">
          <cell r="A13605" t="str">
            <v>593675200</v>
          </cell>
        </row>
        <row r="13606">
          <cell r="A13606" t="str">
            <v>593677000</v>
          </cell>
        </row>
        <row r="13607">
          <cell r="A13607" t="str">
            <v>593677100</v>
          </cell>
        </row>
        <row r="13608">
          <cell r="A13608" t="str">
            <v>593677200</v>
          </cell>
        </row>
        <row r="13609">
          <cell r="A13609" t="str">
            <v>593677300</v>
          </cell>
        </row>
        <row r="13610">
          <cell r="A13610" t="str">
            <v>593677400</v>
          </cell>
        </row>
        <row r="13611">
          <cell r="A13611" t="str">
            <v>593677500</v>
          </cell>
        </row>
        <row r="13612">
          <cell r="A13612" t="str">
            <v>593679000</v>
          </cell>
        </row>
        <row r="13613">
          <cell r="A13613" t="str">
            <v>593679100</v>
          </cell>
        </row>
        <row r="13614">
          <cell r="A13614" t="str">
            <v>593679200</v>
          </cell>
        </row>
        <row r="13615">
          <cell r="A13615" t="str">
            <v>593679300</v>
          </cell>
        </row>
        <row r="13616">
          <cell r="A13616" t="str">
            <v>593683000</v>
          </cell>
        </row>
        <row r="13617">
          <cell r="A13617" t="str">
            <v>593683100</v>
          </cell>
        </row>
        <row r="13618">
          <cell r="A13618" t="str">
            <v>593683200</v>
          </cell>
        </row>
        <row r="13619">
          <cell r="A13619" t="str">
            <v>593683300</v>
          </cell>
        </row>
        <row r="13620">
          <cell r="A13620" t="str">
            <v>593683400</v>
          </cell>
        </row>
        <row r="13621">
          <cell r="A13621" t="str">
            <v>593685000</v>
          </cell>
        </row>
        <row r="13622">
          <cell r="A13622" t="str">
            <v>593685100</v>
          </cell>
        </row>
        <row r="13623">
          <cell r="A13623" t="str">
            <v>593685200</v>
          </cell>
        </row>
        <row r="13624">
          <cell r="A13624" t="str">
            <v>593685300</v>
          </cell>
        </row>
        <row r="13625">
          <cell r="A13625" t="str">
            <v>593685400</v>
          </cell>
        </row>
        <row r="13626">
          <cell r="A13626" t="str">
            <v>594200000</v>
          </cell>
        </row>
        <row r="13627">
          <cell r="A13627" t="str">
            <v>594230000</v>
          </cell>
        </row>
        <row r="13628">
          <cell r="A13628" t="str">
            <v>594230100</v>
          </cell>
        </row>
        <row r="13629">
          <cell r="A13629" t="str">
            <v>594233000</v>
          </cell>
        </row>
        <row r="13630">
          <cell r="A13630" t="str">
            <v>594233100</v>
          </cell>
        </row>
        <row r="13631">
          <cell r="A13631" t="str">
            <v>594233200</v>
          </cell>
        </row>
        <row r="13632">
          <cell r="A13632" t="str">
            <v>594233300</v>
          </cell>
        </row>
        <row r="13633">
          <cell r="A13633" t="str">
            <v>594235000</v>
          </cell>
        </row>
        <row r="13634">
          <cell r="A13634" t="str">
            <v>594235100</v>
          </cell>
        </row>
        <row r="13635">
          <cell r="A13635" t="str">
            <v>594235200</v>
          </cell>
        </row>
        <row r="13636">
          <cell r="A13636" t="str">
            <v>594235300</v>
          </cell>
        </row>
        <row r="13637">
          <cell r="A13637" t="str">
            <v>594235400</v>
          </cell>
        </row>
        <row r="13638">
          <cell r="A13638" t="str">
            <v>594237000</v>
          </cell>
        </row>
        <row r="13639">
          <cell r="A13639" t="str">
            <v>594237100</v>
          </cell>
        </row>
        <row r="13640">
          <cell r="A13640" t="str">
            <v>594237200</v>
          </cell>
        </row>
        <row r="13641">
          <cell r="A13641" t="str">
            <v>594237300</v>
          </cell>
        </row>
        <row r="13642">
          <cell r="A13642" t="str">
            <v>594237400</v>
          </cell>
        </row>
        <row r="13643">
          <cell r="A13643" t="str">
            <v>594239000</v>
          </cell>
        </row>
        <row r="13644">
          <cell r="A13644" t="str">
            <v>594239100</v>
          </cell>
        </row>
        <row r="13645">
          <cell r="A13645" t="str">
            <v>594239200</v>
          </cell>
        </row>
        <row r="13646">
          <cell r="A13646" t="str">
            <v>594239300</v>
          </cell>
        </row>
        <row r="13647">
          <cell r="A13647" t="str">
            <v>594241000</v>
          </cell>
        </row>
        <row r="13648">
          <cell r="A13648" t="str">
            <v>594241100</v>
          </cell>
        </row>
        <row r="13649">
          <cell r="A13649" t="str">
            <v>594241200</v>
          </cell>
        </row>
        <row r="13650">
          <cell r="A13650" t="str">
            <v>594241300</v>
          </cell>
        </row>
        <row r="13651">
          <cell r="A13651" t="str">
            <v>594243000</v>
          </cell>
        </row>
        <row r="13652">
          <cell r="A13652" t="str">
            <v>594243100</v>
          </cell>
        </row>
        <row r="13653">
          <cell r="A13653" t="str">
            <v>594243200</v>
          </cell>
        </row>
        <row r="13654">
          <cell r="A13654" t="str">
            <v>594243300</v>
          </cell>
        </row>
        <row r="13655">
          <cell r="A13655" t="str">
            <v>594243500</v>
          </cell>
        </row>
        <row r="13656">
          <cell r="A13656" t="str">
            <v>594243600</v>
          </cell>
        </row>
        <row r="13657">
          <cell r="A13657" t="str">
            <v>594245000</v>
          </cell>
        </row>
        <row r="13658">
          <cell r="A13658" t="str">
            <v>594245100</v>
          </cell>
        </row>
        <row r="13659">
          <cell r="A13659" t="str">
            <v>594245200</v>
          </cell>
        </row>
        <row r="13660">
          <cell r="A13660" t="str">
            <v>594245300</v>
          </cell>
        </row>
        <row r="13661">
          <cell r="A13661" t="str">
            <v>594245400</v>
          </cell>
        </row>
        <row r="13662">
          <cell r="A13662" t="str">
            <v>594245500</v>
          </cell>
        </row>
        <row r="13663">
          <cell r="A13663" t="str">
            <v>594245600</v>
          </cell>
        </row>
        <row r="13664">
          <cell r="A13664" t="str">
            <v>594245700</v>
          </cell>
        </row>
        <row r="13665">
          <cell r="A13665" t="str">
            <v>594247000</v>
          </cell>
        </row>
        <row r="13666">
          <cell r="A13666" t="str">
            <v>594247100</v>
          </cell>
        </row>
        <row r="13667">
          <cell r="A13667" t="str">
            <v>594247200</v>
          </cell>
        </row>
        <row r="13668">
          <cell r="A13668" t="str">
            <v>594247300</v>
          </cell>
        </row>
        <row r="13669">
          <cell r="A13669" t="str">
            <v>594249000</v>
          </cell>
        </row>
        <row r="13670">
          <cell r="A13670" t="str">
            <v>594249100</v>
          </cell>
        </row>
        <row r="13671">
          <cell r="A13671" t="str">
            <v>594249200</v>
          </cell>
        </row>
        <row r="13672">
          <cell r="A13672" t="str">
            <v>594249300</v>
          </cell>
        </row>
        <row r="13673">
          <cell r="A13673" t="str">
            <v>594249400</v>
          </cell>
        </row>
        <row r="13674">
          <cell r="A13674" t="str">
            <v>594251000</v>
          </cell>
        </row>
        <row r="13675">
          <cell r="A13675" t="str">
            <v>594251100</v>
          </cell>
        </row>
        <row r="13676">
          <cell r="A13676" t="str">
            <v>594251200</v>
          </cell>
        </row>
        <row r="13677">
          <cell r="A13677" t="str">
            <v>594253000</v>
          </cell>
        </row>
        <row r="13678">
          <cell r="A13678" t="str">
            <v>594253100</v>
          </cell>
        </row>
        <row r="13679">
          <cell r="A13679" t="str">
            <v>594253200</v>
          </cell>
        </row>
        <row r="13680">
          <cell r="A13680" t="str">
            <v>594253300</v>
          </cell>
        </row>
        <row r="13681">
          <cell r="A13681" t="str">
            <v>594253400</v>
          </cell>
        </row>
        <row r="13682">
          <cell r="A13682" t="str">
            <v>594253500</v>
          </cell>
        </row>
        <row r="13683">
          <cell r="A13683" t="str">
            <v>594255000</v>
          </cell>
        </row>
        <row r="13684">
          <cell r="A13684" t="str">
            <v>594255100</v>
          </cell>
        </row>
        <row r="13685">
          <cell r="A13685" t="str">
            <v>594255200</v>
          </cell>
        </row>
        <row r="13686">
          <cell r="A13686" t="str">
            <v>594255300</v>
          </cell>
        </row>
        <row r="13687">
          <cell r="A13687" t="str">
            <v>594255400</v>
          </cell>
        </row>
        <row r="13688">
          <cell r="A13688" t="str">
            <v>594256000</v>
          </cell>
        </row>
        <row r="13689">
          <cell r="A13689" t="str">
            <v>594256100</v>
          </cell>
        </row>
        <row r="13690">
          <cell r="A13690" t="str">
            <v>594256300</v>
          </cell>
        </row>
        <row r="13691">
          <cell r="A13691" t="str">
            <v>594256500</v>
          </cell>
        </row>
        <row r="13692">
          <cell r="A13692" t="str">
            <v>594257000</v>
          </cell>
        </row>
        <row r="13693">
          <cell r="A13693" t="str">
            <v>594257100</v>
          </cell>
        </row>
        <row r="13694">
          <cell r="A13694" t="str">
            <v>594257200</v>
          </cell>
        </row>
        <row r="13695">
          <cell r="A13695" t="str">
            <v>594257300</v>
          </cell>
        </row>
        <row r="13696">
          <cell r="A13696" t="str">
            <v>594257400</v>
          </cell>
        </row>
        <row r="13697">
          <cell r="A13697" t="str">
            <v>594261000</v>
          </cell>
        </row>
        <row r="13698">
          <cell r="A13698" t="str">
            <v>594261100</v>
          </cell>
        </row>
        <row r="13699">
          <cell r="A13699" t="str">
            <v>594261200</v>
          </cell>
        </row>
        <row r="13700">
          <cell r="A13700" t="str">
            <v>594261300</v>
          </cell>
        </row>
        <row r="13701">
          <cell r="A13701" t="str">
            <v>594600000</v>
          </cell>
        </row>
        <row r="13702">
          <cell r="A13702" t="str">
            <v>594630000</v>
          </cell>
        </row>
        <row r="13703">
          <cell r="A13703" t="str">
            <v>594630100</v>
          </cell>
        </row>
        <row r="13704">
          <cell r="A13704" t="str">
            <v>594630103</v>
          </cell>
        </row>
        <row r="13705">
          <cell r="A13705" t="str">
            <v>594630200</v>
          </cell>
        </row>
        <row r="13706">
          <cell r="A13706" t="str">
            <v>594630203</v>
          </cell>
        </row>
        <row r="13707">
          <cell r="A13707" t="str">
            <v>594633000</v>
          </cell>
        </row>
        <row r="13708">
          <cell r="A13708" t="str">
            <v>594633100</v>
          </cell>
        </row>
        <row r="13709">
          <cell r="A13709" t="str">
            <v>594633200</v>
          </cell>
        </row>
        <row r="13710">
          <cell r="A13710" t="str">
            <v>594633400</v>
          </cell>
        </row>
        <row r="13711">
          <cell r="A13711" t="str">
            <v>594635000</v>
          </cell>
        </row>
        <row r="13712">
          <cell r="A13712" t="str">
            <v>594635100</v>
          </cell>
        </row>
        <row r="13713">
          <cell r="A13713" t="str">
            <v>594635200</v>
          </cell>
        </row>
        <row r="13714">
          <cell r="A13714" t="str">
            <v>594635300</v>
          </cell>
        </row>
        <row r="13715">
          <cell r="A13715" t="str">
            <v>594637000</v>
          </cell>
        </row>
        <row r="13716">
          <cell r="A13716" t="str">
            <v>594637100</v>
          </cell>
        </row>
        <row r="13717">
          <cell r="A13717" t="str">
            <v>594637200</v>
          </cell>
        </row>
        <row r="13718">
          <cell r="A13718" t="str">
            <v>594637300</v>
          </cell>
        </row>
        <row r="13719">
          <cell r="A13719" t="str">
            <v>594637400</v>
          </cell>
        </row>
        <row r="13720">
          <cell r="A13720" t="str">
            <v>594639000</v>
          </cell>
        </row>
        <row r="13721">
          <cell r="A13721" t="str">
            <v>594639100</v>
          </cell>
        </row>
        <row r="13722">
          <cell r="A13722" t="str">
            <v>594639200</v>
          </cell>
        </row>
        <row r="13723">
          <cell r="A13723" t="str">
            <v>594639300</v>
          </cell>
        </row>
        <row r="13724">
          <cell r="A13724" t="str">
            <v>594639400</v>
          </cell>
        </row>
        <row r="13725">
          <cell r="A13725" t="str">
            <v>594639500</v>
          </cell>
        </row>
        <row r="13726">
          <cell r="A13726" t="str">
            <v>594641000</v>
          </cell>
        </row>
        <row r="13727">
          <cell r="A13727" t="str">
            <v>594641100</v>
          </cell>
        </row>
        <row r="13728">
          <cell r="A13728" t="str">
            <v>594641200</v>
          </cell>
        </row>
        <row r="13729">
          <cell r="A13729" t="str">
            <v>594641300</v>
          </cell>
        </row>
        <row r="13730">
          <cell r="A13730" t="str">
            <v>594643000</v>
          </cell>
        </row>
        <row r="13731">
          <cell r="A13731" t="str">
            <v>594643100</v>
          </cell>
        </row>
        <row r="13732">
          <cell r="A13732" t="str">
            <v>594643200</v>
          </cell>
        </row>
        <row r="13733">
          <cell r="A13733" t="str">
            <v>594643300</v>
          </cell>
        </row>
        <row r="13734">
          <cell r="A13734" t="str">
            <v>594643400</v>
          </cell>
        </row>
        <row r="13735">
          <cell r="A13735" t="str">
            <v>594645000</v>
          </cell>
        </row>
        <row r="13736">
          <cell r="A13736" t="str">
            <v>594645100</v>
          </cell>
        </row>
        <row r="13737">
          <cell r="A13737" t="str">
            <v>594645200</v>
          </cell>
        </row>
        <row r="13738">
          <cell r="A13738" t="str">
            <v>594645300</v>
          </cell>
        </row>
        <row r="13739">
          <cell r="A13739" t="str">
            <v>594645400</v>
          </cell>
        </row>
        <row r="13740">
          <cell r="A13740" t="str">
            <v>594645500</v>
          </cell>
        </row>
        <row r="13741">
          <cell r="A13741" t="str">
            <v>594647000</v>
          </cell>
        </row>
        <row r="13742">
          <cell r="A13742" t="str">
            <v>594647100</v>
          </cell>
        </row>
        <row r="13743">
          <cell r="A13743" t="str">
            <v>594647200</v>
          </cell>
        </row>
        <row r="13744">
          <cell r="A13744" t="str">
            <v>594647300</v>
          </cell>
        </row>
        <row r="13745">
          <cell r="A13745" t="str">
            <v>594649000</v>
          </cell>
        </row>
        <row r="13746">
          <cell r="A13746" t="str">
            <v>594649100</v>
          </cell>
        </row>
        <row r="13747">
          <cell r="A13747" t="str">
            <v>594649200</v>
          </cell>
        </row>
        <row r="13748">
          <cell r="A13748" t="str">
            <v>594649300</v>
          </cell>
        </row>
        <row r="13749">
          <cell r="A13749" t="str">
            <v>594649500</v>
          </cell>
        </row>
        <row r="13750">
          <cell r="A13750" t="str">
            <v>594649600</v>
          </cell>
        </row>
        <row r="13751">
          <cell r="A13751" t="str">
            <v>594651000</v>
          </cell>
        </row>
        <row r="13752">
          <cell r="A13752" t="str">
            <v>594651100</v>
          </cell>
        </row>
        <row r="13753">
          <cell r="A13753" t="str">
            <v>594651200</v>
          </cell>
        </row>
        <row r="13754">
          <cell r="A13754" t="str">
            <v>594651300</v>
          </cell>
        </row>
        <row r="13755">
          <cell r="A13755" t="str">
            <v>594651400</v>
          </cell>
        </row>
        <row r="13756">
          <cell r="A13756" t="str">
            <v>594651500</v>
          </cell>
        </row>
        <row r="13757">
          <cell r="A13757" t="str">
            <v>594653000</v>
          </cell>
        </row>
        <row r="13758">
          <cell r="A13758" t="str">
            <v>594653100</v>
          </cell>
        </row>
        <row r="13759">
          <cell r="A13759" t="str">
            <v>594653200</v>
          </cell>
        </row>
        <row r="13760">
          <cell r="A13760" t="str">
            <v>594655000</v>
          </cell>
        </row>
        <row r="13761">
          <cell r="A13761" t="str">
            <v>594655100</v>
          </cell>
        </row>
        <row r="13762">
          <cell r="A13762" t="str">
            <v>594655200</v>
          </cell>
        </row>
        <row r="13763">
          <cell r="A13763" t="str">
            <v>594655300</v>
          </cell>
        </row>
        <row r="13764">
          <cell r="A13764" t="str">
            <v>594655400</v>
          </cell>
        </row>
        <row r="13765">
          <cell r="A13765" t="str">
            <v>594657000</v>
          </cell>
        </row>
        <row r="13766">
          <cell r="A13766" t="str">
            <v>594657100</v>
          </cell>
        </row>
        <row r="13767">
          <cell r="A13767" t="str">
            <v>594657200</v>
          </cell>
        </row>
        <row r="13768">
          <cell r="A13768" t="str">
            <v>594657300</v>
          </cell>
        </row>
        <row r="13769">
          <cell r="A13769" t="str">
            <v>594657400</v>
          </cell>
        </row>
        <row r="13770">
          <cell r="A13770" t="str">
            <v>594661000</v>
          </cell>
        </row>
        <row r="13771">
          <cell r="A13771" t="str">
            <v>594661100</v>
          </cell>
        </row>
        <row r="13772">
          <cell r="A13772" t="str">
            <v>594661200</v>
          </cell>
        </row>
        <row r="13773">
          <cell r="A13773" t="str">
            <v>594661300</v>
          </cell>
        </row>
        <row r="13774">
          <cell r="A13774" t="str">
            <v>594661400</v>
          </cell>
        </row>
        <row r="13775">
          <cell r="A13775" t="str">
            <v>594661500</v>
          </cell>
        </row>
        <row r="13776">
          <cell r="A13776" t="str">
            <v>594661600</v>
          </cell>
        </row>
        <row r="13777">
          <cell r="A13777" t="str">
            <v>594663000</v>
          </cell>
        </row>
        <row r="13778">
          <cell r="A13778" t="str">
            <v>594663100</v>
          </cell>
        </row>
        <row r="13779">
          <cell r="A13779" t="str">
            <v>594663200</v>
          </cell>
        </row>
        <row r="13780">
          <cell r="A13780" t="str">
            <v>595000000</v>
          </cell>
        </row>
        <row r="13781">
          <cell r="A13781" t="str">
            <v>595030000</v>
          </cell>
        </row>
        <row r="13782">
          <cell r="A13782" t="str">
            <v>595030100</v>
          </cell>
        </row>
        <row r="13783">
          <cell r="A13783" t="str">
            <v>595033000</v>
          </cell>
        </row>
        <row r="13784">
          <cell r="A13784" t="str">
            <v>595033100</v>
          </cell>
        </row>
        <row r="13785">
          <cell r="A13785" t="str">
            <v>595033200</v>
          </cell>
        </row>
        <row r="13786">
          <cell r="A13786" t="str">
            <v>595035000</v>
          </cell>
        </row>
        <row r="13787">
          <cell r="A13787" t="str">
            <v>595035100</v>
          </cell>
        </row>
        <row r="13788">
          <cell r="A13788" t="str">
            <v>595035300</v>
          </cell>
        </row>
        <row r="13789">
          <cell r="A13789" t="str">
            <v>595035400</v>
          </cell>
        </row>
        <row r="13790">
          <cell r="A13790" t="str">
            <v>595035500</v>
          </cell>
        </row>
        <row r="13791">
          <cell r="A13791" t="str">
            <v>595035600</v>
          </cell>
        </row>
        <row r="13792">
          <cell r="A13792" t="str">
            <v>595037000</v>
          </cell>
        </row>
        <row r="13793">
          <cell r="A13793" t="str">
            <v>595037100</v>
          </cell>
        </row>
        <row r="13794">
          <cell r="A13794" t="str">
            <v>595037200</v>
          </cell>
        </row>
        <row r="13795">
          <cell r="A13795" t="str">
            <v>595037400</v>
          </cell>
        </row>
        <row r="13796">
          <cell r="A13796" t="str">
            <v>595037600</v>
          </cell>
        </row>
        <row r="13797">
          <cell r="A13797" t="str">
            <v>595041000</v>
          </cell>
        </row>
        <row r="13798">
          <cell r="A13798" t="str">
            <v>595041100</v>
          </cell>
        </row>
        <row r="13799">
          <cell r="A13799" t="str">
            <v>595041200</v>
          </cell>
        </row>
        <row r="13800">
          <cell r="A13800" t="str">
            <v>595041400</v>
          </cell>
        </row>
        <row r="13801">
          <cell r="A13801" t="str">
            <v>595041500</v>
          </cell>
        </row>
        <row r="13802">
          <cell r="A13802" t="str">
            <v>595041600</v>
          </cell>
        </row>
        <row r="13803">
          <cell r="A13803" t="str">
            <v>595043000</v>
          </cell>
        </row>
        <row r="13804">
          <cell r="A13804" t="str">
            <v>595043100</v>
          </cell>
        </row>
        <row r="13805">
          <cell r="A13805" t="str">
            <v>595043300</v>
          </cell>
        </row>
        <row r="13806">
          <cell r="A13806" t="str">
            <v>595043400</v>
          </cell>
        </row>
        <row r="13807">
          <cell r="A13807" t="str">
            <v>595043500</v>
          </cell>
        </row>
        <row r="13808">
          <cell r="A13808" t="str">
            <v>595045000</v>
          </cell>
        </row>
        <row r="13809">
          <cell r="A13809" t="str">
            <v>595045100</v>
          </cell>
        </row>
        <row r="13810">
          <cell r="A13810" t="str">
            <v>595045200</v>
          </cell>
        </row>
        <row r="13811">
          <cell r="A13811" t="str">
            <v>595045400</v>
          </cell>
        </row>
        <row r="13812">
          <cell r="A13812" t="str">
            <v>595047000</v>
          </cell>
        </row>
        <row r="13813">
          <cell r="A13813" t="str">
            <v>595047100</v>
          </cell>
        </row>
        <row r="13814">
          <cell r="A13814" t="str">
            <v>595047200</v>
          </cell>
        </row>
        <row r="13815">
          <cell r="A13815" t="str">
            <v>595049000</v>
          </cell>
        </row>
        <row r="13816">
          <cell r="A13816" t="str">
            <v>595049100</v>
          </cell>
        </row>
        <row r="13817">
          <cell r="A13817" t="str">
            <v>595049200</v>
          </cell>
        </row>
        <row r="13818">
          <cell r="A13818" t="str">
            <v>595049300</v>
          </cell>
        </row>
        <row r="13819">
          <cell r="A13819" t="str">
            <v>595050000</v>
          </cell>
        </row>
        <row r="13820">
          <cell r="A13820" t="str">
            <v>595050100</v>
          </cell>
        </row>
        <row r="13821">
          <cell r="A13821" t="str">
            <v>595050300</v>
          </cell>
        </row>
        <row r="13822">
          <cell r="A13822" t="str">
            <v>595050400</v>
          </cell>
        </row>
        <row r="13823">
          <cell r="A13823" t="str">
            <v>595050500</v>
          </cell>
        </row>
        <row r="13824">
          <cell r="A13824" t="str">
            <v>595050600</v>
          </cell>
        </row>
        <row r="13825">
          <cell r="A13825" t="str">
            <v>595050800</v>
          </cell>
        </row>
        <row r="13826">
          <cell r="A13826" t="str">
            <v>595051000</v>
          </cell>
        </row>
        <row r="13827">
          <cell r="A13827" t="str">
            <v>595051100</v>
          </cell>
        </row>
        <row r="13828">
          <cell r="A13828" t="str">
            <v>595051200</v>
          </cell>
        </row>
        <row r="13829">
          <cell r="A13829" t="str">
            <v>595053000</v>
          </cell>
        </row>
        <row r="13830">
          <cell r="A13830" t="str">
            <v>595053100</v>
          </cell>
        </row>
        <row r="13831">
          <cell r="A13831" t="str">
            <v>595053200</v>
          </cell>
        </row>
        <row r="13832">
          <cell r="A13832" t="str">
            <v>595053300</v>
          </cell>
        </row>
        <row r="13833">
          <cell r="A13833" t="str">
            <v>595053400</v>
          </cell>
        </row>
        <row r="13834">
          <cell r="A13834" t="str">
            <v>595053500</v>
          </cell>
        </row>
        <row r="13835">
          <cell r="A13835" t="str">
            <v>595055000</v>
          </cell>
        </row>
        <row r="13836">
          <cell r="A13836" t="str">
            <v>595055100</v>
          </cell>
        </row>
        <row r="13837">
          <cell r="A13837" t="str">
            <v>595055200</v>
          </cell>
        </row>
        <row r="13838">
          <cell r="A13838" t="str">
            <v>595055300</v>
          </cell>
        </row>
        <row r="13839">
          <cell r="A13839" t="str">
            <v>595057000</v>
          </cell>
        </row>
        <row r="13840">
          <cell r="A13840" t="str">
            <v>595057100</v>
          </cell>
        </row>
        <row r="13841">
          <cell r="A13841" t="str">
            <v>595057200</v>
          </cell>
        </row>
        <row r="13842">
          <cell r="A13842" t="str">
            <v>595057300</v>
          </cell>
        </row>
        <row r="13843">
          <cell r="A13843" t="str">
            <v>595057400</v>
          </cell>
        </row>
        <row r="13844">
          <cell r="A13844" t="str">
            <v>595057500</v>
          </cell>
        </row>
        <row r="13845">
          <cell r="A13845" t="str">
            <v>595057600</v>
          </cell>
        </row>
        <row r="13846">
          <cell r="A13846" t="str">
            <v>595057700</v>
          </cell>
        </row>
        <row r="13847">
          <cell r="A13847" t="str">
            <v>595059000</v>
          </cell>
        </row>
        <row r="13848">
          <cell r="A13848" t="str">
            <v>595059100</v>
          </cell>
        </row>
        <row r="13849">
          <cell r="A13849" t="str">
            <v>595059200</v>
          </cell>
        </row>
        <row r="13850">
          <cell r="A13850" t="str">
            <v>595059300</v>
          </cell>
        </row>
        <row r="13851">
          <cell r="A13851" t="str">
            <v>595063000</v>
          </cell>
        </row>
        <row r="13852">
          <cell r="A13852" t="str">
            <v>595063100</v>
          </cell>
        </row>
        <row r="13853">
          <cell r="A13853" t="str">
            <v>595063200</v>
          </cell>
        </row>
        <row r="13854">
          <cell r="A13854" t="str">
            <v>595063300</v>
          </cell>
        </row>
        <row r="13855">
          <cell r="A13855" t="str">
            <v>595063400</v>
          </cell>
        </row>
        <row r="13856">
          <cell r="A13856" t="str">
            <v>595064000</v>
          </cell>
        </row>
        <row r="13857">
          <cell r="A13857" t="str">
            <v>595064100</v>
          </cell>
        </row>
        <row r="13858">
          <cell r="A13858" t="str">
            <v>595064300</v>
          </cell>
        </row>
        <row r="13859">
          <cell r="A13859" t="str">
            <v>595064400</v>
          </cell>
        </row>
        <row r="13860">
          <cell r="A13860" t="str">
            <v>595065000</v>
          </cell>
        </row>
        <row r="13861">
          <cell r="A13861" t="str">
            <v>595065100</v>
          </cell>
        </row>
        <row r="13862">
          <cell r="A13862" t="str">
            <v>595065200</v>
          </cell>
        </row>
        <row r="13863">
          <cell r="A13863" t="str">
            <v>595065400</v>
          </cell>
        </row>
        <row r="13864">
          <cell r="A13864" t="str">
            <v>595065500</v>
          </cell>
        </row>
        <row r="13865">
          <cell r="A13865" t="str">
            <v>595065600</v>
          </cell>
        </row>
        <row r="13866">
          <cell r="A13866" t="str">
            <v>595067000</v>
          </cell>
        </row>
        <row r="13867">
          <cell r="A13867" t="str">
            <v>595067100</v>
          </cell>
        </row>
        <row r="13868">
          <cell r="A13868" t="str">
            <v>595069000</v>
          </cell>
        </row>
        <row r="13869">
          <cell r="A13869" t="str">
            <v>595069100</v>
          </cell>
        </row>
        <row r="13870">
          <cell r="A13870" t="str">
            <v>595069200</v>
          </cell>
        </row>
        <row r="13871">
          <cell r="A13871" t="str">
            <v>595069300</v>
          </cell>
        </row>
        <row r="13872">
          <cell r="A13872" t="str">
            <v>595069400</v>
          </cell>
        </row>
        <row r="13873">
          <cell r="A13873" t="str">
            <v>595200000</v>
          </cell>
        </row>
        <row r="13874">
          <cell r="A13874" t="str">
            <v>595220000</v>
          </cell>
        </row>
        <row r="13875">
          <cell r="A13875" t="str">
            <v>595220100</v>
          </cell>
        </row>
        <row r="13876">
          <cell r="A13876" t="str">
            <v>595231000</v>
          </cell>
        </row>
        <row r="13877">
          <cell r="A13877" t="str">
            <v>595231100</v>
          </cell>
        </row>
        <row r="13878">
          <cell r="A13878" t="str">
            <v>595231200</v>
          </cell>
        </row>
        <row r="13879">
          <cell r="A13879" t="str">
            <v>595231300</v>
          </cell>
        </row>
        <row r="13880">
          <cell r="A13880" t="str">
            <v>595233000</v>
          </cell>
        </row>
        <row r="13881">
          <cell r="A13881" t="str">
            <v>595233100</v>
          </cell>
        </row>
        <row r="13882">
          <cell r="A13882" t="str">
            <v>595233200</v>
          </cell>
        </row>
        <row r="13883">
          <cell r="A13883" t="str">
            <v>595233300</v>
          </cell>
        </row>
        <row r="13884">
          <cell r="A13884" t="str">
            <v>595233400</v>
          </cell>
        </row>
        <row r="13885">
          <cell r="A13885" t="str">
            <v>595233500</v>
          </cell>
        </row>
        <row r="13886">
          <cell r="A13886" t="str">
            <v>595233600</v>
          </cell>
        </row>
        <row r="13887">
          <cell r="A13887" t="str">
            <v>595233700</v>
          </cell>
        </row>
        <row r="13888">
          <cell r="A13888" t="str">
            <v>595235000</v>
          </cell>
        </row>
        <row r="13889">
          <cell r="A13889" t="str">
            <v>595235100</v>
          </cell>
        </row>
        <row r="13890">
          <cell r="A13890" t="str">
            <v>595235200</v>
          </cell>
        </row>
        <row r="13891">
          <cell r="A13891" t="str">
            <v>595235400</v>
          </cell>
        </row>
        <row r="13892">
          <cell r="A13892" t="str">
            <v>595237000</v>
          </cell>
        </row>
        <row r="13893">
          <cell r="A13893" t="str">
            <v>595237100</v>
          </cell>
        </row>
        <row r="13894">
          <cell r="A13894" t="str">
            <v>595237200</v>
          </cell>
        </row>
        <row r="13895">
          <cell r="A13895" t="str">
            <v>595237300</v>
          </cell>
        </row>
        <row r="13896">
          <cell r="A13896" t="str">
            <v>595237400</v>
          </cell>
        </row>
        <row r="13897">
          <cell r="A13897" t="str">
            <v>595239000</v>
          </cell>
        </row>
        <row r="13898">
          <cell r="A13898" t="str">
            <v>595239100</v>
          </cell>
        </row>
        <row r="13899">
          <cell r="A13899" t="str">
            <v>595239103</v>
          </cell>
        </row>
        <row r="13900">
          <cell r="A13900" t="str">
            <v>595239200</v>
          </cell>
        </row>
        <row r="13901">
          <cell r="A13901" t="str">
            <v>595239300</v>
          </cell>
        </row>
        <row r="13902">
          <cell r="A13902" t="str">
            <v>595241000</v>
          </cell>
        </row>
        <row r="13903">
          <cell r="A13903" t="str">
            <v>595241100</v>
          </cell>
        </row>
        <row r="13904">
          <cell r="A13904" t="str">
            <v>595241300</v>
          </cell>
        </row>
        <row r="13905">
          <cell r="A13905" t="str">
            <v>595241400</v>
          </cell>
        </row>
        <row r="13906">
          <cell r="A13906" t="str">
            <v>595243000</v>
          </cell>
        </row>
        <row r="13907">
          <cell r="A13907" t="str">
            <v>595243100</v>
          </cell>
        </row>
        <row r="13908">
          <cell r="A13908" t="str">
            <v>595243200</v>
          </cell>
        </row>
        <row r="13909">
          <cell r="A13909" t="str">
            <v>595245000</v>
          </cell>
        </row>
        <row r="13910">
          <cell r="A13910" t="str">
            <v>595245100</v>
          </cell>
        </row>
        <row r="13911">
          <cell r="A13911" t="str">
            <v>595245200</v>
          </cell>
        </row>
        <row r="13912">
          <cell r="A13912" t="str">
            <v>595245300</v>
          </cell>
        </row>
        <row r="13913">
          <cell r="A13913" t="str">
            <v>595247000</v>
          </cell>
        </row>
        <row r="13914">
          <cell r="A13914" t="str">
            <v>595247100</v>
          </cell>
        </row>
        <row r="13915">
          <cell r="A13915" t="str">
            <v>595247200</v>
          </cell>
        </row>
        <row r="13916">
          <cell r="A13916" t="str">
            <v>595247300</v>
          </cell>
        </row>
        <row r="13917">
          <cell r="A13917" t="str">
            <v>595247400</v>
          </cell>
        </row>
        <row r="13918">
          <cell r="A13918" t="str">
            <v>595247500</v>
          </cell>
        </row>
        <row r="13919">
          <cell r="A13919" t="str">
            <v>595249000</v>
          </cell>
        </row>
        <row r="13920">
          <cell r="A13920" t="str">
            <v>595249100</v>
          </cell>
        </row>
        <row r="13921">
          <cell r="A13921" t="str">
            <v>595249200</v>
          </cell>
        </row>
        <row r="13922">
          <cell r="A13922" t="str">
            <v>595249400</v>
          </cell>
        </row>
        <row r="13923">
          <cell r="A13923" t="str">
            <v>595251000</v>
          </cell>
        </row>
        <row r="13924">
          <cell r="A13924" t="str">
            <v>595251100</v>
          </cell>
        </row>
        <row r="13925">
          <cell r="A13925" t="str">
            <v>595251300</v>
          </cell>
        </row>
        <row r="13926">
          <cell r="A13926" t="str">
            <v>595251400</v>
          </cell>
        </row>
        <row r="13927">
          <cell r="A13927" t="str">
            <v>595251500</v>
          </cell>
        </row>
        <row r="13928">
          <cell r="A13928" t="str">
            <v>595251600</v>
          </cell>
        </row>
        <row r="13929">
          <cell r="A13929" t="str">
            <v>595251700</v>
          </cell>
        </row>
        <row r="13930">
          <cell r="A13930" t="str">
            <v>595600000</v>
          </cell>
        </row>
        <row r="13931">
          <cell r="A13931" t="str">
            <v>595620000</v>
          </cell>
        </row>
        <row r="13932">
          <cell r="A13932" t="str">
            <v>595620100</v>
          </cell>
        </row>
        <row r="13933">
          <cell r="A13933" t="str">
            <v>595633000</v>
          </cell>
        </row>
        <row r="13934">
          <cell r="A13934" t="str">
            <v>595633100</v>
          </cell>
        </row>
        <row r="13935">
          <cell r="A13935" t="str">
            <v>595633200</v>
          </cell>
        </row>
        <row r="13936">
          <cell r="A13936" t="str">
            <v>595633207</v>
          </cell>
        </row>
        <row r="13937">
          <cell r="A13937" t="str">
            <v>595633400</v>
          </cell>
        </row>
        <row r="13938">
          <cell r="A13938" t="str">
            <v>595633500</v>
          </cell>
        </row>
        <row r="13939">
          <cell r="A13939" t="str">
            <v>595635000</v>
          </cell>
        </row>
        <row r="13940">
          <cell r="A13940" t="str">
            <v>595635100</v>
          </cell>
        </row>
        <row r="13941">
          <cell r="A13941" t="str">
            <v>595635200</v>
          </cell>
        </row>
        <row r="13942">
          <cell r="A13942" t="str">
            <v>595635300</v>
          </cell>
        </row>
        <row r="13943">
          <cell r="A13943" t="str">
            <v>595635500</v>
          </cell>
        </row>
        <row r="13944">
          <cell r="A13944" t="str">
            <v>595635600</v>
          </cell>
        </row>
        <row r="13945">
          <cell r="A13945" t="str">
            <v>595637000</v>
          </cell>
        </row>
        <row r="13946">
          <cell r="A13946" t="str">
            <v>595637100</v>
          </cell>
        </row>
        <row r="13947">
          <cell r="A13947" t="str">
            <v>595637200</v>
          </cell>
        </row>
        <row r="13948">
          <cell r="A13948" t="str">
            <v>595637300</v>
          </cell>
        </row>
        <row r="13949">
          <cell r="A13949" t="str">
            <v>595638000</v>
          </cell>
        </row>
        <row r="13950">
          <cell r="A13950" t="str">
            <v>595638100</v>
          </cell>
        </row>
        <row r="13951">
          <cell r="A13951" t="str">
            <v>595638300</v>
          </cell>
        </row>
        <row r="13952">
          <cell r="A13952" t="str">
            <v>595638500</v>
          </cell>
        </row>
        <row r="13953">
          <cell r="A13953" t="str">
            <v>595639000</v>
          </cell>
        </row>
        <row r="13954">
          <cell r="A13954" t="str">
            <v>595639100</v>
          </cell>
        </row>
        <row r="13955">
          <cell r="A13955" t="str">
            <v>595639200</v>
          </cell>
        </row>
        <row r="13956">
          <cell r="A13956" t="str">
            <v>595639300</v>
          </cell>
        </row>
        <row r="13957">
          <cell r="A13957" t="str">
            <v>595639400</v>
          </cell>
        </row>
        <row r="13958">
          <cell r="A13958" t="str">
            <v>595639500</v>
          </cell>
        </row>
        <row r="13959">
          <cell r="A13959" t="str">
            <v>595643000</v>
          </cell>
        </row>
        <row r="13960">
          <cell r="A13960" t="str">
            <v>595643100</v>
          </cell>
        </row>
        <row r="13961">
          <cell r="A13961" t="str">
            <v>595643200</v>
          </cell>
        </row>
        <row r="13962">
          <cell r="A13962" t="str">
            <v>595643300</v>
          </cell>
        </row>
        <row r="13963">
          <cell r="A13963" t="str">
            <v>595643400</v>
          </cell>
        </row>
        <row r="13964">
          <cell r="A13964" t="str">
            <v>595643500</v>
          </cell>
        </row>
        <row r="13965">
          <cell r="A13965" t="str">
            <v>595645000</v>
          </cell>
        </row>
        <row r="13966">
          <cell r="A13966" t="str">
            <v>595645100</v>
          </cell>
        </row>
        <row r="13967">
          <cell r="A13967" t="str">
            <v>595645200</v>
          </cell>
        </row>
        <row r="13968">
          <cell r="A13968" t="str">
            <v>595645300</v>
          </cell>
        </row>
        <row r="13969">
          <cell r="A13969" t="str">
            <v>595647000</v>
          </cell>
        </row>
        <row r="13970">
          <cell r="A13970" t="str">
            <v>595647100</v>
          </cell>
        </row>
        <row r="13971">
          <cell r="A13971" t="str">
            <v>595647200</v>
          </cell>
        </row>
        <row r="13972">
          <cell r="A13972" t="str">
            <v>595647400</v>
          </cell>
        </row>
        <row r="13973">
          <cell r="A13973" t="str">
            <v>595647500</v>
          </cell>
        </row>
        <row r="13974">
          <cell r="A13974" t="str">
            <v>595649000</v>
          </cell>
        </row>
        <row r="13975">
          <cell r="A13975" t="str">
            <v>595649100</v>
          </cell>
        </row>
        <row r="13976">
          <cell r="A13976" t="str">
            <v>595649200</v>
          </cell>
        </row>
        <row r="13977">
          <cell r="A13977" t="str">
            <v>595651000</v>
          </cell>
        </row>
        <row r="13978">
          <cell r="A13978" t="str">
            <v>595651100</v>
          </cell>
        </row>
        <row r="13979">
          <cell r="A13979" t="str">
            <v>595651400</v>
          </cell>
        </row>
        <row r="13980">
          <cell r="A13980" t="str">
            <v>595651500</v>
          </cell>
        </row>
        <row r="13981">
          <cell r="A13981" t="str">
            <v>595653000</v>
          </cell>
        </row>
        <row r="13982">
          <cell r="A13982" t="str">
            <v>595653100</v>
          </cell>
        </row>
        <row r="13983">
          <cell r="A13983" t="str">
            <v>595653200</v>
          </cell>
        </row>
        <row r="13984">
          <cell r="A13984" t="str">
            <v>595653300</v>
          </cell>
        </row>
        <row r="13985">
          <cell r="A13985" t="str">
            <v>595655000</v>
          </cell>
        </row>
        <row r="13986">
          <cell r="A13986" t="str">
            <v>595655100</v>
          </cell>
        </row>
        <row r="13987">
          <cell r="A13987" t="str">
            <v>595655200</v>
          </cell>
        </row>
        <row r="13988">
          <cell r="A13988" t="str">
            <v>595655300</v>
          </cell>
        </row>
        <row r="13989">
          <cell r="A13989" t="str">
            <v>595800000</v>
          </cell>
        </row>
        <row r="13990">
          <cell r="A13990" t="str">
            <v>595830000</v>
          </cell>
        </row>
        <row r="13991">
          <cell r="A13991" t="str">
            <v>595830100</v>
          </cell>
        </row>
        <row r="13992">
          <cell r="A13992" t="str">
            <v>595833000</v>
          </cell>
        </row>
        <row r="13993">
          <cell r="A13993" t="str">
            <v>595833100</v>
          </cell>
        </row>
        <row r="13994">
          <cell r="A13994" t="str">
            <v>595833200</v>
          </cell>
        </row>
        <row r="13995">
          <cell r="A13995" t="str">
            <v>595833300</v>
          </cell>
        </row>
        <row r="13996">
          <cell r="A13996" t="str">
            <v>595835000</v>
          </cell>
        </row>
        <row r="13997">
          <cell r="A13997" t="str">
            <v>595835100</v>
          </cell>
        </row>
        <row r="13998">
          <cell r="A13998" t="str">
            <v>595835200</v>
          </cell>
        </row>
        <row r="13999">
          <cell r="A13999" t="str">
            <v>595837000</v>
          </cell>
        </row>
        <row r="14000">
          <cell r="A14000" t="str">
            <v>595837100</v>
          </cell>
        </row>
        <row r="14001">
          <cell r="A14001" t="str">
            <v>595837200</v>
          </cell>
        </row>
        <row r="14002">
          <cell r="A14002" t="str">
            <v>595837300</v>
          </cell>
        </row>
        <row r="14003">
          <cell r="A14003" t="str">
            <v>595839000</v>
          </cell>
        </row>
        <row r="14004">
          <cell r="A14004" t="str">
            <v>595839100</v>
          </cell>
        </row>
        <row r="14005">
          <cell r="A14005" t="str">
            <v>595839200</v>
          </cell>
        </row>
        <row r="14006">
          <cell r="A14006" t="str">
            <v>595839300</v>
          </cell>
        </row>
        <row r="14007">
          <cell r="A14007" t="str">
            <v>595839400</v>
          </cell>
        </row>
        <row r="14008">
          <cell r="A14008" t="str">
            <v>595843000</v>
          </cell>
        </row>
        <row r="14009">
          <cell r="A14009" t="str">
            <v>595843100</v>
          </cell>
        </row>
        <row r="14010">
          <cell r="A14010" t="str">
            <v>595843300</v>
          </cell>
        </row>
        <row r="14011">
          <cell r="A14011" t="str">
            <v>595845000</v>
          </cell>
        </row>
        <row r="14012">
          <cell r="A14012" t="str">
            <v>595845100</v>
          </cell>
        </row>
        <row r="14013">
          <cell r="A14013" t="str">
            <v>595845200</v>
          </cell>
        </row>
        <row r="14014">
          <cell r="A14014" t="str">
            <v>595845500</v>
          </cell>
        </row>
        <row r="14015">
          <cell r="A14015" t="str">
            <v>595847000</v>
          </cell>
        </row>
        <row r="14016">
          <cell r="A14016" t="str">
            <v>595847100</v>
          </cell>
        </row>
        <row r="14017">
          <cell r="A14017" t="str">
            <v>595847103</v>
          </cell>
        </row>
        <row r="14018">
          <cell r="A14018" t="str">
            <v>595847200</v>
          </cell>
        </row>
        <row r="14019">
          <cell r="A14019" t="str">
            <v>595849000</v>
          </cell>
        </row>
        <row r="14020">
          <cell r="A14020" t="str">
            <v>595849100</v>
          </cell>
        </row>
        <row r="14021">
          <cell r="A14021" t="str">
            <v>595849200</v>
          </cell>
        </row>
        <row r="14022">
          <cell r="A14022" t="str">
            <v>595849300</v>
          </cell>
        </row>
        <row r="14023">
          <cell r="A14023" t="str">
            <v>595857000</v>
          </cell>
        </row>
        <row r="14024">
          <cell r="A14024" t="str">
            <v>595857100</v>
          </cell>
        </row>
        <row r="14025">
          <cell r="A14025" t="str">
            <v>595857200</v>
          </cell>
        </row>
        <row r="14026">
          <cell r="A14026" t="str">
            <v>595857500</v>
          </cell>
        </row>
        <row r="14027">
          <cell r="A14027" t="str">
            <v>595858000</v>
          </cell>
        </row>
        <row r="14028">
          <cell r="A14028" t="str">
            <v>595858100</v>
          </cell>
        </row>
        <row r="14029">
          <cell r="A14029" t="str">
            <v>595858400</v>
          </cell>
        </row>
        <row r="14030">
          <cell r="A14030" t="str">
            <v>595858600</v>
          </cell>
        </row>
        <row r="14031">
          <cell r="A14031" t="str">
            <v>595859000</v>
          </cell>
        </row>
        <row r="14032">
          <cell r="A14032" t="str">
            <v>595859100</v>
          </cell>
        </row>
        <row r="14033">
          <cell r="A14033" t="str">
            <v>595859200</v>
          </cell>
        </row>
        <row r="14034">
          <cell r="A14034" t="str">
            <v>595859300</v>
          </cell>
        </row>
        <row r="14035">
          <cell r="A14035" t="str">
            <v>596000000</v>
          </cell>
        </row>
        <row r="14036">
          <cell r="A14036" t="str">
            <v>596020000</v>
          </cell>
        </row>
        <row r="14037">
          <cell r="A14037" t="str">
            <v>596020100</v>
          </cell>
        </row>
        <row r="14038">
          <cell r="A14038" t="str">
            <v>596033000</v>
          </cell>
        </row>
        <row r="14039">
          <cell r="A14039" t="str">
            <v>596033100</v>
          </cell>
        </row>
        <row r="14040">
          <cell r="A14040" t="str">
            <v>596033200</v>
          </cell>
        </row>
        <row r="14041">
          <cell r="A14041" t="str">
            <v>596033300</v>
          </cell>
        </row>
        <row r="14042">
          <cell r="A14042" t="str">
            <v>596033700</v>
          </cell>
        </row>
        <row r="14043">
          <cell r="A14043" t="str">
            <v>596035000</v>
          </cell>
        </row>
        <row r="14044">
          <cell r="A14044" t="str">
            <v>596035100</v>
          </cell>
        </row>
        <row r="14045">
          <cell r="A14045" t="str">
            <v>596035400</v>
          </cell>
        </row>
        <row r="14046">
          <cell r="A14046" t="str">
            <v>596035500</v>
          </cell>
        </row>
        <row r="14047">
          <cell r="A14047" t="str">
            <v>596035600</v>
          </cell>
        </row>
        <row r="14048">
          <cell r="A14048" t="str">
            <v>596035700</v>
          </cell>
        </row>
        <row r="14049">
          <cell r="A14049" t="str">
            <v>596036000</v>
          </cell>
        </row>
        <row r="14050">
          <cell r="A14050" t="str">
            <v>596036100</v>
          </cell>
        </row>
        <row r="14051">
          <cell r="A14051" t="str">
            <v>596036400</v>
          </cell>
        </row>
        <row r="14052">
          <cell r="A14052" t="str">
            <v>596036500</v>
          </cell>
        </row>
        <row r="14053">
          <cell r="A14053" t="str">
            <v>596036600</v>
          </cell>
        </row>
        <row r="14054">
          <cell r="A14054" t="str">
            <v>596037000</v>
          </cell>
        </row>
        <row r="14055">
          <cell r="A14055" t="str">
            <v>596037100</v>
          </cell>
        </row>
        <row r="14056">
          <cell r="A14056" t="str">
            <v>596037300</v>
          </cell>
        </row>
        <row r="14057">
          <cell r="A14057" t="str">
            <v>596037500</v>
          </cell>
        </row>
        <row r="14058">
          <cell r="A14058" t="str">
            <v>596037600</v>
          </cell>
        </row>
        <row r="14059">
          <cell r="A14059" t="str">
            <v>596037700</v>
          </cell>
        </row>
        <row r="14060">
          <cell r="A14060" t="str">
            <v>596037800</v>
          </cell>
        </row>
        <row r="14061">
          <cell r="A14061" t="str">
            <v>596037900</v>
          </cell>
        </row>
        <row r="14062">
          <cell r="A14062" t="str">
            <v>596039000</v>
          </cell>
        </row>
        <row r="14063">
          <cell r="A14063" t="str">
            <v>596039100</v>
          </cell>
        </row>
        <row r="14064">
          <cell r="A14064" t="str">
            <v>596039200</v>
          </cell>
        </row>
        <row r="14065">
          <cell r="A14065" t="str">
            <v>596039300</v>
          </cell>
        </row>
        <row r="14066">
          <cell r="A14066" t="str">
            <v>596039400</v>
          </cell>
        </row>
        <row r="14067">
          <cell r="A14067" t="str">
            <v>596039500</v>
          </cell>
        </row>
        <row r="14068">
          <cell r="A14068" t="str">
            <v>596041000</v>
          </cell>
        </row>
        <row r="14069">
          <cell r="A14069" t="str">
            <v>596041100</v>
          </cell>
        </row>
        <row r="14070">
          <cell r="A14070" t="str">
            <v>596041200</v>
          </cell>
        </row>
        <row r="14071">
          <cell r="A14071" t="str">
            <v>596041300</v>
          </cell>
        </row>
        <row r="14072">
          <cell r="A14072" t="str">
            <v>596041400</v>
          </cell>
        </row>
        <row r="14073">
          <cell r="A14073" t="str">
            <v>596053000</v>
          </cell>
        </row>
        <row r="14074">
          <cell r="A14074" t="str">
            <v>596053100</v>
          </cell>
        </row>
        <row r="14075">
          <cell r="A14075" t="str">
            <v>596053200</v>
          </cell>
        </row>
        <row r="14076">
          <cell r="A14076" t="str">
            <v>596053300</v>
          </cell>
        </row>
        <row r="14077">
          <cell r="A14077" t="str">
            <v>596055000</v>
          </cell>
        </row>
        <row r="14078">
          <cell r="A14078" t="str">
            <v>596055100</v>
          </cell>
        </row>
        <row r="14079">
          <cell r="A14079" t="str">
            <v>596055200</v>
          </cell>
        </row>
        <row r="14080">
          <cell r="A14080" t="str">
            <v>596055400</v>
          </cell>
        </row>
        <row r="14081">
          <cell r="A14081" t="str">
            <v>596055500</v>
          </cell>
        </row>
        <row r="14082">
          <cell r="A14082" t="str">
            <v>596056000</v>
          </cell>
        </row>
        <row r="14083">
          <cell r="A14083" t="str">
            <v>596056100</v>
          </cell>
        </row>
        <row r="14084">
          <cell r="A14084" t="str">
            <v>596056200</v>
          </cell>
        </row>
        <row r="14085">
          <cell r="A14085" t="str">
            <v>596056300</v>
          </cell>
        </row>
        <row r="14086">
          <cell r="A14086" t="str">
            <v>596056400</v>
          </cell>
        </row>
        <row r="14087">
          <cell r="A14087" t="str">
            <v>596056500</v>
          </cell>
        </row>
        <row r="14088">
          <cell r="A14088" t="str">
            <v>596056700</v>
          </cell>
        </row>
        <row r="14089">
          <cell r="A14089" t="str">
            <v>596056800</v>
          </cell>
        </row>
        <row r="14090">
          <cell r="A14090" t="str">
            <v>596056900</v>
          </cell>
        </row>
        <row r="14091">
          <cell r="A14091" t="str">
            <v>596059000</v>
          </cell>
        </row>
        <row r="14092">
          <cell r="A14092" t="str">
            <v>596059100</v>
          </cell>
        </row>
        <row r="14093">
          <cell r="A14093" t="str">
            <v>596059200</v>
          </cell>
        </row>
        <row r="14094">
          <cell r="A14094" t="str">
            <v>596059300</v>
          </cell>
        </row>
        <row r="14095">
          <cell r="A14095" t="str">
            <v>596059400</v>
          </cell>
        </row>
        <row r="14096">
          <cell r="A14096" t="str">
            <v>596059500</v>
          </cell>
        </row>
        <row r="14097">
          <cell r="A14097" t="str">
            <v>596059600</v>
          </cell>
        </row>
        <row r="14098">
          <cell r="A14098" t="str">
            <v>596061000</v>
          </cell>
        </row>
        <row r="14099">
          <cell r="A14099" t="str">
            <v>596061100</v>
          </cell>
        </row>
        <row r="14100">
          <cell r="A14100" t="str">
            <v>596061600</v>
          </cell>
        </row>
        <row r="14101">
          <cell r="A14101" t="str">
            <v>596061800</v>
          </cell>
        </row>
        <row r="14102">
          <cell r="A14102" t="str">
            <v>596063000</v>
          </cell>
        </row>
        <row r="14103">
          <cell r="A14103" t="str">
            <v>596063100</v>
          </cell>
        </row>
        <row r="14104">
          <cell r="A14104" t="str">
            <v>596063400</v>
          </cell>
        </row>
        <row r="14105">
          <cell r="A14105" t="str">
            <v>596063700</v>
          </cell>
        </row>
        <row r="14106">
          <cell r="A14106" t="str">
            <v>596064000</v>
          </cell>
        </row>
        <row r="14107">
          <cell r="A14107" t="str">
            <v>596064100</v>
          </cell>
        </row>
        <row r="14108">
          <cell r="A14108" t="str">
            <v>596064300</v>
          </cell>
        </row>
        <row r="14109">
          <cell r="A14109" t="str">
            <v>596064400</v>
          </cell>
        </row>
        <row r="14110">
          <cell r="A14110" t="str">
            <v>596064600</v>
          </cell>
        </row>
        <row r="14111">
          <cell r="A14111" t="str">
            <v>596066000</v>
          </cell>
        </row>
        <row r="14112">
          <cell r="A14112" t="str">
            <v>596066100</v>
          </cell>
        </row>
        <row r="14113">
          <cell r="A14113" t="str">
            <v>596066200</v>
          </cell>
        </row>
        <row r="14114">
          <cell r="A14114" t="str">
            <v>596066300</v>
          </cell>
        </row>
        <row r="14115">
          <cell r="A14115" t="str">
            <v>596066400</v>
          </cell>
        </row>
        <row r="14116">
          <cell r="A14116" t="str">
            <v>596066500</v>
          </cell>
        </row>
        <row r="14117">
          <cell r="A14117" t="str">
            <v>596066600</v>
          </cell>
        </row>
        <row r="14118">
          <cell r="A14118" t="str">
            <v>596066800</v>
          </cell>
        </row>
        <row r="14119">
          <cell r="A14119" t="str">
            <v>596067000</v>
          </cell>
        </row>
        <row r="14120">
          <cell r="A14120" t="str">
            <v>596067100</v>
          </cell>
        </row>
        <row r="14121">
          <cell r="A14121" t="str">
            <v>596067200</v>
          </cell>
        </row>
        <row r="14122">
          <cell r="A14122" t="str">
            <v>596067500</v>
          </cell>
        </row>
        <row r="14123">
          <cell r="A14123" t="str">
            <v>596067600</v>
          </cell>
        </row>
        <row r="14124">
          <cell r="A14124" t="str">
            <v>596067700</v>
          </cell>
        </row>
        <row r="14125">
          <cell r="A14125" t="str">
            <v>596068000</v>
          </cell>
        </row>
        <row r="14126">
          <cell r="A14126" t="str">
            <v>596068100</v>
          </cell>
        </row>
        <row r="14127">
          <cell r="A14127" t="str">
            <v>596068300</v>
          </cell>
        </row>
        <row r="14128">
          <cell r="A14128" t="str">
            <v>596068700</v>
          </cell>
        </row>
        <row r="14129">
          <cell r="A14129" t="str">
            <v>596069000</v>
          </cell>
        </row>
        <row r="14130">
          <cell r="A14130" t="str">
            <v>596069100</v>
          </cell>
        </row>
        <row r="14131">
          <cell r="A14131" t="str">
            <v>596069200</v>
          </cell>
        </row>
        <row r="14132">
          <cell r="A14132" t="str">
            <v>596069400</v>
          </cell>
        </row>
        <row r="14133">
          <cell r="A14133" t="str">
            <v>596069480</v>
          </cell>
        </row>
        <row r="14134">
          <cell r="A14134" t="str">
            <v>596069580</v>
          </cell>
        </row>
        <row r="14135">
          <cell r="A14135" t="str">
            <v>596069680</v>
          </cell>
        </row>
        <row r="14136">
          <cell r="A14136" t="str">
            <v>596069800</v>
          </cell>
        </row>
        <row r="14137">
          <cell r="A14137" t="str">
            <v>596073000</v>
          </cell>
        </row>
        <row r="14138">
          <cell r="A14138" t="str">
            <v>596073100</v>
          </cell>
        </row>
        <row r="14139">
          <cell r="A14139" t="str">
            <v>596073600</v>
          </cell>
        </row>
        <row r="14140">
          <cell r="A14140" t="str">
            <v>596073700</v>
          </cell>
        </row>
        <row r="14141">
          <cell r="A14141" t="str">
            <v>596075000</v>
          </cell>
        </row>
        <row r="14142">
          <cell r="A14142" t="str">
            <v>596075100</v>
          </cell>
        </row>
        <row r="14143">
          <cell r="A14143" t="str">
            <v>596075200</v>
          </cell>
        </row>
        <row r="14144">
          <cell r="A14144" t="str">
            <v>596075300</v>
          </cell>
        </row>
        <row r="14145">
          <cell r="A14145" t="str">
            <v>596075400</v>
          </cell>
        </row>
        <row r="14146">
          <cell r="A14146" t="str">
            <v>596200000</v>
          </cell>
        </row>
        <row r="14147">
          <cell r="A14147" t="str">
            <v>596230000</v>
          </cell>
        </row>
        <row r="14148">
          <cell r="A14148" t="str">
            <v>596230100</v>
          </cell>
        </row>
        <row r="14149">
          <cell r="A14149" t="str">
            <v>596230200</v>
          </cell>
        </row>
        <row r="14150">
          <cell r="A14150" t="str">
            <v>596233000</v>
          </cell>
        </row>
        <row r="14151">
          <cell r="A14151" t="str">
            <v>596233100</v>
          </cell>
        </row>
        <row r="14152">
          <cell r="A14152" t="str">
            <v>596234000</v>
          </cell>
        </row>
        <row r="14153">
          <cell r="A14153" t="str">
            <v>596234100</v>
          </cell>
        </row>
        <row r="14154">
          <cell r="A14154" t="str">
            <v>596234300</v>
          </cell>
        </row>
        <row r="14155">
          <cell r="A14155" t="str">
            <v>596235000</v>
          </cell>
        </row>
        <row r="14156">
          <cell r="A14156" t="str">
            <v>596235100</v>
          </cell>
        </row>
        <row r="14157">
          <cell r="A14157" t="str">
            <v>596237000</v>
          </cell>
        </row>
        <row r="14158">
          <cell r="A14158" t="str">
            <v>596237100</v>
          </cell>
        </row>
        <row r="14159">
          <cell r="A14159" t="str">
            <v>596237200</v>
          </cell>
        </row>
        <row r="14160">
          <cell r="A14160" t="str">
            <v>596237300</v>
          </cell>
        </row>
        <row r="14161">
          <cell r="A14161" t="str">
            <v>596239000</v>
          </cell>
        </row>
        <row r="14162">
          <cell r="A14162" t="str">
            <v>596239100</v>
          </cell>
        </row>
        <row r="14163">
          <cell r="A14163" t="str">
            <v>596239200</v>
          </cell>
        </row>
        <row r="14164">
          <cell r="A14164" t="str">
            <v>596243000</v>
          </cell>
        </row>
        <row r="14165">
          <cell r="A14165" t="str">
            <v>596243100</v>
          </cell>
        </row>
        <row r="14166">
          <cell r="A14166" t="str">
            <v>596243200</v>
          </cell>
        </row>
        <row r="14167">
          <cell r="A14167" t="str">
            <v>596244000</v>
          </cell>
        </row>
        <row r="14168">
          <cell r="A14168" t="str">
            <v>596244100</v>
          </cell>
        </row>
        <row r="14169">
          <cell r="A14169" t="str">
            <v>596245000</v>
          </cell>
        </row>
        <row r="14170">
          <cell r="A14170" t="str">
            <v>596245100</v>
          </cell>
        </row>
        <row r="14171">
          <cell r="A14171" t="str">
            <v>596245200</v>
          </cell>
        </row>
        <row r="14172">
          <cell r="A14172" t="str">
            <v>596247000</v>
          </cell>
        </row>
        <row r="14173">
          <cell r="A14173" t="str">
            <v>596247100</v>
          </cell>
        </row>
        <row r="14174">
          <cell r="A14174" t="str">
            <v>596249000</v>
          </cell>
        </row>
        <row r="14175">
          <cell r="A14175" t="str">
            <v>596249100</v>
          </cell>
        </row>
        <row r="14176">
          <cell r="A14176" t="str">
            <v>596251000</v>
          </cell>
        </row>
        <row r="14177">
          <cell r="A14177" t="str">
            <v>596251100</v>
          </cell>
        </row>
        <row r="14178">
          <cell r="A14178" t="str">
            <v>596253000</v>
          </cell>
        </row>
        <row r="14179">
          <cell r="A14179" t="str">
            <v>596253100</v>
          </cell>
        </row>
        <row r="14180">
          <cell r="A14180" t="str">
            <v>596253200</v>
          </cell>
        </row>
        <row r="14181">
          <cell r="A14181" t="str">
            <v>596255000</v>
          </cell>
        </row>
        <row r="14182">
          <cell r="A14182" t="str">
            <v>596255100</v>
          </cell>
        </row>
        <row r="14183">
          <cell r="A14183" t="str">
            <v>596255300</v>
          </cell>
        </row>
        <row r="14184">
          <cell r="A14184" t="str">
            <v>596259000</v>
          </cell>
        </row>
        <row r="14185">
          <cell r="A14185" t="str">
            <v>596259100</v>
          </cell>
        </row>
        <row r="14186">
          <cell r="A14186" t="str">
            <v>596263000</v>
          </cell>
        </row>
        <row r="14187">
          <cell r="A14187" t="str">
            <v>596263100</v>
          </cell>
        </row>
        <row r="14188">
          <cell r="A14188" t="str">
            <v>596400000</v>
          </cell>
        </row>
        <row r="14189">
          <cell r="A14189" t="str">
            <v>596430000</v>
          </cell>
        </row>
        <row r="14190">
          <cell r="A14190" t="str">
            <v>596430100</v>
          </cell>
        </row>
        <row r="14191">
          <cell r="A14191" t="str">
            <v>596433000</v>
          </cell>
        </row>
        <row r="14192">
          <cell r="A14192" t="str">
            <v>596433100</v>
          </cell>
        </row>
        <row r="14193">
          <cell r="A14193" t="str">
            <v>596433200</v>
          </cell>
        </row>
        <row r="14194">
          <cell r="A14194" t="str">
            <v>596433300</v>
          </cell>
        </row>
        <row r="14195">
          <cell r="A14195" t="str">
            <v>596434000</v>
          </cell>
        </row>
        <row r="14196">
          <cell r="A14196" t="str">
            <v>596434100</v>
          </cell>
        </row>
        <row r="14197">
          <cell r="A14197" t="str">
            <v>596434500</v>
          </cell>
        </row>
        <row r="14198">
          <cell r="A14198" t="str">
            <v>596435000</v>
          </cell>
        </row>
        <row r="14199">
          <cell r="A14199" t="str">
            <v>596435100</v>
          </cell>
        </row>
        <row r="14200">
          <cell r="A14200" t="str">
            <v>596435200</v>
          </cell>
        </row>
        <row r="14201">
          <cell r="A14201" t="str">
            <v>596435300</v>
          </cell>
        </row>
        <row r="14202">
          <cell r="A14202" t="str">
            <v>596435400</v>
          </cell>
        </row>
        <row r="14203">
          <cell r="A14203" t="str">
            <v>596437000</v>
          </cell>
        </row>
        <row r="14204">
          <cell r="A14204" t="str">
            <v>596437100</v>
          </cell>
        </row>
        <row r="14205">
          <cell r="A14205" t="str">
            <v>596437180</v>
          </cell>
        </row>
        <row r="14206">
          <cell r="A14206" t="str">
            <v>596437200</v>
          </cell>
        </row>
        <row r="14207">
          <cell r="A14207" t="str">
            <v>596441000</v>
          </cell>
        </row>
        <row r="14208">
          <cell r="A14208" t="str">
            <v>596441100</v>
          </cell>
        </row>
        <row r="14209">
          <cell r="A14209" t="str">
            <v>596441500</v>
          </cell>
        </row>
        <row r="14210">
          <cell r="A14210" t="str">
            <v>596443000</v>
          </cell>
        </row>
        <row r="14211">
          <cell r="A14211" t="str">
            <v>596443100</v>
          </cell>
        </row>
        <row r="14212">
          <cell r="A14212" t="str">
            <v>596443580</v>
          </cell>
        </row>
        <row r="14213">
          <cell r="A14213" t="str">
            <v>596445000</v>
          </cell>
        </row>
        <row r="14214">
          <cell r="A14214" t="str">
            <v>596445100</v>
          </cell>
        </row>
        <row r="14215">
          <cell r="A14215" t="str">
            <v>596445400</v>
          </cell>
        </row>
        <row r="14216">
          <cell r="A14216" t="str">
            <v>596446000</v>
          </cell>
        </row>
        <row r="14217">
          <cell r="A14217" t="str">
            <v>596446100</v>
          </cell>
        </row>
        <row r="14218">
          <cell r="A14218" t="str">
            <v>596446200</v>
          </cell>
        </row>
        <row r="14219">
          <cell r="A14219" t="str">
            <v>596446300</v>
          </cell>
        </row>
        <row r="14220">
          <cell r="A14220" t="str">
            <v>596447000</v>
          </cell>
        </row>
        <row r="14221">
          <cell r="A14221" t="str">
            <v>596447100</v>
          </cell>
        </row>
        <row r="14222">
          <cell r="A14222" t="str">
            <v>596447200</v>
          </cell>
        </row>
        <row r="14223">
          <cell r="A14223" t="str">
            <v>596449000</v>
          </cell>
        </row>
        <row r="14224">
          <cell r="A14224" t="str">
            <v>596449100</v>
          </cell>
        </row>
        <row r="14225">
          <cell r="A14225" t="str">
            <v>596449200</v>
          </cell>
        </row>
        <row r="14226">
          <cell r="A14226" t="str">
            <v>596449300</v>
          </cell>
        </row>
        <row r="14227">
          <cell r="A14227" t="str">
            <v>596600000</v>
          </cell>
        </row>
        <row r="14228">
          <cell r="A14228" t="str">
            <v>596630000</v>
          </cell>
        </row>
        <row r="14229">
          <cell r="A14229" t="str">
            <v>596630100</v>
          </cell>
        </row>
        <row r="14230">
          <cell r="A14230" t="str">
            <v>596630105</v>
          </cell>
        </row>
        <row r="14231">
          <cell r="A14231" t="str">
            <v>596633000</v>
          </cell>
        </row>
        <row r="14232">
          <cell r="A14232" t="str">
            <v>596633100</v>
          </cell>
        </row>
        <row r="14233">
          <cell r="A14233" t="str">
            <v>596633200</v>
          </cell>
        </row>
        <row r="14234">
          <cell r="A14234" t="str">
            <v>596633400</v>
          </cell>
        </row>
        <row r="14235">
          <cell r="A14235" t="str">
            <v>596633600</v>
          </cell>
        </row>
        <row r="14236">
          <cell r="A14236" t="str">
            <v>596635000</v>
          </cell>
        </row>
        <row r="14237">
          <cell r="A14237" t="str">
            <v>596635100</v>
          </cell>
        </row>
        <row r="14238">
          <cell r="A14238" t="str">
            <v>596635300</v>
          </cell>
        </row>
        <row r="14239">
          <cell r="A14239" t="str">
            <v>596637000</v>
          </cell>
        </row>
        <row r="14240">
          <cell r="A14240" t="str">
            <v>596637100</v>
          </cell>
        </row>
        <row r="14241">
          <cell r="A14241" t="str">
            <v>596637200</v>
          </cell>
        </row>
        <row r="14242">
          <cell r="A14242" t="str">
            <v>596637300</v>
          </cell>
        </row>
        <row r="14243">
          <cell r="A14243" t="str">
            <v>596637400</v>
          </cell>
        </row>
        <row r="14244">
          <cell r="A14244" t="str">
            <v>596637500</v>
          </cell>
        </row>
        <row r="14245">
          <cell r="A14245" t="str">
            <v>596637700</v>
          </cell>
        </row>
        <row r="14246">
          <cell r="A14246" t="str">
            <v>596639000</v>
          </cell>
        </row>
        <row r="14247">
          <cell r="A14247" t="str">
            <v>596639100</v>
          </cell>
        </row>
        <row r="14248">
          <cell r="A14248" t="str">
            <v>596639300</v>
          </cell>
        </row>
        <row r="14249">
          <cell r="A14249" t="str">
            <v>596643000</v>
          </cell>
        </row>
        <row r="14250">
          <cell r="A14250" t="str">
            <v>596643100</v>
          </cell>
        </row>
        <row r="14251">
          <cell r="A14251" t="str">
            <v>596643200</v>
          </cell>
        </row>
        <row r="14252">
          <cell r="A14252" t="str">
            <v>596643400</v>
          </cell>
        </row>
        <row r="14253">
          <cell r="A14253" t="str">
            <v>596643500</v>
          </cell>
        </row>
        <row r="14254">
          <cell r="A14254" t="str">
            <v>596644000</v>
          </cell>
        </row>
        <row r="14255">
          <cell r="A14255" t="str">
            <v>596644100</v>
          </cell>
        </row>
        <row r="14256">
          <cell r="A14256" t="str">
            <v>596644500</v>
          </cell>
        </row>
        <row r="14257">
          <cell r="A14257" t="str">
            <v>596644700</v>
          </cell>
        </row>
        <row r="14258">
          <cell r="A14258" t="str">
            <v>596645000</v>
          </cell>
        </row>
        <row r="14259">
          <cell r="A14259" t="str">
            <v>596645100</v>
          </cell>
        </row>
        <row r="14260">
          <cell r="A14260" t="str">
            <v>596645300</v>
          </cell>
        </row>
        <row r="14261">
          <cell r="A14261" t="str">
            <v>596645400</v>
          </cell>
        </row>
        <row r="14262">
          <cell r="A14262" t="str">
            <v>596647000</v>
          </cell>
        </row>
        <row r="14263">
          <cell r="A14263" t="str">
            <v>596647100</v>
          </cell>
        </row>
        <row r="14264">
          <cell r="A14264" t="str">
            <v>596647200</v>
          </cell>
        </row>
        <row r="14265">
          <cell r="A14265" t="str">
            <v>596647300</v>
          </cell>
        </row>
        <row r="14266">
          <cell r="A14266" t="str">
            <v>596647400</v>
          </cell>
        </row>
        <row r="14267">
          <cell r="A14267" t="str">
            <v>596647500</v>
          </cell>
        </row>
        <row r="14268">
          <cell r="A14268" t="str">
            <v>596649000</v>
          </cell>
        </row>
        <row r="14269">
          <cell r="A14269" t="str">
            <v>596649100</v>
          </cell>
        </row>
        <row r="14270">
          <cell r="A14270" t="str">
            <v>596649200</v>
          </cell>
        </row>
        <row r="14271">
          <cell r="A14271" t="str">
            <v>596649280</v>
          </cell>
        </row>
        <row r="14272">
          <cell r="A14272" t="str">
            <v>596649400</v>
          </cell>
        </row>
        <row r="14273">
          <cell r="A14273" t="str">
            <v>596649500</v>
          </cell>
        </row>
        <row r="14274">
          <cell r="A14274" t="str">
            <v>596653000</v>
          </cell>
        </row>
        <row r="14275">
          <cell r="A14275" t="str">
            <v>596653100</v>
          </cell>
        </row>
        <row r="14276">
          <cell r="A14276" t="str">
            <v>596653400</v>
          </cell>
        </row>
        <row r="14277">
          <cell r="A14277" t="str">
            <v>596653500</v>
          </cell>
        </row>
        <row r="14278">
          <cell r="A14278" t="str">
            <v>596657000</v>
          </cell>
        </row>
        <row r="14279">
          <cell r="A14279" t="str">
            <v>596657100</v>
          </cell>
        </row>
        <row r="14280">
          <cell r="A14280" t="str">
            <v>596657200</v>
          </cell>
        </row>
        <row r="14281">
          <cell r="A14281" t="str">
            <v>596657300</v>
          </cell>
        </row>
        <row r="14282">
          <cell r="A14282" t="str">
            <v>596657500</v>
          </cell>
        </row>
        <row r="14283">
          <cell r="A14283" t="str">
            <v>596657600</v>
          </cell>
        </row>
        <row r="14284">
          <cell r="A14284" t="str">
            <v>596657700</v>
          </cell>
        </row>
        <row r="14285">
          <cell r="A14285" t="str">
            <v>596658000</v>
          </cell>
        </row>
        <row r="14286">
          <cell r="A14286" t="str">
            <v>596658100</v>
          </cell>
        </row>
        <row r="14287">
          <cell r="A14287" t="str">
            <v>596658500</v>
          </cell>
        </row>
        <row r="14288">
          <cell r="A14288" t="str">
            <v>596659000</v>
          </cell>
        </row>
        <row r="14289">
          <cell r="A14289" t="str">
            <v>596659100</v>
          </cell>
        </row>
        <row r="14290">
          <cell r="A14290" t="str">
            <v>596659200</v>
          </cell>
        </row>
        <row r="14291">
          <cell r="A14291" t="str">
            <v>596659300</v>
          </cell>
        </row>
        <row r="14292">
          <cell r="A14292" t="str">
            <v>596659400</v>
          </cell>
        </row>
        <row r="14293">
          <cell r="A14293" t="str">
            <v>596659500</v>
          </cell>
        </row>
        <row r="14294">
          <cell r="A14294" t="str">
            <v>596659700</v>
          </cell>
        </row>
        <row r="14295">
          <cell r="A14295" t="str">
            <v>596663000</v>
          </cell>
        </row>
        <row r="14296">
          <cell r="A14296" t="str">
            <v>596663100</v>
          </cell>
        </row>
        <row r="14297">
          <cell r="A14297" t="str">
            <v>596663300</v>
          </cell>
        </row>
        <row r="14298">
          <cell r="A14298" t="str">
            <v>596663500</v>
          </cell>
        </row>
        <row r="14299">
          <cell r="A14299" t="str">
            <v>596665000</v>
          </cell>
        </row>
        <row r="14300">
          <cell r="A14300" t="str">
            <v>596665100</v>
          </cell>
        </row>
        <row r="14301">
          <cell r="A14301" t="str">
            <v>596665200</v>
          </cell>
        </row>
        <row r="14302">
          <cell r="A14302" t="str">
            <v>596665300</v>
          </cell>
        </row>
        <row r="14303">
          <cell r="A14303" t="str">
            <v>596665500</v>
          </cell>
        </row>
        <row r="14304">
          <cell r="A14304" t="str">
            <v>596665600</v>
          </cell>
        </row>
        <row r="14305">
          <cell r="A14305" t="str">
            <v>596667000</v>
          </cell>
        </row>
        <row r="14306">
          <cell r="A14306" t="str">
            <v>596667100</v>
          </cell>
        </row>
        <row r="14307">
          <cell r="A14307" t="str">
            <v>596667200</v>
          </cell>
        </row>
        <row r="14308">
          <cell r="A14308" t="str">
            <v>596667300</v>
          </cell>
        </row>
        <row r="14309">
          <cell r="A14309" t="str">
            <v>596667400</v>
          </cell>
        </row>
        <row r="14310">
          <cell r="A14310" t="str">
            <v>596667500</v>
          </cell>
        </row>
        <row r="14311">
          <cell r="A14311" t="str">
            <v>596669000</v>
          </cell>
        </row>
        <row r="14312">
          <cell r="A14312" t="str">
            <v>596669100</v>
          </cell>
        </row>
        <row r="14313">
          <cell r="A14313" t="str">
            <v>596669300</v>
          </cell>
        </row>
        <row r="14314">
          <cell r="A14314" t="str">
            <v>596669500</v>
          </cell>
        </row>
        <row r="14315">
          <cell r="A14315" t="str">
            <v>630000000</v>
          </cell>
        </row>
        <row r="14316">
          <cell r="A14316" t="str">
            <v>631000000</v>
          </cell>
        </row>
        <row r="14317">
          <cell r="A14317" t="str">
            <v>631010000</v>
          </cell>
        </row>
        <row r="14318">
          <cell r="A14318" t="str">
            <v>631031000</v>
          </cell>
        </row>
        <row r="14319">
          <cell r="A14319" t="str">
            <v>631031100</v>
          </cell>
        </row>
        <row r="14320">
          <cell r="A14320" t="str">
            <v>631031200</v>
          </cell>
        </row>
        <row r="14321">
          <cell r="A14321" t="str">
            <v>631031300</v>
          </cell>
        </row>
        <row r="14322">
          <cell r="A14322" t="str">
            <v>631031400</v>
          </cell>
        </row>
        <row r="14323">
          <cell r="A14323" t="str">
            <v>631031500</v>
          </cell>
        </row>
        <row r="14324">
          <cell r="A14324" t="str">
            <v>631031600</v>
          </cell>
        </row>
        <row r="14325">
          <cell r="A14325" t="str">
            <v>631031700</v>
          </cell>
        </row>
        <row r="14326">
          <cell r="A14326" t="str">
            <v>631800000</v>
          </cell>
        </row>
        <row r="14327">
          <cell r="A14327" t="str">
            <v>631800200</v>
          </cell>
        </row>
        <row r="14328">
          <cell r="A14328" t="str">
            <v>631800300</v>
          </cell>
        </row>
        <row r="14329">
          <cell r="A14329" t="str">
            <v>631800400</v>
          </cell>
        </row>
        <row r="14330">
          <cell r="A14330" t="str">
            <v>631800500</v>
          </cell>
        </row>
        <row r="14331">
          <cell r="A14331" t="str">
            <v>631810000</v>
          </cell>
        </row>
        <row r="14332">
          <cell r="A14332" t="str">
            <v>632000000</v>
          </cell>
        </row>
        <row r="14333">
          <cell r="A14333" t="str">
            <v>632010000</v>
          </cell>
        </row>
        <row r="14334">
          <cell r="A14334" t="str">
            <v>632200000</v>
          </cell>
        </row>
        <row r="14335">
          <cell r="A14335" t="str">
            <v>632210000</v>
          </cell>
        </row>
        <row r="14336">
          <cell r="A14336" t="str">
            <v>632400000</v>
          </cell>
        </row>
        <row r="14337">
          <cell r="A14337" t="str">
            <v>632410000</v>
          </cell>
        </row>
        <row r="14338">
          <cell r="A14338" t="str">
            <v>632431000</v>
          </cell>
        </row>
        <row r="14339">
          <cell r="A14339" t="str">
            <v>632431100</v>
          </cell>
        </row>
        <row r="14340">
          <cell r="A14340" t="str">
            <v>632431200</v>
          </cell>
        </row>
        <row r="14341">
          <cell r="A14341" t="str">
            <v>632431300</v>
          </cell>
        </row>
        <row r="14342">
          <cell r="A14342" t="str">
            <v>632431305</v>
          </cell>
        </row>
        <row r="14343">
          <cell r="A14343" t="str">
            <v>632431400</v>
          </cell>
        </row>
        <row r="14344">
          <cell r="A14344" t="str">
            <v>632431405</v>
          </cell>
        </row>
        <row r="14345">
          <cell r="A14345" t="str">
            <v>632431700</v>
          </cell>
        </row>
        <row r="14346">
          <cell r="A14346" t="str">
            <v>632433000</v>
          </cell>
        </row>
        <row r="14347">
          <cell r="A14347" t="str">
            <v>632433100</v>
          </cell>
        </row>
        <row r="14348">
          <cell r="A14348" t="str">
            <v>632433105</v>
          </cell>
        </row>
        <row r="14349">
          <cell r="A14349" t="str">
            <v>632433107</v>
          </cell>
        </row>
        <row r="14350">
          <cell r="A14350" t="str">
            <v>632433480</v>
          </cell>
        </row>
        <row r="14351">
          <cell r="A14351" t="str">
            <v>632433483</v>
          </cell>
        </row>
        <row r="14352">
          <cell r="A14352" t="str">
            <v>632433485</v>
          </cell>
        </row>
        <row r="14353">
          <cell r="A14353" t="str">
            <v>632433500</v>
          </cell>
        </row>
        <row r="14354">
          <cell r="A14354" t="str">
            <v>632433600</v>
          </cell>
        </row>
        <row r="14355">
          <cell r="A14355" t="str">
            <v>632433605</v>
          </cell>
        </row>
        <row r="14356">
          <cell r="A14356" t="str">
            <v>632433607</v>
          </cell>
        </row>
        <row r="14357">
          <cell r="A14357" t="str">
            <v>632433608</v>
          </cell>
        </row>
        <row r="14358">
          <cell r="A14358" t="str">
            <v>632433609</v>
          </cell>
        </row>
        <row r="14359">
          <cell r="A14359" t="str">
            <v>632433611</v>
          </cell>
        </row>
        <row r="14360">
          <cell r="A14360" t="str">
            <v>632433612</v>
          </cell>
        </row>
        <row r="14361">
          <cell r="A14361" t="str">
            <v>632433613</v>
          </cell>
        </row>
        <row r="14362">
          <cell r="A14362" t="str">
            <v>632433614</v>
          </cell>
        </row>
        <row r="14363">
          <cell r="A14363" t="str">
            <v>632433615</v>
          </cell>
        </row>
        <row r="14364">
          <cell r="A14364" t="str">
            <v>632433616</v>
          </cell>
        </row>
        <row r="14365">
          <cell r="A14365" t="str">
            <v>632433617</v>
          </cell>
        </row>
        <row r="14366">
          <cell r="A14366" t="str">
            <v>632433618</v>
          </cell>
        </row>
        <row r="14367">
          <cell r="A14367" t="str">
            <v>632433619</v>
          </cell>
        </row>
        <row r="14368">
          <cell r="A14368" t="str">
            <v>632433621</v>
          </cell>
        </row>
        <row r="14369">
          <cell r="A14369" t="str">
            <v>632433622</v>
          </cell>
        </row>
        <row r="14370">
          <cell r="A14370" t="str">
            <v>632433623</v>
          </cell>
        </row>
        <row r="14371">
          <cell r="A14371" t="str">
            <v>632433624</v>
          </cell>
        </row>
        <row r="14372">
          <cell r="A14372" t="str">
            <v>632433625</v>
          </cell>
        </row>
        <row r="14373">
          <cell r="A14373" t="str">
            <v>632433626</v>
          </cell>
        </row>
        <row r="14374">
          <cell r="A14374" t="str">
            <v>632433627</v>
          </cell>
        </row>
        <row r="14375">
          <cell r="A14375" t="str">
            <v>632433628</v>
          </cell>
        </row>
        <row r="14376">
          <cell r="A14376" t="str">
            <v>632433629</v>
          </cell>
        </row>
        <row r="14377">
          <cell r="A14377" t="str">
            <v>632433631</v>
          </cell>
        </row>
        <row r="14378">
          <cell r="A14378" t="str">
            <v>632433632</v>
          </cell>
        </row>
        <row r="14379">
          <cell r="A14379" t="str">
            <v>632433633</v>
          </cell>
        </row>
        <row r="14380">
          <cell r="A14380" t="str">
            <v>632433634</v>
          </cell>
        </row>
        <row r="14381">
          <cell r="A14381" t="str">
            <v>632433635</v>
          </cell>
        </row>
        <row r="14382">
          <cell r="A14382" t="str">
            <v>632433680</v>
          </cell>
        </row>
        <row r="14383">
          <cell r="A14383" t="str">
            <v>632433682</v>
          </cell>
        </row>
        <row r="14384">
          <cell r="A14384" t="str">
            <v>632433683</v>
          </cell>
        </row>
        <row r="14385">
          <cell r="A14385" t="str">
            <v>632433684</v>
          </cell>
        </row>
        <row r="14386">
          <cell r="A14386" t="str">
            <v>632433685</v>
          </cell>
        </row>
        <row r="14387">
          <cell r="A14387" t="str">
            <v>632433686</v>
          </cell>
        </row>
        <row r="14388">
          <cell r="A14388" t="str">
            <v>632433687</v>
          </cell>
        </row>
        <row r="14389">
          <cell r="A14389" t="str">
            <v>632433688</v>
          </cell>
        </row>
        <row r="14390">
          <cell r="A14390" t="str">
            <v>632800000</v>
          </cell>
        </row>
        <row r="14391">
          <cell r="A14391" t="str">
            <v>632810000</v>
          </cell>
        </row>
        <row r="14392">
          <cell r="A14392" t="str">
            <v>632833000</v>
          </cell>
        </row>
        <row r="14393">
          <cell r="A14393" t="str">
            <v>632833100</v>
          </cell>
        </row>
        <row r="14394">
          <cell r="A14394" t="str">
            <v>632833102</v>
          </cell>
        </row>
        <row r="14395">
          <cell r="A14395" t="str">
            <v>632833103</v>
          </cell>
        </row>
        <row r="14396">
          <cell r="A14396" t="str">
            <v>632833104</v>
          </cell>
        </row>
        <row r="14397">
          <cell r="A14397" t="str">
            <v>632833105</v>
          </cell>
        </row>
        <row r="14398">
          <cell r="A14398" t="str">
            <v>632833106</v>
          </cell>
        </row>
        <row r="14399">
          <cell r="A14399" t="str">
            <v>632833107</v>
          </cell>
        </row>
        <row r="14400">
          <cell r="A14400" t="str">
            <v>632833108</v>
          </cell>
        </row>
        <row r="14401">
          <cell r="A14401" t="str">
            <v>632833109</v>
          </cell>
        </row>
        <row r="14402">
          <cell r="A14402" t="str">
            <v>632833111</v>
          </cell>
        </row>
        <row r="14403">
          <cell r="A14403" t="str">
            <v>632833112</v>
          </cell>
        </row>
        <row r="14404">
          <cell r="A14404" t="str">
            <v>632833113</v>
          </cell>
        </row>
        <row r="14405">
          <cell r="A14405" t="str">
            <v>632833114</v>
          </cell>
        </row>
        <row r="14406">
          <cell r="A14406" t="str">
            <v>632833115</v>
          </cell>
        </row>
        <row r="14407">
          <cell r="A14407" t="str">
            <v>632833116</v>
          </cell>
        </row>
        <row r="14408">
          <cell r="A14408" t="str">
            <v>632833117</v>
          </cell>
        </row>
        <row r="14409">
          <cell r="A14409" t="str">
            <v>632833118</v>
          </cell>
        </row>
        <row r="14410">
          <cell r="A14410" t="str">
            <v>632833119</v>
          </cell>
        </row>
        <row r="14411">
          <cell r="A14411" t="str">
            <v>632833121</v>
          </cell>
        </row>
        <row r="14412">
          <cell r="A14412" t="str">
            <v>632833123</v>
          </cell>
        </row>
        <row r="14413">
          <cell r="A14413" t="str">
            <v>632833125</v>
          </cell>
        </row>
        <row r="14414">
          <cell r="A14414" t="str">
            <v>632833126</v>
          </cell>
        </row>
        <row r="14415">
          <cell r="A14415" t="str">
            <v>632833127</v>
          </cell>
        </row>
        <row r="14416">
          <cell r="A14416" t="str">
            <v>632833128</v>
          </cell>
        </row>
        <row r="14417">
          <cell r="A14417" t="str">
            <v>632833129</v>
          </cell>
        </row>
        <row r="14418">
          <cell r="A14418" t="str">
            <v>632833131</v>
          </cell>
        </row>
        <row r="14419">
          <cell r="A14419" t="str">
            <v>632833132</v>
          </cell>
        </row>
        <row r="14420">
          <cell r="A14420" t="str">
            <v>632833133</v>
          </cell>
        </row>
        <row r="14421">
          <cell r="A14421" t="str">
            <v>632833134</v>
          </cell>
        </row>
        <row r="14422">
          <cell r="A14422" t="str">
            <v>632833135</v>
          </cell>
        </row>
        <row r="14423">
          <cell r="A14423" t="str">
            <v>632833136</v>
          </cell>
        </row>
        <row r="14424">
          <cell r="A14424" t="str">
            <v>632833137</v>
          </cell>
        </row>
        <row r="14425">
          <cell r="A14425" t="str">
            <v>632835000</v>
          </cell>
        </row>
        <row r="14426">
          <cell r="A14426" t="str">
            <v>632835100</v>
          </cell>
        </row>
        <row r="14427">
          <cell r="A14427" t="str">
            <v>632835102</v>
          </cell>
        </row>
        <row r="14428">
          <cell r="A14428" t="str">
            <v>632835103</v>
          </cell>
        </row>
        <row r="14429">
          <cell r="A14429" t="str">
            <v>632835104</v>
          </cell>
        </row>
        <row r="14430">
          <cell r="A14430" t="str">
            <v>632835105</v>
          </cell>
        </row>
        <row r="14431">
          <cell r="A14431" t="str">
            <v>632835106</v>
          </cell>
        </row>
        <row r="14432">
          <cell r="A14432" t="str">
            <v>632835107</v>
          </cell>
        </row>
        <row r="14433">
          <cell r="A14433" t="str">
            <v>632835108</v>
          </cell>
        </row>
        <row r="14434">
          <cell r="A14434" t="str">
            <v>632835109</v>
          </cell>
        </row>
        <row r="14435">
          <cell r="A14435" t="str">
            <v>632835111</v>
          </cell>
        </row>
        <row r="14436">
          <cell r="A14436" t="str">
            <v>632835200</v>
          </cell>
        </row>
        <row r="14437">
          <cell r="A14437" t="str">
            <v>632837000</v>
          </cell>
        </row>
        <row r="14438">
          <cell r="A14438" t="str">
            <v>632837100</v>
          </cell>
        </row>
        <row r="14439">
          <cell r="A14439" t="str">
            <v>632837102</v>
          </cell>
        </row>
        <row r="14440">
          <cell r="A14440" t="str">
            <v>632837103</v>
          </cell>
        </row>
        <row r="14441">
          <cell r="A14441" t="str">
            <v>632837104</v>
          </cell>
        </row>
        <row r="14442">
          <cell r="A14442" t="str">
            <v>632837105</v>
          </cell>
        </row>
        <row r="14443">
          <cell r="A14443" t="str">
            <v>632837106</v>
          </cell>
        </row>
        <row r="14444">
          <cell r="A14444" t="str">
            <v>632837107</v>
          </cell>
        </row>
        <row r="14445">
          <cell r="A14445" t="str">
            <v>632837108</v>
          </cell>
        </row>
        <row r="14446">
          <cell r="A14446" t="str">
            <v>632837109</v>
          </cell>
        </row>
        <row r="14447">
          <cell r="A14447" t="str">
            <v>632837113</v>
          </cell>
        </row>
        <row r="14448">
          <cell r="A14448" t="str">
            <v>632837123</v>
          </cell>
        </row>
        <row r="14449">
          <cell r="A14449" t="str">
            <v>632837125</v>
          </cell>
        </row>
        <row r="14450">
          <cell r="A14450" t="str">
            <v>632837127</v>
          </cell>
        </row>
        <row r="14451">
          <cell r="A14451" t="str">
            <v>632837129</v>
          </cell>
        </row>
        <row r="14452">
          <cell r="A14452" t="str">
            <v>632839000</v>
          </cell>
        </row>
        <row r="14453">
          <cell r="A14453" t="str">
            <v>632839100</v>
          </cell>
        </row>
        <row r="14454">
          <cell r="A14454" t="str">
            <v>632839106</v>
          </cell>
        </row>
        <row r="14455">
          <cell r="A14455" t="str">
            <v>632839200</v>
          </cell>
        </row>
        <row r="14456">
          <cell r="A14456" t="str">
            <v>632839205</v>
          </cell>
        </row>
        <row r="14457">
          <cell r="A14457" t="str">
            <v>632839215</v>
          </cell>
        </row>
        <row r="14458">
          <cell r="A14458" t="str">
            <v>632839300</v>
          </cell>
        </row>
        <row r="14459">
          <cell r="A14459" t="str">
            <v>632839302</v>
          </cell>
        </row>
        <row r="14460">
          <cell r="A14460" t="str">
            <v>632839311</v>
          </cell>
        </row>
        <row r="14461">
          <cell r="A14461" t="str">
            <v>632843000</v>
          </cell>
        </row>
        <row r="14462">
          <cell r="A14462" t="str">
            <v>632843100</v>
          </cell>
        </row>
        <row r="14463">
          <cell r="A14463" t="str">
            <v>632843200</v>
          </cell>
        </row>
        <row r="14464">
          <cell r="A14464" t="str">
            <v>632843203</v>
          </cell>
        </row>
        <row r="14465">
          <cell r="A14465" t="str">
            <v>632845000</v>
          </cell>
        </row>
        <row r="14466">
          <cell r="A14466" t="str">
            <v>632845100</v>
          </cell>
        </row>
        <row r="14467">
          <cell r="A14467" t="str">
            <v>632845200</v>
          </cell>
        </row>
        <row r="14468">
          <cell r="A14468" t="str">
            <v>632845203</v>
          </cell>
        </row>
        <row r="14469">
          <cell r="A14469" t="str">
            <v>632845205</v>
          </cell>
        </row>
        <row r="14470">
          <cell r="A14470" t="str">
            <v>632845207</v>
          </cell>
        </row>
        <row r="14471">
          <cell r="A14471" t="str">
            <v>632845300</v>
          </cell>
        </row>
        <row r="14472">
          <cell r="A14472" t="str">
            <v>632845303</v>
          </cell>
        </row>
        <row r="14473">
          <cell r="A14473" t="str">
            <v>632845305</v>
          </cell>
        </row>
        <row r="14474">
          <cell r="A14474" t="str">
            <v>632845307</v>
          </cell>
        </row>
        <row r="14475">
          <cell r="A14475" t="str">
            <v>632847000</v>
          </cell>
        </row>
        <row r="14476">
          <cell r="A14476" t="str">
            <v>632847100</v>
          </cell>
        </row>
        <row r="14477">
          <cell r="A14477" t="str">
            <v>632847103</v>
          </cell>
        </row>
        <row r="14478">
          <cell r="A14478" t="str">
            <v>632847104</v>
          </cell>
        </row>
        <row r="14479">
          <cell r="A14479" t="str">
            <v>632847105</v>
          </cell>
        </row>
        <row r="14480">
          <cell r="A14480" t="str">
            <v>632847108</v>
          </cell>
        </row>
        <row r="14481">
          <cell r="A14481" t="str">
            <v>632847109</v>
          </cell>
        </row>
        <row r="14482">
          <cell r="A14482" t="str">
            <v>632847111</v>
          </cell>
        </row>
        <row r="14483">
          <cell r="A14483" t="str">
            <v>632847112</v>
          </cell>
        </row>
        <row r="14484">
          <cell r="A14484" t="str">
            <v>632847113</v>
          </cell>
        </row>
        <row r="14485">
          <cell r="A14485" t="str">
            <v>632847114</v>
          </cell>
        </row>
        <row r="14486">
          <cell r="A14486" t="str">
            <v>632847115</v>
          </cell>
        </row>
        <row r="14487">
          <cell r="A14487" t="str">
            <v>632847116</v>
          </cell>
        </row>
        <row r="14488">
          <cell r="A14488" t="str">
            <v>632847117</v>
          </cell>
        </row>
        <row r="14489">
          <cell r="A14489" t="str">
            <v>632847118</v>
          </cell>
        </row>
        <row r="14490">
          <cell r="A14490" t="str">
            <v>632847119</v>
          </cell>
        </row>
        <row r="14491">
          <cell r="A14491" t="str">
            <v>632847121</v>
          </cell>
        </row>
        <row r="14492">
          <cell r="A14492" t="str">
            <v>632847122</v>
          </cell>
        </row>
        <row r="14493">
          <cell r="A14493" t="str">
            <v>632847123</v>
          </cell>
        </row>
        <row r="14494">
          <cell r="A14494" t="str">
            <v>632847124</v>
          </cell>
        </row>
        <row r="14495">
          <cell r="A14495" t="str">
            <v>632847125</v>
          </cell>
        </row>
        <row r="14496">
          <cell r="A14496" t="str">
            <v>632847126</v>
          </cell>
        </row>
        <row r="14497">
          <cell r="A14497" t="str">
            <v>632847128</v>
          </cell>
        </row>
        <row r="14498">
          <cell r="A14498" t="str">
            <v>632847132</v>
          </cell>
        </row>
        <row r="14499">
          <cell r="A14499" t="str">
            <v>632849000</v>
          </cell>
        </row>
        <row r="14500">
          <cell r="A14500" t="str">
            <v>632849100</v>
          </cell>
        </row>
        <row r="14501">
          <cell r="A14501" t="str">
            <v>632849103</v>
          </cell>
        </row>
        <row r="14502">
          <cell r="A14502" t="str">
            <v>632849104</v>
          </cell>
        </row>
        <row r="14503">
          <cell r="A14503" t="str">
            <v>632849105</v>
          </cell>
        </row>
        <row r="14504">
          <cell r="A14504" t="str">
            <v>632849109</v>
          </cell>
        </row>
        <row r="14505">
          <cell r="A14505" t="str">
            <v>632849200</v>
          </cell>
        </row>
        <row r="14506">
          <cell r="A14506" t="str">
            <v>632849202</v>
          </cell>
        </row>
        <row r="14507">
          <cell r="A14507" t="str">
            <v>632849205</v>
          </cell>
        </row>
        <row r="14508">
          <cell r="A14508" t="str">
            <v>632849206</v>
          </cell>
        </row>
        <row r="14509">
          <cell r="A14509" t="str">
            <v>632849208</v>
          </cell>
        </row>
        <row r="14510">
          <cell r="A14510" t="str">
            <v>632849209</v>
          </cell>
        </row>
        <row r="14511">
          <cell r="A14511" t="str">
            <v>632849211</v>
          </cell>
        </row>
        <row r="14512">
          <cell r="A14512" t="str">
            <v>632849212</v>
          </cell>
        </row>
        <row r="14513">
          <cell r="A14513" t="str">
            <v>632849213</v>
          </cell>
        </row>
        <row r="14514">
          <cell r="A14514" t="str">
            <v>632849214</v>
          </cell>
        </row>
        <row r="14515">
          <cell r="A14515" t="str">
            <v>632849215</v>
          </cell>
        </row>
        <row r="14516">
          <cell r="A14516" t="str">
            <v>632849216</v>
          </cell>
        </row>
        <row r="14517">
          <cell r="A14517" t="str">
            <v>632849217</v>
          </cell>
        </row>
        <row r="14518">
          <cell r="A14518" t="str">
            <v>632849218</v>
          </cell>
        </row>
        <row r="14519">
          <cell r="A14519" t="str">
            <v>632849219</v>
          </cell>
        </row>
        <row r="14520">
          <cell r="A14520" t="str">
            <v>632851000</v>
          </cell>
        </row>
        <row r="14521">
          <cell r="A14521" t="str">
            <v>632851100</v>
          </cell>
        </row>
        <row r="14522">
          <cell r="A14522" t="str">
            <v>632851103</v>
          </cell>
        </row>
        <row r="14523">
          <cell r="A14523" t="str">
            <v>632851106</v>
          </cell>
        </row>
        <row r="14524">
          <cell r="A14524" t="str">
            <v>632851107</v>
          </cell>
        </row>
        <row r="14525">
          <cell r="A14525" t="str">
            <v>632851200</v>
          </cell>
        </row>
        <row r="14526">
          <cell r="A14526" t="str">
            <v>632851202</v>
          </cell>
        </row>
        <row r="14527">
          <cell r="A14527" t="str">
            <v>632851203</v>
          </cell>
        </row>
        <row r="14528">
          <cell r="A14528" t="str">
            <v>632851204</v>
          </cell>
        </row>
        <row r="14529">
          <cell r="A14529" t="str">
            <v>632851206</v>
          </cell>
        </row>
        <row r="14530">
          <cell r="A14530" t="str">
            <v>632851207</v>
          </cell>
        </row>
        <row r="14531">
          <cell r="A14531" t="str">
            <v>632851208</v>
          </cell>
        </row>
        <row r="14532">
          <cell r="A14532" t="str">
            <v>632851209</v>
          </cell>
        </row>
        <row r="14533">
          <cell r="A14533" t="str">
            <v>632851211</v>
          </cell>
        </row>
        <row r="14534">
          <cell r="A14534" t="str">
            <v>632851213</v>
          </cell>
        </row>
        <row r="14535">
          <cell r="A14535" t="str">
            <v>632851215</v>
          </cell>
        </row>
        <row r="14536">
          <cell r="A14536" t="str">
            <v>632851217</v>
          </cell>
        </row>
        <row r="14537">
          <cell r="A14537" t="str">
            <v>632851219</v>
          </cell>
        </row>
        <row r="14538">
          <cell r="A14538" t="str">
            <v>632851221</v>
          </cell>
        </row>
        <row r="14539">
          <cell r="A14539" t="str">
            <v>632851223</v>
          </cell>
        </row>
        <row r="14540">
          <cell r="A14540" t="str">
            <v>632851225</v>
          </cell>
        </row>
        <row r="14541">
          <cell r="A14541" t="str">
            <v>632851226</v>
          </cell>
        </row>
        <row r="14542">
          <cell r="A14542" t="str">
            <v>632851227</v>
          </cell>
        </row>
        <row r="14543">
          <cell r="A14543" t="str">
            <v>632851228</v>
          </cell>
        </row>
        <row r="14544">
          <cell r="A14544" t="str">
            <v>632851229</v>
          </cell>
        </row>
        <row r="14545">
          <cell r="A14545" t="str">
            <v>632851231</v>
          </cell>
        </row>
        <row r="14546">
          <cell r="A14546" t="str">
            <v>632851232</v>
          </cell>
        </row>
        <row r="14547">
          <cell r="A14547" t="str">
            <v>632851233</v>
          </cell>
        </row>
        <row r="14548">
          <cell r="A14548" t="str">
            <v>632851234</v>
          </cell>
        </row>
        <row r="14549">
          <cell r="A14549" t="str">
            <v>632851239</v>
          </cell>
        </row>
        <row r="14550">
          <cell r="A14550" t="str">
            <v>632851243</v>
          </cell>
        </row>
        <row r="14551">
          <cell r="A14551" t="str">
            <v>632851300</v>
          </cell>
        </row>
        <row r="14552">
          <cell r="A14552" t="str">
            <v>632851302</v>
          </cell>
        </row>
        <row r="14553">
          <cell r="A14553" t="str">
            <v>632851304</v>
          </cell>
        </row>
        <row r="14554">
          <cell r="A14554" t="str">
            <v>632851305</v>
          </cell>
        </row>
        <row r="14555">
          <cell r="A14555" t="str">
            <v>632851307</v>
          </cell>
        </row>
        <row r="14556">
          <cell r="A14556" t="str">
            <v>632851309</v>
          </cell>
        </row>
        <row r="14557">
          <cell r="A14557" t="str">
            <v>632851311</v>
          </cell>
        </row>
        <row r="14558">
          <cell r="A14558" t="str">
            <v>632851313</v>
          </cell>
        </row>
        <row r="14559">
          <cell r="A14559" t="str">
            <v>632851315</v>
          </cell>
        </row>
        <row r="14560">
          <cell r="A14560" t="str">
            <v>632851317</v>
          </cell>
        </row>
        <row r="14561">
          <cell r="A14561" t="str">
            <v>632851325</v>
          </cell>
        </row>
        <row r="14562">
          <cell r="A14562" t="str">
            <v>632851327</v>
          </cell>
        </row>
        <row r="14563">
          <cell r="A14563" t="str">
            <v>632851329</v>
          </cell>
        </row>
        <row r="14564">
          <cell r="A14564" t="str">
            <v>632851400</v>
          </cell>
        </row>
        <row r="14565">
          <cell r="A14565" t="str">
            <v>632853000</v>
          </cell>
        </row>
        <row r="14566">
          <cell r="A14566" t="str">
            <v>632853100</v>
          </cell>
        </row>
        <row r="14567">
          <cell r="A14567" t="str">
            <v>632853200</v>
          </cell>
        </row>
        <row r="14568">
          <cell r="A14568" t="str">
            <v>632853300</v>
          </cell>
        </row>
        <row r="14569">
          <cell r="A14569" t="str">
            <v>632853303</v>
          </cell>
        </row>
        <row r="14570">
          <cell r="A14570" t="str">
            <v>632853400</v>
          </cell>
        </row>
        <row r="14571">
          <cell r="A14571" t="str">
            <v>632853500</v>
          </cell>
        </row>
        <row r="14572">
          <cell r="A14572" t="str">
            <v>632855000</v>
          </cell>
        </row>
        <row r="14573">
          <cell r="A14573" t="str">
            <v>632855100</v>
          </cell>
        </row>
        <row r="14574">
          <cell r="A14574" t="str">
            <v>632855300</v>
          </cell>
        </row>
        <row r="14575">
          <cell r="A14575" t="str">
            <v>632855302</v>
          </cell>
        </row>
        <row r="14576">
          <cell r="A14576" t="str">
            <v>632855303</v>
          </cell>
        </row>
        <row r="14577">
          <cell r="A14577" t="str">
            <v>632855304</v>
          </cell>
        </row>
        <row r="14578">
          <cell r="A14578" t="str">
            <v>632855305</v>
          </cell>
        </row>
        <row r="14579">
          <cell r="A14579" t="str">
            <v>632855306</v>
          </cell>
        </row>
        <row r="14580">
          <cell r="A14580" t="str">
            <v>632855307</v>
          </cell>
        </row>
        <row r="14581">
          <cell r="A14581" t="str">
            <v>632855308</v>
          </cell>
        </row>
        <row r="14582">
          <cell r="A14582" t="str">
            <v>632855309</v>
          </cell>
        </row>
        <row r="14583">
          <cell r="A14583" t="str">
            <v>632855311</v>
          </cell>
        </row>
        <row r="14584">
          <cell r="A14584" t="str">
            <v>632855313</v>
          </cell>
        </row>
        <row r="14585">
          <cell r="A14585" t="str">
            <v>632857000</v>
          </cell>
        </row>
        <row r="14586">
          <cell r="A14586" t="str">
            <v>632857100</v>
          </cell>
        </row>
        <row r="14587">
          <cell r="A14587" t="str">
            <v>632857103</v>
          </cell>
        </row>
        <row r="14588">
          <cell r="A14588" t="str">
            <v>632857105</v>
          </cell>
        </row>
        <row r="14589">
          <cell r="A14589" t="str">
            <v>632857107</v>
          </cell>
        </row>
        <row r="14590">
          <cell r="A14590" t="str">
            <v>632857200</v>
          </cell>
        </row>
        <row r="14591">
          <cell r="A14591" t="str">
            <v>632857203</v>
          </cell>
        </row>
        <row r="14592">
          <cell r="A14592" t="str">
            <v>632857300</v>
          </cell>
        </row>
        <row r="14593">
          <cell r="A14593" t="str">
            <v>632857303</v>
          </cell>
        </row>
        <row r="14594">
          <cell r="A14594" t="str">
            <v>632857400</v>
          </cell>
        </row>
        <row r="14595">
          <cell r="A14595" t="str">
            <v>632859000</v>
          </cell>
        </row>
        <row r="14596">
          <cell r="A14596" t="str">
            <v>632859100</v>
          </cell>
        </row>
        <row r="14597">
          <cell r="A14597" t="str">
            <v>632859103</v>
          </cell>
        </row>
        <row r="14598">
          <cell r="A14598" t="str">
            <v>632859200</v>
          </cell>
        </row>
        <row r="14599">
          <cell r="A14599" t="str">
            <v>632859203</v>
          </cell>
        </row>
        <row r="14600">
          <cell r="A14600" t="str">
            <v>632859300</v>
          </cell>
        </row>
        <row r="14601">
          <cell r="A14601" t="str">
            <v>632859400</v>
          </cell>
        </row>
        <row r="14602">
          <cell r="A14602" t="str">
            <v>632859403</v>
          </cell>
        </row>
        <row r="14603">
          <cell r="A14603" t="str">
            <v>632859500</v>
          </cell>
        </row>
        <row r="14604">
          <cell r="A14604" t="str">
            <v>632861000</v>
          </cell>
        </row>
        <row r="14605">
          <cell r="A14605" t="str">
            <v>632861100</v>
          </cell>
        </row>
        <row r="14606">
          <cell r="A14606" t="str">
            <v>632861500</v>
          </cell>
        </row>
        <row r="14607">
          <cell r="A14607" t="str">
            <v>632861502</v>
          </cell>
        </row>
        <row r="14608">
          <cell r="A14608" t="str">
            <v>632861505</v>
          </cell>
        </row>
        <row r="14609">
          <cell r="A14609" t="str">
            <v>632861506</v>
          </cell>
        </row>
        <row r="14610">
          <cell r="A14610" t="str">
            <v>632861507</v>
          </cell>
        </row>
        <row r="14611">
          <cell r="A14611" t="str">
            <v>632861508</v>
          </cell>
        </row>
        <row r="14612">
          <cell r="A14612" t="str">
            <v>632861509</v>
          </cell>
        </row>
        <row r="14613">
          <cell r="A14613" t="str">
            <v>632861513</v>
          </cell>
        </row>
        <row r="14614">
          <cell r="A14614" t="str">
            <v>632861514</v>
          </cell>
        </row>
        <row r="14615">
          <cell r="A14615" t="str">
            <v>632861515</v>
          </cell>
        </row>
        <row r="14616">
          <cell r="A14616" t="str">
            <v>632861517</v>
          </cell>
        </row>
        <row r="14617">
          <cell r="A14617" t="str">
            <v>632861521</v>
          </cell>
        </row>
        <row r="14618">
          <cell r="A14618" t="str">
            <v>632861525</v>
          </cell>
        </row>
        <row r="14619">
          <cell r="A14619" t="str">
            <v>632861527</v>
          </cell>
        </row>
        <row r="14620">
          <cell r="A14620" t="str">
            <v>632863000</v>
          </cell>
        </row>
        <row r="14621">
          <cell r="A14621" t="str">
            <v>632863100</v>
          </cell>
        </row>
        <row r="14622">
          <cell r="A14622" t="str">
            <v>632865000</v>
          </cell>
        </row>
        <row r="14623">
          <cell r="A14623" t="str">
            <v>632865100</v>
          </cell>
        </row>
        <row r="14624">
          <cell r="A14624" t="str">
            <v>633200000</v>
          </cell>
        </row>
        <row r="14625">
          <cell r="A14625" t="str">
            <v>633230000</v>
          </cell>
        </row>
        <row r="14626">
          <cell r="A14626" t="str">
            <v>633230100</v>
          </cell>
        </row>
        <row r="14627">
          <cell r="A14627" t="str">
            <v>633233000</v>
          </cell>
        </row>
        <row r="14628">
          <cell r="A14628" t="str">
            <v>633233100</v>
          </cell>
        </row>
        <row r="14629">
          <cell r="A14629" t="str">
            <v>633233127</v>
          </cell>
        </row>
        <row r="14630">
          <cell r="A14630" t="str">
            <v>633235000</v>
          </cell>
        </row>
        <row r="14631">
          <cell r="A14631" t="str">
            <v>633235100</v>
          </cell>
        </row>
        <row r="14632">
          <cell r="A14632" t="str">
            <v>633235500</v>
          </cell>
        </row>
        <row r="14633">
          <cell r="A14633" t="str">
            <v>633239000</v>
          </cell>
        </row>
        <row r="14634">
          <cell r="A14634" t="str">
            <v>633239100</v>
          </cell>
        </row>
        <row r="14635">
          <cell r="A14635" t="str">
            <v>633239400</v>
          </cell>
        </row>
        <row r="14636">
          <cell r="A14636" t="str">
            <v>633243000</v>
          </cell>
        </row>
        <row r="14637">
          <cell r="A14637" t="str">
            <v>633243100</v>
          </cell>
        </row>
        <row r="14638">
          <cell r="A14638" t="str">
            <v>633243134</v>
          </cell>
        </row>
        <row r="14639">
          <cell r="A14639" t="str">
            <v>633243135</v>
          </cell>
        </row>
        <row r="14640">
          <cell r="A14640" t="str">
            <v>633245000</v>
          </cell>
        </row>
        <row r="14641">
          <cell r="A14641" t="str">
            <v>633245100</v>
          </cell>
        </row>
        <row r="14642">
          <cell r="A14642" t="str">
            <v>633247000</v>
          </cell>
        </row>
        <row r="14643">
          <cell r="A14643" t="str">
            <v>633247100</v>
          </cell>
        </row>
        <row r="14644">
          <cell r="A14644" t="str">
            <v>633247117</v>
          </cell>
        </row>
        <row r="14645">
          <cell r="A14645" t="str">
            <v>633247164</v>
          </cell>
        </row>
        <row r="14646">
          <cell r="A14646" t="str">
            <v>633249000</v>
          </cell>
        </row>
        <row r="14647">
          <cell r="A14647" t="str">
            <v>633249100</v>
          </cell>
        </row>
        <row r="14648">
          <cell r="A14648" t="str">
            <v>633253000</v>
          </cell>
        </row>
        <row r="14649">
          <cell r="A14649" t="str">
            <v>633253100</v>
          </cell>
        </row>
        <row r="14650">
          <cell r="A14650" t="str">
            <v>633400000</v>
          </cell>
        </row>
        <row r="14651">
          <cell r="A14651" t="str">
            <v>633439000</v>
          </cell>
        </row>
        <row r="14652">
          <cell r="A14652" t="str">
            <v>633439100</v>
          </cell>
        </row>
        <row r="14653">
          <cell r="A14653" t="str">
            <v>633439102</v>
          </cell>
        </row>
        <row r="14654">
          <cell r="A14654" t="str">
            <v>633439103</v>
          </cell>
        </row>
        <row r="14655">
          <cell r="A14655" t="str">
            <v>633439104</v>
          </cell>
        </row>
        <row r="14656">
          <cell r="A14656" t="str">
            <v>633439105</v>
          </cell>
        </row>
        <row r="14657">
          <cell r="A14657" t="str">
            <v>633439106</v>
          </cell>
        </row>
        <row r="14658">
          <cell r="A14658" t="str">
            <v>633439107</v>
          </cell>
        </row>
        <row r="14659">
          <cell r="A14659" t="str">
            <v>633439108</v>
          </cell>
        </row>
        <row r="14660">
          <cell r="A14660" t="str">
            <v>633439109</v>
          </cell>
        </row>
        <row r="14661">
          <cell r="A14661" t="str">
            <v>633439112</v>
          </cell>
        </row>
        <row r="14662">
          <cell r="A14662" t="str">
            <v>633439113</v>
          </cell>
        </row>
        <row r="14663">
          <cell r="A14663" t="str">
            <v>633439114</v>
          </cell>
        </row>
        <row r="14664">
          <cell r="A14664" t="str">
            <v>633439115</v>
          </cell>
        </row>
        <row r="14665">
          <cell r="A14665" t="str">
            <v>633439116</v>
          </cell>
        </row>
        <row r="14666">
          <cell r="A14666" t="str">
            <v>633439117</v>
          </cell>
        </row>
        <row r="14667">
          <cell r="A14667" t="str">
            <v>633439118</v>
          </cell>
        </row>
        <row r="14668">
          <cell r="A14668" t="str">
            <v>633439119</v>
          </cell>
        </row>
        <row r="14669">
          <cell r="A14669" t="str">
            <v>633439121</v>
          </cell>
        </row>
        <row r="14670">
          <cell r="A14670" t="str">
            <v>633439122</v>
          </cell>
        </row>
        <row r="14671">
          <cell r="A14671" t="str">
            <v>633439123</v>
          </cell>
        </row>
        <row r="14672">
          <cell r="A14672" t="str">
            <v>633439124</v>
          </cell>
        </row>
        <row r="14673">
          <cell r="A14673" t="str">
            <v>633439125</v>
          </cell>
        </row>
        <row r="14674">
          <cell r="A14674" t="str">
            <v>633439200</v>
          </cell>
        </row>
        <row r="14675">
          <cell r="A14675" t="str">
            <v>633439300</v>
          </cell>
        </row>
        <row r="14676">
          <cell r="A14676" t="str">
            <v>633439305</v>
          </cell>
        </row>
        <row r="14677">
          <cell r="A14677" t="str">
            <v>633439306</v>
          </cell>
        </row>
        <row r="14678">
          <cell r="A14678" t="str">
            <v>633439307</v>
          </cell>
        </row>
        <row r="14679">
          <cell r="A14679" t="str">
            <v>633439308</v>
          </cell>
        </row>
        <row r="14680">
          <cell r="A14680" t="str">
            <v>633439309</v>
          </cell>
        </row>
        <row r="14681">
          <cell r="A14681" t="str">
            <v>633439311</v>
          </cell>
        </row>
        <row r="14682">
          <cell r="A14682" t="str">
            <v>633439312</v>
          </cell>
        </row>
        <row r="14683">
          <cell r="A14683" t="str">
            <v>633439313</v>
          </cell>
        </row>
        <row r="14684">
          <cell r="A14684" t="str">
            <v>633439314</v>
          </cell>
        </row>
        <row r="14685">
          <cell r="A14685" t="str">
            <v>633439315</v>
          </cell>
        </row>
        <row r="14686">
          <cell r="A14686" t="str">
            <v>633439316</v>
          </cell>
        </row>
        <row r="14687">
          <cell r="A14687" t="str">
            <v>633439317</v>
          </cell>
        </row>
        <row r="14688">
          <cell r="A14688" t="str">
            <v>633439318</v>
          </cell>
        </row>
        <row r="14689">
          <cell r="A14689" t="str">
            <v>633439319</v>
          </cell>
        </row>
        <row r="14690">
          <cell r="A14690" t="str">
            <v>633441000</v>
          </cell>
        </row>
        <row r="14691">
          <cell r="A14691" t="str">
            <v>633441100</v>
          </cell>
        </row>
        <row r="14692">
          <cell r="A14692" t="str">
            <v>633443000</v>
          </cell>
        </row>
        <row r="14693">
          <cell r="A14693" t="str">
            <v>633443100</v>
          </cell>
        </row>
        <row r="14694">
          <cell r="A14694" t="str">
            <v>633443102</v>
          </cell>
        </row>
        <row r="14695">
          <cell r="A14695" t="str">
            <v>633443104</v>
          </cell>
        </row>
        <row r="14696">
          <cell r="A14696" t="str">
            <v>633443105</v>
          </cell>
        </row>
        <row r="14697">
          <cell r="A14697" t="str">
            <v>633443106</v>
          </cell>
        </row>
        <row r="14698">
          <cell r="A14698" t="str">
            <v>633443200</v>
          </cell>
        </row>
        <row r="14699">
          <cell r="A14699" t="str">
            <v>633443202</v>
          </cell>
        </row>
        <row r="14700">
          <cell r="A14700" t="str">
            <v>633443203</v>
          </cell>
        </row>
        <row r="14701">
          <cell r="A14701" t="str">
            <v>633443204</v>
          </cell>
        </row>
        <row r="14702">
          <cell r="A14702" t="str">
            <v>633443400</v>
          </cell>
        </row>
        <row r="14703">
          <cell r="A14703" t="str">
            <v>633443402</v>
          </cell>
        </row>
        <row r="14704">
          <cell r="A14704" t="str">
            <v>633443403</v>
          </cell>
        </row>
        <row r="14705">
          <cell r="A14705" t="str">
            <v>633443500</v>
          </cell>
        </row>
        <row r="14706">
          <cell r="A14706" t="str">
            <v>633443502</v>
          </cell>
        </row>
        <row r="14707">
          <cell r="A14707" t="str">
            <v>633443503</v>
          </cell>
        </row>
        <row r="14708">
          <cell r="A14708" t="str">
            <v>633443504</v>
          </cell>
        </row>
        <row r="14709">
          <cell r="A14709" t="str">
            <v>633443505</v>
          </cell>
        </row>
        <row r="14710">
          <cell r="A14710" t="str">
            <v>633443506</v>
          </cell>
        </row>
        <row r="14711">
          <cell r="A14711" t="str">
            <v>633443507</v>
          </cell>
        </row>
        <row r="14712">
          <cell r="A14712" t="str">
            <v>633443508</v>
          </cell>
        </row>
        <row r="14713">
          <cell r="A14713" t="str">
            <v>633443509</v>
          </cell>
        </row>
        <row r="14714">
          <cell r="A14714" t="str">
            <v>633443511</v>
          </cell>
        </row>
        <row r="14715">
          <cell r="A14715" t="str">
            <v>633443512</v>
          </cell>
        </row>
        <row r="14716">
          <cell r="A14716" t="str">
            <v>633443513</v>
          </cell>
        </row>
        <row r="14717">
          <cell r="A14717" t="str">
            <v>633443514</v>
          </cell>
        </row>
        <row r="14718">
          <cell r="A14718" t="str">
            <v>633443515</v>
          </cell>
        </row>
        <row r="14719">
          <cell r="A14719" t="str">
            <v>633443516</v>
          </cell>
        </row>
        <row r="14720">
          <cell r="A14720" t="str">
            <v>633443517</v>
          </cell>
        </row>
        <row r="14721">
          <cell r="A14721" t="str">
            <v>633443518</v>
          </cell>
        </row>
        <row r="14722">
          <cell r="A14722" t="str">
            <v>633443519</v>
          </cell>
        </row>
        <row r="14723">
          <cell r="A14723" t="str">
            <v>633445000</v>
          </cell>
        </row>
        <row r="14724">
          <cell r="A14724" t="str">
            <v>633445100</v>
          </cell>
        </row>
        <row r="14725">
          <cell r="A14725" t="str">
            <v>633445300</v>
          </cell>
        </row>
        <row r="14726">
          <cell r="A14726" t="str">
            <v>633447000</v>
          </cell>
        </row>
        <row r="14727">
          <cell r="A14727" t="str">
            <v>633447100</v>
          </cell>
        </row>
        <row r="14728">
          <cell r="A14728" t="str">
            <v>633447102</v>
          </cell>
        </row>
        <row r="14729">
          <cell r="A14729" t="str">
            <v>633447103</v>
          </cell>
        </row>
        <row r="14730">
          <cell r="A14730" t="str">
            <v>633447104</v>
          </cell>
        </row>
        <row r="14731">
          <cell r="A14731" t="str">
            <v>633447105</v>
          </cell>
        </row>
        <row r="14732">
          <cell r="A14732" t="str">
            <v>633447106</v>
          </cell>
        </row>
        <row r="14733">
          <cell r="A14733" t="str">
            <v>633447107</v>
          </cell>
        </row>
        <row r="14734">
          <cell r="A14734" t="str">
            <v>633447108</v>
          </cell>
        </row>
        <row r="14735">
          <cell r="A14735" t="str">
            <v>633447109</v>
          </cell>
        </row>
        <row r="14736">
          <cell r="A14736" t="str">
            <v>633447200</v>
          </cell>
        </row>
        <row r="14737">
          <cell r="A14737" t="str">
            <v>633447202</v>
          </cell>
        </row>
        <row r="14738">
          <cell r="A14738" t="str">
            <v>633447203</v>
          </cell>
        </row>
        <row r="14739">
          <cell r="A14739" t="str">
            <v>633447204</v>
          </cell>
        </row>
        <row r="14740">
          <cell r="A14740" t="str">
            <v>633447205</v>
          </cell>
        </row>
        <row r="14741">
          <cell r="A14741" t="str">
            <v>633447206</v>
          </cell>
        </row>
        <row r="14742">
          <cell r="A14742" t="str">
            <v>633447207</v>
          </cell>
        </row>
        <row r="14743">
          <cell r="A14743" t="str">
            <v>633449000</v>
          </cell>
        </row>
        <row r="14744">
          <cell r="A14744" t="str">
            <v>633449100</v>
          </cell>
        </row>
        <row r="14745">
          <cell r="A14745" t="str">
            <v>633449103</v>
          </cell>
        </row>
        <row r="14746">
          <cell r="A14746" t="str">
            <v>633449105</v>
          </cell>
        </row>
        <row r="14747">
          <cell r="A14747" t="str">
            <v>633449127</v>
          </cell>
        </row>
        <row r="14748">
          <cell r="A14748" t="str">
            <v>633449129</v>
          </cell>
        </row>
        <row r="14749">
          <cell r="A14749" t="str">
            <v>633449131</v>
          </cell>
        </row>
        <row r="14750">
          <cell r="A14750" t="str">
            <v>633449133</v>
          </cell>
        </row>
        <row r="14751">
          <cell r="A14751" t="str">
            <v>633449135</v>
          </cell>
        </row>
        <row r="14752">
          <cell r="A14752" t="str">
            <v>633449137</v>
          </cell>
        </row>
        <row r="14753">
          <cell r="A14753" t="str">
            <v>633449139</v>
          </cell>
        </row>
        <row r="14754">
          <cell r="A14754" t="str">
            <v>633449141</v>
          </cell>
        </row>
        <row r="14755">
          <cell r="A14755" t="str">
            <v>633449143</v>
          </cell>
        </row>
        <row r="14756">
          <cell r="A14756" t="str">
            <v>633449145</v>
          </cell>
        </row>
        <row r="14757">
          <cell r="A14757" t="str">
            <v>633449147</v>
          </cell>
        </row>
        <row r="14758">
          <cell r="A14758" t="str">
            <v>633449149</v>
          </cell>
        </row>
        <row r="14759">
          <cell r="A14759" t="str">
            <v>633449151</v>
          </cell>
        </row>
        <row r="14760">
          <cell r="A14760" t="str">
            <v>633449153</v>
          </cell>
        </row>
        <row r="14761">
          <cell r="A14761" t="str">
            <v>633449155</v>
          </cell>
        </row>
        <row r="14762">
          <cell r="A14762" t="str">
            <v>633451000</v>
          </cell>
        </row>
        <row r="14763">
          <cell r="A14763" t="str">
            <v>633451100</v>
          </cell>
        </row>
        <row r="14764">
          <cell r="A14764" t="str">
            <v>633453000</v>
          </cell>
        </row>
        <row r="14765">
          <cell r="A14765" t="str">
            <v>633453100</v>
          </cell>
        </row>
        <row r="14766">
          <cell r="A14766" t="str">
            <v>633453102</v>
          </cell>
        </row>
        <row r="14767">
          <cell r="A14767" t="str">
            <v>633453103</v>
          </cell>
        </row>
        <row r="14768">
          <cell r="A14768" t="str">
            <v>633453107</v>
          </cell>
        </row>
        <row r="14769">
          <cell r="A14769" t="str">
            <v>633453108</v>
          </cell>
        </row>
        <row r="14770">
          <cell r="A14770" t="str">
            <v>633453111</v>
          </cell>
        </row>
        <row r="14771">
          <cell r="A14771" t="str">
            <v>633453112</v>
          </cell>
        </row>
        <row r="14772">
          <cell r="A14772" t="str">
            <v>633453115</v>
          </cell>
        </row>
        <row r="14773">
          <cell r="A14773" t="str">
            <v>633453116</v>
          </cell>
        </row>
        <row r="14774">
          <cell r="A14774" t="str">
            <v>633453117</v>
          </cell>
        </row>
        <row r="14775">
          <cell r="A14775" t="str">
            <v>633453119</v>
          </cell>
        </row>
        <row r="14776">
          <cell r="A14776" t="str">
            <v>633453123</v>
          </cell>
        </row>
        <row r="14777">
          <cell r="A14777" t="str">
            <v>633453125</v>
          </cell>
        </row>
        <row r="14778">
          <cell r="A14778" t="str">
            <v>633453129</v>
          </cell>
        </row>
        <row r="14779">
          <cell r="A14779" t="str">
            <v>633453137</v>
          </cell>
        </row>
        <row r="14780">
          <cell r="A14780" t="str">
            <v>633453300</v>
          </cell>
        </row>
        <row r="14781">
          <cell r="A14781" t="str">
            <v>633453400</v>
          </cell>
        </row>
        <row r="14782">
          <cell r="A14782" t="str">
            <v>633455000</v>
          </cell>
        </row>
        <row r="14783">
          <cell r="A14783" t="str">
            <v>633455100</v>
          </cell>
        </row>
        <row r="14784">
          <cell r="A14784" t="str">
            <v>633457000</v>
          </cell>
        </row>
        <row r="14785">
          <cell r="A14785" t="str">
            <v>633457100</v>
          </cell>
        </row>
        <row r="14786">
          <cell r="A14786" t="str">
            <v>633457109</v>
          </cell>
        </row>
        <row r="14787">
          <cell r="A14787" t="str">
            <v>633457113</v>
          </cell>
        </row>
        <row r="14788">
          <cell r="A14788" t="str">
            <v>633459000</v>
          </cell>
        </row>
        <row r="14789">
          <cell r="A14789" t="str">
            <v>633459100</v>
          </cell>
        </row>
        <row r="14790">
          <cell r="A14790" t="str">
            <v>633459103</v>
          </cell>
        </row>
        <row r="14791">
          <cell r="A14791" t="str">
            <v>633459108</v>
          </cell>
        </row>
        <row r="14792">
          <cell r="A14792" t="str">
            <v>633459115</v>
          </cell>
        </row>
        <row r="14793">
          <cell r="A14793" t="str">
            <v>633459116</v>
          </cell>
        </row>
        <row r="14794">
          <cell r="A14794" t="str">
            <v>633459117</v>
          </cell>
        </row>
        <row r="14795">
          <cell r="A14795" t="str">
            <v>633459121</v>
          </cell>
        </row>
        <row r="14796">
          <cell r="A14796" t="str">
            <v>633459122</v>
          </cell>
        </row>
        <row r="14797">
          <cell r="A14797" t="str">
            <v>633459300</v>
          </cell>
        </row>
        <row r="14798">
          <cell r="A14798" t="str">
            <v>633459307</v>
          </cell>
        </row>
        <row r="14799">
          <cell r="A14799" t="str">
            <v>633459311</v>
          </cell>
        </row>
        <row r="14800">
          <cell r="A14800" t="str">
            <v>633459321</v>
          </cell>
        </row>
        <row r="14801">
          <cell r="A14801" t="str">
            <v>633461000</v>
          </cell>
        </row>
        <row r="14802">
          <cell r="A14802" t="str">
            <v>633461100</v>
          </cell>
        </row>
        <row r="14803">
          <cell r="A14803" t="str">
            <v>633461200</v>
          </cell>
        </row>
        <row r="14804">
          <cell r="A14804" t="str">
            <v>633461300</v>
          </cell>
        </row>
        <row r="14805">
          <cell r="A14805" t="str">
            <v>633463000</v>
          </cell>
        </row>
        <row r="14806">
          <cell r="A14806" t="str">
            <v>633463100</v>
          </cell>
        </row>
        <row r="14807">
          <cell r="A14807" t="str">
            <v>633463106</v>
          </cell>
        </row>
        <row r="14808">
          <cell r="A14808" t="str">
            <v>633463109</v>
          </cell>
        </row>
        <row r="14809">
          <cell r="A14809" t="str">
            <v>633463125</v>
          </cell>
        </row>
        <row r="14810">
          <cell r="A14810" t="str">
            <v>633463129</v>
          </cell>
        </row>
        <row r="14811">
          <cell r="A14811" t="str">
            <v>633463131</v>
          </cell>
        </row>
        <row r="14812">
          <cell r="A14812" t="str">
            <v>633463139</v>
          </cell>
        </row>
        <row r="14813">
          <cell r="A14813" t="str">
            <v>633463200</v>
          </cell>
        </row>
        <row r="14814">
          <cell r="A14814" t="str">
            <v>633463300</v>
          </cell>
        </row>
        <row r="14815">
          <cell r="A14815" t="str">
            <v>633465000</v>
          </cell>
        </row>
        <row r="14816">
          <cell r="A14816" t="str">
            <v>633465100</v>
          </cell>
        </row>
        <row r="14817">
          <cell r="A14817" t="str">
            <v>633465104</v>
          </cell>
        </row>
        <row r="14818">
          <cell r="A14818" t="str">
            <v>633465109</v>
          </cell>
        </row>
        <row r="14819">
          <cell r="A14819" t="str">
            <v>633465115</v>
          </cell>
        </row>
        <row r="14820">
          <cell r="A14820" t="str">
            <v>633465121</v>
          </cell>
        </row>
        <row r="14821">
          <cell r="A14821" t="str">
            <v>633465125</v>
          </cell>
        </row>
        <row r="14822">
          <cell r="A14822" t="str">
            <v>633465127</v>
          </cell>
        </row>
        <row r="14823">
          <cell r="A14823" t="str">
            <v>633465129</v>
          </cell>
        </row>
        <row r="14824">
          <cell r="A14824" t="str">
            <v>633465141</v>
          </cell>
        </row>
        <row r="14825">
          <cell r="A14825" t="str">
            <v>633465143</v>
          </cell>
        </row>
        <row r="14826">
          <cell r="A14826" t="str">
            <v>633465145</v>
          </cell>
        </row>
        <row r="14827">
          <cell r="A14827" t="str">
            <v>633465147</v>
          </cell>
        </row>
        <row r="14828">
          <cell r="A14828" t="str">
            <v>633465149</v>
          </cell>
        </row>
        <row r="14829">
          <cell r="A14829" t="str">
            <v>633465151</v>
          </cell>
        </row>
        <row r="14830">
          <cell r="A14830" t="str">
            <v>633465200</v>
          </cell>
        </row>
        <row r="14831">
          <cell r="A14831" t="str">
            <v>633467000</v>
          </cell>
        </row>
        <row r="14832">
          <cell r="A14832" t="str">
            <v>633467100</v>
          </cell>
        </row>
        <row r="14833">
          <cell r="A14833" t="str">
            <v>633467102</v>
          </cell>
        </row>
        <row r="14834">
          <cell r="A14834" t="str">
            <v>633467103</v>
          </cell>
        </row>
        <row r="14835">
          <cell r="A14835" t="str">
            <v>633467104</v>
          </cell>
        </row>
        <row r="14836">
          <cell r="A14836" t="str">
            <v>633467106</v>
          </cell>
        </row>
        <row r="14837">
          <cell r="A14837" t="str">
            <v>633467107</v>
          </cell>
        </row>
        <row r="14838">
          <cell r="A14838" t="str">
            <v>633467108</v>
          </cell>
        </row>
        <row r="14839">
          <cell r="A14839" t="str">
            <v>633467109</v>
          </cell>
        </row>
        <row r="14840">
          <cell r="A14840" t="str">
            <v>633467112</v>
          </cell>
        </row>
        <row r="14841">
          <cell r="A14841" t="str">
            <v>633467114</v>
          </cell>
        </row>
        <row r="14842">
          <cell r="A14842" t="str">
            <v>633467115</v>
          </cell>
        </row>
        <row r="14843">
          <cell r="A14843" t="str">
            <v>633467200</v>
          </cell>
        </row>
        <row r="14844">
          <cell r="A14844" t="str">
            <v>633467300</v>
          </cell>
        </row>
        <row r="14845">
          <cell r="A14845" t="str">
            <v>633467500</v>
          </cell>
        </row>
        <row r="14846">
          <cell r="A14846" t="str">
            <v>633467505</v>
          </cell>
        </row>
        <row r="14847">
          <cell r="A14847" t="str">
            <v>633467506</v>
          </cell>
        </row>
        <row r="14848">
          <cell r="A14848" t="str">
            <v>633467507</v>
          </cell>
        </row>
        <row r="14849">
          <cell r="A14849" t="str">
            <v>633469000</v>
          </cell>
        </row>
        <row r="14850">
          <cell r="A14850" t="str">
            <v>633469100</v>
          </cell>
        </row>
        <row r="14851">
          <cell r="A14851" t="str">
            <v>633469113</v>
          </cell>
        </row>
        <row r="14852">
          <cell r="A14852" t="str">
            <v>633469129</v>
          </cell>
        </row>
        <row r="14853">
          <cell r="A14853" t="str">
            <v>633469135</v>
          </cell>
        </row>
        <row r="14854">
          <cell r="A14854" t="str">
            <v>633469137</v>
          </cell>
        </row>
        <row r="14855">
          <cell r="A14855" t="str">
            <v>633469161</v>
          </cell>
        </row>
        <row r="14856">
          <cell r="A14856" t="str">
            <v>633469163</v>
          </cell>
        </row>
        <row r="14857">
          <cell r="A14857" t="str">
            <v>633469165</v>
          </cell>
        </row>
        <row r="14858">
          <cell r="A14858" t="str">
            <v>633469167</v>
          </cell>
        </row>
        <row r="14859">
          <cell r="A14859" t="str">
            <v>633469169</v>
          </cell>
        </row>
        <row r="14860">
          <cell r="A14860" t="str">
            <v>633469171</v>
          </cell>
        </row>
        <row r="14861">
          <cell r="A14861" t="str">
            <v>633471000</v>
          </cell>
        </row>
        <row r="14862">
          <cell r="A14862" t="str">
            <v>633471100</v>
          </cell>
        </row>
        <row r="14863">
          <cell r="A14863" t="str">
            <v>633471103</v>
          </cell>
        </row>
        <row r="14864">
          <cell r="A14864" t="str">
            <v>633471111</v>
          </cell>
        </row>
        <row r="14865">
          <cell r="A14865" t="str">
            <v>633471112</v>
          </cell>
        </row>
        <row r="14866">
          <cell r="A14866" t="str">
            <v>633471113</v>
          </cell>
        </row>
        <row r="14867">
          <cell r="A14867" t="str">
            <v>633471114</v>
          </cell>
        </row>
        <row r="14868">
          <cell r="A14868" t="str">
            <v>633471200</v>
          </cell>
        </row>
        <row r="14869">
          <cell r="A14869" t="str">
            <v>633471205</v>
          </cell>
        </row>
        <row r="14870">
          <cell r="A14870" t="str">
            <v>633471206</v>
          </cell>
        </row>
        <row r="14871">
          <cell r="A14871" t="str">
            <v>633471300</v>
          </cell>
        </row>
        <row r="14872">
          <cell r="A14872" t="str">
            <v>633471304</v>
          </cell>
        </row>
        <row r="14873">
          <cell r="A14873" t="str">
            <v>633471305</v>
          </cell>
        </row>
        <row r="14874">
          <cell r="A14874" t="str">
            <v>633471306</v>
          </cell>
        </row>
        <row r="14875">
          <cell r="A14875" t="str">
            <v>633471307</v>
          </cell>
        </row>
        <row r="14876">
          <cell r="A14876" t="str">
            <v>633471309</v>
          </cell>
        </row>
        <row r="14877">
          <cell r="A14877" t="str">
            <v>633471400</v>
          </cell>
        </row>
        <row r="14878">
          <cell r="A14878" t="str">
            <v>633471403</v>
          </cell>
        </row>
        <row r="14879">
          <cell r="A14879" t="str">
            <v>633471405</v>
          </cell>
        </row>
        <row r="14880">
          <cell r="A14880" t="str">
            <v>633471500</v>
          </cell>
        </row>
        <row r="14881">
          <cell r="A14881" t="str">
            <v>633471505</v>
          </cell>
        </row>
        <row r="14882">
          <cell r="A14882" t="str">
            <v>633471506</v>
          </cell>
        </row>
        <row r="14883">
          <cell r="A14883" t="str">
            <v>633471507</v>
          </cell>
        </row>
        <row r="14884">
          <cell r="A14884" t="str">
            <v>633471508</v>
          </cell>
        </row>
        <row r="14885">
          <cell r="A14885" t="str">
            <v>633471509</v>
          </cell>
        </row>
        <row r="14886">
          <cell r="A14886" t="str">
            <v>633473000</v>
          </cell>
        </row>
        <row r="14887">
          <cell r="A14887" t="str">
            <v>633473100</v>
          </cell>
        </row>
        <row r="14888">
          <cell r="A14888" t="str">
            <v>633473105</v>
          </cell>
        </row>
        <row r="14889">
          <cell r="A14889" t="str">
            <v>633473200</v>
          </cell>
        </row>
        <row r="14890">
          <cell r="A14890" t="str">
            <v>633473208</v>
          </cell>
        </row>
        <row r="14891">
          <cell r="A14891" t="str">
            <v>633473400</v>
          </cell>
        </row>
        <row r="14892">
          <cell r="A14892" t="str">
            <v>633473408</v>
          </cell>
        </row>
        <row r="14893">
          <cell r="A14893" t="str">
            <v>633473500</v>
          </cell>
        </row>
        <row r="14894">
          <cell r="A14894" t="str">
            <v>633473503</v>
          </cell>
        </row>
        <row r="14895">
          <cell r="A14895" t="str">
            <v>633473508</v>
          </cell>
        </row>
        <row r="14896">
          <cell r="A14896" t="str">
            <v>633475000</v>
          </cell>
        </row>
        <row r="14897">
          <cell r="A14897" t="str">
            <v>633475100</v>
          </cell>
        </row>
        <row r="14898">
          <cell r="A14898" t="str">
            <v>633475103</v>
          </cell>
        </row>
        <row r="14899">
          <cell r="A14899" t="str">
            <v>633475105</v>
          </cell>
        </row>
        <row r="14900">
          <cell r="A14900" t="str">
            <v>633475107</v>
          </cell>
        </row>
        <row r="14901">
          <cell r="A14901" t="str">
            <v>633475108</v>
          </cell>
        </row>
        <row r="14902">
          <cell r="A14902" t="str">
            <v>633475109</v>
          </cell>
        </row>
        <row r="14903">
          <cell r="A14903" t="str">
            <v>633475111</v>
          </cell>
        </row>
        <row r="14904">
          <cell r="A14904" t="str">
            <v>633475112</v>
          </cell>
        </row>
        <row r="14905">
          <cell r="A14905" t="str">
            <v>633475113</v>
          </cell>
        </row>
        <row r="14906">
          <cell r="A14906" t="str">
            <v>633475114</v>
          </cell>
        </row>
        <row r="14907">
          <cell r="A14907" t="str">
            <v>633475115</v>
          </cell>
        </row>
        <row r="14908">
          <cell r="A14908" t="str">
            <v>633475116</v>
          </cell>
        </row>
        <row r="14909">
          <cell r="A14909" t="str">
            <v>633475117</v>
          </cell>
        </row>
        <row r="14910">
          <cell r="A14910" t="str">
            <v>633475118</v>
          </cell>
        </row>
        <row r="14911">
          <cell r="A14911" t="str">
            <v>633475119</v>
          </cell>
        </row>
        <row r="14912">
          <cell r="A14912" t="str">
            <v>633475121</v>
          </cell>
        </row>
        <row r="14913">
          <cell r="A14913" t="str">
            <v>633475122</v>
          </cell>
        </row>
        <row r="14914">
          <cell r="A14914" t="str">
            <v>633475123</v>
          </cell>
        </row>
        <row r="14915">
          <cell r="A14915" t="str">
            <v>633479000</v>
          </cell>
        </row>
        <row r="14916">
          <cell r="A14916" t="str">
            <v>633479100</v>
          </cell>
        </row>
        <row r="14917">
          <cell r="A14917" t="str">
            <v>633479105</v>
          </cell>
        </row>
        <row r="14918">
          <cell r="A14918" t="str">
            <v>633479200</v>
          </cell>
        </row>
        <row r="14919">
          <cell r="A14919" t="str">
            <v>633479203</v>
          </cell>
        </row>
        <row r="14920">
          <cell r="A14920" t="str">
            <v>633479400</v>
          </cell>
        </row>
        <row r="14921">
          <cell r="A14921" t="str">
            <v>633481000</v>
          </cell>
        </row>
        <row r="14922">
          <cell r="A14922" t="str">
            <v>633481100</v>
          </cell>
        </row>
        <row r="14923">
          <cell r="A14923" t="str">
            <v>633481102</v>
          </cell>
        </row>
        <row r="14924">
          <cell r="A14924" t="str">
            <v>633481103</v>
          </cell>
        </row>
        <row r="14925">
          <cell r="A14925" t="str">
            <v>633481104</v>
          </cell>
        </row>
        <row r="14926">
          <cell r="A14926" t="str">
            <v>633481106</v>
          </cell>
        </row>
        <row r="14927">
          <cell r="A14927" t="str">
            <v>633481107</v>
          </cell>
        </row>
        <row r="14928">
          <cell r="A14928" t="str">
            <v>633481108</v>
          </cell>
        </row>
        <row r="14929">
          <cell r="A14929" t="str">
            <v>633481111</v>
          </cell>
        </row>
        <row r="14930">
          <cell r="A14930" t="str">
            <v>633481112</v>
          </cell>
        </row>
        <row r="14931">
          <cell r="A14931" t="str">
            <v>633481113</v>
          </cell>
        </row>
        <row r="14932">
          <cell r="A14932" t="str">
            <v>633481114</v>
          </cell>
        </row>
        <row r="14933">
          <cell r="A14933" t="str">
            <v>633481115</v>
          </cell>
        </row>
        <row r="14934">
          <cell r="A14934" t="str">
            <v>633481116</v>
          </cell>
        </row>
        <row r="14935">
          <cell r="A14935" t="str">
            <v>633481117</v>
          </cell>
        </row>
        <row r="14936">
          <cell r="A14936" t="str">
            <v>633481118</v>
          </cell>
        </row>
        <row r="14937">
          <cell r="A14937" t="str">
            <v>633481119</v>
          </cell>
        </row>
        <row r="14938">
          <cell r="A14938" t="str">
            <v>633481121</v>
          </cell>
        </row>
        <row r="14939">
          <cell r="A14939" t="str">
            <v>633481141</v>
          </cell>
        </row>
        <row r="14940">
          <cell r="A14940" t="str">
            <v>633481200</v>
          </cell>
        </row>
        <row r="14941">
          <cell r="A14941" t="str">
            <v>633481215</v>
          </cell>
        </row>
        <row r="14942">
          <cell r="A14942" t="str">
            <v>633481300</v>
          </cell>
        </row>
        <row r="14943">
          <cell r="A14943" t="str">
            <v>633485000</v>
          </cell>
        </row>
        <row r="14944">
          <cell r="A14944" t="str">
            <v>633485100</v>
          </cell>
        </row>
        <row r="14945">
          <cell r="A14945" t="str">
            <v>633485103</v>
          </cell>
        </row>
        <row r="14946">
          <cell r="A14946" t="str">
            <v>633485105</v>
          </cell>
        </row>
        <row r="14947">
          <cell r="A14947" t="str">
            <v>633485200</v>
          </cell>
        </row>
        <row r="14948">
          <cell r="A14948" t="str">
            <v>633485300</v>
          </cell>
        </row>
        <row r="14949">
          <cell r="A14949" t="str">
            <v>633485400</v>
          </cell>
        </row>
        <row r="14950">
          <cell r="A14950" t="str">
            <v>633485500</v>
          </cell>
        </row>
        <row r="14951">
          <cell r="A14951" t="str">
            <v>633485700</v>
          </cell>
        </row>
        <row r="14952">
          <cell r="A14952" t="str">
            <v>633487000</v>
          </cell>
        </row>
        <row r="14953">
          <cell r="A14953" t="str">
            <v>633487100</v>
          </cell>
        </row>
        <row r="14954">
          <cell r="A14954" t="str">
            <v>633487102</v>
          </cell>
        </row>
        <row r="14955">
          <cell r="A14955" t="str">
            <v>633487103</v>
          </cell>
        </row>
        <row r="14956">
          <cell r="A14956" t="str">
            <v>633487104</v>
          </cell>
        </row>
        <row r="14957">
          <cell r="A14957" t="str">
            <v>633487105</v>
          </cell>
        </row>
        <row r="14958">
          <cell r="A14958" t="str">
            <v>633487106</v>
          </cell>
        </row>
        <row r="14959">
          <cell r="A14959" t="str">
            <v>633487107</v>
          </cell>
        </row>
        <row r="14960">
          <cell r="A14960" t="str">
            <v>633487108</v>
          </cell>
        </row>
        <row r="14961">
          <cell r="A14961" t="str">
            <v>633487109</v>
          </cell>
        </row>
        <row r="14962">
          <cell r="A14962" t="str">
            <v>633487111</v>
          </cell>
        </row>
        <row r="14963">
          <cell r="A14963" t="str">
            <v>633487112</v>
          </cell>
        </row>
        <row r="14964">
          <cell r="A14964" t="str">
            <v>633487113</v>
          </cell>
        </row>
        <row r="14965">
          <cell r="A14965" t="str">
            <v>633487114</v>
          </cell>
        </row>
        <row r="14966">
          <cell r="A14966" t="str">
            <v>633487115</v>
          </cell>
        </row>
        <row r="14967">
          <cell r="A14967" t="str">
            <v>633487116</v>
          </cell>
        </row>
        <row r="14968">
          <cell r="A14968" t="str">
            <v>633487117</v>
          </cell>
        </row>
        <row r="14969">
          <cell r="A14969" t="str">
            <v>633487118</v>
          </cell>
        </row>
        <row r="14970">
          <cell r="A14970" t="str">
            <v>633487119</v>
          </cell>
        </row>
        <row r="14971">
          <cell r="A14971" t="str">
            <v>633487121</v>
          </cell>
        </row>
        <row r="14972">
          <cell r="A14972" t="str">
            <v>633487122</v>
          </cell>
        </row>
        <row r="14973">
          <cell r="A14973" t="str">
            <v>633487123</v>
          </cell>
        </row>
        <row r="14974">
          <cell r="A14974" t="str">
            <v>633487124</v>
          </cell>
        </row>
        <row r="14975">
          <cell r="A14975" t="str">
            <v>633487125</v>
          </cell>
        </row>
        <row r="14976">
          <cell r="A14976" t="str">
            <v>633487126</v>
          </cell>
        </row>
        <row r="14977">
          <cell r="A14977" t="str">
            <v>633487127</v>
          </cell>
        </row>
        <row r="14978">
          <cell r="A14978" t="str">
            <v>633487128</v>
          </cell>
        </row>
        <row r="14979">
          <cell r="A14979" t="str">
            <v>633487129</v>
          </cell>
        </row>
        <row r="14980">
          <cell r="A14980" t="str">
            <v>633487200</v>
          </cell>
        </row>
        <row r="14981">
          <cell r="A14981" t="str">
            <v>633487202</v>
          </cell>
        </row>
        <row r="14982">
          <cell r="A14982" t="str">
            <v>633487205</v>
          </cell>
        </row>
        <row r="14983">
          <cell r="A14983" t="str">
            <v>633487300</v>
          </cell>
        </row>
        <row r="14984">
          <cell r="A14984" t="str">
            <v>633487305</v>
          </cell>
        </row>
        <row r="14985">
          <cell r="A14985" t="str">
            <v>633487306</v>
          </cell>
        </row>
        <row r="14986">
          <cell r="A14986" t="str">
            <v>633487400</v>
          </cell>
        </row>
        <row r="14987">
          <cell r="A14987" t="str">
            <v>633487402</v>
          </cell>
        </row>
        <row r="14988">
          <cell r="A14988" t="str">
            <v>633487403</v>
          </cell>
        </row>
        <row r="14989">
          <cell r="A14989" t="str">
            <v>633487404</v>
          </cell>
        </row>
        <row r="14990">
          <cell r="A14990" t="str">
            <v>633487405</v>
          </cell>
        </row>
        <row r="14991">
          <cell r="A14991" t="str">
            <v>633487406</v>
          </cell>
        </row>
        <row r="14992">
          <cell r="A14992" t="str">
            <v>633487407</v>
          </cell>
        </row>
        <row r="14993">
          <cell r="A14993" t="str">
            <v>633487408</v>
          </cell>
        </row>
        <row r="14994">
          <cell r="A14994" t="str">
            <v>633487409</v>
          </cell>
        </row>
        <row r="14995">
          <cell r="A14995" t="str">
            <v>633487411</v>
          </cell>
        </row>
        <row r="14996">
          <cell r="A14996" t="str">
            <v>633487500</v>
          </cell>
        </row>
        <row r="14997">
          <cell r="A14997" t="str">
            <v>633487505</v>
          </cell>
        </row>
        <row r="14998">
          <cell r="A14998" t="str">
            <v>633487506</v>
          </cell>
        </row>
        <row r="14999">
          <cell r="A14999" t="str">
            <v>633487507</v>
          </cell>
        </row>
        <row r="15000">
          <cell r="A15000" t="str">
            <v>633600000</v>
          </cell>
        </row>
        <row r="15001">
          <cell r="A15001" t="str">
            <v>633630000</v>
          </cell>
        </row>
        <row r="15002">
          <cell r="A15002" t="str">
            <v>633630100</v>
          </cell>
        </row>
        <row r="15003">
          <cell r="A15003" t="str">
            <v>633633000</v>
          </cell>
        </row>
        <row r="15004">
          <cell r="A15004" t="str">
            <v>633633100</v>
          </cell>
        </row>
        <row r="15005">
          <cell r="A15005" t="str">
            <v>633633200</v>
          </cell>
        </row>
        <row r="15006">
          <cell r="A15006" t="str">
            <v>633633202</v>
          </cell>
        </row>
        <row r="15007">
          <cell r="A15007" t="str">
            <v>633633203</v>
          </cell>
        </row>
        <row r="15008">
          <cell r="A15008" t="str">
            <v>633633204</v>
          </cell>
        </row>
        <row r="15009">
          <cell r="A15009" t="str">
            <v>633633205</v>
          </cell>
        </row>
        <row r="15010">
          <cell r="A15010" t="str">
            <v>633633300</v>
          </cell>
        </row>
        <row r="15011">
          <cell r="A15011" t="str">
            <v>633635000</v>
          </cell>
        </row>
        <row r="15012">
          <cell r="A15012" t="str">
            <v>633635100</v>
          </cell>
        </row>
        <row r="15013">
          <cell r="A15013" t="str">
            <v>633635103</v>
          </cell>
        </row>
        <row r="15014">
          <cell r="A15014" t="str">
            <v>633635105</v>
          </cell>
        </row>
        <row r="15015">
          <cell r="A15015" t="str">
            <v>633635200</v>
          </cell>
        </row>
        <row r="15016">
          <cell r="A15016" t="str">
            <v>633637000</v>
          </cell>
        </row>
        <row r="15017">
          <cell r="A15017" t="str">
            <v>633637100</v>
          </cell>
        </row>
        <row r="15018">
          <cell r="A15018" t="str">
            <v>633637200</v>
          </cell>
        </row>
        <row r="15019">
          <cell r="A15019" t="str">
            <v>633637300</v>
          </cell>
        </row>
        <row r="15020">
          <cell r="A15020" t="str">
            <v>633637400</v>
          </cell>
        </row>
        <row r="15021">
          <cell r="A15021" t="str">
            <v>633637500</v>
          </cell>
        </row>
        <row r="15022">
          <cell r="A15022" t="str">
            <v>633637600</v>
          </cell>
        </row>
        <row r="15023">
          <cell r="A15023" t="str">
            <v>633637603</v>
          </cell>
        </row>
        <row r="15024">
          <cell r="A15024" t="str">
            <v>633637605</v>
          </cell>
        </row>
        <row r="15025">
          <cell r="A15025" t="str">
            <v>633637700</v>
          </cell>
        </row>
        <row r="15026">
          <cell r="A15026" t="str">
            <v>633641000</v>
          </cell>
        </row>
        <row r="15027">
          <cell r="A15027" t="str">
            <v>633641100</v>
          </cell>
        </row>
        <row r="15028">
          <cell r="A15028" t="str">
            <v>633641102</v>
          </cell>
        </row>
        <row r="15029">
          <cell r="A15029" t="str">
            <v>633641103</v>
          </cell>
        </row>
        <row r="15030">
          <cell r="A15030" t="str">
            <v>633641200</v>
          </cell>
        </row>
        <row r="15031">
          <cell r="A15031" t="str">
            <v>633641202</v>
          </cell>
        </row>
        <row r="15032">
          <cell r="A15032" t="str">
            <v>633641203</v>
          </cell>
        </row>
        <row r="15033">
          <cell r="A15033" t="str">
            <v>633641204</v>
          </cell>
        </row>
        <row r="15034">
          <cell r="A15034" t="str">
            <v>633641205</v>
          </cell>
        </row>
        <row r="15035">
          <cell r="A15035" t="str">
            <v>633641206</v>
          </cell>
        </row>
        <row r="15036">
          <cell r="A15036" t="str">
            <v>633641207</v>
          </cell>
        </row>
        <row r="15037">
          <cell r="A15037" t="str">
            <v>633641208</v>
          </cell>
        </row>
        <row r="15038">
          <cell r="A15038" t="str">
            <v>633641300</v>
          </cell>
        </row>
        <row r="15039">
          <cell r="A15039" t="str">
            <v>633641400</v>
          </cell>
        </row>
        <row r="15040">
          <cell r="A15040" t="str">
            <v>633641403</v>
          </cell>
        </row>
        <row r="15041">
          <cell r="A15041" t="str">
            <v>633643000</v>
          </cell>
        </row>
        <row r="15042">
          <cell r="A15042" t="str">
            <v>633643100</v>
          </cell>
        </row>
        <row r="15043">
          <cell r="A15043" t="str">
            <v>633643102</v>
          </cell>
        </row>
        <row r="15044">
          <cell r="A15044" t="str">
            <v>633643200</v>
          </cell>
        </row>
        <row r="15045">
          <cell r="A15045" t="str">
            <v>633645000</v>
          </cell>
        </row>
        <row r="15046">
          <cell r="A15046" t="str">
            <v>633645100</v>
          </cell>
        </row>
        <row r="15047">
          <cell r="A15047" t="str">
            <v>633645102</v>
          </cell>
        </row>
        <row r="15048">
          <cell r="A15048" t="str">
            <v>633645200</v>
          </cell>
        </row>
        <row r="15049">
          <cell r="A15049" t="str">
            <v>633647000</v>
          </cell>
        </row>
        <row r="15050">
          <cell r="A15050" t="str">
            <v>633647100</v>
          </cell>
        </row>
        <row r="15051">
          <cell r="A15051" t="str">
            <v>633647102</v>
          </cell>
        </row>
        <row r="15052">
          <cell r="A15052" t="str">
            <v>633647103</v>
          </cell>
        </row>
        <row r="15053">
          <cell r="A15053" t="str">
            <v>633647104</v>
          </cell>
        </row>
        <row r="15054">
          <cell r="A15054" t="str">
            <v>633647200</v>
          </cell>
        </row>
        <row r="15055">
          <cell r="A15055" t="str">
            <v>633649000</v>
          </cell>
        </row>
        <row r="15056">
          <cell r="A15056" t="str">
            <v>633649100</v>
          </cell>
        </row>
        <row r="15057">
          <cell r="A15057" t="str">
            <v>633649102</v>
          </cell>
        </row>
        <row r="15058">
          <cell r="A15058" t="str">
            <v>633649103</v>
          </cell>
        </row>
        <row r="15059">
          <cell r="A15059" t="str">
            <v>633649104</v>
          </cell>
        </row>
        <row r="15060">
          <cell r="A15060" t="str">
            <v>633649105</v>
          </cell>
        </row>
        <row r="15061">
          <cell r="A15061" t="str">
            <v>633649200</v>
          </cell>
        </row>
        <row r="15062">
          <cell r="A15062" t="str">
            <v>633649202</v>
          </cell>
        </row>
        <row r="15063">
          <cell r="A15063" t="str">
            <v>633649203</v>
          </cell>
        </row>
        <row r="15064">
          <cell r="A15064" t="str">
            <v>633649204</v>
          </cell>
        </row>
        <row r="15065">
          <cell r="A15065" t="str">
            <v>633649205</v>
          </cell>
        </row>
        <row r="15066">
          <cell r="A15066" t="str">
            <v>633649206</v>
          </cell>
        </row>
        <row r="15067">
          <cell r="A15067" t="str">
            <v>633649300</v>
          </cell>
        </row>
        <row r="15068">
          <cell r="A15068" t="str">
            <v>633649302</v>
          </cell>
        </row>
        <row r="15069">
          <cell r="A15069" t="str">
            <v>633649303</v>
          </cell>
        </row>
        <row r="15070">
          <cell r="A15070" t="str">
            <v>633649304</v>
          </cell>
        </row>
        <row r="15071">
          <cell r="A15071" t="str">
            <v>633649305</v>
          </cell>
        </row>
        <row r="15072">
          <cell r="A15072" t="str">
            <v>633649306</v>
          </cell>
        </row>
        <row r="15073">
          <cell r="A15073" t="str">
            <v>633649307</v>
          </cell>
        </row>
        <row r="15074">
          <cell r="A15074" t="str">
            <v>633651000</v>
          </cell>
        </row>
        <row r="15075">
          <cell r="A15075" t="str">
            <v>633651100</v>
          </cell>
        </row>
        <row r="15076">
          <cell r="A15076" t="str">
            <v>633651200</v>
          </cell>
        </row>
        <row r="15077">
          <cell r="A15077" t="str">
            <v>633651300</v>
          </cell>
        </row>
        <row r="15078">
          <cell r="A15078" t="str">
            <v>633651400</v>
          </cell>
        </row>
        <row r="15079">
          <cell r="A15079" t="str">
            <v>633800000</v>
          </cell>
        </row>
        <row r="15080">
          <cell r="A15080" t="str">
            <v>633830000</v>
          </cell>
        </row>
        <row r="15081">
          <cell r="A15081" t="str">
            <v>633830100</v>
          </cell>
        </row>
        <row r="15082">
          <cell r="A15082" t="str">
            <v>633830200</v>
          </cell>
        </row>
        <row r="15083">
          <cell r="A15083" t="str">
            <v>633830300</v>
          </cell>
        </row>
        <row r="15084">
          <cell r="A15084" t="str">
            <v>633830400</v>
          </cell>
        </row>
        <row r="15085">
          <cell r="A15085" t="str">
            <v>633830600</v>
          </cell>
        </row>
        <row r="15086">
          <cell r="A15086" t="str">
            <v>633833000</v>
          </cell>
        </row>
        <row r="15087">
          <cell r="A15087" t="str">
            <v>633833100</v>
          </cell>
        </row>
        <row r="15088">
          <cell r="A15088" t="str">
            <v>633833200</v>
          </cell>
        </row>
        <row r="15089">
          <cell r="A15089" t="str">
            <v>633835000</v>
          </cell>
        </row>
        <row r="15090">
          <cell r="A15090" t="str">
            <v>633835100</v>
          </cell>
        </row>
        <row r="15091">
          <cell r="A15091" t="str">
            <v>633835300</v>
          </cell>
        </row>
        <row r="15092">
          <cell r="A15092" t="str">
            <v>633835400</v>
          </cell>
        </row>
        <row r="15093">
          <cell r="A15093" t="str">
            <v>633835600</v>
          </cell>
        </row>
        <row r="15094">
          <cell r="A15094" t="str">
            <v>633835700</v>
          </cell>
        </row>
        <row r="15095">
          <cell r="A15095" t="str">
            <v>633835800</v>
          </cell>
        </row>
        <row r="15096">
          <cell r="A15096" t="str">
            <v>633835900</v>
          </cell>
        </row>
        <row r="15097">
          <cell r="A15097" t="str">
            <v>633837000</v>
          </cell>
        </row>
        <row r="15098">
          <cell r="A15098" t="str">
            <v>633837100</v>
          </cell>
        </row>
        <row r="15099">
          <cell r="A15099" t="str">
            <v>633837200</v>
          </cell>
        </row>
        <row r="15100">
          <cell r="A15100" t="str">
            <v>633837700</v>
          </cell>
        </row>
        <row r="15101">
          <cell r="A15101" t="str">
            <v>633843000</v>
          </cell>
        </row>
        <row r="15102">
          <cell r="A15102" t="str">
            <v>633843100</v>
          </cell>
        </row>
        <row r="15103">
          <cell r="A15103" t="str">
            <v>633843200</v>
          </cell>
        </row>
        <row r="15104">
          <cell r="A15104" t="str">
            <v>633845000</v>
          </cell>
        </row>
        <row r="15105">
          <cell r="A15105" t="str">
            <v>633845100</v>
          </cell>
        </row>
        <row r="15106">
          <cell r="A15106" t="str">
            <v>633847000</v>
          </cell>
        </row>
        <row r="15107">
          <cell r="A15107" t="str">
            <v>633847100</v>
          </cell>
        </row>
        <row r="15108">
          <cell r="A15108" t="str">
            <v>633847300</v>
          </cell>
        </row>
        <row r="15109">
          <cell r="A15109" t="str">
            <v>633847500</v>
          </cell>
        </row>
        <row r="15110">
          <cell r="A15110" t="str">
            <v>633849000</v>
          </cell>
        </row>
        <row r="15111">
          <cell r="A15111" t="str">
            <v>633849100</v>
          </cell>
        </row>
        <row r="15112">
          <cell r="A15112" t="str">
            <v>633849200</v>
          </cell>
        </row>
        <row r="15113">
          <cell r="A15113" t="str">
            <v>633849300</v>
          </cell>
        </row>
        <row r="15114">
          <cell r="A15114" t="str">
            <v>633851000</v>
          </cell>
        </row>
        <row r="15115">
          <cell r="A15115" t="str">
            <v>633851100</v>
          </cell>
        </row>
        <row r="15116">
          <cell r="A15116" t="str">
            <v>633851200</v>
          </cell>
        </row>
        <row r="15117">
          <cell r="A15117" t="str">
            <v>633855000</v>
          </cell>
        </row>
        <row r="15118">
          <cell r="A15118" t="str">
            <v>633855100</v>
          </cell>
        </row>
        <row r="15119">
          <cell r="A15119" t="str">
            <v>633855200</v>
          </cell>
        </row>
        <row r="15120">
          <cell r="A15120" t="str">
            <v>633855400</v>
          </cell>
        </row>
        <row r="15121">
          <cell r="A15121" t="str">
            <v>633855600</v>
          </cell>
        </row>
        <row r="15122">
          <cell r="A15122" t="str">
            <v>633855800</v>
          </cell>
        </row>
        <row r="15123">
          <cell r="A15123" t="str">
            <v>633857000</v>
          </cell>
        </row>
        <row r="15124">
          <cell r="A15124" t="str">
            <v>633857100</v>
          </cell>
        </row>
        <row r="15125">
          <cell r="A15125" t="str">
            <v>633857200</v>
          </cell>
        </row>
        <row r="15126">
          <cell r="A15126" t="str">
            <v>633857300</v>
          </cell>
        </row>
        <row r="15127">
          <cell r="A15127" t="str">
            <v>633857500</v>
          </cell>
        </row>
        <row r="15128">
          <cell r="A15128" t="str">
            <v>633859000</v>
          </cell>
        </row>
        <row r="15129">
          <cell r="A15129" t="str">
            <v>633859100</v>
          </cell>
        </row>
        <row r="15130">
          <cell r="A15130" t="str">
            <v>633859200</v>
          </cell>
        </row>
        <row r="15131">
          <cell r="A15131" t="str">
            <v>633859300</v>
          </cell>
        </row>
        <row r="15132">
          <cell r="A15132" t="str">
            <v>633873000</v>
          </cell>
        </row>
        <row r="15133">
          <cell r="A15133" t="str">
            <v>633873100</v>
          </cell>
        </row>
        <row r="15134">
          <cell r="A15134" t="str">
            <v>633873200</v>
          </cell>
        </row>
        <row r="15135">
          <cell r="A15135" t="str">
            <v>633873300</v>
          </cell>
        </row>
        <row r="15136">
          <cell r="A15136" t="str">
            <v>633873400</v>
          </cell>
        </row>
        <row r="15137">
          <cell r="A15137" t="str">
            <v>633873600</v>
          </cell>
        </row>
        <row r="15138">
          <cell r="A15138" t="str">
            <v>633875000</v>
          </cell>
        </row>
        <row r="15139">
          <cell r="A15139" t="str">
            <v>633875100</v>
          </cell>
        </row>
        <row r="15140">
          <cell r="A15140" t="str">
            <v>633875200</v>
          </cell>
        </row>
        <row r="15141">
          <cell r="A15141" t="str">
            <v>633875300</v>
          </cell>
        </row>
        <row r="15142">
          <cell r="A15142" t="str">
            <v>633875400</v>
          </cell>
        </row>
        <row r="15143">
          <cell r="A15143" t="str">
            <v>633877000</v>
          </cell>
        </row>
        <row r="15144">
          <cell r="A15144" t="str">
            <v>633877100</v>
          </cell>
        </row>
        <row r="15145">
          <cell r="A15145" t="str">
            <v>633877200</v>
          </cell>
        </row>
        <row r="15146">
          <cell r="A15146" t="str">
            <v>633877300</v>
          </cell>
        </row>
        <row r="15147">
          <cell r="A15147" t="str">
            <v>633877400</v>
          </cell>
        </row>
        <row r="15148">
          <cell r="A15148" t="str">
            <v>633879000</v>
          </cell>
        </row>
        <row r="15149">
          <cell r="A15149" t="str">
            <v>633879100</v>
          </cell>
        </row>
        <row r="15150">
          <cell r="A15150" t="str">
            <v>633879200</v>
          </cell>
        </row>
        <row r="15151">
          <cell r="A15151" t="str">
            <v>633879300</v>
          </cell>
        </row>
        <row r="15152">
          <cell r="A15152" t="str">
            <v>633883000</v>
          </cell>
        </row>
        <row r="15153">
          <cell r="A15153" t="str">
            <v>633883100</v>
          </cell>
        </row>
        <row r="15154">
          <cell r="A15154" t="str">
            <v>633883200</v>
          </cell>
        </row>
        <row r="15155">
          <cell r="A15155" t="str">
            <v>633883300</v>
          </cell>
        </row>
        <row r="15156">
          <cell r="A15156" t="str">
            <v>633883400</v>
          </cell>
        </row>
        <row r="15157">
          <cell r="A15157" t="str">
            <v>633885000</v>
          </cell>
        </row>
        <row r="15158">
          <cell r="A15158" t="str">
            <v>633885100</v>
          </cell>
        </row>
        <row r="15159">
          <cell r="A15159" t="str">
            <v>633885200</v>
          </cell>
        </row>
        <row r="15160">
          <cell r="A15160" t="str">
            <v>633885300</v>
          </cell>
        </row>
        <row r="15161">
          <cell r="A15161" t="str">
            <v>633885400</v>
          </cell>
        </row>
        <row r="15162">
          <cell r="A15162" t="str">
            <v>633889000</v>
          </cell>
        </row>
        <row r="15163">
          <cell r="A15163" t="str">
            <v>633889100</v>
          </cell>
        </row>
        <row r="15164">
          <cell r="A15164" t="str">
            <v>633889200</v>
          </cell>
        </row>
        <row r="15165">
          <cell r="A15165" t="str">
            <v>634000000</v>
          </cell>
        </row>
        <row r="15166">
          <cell r="A15166" t="str">
            <v>634030000</v>
          </cell>
        </row>
        <row r="15167">
          <cell r="A15167" t="str">
            <v>634030100</v>
          </cell>
        </row>
        <row r="15168">
          <cell r="A15168" t="str">
            <v>634033000</v>
          </cell>
        </row>
        <row r="15169">
          <cell r="A15169" t="str">
            <v>634033100</v>
          </cell>
        </row>
        <row r="15170">
          <cell r="A15170" t="str">
            <v>634033200</v>
          </cell>
        </row>
        <row r="15171">
          <cell r="A15171" t="str">
            <v>634037000</v>
          </cell>
        </row>
        <row r="15172">
          <cell r="A15172" t="str">
            <v>634037100</v>
          </cell>
        </row>
        <row r="15173">
          <cell r="A15173" t="str">
            <v>634037200</v>
          </cell>
        </row>
        <row r="15174">
          <cell r="A15174" t="str">
            <v>634037300</v>
          </cell>
        </row>
        <row r="15175">
          <cell r="A15175" t="str">
            <v>634037400</v>
          </cell>
        </row>
        <row r="15176">
          <cell r="A15176" t="str">
            <v>634039000</v>
          </cell>
        </row>
        <row r="15177">
          <cell r="A15177" t="str">
            <v>634039100</v>
          </cell>
        </row>
        <row r="15178">
          <cell r="A15178" t="str">
            <v>634039300</v>
          </cell>
        </row>
        <row r="15179">
          <cell r="A15179" t="str">
            <v>634041000</v>
          </cell>
        </row>
        <row r="15180">
          <cell r="A15180" t="str">
            <v>634041100</v>
          </cell>
        </row>
        <row r="15181">
          <cell r="A15181" t="str">
            <v>634041200</v>
          </cell>
        </row>
        <row r="15182">
          <cell r="A15182" t="str">
            <v>634045000</v>
          </cell>
        </row>
        <row r="15183">
          <cell r="A15183" t="str">
            <v>634045100</v>
          </cell>
        </row>
        <row r="15184">
          <cell r="A15184" t="str">
            <v>634047000</v>
          </cell>
        </row>
        <row r="15185">
          <cell r="A15185" t="str">
            <v>634047100</v>
          </cell>
        </row>
        <row r="15186">
          <cell r="A15186" t="str">
            <v>634047200</v>
          </cell>
        </row>
        <row r="15187">
          <cell r="A15187" t="str">
            <v>634049000</v>
          </cell>
        </row>
        <row r="15188">
          <cell r="A15188" t="str">
            <v>634049100</v>
          </cell>
        </row>
        <row r="15189">
          <cell r="A15189" t="str">
            <v>634049105</v>
          </cell>
        </row>
        <row r="15190">
          <cell r="A15190" t="str">
            <v>634049300</v>
          </cell>
        </row>
        <row r="15191">
          <cell r="A15191" t="str">
            <v>634049400</v>
          </cell>
        </row>
        <row r="15192">
          <cell r="A15192" t="str">
            <v>634049500</v>
          </cell>
        </row>
        <row r="15193">
          <cell r="A15193" t="str">
            <v>634051000</v>
          </cell>
        </row>
        <row r="15194">
          <cell r="A15194" t="str">
            <v>634051100</v>
          </cell>
        </row>
        <row r="15195">
          <cell r="A15195" t="str">
            <v>634051108</v>
          </cell>
        </row>
        <row r="15196">
          <cell r="A15196" t="str">
            <v>634051111</v>
          </cell>
        </row>
        <row r="15197">
          <cell r="A15197" t="str">
            <v>634051200</v>
          </cell>
        </row>
        <row r="15198">
          <cell r="A15198" t="str">
            <v>634051300</v>
          </cell>
        </row>
        <row r="15199">
          <cell r="A15199" t="str">
            <v>634053000</v>
          </cell>
        </row>
        <row r="15200">
          <cell r="A15200" t="str">
            <v>634053100</v>
          </cell>
        </row>
        <row r="15201">
          <cell r="A15201" t="str">
            <v>634053103</v>
          </cell>
        </row>
        <row r="15202">
          <cell r="A15202" t="str">
            <v>634053105</v>
          </cell>
        </row>
        <row r="15203">
          <cell r="A15203" t="str">
            <v>634053200</v>
          </cell>
        </row>
        <row r="15204">
          <cell r="A15204" t="str">
            <v>634053300</v>
          </cell>
        </row>
        <row r="15205">
          <cell r="A15205" t="str">
            <v>634055000</v>
          </cell>
        </row>
        <row r="15206">
          <cell r="A15206" t="str">
            <v>634055100</v>
          </cell>
        </row>
        <row r="15207">
          <cell r="A15207" t="str">
            <v>634055105</v>
          </cell>
        </row>
        <row r="15208">
          <cell r="A15208" t="str">
            <v>634055108</v>
          </cell>
        </row>
        <row r="15209">
          <cell r="A15209" t="str">
            <v>634055111</v>
          </cell>
        </row>
        <row r="15210">
          <cell r="A15210" t="str">
            <v>634055300</v>
          </cell>
        </row>
        <row r="15211">
          <cell r="A15211" t="str">
            <v>634057000</v>
          </cell>
        </row>
        <row r="15212">
          <cell r="A15212" t="str">
            <v>634057100</v>
          </cell>
        </row>
        <row r="15213">
          <cell r="A15213" t="str">
            <v>634057105</v>
          </cell>
        </row>
        <row r="15214">
          <cell r="A15214" t="str">
            <v>634057200</v>
          </cell>
        </row>
        <row r="15215">
          <cell r="A15215" t="str">
            <v>634057400</v>
          </cell>
        </row>
        <row r="15216">
          <cell r="A15216" t="str">
            <v>634061000</v>
          </cell>
        </row>
        <row r="15217">
          <cell r="A15217" t="str">
            <v>634061100</v>
          </cell>
        </row>
        <row r="15218">
          <cell r="A15218" t="str">
            <v>634061103</v>
          </cell>
        </row>
        <row r="15219">
          <cell r="A15219" t="str">
            <v>634061105</v>
          </cell>
        </row>
        <row r="15220">
          <cell r="A15220" t="str">
            <v>634061106</v>
          </cell>
        </row>
        <row r="15221">
          <cell r="A15221" t="str">
            <v>634061108</v>
          </cell>
        </row>
        <row r="15222">
          <cell r="A15222" t="str">
            <v>634063000</v>
          </cell>
        </row>
        <row r="15223">
          <cell r="A15223" t="str">
            <v>634063100</v>
          </cell>
        </row>
        <row r="15224">
          <cell r="A15224" t="str">
            <v>634063105</v>
          </cell>
        </row>
        <row r="15225">
          <cell r="A15225" t="str">
            <v>634063106</v>
          </cell>
        </row>
        <row r="15226">
          <cell r="A15226" t="str">
            <v>634063108</v>
          </cell>
        </row>
        <row r="15227">
          <cell r="A15227" t="str">
            <v>634065000</v>
          </cell>
        </row>
        <row r="15228">
          <cell r="A15228" t="str">
            <v>634065100</v>
          </cell>
        </row>
        <row r="15229">
          <cell r="A15229" t="str">
            <v>634065200</v>
          </cell>
        </row>
        <row r="15230">
          <cell r="A15230" t="str">
            <v>634065300</v>
          </cell>
        </row>
        <row r="15231">
          <cell r="A15231" t="str">
            <v>634065400</v>
          </cell>
        </row>
        <row r="15232">
          <cell r="A15232" t="str">
            <v>634065405</v>
          </cell>
        </row>
        <row r="15233">
          <cell r="A15233" t="str">
            <v>634065406</v>
          </cell>
        </row>
        <row r="15234">
          <cell r="A15234" t="str">
            <v>634065407</v>
          </cell>
        </row>
        <row r="15235">
          <cell r="A15235" t="str">
            <v>634065408</v>
          </cell>
        </row>
        <row r="15236">
          <cell r="A15236" t="str">
            <v>634067000</v>
          </cell>
        </row>
        <row r="15237">
          <cell r="A15237" t="str">
            <v>634067100</v>
          </cell>
        </row>
        <row r="15238">
          <cell r="A15238" t="str">
            <v>634067103</v>
          </cell>
        </row>
        <row r="15239">
          <cell r="A15239" t="str">
            <v>634067200</v>
          </cell>
        </row>
        <row r="15240">
          <cell r="A15240" t="str">
            <v>634067300</v>
          </cell>
        </row>
        <row r="15241">
          <cell r="A15241" t="str">
            <v>634067500</v>
          </cell>
        </row>
        <row r="15242">
          <cell r="A15242" t="str">
            <v>634067600</v>
          </cell>
        </row>
        <row r="15243">
          <cell r="A15243" t="str">
            <v>634067700</v>
          </cell>
        </row>
        <row r="15244">
          <cell r="A15244" t="str">
            <v>634067800</v>
          </cell>
        </row>
        <row r="15245">
          <cell r="A15245" t="str">
            <v>634069000</v>
          </cell>
        </row>
        <row r="15246">
          <cell r="A15246" t="str">
            <v>634069100</v>
          </cell>
        </row>
        <row r="15247">
          <cell r="A15247" t="str">
            <v>634069104</v>
          </cell>
        </row>
        <row r="15248">
          <cell r="A15248" t="str">
            <v>634069105</v>
          </cell>
        </row>
        <row r="15249">
          <cell r="A15249" t="str">
            <v>634069109</v>
          </cell>
        </row>
        <row r="15250">
          <cell r="A15250" t="str">
            <v>634400000</v>
          </cell>
        </row>
        <row r="15251">
          <cell r="A15251" t="str">
            <v>634421000</v>
          </cell>
        </row>
        <row r="15252">
          <cell r="A15252" t="str">
            <v>634421100</v>
          </cell>
        </row>
        <row r="15253">
          <cell r="A15253" t="str">
            <v>634421200</v>
          </cell>
        </row>
        <row r="15254">
          <cell r="A15254" t="str">
            <v>634421300</v>
          </cell>
        </row>
        <row r="15255">
          <cell r="A15255" t="str">
            <v>634421302</v>
          </cell>
        </row>
        <row r="15256">
          <cell r="A15256" t="str">
            <v>634421303</v>
          </cell>
        </row>
        <row r="15257">
          <cell r="A15257" t="str">
            <v>634421304</v>
          </cell>
        </row>
        <row r="15258">
          <cell r="A15258" t="str">
            <v>634421305</v>
          </cell>
        </row>
        <row r="15259">
          <cell r="A15259" t="str">
            <v>634421306</v>
          </cell>
        </row>
        <row r="15260">
          <cell r="A15260" t="str">
            <v>634421307</v>
          </cell>
        </row>
        <row r="15261">
          <cell r="A15261" t="str">
            <v>634421308</v>
          </cell>
        </row>
        <row r="15262">
          <cell r="A15262" t="str">
            <v>634421309</v>
          </cell>
        </row>
        <row r="15263">
          <cell r="A15263" t="str">
            <v>634421311</v>
          </cell>
        </row>
        <row r="15264">
          <cell r="A15264" t="str">
            <v>634421313</v>
          </cell>
        </row>
        <row r="15265">
          <cell r="A15265" t="str">
            <v>634421400</v>
          </cell>
        </row>
        <row r="15266">
          <cell r="A15266" t="str">
            <v>634421405</v>
          </cell>
        </row>
        <row r="15267">
          <cell r="A15267" t="str">
            <v>634421700</v>
          </cell>
        </row>
        <row r="15268">
          <cell r="A15268" t="str">
            <v>634421780</v>
          </cell>
        </row>
        <row r="15269">
          <cell r="A15269" t="str">
            <v>634421900</v>
          </cell>
        </row>
        <row r="15270">
          <cell r="A15270" t="str">
            <v>634430000</v>
          </cell>
        </row>
        <row r="15271">
          <cell r="A15271" t="str">
            <v>634430100</v>
          </cell>
        </row>
        <row r="15272">
          <cell r="A15272" t="str">
            <v>634430102</v>
          </cell>
        </row>
        <row r="15273">
          <cell r="A15273" t="str">
            <v>634430103</v>
          </cell>
        </row>
        <row r="15274">
          <cell r="A15274" t="str">
            <v>634430104</v>
          </cell>
        </row>
        <row r="15275">
          <cell r="A15275" t="str">
            <v>634430105</v>
          </cell>
        </row>
        <row r="15276">
          <cell r="A15276" t="str">
            <v>634430106</v>
          </cell>
        </row>
        <row r="15277">
          <cell r="A15277" t="str">
            <v>634430107</v>
          </cell>
        </row>
        <row r="15278">
          <cell r="A15278" t="str">
            <v>634430108</v>
          </cell>
        </row>
        <row r="15279">
          <cell r="A15279" t="str">
            <v>634430109</v>
          </cell>
        </row>
        <row r="15280">
          <cell r="A15280" t="str">
            <v>634430111</v>
          </cell>
        </row>
        <row r="15281">
          <cell r="A15281" t="str">
            <v>634430112</v>
          </cell>
        </row>
        <row r="15282">
          <cell r="A15282" t="str">
            <v>634430113</v>
          </cell>
        </row>
        <row r="15283">
          <cell r="A15283" t="str">
            <v>634430114</v>
          </cell>
        </row>
        <row r="15284">
          <cell r="A15284" t="str">
            <v>634430115</v>
          </cell>
        </row>
        <row r="15285">
          <cell r="A15285" t="str">
            <v>634430300</v>
          </cell>
        </row>
        <row r="15286">
          <cell r="A15286" t="str">
            <v>634430302</v>
          </cell>
        </row>
        <row r="15287">
          <cell r="A15287" t="str">
            <v>634430303</v>
          </cell>
        </row>
        <row r="15288">
          <cell r="A15288" t="str">
            <v>634430304</v>
          </cell>
        </row>
        <row r="15289">
          <cell r="A15289" t="str">
            <v>634430400</v>
          </cell>
        </row>
        <row r="15290">
          <cell r="A15290" t="str">
            <v>634430500</v>
          </cell>
        </row>
        <row r="15291">
          <cell r="A15291" t="str">
            <v>634430700</v>
          </cell>
        </row>
        <row r="15292">
          <cell r="A15292" t="str">
            <v>634430702</v>
          </cell>
        </row>
        <row r="15293">
          <cell r="A15293" t="str">
            <v>634430703</v>
          </cell>
        </row>
        <row r="15294">
          <cell r="A15294" t="str">
            <v>634430800</v>
          </cell>
        </row>
        <row r="15295">
          <cell r="A15295" t="str">
            <v>634430803</v>
          </cell>
        </row>
        <row r="15296">
          <cell r="A15296" t="str">
            <v>634430804</v>
          </cell>
        </row>
        <row r="15297">
          <cell r="A15297" t="str">
            <v>634433000</v>
          </cell>
        </row>
        <row r="15298">
          <cell r="A15298" t="str">
            <v>634433100</v>
          </cell>
        </row>
        <row r="15299">
          <cell r="A15299" t="str">
            <v>634433200</v>
          </cell>
        </row>
        <row r="15300">
          <cell r="A15300" t="str">
            <v>634435000</v>
          </cell>
        </row>
        <row r="15301">
          <cell r="A15301" t="str">
            <v>634435100</v>
          </cell>
        </row>
        <row r="15302">
          <cell r="A15302" t="str">
            <v>634435200</v>
          </cell>
        </row>
        <row r="15303">
          <cell r="A15303" t="str">
            <v>634437000</v>
          </cell>
        </row>
        <row r="15304">
          <cell r="A15304" t="str">
            <v>634437100</v>
          </cell>
        </row>
        <row r="15305">
          <cell r="A15305" t="str">
            <v>634437102</v>
          </cell>
        </row>
        <row r="15306">
          <cell r="A15306" t="str">
            <v>634437103</v>
          </cell>
        </row>
        <row r="15307">
          <cell r="A15307" t="str">
            <v>634437104</v>
          </cell>
        </row>
        <row r="15308">
          <cell r="A15308" t="str">
            <v>634437105</v>
          </cell>
        </row>
        <row r="15309">
          <cell r="A15309" t="str">
            <v>634437106</v>
          </cell>
        </row>
        <row r="15310">
          <cell r="A15310" t="str">
            <v>634437107</v>
          </cell>
        </row>
        <row r="15311">
          <cell r="A15311" t="str">
            <v>634437108</v>
          </cell>
        </row>
        <row r="15312">
          <cell r="A15312" t="str">
            <v>634437109</v>
          </cell>
        </row>
        <row r="15313">
          <cell r="A15313" t="str">
            <v>634437111</v>
          </cell>
        </row>
        <row r="15314">
          <cell r="A15314" t="str">
            <v>634437200</v>
          </cell>
        </row>
        <row r="15315">
          <cell r="A15315" t="str">
            <v>634437300</v>
          </cell>
        </row>
        <row r="15316">
          <cell r="A15316" t="str">
            <v>634437302</v>
          </cell>
        </row>
        <row r="15317">
          <cell r="A15317" t="str">
            <v>634437303</v>
          </cell>
        </row>
        <row r="15318">
          <cell r="A15318" t="str">
            <v>634437304</v>
          </cell>
        </row>
        <row r="15319">
          <cell r="A15319" t="str">
            <v>634437305</v>
          </cell>
        </row>
        <row r="15320">
          <cell r="A15320" t="str">
            <v>634437306</v>
          </cell>
        </row>
        <row r="15321">
          <cell r="A15321" t="str">
            <v>634437307</v>
          </cell>
        </row>
        <row r="15322">
          <cell r="A15322" t="str">
            <v>634437400</v>
          </cell>
        </row>
        <row r="15323">
          <cell r="A15323" t="str">
            <v>634437402</v>
          </cell>
        </row>
        <row r="15324">
          <cell r="A15324" t="str">
            <v>634437403</v>
          </cell>
        </row>
        <row r="15325">
          <cell r="A15325" t="str">
            <v>634437404</v>
          </cell>
        </row>
        <row r="15326">
          <cell r="A15326" t="str">
            <v>634437405</v>
          </cell>
        </row>
        <row r="15327">
          <cell r="A15327" t="str">
            <v>634437406</v>
          </cell>
        </row>
        <row r="15328">
          <cell r="A15328" t="str">
            <v>634437407</v>
          </cell>
        </row>
        <row r="15329">
          <cell r="A15329" t="str">
            <v>634437408</v>
          </cell>
        </row>
        <row r="15330">
          <cell r="A15330" t="str">
            <v>634437409</v>
          </cell>
        </row>
        <row r="15331">
          <cell r="A15331" t="str">
            <v>634437411</v>
          </cell>
        </row>
        <row r="15332">
          <cell r="A15332" t="str">
            <v>634437413</v>
          </cell>
        </row>
        <row r="15333">
          <cell r="A15333" t="str">
            <v>634439000</v>
          </cell>
        </row>
        <row r="15334">
          <cell r="A15334" t="str">
            <v>634439100</v>
          </cell>
        </row>
        <row r="15335">
          <cell r="A15335" t="str">
            <v>634439200</v>
          </cell>
        </row>
        <row r="15336">
          <cell r="A15336" t="str">
            <v>634439300</v>
          </cell>
        </row>
        <row r="15337">
          <cell r="A15337" t="str">
            <v>634445000</v>
          </cell>
        </row>
        <row r="15338">
          <cell r="A15338" t="str">
            <v>634445100</v>
          </cell>
        </row>
        <row r="15339">
          <cell r="A15339" t="str">
            <v>634445200</v>
          </cell>
        </row>
        <row r="15340">
          <cell r="A15340" t="str">
            <v>634445400</v>
          </cell>
        </row>
        <row r="15341">
          <cell r="A15341" t="str">
            <v>634447000</v>
          </cell>
        </row>
        <row r="15342">
          <cell r="A15342" t="str">
            <v>634447100</v>
          </cell>
        </row>
        <row r="15343">
          <cell r="A15343" t="str">
            <v>634447103</v>
          </cell>
        </row>
        <row r="15344">
          <cell r="A15344" t="str">
            <v>634447105</v>
          </cell>
        </row>
        <row r="15345">
          <cell r="A15345" t="str">
            <v>634447300</v>
          </cell>
        </row>
        <row r="15346">
          <cell r="A15346" t="str">
            <v>634447400</v>
          </cell>
        </row>
        <row r="15347">
          <cell r="A15347" t="str">
            <v>634447403</v>
          </cell>
        </row>
        <row r="15348">
          <cell r="A15348" t="str">
            <v>634447405</v>
          </cell>
        </row>
        <row r="15349">
          <cell r="A15349" t="str">
            <v>634447500</v>
          </cell>
        </row>
        <row r="15350">
          <cell r="A15350" t="str">
            <v>634447503</v>
          </cell>
        </row>
        <row r="15351">
          <cell r="A15351" t="str">
            <v>634447505</v>
          </cell>
        </row>
        <row r="15352">
          <cell r="A15352" t="str">
            <v>634453000</v>
          </cell>
        </row>
        <row r="15353">
          <cell r="A15353" t="str">
            <v>634453100</v>
          </cell>
        </row>
        <row r="15354">
          <cell r="A15354" t="str">
            <v>634453102</v>
          </cell>
        </row>
        <row r="15355">
          <cell r="A15355" t="str">
            <v>634453103</v>
          </cell>
        </row>
        <row r="15356">
          <cell r="A15356" t="str">
            <v>634453104</v>
          </cell>
        </row>
        <row r="15357">
          <cell r="A15357" t="str">
            <v>634453105</v>
          </cell>
        </row>
        <row r="15358">
          <cell r="A15358" t="str">
            <v>634453106</v>
          </cell>
        </row>
        <row r="15359">
          <cell r="A15359" t="str">
            <v>634453107</v>
          </cell>
        </row>
        <row r="15360">
          <cell r="A15360" t="str">
            <v>634453108</v>
          </cell>
        </row>
        <row r="15361">
          <cell r="A15361" t="str">
            <v>634453109</v>
          </cell>
        </row>
        <row r="15362">
          <cell r="A15362" t="str">
            <v>634453111</v>
          </cell>
        </row>
        <row r="15363">
          <cell r="A15363" t="str">
            <v>634453113</v>
          </cell>
        </row>
        <row r="15364">
          <cell r="A15364" t="str">
            <v>634453115</v>
          </cell>
        </row>
        <row r="15365">
          <cell r="A15365" t="str">
            <v>634453116</v>
          </cell>
        </row>
        <row r="15366">
          <cell r="A15366" t="str">
            <v>634453400</v>
          </cell>
        </row>
        <row r="15367">
          <cell r="A15367" t="str">
            <v>634453403</v>
          </cell>
        </row>
        <row r="15368">
          <cell r="A15368" t="str">
            <v>634453405</v>
          </cell>
        </row>
        <row r="15369">
          <cell r="A15369" t="str">
            <v>634457000</v>
          </cell>
        </row>
        <row r="15370">
          <cell r="A15370" t="str">
            <v>634457100</v>
          </cell>
        </row>
        <row r="15371">
          <cell r="A15371" t="str">
            <v>634457105</v>
          </cell>
        </row>
        <row r="15372">
          <cell r="A15372" t="str">
            <v>634457300</v>
          </cell>
        </row>
        <row r="15373">
          <cell r="A15373" t="str">
            <v>634457400</v>
          </cell>
        </row>
        <row r="15374">
          <cell r="A15374" t="str">
            <v>634459000</v>
          </cell>
        </row>
        <row r="15375">
          <cell r="A15375" t="str">
            <v>634459100</v>
          </cell>
        </row>
        <row r="15376">
          <cell r="A15376" t="str">
            <v>634459102</v>
          </cell>
        </row>
        <row r="15377">
          <cell r="A15377" t="str">
            <v>634459103</v>
          </cell>
        </row>
        <row r="15378">
          <cell r="A15378" t="str">
            <v>634459104</v>
          </cell>
        </row>
        <row r="15379">
          <cell r="A15379" t="str">
            <v>634459105</v>
          </cell>
        </row>
        <row r="15380">
          <cell r="A15380" t="str">
            <v>634459106</v>
          </cell>
        </row>
        <row r="15381">
          <cell r="A15381" t="str">
            <v>634459107</v>
          </cell>
        </row>
        <row r="15382">
          <cell r="A15382" t="str">
            <v>634459108</v>
          </cell>
        </row>
        <row r="15383">
          <cell r="A15383" t="str">
            <v>634459109</v>
          </cell>
        </row>
        <row r="15384">
          <cell r="A15384" t="str">
            <v>634459111</v>
          </cell>
        </row>
        <row r="15385">
          <cell r="A15385" t="str">
            <v>634459112</v>
          </cell>
        </row>
        <row r="15386">
          <cell r="A15386" t="str">
            <v>634459113</v>
          </cell>
        </row>
        <row r="15387">
          <cell r="A15387" t="str">
            <v>634463000</v>
          </cell>
        </row>
        <row r="15388">
          <cell r="A15388" t="str">
            <v>634463100</v>
          </cell>
        </row>
        <row r="15389">
          <cell r="A15389" t="str">
            <v>634463105</v>
          </cell>
        </row>
        <row r="15390">
          <cell r="A15390" t="str">
            <v>634463200</v>
          </cell>
        </row>
        <row r="15391">
          <cell r="A15391" t="str">
            <v>634463300</v>
          </cell>
        </row>
        <row r="15392">
          <cell r="A15392" t="str">
            <v>634465000</v>
          </cell>
        </row>
        <row r="15393">
          <cell r="A15393" t="str">
            <v>634465100</v>
          </cell>
        </row>
        <row r="15394">
          <cell r="A15394" t="str">
            <v>634465102</v>
          </cell>
        </row>
        <row r="15395">
          <cell r="A15395" t="str">
            <v>634465103</v>
          </cell>
        </row>
        <row r="15396">
          <cell r="A15396" t="str">
            <v>634465104</v>
          </cell>
        </row>
        <row r="15397">
          <cell r="A15397" t="str">
            <v>634465105</v>
          </cell>
        </row>
        <row r="15398">
          <cell r="A15398" t="str">
            <v>634465107</v>
          </cell>
        </row>
        <row r="15399">
          <cell r="A15399" t="str">
            <v>634465109</v>
          </cell>
        </row>
        <row r="15400">
          <cell r="A15400" t="str">
            <v>634465113</v>
          </cell>
        </row>
        <row r="15401">
          <cell r="A15401" t="str">
            <v>634465200</v>
          </cell>
        </row>
        <row r="15402">
          <cell r="A15402" t="str">
            <v>634465203</v>
          </cell>
        </row>
        <row r="15403">
          <cell r="A15403" t="str">
            <v>634465300</v>
          </cell>
        </row>
        <row r="15404">
          <cell r="A15404" t="str">
            <v>634465302</v>
          </cell>
        </row>
        <row r="15405">
          <cell r="A15405" t="str">
            <v>634465303</v>
          </cell>
        </row>
        <row r="15406">
          <cell r="A15406" t="str">
            <v>634465304</v>
          </cell>
        </row>
        <row r="15407">
          <cell r="A15407" t="str">
            <v>634465305</v>
          </cell>
        </row>
        <row r="15408">
          <cell r="A15408" t="str">
            <v>634473000</v>
          </cell>
        </row>
        <row r="15409">
          <cell r="A15409" t="str">
            <v>634473100</v>
          </cell>
        </row>
        <row r="15410">
          <cell r="A15410" t="str">
            <v>634473102</v>
          </cell>
        </row>
        <row r="15411">
          <cell r="A15411" t="str">
            <v>634473103</v>
          </cell>
        </row>
        <row r="15412">
          <cell r="A15412" t="str">
            <v>634473104</v>
          </cell>
        </row>
        <row r="15413">
          <cell r="A15413" t="str">
            <v>634473105</v>
          </cell>
        </row>
        <row r="15414">
          <cell r="A15414" t="str">
            <v>634473200</v>
          </cell>
        </row>
        <row r="15415">
          <cell r="A15415" t="str">
            <v>634473202</v>
          </cell>
        </row>
        <row r="15416">
          <cell r="A15416" t="str">
            <v>634473203</v>
          </cell>
        </row>
        <row r="15417">
          <cell r="A15417" t="str">
            <v>634473204</v>
          </cell>
        </row>
        <row r="15418">
          <cell r="A15418" t="str">
            <v>634473205</v>
          </cell>
        </row>
        <row r="15419">
          <cell r="A15419" t="str">
            <v>634473206</v>
          </cell>
        </row>
        <row r="15420">
          <cell r="A15420" t="str">
            <v>634473207</v>
          </cell>
        </row>
        <row r="15421">
          <cell r="A15421" t="str">
            <v>634473208</v>
          </cell>
        </row>
        <row r="15422">
          <cell r="A15422" t="str">
            <v>634473209</v>
          </cell>
        </row>
        <row r="15423">
          <cell r="A15423" t="str">
            <v>634473211</v>
          </cell>
        </row>
        <row r="15424">
          <cell r="A15424" t="str">
            <v>634473213</v>
          </cell>
        </row>
        <row r="15425">
          <cell r="A15425" t="str">
            <v>634473215</v>
          </cell>
        </row>
        <row r="15426">
          <cell r="A15426" t="str">
            <v>634475000</v>
          </cell>
        </row>
        <row r="15427">
          <cell r="A15427" t="str">
            <v>634475100</v>
          </cell>
        </row>
        <row r="15428">
          <cell r="A15428" t="str">
            <v>634475103</v>
          </cell>
        </row>
        <row r="15429">
          <cell r="A15429" t="str">
            <v>634475105</v>
          </cell>
        </row>
        <row r="15430">
          <cell r="A15430" t="str">
            <v>634475107</v>
          </cell>
        </row>
        <row r="15431">
          <cell r="A15431" t="str">
            <v>634475108</v>
          </cell>
        </row>
        <row r="15432">
          <cell r="A15432" t="str">
            <v>634475200</v>
          </cell>
        </row>
        <row r="15433">
          <cell r="A15433" t="str">
            <v>634475300</v>
          </cell>
        </row>
        <row r="15434">
          <cell r="A15434" t="str">
            <v>634475302</v>
          </cell>
        </row>
        <row r="15435">
          <cell r="A15435" t="str">
            <v>634475303</v>
          </cell>
        </row>
        <row r="15436">
          <cell r="A15436" t="str">
            <v>634475304</v>
          </cell>
        </row>
        <row r="15437">
          <cell r="A15437" t="str">
            <v>634475305</v>
          </cell>
        </row>
        <row r="15438">
          <cell r="A15438" t="str">
            <v>634475400</v>
          </cell>
        </row>
        <row r="15439">
          <cell r="A15439" t="str">
            <v>634475500</v>
          </cell>
        </row>
        <row r="15440">
          <cell r="A15440" t="str">
            <v>634475502</v>
          </cell>
        </row>
        <row r="15441">
          <cell r="A15441" t="str">
            <v>634475503</v>
          </cell>
        </row>
        <row r="15442">
          <cell r="A15442" t="str">
            <v>634475504</v>
          </cell>
        </row>
        <row r="15443">
          <cell r="A15443" t="str">
            <v>634475505</v>
          </cell>
        </row>
        <row r="15444">
          <cell r="A15444" t="str">
            <v>634475506</v>
          </cell>
        </row>
        <row r="15445">
          <cell r="A15445" t="str">
            <v>634475507</v>
          </cell>
        </row>
        <row r="15446">
          <cell r="A15446" t="str">
            <v>634475508</v>
          </cell>
        </row>
        <row r="15447">
          <cell r="A15447" t="str">
            <v>634475509</v>
          </cell>
        </row>
        <row r="15448">
          <cell r="A15448" t="str">
            <v>634475511</v>
          </cell>
        </row>
        <row r="15449">
          <cell r="A15449" t="str">
            <v>634475513</v>
          </cell>
        </row>
        <row r="15450">
          <cell r="A15450" t="str">
            <v>634475515</v>
          </cell>
        </row>
        <row r="15451">
          <cell r="A15451" t="str">
            <v>634477000</v>
          </cell>
        </row>
        <row r="15452">
          <cell r="A15452" t="str">
            <v>634477100</v>
          </cell>
        </row>
        <row r="15453">
          <cell r="A15453" t="str">
            <v>634477102</v>
          </cell>
        </row>
        <row r="15454">
          <cell r="A15454" t="str">
            <v>634477103</v>
          </cell>
        </row>
        <row r="15455">
          <cell r="A15455" t="str">
            <v>634477104</v>
          </cell>
        </row>
        <row r="15456">
          <cell r="A15456" t="str">
            <v>634477105</v>
          </cell>
        </row>
        <row r="15457">
          <cell r="A15457" t="str">
            <v>634477106</v>
          </cell>
        </row>
        <row r="15458">
          <cell r="A15458" t="str">
            <v>634477107</v>
          </cell>
        </row>
        <row r="15459">
          <cell r="A15459" t="str">
            <v>634477108</v>
          </cell>
        </row>
        <row r="15460">
          <cell r="A15460" t="str">
            <v>634477109</v>
          </cell>
        </row>
        <row r="15461">
          <cell r="A15461" t="str">
            <v>634477111</v>
          </cell>
        </row>
        <row r="15462">
          <cell r="A15462" t="str">
            <v>634477113</v>
          </cell>
        </row>
        <row r="15463">
          <cell r="A15463" t="str">
            <v>634477115</v>
          </cell>
        </row>
        <row r="15464">
          <cell r="A15464" t="str">
            <v>634477117</v>
          </cell>
        </row>
        <row r="15465">
          <cell r="A15465" t="str">
            <v>634477119</v>
          </cell>
        </row>
        <row r="15466">
          <cell r="A15466" t="str">
            <v>634477200</v>
          </cell>
        </row>
        <row r="15467">
          <cell r="A15467" t="str">
            <v>634477203</v>
          </cell>
        </row>
        <row r="15468">
          <cell r="A15468" t="str">
            <v>634477204</v>
          </cell>
        </row>
        <row r="15469">
          <cell r="A15469" t="str">
            <v>634477205</v>
          </cell>
        </row>
        <row r="15470">
          <cell r="A15470" t="str">
            <v>634477206</v>
          </cell>
        </row>
        <row r="15471">
          <cell r="A15471" t="str">
            <v>634477207</v>
          </cell>
        </row>
        <row r="15472">
          <cell r="A15472" t="str">
            <v>634477208</v>
          </cell>
        </row>
        <row r="15473">
          <cell r="A15473" t="str">
            <v>634477209</v>
          </cell>
        </row>
        <row r="15474">
          <cell r="A15474" t="str">
            <v>634477211</v>
          </cell>
        </row>
        <row r="15475">
          <cell r="A15475" t="str">
            <v>634477213</v>
          </cell>
        </row>
        <row r="15476">
          <cell r="A15476" t="str">
            <v>634477215</v>
          </cell>
        </row>
        <row r="15477">
          <cell r="A15477" t="str">
            <v>634477217</v>
          </cell>
        </row>
        <row r="15478">
          <cell r="A15478" t="str">
            <v>634479000</v>
          </cell>
        </row>
        <row r="15479">
          <cell r="A15479" t="str">
            <v>634479100</v>
          </cell>
        </row>
        <row r="15480">
          <cell r="A15480" t="str">
            <v>634479200</v>
          </cell>
        </row>
        <row r="15481">
          <cell r="A15481" t="str">
            <v>634479203</v>
          </cell>
        </row>
        <row r="15482">
          <cell r="A15482" t="str">
            <v>634479300</v>
          </cell>
        </row>
        <row r="15483">
          <cell r="A15483" t="str">
            <v>634479303</v>
          </cell>
        </row>
        <row r="15484">
          <cell r="A15484" t="str">
            <v>634481000</v>
          </cell>
        </row>
        <row r="15485">
          <cell r="A15485" t="str">
            <v>634481100</v>
          </cell>
        </row>
        <row r="15486">
          <cell r="A15486" t="str">
            <v>634481102</v>
          </cell>
        </row>
        <row r="15487">
          <cell r="A15487" t="str">
            <v>634481103</v>
          </cell>
        </row>
        <row r="15488">
          <cell r="A15488" t="str">
            <v>634481104</v>
          </cell>
        </row>
        <row r="15489">
          <cell r="A15489" t="str">
            <v>634481105</v>
          </cell>
        </row>
        <row r="15490">
          <cell r="A15490" t="str">
            <v>634481106</v>
          </cell>
        </row>
        <row r="15491">
          <cell r="A15491" t="str">
            <v>634481107</v>
          </cell>
        </row>
        <row r="15492">
          <cell r="A15492" t="str">
            <v>634481108</v>
          </cell>
        </row>
        <row r="15493">
          <cell r="A15493" t="str">
            <v>634481109</v>
          </cell>
        </row>
        <row r="15494">
          <cell r="A15494" t="str">
            <v>634481111</v>
          </cell>
        </row>
        <row r="15495">
          <cell r="A15495" t="str">
            <v>634481300</v>
          </cell>
        </row>
        <row r="15496">
          <cell r="A15496" t="str">
            <v>634481303</v>
          </cell>
        </row>
        <row r="15497">
          <cell r="A15497" t="str">
            <v>634481400</v>
          </cell>
        </row>
        <row r="15498">
          <cell r="A15498" t="str">
            <v>634481403</v>
          </cell>
        </row>
        <row r="15499">
          <cell r="A15499" t="str">
            <v>634481405</v>
          </cell>
        </row>
        <row r="15500">
          <cell r="A15500" t="str">
            <v>634481407</v>
          </cell>
        </row>
        <row r="15501">
          <cell r="A15501" t="str">
            <v>634483000</v>
          </cell>
        </row>
        <row r="15502">
          <cell r="A15502" t="str">
            <v>634483100</v>
          </cell>
        </row>
        <row r="15503">
          <cell r="A15503" t="str">
            <v>634483102</v>
          </cell>
        </row>
        <row r="15504">
          <cell r="A15504" t="str">
            <v>634483103</v>
          </cell>
        </row>
        <row r="15505">
          <cell r="A15505" t="str">
            <v>634483104</v>
          </cell>
        </row>
        <row r="15506">
          <cell r="A15506" t="str">
            <v>634483105</v>
          </cell>
        </row>
        <row r="15507">
          <cell r="A15507" t="str">
            <v>634483106</v>
          </cell>
        </row>
        <row r="15508">
          <cell r="A15508" t="str">
            <v>634483107</v>
          </cell>
        </row>
        <row r="15509">
          <cell r="A15509" t="str">
            <v>634483108</v>
          </cell>
        </row>
        <row r="15510">
          <cell r="A15510" t="str">
            <v>634483109</v>
          </cell>
        </row>
        <row r="15511">
          <cell r="A15511" t="str">
            <v>634483111</v>
          </cell>
        </row>
        <row r="15512">
          <cell r="A15512" t="str">
            <v>634483113</v>
          </cell>
        </row>
        <row r="15513">
          <cell r="A15513" t="str">
            <v>634483115</v>
          </cell>
        </row>
        <row r="15514">
          <cell r="A15514" t="str">
            <v>634483117</v>
          </cell>
        </row>
        <row r="15515">
          <cell r="A15515" t="str">
            <v>634483200</v>
          </cell>
        </row>
        <row r="15516">
          <cell r="A15516" t="str">
            <v>634483202</v>
          </cell>
        </row>
        <row r="15517">
          <cell r="A15517" t="str">
            <v>634483203</v>
          </cell>
        </row>
        <row r="15518">
          <cell r="A15518" t="str">
            <v>634483204</v>
          </cell>
        </row>
        <row r="15519">
          <cell r="A15519" t="str">
            <v>634483205</v>
          </cell>
        </row>
        <row r="15520">
          <cell r="A15520" t="str">
            <v>634483206</v>
          </cell>
        </row>
        <row r="15521">
          <cell r="A15521" t="str">
            <v>634483207</v>
          </cell>
        </row>
        <row r="15522">
          <cell r="A15522" t="str">
            <v>634483208</v>
          </cell>
        </row>
        <row r="15523">
          <cell r="A15523" t="str">
            <v>634483209</v>
          </cell>
        </row>
        <row r="15524">
          <cell r="A15524" t="str">
            <v>634483211</v>
          </cell>
        </row>
        <row r="15525">
          <cell r="A15525" t="str">
            <v>634483213</v>
          </cell>
        </row>
        <row r="15526">
          <cell r="A15526" t="str">
            <v>634483215</v>
          </cell>
        </row>
        <row r="15527">
          <cell r="A15527" t="str">
            <v>634483217</v>
          </cell>
        </row>
        <row r="15528">
          <cell r="A15528" t="str">
            <v>634483219</v>
          </cell>
        </row>
        <row r="15529">
          <cell r="A15529" t="str">
            <v>634483221</v>
          </cell>
        </row>
        <row r="15530">
          <cell r="A15530" t="str">
            <v>634483300</v>
          </cell>
        </row>
        <row r="15531">
          <cell r="A15531" t="str">
            <v>634485000</v>
          </cell>
        </row>
        <row r="15532">
          <cell r="A15532" t="str">
            <v>634485100</v>
          </cell>
        </row>
        <row r="15533">
          <cell r="A15533" t="str">
            <v>634485200</v>
          </cell>
        </row>
        <row r="15534">
          <cell r="A15534" t="str">
            <v>634485203</v>
          </cell>
        </row>
        <row r="15535">
          <cell r="A15535" t="str">
            <v>634485205</v>
          </cell>
        </row>
        <row r="15536">
          <cell r="A15536" t="str">
            <v>634487000</v>
          </cell>
        </row>
        <row r="15537">
          <cell r="A15537" t="str">
            <v>634487100</v>
          </cell>
        </row>
        <row r="15538">
          <cell r="A15538" t="str">
            <v>634487103</v>
          </cell>
        </row>
        <row r="15539">
          <cell r="A15539" t="str">
            <v>634487200</v>
          </cell>
        </row>
        <row r="15540">
          <cell r="A15540" t="str">
            <v>634489000</v>
          </cell>
        </row>
        <row r="15541">
          <cell r="A15541" t="str">
            <v>634489100</v>
          </cell>
        </row>
        <row r="15542">
          <cell r="A15542" t="str">
            <v>634489103</v>
          </cell>
        </row>
        <row r="15543">
          <cell r="A15543" t="str">
            <v>634489104</v>
          </cell>
        </row>
        <row r="15544">
          <cell r="A15544" t="str">
            <v>634489105</v>
          </cell>
        </row>
        <row r="15545">
          <cell r="A15545" t="str">
            <v>634489106</v>
          </cell>
        </row>
        <row r="15546">
          <cell r="A15546" t="str">
            <v>634489107</v>
          </cell>
        </row>
        <row r="15547">
          <cell r="A15547" t="str">
            <v>634489108</v>
          </cell>
        </row>
        <row r="15548">
          <cell r="A15548" t="str">
            <v>634489200</v>
          </cell>
        </row>
        <row r="15549">
          <cell r="A15549" t="str">
            <v>634489203</v>
          </cell>
        </row>
        <row r="15550">
          <cell r="A15550" t="str">
            <v>634489205</v>
          </cell>
        </row>
        <row r="15551">
          <cell r="A15551" t="str">
            <v>634600000</v>
          </cell>
        </row>
        <row r="15552">
          <cell r="A15552" t="str">
            <v>634620000</v>
          </cell>
        </row>
        <row r="15553">
          <cell r="A15553" t="str">
            <v>634620100</v>
          </cell>
        </row>
        <row r="15554">
          <cell r="A15554" t="str">
            <v>634633000</v>
          </cell>
        </row>
        <row r="15555">
          <cell r="A15555" t="str">
            <v>634633100</v>
          </cell>
        </row>
        <row r="15556">
          <cell r="A15556" t="str">
            <v>634633105</v>
          </cell>
        </row>
        <row r="15557">
          <cell r="A15557" t="str">
            <v>634633107</v>
          </cell>
        </row>
        <row r="15558">
          <cell r="A15558" t="str">
            <v>634633109</v>
          </cell>
        </row>
        <row r="15559">
          <cell r="A15559" t="str">
            <v>634633113</v>
          </cell>
        </row>
        <row r="15560">
          <cell r="A15560" t="str">
            <v>634633200</v>
          </cell>
        </row>
        <row r="15561">
          <cell r="A15561" t="str">
            <v>634633207</v>
          </cell>
        </row>
        <row r="15562">
          <cell r="A15562" t="str">
            <v>634633208</v>
          </cell>
        </row>
        <row r="15563">
          <cell r="A15563" t="str">
            <v>634633300</v>
          </cell>
        </row>
        <row r="15564">
          <cell r="A15564" t="str">
            <v>634633307</v>
          </cell>
        </row>
        <row r="15565">
          <cell r="A15565" t="str">
            <v>634633308</v>
          </cell>
        </row>
        <row r="15566">
          <cell r="A15566" t="str">
            <v>634633315</v>
          </cell>
        </row>
        <row r="15567">
          <cell r="A15567" t="str">
            <v>634633317</v>
          </cell>
        </row>
        <row r="15568">
          <cell r="A15568" t="str">
            <v>634635000</v>
          </cell>
        </row>
        <row r="15569">
          <cell r="A15569" t="str">
            <v>634635100</v>
          </cell>
        </row>
        <row r="15570">
          <cell r="A15570" t="str">
            <v>634635200</v>
          </cell>
        </row>
        <row r="15571">
          <cell r="A15571" t="str">
            <v>634635203</v>
          </cell>
        </row>
        <row r="15572">
          <cell r="A15572" t="str">
            <v>634635300</v>
          </cell>
        </row>
        <row r="15573">
          <cell r="A15573" t="str">
            <v>634635302</v>
          </cell>
        </row>
        <row r="15574">
          <cell r="A15574" t="str">
            <v>634635303</v>
          </cell>
        </row>
        <row r="15575">
          <cell r="A15575" t="str">
            <v>634635304</v>
          </cell>
        </row>
        <row r="15576">
          <cell r="A15576" t="str">
            <v>634635305</v>
          </cell>
        </row>
        <row r="15577">
          <cell r="A15577" t="str">
            <v>634635306</v>
          </cell>
        </row>
        <row r="15578">
          <cell r="A15578" t="str">
            <v>634635307</v>
          </cell>
        </row>
        <row r="15579">
          <cell r="A15579" t="str">
            <v>634635308</v>
          </cell>
        </row>
        <row r="15580">
          <cell r="A15580" t="str">
            <v>634635311</v>
          </cell>
        </row>
        <row r="15581">
          <cell r="A15581" t="str">
            <v>634635312</v>
          </cell>
        </row>
        <row r="15582">
          <cell r="A15582" t="str">
            <v>634635313</v>
          </cell>
        </row>
        <row r="15583">
          <cell r="A15583" t="str">
            <v>634635400</v>
          </cell>
        </row>
        <row r="15584">
          <cell r="A15584" t="str">
            <v>634635402</v>
          </cell>
        </row>
        <row r="15585">
          <cell r="A15585" t="str">
            <v>634635404</v>
          </cell>
        </row>
        <row r="15586">
          <cell r="A15586" t="str">
            <v>634635405</v>
          </cell>
        </row>
        <row r="15587">
          <cell r="A15587" t="str">
            <v>634635406</v>
          </cell>
        </row>
        <row r="15588">
          <cell r="A15588" t="str">
            <v>634635407</v>
          </cell>
        </row>
        <row r="15589">
          <cell r="A15589" t="str">
            <v>634635408</v>
          </cell>
        </row>
        <row r="15590">
          <cell r="A15590" t="str">
            <v>634635409</v>
          </cell>
        </row>
        <row r="15591">
          <cell r="A15591" t="str">
            <v>634635411</v>
          </cell>
        </row>
        <row r="15592">
          <cell r="A15592" t="str">
            <v>634635413</v>
          </cell>
        </row>
        <row r="15593">
          <cell r="A15593" t="str">
            <v>634635415</v>
          </cell>
        </row>
        <row r="15594">
          <cell r="A15594" t="str">
            <v>634635417</v>
          </cell>
        </row>
        <row r="15595">
          <cell r="A15595" t="str">
            <v>634635418</v>
          </cell>
        </row>
        <row r="15596">
          <cell r="A15596" t="str">
            <v>634635419</v>
          </cell>
        </row>
        <row r="15597">
          <cell r="A15597" t="str">
            <v>634635421</v>
          </cell>
        </row>
        <row r="15598">
          <cell r="A15598" t="str">
            <v>634635500</v>
          </cell>
        </row>
        <row r="15599">
          <cell r="A15599" t="str">
            <v>634635502</v>
          </cell>
        </row>
        <row r="15600">
          <cell r="A15600" t="str">
            <v>634635503</v>
          </cell>
        </row>
        <row r="15601">
          <cell r="A15601" t="str">
            <v>634635504</v>
          </cell>
        </row>
        <row r="15602">
          <cell r="A15602" t="str">
            <v>634635505</v>
          </cell>
        </row>
        <row r="15603">
          <cell r="A15603" t="str">
            <v>634635506</v>
          </cell>
        </row>
        <row r="15604">
          <cell r="A15604" t="str">
            <v>634635507</v>
          </cell>
        </row>
        <row r="15605">
          <cell r="A15605" t="str">
            <v>634635508</v>
          </cell>
        </row>
        <row r="15606">
          <cell r="A15606" t="str">
            <v>634635509</v>
          </cell>
        </row>
        <row r="15607">
          <cell r="A15607" t="str">
            <v>634635511</v>
          </cell>
        </row>
        <row r="15608">
          <cell r="A15608" t="str">
            <v>634635513</v>
          </cell>
        </row>
        <row r="15609">
          <cell r="A15609" t="str">
            <v>634635515</v>
          </cell>
        </row>
        <row r="15610">
          <cell r="A15610" t="str">
            <v>634635516</v>
          </cell>
        </row>
        <row r="15611">
          <cell r="A15611" t="str">
            <v>634637000</v>
          </cell>
        </row>
        <row r="15612">
          <cell r="A15612" t="str">
            <v>634637100</v>
          </cell>
        </row>
        <row r="15613">
          <cell r="A15613" t="str">
            <v>634637200</v>
          </cell>
        </row>
        <row r="15614">
          <cell r="A15614" t="str">
            <v>634637300</v>
          </cell>
        </row>
        <row r="15615">
          <cell r="A15615" t="str">
            <v>634637303</v>
          </cell>
        </row>
        <row r="15616">
          <cell r="A15616" t="str">
            <v>634637500</v>
          </cell>
        </row>
        <row r="15617">
          <cell r="A15617" t="str">
            <v>634637502</v>
          </cell>
        </row>
        <row r="15618">
          <cell r="A15618" t="str">
            <v>634637503</v>
          </cell>
        </row>
        <row r="15619">
          <cell r="A15619" t="str">
            <v>634637504</v>
          </cell>
        </row>
        <row r="15620">
          <cell r="A15620" t="str">
            <v>634637505</v>
          </cell>
        </row>
        <row r="15621">
          <cell r="A15621" t="str">
            <v>634637506</v>
          </cell>
        </row>
        <row r="15622">
          <cell r="A15622" t="str">
            <v>634637507</v>
          </cell>
        </row>
        <row r="15623">
          <cell r="A15623" t="str">
            <v>634637508</v>
          </cell>
        </row>
        <row r="15624">
          <cell r="A15624" t="str">
            <v>634637509</v>
          </cell>
        </row>
        <row r="15625">
          <cell r="A15625" t="str">
            <v>634637511</v>
          </cell>
        </row>
        <row r="15626">
          <cell r="A15626" t="str">
            <v>634637515</v>
          </cell>
        </row>
        <row r="15627">
          <cell r="A15627" t="str">
            <v>634637600</v>
          </cell>
        </row>
        <row r="15628">
          <cell r="A15628" t="str">
            <v>634637609</v>
          </cell>
        </row>
        <row r="15629">
          <cell r="A15629" t="str">
            <v>634637613</v>
          </cell>
        </row>
        <row r="15630">
          <cell r="A15630" t="str">
            <v>634639000</v>
          </cell>
        </row>
        <row r="15631">
          <cell r="A15631" t="str">
            <v>634639100</v>
          </cell>
        </row>
        <row r="15632">
          <cell r="A15632" t="str">
            <v>634639105</v>
          </cell>
        </row>
        <row r="15633">
          <cell r="A15633" t="str">
            <v>634639200</v>
          </cell>
        </row>
        <row r="15634">
          <cell r="A15634" t="str">
            <v>634639202</v>
          </cell>
        </row>
        <row r="15635">
          <cell r="A15635" t="str">
            <v>634639204</v>
          </cell>
        </row>
        <row r="15636">
          <cell r="A15636" t="str">
            <v>634639205</v>
          </cell>
        </row>
        <row r="15637">
          <cell r="A15637" t="str">
            <v>634639206</v>
          </cell>
        </row>
        <row r="15638">
          <cell r="A15638" t="str">
            <v>634639207</v>
          </cell>
        </row>
        <row r="15639">
          <cell r="A15639" t="str">
            <v>634639208</v>
          </cell>
        </row>
        <row r="15640">
          <cell r="A15640" t="str">
            <v>634639209</v>
          </cell>
        </row>
        <row r="15641">
          <cell r="A15641" t="str">
            <v>634639211</v>
          </cell>
        </row>
        <row r="15642">
          <cell r="A15642" t="str">
            <v>634639213</v>
          </cell>
        </row>
        <row r="15643">
          <cell r="A15643" t="str">
            <v>634639214</v>
          </cell>
        </row>
        <row r="15644">
          <cell r="A15644" t="str">
            <v>634639215</v>
          </cell>
        </row>
        <row r="15645">
          <cell r="A15645" t="str">
            <v>634639216</v>
          </cell>
        </row>
        <row r="15646">
          <cell r="A15646" t="str">
            <v>634639217</v>
          </cell>
        </row>
        <row r="15647">
          <cell r="A15647" t="str">
            <v>634639218</v>
          </cell>
        </row>
        <row r="15648">
          <cell r="A15648" t="str">
            <v>634639219</v>
          </cell>
        </row>
        <row r="15649">
          <cell r="A15649" t="str">
            <v>634639221</v>
          </cell>
        </row>
        <row r="15650">
          <cell r="A15650" t="str">
            <v>634639400</v>
          </cell>
        </row>
        <row r="15651">
          <cell r="A15651" t="str">
            <v>634639403</v>
          </cell>
        </row>
        <row r="15652">
          <cell r="A15652" t="str">
            <v>634639404</v>
          </cell>
        </row>
        <row r="15653">
          <cell r="A15653" t="str">
            <v>634639405</v>
          </cell>
        </row>
        <row r="15654">
          <cell r="A15654" t="str">
            <v>634639406</v>
          </cell>
        </row>
        <row r="15655">
          <cell r="A15655" t="str">
            <v>634639500</v>
          </cell>
        </row>
        <row r="15656">
          <cell r="A15656" t="str">
            <v>634639503</v>
          </cell>
        </row>
        <row r="15657">
          <cell r="A15657" t="str">
            <v>634639504</v>
          </cell>
        </row>
        <row r="15658">
          <cell r="A15658" t="str">
            <v>634639506</v>
          </cell>
        </row>
        <row r="15659">
          <cell r="A15659" t="str">
            <v>634639509</v>
          </cell>
        </row>
        <row r="15660">
          <cell r="A15660" t="str">
            <v>634639511</v>
          </cell>
        </row>
        <row r="15661">
          <cell r="A15661" t="str">
            <v>634639512</v>
          </cell>
        </row>
        <row r="15662">
          <cell r="A15662" t="str">
            <v>634643000</v>
          </cell>
        </row>
        <row r="15663">
          <cell r="A15663" t="str">
            <v>634643100</v>
          </cell>
        </row>
        <row r="15664">
          <cell r="A15664" t="str">
            <v>634643105</v>
          </cell>
        </row>
        <row r="15665">
          <cell r="A15665" t="str">
            <v>634643106</v>
          </cell>
        </row>
        <row r="15666">
          <cell r="A15666" t="str">
            <v>634643107</v>
          </cell>
        </row>
        <row r="15667">
          <cell r="A15667" t="str">
            <v>634643200</v>
          </cell>
        </row>
        <row r="15668">
          <cell r="A15668" t="str">
            <v>634643202</v>
          </cell>
        </row>
        <row r="15669">
          <cell r="A15669" t="str">
            <v>634643203</v>
          </cell>
        </row>
        <row r="15670">
          <cell r="A15670" t="str">
            <v>634643207</v>
          </cell>
        </row>
        <row r="15671">
          <cell r="A15671" t="str">
            <v>634643209</v>
          </cell>
        </row>
        <row r="15672">
          <cell r="A15672" t="str">
            <v>634643211</v>
          </cell>
        </row>
        <row r="15673">
          <cell r="A15673" t="str">
            <v>634643213</v>
          </cell>
        </row>
        <row r="15674">
          <cell r="A15674" t="str">
            <v>634643215</v>
          </cell>
        </row>
        <row r="15675">
          <cell r="A15675" t="str">
            <v>634643300</v>
          </cell>
        </row>
        <row r="15676">
          <cell r="A15676" t="str">
            <v>634643400</v>
          </cell>
        </row>
        <row r="15677">
          <cell r="A15677" t="str">
            <v>634643600</v>
          </cell>
        </row>
        <row r="15678">
          <cell r="A15678" t="str">
            <v>634643605</v>
          </cell>
        </row>
        <row r="15679">
          <cell r="A15679" t="str">
            <v>634643606</v>
          </cell>
        </row>
        <row r="15680">
          <cell r="A15680" t="str">
            <v>634643607</v>
          </cell>
        </row>
        <row r="15681">
          <cell r="A15681" t="str">
            <v>634643608</v>
          </cell>
        </row>
        <row r="15682">
          <cell r="A15682" t="str">
            <v>634643609</v>
          </cell>
        </row>
        <row r="15683">
          <cell r="A15683" t="str">
            <v>634643611</v>
          </cell>
        </row>
        <row r="15684">
          <cell r="A15684" t="str">
            <v>634643612</v>
          </cell>
        </row>
        <row r="15685">
          <cell r="A15685" t="str">
            <v>634643613</v>
          </cell>
        </row>
        <row r="15686">
          <cell r="A15686" t="str">
            <v>634645000</v>
          </cell>
        </row>
        <row r="15687">
          <cell r="A15687" t="str">
            <v>634645100</v>
          </cell>
        </row>
        <row r="15688">
          <cell r="A15688" t="str">
            <v>634645105</v>
          </cell>
        </row>
        <row r="15689">
          <cell r="A15689" t="str">
            <v>634645106</v>
          </cell>
        </row>
        <row r="15690">
          <cell r="A15690" t="str">
            <v>634645107</v>
          </cell>
        </row>
        <row r="15691">
          <cell r="A15691" t="str">
            <v>634645109</v>
          </cell>
        </row>
        <row r="15692">
          <cell r="A15692" t="str">
            <v>634645123</v>
          </cell>
        </row>
        <row r="15693">
          <cell r="A15693" t="str">
            <v>634645200</v>
          </cell>
        </row>
        <row r="15694">
          <cell r="A15694" t="str">
            <v>634645202</v>
          </cell>
        </row>
        <row r="15695">
          <cell r="A15695" t="str">
            <v>634645203</v>
          </cell>
        </row>
        <row r="15696">
          <cell r="A15696" t="str">
            <v>634645204</v>
          </cell>
        </row>
        <row r="15697">
          <cell r="A15697" t="str">
            <v>634645205</v>
          </cell>
        </row>
        <row r="15698">
          <cell r="A15698" t="str">
            <v>634645206</v>
          </cell>
        </row>
        <row r="15699">
          <cell r="A15699" t="str">
            <v>634645207</v>
          </cell>
        </row>
        <row r="15700">
          <cell r="A15700" t="str">
            <v>634645208</v>
          </cell>
        </row>
        <row r="15701">
          <cell r="A15701" t="str">
            <v>634645209</v>
          </cell>
        </row>
        <row r="15702">
          <cell r="A15702" t="str">
            <v>634645211</v>
          </cell>
        </row>
        <row r="15703">
          <cell r="A15703" t="str">
            <v>634645212</v>
          </cell>
        </row>
        <row r="15704">
          <cell r="A15704" t="str">
            <v>634645213</v>
          </cell>
        </row>
        <row r="15705">
          <cell r="A15705" t="str">
            <v>634645214</v>
          </cell>
        </row>
        <row r="15706">
          <cell r="A15706" t="str">
            <v>634645300</v>
          </cell>
        </row>
        <row r="15707">
          <cell r="A15707" t="str">
            <v>634645302</v>
          </cell>
        </row>
        <row r="15708">
          <cell r="A15708" t="str">
            <v>634645304</v>
          </cell>
        </row>
        <row r="15709">
          <cell r="A15709" t="str">
            <v>634645305</v>
          </cell>
        </row>
        <row r="15710">
          <cell r="A15710" t="str">
            <v>634645306</v>
          </cell>
        </row>
        <row r="15711">
          <cell r="A15711" t="str">
            <v>634645400</v>
          </cell>
        </row>
        <row r="15712">
          <cell r="A15712" t="str">
            <v>634645402</v>
          </cell>
        </row>
        <row r="15713">
          <cell r="A15713" t="str">
            <v>634645404</v>
          </cell>
        </row>
        <row r="15714">
          <cell r="A15714" t="str">
            <v>634645500</v>
          </cell>
        </row>
        <row r="15715">
          <cell r="A15715" t="str">
            <v>634645502</v>
          </cell>
        </row>
        <row r="15716">
          <cell r="A15716" t="str">
            <v>634645505</v>
          </cell>
        </row>
        <row r="15717">
          <cell r="A15717" t="str">
            <v>634645506</v>
          </cell>
        </row>
        <row r="15718">
          <cell r="A15718" t="str">
            <v>634645507</v>
          </cell>
        </row>
        <row r="15719">
          <cell r="A15719" t="str">
            <v>634645600</v>
          </cell>
        </row>
        <row r="15720">
          <cell r="A15720" t="str">
            <v>634645602</v>
          </cell>
        </row>
        <row r="15721">
          <cell r="A15721" t="str">
            <v>634645603</v>
          </cell>
        </row>
        <row r="15722">
          <cell r="A15722" t="str">
            <v>634645604</v>
          </cell>
        </row>
        <row r="15723">
          <cell r="A15723" t="str">
            <v>634645605</v>
          </cell>
        </row>
        <row r="15724">
          <cell r="A15724" t="str">
            <v>634645606</v>
          </cell>
        </row>
        <row r="15725">
          <cell r="A15725" t="str">
            <v>634645607</v>
          </cell>
        </row>
        <row r="15726">
          <cell r="A15726" t="str">
            <v>634645608</v>
          </cell>
        </row>
        <row r="15727">
          <cell r="A15727" t="str">
            <v>634645609</v>
          </cell>
        </row>
        <row r="15728">
          <cell r="A15728" t="str">
            <v>634645611</v>
          </cell>
        </row>
        <row r="15729">
          <cell r="A15729" t="str">
            <v>634647000</v>
          </cell>
        </row>
        <row r="15730">
          <cell r="A15730" t="str">
            <v>634647100</v>
          </cell>
        </row>
        <row r="15731">
          <cell r="A15731" t="str">
            <v>634647102</v>
          </cell>
        </row>
        <row r="15732">
          <cell r="A15732" t="str">
            <v>634647103</v>
          </cell>
        </row>
        <row r="15733">
          <cell r="A15733" t="str">
            <v>634647104</v>
          </cell>
        </row>
        <row r="15734">
          <cell r="A15734" t="str">
            <v>634647107</v>
          </cell>
        </row>
        <row r="15735">
          <cell r="A15735" t="str">
            <v>634647108</v>
          </cell>
        </row>
        <row r="15736">
          <cell r="A15736" t="str">
            <v>634647114</v>
          </cell>
        </row>
        <row r="15737">
          <cell r="A15737" t="str">
            <v>634647115</v>
          </cell>
        </row>
        <row r="15738">
          <cell r="A15738" t="str">
            <v>634647116</v>
          </cell>
        </row>
        <row r="15739">
          <cell r="A15739" t="str">
            <v>634647200</v>
          </cell>
        </row>
        <row r="15740">
          <cell r="A15740" t="str">
            <v>634647203</v>
          </cell>
        </row>
        <row r="15741">
          <cell r="A15741" t="str">
            <v>634647206</v>
          </cell>
        </row>
        <row r="15742">
          <cell r="A15742" t="str">
            <v>634647207</v>
          </cell>
        </row>
        <row r="15743">
          <cell r="A15743" t="str">
            <v>634647208</v>
          </cell>
        </row>
        <row r="15744">
          <cell r="A15744" t="str">
            <v>634647209</v>
          </cell>
        </row>
        <row r="15745">
          <cell r="A15745" t="str">
            <v>634647211</v>
          </cell>
        </row>
        <row r="15746">
          <cell r="A15746" t="str">
            <v>634647300</v>
          </cell>
        </row>
        <row r="15747">
          <cell r="A15747" t="str">
            <v>634647305</v>
          </cell>
        </row>
        <row r="15748">
          <cell r="A15748" t="str">
            <v>634647306</v>
          </cell>
        </row>
        <row r="15749">
          <cell r="A15749" t="str">
            <v>634647308</v>
          </cell>
        </row>
        <row r="15750">
          <cell r="A15750" t="str">
            <v>634647309</v>
          </cell>
        </row>
        <row r="15751">
          <cell r="A15751" t="str">
            <v>634649000</v>
          </cell>
        </row>
        <row r="15752">
          <cell r="A15752" t="str">
            <v>634649100</v>
          </cell>
        </row>
        <row r="15753">
          <cell r="A15753" t="str">
            <v>634649103</v>
          </cell>
        </row>
        <row r="15754">
          <cell r="A15754" t="str">
            <v>634649200</v>
          </cell>
        </row>
        <row r="15755">
          <cell r="A15755" t="str">
            <v>634649203</v>
          </cell>
        </row>
        <row r="15756">
          <cell r="A15756" t="str">
            <v>634649209</v>
          </cell>
        </row>
        <row r="15757">
          <cell r="A15757" t="str">
            <v>634649300</v>
          </cell>
        </row>
        <row r="15758">
          <cell r="A15758" t="str">
            <v>634649303</v>
          </cell>
        </row>
        <row r="15759">
          <cell r="A15759" t="str">
            <v>634649500</v>
          </cell>
        </row>
        <row r="15760">
          <cell r="A15760" t="str">
            <v>634649600</v>
          </cell>
        </row>
        <row r="15761">
          <cell r="A15761" t="str">
            <v>634649605</v>
          </cell>
        </row>
        <row r="15762">
          <cell r="A15762" t="str">
            <v>634649607</v>
          </cell>
        </row>
        <row r="15763">
          <cell r="A15763" t="str">
            <v>634649611</v>
          </cell>
        </row>
        <row r="15764">
          <cell r="A15764" t="str">
            <v>634649613</v>
          </cell>
        </row>
        <row r="15765">
          <cell r="A15765" t="str">
            <v>634649614</v>
          </cell>
        </row>
        <row r="15766">
          <cell r="A15766" t="str">
            <v>634800000</v>
          </cell>
        </row>
        <row r="15767">
          <cell r="A15767" t="str">
            <v>634821100</v>
          </cell>
        </row>
        <row r="15768">
          <cell r="A15768" t="str">
            <v>634833000</v>
          </cell>
        </row>
        <row r="15769">
          <cell r="A15769" t="str">
            <v>634833100</v>
          </cell>
        </row>
        <row r="15770">
          <cell r="A15770" t="str">
            <v>634833300</v>
          </cell>
        </row>
        <row r="15771">
          <cell r="A15771" t="str">
            <v>634833400</v>
          </cell>
        </row>
        <row r="15772">
          <cell r="A15772" t="str">
            <v>634833500</v>
          </cell>
        </row>
        <row r="15773">
          <cell r="A15773" t="str">
            <v>634833700</v>
          </cell>
        </row>
        <row r="15774">
          <cell r="A15774" t="str">
            <v>634833702</v>
          </cell>
        </row>
        <row r="15775">
          <cell r="A15775" t="str">
            <v>634835000</v>
          </cell>
        </row>
        <row r="15776">
          <cell r="A15776" t="str">
            <v>634835100</v>
          </cell>
        </row>
        <row r="15777">
          <cell r="A15777" t="str">
            <v>634835200</v>
          </cell>
        </row>
        <row r="15778">
          <cell r="A15778" t="str">
            <v>634835300</v>
          </cell>
        </row>
        <row r="15779">
          <cell r="A15779" t="str">
            <v>634835400</v>
          </cell>
        </row>
        <row r="15780">
          <cell r="A15780" t="str">
            <v>634837000</v>
          </cell>
        </row>
        <row r="15781">
          <cell r="A15781" t="str">
            <v>634837100</v>
          </cell>
        </row>
        <row r="15782">
          <cell r="A15782" t="str">
            <v>634839000</v>
          </cell>
        </row>
        <row r="15783">
          <cell r="A15783" t="str">
            <v>634839100</v>
          </cell>
        </row>
        <row r="15784">
          <cell r="A15784" t="str">
            <v>634839105</v>
          </cell>
        </row>
        <row r="15785">
          <cell r="A15785" t="str">
            <v>634839200</v>
          </cell>
        </row>
        <row r="15786">
          <cell r="A15786" t="str">
            <v>634839300</v>
          </cell>
        </row>
        <row r="15787">
          <cell r="A15787" t="str">
            <v>634839500</v>
          </cell>
        </row>
        <row r="15788">
          <cell r="A15788" t="str">
            <v>634839503</v>
          </cell>
        </row>
        <row r="15789">
          <cell r="A15789" t="str">
            <v>634839506</v>
          </cell>
        </row>
        <row r="15790">
          <cell r="A15790" t="str">
            <v>634841000</v>
          </cell>
        </row>
        <row r="15791">
          <cell r="A15791" t="str">
            <v>634841100</v>
          </cell>
        </row>
        <row r="15792">
          <cell r="A15792" t="str">
            <v>634841200</v>
          </cell>
        </row>
        <row r="15793">
          <cell r="A15793" t="str">
            <v>634841300</v>
          </cell>
        </row>
        <row r="15794">
          <cell r="A15794" t="str">
            <v>634841303</v>
          </cell>
        </row>
        <row r="15795">
          <cell r="A15795" t="str">
            <v>634841400</v>
          </cell>
        </row>
        <row r="15796">
          <cell r="A15796" t="str">
            <v>634843000</v>
          </cell>
        </row>
        <row r="15797">
          <cell r="A15797" t="str">
            <v>634843100</v>
          </cell>
        </row>
        <row r="15798">
          <cell r="A15798" t="str">
            <v>634843200</v>
          </cell>
        </row>
        <row r="15799">
          <cell r="A15799" t="str">
            <v>634843300</v>
          </cell>
        </row>
        <row r="15800">
          <cell r="A15800" t="str">
            <v>634843400</v>
          </cell>
        </row>
        <row r="15801">
          <cell r="A15801" t="str">
            <v>634845000</v>
          </cell>
        </row>
        <row r="15802">
          <cell r="A15802" t="str">
            <v>634845100</v>
          </cell>
        </row>
        <row r="15803">
          <cell r="A15803" t="str">
            <v>634845103</v>
          </cell>
        </row>
        <row r="15804">
          <cell r="A15804" t="str">
            <v>634845200</v>
          </cell>
        </row>
        <row r="15805">
          <cell r="A15805" t="str">
            <v>634845205</v>
          </cell>
        </row>
        <row r="15806">
          <cell r="A15806" t="str">
            <v>634845500</v>
          </cell>
        </row>
        <row r="15807">
          <cell r="A15807" t="str">
            <v>634847000</v>
          </cell>
        </row>
        <row r="15808">
          <cell r="A15808" t="str">
            <v>634847100</v>
          </cell>
        </row>
        <row r="15809">
          <cell r="A15809" t="str">
            <v>634847200</v>
          </cell>
        </row>
        <row r="15810">
          <cell r="A15810" t="str">
            <v>634847300</v>
          </cell>
        </row>
        <row r="15811">
          <cell r="A15811" t="str">
            <v>634849000</v>
          </cell>
        </row>
        <row r="15812">
          <cell r="A15812" t="str">
            <v>634849100</v>
          </cell>
        </row>
        <row r="15813">
          <cell r="A15813" t="str">
            <v>634849200</v>
          </cell>
        </row>
        <row r="15814">
          <cell r="A15814" t="str">
            <v>634853000</v>
          </cell>
        </row>
        <row r="15815">
          <cell r="A15815" t="str">
            <v>634853100</v>
          </cell>
        </row>
        <row r="15816">
          <cell r="A15816" t="str">
            <v>634853105</v>
          </cell>
        </row>
        <row r="15817">
          <cell r="A15817" t="str">
            <v>634853200</v>
          </cell>
        </row>
        <row r="15818">
          <cell r="A15818" t="str">
            <v>634853400</v>
          </cell>
        </row>
        <row r="15819">
          <cell r="A15819" t="str">
            <v>634855000</v>
          </cell>
        </row>
        <row r="15820">
          <cell r="A15820" t="str">
            <v>634855100</v>
          </cell>
        </row>
        <row r="15821">
          <cell r="A15821" t="str">
            <v>634855200</v>
          </cell>
        </row>
        <row r="15822">
          <cell r="A15822" t="str">
            <v>634855300</v>
          </cell>
        </row>
        <row r="15823">
          <cell r="A15823" t="str">
            <v>634855400</v>
          </cell>
        </row>
        <row r="15824">
          <cell r="A15824" t="str">
            <v>634857000</v>
          </cell>
        </row>
        <row r="15825">
          <cell r="A15825" t="str">
            <v>634857100</v>
          </cell>
        </row>
        <row r="15826">
          <cell r="A15826" t="str">
            <v>634857200</v>
          </cell>
        </row>
        <row r="15827">
          <cell r="A15827" t="str">
            <v>634857300</v>
          </cell>
        </row>
        <row r="15828">
          <cell r="A15828" t="str">
            <v>634857400</v>
          </cell>
        </row>
        <row r="15829">
          <cell r="A15829" t="str">
            <v>634859000</v>
          </cell>
        </row>
        <row r="15830">
          <cell r="A15830" t="str">
            <v>634859100</v>
          </cell>
        </row>
        <row r="15831">
          <cell r="A15831" t="str">
            <v>634859103</v>
          </cell>
        </row>
        <row r="15832">
          <cell r="A15832" t="str">
            <v>634861000</v>
          </cell>
        </row>
        <row r="15833">
          <cell r="A15833" t="str">
            <v>634861100</v>
          </cell>
        </row>
        <row r="15834">
          <cell r="A15834" t="str">
            <v>634861200</v>
          </cell>
        </row>
        <row r="15835">
          <cell r="A15835" t="str">
            <v>634861300</v>
          </cell>
        </row>
        <row r="15836">
          <cell r="A15836" t="str">
            <v>634861400</v>
          </cell>
        </row>
        <row r="15837">
          <cell r="A15837" t="str">
            <v>634861500</v>
          </cell>
        </row>
        <row r="15838">
          <cell r="A15838" t="str">
            <v>635000000</v>
          </cell>
        </row>
        <row r="15839">
          <cell r="A15839" t="str">
            <v>635030000</v>
          </cell>
        </row>
        <row r="15840">
          <cell r="A15840" t="str">
            <v>635030100</v>
          </cell>
        </row>
        <row r="15841">
          <cell r="A15841" t="str">
            <v>635030300</v>
          </cell>
        </row>
        <row r="15842">
          <cell r="A15842" t="str">
            <v>635030400</v>
          </cell>
        </row>
        <row r="15843">
          <cell r="A15843" t="str">
            <v>635030500</v>
          </cell>
        </row>
        <row r="15844">
          <cell r="A15844" t="str">
            <v>635030600</v>
          </cell>
        </row>
        <row r="15845">
          <cell r="A15845" t="str">
            <v>635033000</v>
          </cell>
        </row>
        <row r="15846">
          <cell r="A15846" t="str">
            <v>635033100</v>
          </cell>
        </row>
        <row r="15847">
          <cell r="A15847" t="str">
            <v>635033200</v>
          </cell>
        </row>
        <row r="15848">
          <cell r="A15848" t="str">
            <v>635035000</v>
          </cell>
        </row>
        <row r="15849">
          <cell r="A15849" t="str">
            <v>635035100</v>
          </cell>
        </row>
        <row r="15850">
          <cell r="A15850" t="str">
            <v>635035105</v>
          </cell>
        </row>
        <row r="15851">
          <cell r="A15851" t="str">
            <v>635035200</v>
          </cell>
        </row>
        <row r="15852">
          <cell r="A15852" t="str">
            <v>635035300</v>
          </cell>
        </row>
        <row r="15853">
          <cell r="A15853" t="str">
            <v>635037000</v>
          </cell>
        </row>
        <row r="15854">
          <cell r="A15854" t="str">
            <v>635037100</v>
          </cell>
        </row>
        <row r="15855">
          <cell r="A15855" t="str">
            <v>635037200</v>
          </cell>
        </row>
        <row r="15856">
          <cell r="A15856" t="str">
            <v>635039000</v>
          </cell>
        </row>
        <row r="15857">
          <cell r="A15857" t="str">
            <v>635039100</v>
          </cell>
        </row>
        <row r="15858">
          <cell r="A15858" t="str">
            <v>635039105</v>
          </cell>
        </row>
        <row r="15859">
          <cell r="A15859" t="str">
            <v>635039107</v>
          </cell>
        </row>
        <row r="15860">
          <cell r="A15860" t="str">
            <v>635039300</v>
          </cell>
        </row>
        <row r="15861">
          <cell r="A15861" t="str">
            <v>635039500</v>
          </cell>
        </row>
        <row r="15862">
          <cell r="A15862" t="str">
            <v>635045000</v>
          </cell>
        </row>
        <row r="15863">
          <cell r="A15863" t="str">
            <v>635045100</v>
          </cell>
        </row>
        <row r="15864">
          <cell r="A15864" t="str">
            <v>635045200</v>
          </cell>
        </row>
        <row r="15865">
          <cell r="A15865" t="str">
            <v>635045300</v>
          </cell>
        </row>
        <row r="15866">
          <cell r="A15866" t="str">
            <v>635045400</v>
          </cell>
        </row>
        <row r="15867">
          <cell r="A15867" t="str">
            <v>635047000</v>
          </cell>
        </row>
        <row r="15868">
          <cell r="A15868" t="str">
            <v>635047100</v>
          </cell>
        </row>
        <row r="15869">
          <cell r="A15869" t="str">
            <v>635047300</v>
          </cell>
        </row>
        <row r="15870">
          <cell r="A15870" t="str">
            <v>635049000</v>
          </cell>
        </row>
        <row r="15871">
          <cell r="A15871" t="str">
            <v>635049100</v>
          </cell>
        </row>
        <row r="15872">
          <cell r="A15872" t="str">
            <v>635049300</v>
          </cell>
        </row>
        <row r="15873">
          <cell r="A15873" t="str">
            <v>635053000</v>
          </cell>
        </row>
        <row r="15874">
          <cell r="A15874" t="str">
            <v>635053100</v>
          </cell>
        </row>
        <row r="15875">
          <cell r="A15875" t="str">
            <v>635053300</v>
          </cell>
        </row>
        <row r="15876">
          <cell r="A15876" t="str">
            <v>635053400</v>
          </cell>
        </row>
        <row r="15877">
          <cell r="A15877" t="str">
            <v>635053405</v>
          </cell>
        </row>
        <row r="15878">
          <cell r="A15878" t="str">
            <v>635055000</v>
          </cell>
        </row>
        <row r="15879">
          <cell r="A15879" t="str">
            <v>635055100</v>
          </cell>
        </row>
        <row r="15880">
          <cell r="A15880" t="str">
            <v>635055400</v>
          </cell>
        </row>
        <row r="15881">
          <cell r="A15881" t="str">
            <v>635057000</v>
          </cell>
        </row>
        <row r="15882">
          <cell r="A15882" t="str">
            <v>635057100</v>
          </cell>
        </row>
        <row r="15883">
          <cell r="A15883" t="str">
            <v>635057280</v>
          </cell>
        </row>
        <row r="15884">
          <cell r="A15884" t="str">
            <v>635057300</v>
          </cell>
        </row>
        <row r="15885">
          <cell r="A15885" t="str">
            <v>635057480</v>
          </cell>
        </row>
        <row r="15886">
          <cell r="A15886" t="str">
            <v>635059000</v>
          </cell>
        </row>
        <row r="15887">
          <cell r="A15887" t="str">
            <v>635059100</v>
          </cell>
        </row>
        <row r="15888">
          <cell r="A15888" t="str">
            <v>635059200</v>
          </cell>
        </row>
        <row r="15889">
          <cell r="A15889" t="str">
            <v>635059300</v>
          </cell>
        </row>
        <row r="15890">
          <cell r="A15890" t="str">
            <v>635059400</v>
          </cell>
        </row>
        <row r="15891">
          <cell r="A15891" t="str">
            <v>635063000</v>
          </cell>
        </row>
        <row r="15892">
          <cell r="A15892" t="str">
            <v>635063100</v>
          </cell>
        </row>
        <row r="15893">
          <cell r="A15893" t="str">
            <v>635063105</v>
          </cell>
        </row>
        <row r="15894">
          <cell r="A15894" t="str">
            <v>635063300</v>
          </cell>
        </row>
        <row r="15895">
          <cell r="A15895" t="str">
            <v>635063500</v>
          </cell>
        </row>
        <row r="15896">
          <cell r="A15896" t="str">
            <v>635065000</v>
          </cell>
        </row>
        <row r="15897">
          <cell r="A15897" t="str">
            <v>635065100</v>
          </cell>
        </row>
        <row r="15898">
          <cell r="A15898" t="str">
            <v>635065105</v>
          </cell>
        </row>
        <row r="15899">
          <cell r="A15899" t="str">
            <v>635065200</v>
          </cell>
        </row>
        <row r="15900">
          <cell r="A15900" t="str">
            <v>635065300</v>
          </cell>
        </row>
        <row r="15901">
          <cell r="A15901" t="str">
            <v>635065500</v>
          </cell>
        </row>
        <row r="15902">
          <cell r="A15902" t="str">
            <v>635067000</v>
          </cell>
        </row>
        <row r="15903">
          <cell r="A15903" t="str">
            <v>635067100</v>
          </cell>
        </row>
        <row r="15904">
          <cell r="A15904" t="str">
            <v>635067105</v>
          </cell>
        </row>
        <row r="15905">
          <cell r="A15905" t="str">
            <v>635067200</v>
          </cell>
        </row>
        <row r="15906">
          <cell r="A15906" t="str">
            <v>635067300</v>
          </cell>
        </row>
        <row r="15907">
          <cell r="A15907" t="str">
            <v>635067400</v>
          </cell>
        </row>
        <row r="15908">
          <cell r="A15908" t="str">
            <v>635069000</v>
          </cell>
        </row>
        <row r="15909">
          <cell r="A15909" t="str">
            <v>635069100</v>
          </cell>
        </row>
        <row r="15910">
          <cell r="A15910" t="str">
            <v>635069105</v>
          </cell>
        </row>
        <row r="15911">
          <cell r="A15911" t="str">
            <v>635069400</v>
          </cell>
        </row>
        <row r="15912">
          <cell r="A15912" t="str">
            <v>635069500</v>
          </cell>
        </row>
        <row r="15913">
          <cell r="A15913" t="str">
            <v>635073000</v>
          </cell>
        </row>
        <row r="15914">
          <cell r="A15914" t="str">
            <v>635073100</v>
          </cell>
        </row>
        <row r="15915">
          <cell r="A15915" t="str">
            <v>635073200</v>
          </cell>
        </row>
        <row r="15916">
          <cell r="A15916" t="str">
            <v>635073300</v>
          </cell>
        </row>
        <row r="15917">
          <cell r="A15917" t="str">
            <v>635073400</v>
          </cell>
        </row>
        <row r="15918">
          <cell r="A15918" t="str">
            <v>635077000</v>
          </cell>
        </row>
        <row r="15919">
          <cell r="A15919" t="str">
            <v>635077100</v>
          </cell>
        </row>
        <row r="15920">
          <cell r="A15920" t="str">
            <v>635077300</v>
          </cell>
        </row>
        <row r="15921">
          <cell r="A15921" t="str">
            <v>635200000</v>
          </cell>
        </row>
        <row r="15922">
          <cell r="A15922" t="str">
            <v>635230000</v>
          </cell>
        </row>
        <row r="15923">
          <cell r="A15923" t="str">
            <v>635230100</v>
          </cell>
        </row>
        <row r="15924">
          <cell r="A15924" t="str">
            <v>635230102</v>
          </cell>
        </row>
        <row r="15925">
          <cell r="A15925" t="str">
            <v>635230103</v>
          </cell>
        </row>
        <row r="15926">
          <cell r="A15926" t="str">
            <v>635230104</v>
          </cell>
        </row>
        <row r="15927">
          <cell r="A15927" t="str">
            <v>635230105</v>
          </cell>
        </row>
        <row r="15928">
          <cell r="A15928" t="str">
            <v>635230106</v>
          </cell>
        </row>
        <row r="15929">
          <cell r="A15929" t="str">
            <v>635230107</v>
          </cell>
        </row>
        <row r="15930">
          <cell r="A15930" t="str">
            <v>635230108</v>
          </cell>
        </row>
        <row r="15931">
          <cell r="A15931" t="str">
            <v>635230109</v>
          </cell>
        </row>
        <row r="15932">
          <cell r="A15932" t="str">
            <v>635230111</v>
          </cell>
        </row>
        <row r="15933">
          <cell r="A15933" t="str">
            <v>635230112</v>
          </cell>
        </row>
        <row r="15934">
          <cell r="A15934" t="str">
            <v>635230113</v>
          </cell>
        </row>
        <row r="15935">
          <cell r="A15935" t="str">
            <v>635230114</v>
          </cell>
        </row>
        <row r="15936">
          <cell r="A15936" t="str">
            <v>635230115</v>
          </cell>
        </row>
        <row r="15937">
          <cell r="A15937" t="str">
            <v>635230116</v>
          </cell>
        </row>
        <row r="15938">
          <cell r="A15938" t="str">
            <v>635230117</v>
          </cell>
        </row>
        <row r="15939">
          <cell r="A15939" t="str">
            <v>635230118</v>
          </cell>
        </row>
        <row r="15940">
          <cell r="A15940" t="str">
            <v>635230119</v>
          </cell>
        </row>
        <row r="15941">
          <cell r="A15941" t="str">
            <v>635230200</v>
          </cell>
        </row>
        <row r="15942">
          <cell r="A15942" t="str">
            <v>635230203</v>
          </cell>
        </row>
        <row r="15943">
          <cell r="A15943" t="str">
            <v>635230204</v>
          </cell>
        </row>
        <row r="15944">
          <cell r="A15944" t="str">
            <v>635230205</v>
          </cell>
        </row>
        <row r="15945">
          <cell r="A15945" t="str">
            <v>635230206</v>
          </cell>
        </row>
        <row r="15946">
          <cell r="A15946" t="str">
            <v>635230207</v>
          </cell>
        </row>
        <row r="15947">
          <cell r="A15947" t="str">
            <v>635230208</v>
          </cell>
        </row>
        <row r="15948">
          <cell r="A15948" t="str">
            <v>635230209</v>
          </cell>
        </row>
        <row r="15949">
          <cell r="A15949" t="str">
            <v>635230211</v>
          </cell>
        </row>
        <row r="15950">
          <cell r="A15950" t="str">
            <v>635230212</v>
          </cell>
        </row>
        <row r="15951">
          <cell r="A15951" t="str">
            <v>635230300</v>
          </cell>
        </row>
        <row r="15952">
          <cell r="A15952" t="str">
            <v>635230400</v>
          </cell>
        </row>
        <row r="15953">
          <cell r="A15953" t="str">
            <v>635230403</v>
          </cell>
        </row>
        <row r="15954">
          <cell r="A15954" t="str">
            <v>635230405</v>
          </cell>
        </row>
        <row r="15955">
          <cell r="A15955" t="str">
            <v>635233000</v>
          </cell>
        </row>
        <row r="15956">
          <cell r="A15956" t="str">
            <v>635233100</v>
          </cell>
        </row>
        <row r="15957">
          <cell r="A15957" t="str">
            <v>635233102</v>
          </cell>
        </row>
        <row r="15958">
          <cell r="A15958" t="str">
            <v>635233104</v>
          </cell>
        </row>
        <row r="15959">
          <cell r="A15959" t="str">
            <v>635233106</v>
          </cell>
        </row>
        <row r="15960">
          <cell r="A15960" t="str">
            <v>635233111</v>
          </cell>
        </row>
        <row r="15961">
          <cell r="A15961" t="str">
            <v>635233113</v>
          </cell>
        </row>
        <row r="15962">
          <cell r="A15962" t="str">
            <v>635233114</v>
          </cell>
        </row>
        <row r="15963">
          <cell r="A15963" t="str">
            <v>635233115</v>
          </cell>
        </row>
        <row r="15964">
          <cell r="A15964" t="str">
            <v>635233300</v>
          </cell>
        </row>
        <row r="15965">
          <cell r="A15965" t="str">
            <v>635233302</v>
          </cell>
        </row>
        <row r="15966">
          <cell r="A15966" t="str">
            <v>635233304</v>
          </cell>
        </row>
        <row r="15967">
          <cell r="A15967" t="str">
            <v>635233308</v>
          </cell>
        </row>
        <row r="15968">
          <cell r="A15968" t="str">
            <v>635233315</v>
          </cell>
        </row>
        <row r="15969">
          <cell r="A15969" t="str">
            <v>635233317</v>
          </cell>
        </row>
        <row r="15970">
          <cell r="A15970" t="str">
            <v>635233318</v>
          </cell>
        </row>
        <row r="15971">
          <cell r="A15971" t="str">
            <v>635233319</v>
          </cell>
        </row>
        <row r="15972">
          <cell r="A15972" t="str">
            <v>635233321</v>
          </cell>
        </row>
        <row r="15973">
          <cell r="A15973" t="str">
            <v>635233400</v>
          </cell>
        </row>
        <row r="15974">
          <cell r="A15974" t="str">
            <v>635233403</v>
          </cell>
        </row>
        <row r="15975">
          <cell r="A15975" t="str">
            <v>635233406</v>
          </cell>
        </row>
        <row r="15976">
          <cell r="A15976" t="str">
            <v>635233500</v>
          </cell>
        </row>
        <row r="15977">
          <cell r="A15977" t="str">
            <v>635235000</v>
          </cell>
        </row>
        <row r="15978">
          <cell r="A15978" t="str">
            <v>635235100</v>
          </cell>
        </row>
        <row r="15979">
          <cell r="A15979" t="str">
            <v>635235102</v>
          </cell>
        </row>
        <row r="15980">
          <cell r="A15980" t="str">
            <v>635235104</v>
          </cell>
        </row>
        <row r="15981">
          <cell r="A15981" t="str">
            <v>635235111</v>
          </cell>
        </row>
        <row r="15982">
          <cell r="A15982" t="str">
            <v>635235113</v>
          </cell>
        </row>
        <row r="15983">
          <cell r="A15983" t="str">
            <v>635235115</v>
          </cell>
        </row>
        <row r="15984">
          <cell r="A15984" t="str">
            <v>635235117</v>
          </cell>
        </row>
        <row r="15985">
          <cell r="A15985" t="str">
            <v>635235200</v>
          </cell>
        </row>
        <row r="15986">
          <cell r="A15986" t="str">
            <v>635235400</v>
          </cell>
        </row>
        <row r="15987">
          <cell r="A15987" t="str">
            <v>635235402</v>
          </cell>
        </row>
        <row r="15988">
          <cell r="A15988" t="str">
            <v>635235405</v>
          </cell>
        </row>
        <row r="15989">
          <cell r="A15989" t="str">
            <v>635235406</v>
          </cell>
        </row>
        <row r="15990">
          <cell r="A15990" t="str">
            <v>635235407</v>
          </cell>
        </row>
        <row r="15991">
          <cell r="A15991" t="str">
            <v>635235409</v>
          </cell>
        </row>
        <row r="15992">
          <cell r="A15992" t="str">
            <v>635235500</v>
          </cell>
        </row>
        <row r="15993">
          <cell r="A15993" t="str">
            <v>635235505</v>
          </cell>
        </row>
        <row r="15994">
          <cell r="A15994" t="str">
            <v>635235600</v>
          </cell>
        </row>
        <row r="15995">
          <cell r="A15995" t="str">
            <v>635235603</v>
          </cell>
        </row>
        <row r="15996">
          <cell r="A15996" t="str">
            <v>635235604</v>
          </cell>
        </row>
        <row r="15997">
          <cell r="A15997" t="str">
            <v>635235606</v>
          </cell>
        </row>
        <row r="15998">
          <cell r="A15998" t="str">
            <v>635235609</v>
          </cell>
        </row>
        <row r="15999">
          <cell r="A15999" t="str">
            <v>635235700</v>
          </cell>
        </row>
        <row r="16000">
          <cell r="A16000" t="str">
            <v>635235780</v>
          </cell>
        </row>
        <row r="16001">
          <cell r="A16001" t="str">
            <v>635235800</v>
          </cell>
        </row>
        <row r="16002">
          <cell r="A16002" t="str">
            <v>635235803</v>
          </cell>
        </row>
        <row r="16003">
          <cell r="A16003" t="str">
            <v>635235900</v>
          </cell>
        </row>
        <row r="16004">
          <cell r="A16004" t="str">
            <v>635235903</v>
          </cell>
        </row>
        <row r="16005">
          <cell r="A16005" t="str">
            <v>635237000</v>
          </cell>
        </row>
        <row r="16006">
          <cell r="A16006" t="str">
            <v>635237100</v>
          </cell>
        </row>
        <row r="16007">
          <cell r="A16007" t="str">
            <v>635237105</v>
          </cell>
        </row>
        <row r="16008">
          <cell r="A16008" t="str">
            <v>635237106</v>
          </cell>
        </row>
        <row r="16009">
          <cell r="A16009" t="str">
            <v>635237107</v>
          </cell>
        </row>
        <row r="16010">
          <cell r="A16010" t="str">
            <v>635237108</v>
          </cell>
        </row>
        <row r="16011">
          <cell r="A16011" t="str">
            <v>635237109</v>
          </cell>
        </row>
        <row r="16012">
          <cell r="A16012" t="str">
            <v>635237200</v>
          </cell>
        </row>
        <row r="16013">
          <cell r="A16013" t="str">
            <v>635237205</v>
          </cell>
        </row>
        <row r="16014">
          <cell r="A16014" t="str">
            <v>635237206</v>
          </cell>
        </row>
        <row r="16015">
          <cell r="A16015" t="str">
            <v>635237207</v>
          </cell>
        </row>
        <row r="16016">
          <cell r="A16016" t="str">
            <v>635237208</v>
          </cell>
        </row>
        <row r="16017">
          <cell r="A16017" t="str">
            <v>635237209</v>
          </cell>
        </row>
        <row r="16018">
          <cell r="A16018" t="str">
            <v>635237211</v>
          </cell>
        </row>
        <row r="16019">
          <cell r="A16019" t="str">
            <v>635237212</v>
          </cell>
        </row>
        <row r="16020">
          <cell r="A16020" t="str">
            <v>635237300</v>
          </cell>
        </row>
        <row r="16021">
          <cell r="A16021" t="str">
            <v>635237305</v>
          </cell>
        </row>
        <row r="16022">
          <cell r="A16022" t="str">
            <v>635237306</v>
          </cell>
        </row>
        <row r="16023">
          <cell r="A16023" t="str">
            <v>635237308</v>
          </cell>
        </row>
        <row r="16024">
          <cell r="A16024" t="str">
            <v>635237309</v>
          </cell>
        </row>
        <row r="16025">
          <cell r="A16025" t="str">
            <v>635239000</v>
          </cell>
        </row>
        <row r="16026">
          <cell r="A16026" t="str">
            <v>635239100</v>
          </cell>
        </row>
        <row r="16027">
          <cell r="A16027" t="str">
            <v>635239105</v>
          </cell>
        </row>
        <row r="16028">
          <cell r="A16028" t="str">
            <v>635239200</v>
          </cell>
        </row>
        <row r="16029">
          <cell r="A16029" t="str">
            <v>635239300</v>
          </cell>
        </row>
        <row r="16030">
          <cell r="A16030" t="str">
            <v>635239500</v>
          </cell>
        </row>
        <row r="16031">
          <cell r="A16031" t="str">
            <v>635239502</v>
          </cell>
        </row>
        <row r="16032">
          <cell r="A16032" t="str">
            <v>635239600</v>
          </cell>
        </row>
        <row r="16033">
          <cell r="A16033" t="str">
            <v>635239700</v>
          </cell>
        </row>
        <row r="16034">
          <cell r="A16034" t="str">
            <v>635239705</v>
          </cell>
        </row>
        <row r="16035">
          <cell r="A16035" t="str">
            <v>635239706</v>
          </cell>
        </row>
        <row r="16036">
          <cell r="A16036" t="str">
            <v>635239707</v>
          </cell>
        </row>
        <row r="16037">
          <cell r="A16037" t="str">
            <v>635243000</v>
          </cell>
        </row>
        <row r="16038">
          <cell r="A16038" t="str">
            <v>635243100</v>
          </cell>
        </row>
        <row r="16039">
          <cell r="A16039" t="str">
            <v>635243106</v>
          </cell>
        </row>
        <row r="16040">
          <cell r="A16040" t="str">
            <v>635243107</v>
          </cell>
        </row>
        <row r="16041">
          <cell r="A16041" t="str">
            <v>635243113</v>
          </cell>
        </row>
        <row r="16042">
          <cell r="A16042" t="str">
            <v>635243117</v>
          </cell>
        </row>
        <row r="16043">
          <cell r="A16043" t="str">
            <v>635243119</v>
          </cell>
        </row>
        <row r="16044">
          <cell r="A16044" t="str">
            <v>635243121</v>
          </cell>
        </row>
        <row r="16045">
          <cell r="A16045" t="str">
            <v>635243123</v>
          </cell>
        </row>
        <row r="16046">
          <cell r="A16046" t="str">
            <v>635243200</v>
          </cell>
        </row>
        <row r="16047">
          <cell r="A16047" t="str">
            <v>635243300</v>
          </cell>
        </row>
        <row r="16048">
          <cell r="A16048" t="str">
            <v>635243305</v>
          </cell>
        </row>
        <row r="16049">
          <cell r="A16049" t="str">
            <v>635243308</v>
          </cell>
        </row>
        <row r="16050">
          <cell r="A16050" t="str">
            <v>635243400</v>
          </cell>
        </row>
        <row r="16051">
          <cell r="A16051" t="str">
            <v>635243405</v>
          </cell>
        </row>
        <row r="16052">
          <cell r="A16052" t="str">
            <v>635243500</v>
          </cell>
        </row>
        <row r="16053">
          <cell r="A16053" t="str">
            <v>635245000</v>
          </cell>
        </row>
        <row r="16054">
          <cell r="A16054" t="str">
            <v>635245100</v>
          </cell>
        </row>
        <row r="16055">
          <cell r="A16055" t="str">
            <v>635245106</v>
          </cell>
        </row>
        <row r="16056">
          <cell r="A16056" t="str">
            <v>635245108</v>
          </cell>
        </row>
        <row r="16057">
          <cell r="A16057" t="str">
            <v>635245109</v>
          </cell>
        </row>
        <row r="16058">
          <cell r="A16058" t="str">
            <v>635245200</v>
          </cell>
        </row>
        <row r="16059">
          <cell r="A16059" t="str">
            <v>635245300</v>
          </cell>
        </row>
        <row r="16060">
          <cell r="A16060" t="str">
            <v>635245302</v>
          </cell>
        </row>
        <row r="16061">
          <cell r="A16061" t="str">
            <v>635245304</v>
          </cell>
        </row>
        <row r="16062">
          <cell r="A16062" t="str">
            <v>635245305</v>
          </cell>
        </row>
        <row r="16063">
          <cell r="A16063" t="str">
            <v>635245306</v>
          </cell>
        </row>
        <row r="16064">
          <cell r="A16064" t="str">
            <v>635245307</v>
          </cell>
        </row>
        <row r="16065">
          <cell r="A16065" t="str">
            <v>635245308</v>
          </cell>
        </row>
        <row r="16066">
          <cell r="A16066" t="str">
            <v>635245400</v>
          </cell>
        </row>
        <row r="16067">
          <cell r="A16067" t="str">
            <v>635245500</v>
          </cell>
        </row>
        <row r="16068">
          <cell r="A16068" t="str">
            <v>635245505</v>
          </cell>
        </row>
        <row r="16069">
          <cell r="A16069" t="str">
            <v>635245509</v>
          </cell>
        </row>
        <row r="16070">
          <cell r="A16070" t="str">
            <v>635249000</v>
          </cell>
        </row>
        <row r="16071">
          <cell r="A16071" t="str">
            <v>635249100</v>
          </cell>
        </row>
        <row r="16072">
          <cell r="A16072" t="str">
            <v>635249102</v>
          </cell>
        </row>
        <row r="16073">
          <cell r="A16073" t="str">
            <v>635249103</v>
          </cell>
        </row>
        <row r="16074">
          <cell r="A16074" t="str">
            <v>635249104</v>
          </cell>
        </row>
        <row r="16075">
          <cell r="A16075" t="str">
            <v>635249105</v>
          </cell>
        </row>
        <row r="16076">
          <cell r="A16076" t="str">
            <v>635249106</v>
          </cell>
        </row>
        <row r="16077">
          <cell r="A16077" t="str">
            <v>635249108</v>
          </cell>
        </row>
        <row r="16078">
          <cell r="A16078" t="str">
            <v>635249109</v>
          </cell>
        </row>
        <row r="16079">
          <cell r="A16079" t="str">
            <v>635249112</v>
          </cell>
        </row>
        <row r="16080">
          <cell r="A16080" t="str">
            <v>635249113</v>
          </cell>
        </row>
        <row r="16081">
          <cell r="A16081" t="str">
            <v>635249115</v>
          </cell>
        </row>
        <row r="16082">
          <cell r="A16082" t="str">
            <v>635249116</v>
          </cell>
        </row>
        <row r="16083">
          <cell r="A16083" t="str">
            <v>635249117</v>
          </cell>
        </row>
        <row r="16084">
          <cell r="A16084" t="str">
            <v>635249118</v>
          </cell>
        </row>
        <row r="16085">
          <cell r="A16085" t="str">
            <v>635249119</v>
          </cell>
        </row>
        <row r="16086">
          <cell r="A16086" t="str">
            <v>635249121</v>
          </cell>
        </row>
        <row r="16087">
          <cell r="A16087" t="str">
            <v>635249200</v>
          </cell>
        </row>
        <row r="16088">
          <cell r="A16088" t="str">
            <v>635249203</v>
          </cell>
        </row>
        <row r="16089">
          <cell r="A16089" t="str">
            <v>635249205</v>
          </cell>
        </row>
        <row r="16090">
          <cell r="A16090" t="str">
            <v>635249208</v>
          </cell>
        </row>
        <row r="16091">
          <cell r="A16091" t="str">
            <v>635249300</v>
          </cell>
        </row>
        <row r="16092">
          <cell r="A16092" t="str">
            <v>635249303</v>
          </cell>
        </row>
        <row r="16093">
          <cell r="A16093" t="str">
            <v>635249500</v>
          </cell>
        </row>
        <row r="16094">
          <cell r="A16094" t="str">
            <v>635249503</v>
          </cell>
        </row>
        <row r="16095">
          <cell r="A16095" t="str">
            <v>635249505</v>
          </cell>
        </row>
        <row r="16096">
          <cell r="A16096" t="str">
            <v>635255000</v>
          </cell>
        </row>
        <row r="16097">
          <cell r="A16097" t="str">
            <v>635255100</v>
          </cell>
        </row>
        <row r="16098">
          <cell r="A16098" t="str">
            <v>635255109</v>
          </cell>
        </row>
        <row r="16099">
          <cell r="A16099" t="str">
            <v>635255200</v>
          </cell>
        </row>
        <row r="16100">
          <cell r="A16100" t="str">
            <v>635255300</v>
          </cell>
        </row>
        <row r="16101">
          <cell r="A16101" t="str">
            <v>635255400</v>
          </cell>
        </row>
        <row r="16102">
          <cell r="A16102" t="str">
            <v>635255500</v>
          </cell>
        </row>
        <row r="16103">
          <cell r="A16103" t="str">
            <v>635257000</v>
          </cell>
        </row>
        <row r="16104">
          <cell r="A16104" t="str">
            <v>635257100</v>
          </cell>
        </row>
        <row r="16105">
          <cell r="A16105" t="str">
            <v>635257105</v>
          </cell>
        </row>
        <row r="16106">
          <cell r="A16106" t="str">
            <v>635257107</v>
          </cell>
        </row>
        <row r="16107">
          <cell r="A16107" t="str">
            <v>635257111</v>
          </cell>
        </row>
        <row r="16108">
          <cell r="A16108" t="str">
            <v>635257113</v>
          </cell>
        </row>
        <row r="16109">
          <cell r="A16109" t="str">
            <v>635257115</v>
          </cell>
        </row>
        <row r="16110">
          <cell r="A16110" t="str">
            <v>635257300</v>
          </cell>
        </row>
        <row r="16111">
          <cell r="A16111" t="str">
            <v>635257307</v>
          </cell>
        </row>
        <row r="16112">
          <cell r="A16112" t="str">
            <v>635257309</v>
          </cell>
        </row>
        <row r="16113">
          <cell r="A16113" t="str">
            <v>635257500</v>
          </cell>
        </row>
        <row r="16114">
          <cell r="A16114" t="str">
            <v>635257504</v>
          </cell>
        </row>
        <row r="16115">
          <cell r="A16115" t="str">
            <v>635257506</v>
          </cell>
        </row>
        <row r="16116">
          <cell r="A16116" t="str">
            <v>635257507</v>
          </cell>
        </row>
        <row r="16117">
          <cell r="A16117" t="str">
            <v>635259000</v>
          </cell>
        </row>
        <row r="16118">
          <cell r="A16118" t="str">
            <v>635259100</v>
          </cell>
        </row>
        <row r="16119">
          <cell r="A16119" t="str">
            <v>635259102</v>
          </cell>
        </row>
        <row r="16120">
          <cell r="A16120" t="str">
            <v>635259105</v>
          </cell>
        </row>
        <row r="16121">
          <cell r="A16121" t="str">
            <v>635259106</v>
          </cell>
        </row>
        <row r="16122">
          <cell r="A16122" t="str">
            <v>635259107</v>
          </cell>
        </row>
        <row r="16123">
          <cell r="A16123" t="str">
            <v>635259108</v>
          </cell>
        </row>
        <row r="16124">
          <cell r="A16124" t="str">
            <v>635259109</v>
          </cell>
        </row>
        <row r="16125">
          <cell r="A16125" t="str">
            <v>635259111</v>
          </cell>
        </row>
        <row r="16126">
          <cell r="A16126" t="str">
            <v>635259112</v>
          </cell>
        </row>
        <row r="16127">
          <cell r="A16127" t="str">
            <v>635259113</v>
          </cell>
        </row>
        <row r="16128">
          <cell r="A16128" t="str">
            <v>635259114</v>
          </cell>
        </row>
        <row r="16129">
          <cell r="A16129" t="str">
            <v>635259115</v>
          </cell>
        </row>
        <row r="16130">
          <cell r="A16130" t="str">
            <v>635259116</v>
          </cell>
        </row>
        <row r="16131">
          <cell r="A16131" t="str">
            <v>635259117</v>
          </cell>
        </row>
        <row r="16132">
          <cell r="A16132" t="str">
            <v>635259300</v>
          </cell>
        </row>
        <row r="16133">
          <cell r="A16133" t="str">
            <v>635259311</v>
          </cell>
        </row>
        <row r="16134">
          <cell r="A16134" t="str">
            <v>635259400</v>
          </cell>
        </row>
        <row r="16135">
          <cell r="A16135" t="str">
            <v>635259402</v>
          </cell>
        </row>
        <row r="16136">
          <cell r="A16136" t="str">
            <v>635259405</v>
          </cell>
        </row>
        <row r="16137">
          <cell r="A16137" t="str">
            <v>635259409</v>
          </cell>
        </row>
        <row r="16138">
          <cell r="A16138" t="str">
            <v>635263000</v>
          </cell>
        </row>
        <row r="16139">
          <cell r="A16139" t="str">
            <v>635263100</v>
          </cell>
        </row>
        <row r="16140">
          <cell r="A16140" t="str">
            <v>635263102</v>
          </cell>
        </row>
        <row r="16141">
          <cell r="A16141" t="str">
            <v>635263103</v>
          </cell>
        </row>
        <row r="16142">
          <cell r="A16142" t="str">
            <v>635263104</v>
          </cell>
        </row>
        <row r="16143">
          <cell r="A16143" t="str">
            <v>635263106</v>
          </cell>
        </row>
        <row r="16144">
          <cell r="A16144" t="str">
            <v>635263109</v>
          </cell>
        </row>
        <row r="16145">
          <cell r="A16145" t="str">
            <v>635263111</v>
          </cell>
        </row>
        <row r="16146">
          <cell r="A16146" t="str">
            <v>635263112</v>
          </cell>
        </row>
        <row r="16147">
          <cell r="A16147" t="str">
            <v>635263115</v>
          </cell>
        </row>
        <row r="16148">
          <cell r="A16148" t="str">
            <v>635263200</v>
          </cell>
        </row>
        <row r="16149">
          <cell r="A16149" t="str">
            <v>635263202</v>
          </cell>
        </row>
        <row r="16150">
          <cell r="A16150" t="str">
            <v>635263205</v>
          </cell>
        </row>
        <row r="16151">
          <cell r="A16151" t="str">
            <v>635263300</v>
          </cell>
        </row>
        <row r="16152">
          <cell r="A16152" t="str">
            <v>635263303</v>
          </cell>
        </row>
        <row r="16153">
          <cell r="A16153" t="str">
            <v>635263304</v>
          </cell>
        </row>
        <row r="16154">
          <cell r="A16154" t="str">
            <v>635263309</v>
          </cell>
        </row>
        <row r="16155">
          <cell r="A16155" t="str">
            <v>635263400</v>
          </cell>
        </row>
        <row r="16156">
          <cell r="A16156" t="str">
            <v>635263405</v>
          </cell>
        </row>
        <row r="16157">
          <cell r="A16157" t="str">
            <v>635263409</v>
          </cell>
        </row>
        <row r="16158">
          <cell r="A16158" t="str">
            <v>635400000</v>
          </cell>
        </row>
        <row r="16159">
          <cell r="A16159" t="str">
            <v>635430000</v>
          </cell>
        </row>
        <row r="16160">
          <cell r="A16160" t="str">
            <v>635430100</v>
          </cell>
        </row>
        <row r="16161">
          <cell r="A16161" t="str">
            <v>635430200</v>
          </cell>
        </row>
        <row r="16162">
          <cell r="A16162" t="str">
            <v>635430300</v>
          </cell>
        </row>
        <row r="16163">
          <cell r="A16163" t="str">
            <v>635430400</v>
          </cell>
        </row>
        <row r="16164">
          <cell r="A16164" t="str">
            <v>635430500</v>
          </cell>
        </row>
        <row r="16165">
          <cell r="A16165" t="str">
            <v>635430600</v>
          </cell>
        </row>
        <row r="16166">
          <cell r="A16166" t="str">
            <v>635433000</v>
          </cell>
        </row>
        <row r="16167">
          <cell r="A16167" t="str">
            <v>635433100</v>
          </cell>
        </row>
        <row r="16168">
          <cell r="A16168" t="str">
            <v>635433200</v>
          </cell>
        </row>
        <row r="16169">
          <cell r="A16169" t="str">
            <v>635433300</v>
          </cell>
        </row>
        <row r="16170">
          <cell r="A16170" t="str">
            <v>635433400</v>
          </cell>
        </row>
        <row r="16171">
          <cell r="A16171" t="str">
            <v>635433500</v>
          </cell>
        </row>
        <row r="16172">
          <cell r="A16172" t="str">
            <v>635435000</v>
          </cell>
        </row>
        <row r="16173">
          <cell r="A16173" t="str">
            <v>635435100</v>
          </cell>
        </row>
        <row r="16174">
          <cell r="A16174" t="str">
            <v>635435200</v>
          </cell>
        </row>
        <row r="16175">
          <cell r="A16175" t="str">
            <v>635435205</v>
          </cell>
        </row>
        <row r="16176">
          <cell r="A16176" t="str">
            <v>635435400</v>
          </cell>
        </row>
        <row r="16177">
          <cell r="A16177" t="str">
            <v>635435500</v>
          </cell>
        </row>
        <row r="16178">
          <cell r="A16178" t="str">
            <v>635435600</v>
          </cell>
        </row>
        <row r="16179">
          <cell r="A16179" t="str">
            <v>635443000</v>
          </cell>
        </row>
        <row r="16180">
          <cell r="A16180" t="str">
            <v>635443100</v>
          </cell>
        </row>
        <row r="16181">
          <cell r="A16181" t="str">
            <v>635443200</v>
          </cell>
        </row>
        <row r="16182">
          <cell r="A16182" t="str">
            <v>635443300</v>
          </cell>
        </row>
        <row r="16183">
          <cell r="A16183" t="str">
            <v>635443400</v>
          </cell>
        </row>
        <row r="16184">
          <cell r="A16184" t="str">
            <v>635443500</v>
          </cell>
        </row>
        <row r="16185">
          <cell r="A16185" t="str">
            <v>635445000</v>
          </cell>
        </row>
        <row r="16186">
          <cell r="A16186" t="str">
            <v>635445100</v>
          </cell>
        </row>
        <row r="16187">
          <cell r="A16187" t="str">
            <v>635445107</v>
          </cell>
        </row>
        <row r="16188">
          <cell r="A16188" t="str">
            <v>635445200</v>
          </cell>
        </row>
        <row r="16189">
          <cell r="A16189" t="str">
            <v>635445400</v>
          </cell>
        </row>
        <row r="16190">
          <cell r="A16190" t="str">
            <v>635447000</v>
          </cell>
        </row>
        <row r="16191">
          <cell r="A16191" t="str">
            <v>635447100</v>
          </cell>
        </row>
        <row r="16192">
          <cell r="A16192" t="str">
            <v>635447200</v>
          </cell>
        </row>
        <row r="16193">
          <cell r="A16193" t="str">
            <v>635447300</v>
          </cell>
        </row>
        <row r="16194">
          <cell r="A16194" t="str">
            <v>635447400</v>
          </cell>
        </row>
        <row r="16195">
          <cell r="A16195" t="str">
            <v>635449000</v>
          </cell>
        </row>
        <row r="16196">
          <cell r="A16196" t="str">
            <v>635449100</v>
          </cell>
        </row>
        <row r="16197">
          <cell r="A16197" t="str">
            <v>635449200</v>
          </cell>
        </row>
        <row r="16198">
          <cell r="A16198" t="str">
            <v>635449300</v>
          </cell>
        </row>
        <row r="16199">
          <cell r="A16199" t="str">
            <v>635449500</v>
          </cell>
        </row>
        <row r="16200">
          <cell r="A16200" t="str">
            <v>635453000</v>
          </cell>
        </row>
        <row r="16201">
          <cell r="A16201" t="str">
            <v>635453100</v>
          </cell>
        </row>
        <row r="16202">
          <cell r="A16202" t="str">
            <v>635453200</v>
          </cell>
        </row>
        <row r="16203">
          <cell r="A16203" t="str">
            <v>635453400</v>
          </cell>
        </row>
        <row r="16204">
          <cell r="A16204" t="str">
            <v>635453500</v>
          </cell>
        </row>
        <row r="16205">
          <cell r="A16205" t="str">
            <v>635453600</v>
          </cell>
        </row>
        <row r="16206">
          <cell r="A16206" t="str">
            <v>635453605</v>
          </cell>
        </row>
        <row r="16207">
          <cell r="A16207" t="str">
            <v>635455000</v>
          </cell>
        </row>
        <row r="16208">
          <cell r="A16208" t="str">
            <v>635455100</v>
          </cell>
        </row>
        <row r="16209">
          <cell r="A16209" t="str">
            <v>635455200</v>
          </cell>
        </row>
        <row r="16210">
          <cell r="A16210" t="str">
            <v>635455300</v>
          </cell>
        </row>
        <row r="16211">
          <cell r="A16211" t="str">
            <v>635455400</v>
          </cell>
        </row>
        <row r="16212">
          <cell r="A16212" t="str">
            <v>635457000</v>
          </cell>
        </row>
        <row r="16213">
          <cell r="A16213" t="str">
            <v>635457100</v>
          </cell>
        </row>
        <row r="16214">
          <cell r="A16214" t="str">
            <v>635457200</v>
          </cell>
        </row>
        <row r="16215">
          <cell r="A16215" t="str">
            <v>635457300</v>
          </cell>
        </row>
        <row r="16216">
          <cell r="A16216" t="str">
            <v>635461000</v>
          </cell>
        </row>
        <row r="16217">
          <cell r="A16217" t="str">
            <v>635461100</v>
          </cell>
        </row>
        <row r="16218">
          <cell r="A16218" t="str">
            <v>635463000</v>
          </cell>
        </row>
        <row r="16219">
          <cell r="A16219" t="str">
            <v>635463100</v>
          </cell>
        </row>
        <row r="16220">
          <cell r="A16220" t="str">
            <v>635463200</v>
          </cell>
        </row>
        <row r="16221">
          <cell r="A16221" t="str">
            <v>635465000</v>
          </cell>
        </row>
        <row r="16222">
          <cell r="A16222" t="str">
            <v>635465100</v>
          </cell>
        </row>
        <row r="16223">
          <cell r="A16223" t="str">
            <v>635465200</v>
          </cell>
        </row>
        <row r="16224">
          <cell r="A16224" t="str">
            <v>635465300</v>
          </cell>
        </row>
        <row r="16225">
          <cell r="A16225" t="str">
            <v>635465400</v>
          </cell>
        </row>
        <row r="16226">
          <cell r="A16226" t="str">
            <v>635800000</v>
          </cell>
        </row>
        <row r="16227">
          <cell r="A16227" t="str">
            <v>635830000</v>
          </cell>
        </row>
        <row r="16228">
          <cell r="A16228" t="str">
            <v>635830100</v>
          </cell>
        </row>
        <row r="16229">
          <cell r="A16229" t="str">
            <v>635830115</v>
          </cell>
        </row>
        <row r="16230">
          <cell r="A16230" t="str">
            <v>635833000</v>
          </cell>
        </row>
        <row r="16231">
          <cell r="A16231" t="str">
            <v>635833100</v>
          </cell>
        </row>
        <row r="16232">
          <cell r="A16232" t="str">
            <v>635833104</v>
          </cell>
        </row>
        <row r="16233">
          <cell r="A16233" t="str">
            <v>635833105</v>
          </cell>
        </row>
        <row r="16234">
          <cell r="A16234" t="str">
            <v>635833106</v>
          </cell>
        </row>
        <row r="16235">
          <cell r="A16235" t="str">
            <v>635833107</v>
          </cell>
        </row>
        <row r="16236">
          <cell r="A16236" t="str">
            <v>635833108</v>
          </cell>
        </row>
        <row r="16237">
          <cell r="A16237" t="str">
            <v>635833109</v>
          </cell>
        </row>
        <row r="16238">
          <cell r="A16238" t="str">
            <v>635833112</v>
          </cell>
        </row>
        <row r="16239">
          <cell r="A16239" t="str">
            <v>635833114</v>
          </cell>
        </row>
        <row r="16240">
          <cell r="A16240" t="str">
            <v>635833115</v>
          </cell>
        </row>
        <row r="16241">
          <cell r="A16241" t="str">
            <v>635833116</v>
          </cell>
        </row>
        <row r="16242">
          <cell r="A16242" t="str">
            <v>635833200</v>
          </cell>
        </row>
        <row r="16243">
          <cell r="A16243" t="str">
            <v>635833203</v>
          </cell>
        </row>
        <row r="16244">
          <cell r="A16244" t="str">
            <v>635833300</v>
          </cell>
        </row>
        <row r="16245">
          <cell r="A16245" t="str">
            <v>635833302</v>
          </cell>
        </row>
        <row r="16246">
          <cell r="A16246" t="str">
            <v>635833304</v>
          </cell>
        </row>
        <row r="16247">
          <cell r="A16247" t="str">
            <v>635833305</v>
          </cell>
        </row>
        <row r="16248">
          <cell r="A16248" t="str">
            <v>635833500</v>
          </cell>
        </row>
        <row r="16249">
          <cell r="A16249" t="str">
            <v>635833502</v>
          </cell>
        </row>
        <row r="16250">
          <cell r="A16250" t="str">
            <v>635833506</v>
          </cell>
        </row>
        <row r="16251">
          <cell r="A16251" t="str">
            <v>635833507</v>
          </cell>
        </row>
        <row r="16252">
          <cell r="A16252" t="str">
            <v>635833508</v>
          </cell>
        </row>
        <row r="16253">
          <cell r="A16253" t="str">
            <v>635833509</v>
          </cell>
        </row>
        <row r="16254">
          <cell r="A16254" t="str">
            <v>635833511</v>
          </cell>
        </row>
        <row r="16255">
          <cell r="A16255" t="str">
            <v>635833515</v>
          </cell>
        </row>
        <row r="16256">
          <cell r="A16256" t="str">
            <v>635837000</v>
          </cell>
        </row>
        <row r="16257">
          <cell r="A16257" t="str">
            <v>635837100</v>
          </cell>
        </row>
        <row r="16258">
          <cell r="A16258" t="str">
            <v>635837103</v>
          </cell>
        </row>
        <row r="16259">
          <cell r="A16259" t="str">
            <v>635837104</v>
          </cell>
        </row>
        <row r="16260">
          <cell r="A16260" t="str">
            <v>635837106</v>
          </cell>
        </row>
        <row r="16261">
          <cell r="A16261" t="str">
            <v>635837107</v>
          </cell>
        </row>
        <row r="16262">
          <cell r="A16262" t="str">
            <v>635837108</v>
          </cell>
        </row>
        <row r="16263">
          <cell r="A16263" t="str">
            <v>635837109</v>
          </cell>
        </row>
        <row r="16264">
          <cell r="A16264" t="str">
            <v>635837111</v>
          </cell>
        </row>
        <row r="16265">
          <cell r="A16265" t="str">
            <v>635837113</v>
          </cell>
        </row>
        <row r="16266">
          <cell r="A16266" t="str">
            <v>635837200</v>
          </cell>
        </row>
        <row r="16267">
          <cell r="A16267" t="str">
            <v>635837203</v>
          </cell>
        </row>
        <row r="16268">
          <cell r="A16268" t="str">
            <v>635837205</v>
          </cell>
        </row>
        <row r="16269">
          <cell r="A16269" t="str">
            <v>635837300</v>
          </cell>
        </row>
        <row r="16270">
          <cell r="A16270" t="str">
            <v>635837302</v>
          </cell>
        </row>
        <row r="16271">
          <cell r="A16271" t="str">
            <v>635837303</v>
          </cell>
        </row>
        <row r="16272">
          <cell r="A16272" t="str">
            <v>635837304</v>
          </cell>
        </row>
        <row r="16273">
          <cell r="A16273" t="str">
            <v>635837305</v>
          </cell>
        </row>
        <row r="16274">
          <cell r="A16274" t="str">
            <v>635837306</v>
          </cell>
        </row>
        <row r="16275">
          <cell r="A16275" t="str">
            <v>635837307</v>
          </cell>
        </row>
        <row r="16276">
          <cell r="A16276" t="str">
            <v>635837308</v>
          </cell>
        </row>
        <row r="16277">
          <cell r="A16277" t="str">
            <v>635837309</v>
          </cell>
        </row>
        <row r="16278">
          <cell r="A16278" t="str">
            <v>635837311</v>
          </cell>
        </row>
        <row r="16279">
          <cell r="A16279" t="str">
            <v>635837312</v>
          </cell>
        </row>
        <row r="16280">
          <cell r="A16280" t="str">
            <v>635837313</v>
          </cell>
        </row>
        <row r="16281">
          <cell r="A16281" t="str">
            <v>635837314</v>
          </cell>
        </row>
        <row r="16282">
          <cell r="A16282" t="str">
            <v>635837315</v>
          </cell>
        </row>
        <row r="16283">
          <cell r="A16283" t="str">
            <v>635837316</v>
          </cell>
        </row>
        <row r="16284">
          <cell r="A16284" t="str">
            <v>635837317</v>
          </cell>
        </row>
        <row r="16285">
          <cell r="A16285" t="str">
            <v>635837318</v>
          </cell>
        </row>
        <row r="16286">
          <cell r="A16286" t="str">
            <v>635837319</v>
          </cell>
        </row>
        <row r="16287">
          <cell r="A16287" t="str">
            <v>635837321</v>
          </cell>
        </row>
        <row r="16288">
          <cell r="A16288" t="str">
            <v>635837322</v>
          </cell>
        </row>
        <row r="16289">
          <cell r="A16289" t="str">
            <v>635837323</v>
          </cell>
        </row>
        <row r="16290">
          <cell r="A16290" t="str">
            <v>635837324</v>
          </cell>
        </row>
        <row r="16291">
          <cell r="A16291" t="str">
            <v>635837325</v>
          </cell>
        </row>
        <row r="16292">
          <cell r="A16292" t="str">
            <v>635837326</v>
          </cell>
        </row>
        <row r="16293">
          <cell r="A16293" t="str">
            <v>635837327</v>
          </cell>
        </row>
        <row r="16294">
          <cell r="A16294" t="str">
            <v>635837328</v>
          </cell>
        </row>
        <row r="16295">
          <cell r="A16295" t="str">
            <v>635837329</v>
          </cell>
        </row>
        <row r="16296">
          <cell r="A16296" t="str">
            <v>635837331</v>
          </cell>
        </row>
        <row r="16297">
          <cell r="A16297" t="str">
            <v>635837332</v>
          </cell>
        </row>
        <row r="16298">
          <cell r="A16298" t="str">
            <v>635837333</v>
          </cell>
        </row>
        <row r="16299">
          <cell r="A16299" t="str">
            <v>635837334</v>
          </cell>
        </row>
        <row r="16300">
          <cell r="A16300" t="str">
            <v>635837335</v>
          </cell>
        </row>
        <row r="16301">
          <cell r="A16301" t="str">
            <v>635837336</v>
          </cell>
        </row>
        <row r="16302">
          <cell r="A16302" t="str">
            <v>635837337</v>
          </cell>
        </row>
        <row r="16303">
          <cell r="A16303" t="str">
            <v>635837338</v>
          </cell>
        </row>
        <row r="16304">
          <cell r="A16304" t="str">
            <v>635839000</v>
          </cell>
        </row>
        <row r="16305">
          <cell r="A16305" t="str">
            <v>635839100</v>
          </cell>
        </row>
        <row r="16306">
          <cell r="A16306" t="str">
            <v>635839102</v>
          </cell>
        </row>
        <row r="16307">
          <cell r="A16307" t="str">
            <v>635839103</v>
          </cell>
        </row>
        <row r="16308">
          <cell r="A16308" t="str">
            <v>635839107</v>
          </cell>
        </row>
        <row r="16309">
          <cell r="A16309" t="str">
            <v>635839117</v>
          </cell>
        </row>
        <row r="16310">
          <cell r="A16310" t="str">
            <v>635839118</v>
          </cell>
        </row>
        <row r="16311">
          <cell r="A16311" t="str">
            <v>635839119</v>
          </cell>
        </row>
        <row r="16312">
          <cell r="A16312" t="str">
            <v>635839125</v>
          </cell>
        </row>
        <row r="16313">
          <cell r="A16313" t="str">
            <v>635839126</v>
          </cell>
        </row>
        <row r="16314">
          <cell r="A16314" t="str">
            <v>635839127</v>
          </cell>
        </row>
        <row r="16315">
          <cell r="A16315" t="str">
            <v>635839128</v>
          </cell>
        </row>
        <row r="16316">
          <cell r="A16316" t="str">
            <v>635839200</v>
          </cell>
        </row>
        <row r="16317">
          <cell r="A16317" t="str">
            <v>635839202</v>
          </cell>
        </row>
        <row r="16318">
          <cell r="A16318" t="str">
            <v>635839204</v>
          </cell>
        </row>
        <row r="16319">
          <cell r="A16319" t="str">
            <v>635839208</v>
          </cell>
        </row>
        <row r="16320">
          <cell r="A16320" t="str">
            <v>635839209</v>
          </cell>
        </row>
        <row r="16321">
          <cell r="A16321" t="str">
            <v>635839211</v>
          </cell>
        </row>
        <row r="16322">
          <cell r="A16322" t="str">
            <v>635839212</v>
          </cell>
        </row>
        <row r="16323">
          <cell r="A16323" t="str">
            <v>635839213</v>
          </cell>
        </row>
        <row r="16324">
          <cell r="A16324" t="str">
            <v>635839214</v>
          </cell>
        </row>
        <row r="16325">
          <cell r="A16325" t="str">
            <v>635839215</v>
          </cell>
        </row>
        <row r="16326">
          <cell r="A16326" t="str">
            <v>635839300</v>
          </cell>
        </row>
        <row r="16327">
          <cell r="A16327" t="str">
            <v>635839304</v>
          </cell>
        </row>
        <row r="16328">
          <cell r="A16328" t="str">
            <v>635839306</v>
          </cell>
        </row>
        <row r="16329">
          <cell r="A16329" t="str">
            <v>635839308</v>
          </cell>
        </row>
        <row r="16330">
          <cell r="A16330" t="str">
            <v>635839309</v>
          </cell>
        </row>
        <row r="16331">
          <cell r="A16331" t="str">
            <v>635839311</v>
          </cell>
        </row>
        <row r="16332">
          <cell r="A16332" t="str">
            <v>635839312</v>
          </cell>
        </row>
        <row r="16333">
          <cell r="A16333" t="str">
            <v>635839400</v>
          </cell>
        </row>
        <row r="16334">
          <cell r="A16334" t="str">
            <v>635839404</v>
          </cell>
        </row>
        <row r="16335">
          <cell r="A16335" t="str">
            <v>635839413</v>
          </cell>
        </row>
        <row r="16336">
          <cell r="A16336" t="str">
            <v>635841000</v>
          </cell>
        </row>
        <row r="16337">
          <cell r="A16337" t="str">
            <v>635841100</v>
          </cell>
        </row>
        <row r="16338">
          <cell r="A16338" t="str">
            <v>635841200</v>
          </cell>
        </row>
        <row r="16339">
          <cell r="A16339" t="str">
            <v>635841202</v>
          </cell>
        </row>
        <row r="16340">
          <cell r="A16340" t="str">
            <v>635841203</v>
          </cell>
        </row>
        <row r="16341">
          <cell r="A16341" t="str">
            <v>635841204</v>
          </cell>
        </row>
        <row r="16342">
          <cell r="A16342" t="str">
            <v>635841205</v>
          </cell>
        </row>
        <row r="16343">
          <cell r="A16343" t="str">
            <v>635841206</v>
          </cell>
        </row>
        <row r="16344">
          <cell r="A16344" t="str">
            <v>635841207</v>
          </cell>
        </row>
        <row r="16345">
          <cell r="A16345" t="str">
            <v>635841208</v>
          </cell>
        </row>
        <row r="16346">
          <cell r="A16346" t="str">
            <v>635841209</v>
          </cell>
        </row>
        <row r="16347">
          <cell r="A16347" t="str">
            <v>635841211</v>
          </cell>
        </row>
        <row r="16348">
          <cell r="A16348" t="str">
            <v>635841212</v>
          </cell>
        </row>
        <row r="16349">
          <cell r="A16349" t="str">
            <v>635841213</v>
          </cell>
        </row>
        <row r="16350">
          <cell r="A16350" t="str">
            <v>635841214</v>
          </cell>
        </row>
        <row r="16351">
          <cell r="A16351" t="str">
            <v>635841215</v>
          </cell>
        </row>
        <row r="16352">
          <cell r="A16352" t="str">
            <v>635841216</v>
          </cell>
        </row>
        <row r="16353">
          <cell r="A16353" t="str">
            <v>635841217</v>
          </cell>
        </row>
        <row r="16354">
          <cell r="A16354" t="str">
            <v>635841218</v>
          </cell>
        </row>
        <row r="16355">
          <cell r="A16355" t="str">
            <v>635841219</v>
          </cell>
        </row>
        <row r="16356">
          <cell r="A16356" t="str">
            <v>635841221</v>
          </cell>
        </row>
        <row r="16357">
          <cell r="A16357" t="str">
            <v>635841222</v>
          </cell>
        </row>
        <row r="16358">
          <cell r="A16358" t="str">
            <v>635841223</v>
          </cell>
        </row>
        <row r="16359">
          <cell r="A16359" t="str">
            <v>635841224</v>
          </cell>
        </row>
        <row r="16360">
          <cell r="A16360" t="str">
            <v>635841225</v>
          </cell>
        </row>
        <row r="16361">
          <cell r="A16361" t="str">
            <v>635841226</v>
          </cell>
        </row>
        <row r="16362">
          <cell r="A16362" t="str">
            <v>635841300</v>
          </cell>
        </row>
        <row r="16363">
          <cell r="A16363" t="str">
            <v>635841302</v>
          </cell>
        </row>
        <row r="16364">
          <cell r="A16364" t="str">
            <v>635841303</v>
          </cell>
        </row>
        <row r="16365">
          <cell r="A16365" t="str">
            <v>635841304</v>
          </cell>
        </row>
        <row r="16366">
          <cell r="A16366" t="str">
            <v>635841305</v>
          </cell>
        </row>
        <row r="16367">
          <cell r="A16367" t="str">
            <v>635841306</v>
          </cell>
        </row>
        <row r="16368">
          <cell r="A16368" t="str">
            <v>635841307</v>
          </cell>
        </row>
        <row r="16369">
          <cell r="A16369" t="str">
            <v>635841400</v>
          </cell>
        </row>
        <row r="16370">
          <cell r="A16370" t="str">
            <v>635841402</v>
          </cell>
        </row>
        <row r="16371">
          <cell r="A16371" t="str">
            <v>635841403</v>
          </cell>
        </row>
        <row r="16372">
          <cell r="A16372" t="str">
            <v>635841404</v>
          </cell>
        </row>
        <row r="16373">
          <cell r="A16373" t="str">
            <v>635841405</v>
          </cell>
        </row>
        <row r="16374">
          <cell r="A16374" t="str">
            <v>635841406</v>
          </cell>
        </row>
        <row r="16375">
          <cell r="A16375" t="str">
            <v>635841407</v>
          </cell>
        </row>
        <row r="16376">
          <cell r="A16376" t="str">
            <v>635841408</v>
          </cell>
        </row>
      </sheetData>
      <sheetData sheetId="12">
        <row r="2">
          <cell r="A2" t="str">
            <v>101</v>
          </cell>
          <cell r="B2" t="str">
            <v>001</v>
          </cell>
          <cell r="C2" t="str">
            <v>000</v>
          </cell>
        </row>
        <row r="3">
          <cell r="A3" t="str">
            <v>102</v>
          </cell>
          <cell r="B3" t="str">
            <v>002</v>
          </cell>
          <cell r="C3" t="str">
            <v>004</v>
          </cell>
        </row>
        <row r="4">
          <cell r="A4" t="str">
            <v>104</v>
          </cell>
          <cell r="B4" t="str">
            <v>003</v>
          </cell>
          <cell r="C4" t="str">
            <v>005</v>
          </cell>
        </row>
        <row r="5">
          <cell r="A5" t="str">
            <v>106</v>
          </cell>
          <cell r="B5" t="str">
            <v>004</v>
          </cell>
          <cell r="C5" t="str">
            <v>006</v>
          </cell>
        </row>
        <row r="6">
          <cell r="A6" t="str">
            <v>110</v>
          </cell>
          <cell r="B6" t="str">
            <v>005</v>
          </cell>
          <cell r="C6" t="str">
            <v>011</v>
          </cell>
        </row>
        <row r="7">
          <cell r="A7" t="str">
            <v>111</v>
          </cell>
          <cell r="B7" t="str">
            <v>006</v>
          </cell>
          <cell r="C7" t="str">
            <v>013</v>
          </cell>
        </row>
        <row r="8">
          <cell r="A8" t="str">
            <v>112</v>
          </cell>
          <cell r="B8" t="str">
            <v>007</v>
          </cell>
          <cell r="C8" t="str">
            <v>015</v>
          </cell>
        </row>
        <row r="9">
          <cell r="A9" t="str">
            <v>120</v>
          </cell>
          <cell r="B9" t="str">
            <v>008</v>
          </cell>
          <cell r="C9" t="str">
            <v>016</v>
          </cell>
        </row>
        <row r="10">
          <cell r="A10" t="str">
            <v>121</v>
          </cell>
          <cell r="B10" t="str">
            <v>009</v>
          </cell>
          <cell r="C10" t="str">
            <v>018</v>
          </cell>
        </row>
        <row r="11">
          <cell r="A11" t="str">
            <v>122</v>
          </cell>
          <cell r="B11" t="str">
            <v>010</v>
          </cell>
          <cell r="C11" t="str">
            <v>025</v>
          </cell>
        </row>
        <row r="12">
          <cell r="A12" t="str">
            <v>123</v>
          </cell>
          <cell r="B12" t="str">
            <v>011</v>
          </cell>
          <cell r="C12" t="str">
            <v>026</v>
          </cell>
        </row>
        <row r="13">
          <cell r="A13" t="str">
            <v>201</v>
          </cell>
          <cell r="B13" t="str">
            <v>012</v>
          </cell>
          <cell r="C13" t="str">
            <v>028</v>
          </cell>
        </row>
        <row r="14">
          <cell r="A14" t="str">
            <v>202</v>
          </cell>
          <cell r="B14" t="str">
            <v>013</v>
          </cell>
          <cell r="C14" t="str">
            <v>029</v>
          </cell>
        </row>
        <row r="15">
          <cell r="A15" t="str">
            <v>203</v>
          </cell>
          <cell r="B15" t="str">
            <v>014</v>
          </cell>
          <cell r="C15" t="str">
            <v>100</v>
          </cell>
        </row>
        <row r="16">
          <cell r="A16" t="str">
            <v>204</v>
          </cell>
          <cell r="B16" t="str">
            <v>015</v>
          </cell>
          <cell r="C16" t="str">
            <v>101</v>
          </cell>
        </row>
        <row r="17">
          <cell r="A17" t="str">
            <v>208</v>
          </cell>
          <cell r="B17" t="str">
            <v>016</v>
          </cell>
          <cell r="C17" t="str">
            <v>102</v>
          </cell>
        </row>
        <row r="18">
          <cell r="A18" t="str">
            <v>212</v>
          </cell>
          <cell r="B18" t="str">
            <v>017</v>
          </cell>
          <cell r="C18" t="str">
            <v>103</v>
          </cell>
        </row>
        <row r="19">
          <cell r="A19" t="str">
            <v>213</v>
          </cell>
          <cell r="B19" t="str">
            <v>018</v>
          </cell>
          <cell r="C19" t="str">
            <v>104</v>
          </cell>
        </row>
        <row r="20">
          <cell r="A20" t="str">
            <v>214</v>
          </cell>
          <cell r="B20" t="str">
            <v>019</v>
          </cell>
          <cell r="C20" t="str">
            <v>105</v>
          </cell>
        </row>
        <row r="21">
          <cell r="A21" t="str">
            <v>215</v>
          </cell>
          <cell r="B21" t="str">
            <v>020</v>
          </cell>
          <cell r="C21" t="str">
            <v>106</v>
          </cell>
        </row>
        <row r="22">
          <cell r="A22" t="str">
            <v>217</v>
          </cell>
          <cell r="B22" t="str">
            <v>021</v>
          </cell>
          <cell r="C22" t="str">
            <v>107</v>
          </cell>
        </row>
        <row r="23">
          <cell r="A23" t="str">
            <v>220</v>
          </cell>
          <cell r="B23" t="str">
            <v>022</v>
          </cell>
          <cell r="C23" t="str">
            <v>108</v>
          </cell>
        </row>
        <row r="24">
          <cell r="A24" t="str">
            <v>221</v>
          </cell>
          <cell r="B24" t="str">
            <v>023</v>
          </cell>
          <cell r="C24" t="str">
            <v>109</v>
          </cell>
        </row>
        <row r="25">
          <cell r="A25" t="str">
            <v>222</v>
          </cell>
          <cell r="B25" t="str">
            <v>024</v>
          </cell>
          <cell r="C25" t="str">
            <v>110</v>
          </cell>
        </row>
        <row r="26">
          <cell r="A26" t="str">
            <v>225</v>
          </cell>
          <cell r="B26" t="str">
            <v>025</v>
          </cell>
          <cell r="C26" t="str">
            <v>111</v>
          </cell>
        </row>
        <row r="27">
          <cell r="A27" t="str">
            <v>226</v>
          </cell>
          <cell r="B27" t="str">
            <v>026</v>
          </cell>
          <cell r="C27" t="str">
            <v>112</v>
          </cell>
        </row>
        <row r="28">
          <cell r="A28" t="str">
            <v>231</v>
          </cell>
          <cell r="B28" t="str">
            <v>027</v>
          </cell>
          <cell r="C28" t="str">
            <v>113</v>
          </cell>
        </row>
        <row r="29">
          <cell r="A29" t="str">
            <v>233</v>
          </cell>
          <cell r="B29" t="str">
            <v>028</v>
          </cell>
          <cell r="C29" t="str">
            <v>114</v>
          </cell>
        </row>
        <row r="30">
          <cell r="A30" t="str">
            <v>234</v>
          </cell>
          <cell r="B30" t="str">
            <v>029</v>
          </cell>
          <cell r="C30" t="str">
            <v>115</v>
          </cell>
        </row>
        <row r="31">
          <cell r="A31" t="str">
            <v>235</v>
          </cell>
          <cell r="B31" t="str">
            <v>030</v>
          </cell>
          <cell r="C31" t="str">
            <v>116</v>
          </cell>
        </row>
        <row r="32">
          <cell r="A32" t="str">
            <v>250</v>
          </cell>
          <cell r="B32" t="str">
            <v>031</v>
          </cell>
        </row>
        <row r="33">
          <cell r="A33" t="str">
            <v>251</v>
          </cell>
          <cell r="B33" t="str">
            <v>032</v>
          </cell>
        </row>
        <row r="34">
          <cell r="A34" t="str">
            <v>252</v>
          </cell>
          <cell r="B34" t="str">
            <v>033</v>
          </cell>
        </row>
        <row r="35">
          <cell r="A35" t="str">
            <v>253</v>
          </cell>
          <cell r="B35" t="str">
            <v>034</v>
          </cell>
        </row>
        <row r="36">
          <cell r="A36" t="str">
            <v>254</v>
          </cell>
          <cell r="B36" t="str">
            <v>035</v>
          </cell>
        </row>
        <row r="37">
          <cell r="A37" t="str">
            <v>255</v>
          </cell>
          <cell r="B37" t="str">
            <v>036</v>
          </cell>
        </row>
        <row r="38">
          <cell r="A38" t="str">
            <v>256</v>
          </cell>
          <cell r="B38" t="str">
            <v>037</v>
          </cell>
        </row>
        <row r="39">
          <cell r="A39" t="str">
            <v>257</v>
          </cell>
          <cell r="B39" t="str">
            <v>038</v>
          </cell>
        </row>
        <row r="40">
          <cell r="A40" t="str">
            <v>258</v>
          </cell>
          <cell r="B40" t="str">
            <v>039</v>
          </cell>
        </row>
        <row r="41">
          <cell r="A41" t="str">
            <v>259</v>
          </cell>
          <cell r="B41" t="str">
            <v>040</v>
          </cell>
        </row>
        <row r="42">
          <cell r="A42" t="str">
            <v>260</v>
          </cell>
          <cell r="B42" t="str">
            <v>041</v>
          </cell>
        </row>
        <row r="43">
          <cell r="A43" t="str">
            <v>261</v>
          </cell>
          <cell r="B43" t="str">
            <v>042</v>
          </cell>
        </row>
        <row r="44">
          <cell r="A44" t="str">
            <v>262</v>
          </cell>
          <cell r="B44" t="str">
            <v>043</v>
          </cell>
        </row>
        <row r="45">
          <cell r="A45" t="str">
            <v>263</v>
          </cell>
          <cell r="B45" t="str">
            <v>044</v>
          </cell>
        </row>
        <row r="46">
          <cell r="A46" t="str">
            <v>264</v>
          </cell>
          <cell r="B46" t="str">
            <v>045</v>
          </cell>
        </row>
        <row r="47">
          <cell r="A47" t="str">
            <v>265</v>
          </cell>
          <cell r="B47" t="str">
            <v>046</v>
          </cell>
        </row>
        <row r="48">
          <cell r="A48" t="str">
            <v>268</v>
          </cell>
          <cell r="B48" t="str">
            <v>047</v>
          </cell>
        </row>
        <row r="49">
          <cell r="A49" t="str">
            <v>271</v>
          </cell>
          <cell r="B49" t="str">
            <v>048</v>
          </cell>
        </row>
        <row r="50">
          <cell r="A50" t="str">
            <v>272</v>
          </cell>
          <cell r="B50" t="str">
            <v>049</v>
          </cell>
        </row>
        <row r="51">
          <cell r="A51" t="str">
            <v>279</v>
          </cell>
          <cell r="B51" t="str">
            <v>050</v>
          </cell>
        </row>
        <row r="52">
          <cell r="A52" t="str">
            <v>281</v>
          </cell>
          <cell r="B52" t="str">
            <v>051</v>
          </cell>
        </row>
        <row r="53">
          <cell r="A53" t="str">
            <v>282</v>
          </cell>
          <cell r="B53" t="str">
            <v>052</v>
          </cell>
        </row>
        <row r="54">
          <cell r="A54" t="str">
            <v>283</v>
          </cell>
          <cell r="B54" t="str">
            <v>053</v>
          </cell>
        </row>
        <row r="55">
          <cell r="A55" t="str">
            <v>284</v>
          </cell>
          <cell r="B55" t="str">
            <v>054</v>
          </cell>
        </row>
        <row r="56">
          <cell r="A56" t="str">
            <v>285</v>
          </cell>
          <cell r="B56" t="str">
            <v>055</v>
          </cell>
        </row>
        <row r="57">
          <cell r="A57" t="str">
            <v>350</v>
          </cell>
          <cell r="B57" t="str">
            <v>056</v>
          </cell>
        </row>
        <row r="58">
          <cell r="A58" t="str">
            <v>351</v>
          </cell>
          <cell r="B58" t="str">
            <v>057</v>
          </cell>
        </row>
        <row r="59">
          <cell r="A59" t="str">
            <v>352</v>
          </cell>
          <cell r="B59" t="str">
            <v>058</v>
          </cell>
        </row>
        <row r="60">
          <cell r="A60" t="str">
            <v>353</v>
          </cell>
          <cell r="B60" t="str">
            <v>059</v>
          </cell>
        </row>
        <row r="61">
          <cell r="A61" t="str">
            <v>354</v>
          </cell>
          <cell r="B61" t="str">
            <v>060</v>
          </cell>
        </row>
        <row r="62">
          <cell r="A62" t="str">
            <v>355</v>
          </cell>
          <cell r="B62" t="str">
            <v>061</v>
          </cell>
        </row>
        <row r="63">
          <cell r="A63" t="str">
            <v>356</v>
          </cell>
          <cell r="B63" t="str">
            <v>062</v>
          </cell>
        </row>
        <row r="64">
          <cell r="A64" t="str">
            <v>357</v>
          </cell>
          <cell r="B64" t="str">
            <v>063</v>
          </cell>
        </row>
        <row r="65">
          <cell r="A65" t="str">
            <v>358</v>
          </cell>
          <cell r="B65" t="str">
            <v>064</v>
          </cell>
        </row>
        <row r="66">
          <cell r="A66" t="str">
            <v>359</v>
          </cell>
          <cell r="B66" t="str">
            <v>065</v>
          </cell>
        </row>
        <row r="67">
          <cell r="A67" t="str">
            <v>360</v>
          </cell>
          <cell r="B67" t="str">
            <v>066</v>
          </cell>
        </row>
        <row r="68">
          <cell r="A68" t="str">
            <v>361</v>
          </cell>
          <cell r="B68" t="str">
            <v>067</v>
          </cell>
        </row>
        <row r="69">
          <cell r="A69" t="str">
            <v>362</v>
          </cell>
          <cell r="B69" t="str">
            <v>068</v>
          </cell>
        </row>
        <row r="70">
          <cell r="A70" t="str">
            <v>363</v>
          </cell>
          <cell r="B70" t="str">
            <v>070</v>
          </cell>
        </row>
        <row r="71">
          <cell r="A71" t="str">
            <v>364</v>
          </cell>
          <cell r="B71" t="str">
            <v>071</v>
          </cell>
        </row>
        <row r="72">
          <cell r="A72" t="str">
            <v>365</v>
          </cell>
          <cell r="B72" t="str">
            <v>072</v>
          </cell>
        </row>
        <row r="73">
          <cell r="A73" t="str">
            <v>368</v>
          </cell>
          <cell r="B73" t="str">
            <v>073</v>
          </cell>
        </row>
        <row r="74">
          <cell r="A74" t="str">
            <v>371</v>
          </cell>
          <cell r="B74" t="str">
            <v>074</v>
          </cell>
        </row>
        <row r="75">
          <cell r="A75" t="str">
            <v>372</v>
          </cell>
          <cell r="B75" t="str">
            <v>075</v>
          </cell>
        </row>
        <row r="76">
          <cell r="A76" t="str">
            <v>373</v>
          </cell>
          <cell r="B76" t="str">
            <v>077</v>
          </cell>
        </row>
        <row r="77">
          <cell r="A77" t="str">
            <v>374</v>
          </cell>
          <cell r="B77" t="str">
            <v>078</v>
          </cell>
        </row>
        <row r="78">
          <cell r="A78" t="str">
            <v>375</v>
          </cell>
          <cell r="B78" t="str">
            <v>079</v>
          </cell>
        </row>
        <row r="79">
          <cell r="A79" t="str">
            <v>377</v>
          </cell>
          <cell r="B79" t="str">
            <v>080</v>
          </cell>
        </row>
        <row r="80">
          <cell r="A80" t="str">
            <v>378</v>
          </cell>
          <cell r="B80" t="str">
            <v>081</v>
          </cell>
        </row>
        <row r="81">
          <cell r="A81" t="str">
            <v>379</v>
          </cell>
          <cell r="B81" t="str">
            <v>082</v>
          </cell>
        </row>
        <row r="82">
          <cell r="A82" t="str">
            <v>380</v>
          </cell>
          <cell r="B82" t="str">
            <v>083</v>
          </cell>
        </row>
        <row r="83">
          <cell r="A83" t="str">
            <v>381</v>
          </cell>
          <cell r="B83" t="str">
            <v>084</v>
          </cell>
        </row>
        <row r="84">
          <cell r="A84" t="str">
            <v>382</v>
          </cell>
          <cell r="B84" t="str">
            <v>085</v>
          </cell>
        </row>
        <row r="85">
          <cell r="A85" t="str">
            <v>383</v>
          </cell>
          <cell r="B85" t="str">
            <v>086</v>
          </cell>
        </row>
        <row r="86">
          <cell r="A86" t="str">
            <v>384</v>
          </cell>
          <cell r="B86" t="str">
            <v>087</v>
          </cell>
        </row>
        <row r="87">
          <cell r="A87" t="str">
            <v>385</v>
          </cell>
          <cell r="B87" t="str">
            <v>090</v>
          </cell>
        </row>
        <row r="88">
          <cell r="A88" t="str">
            <v>406</v>
          </cell>
          <cell r="B88" t="str">
            <v>099</v>
          </cell>
        </row>
        <row r="89">
          <cell r="A89" t="str">
            <v>410</v>
          </cell>
          <cell r="B89" t="str">
            <v>100</v>
          </cell>
        </row>
        <row r="90">
          <cell r="A90" t="str">
            <v>411</v>
          </cell>
          <cell r="B90" t="str">
            <v>101</v>
          </cell>
        </row>
        <row r="91">
          <cell r="A91" t="str">
            <v>451</v>
          </cell>
          <cell r="B91" t="str">
            <v>102</v>
          </cell>
        </row>
        <row r="92">
          <cell r="A92" t="str">
            <v>452</v>
          </cell>
          <cell r="B92" t="str">
            <v>103</v>
          </cell>
        </row>
        <row r="93">
          <cell r="A93" t="str">
            <v>453</v>
          </cell>
          <cell r="B93" t="str">
            <v>104</v>
          </cell>
        </row>
        <row r="94">
          <cell r="A94" t="str">
            <v>454</v>
          </cell>
          <cell r="B94" t="str">
            <v>105</v>
          </cell>
        </row>
        <row r="95">
          <cell r="A95" t="str">
            <v>455</v>
          </cell>
          <cell r="B95" t="str">
            <v>106</v>
          </cell>
        </row>
        <row r="96">
          <cell r="A96" t="str">
            <v>456</v>
          </cell>
          <cell r="B96" t="str">
            <v>107</v>
          </cell>
        </row>
        <row r="97">
          <cell r="A97" t="str">
            <v>457</v>
          </cell>
          <cell r="B97" t="str">
            <v>108</v>
          </cell>
        </row>
        <row r="98">
          <cell r="A98" t="str">
            <v>458</v>
          </cell>
          <cell r="B98" t="str">
            <v>109</v>
          </cell>
        </row>
        <row r="99">
          <cell r="A99" t="str">
            <v>459</v>
          </cell>
          <cell r="B99" t="str">
            <v>110</v>
          </cell>
        </row>
        <row r="100">
          <cell r="A100" t="str">
            <v>460</v>
          </cell>
          <cell r="B100" t="str">
            <v>111</v>
          </cell>
        </row>
        <row r="101">
          <cell r="A101" t="str">
            <v>461</v>
          </cell>
          <cell r="B101" t="str">
            <v>112</v>
          </cell>
        </row>
        <row r="102">
          <cell r="A102" t="str">
            <v>462</v>
          </cell>
          <cell r="B102" t="str">
            <v>113</v>
          </cell>
        </row>
        <row r="103">
          <cell r="A103" t="str">
            <v>463</v>
          </cell>
          <cell r="B103" t="str">
            <v>114</v>
          </cell>
        </row>
        <row r="104">
          <cell r="A104" t="str">
            <v>464</v>
          </cell>
          <cell r="B104" t="str">
            <v>115</v>
          </cell>
        </row>
        <row r="105">
          <cell r="A105" t="str">
            <v>465</v>
          </cell>
          <cell r="B105" t="str">
            <v>116</v>
          </cell>
        </row>
        <row r="106">
          <cell r="A106" t="str">
            <v>466</v>
          </cell>
          <cell r="B106" t="str">
            <v>117</v>
          </cell>
        </row>
        <row r="107">
          <cell r="A107" t="str">
            <v>467</v>
          </cell>
          <cell r="B107" t="str">
            <v>120</v>
          </cell>
        </row>
        <row r="108">
          <cell r="A108" t="str">
            <v>468</v>
          </cell>
          <cell r="B108" t="str">
            <v>121</v>
          </cell>
        </row>
        <row r="109">
          <cell r="A109" t="str">
            <v>469</v>
          </cell>
          <cell r="B109" t="str">
            <v>123</v>
          </cell>
        </row>
        <row r="110">
          <cell r="A110" t="str">
            <v>471</v>
          </cell>
          <cell r="B110" t="str">
            <v>124</v>
          </cell>
        </row>
        <row r="111">
          <cell r="A111" t="str">
            <v>472</v>
          </cell>
          <cell r="B111" t="str">
            <v>125</v>
          </cell>
        </row>
        <row r="112">
          <cell r="A112" t="str">
            <v>473</v>
          </cell>
          <cell r="B112" t="str">
            <v>126</v>
          </cell>
        </row>
        <row r="113">
          <cell r="A113" t="str">
            <v>474</v>
          </cell>
          <cell r="B113" t="str">
            <v>127</v>
          </cell>
        </row>
        <row r="114">
          <cell r="A114" t="str">
            <v>475</v>
          </cell>
          <cell r="B114" t="str">
            <v>128</v>
          </cell>
        </row>
        <row r="115">
          <cell r="A115" t="str">
            <v>476</v>
          </cell>
          <cell r="B115" t="str">
            <v>129</v>
          </cell>
        </row>
        <row r="116">
          <cell r="A116" t="str">
            <v>477</v>
          </cell>
          <cell r="B116" t="str">
            <v>130</v>
          </cell>
        </row>
        <row r="117">
          <cell r="A117" t="str">
            <v>478</v>
          </cell>
          <cell r="B117" t="str">
            <v>131</v>
          </cell>
        </row>
        <row r="118">
          <cell r="A118" t="str">
            <v>479</v>
          </cell>
          <cell r="B118" t="str">
            <v>132</v>
          </cell>
        </row>
        <row r="119">
          <cell r="A119" t="str">
            <v>480</v>
          </cell>
          <cell r="B119" t="str">
            <v>133</v>
          </cell>
        </row>
        <row r="120">
          <cell r="A120" t="str">
            <v>501</v>
          </cell>
          <cell r="B120" t="str">
            <v>134</v>
          </cell>
        </row>
        <row r="121">
          <cell r="A121" t="str">
            <v>502</v>
          </cell>
          <cell r="B121" t="str">
            <v>135</v>
          </cell>
        </row>
        <row r="122">
          <cell r="A122" t="str">
            <v>601</v>
          </cell>
          <cell r="B122" t="str">
            <v>140</v>
          </cell>
        </row>
        <row r="123">
          <cell r="A123" t="str">
            <v>602</v>
          </cell>
          <cell r="B123" t="str">
            <v>145</v>
          </cell>
        </row>
        <row r="124">
          <cell r="A124" t="str">
            <v>606</v>
          </cell>
          <cell r="B124" t="str">
            <v>147</v>
          </cell>
        </row>
        <row r="125">
          <cell r="A125" t="str">
            <v>608</v>
          </cell>
          <cell r="B125" t="str">
            <v>200</v>
          </cell>
        </row>
        <row r="126">
          <cell r="A126" t="str">
            <v>614</v>
          </cell>
          <cell r="B126" t="str">
            <v>201</v>
          </cell>
        </row>
        <row r="127">
          <cell r="A127" t="str">
            <v>618</v>
          </cell>
          <cell r="B127" t="str">
            <v>203</v>
          </cell>
        </row>
        <row r="128">
          <cell r="A128" t="str">
            <v>619</v>
          </cell>
          <cell r="B128" t="str">
            <v>207</v>
          </cell>
        </row>
        <row r="129">
          <cell r="A129" t="str">
            <v>637</v>
          </cell>
          <cell r="B129" t="str">
            <v>209</v>
          </cell>
        </row>
        <row r="130">
          <cell r="A130" t="str">
            <v>678</v>
          </cell>
          <cell r="B130" t="str">
            <v>210</v>
          </cell>
        </row>
        <row r="131">
          <cell r="A131" t="str">
            <v>680</v>
          </cell>
          <cell r="B131" t="str">
            <v>211</v>
          </cell>
        </row>
        <row r="132">
          <cell r="A132" t="str">
            <v>690</v>
          </cell>
          <cell r="B132" t="str">
            <v>212</v>
          </cell>
        </row>
        <row r="133">
          <cell r="A133" t="str">
            <v>694</v>
          </cell>
          <cell r="B133" t="str">
            <v>213</v>
          </cell>
        </row>
        <row r="134">
          <cell r="A134" t="str">
            <v>695</v>
          </cell>
          <cell r="B134" t="str">
            <v>214</v>
          </cell>
        </row>
        <row r="135">
          <cell r="A135" t="str">
            <v>696</v>
          </cell>
          <cell r="B135" t="str">
            <v>215</v>
          </cell>
        </row>
        <row r="136">
          <cell r="A136" t="str">
            <v>697</v>
          </cell>
          <cell r="B136" t="str">
            <v>216</v>
          </cell>
        </row>
        <row r="137">
          <cell r="B137" t="str">
            <v>217</v>
          </cell>
        </row>
        <row r="138">
          <cell r="B138" t="str">
            <v>218</v>
          </cell>
        </row>
        <row r="139">
          <cell r="B139" t="str">
            <v>219</v>
          </cell>
        </row>
        <row r="140">
          <cell r="B140" t="str">
            <v>220</v>
          </cell>
        </row>
        <row r="141">
          <cell r="B141" t="str">
            <v>221</v>
          </cell>
        </row>
        <row r="142">
          <cell r="B142" t="str">
            <v>222</v>
          </cell>
        </row>
        <row r="143">
          <cell r="B143" t="str">
            <v>223</v>
          </cell>
        </row>
        <row r="144">
          <cell r="B144" t="str">
            <v>224</v>
          </cell>
        </row>
        <row r="145">
          <cell r="B145" t="str">
            <v>400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ГЗ"/>
      <sheetName val="Фонд"/>
      <sheetName val="ОПГЗ"/>
      <sheetName val="ФКРБ"/>
      <sheetName val="ЭКРБ"/>
      <sheetName val="Источник финансирования"/>
      <sheetName val="Способ закупки"/>
      <sheetName val="Вид предмета"/>
      <sheetName val="Месяцы"/>
      <sheetName val="Год"/>
      <sheetName val="Тип пункта плана"/>
      <sheetName val="КАТО"/>
      <sheetName val="Служебный ФКРБ"/>
      <sheetName val="КТРУ_Товары_часть1"/>
      <sheetName val="КТРУ_Товары_часть2"/>
      <sheetName val="КТРУ_Товары_часть3"/>
      <sheetName val="КТРУ_Работы"/>
      <sheetName val="КТРУ_Услуги"/>
      <sheetName val="Лист1"/>
    </sheetNames>
    <sheetDataSet>
      <sheetData sheetId="0"/>
      <sheetData sheetId="1"/>
      <sheetData sheetId="2">
        <row r="1">
          <cell r="A1" t="str">
            <v>Способ</v>
          </cell>
        </row>
        <row r="2">
          <cell r="A2" t="str">
            <v>06 Из одного источника</v>
          </cell>
        </row>
        <row r="3">
          <cell r="A3" t="str">
            <v>06 Из одного источника</v>
          </cell>
        </row>
        <row r="4">
          <cell r="A4" t="str">
            <v>07 Из одного источника посредством электронных закупок</v>
          </cell>
        </row>
        <row r="5">
          <cell r="A5" t="str">
            <v>07 Из одного источника посредством электронных закупок</v>
          </cell>
        </row>
        <row r="6">
          <cell r="A6" t="str">
            <v>12 Без применения норм Закона (статья 4 Закона «О государственных закупках»)</v>
          </cell>
        </row>
        <row r="7">
          <cell r="A7" t="str">
            <v>12 Без применения норм Закона (статья 4 Закона «О государственных закупках»)</v>
          </cell>
        </row>
        <row r="8">
          <cell r="A8" t="str">
            <v>12 Без применения норм Закона (статья 4 Закона «О государственных закупках»)</v>
          </cell>
        </row>
        <row r="9">
          <cell r="A9" t="str">
            <v>12 Без применения норм Закона (статья 4 Закона «О государственных закупках»)</v>
          </cell>
        </row>
        <row r="10">
          <cell r="A10" t="str">
            <v>12 Без применения норм Закона (статья 4 Закона «О государственных закупках»)</v>
          </cell>
        </row>
        <row r="11">
          <cell r="A11" t="str">
            <v>12 Без применения норм Закона (статья 4 Закона «О государственных закупках»)</v>
          </cell>
        </row>
        <row r="12">
          <cell r="A12" t="str">
            <v>12 Без применения норм Закона (статья 4 Закона «О государственных закупках»)</v>
          </cell>
        </row>
        <row r="13">
          <cell r="A13" t="str">
            <v>12 Без применения норм Закона (статья 4 Закона «О государственных закупках»)</v>
          </cell>
        </row>
        <row r="14">
          <cell r="A14" t="str">
            <v>12 Без применения норм Закона (статья 4 Закона «О государственных закупках»)</v>
          </cell>
        </row>
        <row r="15">
          <cell r="A15" t="str">
            <v>12 Без применения норм Закона (статья 4 Закона «О государственных закупках»)</v>
          </cell>
        </row>
        <row r="16">
          <cell r="A16" t="str">
            <v>12 Без применения норм Закона (статья 4 Закона «О государственных закупках»)</v>
          </cell>
        </row>
        <row r="17">
          <cell r="A17" t="str">
            <v>12 Без применения норм Закона (статья 4 Закона «О государственных закупках»)</v>
          </cell>
        </row>
        <row r="18">
          <cell r="A18" t="str">
            <v>12 Без применения норм Закона (статья 4 Закона «О государственных закупках»)</v>
          </cell>
        </row>
        <row r="19">
          <cell r="A19" t="str">
            <v>12 Без применения норм Закона (статья 4 Закона «О государственных закупках»)</v>
          </cell>
        </row>
        <row r="20">
          <cell r="A20" t="str">
            <v>12 Без применения норм Закона (статья 4 Закона «О государственных закупках»)</v>
          </cell>
        </row>
        <row r="21">
          <cell r="A21" t="str">
            <v>12 Без применения норм Закона (статья 4 Закона «О государственных закупках»)</v>
          </cell>
        </row>
        <row r="22">
          <cell r="A22" t="str">
            <v>12 Без применения норм Закона (статья 4 Закона «О государственных закупках»)</v>
          </cell>
        </row>
        <row r="23">
          <cell r="A23" t="str">
            <v>12 Без применения норм Закона (статья 4 Закона «О государственных закупках»)</v>
          </cell>
        </row>
        <row r="24">
          <cell r="A24" t="str">
            <v>12 Без применения норм Закона (статья 4 Закона «О государственных закупках»)</v>
          </cell>
        </row>
        <row r="25">
          <cell r="A25" t="str">
            <v>12 Без применения норм Закона (статья 4 Закона «О государственных закупках»)</v>
          </cell>
        </row>
        <row r="26">
          <cell r="A26" t="str">
            <v>12 Без применения норм Закона (статья 4 Закона «О государственных закупках»)</v>
          </cell>
        </row>
        <row r="27">
          <cell r="A27" t="str">
            <v>12 Без применения норм Закона (статья 4 Закона «О государственных закупках»)</v>
          </cell>
        </row>
        <row r="28">
          <cell r="A28" t="str">
            <v>12 Без применения норм Закона (статья 4 Закона «О государственных закупках»)</v>
          </cell>
        </row>
        <row r="29">
          <cell r="A29" t="str">
            <v>12 Без применения норм Закона (статья 4 Закона «О государственных закупках»)</v>
          </cell>
        </row>
        <row r="30">
          <cell r="A30" t="str">
            <v>12 Без применения норм Закона (статья 4 Закона «О государственных закупках»)</v>
          </cell>
        </row>
        <row r="31">
          <cell r="A31" t="str">
            <v>12 Без применения норм Закона (статья 4 Закона «О государственных закупках»)</v>
          </cell>
        </row>
        <row r="32">
          <cell r="A32" t="str">
            <v>12 Без применения норм Закона (статья 4 Закона «О государственных закупках»)</v>
          </cell>
        </row>
        <row r="33">
          <cell r="A33" t="str">
            <v>12 Без применения норм Закона (статья 4 Закона «О государственных закупках»)</v>
          </cell>
        </row>
        <row r="34">
          <cell r="A34" t="str">
            <v>12 Без применения норм Закона (статья 4 Закона «О государственных закупках»)</v>
          </cell>
        </row>
        <row r="35">
          <cell r="A35" t="str">
            <v>12 Без применения норм Закона (статья 4 Закона «О государственных закупках»)</v>
          </cell>
        </row>
        <row r="36">
          <cell r="A36" t="str">
            <v>12 Без применения норм Закона (статья 4 Закона «О государственных закупках»)</v>
          </cell>
        </row>
        <row r="37">
          <cell r="A37" t="str">
            <v>12 Без применения норм Закона (статья 4 Закона «О государственных закупках»)</v>
          </cell>
        </row>
        <row r="38">
          <cell r="A38" t="str">
            <v>12 Без применения норм Закона (статья 4 Закона «О государственных закупках»)</v>
          </cell>
        </row>
        <row r="39">
          <cell r="A39" t="str">
            <v>12 Без применения норм Закона (статья 4 Закона «О государственных закупках»)</v>
          </cell>
        </row>
        <row r="40">
          <cell r="A40" t="str">
            <v>12 Без применения норм Закона (статья 4 Закона «О государственных закупках»)</v>
          </cell>
        </row>
        <row r="41">
          <cell r="A41" t="str">
            <v>12 Без применения норм Закона (статья 4 Закона «О государственных закупках»)</v>
          </cell>
        </row>
        <row r="42">
          <cell r="A42" t="str">
            <v>12 Без применения норм Закона (статья 4 Закона «О государственных закупках»)</v>
          </cell>
        </row>
        <row r="43">
          <cell r="A43" t="str">
            <v>12 Без применения норм Закона (статья 4 Закона «О государственных закупках»)</v>
          </cell>
        </row>
        <row r="44">
          <cell r="A44" t="str">
            <v>12 Без применения норм Закона (статья 4 Закона «О государственных закупках»)</v>
          </cell>
        </row>
        <row r="45">
          <cell r="A45" t="str">
            <v>12 Без применения норм Закона (статья 4 Закона «О государственных закупках»)</v>
          </cell>
        </row>
        <row r="46">
          <cell r="A46" t="str">
            <v>12 Без применения норм Закона (статья 4 Закона «О государственных закупках»)</v>
          </cell>
        </row>
        <row r="47">
          <cell r="A47" t="str">
            <v>12 Без применения норм Закона (статья 4 Закона «О государственных закупках»)</v>
          </cell>
        </row>
        <row r="48">
          <cell r="A48" t="str">
            <v>12 Без применения норм Закона (статья 4 Закона «О государственных закупках»)</v>
          </cell>
        </row>
        <row r="49">
          <cell r="A49" t="str">
            <v>12 Без применения норм Закона (статья 4 Закона «О государственных закупках»)</v>
          </cell>
        </row>
        <row r="50">
          <cell r="A50" t="str">
            <v>12 Без применения норм Закона (статья 4 Закона «О государственных закупках»)</v>
          </cell>
        </row>
        <row r="51">
          <cell r="A51" t="str">
            <v>12 Без применения норм Закона (статья 4 Закона «О государственных закупках»)</v>
          </cell>
        </row>
        <row r="52">
          <cell r="A52" t="str">
            <v>12 Без применения норм Закона (статья 4 Закона «О государственных закупках»)</v>
          </cell>
        </row>
        <row r="53">
          <cell r="A53" t="str">
            <v>12 Без применения норм Закона (статья 4 Закона «О государственных закупках»)</v>
          </cell>
        </row>
        <row r="54">
          <cell r="A54" t="str">
            <v>12 Без применения норм Закона (статья 4 Закона «О государственных закупках»)</v>
          </cell>
        </row>
        <row r="55">
          <cell r="A55" t="str">
            <v>12 Без применения норм Закона (статья 4 Закона «О государственных закупках»)</v>
          </cell>
        </row>
        <row r="56">
          <cell r="A56" t="str">
            <v>12 Без применения норм Закона (статья 4 Закона «О государственных закупках»)</v>
          </cell>
        </row>
        <row r="57">
          <cell r="A57" t="str">
            <v>12 Без применения норм Закона (статья 4 Закона «О государственных закупках»)</v>
          </cell>
        </row>
        <row r="58">
          <cell r="A58" t="str">
            <v>12 Без применения норм Закона (статья 4 Закона «О государственных закупках»)</v>
          </cell>
        </row>
        <row r="59">
          <cell r="A59" t="str">
            <v>12 Без применения норм Закона (статья 4 Закона «О государственных закупках»)</v>
          </cell>
        </row>
        <row r="60">
          <cell r="A60" t="str">
            <v>12 Без применения норм Закона (статья 4 Закона «О государственных закупках»)</v>
          </cell>
        </row>
        <row r="61">
          <cell r="A61" t="str">
            <v>12 Без применения норм Закона (статья 4 Закона «О государственных закупках»)</v>
          </cell>
        </row>
        <row r="62">
          <cell r="A62" t="str">
            <v>12 Без применения норм Закона (статья 4 Закона «О государственных закупках»)</v>
          </cell>
        </row>
        <row r="63">
          <cell r="A63" t="str">
            <v>12 Без применения норм Закона (статья 4 Закона «О государственных закупках»)</v>
          </cell>
        </row>
        <row r="64">
          <cell r="A64" t="str">
            <v>12 Без применения норм Закона (статья 4 Закона «О государственных закупках»)</v>
          </cell>
        </row>
        <row r="65">
          <cell r="A65" t="str">
            <v>12 Без применения норм Закона (статья 4 Закона «О государственных закупках»)</v>
          </cell>
        </row>
        <row r="66">
          <cell r="A66" t="str">
            <v>12 Без применения норм Закона (статья 4 Закона «О государственных закупках»)</v>
          </cell>
        </row>
        <row r="67">
          <cell r="A67" t="str">
            <v>12 Без применения норм Закона (статья 4 Закона «О государственных закупках»)</v>
          </cell>
        </row>
        <row r="68">
          <cell r="A68" t="str">
            <v>12 Без применения норм Закона (статья 4 Закона «О государственных закупках»)</v>
          </cell>
        </row>
        <row r="69">
          <cell r="A69" t="str">
            <v>12 Без применения норм Закона (статья 4 Закона «О государственных закупках»)</v>
          </cell>
        </row>
        <row r="70">
          <cell r="A70" t="str">
            <v>12 Без применения норм Закона (статья 4 Закона «О государственных закупках»)</v>
          </cell>
        </row>
      </sheetData>
      <sheetData sheetId="3"/>
      <sheetData sheetId="4">
        <row r="1">
          <cell r="A1" t="str">
            <v>111 Оплата труда</v>
          </cell>
        </row>
        <row r="2">
          <cell r="A2" t="str">
            <v>112 Дополнительные денежные выплаты</v>
          </cell>
        </row>
        <row r="3">
          <cell r="A3" t="str">
            <v>113 Компенсационные выплаты</v>
          </cell>
        </row>
        <row r="4">
          <cell r="A4" t="str">
            <v>114 Дополнительно установленные обязательные пенсионные взносы</v>
          </cell>
        </row>
        <row r="5">
          <cell r="A5" t="str">
            <v>121 Социальный налог</v>
          </cell>
        </row>
        <row r="6">
          <cell r="A6" t="str">
            <v>122 Социальные отчисления в Государственный фонд социального страхования</v>
          </cell>
        </row>
        <row r="7">
          <cell r="A7" t="str">
            <v>123 Взносы на обязательное страхование</v>
          </cell>
        </row>
        <row r="8">
          <cell r="A8" t="str">
            <v>131 Оплата труда технического персонала</v>
          </cell>
        </row>
        <row r="9">
          <cell r="A9" t="str">
            <v>132 Оплата труда патронатных воспитателей</v>
          </cell>
        </row>
        <row r="10">
          <cell r="A10" t="str">
            <v>133 Возмещение средней заработной платы депутатам маслихата по их основному месту работы</v>
          </cell>
        </row>
        <row r="11">
          <cell r="A11" t="str">
            <v>134 Выплата вознаграждений присяжным заседателям</v>
          </cell>
        </row>
        <row r="12">
          <cell r="A12" t="str">
            <v>135 Взносы работодателей по техническому персоналу</v>
          </cell>
        </row>
        <row r="13">
          <cell r="A13" t="str">
            <v>136 Командировки и служебные разъезды внутри страны технического персонала</v>
          </cell>
        </row>
        <row r="14">
          <cell r="A14" t="str">
            <v>137 Командировочные расходы присяжных заседателей</v>
          </cell>
        </row>
        <row r="15">
          <cell r="A15" t="str">
            <v>141 Приобретение продуктов питания</v>
          </cell>
        </row>
        <row r="16">
          <cell r="A16" t="str">
            <v>142 Приобретение медикаментов и прочих средств медицинского назначения</v>
          </cell>
        </row>
        <row r="17">
          <cell r="A17" t="str">
            <v>143 Приобретение, пошив и ремонт предметов вещевого имущества и другого форменного и специального обмундирования</v>
          </cell>
        </row>
        <row r="18">
          <cell r="A18" t="str">
            <v xml:space="preserve">144 Приобретение топлива, горюче-смазочных материалов </v>
          </cell>
        </row>
        <row r="19">
          <cell r="A19" t="str">
            <v>149 Приобретение прочих запасов</v>
          </cell>
        </row>
        <row r="20">
          <cell r="A20" t="str">
            <v>151 Оплата коммунальных услуг</v>
          </cell>
        </row>
        <row r="21">
          <cell r="A21" t="str">
            <v>152 Оплата услуг связи</v>
          </cell>
        </row>
        <row r="22">
          <cell r="A22" t="str">
            <v>153 Оплата транспортных услуг</v>
          </cell>
        </row>
        <row r="23">
          <cell r="A23" t="str">
            <v>154 Оплата за аренду помещения</v>
          </cell>
        </row>
        <row r="24">
          <cell r="A24" t="str">
            <v>155 Оплата услуг в рамках государственного социального заказа</v>
          </cell>
        </row>
        <row r="25">
          <cell r="A25" t="str">
            <v>156 Оплата консалтинговых услуг и исследований</v>
          </cell>
        </row>
        <row r="26">
          <cell r="A26" t="str">
            <v>159 Оплата прочих услуг и работ</v>
          </cell>
        </row>
        <row r="27">
          <cell r="A27" t="str">
            <v>161 Командировки и служебные разъезды внутри страны</v>
          </cell>
        </row>
        <row r="28">
          <cell r="A28" t="str">
            <v>162 Командировки и служебные разъезды за пределы страны</v>
          </cell>
        </row>
        <row r="29">
          <cell r="A29" t="str">
            <v>163 Затраты Фонда всеобщего обязательного среднего образования</v>
          </cell>
        </row>
        <row r="30">
          <cell r="A30" t="str">
            <v>164 Оплата обучения стипендиатов за рубежом</v>
          </cell>
        </row>
        <row r="31">
          <cell r="A31" t="str">
            <v>165 Исполнение исполнительных документов, суденых актов</v>
          </cell>
        </row>
        <row r="32">
          <cell r="A32" t="str">
            <v>166 Целевой вклад</v>
          </cell>
        </row>
        <row r="33">
          <cell r="A33" t="str">
            <v>167 Особые затраты</v>
          </cell>
        </row>
        <row r="34">
          <cell r="A34" t="str">
            <v>168 Перечисление поставщику суммы НДС, по приобретаемым товарам, услугам и работам</v>
          </cell>
        </row>
        <row r="35">
          <cell r="A35" t="str">
            <v>169 Прочие текущие затраты</v>
          </cell>
        </row>
        <row r="36">
          <cell r="A36" t="str">
            <v>211 Выплаты вознаграждений по внутренним займам Правительства Республики Казахстан</v>
          </cell>
        </row>
        <row r="37">
          <cell r="A37" t="str">
            <v>212 Выплаты вознаграждений по займам, полученным из вышестоящего бюджета местными исполнительными органами</v>
          </cell>
        </row>
        <row r="38">
          <cell r="A38" t="str">
            <v>221 Выплаты вознаграждений по внешним  займам Правительства Республики Казахстан</v>
          </cell>
        </row>
        <row r="39">
          <cell r="A39" t="str">
            <v xml:space="preserve">311  Субсидии юридическим лицам, в том числе крестьянским (фермерским) хозяйствам </v>
          </cell>
        </row>
        <row r="40">
          <cell r="A40" t="str">
            <v>321 Жилищные выплаты сотрудникам специальных государственных органов</v>
          </cell>
        </row>
        <row r="41">
          <cell r="A41" t="str">
            <v>322 Трансферты физическим лицам</v>
          </cell>
        </row>
        <row r="42">
          <cell r="A42" t="str">
            <v>323 Пенсии</v>
          </cell>
        </row>
        <row r="43">
          <cell r="A43" t="str">
            <v>324 Стипендии</v>
          </cell>
        </row>
        <row r="44">
          <cell r="A44" t="str">
            <v>331 Субвенции</v>
          </cell>
        </row>
        <row r="45">
          <cell r="A45" t="str">
            <v>332 Бюджетные изъятия</v>
          </cell>
        </row>
        <row r="46">
          <cell r="A46" t="str">
            <v>339 Текущие трансферты другим уровням государственного управления</v>
          </cell>
        </row>
        <row r="47">
          <cell r="A47" t="str">
            <v>341 Текущие трансферты за границу</v>
          </cell>
        </row>
        <row r="48">
          <cell r="A48" t="str">
            <v>359 Прочие текущие трансферты</v>
          </cell>
        </row>
        <row r="49">
          <cell r="A49" t="str">
            <v>411 Приобретение земли</v>
          </cell>
        </row>
        <row r="50">
          <cell r="A50" t="str">
            <v>412 Приобретение помещений, зданий и сооружений, передаточных устройств</v>
          </cell>
        </row>
        <row r="51">
          <cell r="A51" t="str">
            <v>413 Приобретение транспортных средств</v>
          </cell>
        </row>
        <row r="52">
          <cell r="A52" t="str">
            <v>414 Приобретение машин, оборудования, инструментов, производственного и хозяйственного инвентаря</v>
          </cell>
        </row>
        <row r="53">
          <cell r="A53" t="str">
            <v>416 Приобретение нематериальных активов</v>
          </cell>
        </row>
        <row r="54">
          <cell r="A54" t="str">
            <v>417 Приобретение биологических активов</v>
          </cell>
        </row>
        <row r="55">
          <cell r="A55" t="str">
            <v>418 Материально-техническое оснащение государственных предприятий</v>
          </cell>
        </row>
        <row r="56">
          <cell r="A56" t="str">
            <v>419 Приобретение прочих основных средств</v>
          </cell>
        </row>
        <row r="57">
          <cell r="A57" t="str">
            <v>421 Капитальный ремонт  помещений, зданий, сооружений, передаточных устройств</v>
          </cell>
        </row>
        <row r="58">
          <cell r="A58" t="str">
            <v>422 Капитальный ремонт дорог</v>
          </cell>
        </row>
        <row r="59">
          <cell r="A59" t="str">
            <v>423 Капитальный ремонт помещений, зданий, сооружений государственных предприятий</v>
          </cell>
        </row>
        <row r="60">
          <cell r="A60" t="str">
            <v>429 Капитальный ремонт прочих основных средств</v>
          </cell>
        </row>
        <row r="61">
          <cell r="A61" t="str">
            <v>431 Строительство новых объектов и реконструкция имеющихся объектов</v>
          </cell>
        </row>
        <row r="62">
          <cell r="A62" t="str">
            <v>432 Строительство дорог</v>
          </cell>
        </row>
        <row r="63">
          <cell r="A63" t="str">
            <v xml:space="preserve">433 Строительство и доставка судов </v>
          </cell>
        </row>
        <row r="64">
          <cell r="A64" t="str">
            <v>434 Создание, внедрение и развитие информационных систем</v>
          </cell>
        </row>
        <row r="65">
          <cell r="A65" t="str">
            <v>435 Строительство новых объектов и реконструкция имеющихся объектов государственных предприятий</v>
          </cell>
        </row>
        <row r="66">
          <cell r="A66" t="str">
            <v>436 Реализация концессионных проектов на условии софинансирования из бюджета</v>
          </cell>
        </row>
        <row r="67">
          <cell r="A67" t="str">
            <v>441 Целевые трансферты на развитие другим  уровням государственного управления</v>
          </cell>
        </row>
        <row r="68">
          <cell r="A68" t="str">
            <v>451 Капитальные трансферты международным организациям и правительствам иностранных государств</v>
          </cell>
        </row>
        <row r="69">
          <cell r="A69" t="str">
            <v>511 Бюджетные кредиты местным исполнительным органам, за исключением бюджетных кредитов на реализацию бюджетных инвестиционных проектов</v>
          </cell>
        </row>
        <row r="70">
          <cell r="A70" t="str">
            <v>512 Бюджетные кредиты местным исполнительным органам на реализацию бюджетных инвестиционных проектов</v>
          </cell>
        </row>
        <row r="71">
          <cell r="A71" t="str">
            <v>513 Бюджетные кредиты специализированным организациям</v>
          </cell>
        </row>
        <row r="72">
          <cell r="A72" t="str">
            <v>514 Бюджетные кредиты физическим лицам</v>
          </cell>
        </row>
        <row r="73">
          <cell r="A73" t="str">
            <v>519 Прочие внутренние бюджетные кредиты</v>
          </cell>
        </row>
        <row r="74">
          <cell r="A74" t="str">
            <v>521 Бюджетные кредиты иностранным государствам</v>
          </cell>
        </row>
        <row r="75">
          <cell r="A75" t="str">
            <v>531 Поручительство государства</v>
          </cell>
        </row>
        <row r="76">
          <cell r="A76" t="str">
            <v>541 Государственная гарантия</v>
          </cell>
        </row>
        <row r="77">
          <cell r="A77" t="str">
            <v>611 Приобретение долей участия, ценных бумаг юридических лиц</v>
          </cell>
        </row>
        <row r="78">
          <cell r="A78" t="str">
            <v>612 Формирование и увеличение уставных капиталов субъектов квазигосударственного сектора</v>
          </cell>
        </row>
        <row r="79">
          <cell r="A79" t="str">
            <v>621 Приобретение акций международных организаций</v>
          </cell>
        </row>
        <row r="80">
          <cell r="A80" t="str">
            <v>711 Погашение основного долга перед вышестоящим бюджетом</v>
          </cell>
        </row>
        <row r="81">
          <cell r="A81" t="str">
            <v>712 Погашение основного долга по государственным эмиссионным ценным бумагам, размещенным на внутреннем рынке</v>
          </cell>
        </row>
        <row r="82">
          <cell r="A82" t="str">
            <v>713 Погашение основного долга по внутренним договорам займа</v>
          </cell>
        </row>
        <row r="83">
          <cell r="A83" t="str">
            <v>714 Возврат не использованных сумм бюджетных кредитов</v>
          </cell>
        </row>
        <row r="84">
          <cell r="A84" t="str">
            <v>715 Возврат сумм нецелевого использования бюджетных кредитов</v>
          </cell>
        </row>
        <row r="85">
          <cell r="A85" t="str">
            <v>721 Погашение основного долга по государственным эмиссионным ценным бумагам, размещенным на внешнем рынке</v>
          </cell>
        </row>
        <row r="86">
          <cell r="A86" t="str">
            <v>722 Погашение основного долга по внешним договорам займа</v>
          </cell>
        </row>
        <row r="87">
          <cell r="A87" t="str">
            <v>722 Погашение основного долга по внешним договорам займа</v>
          </cell>
        </row>
      </sheetData>
      <sheetData sheetId="5">
        <row r="1">
          <cell r="A1" t="str">
            <v>1 Бюджет</v>
          </cell>
        </row>
        <row r="2">
          <cell r="A2" t="str">
            <v>2 Внешние займы</v>
          </cell>
        </row>
        <row r="3">
          <cell r="A3" t="str">
            <v>3 Деньги от реализации ГУ товаров (работ, услуг), остающихся в их распоряжении</v>
          </cell>
        </row>
        <row r="4">
          <cell r="A4" t="str">
            <v>4 Спонсорская и благотворительная помощь</v>
          </cell>
        </row>
        <row r="5">
          <cell r="A5" t="str">
            <v>5 Временно размещенные деньги физических и юридических лиц</v>
          </cell>
        </row>
        <row r="6">
          <cell r="A6" t="str">
            <v>6 Аккредитивы</v>
          </cell>
        </row>
      </sheetData>
      <sheetData sheetId="6">
        <row r="1">
          <cell r="A1" t="str">
            <v>01 Конкурс</v>
          </cell>
        </row>
        <row r="2">
          <cell r="A2" t="str">
            <v>02 Конкурс посредством электронных закупок</v>
          </cell>
        </row>
        <row r="3">
          <cell r="A3" t="str">
            <v>03 Конкурс с применением двухэтапных процедур</v>
          </cell>
        </row>
        <row r="4">
          <cell r="A4" t="str">
            <v>04 Конкурс с применением двухэтапных процедур посредством электронных закупок</v>
          </cell>
        </row>
        <row r="5">
          <cell r="A5" t="str">
            <v>05 Запрос ценовых предложений посредством электронных закупок</v>
          </cell>
        </row>
        <row r="6">
          <cell r="A6" t="str">
            <v>06 Из одного источника</v>
          </cell>
        </row>
        <row r="7">
          <cell r="A7" t="str">
            <v>07 Из одного источника посредством электронных закупок</v>
          </cell>
        </row>
        <row r="8">
          <cell r="A8" t="str">
            <v xml:space="preserve">08 Аукцион </v>
          </cell>
        </row>
        <row r="9">
          <cell r="A9" t="str">
            <v xml:space="preserve">09 Через открытые товарные биржи </v>
          </cell>
        </row>
        <row r="10">
          <cell r="A10" t="str">
            <v xml:space="preserve">10 Особый порядок </v>
          </cell>
        </row>
        <row r="11">
          <cell r="A11" t="str">
            <v>11 Специальный порядок</v>
          </cell>
        </row>
        <row r="12">
          <cell r="A12" t="str">
            <v>12 Без применения норм Закона (статья 4 Закона «О государственных закупках»)</v>
          </cell>
        </row>
        <row r="13">
          <cell r="A13" t="str">
            <v>13 Изменение договора (пп. 3) п. 2 ст. 39 Закона «О государственных закупках»)</v>
          </cell>
        </row>
        <row r="14">
          <cell r="A14" t="str">
            <v>14 Продление договора (п. 9 ст. 5 Закона «О государственных закупках»)</v>
          </cell>
        </row>
      </sheetData>
      <sheetData sheetId="7">
        <row r="1">
          <cell r="A1" t="str">
            <v>Товар</v>
          </cell>
        </row>
        <row r="2">
          <cell r="A2" t="str">
            <v>Работа</v>
          </cell>
        </row>
        <row r="3">
          <cell r="A3" t="str">
            <v>Услуга</v>
          </cell>
        </row>
      </sheetData>
      <sheetData sheetId="8">
        <row r="1">
          <cell r="A1" t="str">
            <v>01 Январь</v>
          </cell>
        </row>
        <row r="2">
          <cell r="A2" t="str">
            <v>02 Февраль</v>
          </cell>
        </row>
        <row r="3">
          <cell r="A3" t="str">
            <v xml:space="preserve">03 Март </v>
          </cell>
        </row>
        <row r="4">
          <cell r="A4" t="str">
            <v>04 Апрель</v>
          </cell>
        </row>
        <row r="5">
          <cell r="A5" t="str">
            <v>05 Май</v>
          </cell>
        </row>
        <row r="6">
          <cell r="A6" t="str">
            <v>06 Июнь</v>
          </cell>
        </row>
        <row r="7">
          <cell r="A7" t="str">
            <v>07 Июль</v>
          </cell>
        </row>
        <row r="8">
          <cell r="A8" t="str">
            <v>08 Август</v>
          </cell>
        </row>
        <row r="9">
          <cell r="A9" t="str">
            <v>09 Сентябрь</v>
          </cell>
        </row>
        <row r="10">
          <cell r="A10" t="str">
            <v>10 Октябрь</v>
          </cell>
        </row>
        <row r="11">
          <cell r="A11" t="str">
            <v>11 Ноябрь</v>
          </cell>
        </row>
        <row r="12">
          <cell r="A12" t="str">
            <v>12 Декабрь</v>
          </cell>
        </row>
        <row r="13">
          <cell r="A13" t="str">
            <v>13 Прошлый год</v>
          </cell>
        </row>
      </sheetData>
      <sheetData sheetId="9"/>
      <sheetData sheetId="10">
        <row r="1">
          <cell r="A1" t="str">
            <v>01 Закупки, не превышающие финансовый год</v>
          </cell>
        </row>
        <row r="2">
          <cell r="A2" t="str">
            <v>02 Закупки, превышающие финансовый год</v>
          </cell>
        </row>
        <row r="3">
          <cell r="A3" t="str">
            <v>03 Закупки всчет условной экономии</v>
          </cell>
        </row>
      </sheetData>
      <sheetData sheetId="11">
        <row r="2">
          <cell r="A2" t="str">
            <v>110000000</v>
          </cell>
        </row>
        <row r="3">
          <cell r="A3" t="str">
            <v>111000000</v>
          </cell>
        </row>
        <row r="4">
          <cell r="A4" t="str">
            <v>111010000</v>
          </cell>
        </row>
        <row r="5">
          <cell r="A5" t="str">
            <v>111033000</v>
          </cell>
        </row>
        <row r="6">
          <cell r="A6" t="str">
            <v>111033100</v>
          </cell>
        </row>
        <row r="7">
          <cell r="A7" t="str">
            <v>111033300</v>
          </cell>
        </row>
        <row r="8">
          <cell r="A8" t="str">
            <v>111037000</v>
          </cell>
        </row>
        <row r="9">
          <cell r="A9" t="str">
            <v>111037100</v>
          </cell>
        </row>
        <row r="10">
          <cell r="A10" t="str">
            <v>111800000</v>
          </cell>
        </row>
        <row r="11">
          <cell r="A11" t="str">
            <v>111810000</v>
          </cell>
        </row>
        <row r="12">
          <cell r="A12" t="str">
            <v>111833000</v>
          </cell>
        </row>
        <row r="13">
          <cell r="A13" t="str">
            <v>111833100</v>
          </cell>
        </row>
        <row r="14">
          <cell r="A14" t="str">
            <v>111837000</v>
          </cell>
        </row>
        <row r="15">
          <cell r="A15" t="str">
            <v>111837100</v>
          </cell>
        </row>
        <row r="16">
          <cell r="A16" t="str">
            <v>111837200</v>
          </cell>
        </row>
        <row r="17">
          <cell r="A17" t="str">
            <v>111841000</v>
          </cell>
        </row>
        <row r="18">
          <cell r="A18" t="str">
            <v>111841100</v>
          </cell>
        </row>
        <row r="19">
          <cell r="A19" t="str">
            <v>111843000</v>
          </cell>
        </row>
        <row r="20">
          <cell r="A20" t="str">
            <v>111843100</v>
          </cell>
        </row>
        <row r="21">
          <cell r="A21" t="str">
            <v>111843105</v>
          </cell>
        </row>
        <row r="22">
          <cell r="A22" t="str">
            <v>111843107</v>
          </cell>
        </row>
        <row r="23">
          <cell r="A23" t="str">
            <v>111845000</v>
          </cell>
        </row>
        <row r="24">
          <cell r="A24" t="str">
            <v>111845100</v>
          </cell>
        </row>
        <row r="25">
          <cell r="A25" t="str">
            <v>111845200</v>
          </cell>
        </row>
        <row r="26">
          <cell r="A26" t="str">
            <v>113200000</v>
          </cell>
        </row>
        <row r="27">
          <cell r="A27" t="str">
            <v>113220000</v>
          </cell>
        </row>
        <row r="28">
          <cell r="A28" t="str">
            <v>113220100</v>
          </cell>
        </row>
        <row r="29">
          <cell r="A29" t="str">
            <v>113220200</v>
          </cell>
        </row>
        <row r="30">
          <cell r="A30" t="str">
            <v>113220300</v>
          </cell>
        </row>
        <row r="31">
          <cell r="A31" t="str">
            <v>113220400</v>
          </cell>
        </row>
        <row r="32">
          <cell r="A32" t="str">
            <v>113235000</v>
          </cell>
        </row>
        <row r="33">
          <cell r="A33" t="str">
            <v>113235100</v>
          </cell>
        </row>
        <row r="34">
          <cell r="A34" t="str">
            <v>113235300</v>
          </cell>
        </row>
        <row r="35">
          <cell r="A35" t="str">
            <v>113239000</v>
          </cell>
        </row>
        <row r="36">
          <cell r="A36" t="str">
            <v>113239100</v>
          </cell>
        </row>
        <row r="37">
          <cell r="A37" t="str">
            <v>113241000</v>
          </cell>
        </row>
        <row r="38">
          <cell r="A38" t="str">
            <v>113241100</v>
          </cell>
        </row>
        <row r="39">
          <cell r="A39" t="str">
            <v>113241200</v>
          </cell>
        </row>
        <row r="40">
          <cell r="A40" t="str">
            <v>113241300</v>
          </cell>
        </row>
        <row r="41">
          <cell r="A41" t="str">
            <v>113241303</v>
          </cell>
        </row>
        <row r="42">
          <cell r="A42" t="str">
            <v>113243000</v>
          </cell>
        </row>
        <row r="43">
          <cell r="A43" t="str">
            <v>113243100</v>
          </cell>
        </row>
        <row r="44">
          <cell r="A44" t="str">
            <v>113243200</v>
          </cell>
        </row>
        <row r="45">
          <cell r="A45" t="str">
            <v>113243300</v>
          </cell>
        </row>
        <row r="46">
          <cell r="A46" t="str">
            <v>113243400</v>
          </cell>
        </row>
        <row r="47">
          <cell r="A47" t="str">
            <v>113247000</v>
          </cell>
        </row>
        <row r="48">
          <cell r="A48" t="str">
            <v>113247100</v>
          </cell>
        </row>
        <row r="49">
          <cell r="A49" t="str">
            <v>113247200</v>
          </cell>
        </row>
        <row r="50">
          <cell r="A50" t="str">
            <v>113247300</v>
          </cell>
        </row>
        <row r="51">
          <cell r="A51" t="str">
            <v>113247400</v>
          </cell>
        </row>
        <row r="52">
          <cell r="A52" t="str">
            <v>113249000</v>
          </cell>
        </row>
        <row r="53">
          <cell r="A53" t="str">
            <v>113249100</v>
          </cell>
        </row>
        <row r="54">
          <cell r="A54" t="str">
            <v>113249200</v>
          </cell>
        </row>
        <row r="55">
          <cell r="A55" t="str">
            <v>113249300</v>
          </cell>
        </row>
        <row r="56">
          <cell r="A56" t="str">
            <v>113251000</v>
          </cell>
        </row>
        <row r="57">
          <cell r="A57" t="str">
            <v>113251100</v>
          </cell>
        </row>
        <row r="58">
          <cell r="A58" t="str">
            <v>113251200</v>
          </cell>
        </row>
        <row r="59">
          <cell r="A59" t="str">
            <v>113251300</v>
          </cell>
        </row>
        <row r="60">
          <cell r="A60" t="str">
            <v>113253000</v>
          </cell>
        </row>
        <row r="61">
          <cell r="A61" t="str">
            <v>113253100</v>
          </cell>
        </row>
        <row r="62">
          <cell r="A62" t="str">
            <v>113253300</v>
          </cell>
        </row>
        <row r="63">
          <cell r="A63" t="str">
            <v>113253400</v>
          </cell>
        </row>
        <row r="64">
          <cell r="A64" t="str">
            <v>113255000</v>
          </cell>
        </row>
        <row r="65">
          <cell r="A65" t="str">
            <v>113255100</v>
          </cell>
        </row>
        <row r="66">
          <cell r="A66" t="str">
            <v>113255200</v>
          </cell>
        </row>
        <row r="67">
          <cell r="A67" t="str">
            <v>113255500</v>
          </cell>
        </row>
        <row r="68">
          <cell r="A68" t="str">
            <v>113255600</v>
          </cell>
        </row>
        <row r="69">
          <cell r="A69" t="str">
            <v>113255700</v>
          </cell>
        </row>
        <row r="70">
          <cell r="A70" t="str">
            <v>113257000</v>
          </cell>
        </row>
        <row r="71">
          <cell r="A71" t="str">
            <v>113257100</v>
          </cell>
        </row>
        <row r="72">
          <cell r="A72" t="str">
            <v>113400000</v>
          </cell>
        </row>
        <row r="73">
          <cell r="A73" t="str">
            <v>113430000</v>
          </cell>
        </row>
        <row r="74">
          <cell r="A74" t="str">
            <v>113430100</v>
          </cell>
        </row>
        <row r="75">
          <cell r="A75" t="str">
            <v>113431000</v>
          </cell>
        </row>
        <row r="76">
          <cell r="A76" t="str">
            <v>113431100</v>
          </cell>
        </row>
        <row r="77">
          <cell r="A77" t="str">
            <v>113431180</v>
          </cell>
        </row>
        <row r="78">
          <cell r="A78" t="str">
            <v>113433000</v>
          </cell>
        </row>
        <row r="79">
          <cell r="A79" t="str">
            <v>113433100</v>
          </cell>
        </row>
        <row r="80">
          <cell r="A80" t="str">
            <v>113433200</v>
          </cell>
        </row>
        <row r="81">
          <cell r="A81" t="str">
            <v>113433300</v>
          </cell>
        </row>
        <row r="82">
          <cell r="A82" t="str">
            <v>113433400</v>
          </cell>
        </row>
        <row r="83">
          <cell r="A83" t="str">
            <v>113435000</v>
          </cell>
        </row>
        <row r="84">
          <cell r="A84" t="str">
            <v>113435100</v>
          </cell>
        </row>
        <row r="85">
          <cell r="A85" t="str">
            <v>113435500</v>
          </cell>
        </row>
        <row r="86">
          <cell r="A86" t="str">
            <v>113437000</v>
          </cell>
        </row>
        <row r="87">
          <cell r="A87" t="str">
            <v>113437100</v>
          </cell>
        </row>
        <row r="88">
          <cell r="A88" t="str">
            <v>113437107</v>
          </cell>
        </row>
        <row r="89">
          <cell r="A89" t="str">
            <v>113437200</v>
          </cell>
        </row>
        <row r="90">
          <cell r="A90" t="str">
            <v>113441000</v>
          </cell>
        </row>
        <row r="91">
          <cell r="A91" t="str">
            <v>113441100</v>
          </cell>
        </row>
        <row r="92">
          <cell r="A92" t="str">
            <v>113441300</v>
          </cell>
        </row>
        <row r="93">
          <cell r="A93" t="str">
            <v>113441500</v>
          </cell>
        </row>
        <row r="94">
          <cell r="A94" t="str">
            <v>113441600</v>
          </cell>
        </row>
        <row r="95">
          <cell r="A95" t="str">
            <v>113442000</v>
          </cell>
        </row>
        <row r="96">
          <cell r="A96" t="str">
            <v>113442100</v>
          </cell>
        </row>
        <row r="97">
          <cell r="A97" t="str">
            <v>113442200</v>
          </cell>
        </row>
        <row r="98">
          <cell r="A98" t="str">
            <v>113443000</v>
          </cell>
        </row>
        <row r="99">
          <cell r="A99" t="str">
            <v>113443100</v>
          </cell>
        </row>
        <row r="100">
          <cell r="A100" t="str">
            <v>113443200</v>
          </cell>
        </row>
        <row r="101">
          <cell r="A101" t="str">
            <v>113445000</v>
          </cell>
        </row>
        <row r="102">
          <cell r="A102" t="str">
            <v>113445100</v>
          </cell>
        </row>
        <row r="103">
          <cell r="A103" t="str">
            <v>113445200</v>
          </cell>
        </row>
        <row r="104">
          <cell r="A104" t="str">
            <v>113445400</v>
          </cell>
        </row>
        <row r="105">
          <cell r="A105" t="str">
            <v>113447000</v>
          </cell>
        </row>
        <row r="106">
          <cell r="A106" t="str">
            <v>113447100</v>
          </cell>
        </row>
        <row r="107">
          <cell r="A107" t="str">
            <v>113447200</v>
          </cell>
        </row>
        <row r="108">
          <cell r="A108" t="str">
            <v>113447300</v>
          </cell>
        </row>
        <row r="109">
          <cell r="A109" t="str">
            <v>113449000</v>
          </cell>
        </row>
        <row r="110">
          <cell r="A110" t="str">
            <v>113449100</v>
          </cell>
        </row>
        <row r="111">
          <cell r="A111" t="str">
            <v>113449200</v>
          </cell>
        </row>
        <row r="112">
          <cell r="A112" t="str">
            <v>113449300</v>
          </cell>
        </row>
        <row r="113">
          <cell r="A113" t="str">
            <v>113451000</v>
          </cell>
        </row>
        <row r="114">
          <cell r="A114" t="str">
            <v>113451100</v>
          </cell>
        </row>
        <row r="115">
          <cell r="A115" t="str">
            <v>113451400</v>
          </cell>
        </row>
        <row r="116">
          <cell r="A116" t="str">
            <v>113451700</v>
          </cell>
        </row>
        <row r="117">
          <cell r="A117" t="str">
            <v>113453000</v>
          </cell>
        </row>
        <row r="118">
          <cell r="A118" t="str">
            <v>113453100</v>
          </cell>
        </row>
        <row r="119">
          <cell r="A119" t="str">
            <v>113453500</v>
          </cell>
        </row>
        <row r="120">
          <cell r="A120" t="str">
            <v>113600000</v>
          </cell>
        </row>
        <row r="121">
          <cell r="A121" t="str">
            <v>113630000</v>
          </cell>
        </row>
        <row r="122">
          <cell r="A122" t="str">
            <v>113630100</v>
          </cell>
        </row>
        <row r="123">
          <cell r="A123" t="str">
            <v>113630200</v>
          </cell>
        </row>
        <row r="124">
          <cell r="A124" t="str">
            <v>113630300</v>
          </cell>
        </row>
        <row r="125">
          <cell r="A125" t="str">
            <v>113635000</v>
          </cell>
        </row>
        <row r="126">
          <cell r="A126" t="str">
            <v>113635100</v>
          </cell>
        </row>
        <row r="127">
          <cell r="A127" t="str">
            <v>113635200</v>
          </cell>
        </row>
        <row r="128">
          <cell r="A128" t="str">
            <v>113637000</v>
          </cell>
        </row>
        <row r="129">
          <cell r="A129" t="str">
            <v>113637100</v>
          </cell>
        </row>
        <row r="130">
          <cell r="A130" t="str">
            <v>113637200</v>
          </cell>
        </row>
        <row r="131">
          <cell r="A131" t="str">
            <v>113639000</v>
          </cell>
        </row>
        <row r="132">
          <cell r="A132" t="str">
            <v>113639100</v>
          </cell>
        </row>
        <row r="133">
          <cell r="A133" t="str">
            <v>113639700</v>
          </cell>
        </row>
        <row r="134">
          <cell r="A134" t="str">
            <v>113640000</v>
          </cell>
        </row>
        <row r="135">
          <cell r="A135" t="str">
            <v>113640100</v>
          </cell>
        </row>
        <row r="136">
          <cell r="A136" t="str">
            <v>113640105</v>
          </cell>
        </row>
        <row r="137">
          <cell r="A137" t="str">
            <v>113640300</v>
          </cell>
        </row>
        <row r="138">
          <cell r="A138" t="str">
            <v>113641000</v>
          </cell>
        </row>
        <row r="139">
          <cell r="A139" t="str">
            <v>113641100</v>
          </cell>
        </row>
        <row r="140">
          <cell r="A140" t="str">
            <v>113645000</v>
          </cell>
        </row>
        <row r="141">
          <cell r="A141" t="str">
            <v>113645100</v>
          </cell>
        </row>
        <row r="142">
          <cell r="A142" t="str">
            <v>113645200</v>
          </cell>
        </row>
        <row r="143">
          <cell r="A143" t="str">
            <v>113645400</v>
          </cell>
        </row>
        <row r="144">
          <cell r="A144" t="str">
            <v>113649000</v>
          </cell>
        </row>
        <row r="145">
          <cell r="A145" t="str">
            <v>113649100</v>
          </cell>
        </row>
        <row r="146">
          <cell r="A146" t="str">
            <v>113649200</v>
          </cell>
        </row>
        <row r="147">
          <cell r="A147" t="str">
            <v>113649500</v>
          </cell>
        </row>
        <row r="148">
          <cell r="A148" t="str">
            <v>113650000</v>
          </cell>
        </row>
        <row r="149">
          <cell r="A149" t="str">
            <v>113650100</v>
          </cell>
        </row>
        <row r="150">
          <cell r="A150" t="str">
            <v>113650400</v>
          </cell>
        </row>
        <row r="151">
          <cell r="A151" t="str">
            <v>113650600</v>
          </cell>
        </row>
        <row r="152">
          <cell r="A152" t="str">
            <v>113651000</v>
          </cell>
        </row>
        <row r="153">
          <cell r="A153" t="str">
            <v>113651100</v>
          </cell>
        </row>
        <row r="154">
          <cell r="A154" t="str">
            <v>113651200</v>
          </cell>
        </row>
        <row r="155">
          <cell r="A155" t="str">
            <v>113653000</v>
          </cell>
        </row>
        <row r="156">
          <cell r="A156" t="str">
            <v>113653100</v>
          </cell>
        </row>
        <row r="157">
          <cell r="A157" t="str">
            <v>113653300</v>
          </cell>
        </row>
        <row r="158">
          <cell r="A158" t="str">
            <v>113653400</v>
          </cell>
        </row>
        <row r="159">
          <cell r="A159" t="str">
            <v>113655000</v>
          </cell>
        </row>
        <row r="160">
          <cell r="A160" t="str">
            <v>113655100</v>
          </cell>
        </row>
        <row r="161">
          <cell r="A161" t="str">
            <v>113655300</v>
          </cell>
        </row>
        <row r="162">
          <cell r="A162" t="str">
            <v>113655400</v>
          </cell>
        </row>
        <row r="163">
          <cell r="A163" t="str">
            <v>113655600</v>
          </cell>
        </row>
        <row r="164">
          <cell r="A164" t="str">
            <v>113656000</v>
          </cell>
        </row>
        <row r="165">
          <cell r="A165" t="str">
            <v>113656100</v>
          </cell>
        </row>
        <row r="166">
          <cell r="A166" t="str">
            <v>113656200</v>
          </cell>
        </row>
        <row r="167">
          <cell r="A167" t="str">
            <v>113657000</v>
          </cell>
        </row>
        <row r="168">
          <cell r="A168" t="str">
            <v>113657100</v>
          </cell>
        </row>
        <row r="169">
          <cell r="A169" t="str">
            <v>113657200</v>
          </cell>
        </row>
        <row r="170">
          <cell r="A170" t="str">
            <v>113657300</v>
          </cell>
        </row>
        <row r="171">
          <cell r="A171" t="str">
            <v>113657600</v>
          </cell>
        </row>
        <row r="172">
          <cell r="A172" t="str">
            <v>113657605</v>
          </cell>
        </row>
        <row r="173">
          <cell r="A173" t="str">
            <v>113657606</v>
          </cell>
        </row>
        <row r="174">
          <cell r="A174" t="str">
            <v>113800000</v>
          </cell>
        </row>
        <row r="175">
          <cell r="A175" t="str">
            <v>113820100</v>
          </cell>
        </row>
        <row r="176">
          <cell r="A176" t="str">
            <v>113833000</v>
          </cell>
        </row>
        <row r="177">
          <cell r="A177" t="str">
            <v>113833100</v>
          </cell>
        </row>
        <row r="178">
          <cell r="A178" t="str">
            <v>113833600</v>
          </cell>
        </row>
        <row r="179">
          <cell r="A179" t="str">
            <v>113835000</v>
          </cell>
        </row>
        <row r="180">
          <cell r="A180" t="str">
            <v>113835100</v>
          </cell>
        </row>
        <row r="181">
          <cell r="A181" t="str">
            <v>113841000</v>
          </cell>
        </row>
        <row r="182">
          <cell r="A182" t="str">
            <v>113841100</v>
          </cell>
        </row>
        <row r="183">
          <cell r="A183" t="str">
            <v>113841200</v>
          </cell>
        </row>
        <row r="184">
          <cell r="A184" t="str">
            <v>113841300</v>
          </cell>
        </row>
        <row r="185">
          <cell r="A185" t="str">
            <v>113843000</v>
          </cell>
        </row>
        <row r="186">
          <cell r="A186" t="str">
            <v>113843100</v>
          </cell>
        </row>
        <row r="187">
          <cell r="A187" t="str">
            <v>113843300</v>
          </cell>
        </row>
        <row r="188">
          <cell r="A188" t="str">
            <v>113843400</v>
          </cell>
        </row>
        <row r="189">
          <cell r="A189" t="str">
            <v>113845000</v>
          </cell>
        </row>
        <row r="190">
          <cell r="A190" t="str">
            <v>113845100</v>
          </cell>
        </row>
        <row r="191">
          <cell r="A191" t="str">
            <v>113849000</v>
          </cell>
        </row>
        <row r="192">
          <cell r="A192" t="str">
            <v>113849100</v>
          </cell>
        </row>
        <row r="193">
          <cell r="A193" t="str">
            <v>113849107</v>
          </cell>
        </row>
        <row r="194">
          <cell r="A194" t="str">
            <v>113851000</v>
          </cell>
        </row>
        <row r="195">
          <cell r="A195" t="str">
            <v>113851100</v>
          </cell>
        </row>
        <row r="196">
          <cell r="A196" t="str">
            <v>113851200</v>
          </cell>
        </row>
        <row r="197">
          <cell r="A197" t="str">
            <v>113851400</v>
          </cell>
        </row>
        <row r="198">
          <cell r="A198" t="str">
            <v>113852000</v>
          </cell>
        </row>
        <row r="199">
          <cell r="A199" t="str">
            <v>113852100</v>
          </cell>
        </row>
        <row r="200">
          <cell r="A200" t="str">
            <v>113852200</v>
          </cell>
        </row>
        <row r="201">
          <cell r="A201" t="str">
            <v>113852205</v>
          </cell>
        </row>
        <row r="202">
          <cell r="A202" t="str">
            <v>113853000</v>
          </cell>
        </row>
        <row r="203">
          <cell r="A203" t="str">
            <v>113853100</v>
          </cell>
        </row>
        <row r="204">
          <cell r="A204" t="str">
            <v>113853105</v>
          </cell>
        </row>
        <row r="205">
          <cell r="A205" t="str">
            <v>113853300</v>
          </cell>
        </row>
        <row r="206">
          <cell r="A206" t="str">
            <v>113855000</v>
          </cell>
        </row>
        <row r="207">
          <cell r="A207" t="str">
            <v>113855100</v>
          </cell>
        </row>
        <row r="208">
          <cell r="A208" t="str">
            <v>113857000</v>
          </cell>
        </row>
        <row r="209">
          <cell r="A209" t="str">
            <v>113857100</v>
          </cell>
        </row>
        <row r="210">
          <cell r="A210" t="str">
            <v>113857200</v>
          </cell>
        </row>
        <row r="211">
          <cell r="A211" t="str">
            <v>113857400</v>
          </cell>
        </row>
        <row r="212">
          <cell r="A212" t="str">
            <v>113861000</v>
          </cell>
        </row>
        <row r="213">
          <cell r="A213" t="str">
            <v>113861100</v>
          </cell>
        </row>
        <row r="214">
          <cell r="A214" t="str">
            <v>113863000</v>
          </cell>
        </row>
        <row r="215">
          <cell r="A215" t="str">
            <v>113863100</v>
          </cell>
        </row>
        <row r="216">
          <cell r="A216" t="str">
            <v>113863200</v>
          </cell>
        </row>
        <row r="217">
          <cell r="A217" t="str">
            <v>113863300</v>
          </cell>
        </row>
        <row r="218">
          <cell r="A218" t="str">
            <v>113863400</v>
          </cell>
        </row>
        <row r="219">
          <cell r="A219" t="str">
            <v>113863600</v>
          </cell>
        </row>
        <row r="220">
          <cell r="A220" t="str">
            <v>113865000</v>
          </cell>
        </row>
        <row r="221">
          <cell r="A221" t="str">
            <v>113865100</v>
          </cell>
        </row>
        <row r="222">
          <cell r="A222" t="str">
            <v>113867000</v>
          </cell>
        </row>
        <row r="223">
          <cell r="A223" t="str">
            <v>113867100</v>
          </cell>
        </row>
        <row r="224">
          <cell r="A224" t="str">
            <v>113867300</v>
          </cell>
        </row>
        <row r="225">
          <cell r="A225" t="str">
            <v>113867400</v>
          </cell>
        </row>
        <row r="226">
          <cell r="A226" t="str">
            <v>113867500</v>
          </cell>
        </row>
        <row r="227">
          <cell r="A227" t="str">
            <v>113867503</v>
          </cell>
        </row>
        <row r="228">
          <cell r="A228" t="str">
            <v>113867700</v>
          </cell>
        </row>
        <row r="229">
          <cell r="A229" t="str">
            <v>114000000</v>
          </cell>
        </row>
        <row r="230">
          <cell r="A230" t="str">
            <v>114020100</v>
          </cell>
        </row>
        <row r="231">
          <cell r="A231" t="str">
            <v>114031000</v>
          </cell>
        </row>
        <row r="232">
          <cell r="A232" t="str">
            <v>114031100</v>
          </cell>
        </row>
        <row r="233">
          <cell r="A233" t="str">
            <v>114031200</v>
          </cell>
        </row>
        <row r="234">
          <cell r="A234" t="str">
            <v>114031500</v>
          </cell>
        </row>
        <row r="235">
          <cell r="A235" t="str">
            <v>114035000</v>
          </cell>
        </row>
        <row r="236">
          <cell r="A236" t="str">
            <v>114035100</v>
          </cell>
        </row>
        <row r="237">
          <cell r="A237" t="str">
            <v>114035200</v>
          </cell>
        </row>
        <row r="238">
          <cell r="A238" t="str">
            <v>114035300</v>
          </cell>
        </row>
        <row r="239">
          <cell r="A239" t="str">
            <v>114035400</v>
          </cell>
        </row>
        <row r="240">
          <cell r="A240" t="str">
            <v>114035500</v>
          </cell>
        </row>
        <row r="241">
          <cell r="A241" t="str">
            <v>114037000</v>
          </cell>
        </row>
        <row r="242">
          <cell r="A242" t="str">
            <v>114037100</v>
          </cell>
        </row>
        <row r="243">
          <cell r="A243" t="str">
            <v>114037200</v>
          </cell>
        </row>
        <row r="244">
          <cell r="A244" t="str">
            <v>114037300</v>
          </cell>
        </row>
        <row r="245">
          <cell r="A245" t="str">
            <v>114037400</v>
          </cell>
        </row>
        <row r="246">
          <cell r="A246" t="str">
            <v>114039000</v>
          </cell>
        </row>
        <row r="247">
          <cell r="A247" t="str">
            <v>114039100</v>
          </cell>
        </row>
        <row r="248">
          <cell r="A248" t="str">
            <v>114039200</v>
          </cell>
        </row>
        <row r="249">
          <cell r="A249" t="str">
            <v>114039400</v>
          </cell>
        </row>
        <row r="250">
          <cell r="A250" t="str">
            <v>114039600</v>
          </cell>
        </row>
        <row r="251">
          <cell r="A251" t="str">
            <v>114041000</v>
          </cell>
        </row>
        <row r="252">
          <cell r="A252" t="str">
            <v>114041100</v>
          </cell>
        </row>
        <row r="253">
          <cell r="A253" t="str">
            <v>114041200</v>
          </cell>
        </row>
        <row r="254">
          <cell r="A254" t="str">
            <v>114041400</v>
          </cell>
        </row>
        <row r="255">
          <cell r="A255" t="str">
            <v>114043000</v>
          </cell>
        </row>
        <row r="256">
          <cell r="A256" t="str">
            <v>114043100</v>
          </cell>
        </row>
        <row r="257">
          <cell r="A257" t="str">
            <v>114043200</v>
          </cell>
        </row>
        <row r="258">
          <cell r="A258" t="str">
            <v>114043400</v>
          </cell>
        </row>
        <row r="259">
          <cell r="A259" t="str">
            <v>114043405</v>
          </cell>
        </row>
        <row r="260">
          <cell r="A260" t="str">
            <v>114043700</v>
          </cell>
        </row>
        <row r="261">
          <cell r="A261" t="str">
            <v>114045000</v>
          </cell>
        </row>
        <row r="262">
          <cell r="A262" t="str">
            <v>114045100</v>
          </cell>
        </row>
        <row r="263">
          <cell r="A263" t="str">
            <v>114045200</v>
          </cell>
        </row>
        <row r="264">
          <cell r="A264" t="str">
            <v>114047000</v>
          </cell>
        </row>
        <row r="265">
          <cell r="A265" t="str">
            <v>114047100</v>
          </cell>
        </row>
        <row r="266">
          <cell r="A266" t="str">
            <v>114047200</v>
          </cell>
        </row>
        <row r="267">
          <cell r="A267" t="str">
            <v>114047300</v>
          </cell>
        </row>
        <row r="268">
          <cell r="A268" t="str">
            <v>114047400</v>
          </cell>
        </row>
        <row r="269">
          <cell r="A269" t="str">
            <v>114051000</v>
          </cell>
        </row>
        <row r="270">
          <cell r="A270" t="str">
            <v>114051100</v>
          </cell>
        </row>
        <row r="271">
          <cell r="A271" t="str">
            <v>114051500</v>
          </cell>
        </row>
        <row r="272">
          <cell r="A272" t="str">
            <v>114053000</v>
          </cell>
        </row>
        <row r="273">
          <cell r="A273" t="str">
            <v>114053100</v>
          </cell>
        </row>
        <row r="274">
          <cell r="A274" t="str">
            <v>114053300</v>
          </cell>
        </row>
        <row r="275">
          <cell r="A275" t="str">
            <v>114055000</v>
          </cell>
        </row>
        <row r="276">
          <cell r="A276" t="str">
            <v>114055100</v>
          </cell>
        </row>
        <row r="277">
          <cell r="A277" t="str">
            <v>114055300</v>
          </cell>
        </row>
        <row r="278">
          <cell r="A278" t="str">
            <v>114055600</v>
          </cell>
        </row>
        <row r="279">
          <cell r="A279" t="str">
            <v>114055700</v>
          </cell>
        </row>
        <row r="280">
          <cell r="A280" t="str">
            <v>114400000</v>
          </cell>
        </row>
        <row r="281">
          <cell r="A281" t="str">
            <v>114430000</v>
          </cell>
        </row>
        <row r="282">
          <cell r="A282" t="str">
            <v>114430100</v>
          </cell>
        </row>
        <row r="283">
          <cell r="A283" t="str">
            <v>114433000</v>
          </cell>
        </row>
        <row r="284">
          <cell r="A284" t="str">
            <v>114433100</v>
          </cell>
        </row>
        <row r="285">
          <cell r="A285" t="str">
            <v>114435000</v>
          </cell>
        </row>
        <row r="286">
          <cell r="A286" t="str">
            <v>114435100</v>
          </cell>
        </row>
        <row r="287">
          <cell r="A287" t="str">
            <v>114435200</v>
          </cell>
        </row>
        <row r="288">
          <cell r="A288" t="str">
            <v>114437000</v>
          </cell>
        </row>
        <row r="289">
          <cell r="A289" t="str">
            <v>114437100</v>
          </cell>
        </row>
        <row r="290">
          <cell r="A290" t="str">
            <v>114439000</v>
          </cell>
        </row>
        <row r="291">
          <cell r="A291" t="str">
            <v>114439100</v>
          </cell>
        </row>
        <row r="292">
          <cell r="A292" t="str">
            <v>114441000</v>
          </cell>
        </row>
        <row r="293">
          <cell r="A293" t="str">
            <v>114441100</v>
          </cell>
        </row>
        <row r="294">
          <cell r="A294" t="str">
            <v>114445000</v>
          </cell>
        </row>
        <row r="295">
          <cell r="A295" t="str">
            <v>114445100</v>
          </cell>
        </row>
        <row r="296">
          <cell r="A296" t="str">
            <v>114445200</v>
          </cell>
        </row>
        <row r="297">
          <cell r="A297" t="str">
            <v>114445300</v>
          </cell>
        </row>
        <row r="298">
          <cell r="A298" t="str">
            <v>114446000</v>
          </cell>
        </row>
        <row r="299">
          <cell r="A299" t="str">
            <v>114446100</v>
          </cell>
        </row>
        <row r="300">
          <cell r="A300" t="str">
            <v>114447000</v>
          </cell>
        </row>
        <row r="301">
          <cell r="A301" t="str">
            <v>114447100</v>
          </cell>
        </row>
        <row r="302">
          <cell r="A302" t="str">
            <v>114447200</v>
          </cell>
        </row>
        <row r="303">
          <cell r="A303" t="str">
            <v>114500000</v>
          </cell>
        </row>
        <row r="304">
          <cell r="A304" t="str">
            <v>114520000</v>
          </cell>
        </row>
        <row r="305">
          <cell r="A305" t="str">
            <v>114520100</v>
          </cell>
        </row>
        <row r="306">
          <cell r="A306" t="str">
            <v>114520600</v>
          </cell>
        </row>
        <row r="307">
          <cell r="A307" t="str">
            <v>114531000</v>
          </cell>
        </row>
        <row r="308">
          <cell r="A308" t="str">
            <v>114531100</v>
          </cell>
        </row>
        <row r="309">
          <cell r="A309" t="str">
            <v>114531600</v>
          </cell>
        </row>
        <row r="310">
          <cell r="A310" t="str">
            <v>114532000</v>
          </cell>
        </row>
        <row r="311">
          <cell r="A311" t="str">
            <v>114532100</v>
          </cell>
        </row>
        <row r="312">
          <cell r="A312" t="str">
            <v>114532300</v>
          </cell>
        </row>
        <row r="313">
          <cell r="A313" t="str">
            <v>114533000</v>
          </cell>
        </row>
        <row r="314">
          <cell r="A314" t="str">
            <v>114533100</v>
          </cell>
        </row>
        <row r="315">
          <cell r="A315" t="str">
            <v>114533500</v>
          </cell>
        </row>
        <row r="316">
          <cell r="A316" t="str">
            <v>114533505</v>
          </cell>
        </row>
        <row r="317">
          <cell r="A317" t="str">
            <v>114534000</v>
          </cell>
        </row>
        <row r="318">
          <cell r="A318" t="str">
            <v>114534100</v>
          </cell>
        </row>
        <row r="319">
          <cell r="A319" t="str">
            <v>114534500</v>
          </cell>
        </row>
        <row r="320">
          <cell r="A320" t="str">
            <v>114535000</v>
          </cell>
        </row>
        <row r="321">
          <cell r="A321" t="str">
            <v>114535100</v>
          </cell>
        </row>
        <row r="322">
          <cell r="A322" t="str">
            <v>114535500</v>
          </cell>
        </row>
        <row r="323">
          <cell r="A323" t="str">
            <v>114537000</v>
          </cell>
        </row>
        <row r="324">
          <cell r="A324" t="str">
            <v>114537100</v>
          </cell>
        </row>
        <row r="325">
          <cell r="A325" t="str">
            <v>114537300</v>
          </cell>
        </row>
        <row r="326">
          <cell r="A326" t="str">
            <v>114537600</v>
          </cell>
        </row>
        <row r="327">
          <cell r="A327" t="str">
            <v>114537800</v>
          </cell>
        </row>
        <row r="328">
          <cell r="A328" t="str">
            <v>114538000</v>
          </cell>
        </row>
        <row r="329">
          <cell r="A329" t="str">
            <v>114538100</v>
          </cell>
        </row>
        <row r="330">
          <cell r="A330" t="str">
            <v>114539000</v>
          </cell>
        </row>
        <row r="331">
          <cell r="A331" t="str">
            <v>114539100</v>
          </cell>
        </row>
        <row r="332">
          <cell r="A332" t="str">
            <v>114539400</v>
          </cell>
        </row>
        <row r="333">
          <cell r="A333" t="str">
            <v>114539600</v>
          </cell>
        </row>
        <row r="334">
          <cell r="A334" t="str">
            <v>114540000</v>
          </cell>
        </row>
        <row r="335">
          <cell r="A335" t="str">
            <v>114540100</v>
          </cell>
        </row>
        <row r="336">
          <cell r="A336" t="str">
            <v>114540500</v>
          </cell>
        </row>
        <row r="337">
          <cell r="A337" t="str">
            <v>114541000</v>
          </cell>
        </row>
        <row r="338">
          <cell r="A338" t="str">
            <v>114541100</v>
          </cell>
        </row>
        <row r="339">
          <cell r="A339" t="str">
            <v>114541105</v>
          </cell>
        </row>
        <row r="340">
          <cell r="A340" t="str">
            <v>114541106</v>
          </cell>
        </row>
        <row r="341">
          <cell r="A341" t="str">
            <v>114543000</v>
          </cell>
        </row>
        <row r="342">
          <cell r="A342" t="str">
            <v>114543100</v>
          </cell>
        </row>
        <row r="343">
          <cell r="A343" t="str">
            <v>114543200</v>
          </cell>
        </row>
        <row r="344">
          <cell r="A344" t="str">
            <v>114543205</v>
          </cell>
        </row>
        <row r="345">
          <cell r="A345" t="str">
            <v>114543380</v>
          </cell>
        </row>
        <row r="346">
          <cell r="A346" t="str">
            <v>114543400</v>
          </cell>
        </row>
        <row r="347">
          <cell r="A347" t="str">
            <v>114543500</v>
          </cell>
        </row>
        <row r="348">
          <cell r="A348" t="str">
            <v>114543600</v>
          </cell>
        </row>
        <row r="349">
          <cell r="A349" t="str">
            <v>114544000</v>
          </cell>
        </row>
        <row r="350">
          <cell r="A350" t="str">
            <v>114544100</v>
          </cell>
        </row>
        <row r="351">
          <cell r="A351" t="str">
            <v>114545000</v>
          </cell>
        </row>
        <row r="352">
          <cell r="A352" t="str">
            <v>114545100</v>
          </cell>
        </row>
        <row r="353">
          <cell r="A353" t="str">
            <v>114545105</v>
          </cell>
        </row>
        <row r="354">
          <cell r="A354" t="str">
            <v>114545106</v>
          </cell>
        </row>
        <row r="355">
          <cell r="A355" t="str">
            <v>114545107</v>
          </cell>
        </row>
        <row r="356">
          <cell r="A356" t="str">
            <v>114545108</v>
          </cell>
        </row>
        <row r="357">
          <cell r="A357" t="str">
            <v>114545300</v>
          </cell>
        </row>
        <row r="358">
          <cell r="A358" t="str">
            <v>114545680</v>
          </cell>
        </row>
        <row r="359">
          <cell r="A359" t="str">
            <v>114547000</v>
          </cell>
        </row>
        <row r="360">
          <cell r="A360" t="str">
            <v>114547100</v>
          </cell>
        </row>
        <row r="361">
          <cell r="A361" t="str">
            <v>114547200</v>
          </cell>
        </row>
        <row r="362">
          <cell r="A362" t="str">
            <v>114547300</v>
          </cell>
        </row>
        <row r="363">
          <cell r="A363" t="str">
            <v>114547500</v>
          </cell>
        </row>
        <row r="364">
          <cell r="A364" t="str">
            <v>114547700</v>
          </cell>
        </row>
        <row r="365">
          <cell r="A365" t="str">
            <v>114547800</v>
          </cell>
        </row>
        <row r="366">
          <cell r="A366" t="str">
            <v>114600000</v>
          </cell>
        </row>
        <row r="367">
          <cell r="A367" t="str">
            <v>114620100</v>
          </cell>
        </row>
        <row r="368">
          <cell r="A368" t="str">
            <v>114633000</v>
          </cell>
        </row>
        <row r="369">
          <cell r="A369" t="str">
            <v>114633100</v>
          </cell>
        </row>
        <row r="370">
          <cell r="A370" t="str">
            <v>114633300</v>
          </cell>
        </row>
        <row r="371">
          <cell r="A371" t="str">
            <v>114635000</v>
          </cell>
        </row>
        <row r="372">
          <cell r="A372" t="str">
            <v>114635100</v>
          </cell>
        </row>
        <row r="373">
          <cell r="A373" t="str">
            <v>114635200</v>
          </cell>
        </row>
        <row r="374">
          <cell r="A374" t="str">
            <v>114635207</v>
          </cell>
        </row>
        <row r="375">
          <cell r="A375" t="str">
            <v>114635400</v>
          </cell>
        </row>
        <row r="376">
          <cell r="A376" t="str">
            <v>114637000</v>
          </cell>
        </row>
        <row r="377">
          <cell r="A377" t="str">
            <v>114637100</v>
          </cell>
        </row>
        <row r="378">
          <cell r="A378" t="str">
            <v>114637102</v>
          </cell>
        </row>
        <row r="379">
          <cell r="A379" t="str">
            <v>114637200</v>
          </cell>
        </row>
        <row r="380">
          <cell r="A380" t="str">
            <v>114637400</v>
          </cell>
        </row>
        <row r="381">
          <cell r="A381" t="str">
            <v>114637403</v>
          </cell>
        </row>
        <row r="382">
          <cell r="A382" t="str">
            <v>114639000</v>
          </cell>
        </row>
        <row r="383">
          <cell r="A383" t="str">
            <v>114639100</v>
          </cell>
        </row>
        <row r="384">
          <cell r="A384" t="str">
            <v>114639102</v>
          </cell>
        </row>
        <row r="385">
          <cell r="A385" t="str">
            <v>114639103</v>
          </cell>
        </row>
        <row r="386">
          <cell r="A386" t="str">
            <v>114639104</v>
          </cell>
        </row>
        <row r="387">
          <cell r="A387" t="str">
            <v>114639105</v>
          </cell>
        </row>
        <row r="388">
          <cell r="A388" t="str">
            <v>114639106</v>
          </cell>
        </row>
        <row r="389">
          <cell r="A389" t="str">
            <v>114639107</v>
          </cell>
        </row>
        <row r="390">
          <cell r="A390" t="str">
            <v>114639108</v>
          </cell>
        </row>
        <row r="391">
          <cell r="A391" t="str">
            <v>114639109</v>
          </cell>
        </row>
        <row r="392">
          <cell r="A392" t="str">
            <v>114639111</v>
          </cell>
        </row>
        <row r="393">
          <cell r="A393" t="str">
            <v>114639113</v>
          </cell>
        </row>
        <row r="394">
          <cell r="A394" t="str">
            <v>114639117</v>
          </cell>
        </row>
        <row r="395">
          <cell r="A395" t="str">
            <v>114641000</v>
          </cell>
        </row>
        <row r="396">
          <cell r="A396" t="str">
            <v>114641100</v>
          </cell>
        </row>
        <row r="397">
          <cell r="A397" t="str">
            <v>114641200</v>
          </cell>
        </row>
        <row r="398">
          <cell r="A398" t="str">
            <v>114641300</v>
          </cell>
        </row>
        <row r="399">
          <cell r="A399" t="str">
            <v>114641400</v>
          </cell>
        </row>
        <row r="400">
          <cell r="A400" t="str">
            <v>114643000</v>
          </cell>
        </row>
        <row r="401">
          <cell r="A401" t="str">
            <v>114643100</v>
          </cell>
        </row>
        <row r="402">
          <cell r="A402" t="str">
            <v>114645000</v>
          </cell>
        </row>
        <row r="403">
          <cell r="A403" t="str">
            <v>114645100</v>
          </cell>
        </row>
        <row r="404">
          <cell r="A404" t="str">
            <v>114645102</v>
          </cell>
        </row>
        <row r="405">
          <cell r="A405" t="str">
            <v>114645200</v>
          </cell>
        </row>
        <row r="406">
          <cell r="A406" t="str">
            <v>114645300</v>
          </cell>
        </row>
        <row r="407">
          <cell r="A407" t="str">
            <v>114645302</v>
          </cell>
        </row>
        <row r="408">
          <cell r="A408" t="str">
            <v>114645303</v>
          </cell>
        </row>
        <row r="409">
          <cell r="A409" t="str">
            <v>114645304</v>
          </cell>
        </row>
        <row r="410">
          <cell r="A410" t="str">
            <v>114645305</v>
          </cell>
        </row>
        <row r="411">
          <cell r="A411" t="str">
            <v>114645306</v>
          </cell>
        </row>
        <row r="412">
          <cell r="A412" t="str">
            <v>114645307</v>
          </cell>
        </row>
        <row r="413">
          <cell r="A413" t="str">
            <v>114645308</v>
          </cell>
        </row>
        <row r="414">
          <cell r="A414" t="str">
            <v>114645311</v>
          </cell>
        </row>
        <row r="415">
          <cell r="A415" t="str">
            <v>114646000</v>
          </cell>
        </row>
        <row r="416">
          <cell r="A416" t="str">
            <v>114646100</v>
          </cell>
        </row>
        <row r="417">
          <cell r="A417" t="str">
            <v>114646200</v>
          </cell>
        </row>
        <row r="418">
          <cell r="A418" t="str">
            <v>114647000</v>
          </cell>
        </row>
        <row r="419">
          <cell r="A419" t="str">
            <v>114647100</v>
          </cell>
        </row>
        <row r="420">
          <cell r="A420" t="str">
            <v>114647107</v>
          </cell>
        </row>
        <row r="421">
          <cell r="A421" t="str">
            <v>114647111</v>
          </cell>
        </row>
        <row r="422">
          <cell r="A422" t="str">
            <v>114651000</v>
          </cell>
        </row>
        <row r="423">
          <cell r="A423" t="str">
            <v>114651100</v>
          </cell>
        </row>
        <row r="424">
          <cell r="A424" t="str">
            <v>114653000</v>
          </cell>
        </row>
        <row r="425">
          <cell r="A425" t="str">
            <v>114653100</v>
          </cell>
        </row>
        <row r="426">
          <cell r="A426" t="str">
            <v>114653102</v>
          </cell>
        </row>
        <row r="427">
          <cell r="A427" t="str">
            <v>114653103</v>
          </cell>
        </row>
        <row r="428">
          <cell r="A428" t="str">
            <v>114653104</v>
          </cell>
        </row>
        <row r="429">
          <cell r="A429" t="str">
            <v>114653105</v>
          </cell>
        </row>
        <row r="430">
          <cell r="A430" t="str">
            <v>114653106</v>
          </cell>
        </row>
        <row r="431">
          <cell r="A431" t="str">
            <v>114653107</v>
          </cell>
        </row>
        <row r="432">
          <cell r="A432" t="str">
            <v>114653108</v>
          </cell>
        </row>
        <row r="433">
          <cell r="A433" t="str">
            <v>114653109</v>
          </cell>
        </row>
        <row r="434">
          <cell r="A434" t="str">
            <v>114653111</v>
          </cell>
        </row>
        <row r="435">
          <cell r="A435" t="str">
            <v>114653112</v>
          </cell>
        </row>
        <row r="436">
          <cell r="A436" t="str">
            <v>114653113</v>
          </cell>
        </row>
        <row r="437">
          <cell r="A437" t="str">
            <v>114653114</v>
          </cell>
        </row>
        <row r="438">
          <cell r="A438" t="str">
            <v>114653115</v>
          </cell>
        </row>
        <row r="439">
          <cell r="A439" t="str">
            <v>114653116</v>
          </cell>
        </row>
        <row r="440">
          <cell r="A440" t="str">
            <v>114653117</v>
          </cell>
        </row>
        <row r="441">
          <cell r="A441" t="str">
            <v>114653500</v>
          </cell>
        </row>
        <row r="442">
          <cell r="A442" t="str">
            <v>114653700</v>
          </cell>
        </row>
        <row r="443">
          <cell r="A443" t="str">
            <v>114655000</v>
          </cell>
        </row>
        <row r="444">
          <cell r="A444" t="str">
            <v>114655100</v>
          </cell>
        </row>
        <row r="445">
          <cell r="A445" t="str">
            <v>114655200</v>
          </cell>
        </row>
        <row r="446">
          <cell r="A446" t="str">
            <v>114655300</v>
          </cell>
        </row>
        <row r="447">
          <cell r="A447" t="str">
            <v>114655302</v>
          </cell>
        </row>
        <row r="448">
          <cell r="A448" t="str">
            <v>114655303</v>
          </cell>
        </row>
        <row r="449">
          <cell r="A449" t="str">
            <v>114657000</v>
          </cell>
        </row>
        <row r="450">
          <cell r="A450" t="str">
            <v>114657100</v>
          </cell>
        </row>
        <row r="451">
          <cell r="A451" t="str">
            <v>114659000</v>
          </cell>
        </row>
        <row r="452">
          <cell r="A452" t="str">
            <v>114659100</v>
          </cell>
        </row>
        <row r="453">
          <cell r="A453" t="str">
            <v>114659106</v>
          </cell>
        </row>
        <row r="454">
          <cell r="A454" t="str">
            <v>114659180</v>
          </cell>
        </row>
        <row r="455">
          <cell r="A455" t="str">
            <v>114659200</v>
          </cell>
        </row>
        <row r="456">
          <cell r="A456" t="str">
            <v>114659202</v>
          </cell>
        </row>
        <row r="457">
          <cell r="A457" t="str">
            <v>114659203</v>
          </cell>
        </row>
        <row r="458">
          <cell r="A458" t="str">
            <v>114659300</v>
          </cell>
        </row>
        <row r="459">
          <cell r="A459" t="str">
            <v>114659302</v>
          </cell>
        </row>
        <row r="460">
          <cell r="A460" t="str">
            <v>114659400</v>
          </cell>
        </row>
        <row r="461">
          <cell r="A461" t="str">
            <v>114659402</v>
          </cell>
        </row>
        <row r="462">
          <cell r="A462" t="str">
            <v>114659500</v>
          </cell>
        </row>
        <row r="463">
          <cell r="A463" t="str">
            <v>114800000</v>
          </cell>
        </row>
        <row r="464">
          <cell r="A464" t="str">
            <v>114820100</v>
          </cell>
        </row>
        <row r="465">
          <cell r="A465" t="str">
            <v>114833000</v>
          </cell>
        </row>
        <row r="466">
          <cell r="A466" t="str">
            <v>114833100</v>
          </cell>
        </row>
        <row r="467">
          <cell r="A467" t="str">
            <v>114833102</v>
          </cell>
        </row>
        <row r="468">
          <cell r="A468" t="str">
            <v>114833103</v>
          </cell>
        </row>
        <row r="469">
          <cell r="A469" t="str">
            <v>114833104</v>
          </cell>
        </row>
        <row r="470">
          <cell r="A470" t="str">
            <v>114837000</v>
          </cell>
        </row>
        <row r="471">
          <cell r="A471" t="str">
            <v>114837100</v>
          </cell>
        </row>
        <row r="472">
          <cell r="A472" t="str">
            <v>114837300</v>
          </cell>
        </row>
        <row r="473">
          <cell r="A473" t="str">
            <v>114839000</v>
          </cell>
        </row>
        <row r="474">
          <cell r="A474" t="str">
            <v>114839100</v>
          </cell>
        </row>
        <row r="475">
          <cell r="A475" t="str">
            <v>114839102</v>
          </cell>
        </row>
        <row r="476">
          <cell r="A476" t="str">
            <v>114839200</v>
          </cell>
        </row>
        <row r="477">
          <cell r="A477" t="str">
            <v>114839300</v>
          </cell>
        </row>
        <row r="478">
          <cell r="A478" t="str">
            <v>114841000</v>
          </cell>
        </row>
        <row r="479">
          <cell r="A479" t="str">
            <v>114841100</v>
          </cell>
        </row>
        <row r="480">
          <cell r="A480" t="str">
            <v>114841102</v>
          </cell>
        </row>
        <row r="481">
          <cell r="A481" t="str">
            <v>114841200</v>
          </cell>
        </row>
        <row r="482">
          <cell r="A482" t="str">
            <v>114845000</v>
          </cell>
        </row>
        <row r="483">
          <cell r="A483" t="str">
            <v>114845100</v>
          </cell>
        </row>
        <row r="484">
          <cell r="A484" t="str">
            <v>114845200</v>
          </cell>
        </row>
        <row r="485">
          <cell r="A485" t="str">
            <v>114847000</v>
          </cell>
        </row>
        <row r="486">
          <cell r="A486" t="str">
            <v>114847100</v>
          </cell>
        </row>
        <row r="487">
          <cell r="A487" t="str">
            <v>114847200</v>
          </cell>
        </row>
        <row r="488">
          <cell r="A488" t="str">
            <v>114851000</v>
          </cell>
        </row>
        <row r="489">
          <cell r="A489" t="str">
            <v>114851100</v>
          </cell>
        </row>
        <row r="490">
          <cell r="A490" t="str">
            <v>114851200</v>
          </cell>
        </row>
        <row r="491">
          <cell r="A491" t="str">
            <v>114857000</v>
          </cell>
        </row>
        <row r="492">
          <cell r="A492" t="str">
            <v>114857100</v>
          </cell>
        </row>
        <row r="493">
          <cell r="A493" t="str">
            <v>114857200</v>
          </cell>
        </row>
        <row r="494">
          <cell r="A494" t="str">
            <v>114857300</v>
          </cell>
        </row>
        <row r="495">
          <cell r="A495" t="str">
            <v>114857400</v>
          </cell>
        </row>
        <row r="496">
          <cell r="A496" t="str">
            <v>114857500</v>
          </cell>
        </row>
        <row r="497">
          <cell r="A497" t="str">
            <v>114859000</v>
          </cell>
        </row>
        <row r="498">
          <cell r="A498" t="str">
            <v>114859100</v>
          </cell>
        </row>
        <row r="499">
          <cell r="A499" t="str">
            <v>114859200</v>
          </cell>
        </row>
        <row r="500">
          <cell r="A500" t="str">
            <v>114859300</v>
          </cell>
        </row>
        <row r="501">
          <cell r="A501" t="str">
            <v>114861000</v>
          </cell>
        </row>
        <row r="502">
          <cell r="A502" t="str">
            <v>114861100</v>
          </cell>
        </row>
        <row r="503">
          <cell r="A503" t="str">
            <v>114863000</v>
          </cell>
        </row>
        <row r="504">
          <cell r="A504" t="str">
            <v>114863100</v>
          </cell>
        </row>
        <row r="505">
          <cell r="A505" t="str">
            <v>114863200</v>
          </cell>
        </row>
        <row r="506">
          <cell r="A506" t="str">
            <v>114865000</v>
          </cell>
        </row>
        <row r="507">
          <cell r="A507" t="str">
            <v>114865100</v>
          </cell>
        </row>
        <row r="508">
          <cell r="A508" t="str">
            <v>114867000</v>
          </cell>
        </row>
        <row r="509">
          <cell r="A509" t="str">
            <v>114867100</v>
          </cell>
        </row>
        <row r="510">
          <cell r="A510" t="str">
            <v>114868000</v>
          </cell>
        </row>
        <row r="511">
          <cell r="A511" t="str">
            <v>114868100</v>
          </cell>
        </row>
        <row r="512">
          <cell r="A512" t="str">
            <v>114873000</v>
          </cell>
        </row>
        <row r="513">
          <cell r="A513" t="str">
            <v>114873100</v>
          </cell>
        </row>
        <row r="514">
          <cell r="A514" t="str">
            <v>114875000</v>
          </cell>
        </row>
        <row r="515">
          <cell r="A515" t="str">
            <v>114875100</v>
          </cell>
        </row>
        <row r="516">
          <cell r="A516" t="str">
            <v>114875200</v>
          </cell>
        </row>
        <row r="517">
          <cell r="A517" t="str">
            <v>114875202</v>
          </cell>
        </row>
        <row r="518">
          <cell r="A518" t="str">
            <v>114877000</v>
          </cell>
        </row>
        <row r="519">
          <cell r="A519" t="str">
            <v>114877100</v>
          </cell>
        </row>
        <row r="520">
          <cell r="A520" t="str">
            <v>115200000</v>
          </cell>
        </row>
        <row r="521">
          <cell r="A521" t="str">
            <v>115230000</v>
          </cell>
        </row>
        <row r="522">
          <cell r="A522" t="str">
            <v>115230100</v>
          </cell>
        </row>
        <row r="523">
          <cell r="A523" t="str">
            <v>115237000</v>
          </cell>
        </row>
        <row r="524">
          <cell r="A524" t="str">
            <v>115237100</v>
          </cell>
        </row>
        <row r="525">
          <cell r="A525" t="str">
            <v>115239000</v>
          </cell>
        </row>
        <row r="526">
          <cell r="A526" t="str">
            <v>115239100</v>
          </cell>
        </row>
        <row r="527">
          <cell r="A527" t="str">
            <v>115239200</v>
          </cell>
        </row>
        <row r="528">
          <cell r="A528" t="str">
            <v>115243000</v>
          </cell>
        </row>
        <row r="529">
          <cell r="A529" t="str">
            <v>115243100</v>
          </cell>
        </row>
        <row r="530">
          <cell r="A530" t="str">
            <v>115243200</v>
          </cell>
        </row>
        <row r="531">
          <cell r="A531" t="str">
            <v>115243300</v>
          </cell>
        </row>
        <row r="532">
          <cell r="A532" t="str">
            <v>115243400</v>
          </cell>
        </row>
        <row r="533">
          <cell r="A533" t="str">
            <v>115243500</v>
          </cell>
        </row>
        <row r="534">
          <cell r="A534" t="str">
            <v>115243503</v>
          </cell>
        </row>
        <row r="535">
          <cell r="A535" t="str">
            <v>115243507</v>
          </cell>
        </row>
        <row r="536">
          <cell r="A536" t="str">
            <v>115245000</v>
          </cell>
        </row>
        <row r="537">
          <cell r="A537" t="str">
            <v>115245100</v>
          </cell>
        </row>
        <row r="538">
          <cell r="A538" t="str">
            <v>115245300</v>
          </cell>
        </row>
        <row r="539">
          <cell r="A539" t="str">
            <v>115245305</v>
          </cell>
        </row>
        <row r="540">
          <cell r="A540" t="str">
            <v>115245500</v>
          </cell>
        </row>
        <row r="541">
          <cell r="A541" t="str">
            <v>115247000</v>
          </cell>
        </row>
        <row r="542">
          <cell r="A542" t="str">
            <v>115247100</v>
          </cell>
        </row>
        <row r="543">
          <cell r="A543" t="str">
            <v>115247105</v>
          </cell>
        </row>
        <row r="544">
          <cell r="A544" t="str">
            <v>115247300</v>
          </cell>
        </row>
        <row r="545">
          <cell r="A545" t="str">
            <v>115247400</v>
          </cell>
        </row>
        <row r="546">
          <cell r="A546" t="str">
            <v>115251000</v>
          </cell>
        </row>
        <row r="547">
          <cell r="A547" t="str">
            <v>115251100</v>
          </cell>
        </row>
        <row r="548">
          <cell r="A548" t="str">
            <v>115251105</v>
          </cell>
        </row>
        <row r="549">
          <cell r="A549" t="str">
            <v>115251400</v>
          </cell>
        </row>
        <row r="550">
          <cell r="A550" t="str">
            <v>115251500</v>
          </cell>
        </row>
        <row r="551">
          <cell r="A551" t="str">
            <v>115255000</v>
          </cell>
        </row>
        <row r="552">
          <cell r="A552" t="str">
            <v>115255100</v>
          </cell>
        </row>
        <row r="553">
          <cell r="A553" t="str">
            <v>115261000</v>
          </cell>
        </row>
        <row r="554">
          <cell r="A554" t="str">
            <v>115261100</v>
          </cell>
        </row>
        <row r="555">
          <cell r="A555" t="str">
            <v>115261400</v>
          </cell>
        </row>
        <row r="556">
          <cell r="A556" t="str">
            <v>115265000</v>
          </cell>
        </row>
        <row r="557">
          <cell r="A557" t="str">
            <v>115265100</v>
          </cell>
        </row>
        <row r="558">
          <cell r="A558" t="str">
            <v>115265200</v>
          </cell>
        </row>
        <row r="559">
          <cell r="A559" t="str">
            <v>115265300</v>
          </cell>
        </row>
        <row r="560">
          <cell r="A560" t="str">
            <v>115271000</v>
          </cell>
        </row>
        <row r="561">
          <cell r="A561" t="str">
            <v>115271100</v>
          </cell>
        </row>
        <row r="562">
          <cell r="A562" t="str">
            <v>115271300</v>
          </cell>
        </row>
        <row r="563">
          <cell r="A563" t="str">
            <v>115273000</v>
          </cell>
        </row>
        <row r="564">
          <cell r="A564" t="str">
            <v>115273100</v>
          </cell>
        </row>
        <row r="565">
          <cell r="A565" t="str">
            <v>115274000</v>
          </cell>
        </row>
        <row r="566">
          <cell r="A566" t="str">
            <v>115274100</v>
          </cell>
        </row>
        <row r="567">
          <cell r="A567" t="str">
            <v>115274500</v>
          </cell>
        </row>
        <row r="568">
          <cell r="A568" t="str">
            <v>115275000</v>
          </cell>
        </row>
        <row r="569">
          <cell r="A569" t="str">
            <v>115275100</v>
          </cell>
        </row>
        <row r="570">
          <cell r="A570" t="str">
            <v>115275980</v>
          </cell>
        </row>
        <row r="571">
          <cell r="A571" t="str">
            <v>115277000</v>
          </cell>
        </row>
        <row r="572">
          <cell r="A572" t="str">
            <v>115277100</v>
          </cell>
        </row>
        <row r="573">
          <cell r="A573" t="str">
            <v>115400000</v>
          </cell>
        </row>
        <row r="574">
          <cell r="A574" t="str">
            <v>115420100</v>
          </cell>
        </row>
        <row r="575">
          <cell r="A575" t="str">
            <v>115431000</v>
          </cell>
        </row>
        <row r="576">
          <cell r="A576" t="str">
            <v>115431100</v>
          </cell>
        </row>
        <row r="577">
          <cell r="A577" t="str">
            <v>115431102</v>
          </cell>
        </row>
        <row r="578">
          <cell r="A578" t="str">
            <v>115431200</v>
          </cell>
        </row>
        <row r="579">
          <cell r="A579" t="str">
            <v>115437000</v>
          </cell>
        </row>
        <row r="580">
          <cell r="A580" t="str">
            <v>115437100</v>
          </cell>
        </row>
        <row r="581">
          <cell r="A581" t="str">
            <v>115437102</v>
          </cell>
        </row>
        <row r="582">
          <cell r="A582" t="str">
            <v>115439000</v>
          </cell>
        </row>
        <row r="583">
          <cell r="A583" t="str">
            <v>115439100</v>
          </cell>
        </row>
        <row r="584">
          <cell r="A584" t="str">
            <v>115439102</v>
          </cell>
        </row>
        <row r="585">
          <cell r="A585" t="str">
            <v>115441000</v>
          </cell>
        </row>
        <row r="586">
          <cell r="A586" t="str">
            <v>115441100</v>
          </cell>
        </row>
        <row r="587">
          <cell r="A587" t="str">
            <v>115441102</v>
          </cell>
        </row>
        <row r="588">
          <cell r="A588" t="str">
            <v>115443000</v>
          </cell>
        </row>
        <row r="589">
          <cell r="A589" t="str">
            <v>115443100</v>
          </cell>
        </row>
        <row r="590">
          <cell r="A590" t="str">
            <v>115443200</v>
          </cell>
        </row>
        <row r="591">
          <cell r="A591" t="str">
            <v>115443300</v>
          </cell>
        </row>
        <row r="592">
          <cell r="A592" t="str">
            <v>115451000</v>
          </cell>
        </row>
        <row r="593">
          <cell r="A593" t="str">
            <v>115451100</v>
          </cell>
        </row>
        <row r="594">
          <cell r="A594" t="str">
            <v>115451200</v>
          </cell>
        </row>
        <row r="595">
          <cell r="A595" t="str">
            <v>115451205</v>
          </cell>
        </row>
        <row r="596">
          <cell r="A596" t="str">
            <v>115453000</v>
          </cell>
        </row>
        <row r="597">
          <cell r="A597" t="str">
            <v>115453100</v>
          </cell>
        </row>
        <row r="598">
          <cell r="A598" t="str">
            <v>115453102</v>
          </cell>
        </row>
        <row r="599">
          <cell r="A599" t="str">
            <v>115453103</v>
          </cell>
        </row>
        <row r="600">
          <cell r="A600" t="str">
            <v>115454000</v>
          </cell>
        </row>
        <row r="601">
          <cell r="A601" t="str">
            <v>115454100</v>
          </cell>
        </row>
        <row r="602">
          <cell r="A602" t="str">
            <v>115455000</v>
          </cell>
        </row>
        <row r="603">
          <cell r="A603" t="str">
            <v>115455100</v>
          </cell>
        </row>
        <row r="604">
          <cell r="A604" t="str">
            <v>115455102</v>
          </cell>
        </row>
        <row r="605">
          <cell r="A605" t="str">
            <v>115455103</v>
          </cell>
        </row>
        <row r="606">
          <cell r="A606" t="str">
            <v>115455200</v>
          </cell>
        </row>
        <row r="607">
          <cell r="A607" t="str">
            <v>115463000</v>
          </cell>
        </row>
        <row r="608">
          <cell r="A608" t="str">
            <v>115463100</v>
          </cell>
        </row>
        <row r="609">
          <cell r="A609" t="str">
            <v>115463105</v>
          </cell>
        </row>
        <row r="610">
          <cell r="A610" t="str">
            <v>115463106</v>
          </cell>
        </row>
        <row r="611">
          <cell r="A611" t="str">
            <v>115465000</v>
          </cell>
        </row>
        <row r="612">
          <cell r="A612" t="str">
            <v>115465100</v>
          </cell>
        </row>
        <row r="613">
          <cell r="A613" t="str">
            <v>115469000</v>
          </cell>
        </row>
        <row r="614">
          <cell r="A614" t="str">
            <v>115469100</v>
          </cell>
        </row>
        <row r="615">
          <cell r="A615" t="str">
            <v>115469102</v>
          </cell>
        </row>
        <row r="616">
          <cell r="A616" t="str">
            <v>115471000</v>
          </cell>
        </row>
        <row r="617">
          <cell r="A617" t="str">
            <v>115471100</v>
          </cell>
        </row>
        <row r="618">
          <cell r="A618" t="str">
            <v>115473000</v>
          </cell>
        </row>
        <row r="619">
          <cell r="A619" t="str">
            <v>115473100</v>
          </cell>
        </row>
        <row r="620">
          <cell r="A620" t="str">
            <v>115473200</v>
          </cell>
        </row>
        <row r="621">
          <cell r="A621" t="str">
            <v>115475000</v>
          </cell>
        </row>
        <row r="622">
          <cell r="A622" t="str">
            <v>115475100</v>
          </cell>
        </row>
        <row r="623">
          <cell r="A623" t="str">
            <v>115479000</v>
          </cell>
        </row>
        <row r="624">
          <cell r="A624" t="str">
            <v>115479100</v>
          </cell>
        </row>
        <row r="625">
          <cell r="A625" t="str">
            <v>115479102</v>
          </cell>
        </row>
        <row r="626">
          <cell r="A626" t="str">
            <v>115479103</v>
          </cell>
        </row>
        <row r="627">
          <cell r="A627" t="str">
            <v>115600000</v>
          </cell>
        </row>
        <row r="628">
          <cell r="A628" t="str">
            <v>115630000</v>
          </cell>
        </row>
        <row r="629">
          <cell r="A629" t="str">
            <v>115630100</v>
          </cell>
        </row>
        <row r="630">
          <cell r="A630" t="str">
            <v>115630103</v>
          </cell>
        </row>
        <row r="631">
          <cell r="A631" t="str">
            <v>115630105</v>
          </cell>
        </row>
        <row r="632">
          <cell r="A632" t="str">
            <v>115630107</v>
          </cell>
        </row>
        <row r="633">
          <cell r="A633" t="str">
            <v>115630109</v>
          </cell>
        </row>
        <row r="634">
          <cell r="A634" t="str">
            <v>115630111</v>
          </cell>
        </row>
        <row r="635">
          <cell r="A635" t="str">
            <v>115630113</v>
          </cell>
        </row>
        <row r="636">
          <cell r="A636" t="str">
            <v>115630115</v>
          </cell>
        </row>
        <row r="637">
          <cell r="A637" t="str">
            <v>115630117</v>
          </cell>
        </row>
        <row r="638">
          <cell r="A638" t="str">
            <v>115630121</v>
          </cell>
        </row>
        <row r="639">
          <cell r="A639" t="str">
            <v>115630280</v>
          </cell>
        </row>
        <row r="640">
          <cell r="A640" t="str">
            <v>115630380</v>
          </cell>
        </row>
        <row r="641">
          <cell r="A641" t="str">
            <v>115633000</v>
          </cell>
        </row>
        <row r="642">
          <cell r="A642" t="str">
            <v>115633100</v>
          </cell>
        </row>
        <row r="643">
          <cell r="A643" t="str">
            <v>115633200</v>
          </cell>
        </row>
        <row r="644">
          <cell r="A644" t="str">
            <v>115633300</v>
          </cell>
        </row>
        <row r="645">
          <cell r="A645" t="str">
            <v>115633400</v>
          </cell>
        </row>
        <row r="646">
          <cell r="A646" t="str">
            <v>115633403</v>
          </cell>
        </row>
        <row r="647">
          <cell r="A647" t="str">
            <v>115633500</v>
          </cell>
        </row>
        <row r="648">
          <cell r="A648" t="str">
            <v>115635000</v>
          </cell>
        </row>
        <row r="649">
          <cell r="A649" t="str">
            <v>115635100</v>
          </cell>
        </row>
        <row r="650">
          <cell r="A650" t="str">
            <v>115635200</v>
          </cell>
        </row>
        <row r="651">
          <cell r="A651" t="str">
            <v>115635300</v>
          </cell>
        </row>
        <row r="652">
          <cell r="A652" t="str">
            <v>115637000</v>
          </cell>
        </row>
        <row r="653">
          <cell r="A653" t="str">
            <v>115637100</v>
          </cell>
        </row>
        <row r="654">
          <cell r="A654" t="str">
            <v>115637103</v>
          </cell>
        </row>
        <row r="655">
          <cell r="A655" t="str">
            <v>115637400</v>
          </cell>
        </row>
        <row r="656">
          <cell r="A656" t="str">
            <v>115637500</v>
          </cell>
        </row>
        <row r="657">
          <cell r="A657" t="str">
            <v>115637600</v>
          </cell>
        </row>
        <row r="658">
          <cell r="A658" t="str">
            <v>115637603</v>
          </cell>
        </row>
        <row r="659">
          <cell r="A659" t="str">
            <v>115637700</v>
          </cell>
        </row>
        <row r="660">
          <cell r="A660" t="str">
            <v>115641000</v>
          </cell>
        </row>
        <row r="661">
          <cell r="A661" t="str">
            <v>115641100</v>
          </cell>
        </row>
        <row r="662">
          <cell r="A662" t="str">
            <v>115643000</v>
          </cell>
        </row>
        <row r="663">
          <cell r="A663" t="str">
            <v>115643100</v>
          </cell>
        </row>
        <row r="664">
          <cell r="A664" t="str">
            <v>115643103</v>
          </cell>
        </row>
        <row r="665">
          <cell r="A665" t="str">
            <v>115643104</v>
          </cell>
        </row>
        <row r="666">
          <cell r="A666" t="str">
            <v>115643480</v>
          </cell>
        </row>
        <row r="667">
          <cell r="A667" t="str">
            <v>115643600</v>
          </cell>
        </row>
        <row r="668">
          <cell r="A668" t="str">
            <v>115647000</v>
          </cell>
        </row>
        <row r="669">
          <cell r="A669" t="str">
            <v>115647100</v>
          </cell>
        </row>
        <row r="670">
          <cell r="A670" t="str">
            <v>115647300</v>
          </cell>
        </row>
        <row r="671">
          <cell r="A671" t="str">
            <v>115647400</v>
          </cell>
        </row>
        <row r="672">
          <cell r="A672" t="str">
            <v>115647600</v>
          </cell>
        </row>
        <row r="673">
          <cell r="A673" t="str">
            <v>115647605</v>
          </cell>
        </row>
        <row r="674">
          <cell r="A674" t="str">
            <v>115647700</v>
          </cell>
        </row>
        <row r="675">
          <cell r="A675" t="str">
            <v>115649000</v>
          </cell>
        </row>
        <row r="676">
          <cell r="A676" t="str">
            <v>115649100</v>
          </cell>
        </row>
        <row r="677">
          <cell r="A677" t="str">
            <v>115649200</v>
          </cell>
        </row>
        <row r="678">
          <cell r="A678" t="str">
            <v>115649300</v>
          </cell>
        </row>
        <row r="679">
          <cell r="A679" t="str">
            <v>115649400</v>
          </cell>
        </row>
        <row r="680">
          <cell r="A680" t="str">
            <v>115651000</v>
          </cell>
        </row>
        <row r="681">
          <cell r="A681" t="str">
            <v>115651100</v>
          </cell>
        </row>
        <row r="682">
          <cell r="A682" t="str">
            <v>115651200</v>
          </cell>
        </row>
        <row r="683">
          <cell r="A683" t="str">
            <v>115651500</v>
          </cell>
        </row>
        <row r="684">
          <cell r="A684" t="str">
            <v>115652000</v>
          </cell>
        </row>
        <row r="685">
          <cell r="A685" t="str">
            <v>115652100</v>
          </cell>
        </row>
        <row r="686">
          <cell r="A686" t="str">
            <v>115652400</v>
          </cell>
        </row>
        <row r="687">
          <cell r="A687" t="str">
            <v>115652700</v>
          </cell>
        </row>
        <row r="688">
          <cell r="A688" t="str">
            <v>115653000</v>
          </cell>
        </row>
        <row r="689">
          <cell r="A689" t="str">
            <v>115653100</v>
          </cell>
        </row>
        <row r="690">
          <cell r="A690" t="str">
            <v>115653400</v>
          </cell>
        </row>
        <row r="691">
          <cell r="A691" t="str">
            <v>115655000</v>
          </cell>
        </row>
        <row r="692">
          <cell r="A692" t="str">
            <v>115655100</v>
          </cell>
        </row>
        <row r="693">
          <cell r="A693" t="str">
            <v>115655103</v>
          </cell>
        </row>
        <row r="694">
          <cell r="A694" t="str">
            <v>115655200</v>
          </cell>
        </row>
        <row r="695">
          <cell r="A695" t="str">
            <v>115655680</v>
          </cell>
        </row>
        <row r="696">
          <cell r="A696" t="str">
            <v>115655700</v>
          </cell>
        </row>
        <row r="697">
          <cell r="A697" t="str">
            <v>115655800</v>
          </cell>
        </row>
        <row r="698">
          <cell r="A698" t="str">
            <v>115657000</v>
          </cell>
        </row>
        <row r="699">
          <cell r="A699" t="str">
            <v>115657100</v>
          </cell>
        </row>
        <row r="700">
          <cell r="A700" t="str">
            <v>115657200</v>
          </cell>
        </row>
        <row r="701">
          <cell r="A701" t="str">
            <v>115657300</v>
          </cell>
        </row>
        <row r="702">
          <cell r="A702" t="str">
            <v>115658000</v>
          </cell>
        </row>
        <row r="703">
          <cell r="A703" t="str">
            <v>115658100</v>
          </cell>
        </row>
        <row r="704">
          <cell r="A704" t="str">
            <v>115658103</v>
          </cell>
        </row>
        <row r="705">
          <cell r="A705" t="str">
            <v>115658300</v>
          </cell>
        </row>
        <row r="706">
          <cell r="A706" t="str">
            <v>115658400</v>
          </cell>
        </row>
        <row r="707">
          <cell r="A707" t="str">
            <v>115658500</v>
          </cell>
        </row>
        <row r="708">
          <cell r="A708" t="str">
            <v>115659000</v>
          </cell>
        </row>
        <row r="709">
          <cell r="A709" t="str">
            <v>115659100</v>
          </cell>
        </row>
        <row r="710">
          <cell r="A710" t="str">
            <v>115659300</v>
          </cell>
        </row>
        <row r="711">
          <cell r="A711" t="str">
            <v>115659400</v>
          </cell>
        </row>
        <row r="712">
          <cell r="A712" t="str">
            <v>115659700</v>
          </cell>
        </row>
        <row r="713">
          <cell r="A713" t="str">
            <v>115659900</v>
          </cell>
        </row>
        <row r="714">
          <cell r="A714" t="str">
            <v>115663000</v>
          </cell>
        </row>
        <row r="715">
          <cell r="A715" t="str">
            <v>115663100</v>
          </cell>
        </row>
        <row r="716">
          <cell r="A716" t="str">
            <v>115663400</v>
          </cell>
        </row>
        <row r="717">
          <cell r="A717" t="str">
            <v>115663700</v>
          </cell>
        </row>
        <row r="718">
          <cell r="A718" t="str">
            <v>115665000</v>
          </cell>
        </row>
        <row r="719">
          <cell r="A719" t="str">
            <v>115665100</v>
          </cell>
        </row>
        <row r="720">
          <cell r="A720" t="str">
            <v>115665300</v>
          </cell>
        </row>
        <row r="721">
          <cell r="A721" t="str">
            <v>115665400</v>
          </cell>
        </row>
        <row r="722">
          <cell r="A722" t="str">
            <v>115665800</v>
          </cell>
        </row>
        <row r="723">
          <cell r="A723" t="str">
            <v>115667000</v>
          </cell>
        </row>
        <row r="724">
          <cell r="A724" t="str">
            <v>115667100</v>
          </cell>
        </row>
        <row r="725">
          <cell r="A725" t="str">
            <v>115667103</v>
          </cell>
        </row>
        <row r="726">
          <cell r="A726" t="str">
            <v>115667105</v>
          </cell>
        </row>
        <row r="727">
          <cell r="A727" t="str">
            <v>115667500</v>
          </cell>
        </row>
        <row r="728">
          <cell r="A728" t="str">
            <v>115667700</v>
          </cell>
        </row>
        <row r="729">
          <cell r="A729" t="str">
            <v>115669000</v>
          </cell>
        </row>
        <row r="730">
          <cell r="A730" t="str">
            <v>115669100</v>
          </cell>
        </row>
        <row r="731">
          <cell r="A731" t="str">
            <v>115669300</v>
          </cell>
        </row>
        <row r="732">
          <cell r="A732" t="str">
            <v>115669400</v>
          </cell>
        </row>
        <row r="733">
          <cell r="A733" t="str">
            <v>115669600</v>
          </cell>
        </row>
        <row r="734">
          <cell r="A734" t="str">
            <v>115669800</v>
          </cell>
        </row>
        <row r="735">
          <cell r="A735" t="str">
            <v>115671000</v>
          </cell>
        </row>
        <row r="736">
          <cell r="A736" t="str">
            <v>115671100</v>
          </cell>
        </row>
        <row r="737">
          <cell r="A737" t="str">
            <v>115671200</v>
          </cell>
        </row>
        <row r="738">
          <cell r="A738" t="str">
            <v>115671300</v>
          </cell>
        </row>
        <row r="739">
          <cell r="A739" t="str">
            <v>115673000</v>
          </cell>
        </row>
        <row r="740">
          <cell r="A740" t="str">
            <v>115673100</v>
          </cell>
        </row>
        <row r="741">
          <cell r="A741" t="str">
            <v>115673300</v>
          </cell>
        </row>
        <row r="742">
          <cell r="A742" t="str">
            <v>115673400</v>
          </cell>
        </row>
        <row r="743">
          <cell r="A743" t="str">
            <v>115673500</v>
          </cell>
        </row>
        <row r="744">
          <cell r="A744" t="str">
            <v>115677000</v>
          </cell>
        </row>
        <row r="745">
          <cell r="A745" t="str">
            <v>115677100</v>
          </cell>
        </row>
        <row r="746">
          <cell r="A746" t="str">
            <v>115677300</v>
          </cell>
        </row>
        <row r="747">
          <cell r="A747" t="str">
            <v>115677800</v>
          </cell>
        </row>
        <row r="748">
          <cell r="A748" t="str">
            <v>116000000</v>
          </cell>
        </row>
        <row r="749">
          <cell r="A749" t="str">
            <v>116030000</v>
          </cell>
        </row>
        <row r="750">
          <cell r="A750" t="str">
            <v>116030100</v>
          </cell>
        </row>
        <row r="751">
          <cell r="A751" t="str">
            <v>116030105</v>
          </cell>
        </row>
        <row r="752">
          <cell r="A752" t="str">
            <v>116030200</v>
          </cell>
        </row>
        <row r="753">
          <cell r="A753" t="str">
            <v>116030300</v>
          </cell>
        </row>
        <row r="754">
          <cell r="A754" t="str">
            <v>116033000</v>
          </cell>
        </row>
        <row r="755">
          <cell r="A755" t="str">
            <v>116033100</v>
          </cell>
        </row>
        <row r="756">
          <cell r="A756" t="str">
            <v>116033300</v>
          </cell>
        </row>
        <row r="757">
          <cell r="A757" t="str">
            <v>116035000</v>
          </cell>
        </row>
        <row r="758">
          <cell r="A758" t="str">
            <v>116035100</v>
          </cell>
        </row>
        <row r="759">
          <cell r="A759" t="str">
            <v>116035200</v>
          </cell>
        </row>
        <row r="760">
          <cell r="A760" t="str">
            <v>116035400</v>
          </cell>
        </row>
        <row r="761">
          <cell r="A761" t="str">
            <v>116035500</v>
          </cell>
        </row>
        <row r="762">
          <cell r="A762" t="str">
            <v>116035507</v>
          </cell>
        </row>
        <row r="763">
          <cell r="A763" t="str">
            <v>116037000</v>
          </cell>
        </row>
        <row r="764">
          <cell r="A764" t="str">
            <v>116037100</v>
          </cell>
        </row>
        <row r="765">
          <cell r="A765" t="str">
            <v>116037200</v>
          </cell>
        </row>
        <row r="766">
          <cell r="A766" t="str">
            <v>116039000</v>
          </cell>
        </row>
        <row r="767">
          <cell r="A767" t="str">
            <v>116039100</v>
          </cell>
        </row>
        <row r="768">
          <cell r="A768" t="str">
            <v>116039300</v>
          </cell>
        </row>
        <row r="769">
          <cell r="A769" t="str">
            <v>116041000</v>
          </cell>
        </row>
        <row r="770">
          <cell r="A770" t="str">
            <v>116041100</v>
          </cell>
        </row>
        <row r="771">
          <cell r="A771" t="str">
            <v>116041200</v>
          </cell>
        </row>
        <row r="772">
          <cell r="A772" t="str">
            <v>116041400</v>
          </cell>
        </row>
        <row r="773">
          <cell r="A773" t="str">
            <v>116045000</v>
          </cell>
        </row>
        <row r="774">
          <cell r="A774" t="str">
            <v>116045100</v>
          </cell>
        </row>
        <row r="775">
          <cell r="A775" t="str">
            <v>116045105</v>
          </cell>
        </row>
        <row r="776">
          <cell r="A776" t="str">
            <v>116045200</v>
          </cell>
        </row>
        <row r="777">
          <cell r="A777" t="str">
            <v>116045500</v>
          </cell>
        </row>
        <row r="778">
          <cell r="A778" t="str">
            <v>116047000</v>
          </cell>
        </row>
        <row r="779">
          <cell r="A779" t="str">
            <v>116047100</v>
          </cell>
        </row>
        <row r="780">
          <cell r="A780" t="str">
            <v>116047200</v>
          </cell>
        </row>
        <row r="781">
          <cell r="A781" t="str">
            <v>116047300</v>
          </cell>
        </row>
        <row r="782">
          <cell r="A782" t="str">
            <v>116400000</v>
          </cell>
        </row>
        <row r="783">
          <cell r="A783" t="str">
            <v>116430000</v>
          </cell>
        </row>
        <row r="784">
          <cell r="A784" t="str">
            <v>116430100</v>
          </cell>
        </row>
        <row r="785">
          <cell r="A785" t="str">
            <v>116430200</v>
          </cell>
        </row>
        <row r="786">
          <cell r="A786" t="str">
            <v>116430300</v>
          </cell>
        </row>
        <row r="787">
          <cell r="A787" t="str">
            <v>116435000</v>
          </cell>
        </row>
        <row r="788">
          <cell r="A788" t="str">
            <v>116435100</v>
          </cell>
        </row>
        <row r="789">
          <cell r="A789" t="str">
            <v>116435500</v>
          </cell>
        </row>
        <row r="790">
          <cell r="A790" t="str">
            <v>116437000</v>
          </cell>
        </row>
        <row r="791">
          <cell r="A791" t="str">
            <v>116437100</v>
          </cell>
        </row>
        <row r="792">
          <cell r="A792" t="str">
            <v>116437105</v>
          </cell>
        </row>
        <row r="793">
          <cell r="A793" t="str">
            <v>116437300</v>
          </cell>
        </row>
        <row r="794">
          <cell r="A794" t="str">
            <v>116437303</v>
          </cell>
        </row>
        <row r="795">
          <cell r="A795" t="str">
            <v>116437500</v>
          </cell>
        </row>
        <row r="796">
          <cell r="A796" t="str">
            <v>116438000</v>
          </cell>
        </row>
        <row r="797">
          <cell r="A797" t="str">
            <v>116438100</v>
          </cell>
        </row>
        <row r="798">
          <cell r="A798" t="str">
            <v>116438200</v>
          </cell>
        </row>
        <row r="799">
          <cell r="A799" t="str">
            <v>116438600</v>
          </cell>
        </row>
        <row r="800">
          <cell r="A800" t="str">
            <v>116439000</v>
          </cell>
        </row>
        <row r="801">
          <cell r="A801" t="str">
            <v>116439100</v>
          </cell>
        </row>
        <row r="802">
          <cell r="A802" t="str">
            <v>116439200</v>
          </cell>
        </row>
        <row r="803">
          <cell r="A803" t="str">
            <v>116439300</v>
          </cell>
        </row>
        <row r="804">
          <cell r="A804" t="str">
            <v>116441000</v>
          </cell>
        </row>
        <row r="805">
          <cell r="A805" t="str">
            <v>116441100</v>
          </cell>
        </row>
        <row r="806">
          <cell r="A806" t="str">
            <v>116441200</v>
          </cell>
        </row>
        <row r="807">
          <cell r="A807" t="str">
            <v>116441300</v>
          </cell>
        </row>
        <row r="808">
          <cell r="A808" t="str">
            <v>116443000</v>
          </cell>
        </row>
        <row r="809">
          <cell r="A809" t="str">
            <v>116443100</v>
          </cell>
        </row>
        <row r="810">
          <cell r="A810" t="str">
            <v>116443105</v>
          </cell>
        </row>
        <row r="811">
          <cell r="A811" t="str">
            <v>116443300</v>
          </cell>
        </row>
        <row r="812">
          <cell r="A812" t="str">
            <v>116447000</v>
          </cell>
        </row>
        <row r="813">
          <cell r="A813" t="str">
            <v>116447100</v>
          </cell>
        </row>
        <row r="814">
          <cell r="A814" t="str">
            <v>116447103</v>
          </cell>
        </row>
        <row r="815">
          <cell r="A815" t="str">
            <v>116447200</v>
          </cell>
        </row>
        <row r="816">
          <cell r="A816" t="str">
            <v>116449000</v>
          </cell>
        </row>
        <row r="817">
          <cell r="A817" t="str">
            <v>116449100</v>
          </cell>
        </row>
        <row r="818">
          <cell r="A818" t="str">
            <v>116449103</v>
          </cell>
        </row>
        <row r="819">
          <cell r="A819" t="str">
            <v>116449200</v>
          </cell>
        </row>
        <row r="820">
          <cell r="A820" t="str">
            <v>116449300</v>
          </cell>
        </row>
        <row r="821">
          <cell r="A821" t="str">
            <v>116449600</v>
          </cell>
        </row>
        <row r="822">
          <cell r="A822" t="str">
            <v>116449700</v>
          </cell>
        </row>
        <row r="823">
          <cell r="A823" t="str">
            <v>116450000</v>
          </cell>
        </row>
        <row r="824">
          <cell r="A824" t="str">
            <v>116450100</v>
          </cell>
        </row>
        <row r="825">
          <cell r="A825" t="str">
            <v>116451000</v>
          </cell>
        </row>
        <row r="826">
          <cell r="A826" t="str">
            <v>116451100</v>
          </cell>
        </row>
        <row r="827">
          <cell r="A827" t="str">
            <v>116451200</v>
          </cell>
        </row>
        <row r="828">
          <cell r="A828" t="str">
            <v>116451300</v>
          </cell>
        </row>
        <row r="829">
          <cell r="A829" t="str">
            <v>116451400</v>
          </cell>
        </row>
        <row r="830">
          <cell r="A830" t="str">
            <v>116453000</v>
          </cell>
        </row>
        <row r="831">
          <cell r="A831" t="str">
            <v>116453100</v>
          </cell>
        </row>
        <row r="832">
          <cell r="A832" t="str">
            <v>116453200</v>
          </cell>
        </row>
        <row r="833">
          <cell r="A833" t="str">
            <v>116453300</v>
          </cell>
        </row>
        <row r="834">
          <cell r="A834" t="str">
            <v>116453400</v>
          </cell>
        </row>
        <row r="835">
          <cell r="A835" t="str">
            <v>116453500</v>
          </cell>
        </row>
        <row r="836">
          <cell r="A836" t="str">
            <v>116455000</v>
          </cell>
        </row>
        <row r="837">
          <cell r="A837" t="str">
            <v>116455100</v>
          </cell>
        </row>
        <row r="838">
          <cell r="A838" t="str">
            <v>116455200</v>
          </cell>
        </row>
        <row r="839">
          <cell r="A839" t="str">
            <v>116457000</v>
          </cell>
        </row>
        <row r="840">
          <cell r="A840" t="str">
            <v>116457100</v>
          </cell>
        </row>
        <row r="841">
          <cell r="A841" t="str">
            <v>116457105</v>
          </cell>
        </row>
        <row r="842">
          <cell r="A842" t="str">
            <v>116459000</v>
          </cell>
        </row>
        <row r="843">
          <cell r="A843" t="str">
            <v>116459100</v>
          </cell>
        </row>
        <row r="844">
          <cell r="A844" t="str">
            <v>116459300</v>
          </cell>
        </row>
        <row r="845">
          <cell r="A845" t="str">
            <v>116600000</v>
          </cell>
        </row>
        <row r="846">
          <cell r="A846" t="str">
            <v>116630000</v>
          </cell>
        </row>
        <row r="847">
          <cell r="A847" t="str">
            <v>116630100</v>
          </cell>
        </row>
        <row r="848">
          <cell r="A848" t="str">
            <v>116630300</v>
          </cell>
        </row>
        <row r="849">
          <cell r="A849" t="str">
            <v>116637000</v>
          </cell>
        </row>
        <row r="850">
          <cell r="A850" t="str">
            <v>116637100</v>
          </cell>
        </row>
        <row r="851">
          <cell r="A851" t="str">
            <v>116637300</v>
          </cell>
        </row>
        <row r="852">
          <cell r="A852" t="str">
            <v>116637500</v>
          </cell>
        </row>
        <row r="853">
          <cell r="A853" t="str">
            <v>116645000</v>
          </cell>
        </row>
        <row r="854">
          <cell r="A854" t="str">
            <v>116645100</v>
          </cell>
        </row>
        <row r="855">
          <cell r="A855" t="str">
            <v>116645400</v>
          </cell>
        </row>
        <row r="856">
          <cell r="A856" t="str">
            <v>116645800</v>
          </cell>
        </row>
        <row r="857">
          <cell r="A857" t="str">
            <v>116647000</v>
          </cell>
        </row>
        <row r="858">
          <cell r="A858" t="str">
            <v>116647100</v>
          </cell>
        </row>
        <row r="859">
          <cell r="A859" t="str">
            <v>116647200</v>
          </cell>
        </row>
        <row r="860">
          <cell r="A860" t="str">
            <v>116648000</v>
          </cell>
        </row>
        <row r="861">
          <cell r="A861" t="str">
            <v>116648100</v>
          </cell>
        </row>
        <row r="862">
          <cell r="A862" t="str">
            <v>116648400</v>
          </cell>
        </row>
        <row r="863">
          <cell r="A863" t="str">
            <v>116648700</v>
          </cell>
        </row>
        <row r="864">
          <cell r="A864" t="str">
            <v>116649000</v>
          </cell>
        </row>
        <row r="865">
          <cell r="A865" t="str">
            <v>116649100</v>
          </cell>
        </row>
        <row r="866">
          <cell r="A866" t="str">
            <v>116649200</v>
          </cell>
        </row>
        <row r="867">
          <cell r="A867" t="str">
            <v>116651000</v>
          </cell>
        </row>
        <row r="868">
          <cell r="A868" t="str">
            <v>116651100</v>
          </cell>
        </row>
        <row r="869">
          <cell r="A869" t="str">
            <v>116651500</v>
          </cell>
        </row>
        <row r="870">
          <cell r="A870" t="str">
            <v>116653000</v>
          </cell>
        </row>
        <row r="871">
          <cell r="A871" t="str">
            <v>116653100</v>
          </cell>
        </row>
        <row r="872">
          <cell r="A872" t="str">
            <v>116653300</v>
          </cell>
        </row>
        <row r="873">
          <cell r="A873" t="str">
            <v>116653400</v>
          </cell>
        </row>
        <row r="874">
          <cell r="A874" t="str">
            <v>116653700</v>
          </cell>
        </row>
        <row r="875">
          <cell r="A875" t="str">
            <v>116655000</v>
          </cell>
        </row>
        <row r="876">
          <cell r="A876" t="str">
            <v>116655100</v>
          </cell>
        </row>
        <row r="877">
          <cell r="A877" t="str">
            <v>116655180</v>
          </cell>
        </row>
        <row r="878">
          <cell r="A878" t="str">
            <v>116655200</v>
          </cell>
        </row>
        <row r="879">
          <cell r="A879" t="str">
            <v>116655300</v>
          </cell>
        </row>
        <row r="880">
          <cell r="A880" t="str">
            <v>116655400</v>
          </cell>
        </row>
        <row r="881">
          <cell r="A881" t="str">
            <v>116658000</v>
          </cell>
        </row>
        <row r="882">
          <cell r="A882" t="str">
            <v>116658100</v>
          </cell>
        </row>
        <row r="883">
          <cell r="A883" t="str">
            <v>116659000</v>
          </cell>
        </row>
        <row r="884">
          <cell r="A884" t="str">
            <v>116659100</v>
          </cell>
        </row>
        <row r="885">
          <cell r="A885" t="str">
            <v>116659200</v>
          </cell>
        </row>
        <row r="886">
          <cell r="A886" t="str">
            <v>116659300</v>
          </cell>
        </row>
        <row r="887">
          <cell r="A887" t="str">
            <v>116661000</v>
          </cell>
        </row>
        <row r="888">
          <cell r="A888" t="str">
            <v>116661100</v>
          </cell>
        </row>
        <row r="889">
          <cell r="A889" t="str">
            <v>116661200</v>
          </cell>
        </row>
        <row r="890">
          <cell r="A890" t="str">
            <v>116661300</v>
          </cell>
        </row>
        <row r="891">
          <cell r="A891" t="str">
            <v>116663000</v>
          </cell>
        </row>
        <row r="892">
          <cell r="A892" t="str">
            <v>116663100</v>
          </cell>
        </row>
        <row r="893">
          <cell r="A893" t="str">
            <v>116663200</v>
          </cell>
        </row>
        <row r="894">
          <cell r="A894" t="str">
            <v>116665000</v>
          </cell>
        </row>
        <row r="895">
          <cell r="A895" t="str">
            <v>116665100</v>
          </cell>
        </row>
        <row r="896">
          <cell r="A896" t="str">
            <v>116665400</v>
          </cell>
        </row>
        <row r="897">
          <cell r="A897" t="str">
            <v>116665500</v>
          </cell>
        </row>
        <row r="898">
          <cell r="A898" t="str">
            <v>116665600</v>
          </cell>
        </row>
        <row r="899">
          <cell r="A899" t="str">
            <v>116667000</v>
          </cell>
        </row>
        <row r="900">
          <cell r="A900" t="str">
            <v>116667100</v>
          </cell>
        </row>
        <row r="901">
          <cell r="A901" t="str">
            <v>116667200</v>
          </cell>
        </row>
        <row r="902">
          <cell r="A902" t="str">
            <v>116667400</v>
          </cell>
        </row>
        <row r="903">
          <cell r="A903" t="str">
            <v>116667500</v>
          </cell>
        </row>
        <row r="904">
          <cell r="A904" t="str">
            <v>116667600</v>
          </cell>
        </row>
        <row r="905">
          <cell r="A905" t="str">
            <v>116671000</v>
          </cell>
        </row>
        <row r="906">
          <cell r="A906" t="str">
            <v>116671100</v>
          </cell>
        </row>
        <row r="907">
          <cell r="A907" t="str">
            <v>116671105</v>
          </cell>
        </row>
        <row r="908">
          <cell r="A908" t="str">
            <v>116671400</v>
          </cell>
        </row>
        <row r="909">
          <cell r="A909" t="str">
            <v>116672000</v>
          </cell>
        </row>
        <row r="910">
          <cell r="A910" t="str">
            <v>116672100</v>
          </cell>
        </row>
        <row r="911">
          <cell r="A911" t="str">
            <v>116672200</v>
          </cell>
        </row>
        <row r="912">
          <cell r="A912" t="str">
            <v>116672380</v>
          </cell>
        </row>
        <row r="913">
          <cell r="A913" t="str">
            <v>116672500</v>
          </cell>
        </row>
        <row r="914">
          <cell r="A914" t="str">
            <v>116673000</v>
          </cell>
        </row>
        <row r="915">
          <cell r="A915" t="str">
            <v>116673100</v>
          </cell>
        </row>
        <row r="916">
          <cell r="A916" t="str">
            <v>116673200</v>
          </cell>
        </row>
        <row r="917">
          <cell r="A917" t="str">
            <v>116673300</v>
          </cell>
        </row>
        <row r="918">
          <cell r="A918" t="str">
            <v>116800000</v>
          </cell>
        </row>
        <row r="919">
          <cell r="A919" t="str">
            <v>116830000</v>
          </cell>
        </row>
        <row r="920">
          <cell r="A920" t="str">
            <v>116830100</v>
          </cell>
        </row>
        <row r="921">
          <cell r="A921" t="str">
            <v>116833000</v>
          </cell>
        </row>
        <row r="922">
          <cell r="A922" t="str">
            <v>116833100</v>
          </cell>
        </row>
        <row r="923">
          <cell r="A923" t="str">
            <v>116833800</v>
          </cell>
        </row>
        <row r="924">
          <cell r="A924" t="str">
            <v>116835000</v>
          </cell>
        </row>
        <row r="925">
          <cell r="A925" t="str">
            <v>116835100</v>
          </cell>
        </row>
        <row r="926">
          <cell r="A926" t="str">
            <v>116835600</v>
          </cell>
        </row>
        <row r="927">
          <cell r="A927" t="str">
            <v>116837000</v>
          </cell>
        </row>
        <row r="928">
          <cell r="A928" t="str">
            <v>116837100</v>
          </cell>
        </row>
        <row r="929">
          <cell r="A929" t="str">
            <v>116837200</v>
          </cell>
        </row>
        <row r="930">
          <cell r="A930" t="str">
            <v>116837500</v>
          </cell>
        </row>
        <row r="931">
          <cell r="A931" t="str">
            <v>116839000</v>
          </cell>
        </row>
        <row r="932">
          <cell r="A932" t="str">
            <v>116839100</v>
          </cell>
        </row>
        <row r="933">
          <cell r="A933" t="str">
            <v>116841000</v>
          </cell>
        </row>
        <row r="934">
          <cell r="A934" t="str">
            <v>116841100</v>
          </cell>
        </row>
        <row r="935">
          <cell r="A935" t="str">
            <v>116841200</v>
          </cell>
        </row>
        <row r="936">
          <cell r="A936" t="str">
            <v>116841400</v>
          </cell>
        </row>
        <row r="937">
          <cell r="A937" t="str">
            <v>116841500</v>
          </cell>
        </row>
        <row r="938">
          <cell r="A938" t="str">
            <v>116842000</v>
          </cell>
        </row>
        <row r="939">
          <cell r="A939" t="str">
            <v>116842100</v>
          </cell>
        </row>
        <row r="940">
          <cell r="A940" t="str">
            <v>116843000</v>
          </cell>
        </row>
        <row r="941">
          <cell r="A941" t="str">
            <v>116843100</v>
          </cell>
        </row>
        <row r="942">
          <cell r="A942" t="str">
            <v>116843200</v>
          </cell>
        </row>
        <row r="943">
          <cell r="A943" t="str">
            <v>116845000</v>
          </cell>
        </row>
        <row r="944">
          <cell r="A944" t="str">
            <v>116845100</v>
          </cell>
        </row>
        <row r="945">
          <cell r="A945" t="str">
            <v>116845105</v>
          </cell>
        </row>
        <row r="946">
          <cell r="A946" t="str">
            <v>116845400</v>
          </cell>
        </row>
        <row r="947">
          <cell r="A947" t="str">
            <v>116845500</v>
          </cell>
        </row>
        <row r="948">
          <cell r="A948" t="str">
            <v>116845600</v>
          </cell>
        </row>
        <row r="949">
          <cell r="A949" t="str">
            <v>116847000</v>
          </cell>
        </row>
        <row r="950">
          <cell r="A950" t="str">
            <v>116847100</v>
          </cell>
        </row>
        <row r="951">
          <cell r="A951" t="str">
            <v>116847105</v>
          </cell>
        </row>
        <row r="952">
          <cell r="A952" t="str">
            <v>116847200</v>
          </cell>
        </row>
        <row r="953">
          <cell r="A953" t="str">
            <v>116847500</v>
          </cell>
        </row>
        <row r="954">
          <cell r="A954" t="str">
            <v>116849000</v>
          </cell>
        </row>
        <row r="955">
          <cell r="A955" t="str">
            <v>116849100</v>
          </cell>
        </row>
        <row r="956">
          <cell r="A956" t="str">
            <v>116849105</v>
          </cell>
        </row>
        <row r="957">
          <cell r="A957" t="str">
            <v>116849400</v>
          </cell>
        </row>
        <row r="958">
          <cell r="A958" t="str">
            <v>116855000</v>
          </cell>
        </row>
        <row r="959">
          <cell r="A959" t="str">
            <v>116855100</v>
          </cell>
        </row>
        <row r="960">
          <cell r="A960" t="str">
            <v>116855300</v>
          </cell>
        </row>
        <row r="961">
          <cell r="A961" t="str">
            <v>116855400</v>
          </cell>
        </row>
        <row r="962">
          <cell r="A962" t="str">
            <v>116855500</v>
          </cell>
        </row>
        <row r="963">
          <cell r="A963" t="str">
            <v>117000000</v>
          </cell>
        </row>
        <row r="964">
          <cell r="A964" t="str">
            <v>117020000</v>
          </cell>
        </row>
        <row r="965">
          <cell r="A965" t="str">
            <v>117020100</v>
          </cell>
        </row>
        <row r="966">
          <cell r="A966" t="str">
            <v>117033000</v>
          </cell>
        </row>
        <row r="967">
          <cell r="A967" t="str">
            <v>117033100</v>
          </cell>
        </row>
        <row r="968">
          <cell r="A968" t="str">
            <v>117033300</v>
          </cell>
        </row>
        <row r="969">
          <cell r="A969" t="str">
            <v>117033305</v>
          </cell>
        </row>
        <row r="970">
          <cell r="A970" t="str">
            <v>117033500</v>
          </cell>
        </row>
        <row r="971">
          <cell r="A971" t="str">
            <v>117033600</v>
          </cell>
        </row>
        <row r="972">
          <cell r="A972" t="str">
            <v>117033605</v>
          </cell>
        </row>
        <row r="973">
          <cell r="A973" t="str">
            <v>117033800</v>
          </cell>
        </row>
        <row r="974">
          <cell r="A974" t="str">
            <v>117033805</v>
          </cell>
        </row>
        <row r="975">
          <cell r="A975" t="str">
            <v>117035000</v>
          </cell>
        </row>
        <row r="976">
          <cell r="A976" t="str">
            <v>117035100</v>
          </cell>
        </row>
        <row r="977">
          <cell r="A977" t="str">
            <v>117035300</v>
          </cell>
        </row>
        <row r="978">
          <cell r="A978" t="str">
            <v>117035500</v>
          </cell>
        </row>
        <row r="979">
          <cell r="A979" t="str">
            <v>117037000</v>
          </cell>
        </row>
        <row r="980">
          <cell r="A980" t="str">
            <v>117037100</v>
          </cell>
        </row>
        <row r="981">
          <cell r="A981" t="str">
            <v>117037103</v>
          </cell>
        </row>
        <row r="982">
          <cell r="A982" t="str">
            <v>117037200</v>
          </cell>
        </row>
        <row r="983">
          <cell r="A983" t="str">
            <v>117037400</v>
          </cell>
        </row>
        <row r="984">
          <cell r="A984" t="str">
            <v>117037405</v>
          </cell>
        </row>
        <row r="985">
          <cell r="A985" t="str">
            <v>117037700</v>
          </cell>
        </row>
        <row r="986">
          <cell r="A986" t="str">
            <v>117049000</v>
          </cell>
        </row>
        <row r="987">
          <cell r="A987" t="str">
            <v>117049100</v>
          </cell>
        </row>
        <row r="988">
          <cell r="A988" t="str">
            <v>117049105</v>
          </cell>
        </row>
        <row r="989">
          <cell r="A989" t="str">
            <v>117049109</v>
          </cell>
        </row>
        <row r="990">
          <cell r="A990" t="str">
            <v>117049180</v>
          </cell>
        </row>
        <row r="991">
          <cell r="A991" t="str">
            <v>117049200</v>
          </cell>
        </row>
        <row r="992">
          <cell r="A992" t="str">
            <v>117049500</v>
          </cell>
        </row>
        <row r="993">
          <cell r="A993" t="str">
            <v>117049600</v>
          </cell>
        </row>
        <row r="994">
          <cell r="A994" t="str">
            <v>117051000</v>
          </cell>
        </row>
        <row r="995">
          <cell r="A995" t="str">
            <v>117051100</v>
          </cell>
        </row>
        <row r="996">
          <cell r="A996" t="str">
            <v>117051200</v>
          </cell>
        </row>
        <row r="997">
          <cell r="A997" t="str">
            <v>117051300</v>
          </cell>
        </row>
        <row r="998">
          <cell r="A998" t="str">
            <v>117051400</v>
          </cell>
        </row>
        <row r="999">
          <cell r="A999" t="str">
            <v>117051500</v>
          </cell>
        </row>
        <row r="1000">
          <cell r="A1000" t="str">
            <v>117051600</v>
          </cell>
        </row>
        <row r="1001">
          <cell r="A1001" t="str">
            <v>117051700</v>
          </cell>
        </row>
        <row r="1002">
          <cell r="A1002" t="str">
            <v>117053000</v>
          </cell>
        </row>
        <row r="1003">
          <cell r="A1003" t="str">
            <v>117053100</v>
          </cell>
        </row>
        <row r="1004">
          <cell r="A1004" t="str">
            <v>117053103</v>
          </cell>
        </row>
        <row r="1005">
          <cell r="A1005" t="str">
            <v>117053200</v>
          </cell>
        </row>
        <row r="1006">
          <cell r="A1006" t="str">
            <v>117053300</v>
          </cell>
        </row>
        <row r="1007">
          <cell r="A1007" t="str">
            <v>117053400</v>
          </cell>
        </row>
        <row r="1008">
          <cell r="A1008" t="str">
            <v>117053500</v>
          </cell>
        </row>
        <row r="1009">
          <cell r="A1009" t="str">
            <v>117055000</v>
          </cell>
        </row>
        <row r="1010">
          <cell r="A1010" t="str">
            <v>117055100</v>
          </cell>
        </row>
        <row r="1011">
          <cell r="A1011" t="str">
            <v>117055200</v>
          </cell>
        </row>
        <row r="1012">
          <cell r="A1012" t="str">
            <v>117055300</v>
          </cell>
        </row>
        <row r="1013">
          <cell r="A1013" t="str">
            <v>117055400</v>
          </cell>
        </row>
        <row r="1014">
          <cell r="A1014" t="str">
            <v>117055800</v>
          </cell>
        </row>
        <row r="1015">
          <cell r="A1015" t="str">
            <v>117055900</v>
          </cell>
        </row>
        <row r="1016">
          <cell r="A1016" t="str">
            <v>117057000</v>
          </cell>
        </row>
        <row r="1017">
          <cell r="A1017" t="str">
            <v>117057100</v>
          </cell>
        </row>
        <row r="1018">
          <cell r="A1018" t="str">
            <v>117057103</v>
          </cell>
        </row>
        <row r="1019">
          <cell r="A1019" t="str">
            <v>117057105</v>
          </cell>
        </row>
        <row r="1020">
          <cell r="A1020" t="str">
            <v>117057107</v>
          </cell>
        </row>
        <row r="1021">
          <cell r="A1021" t="str">
            <v>117057109</v>
          </cell>
        </row>
        <row r="1022">
          <cell r="A1022" t="str">
            <v>117057111</v>
          </cell>
        </row>
        <row r="1023">
          <cell r="A1023" t="str">
            <v>117057113</v>
          </cell>
        </row>
        <row r="1024">
          <cell r="A1024" t="str">
            <v>117057115</v>
          </cell>
        </row>
        <row r="1025">
          <cell r="A1025" t="str">
            <v>117057117</v>
          </cell>
        </row>
        <row r="1026">
          <cell r="A1026" t="str">
            <v>117057119</v>
          </cell>
        </row>
        <row r="1027">
          <cell r="A1027" t="str">
            <v>117057121</v>
          </cell>
        </row>
        <row r="1028">
          <cell r="A1028" t="str">
            <v>117057123</v>
          </cell>
        </row>
        <row r="1029">
          <cell r="A1029" t="str">
            <v>117057125</v>
          </cell>
        </row>
        <row r="1030">
          <cell r="A1030" t="str">
            <v>117057127</v>
          </cell>
        </row>
        <row r="1031">
          <cell r="A1031" t="str">
            <v>117057128</v>
          </cell>
        </row>
        <row r="1032">
          <cell r="A1032" t="str">
            <v>117057129</v>
          </cell>
        </row>
        <row r="1033">
          <cell r="A1033" t="str">
            <v>117057131</v>
          </cell>
        </row>
        <row r="1034">
          <cell r="A1034" t="str">
            <v>117057132</v>
          </cell>
        </row>
        <row r="1035">
          <cell r="A1035" t="str">
            <v>117057200</v>
          </cell>
        </row>
        <row r="1036">
          <cell r="A1036" t="str">
            <v>117057300</v>
          </cell>
        </row>
        <row r="1037">
          <cell r="A1037" t="str">
            <v>117057500</v>
          </cell>
        </row>
        <row r="1038">
          <cell r="A1038" t="str">
            <v>117059000</v>
          </cell>
        </row>
        <row r="1039">
          <cell r="A1039" t="str">
            <v>117059100</v>
          </cell>
        </row>
        <row r="1040">
          <cell r="A1040" t="str">
            <v>117059105</v>
          </cell>
        </row>
        <row r="1041">
          <cell r="A1041" t="str">
            <v>117059109</v>
          </cell>
        </row>
        <row r="1042">
          <cell r="A1042" t="str">
            <v>117061000</v>
          </cell>
        </row>
        <row r="1043">
          <cell r="A1043" t="str">
            <v>117061100</v>
          </cell>
        </row>
        <row r="1044">
          <cell r="A1044" t="str">
            <v>117061200</v>
          </cell>
        </row>
        <row r="1045">
          <cell r="A1045" t="str">
            <v>117061300</v>
          </cell>
        </row>
        <row r="1046">
          <cell r="A1046" t="str">
            <v>117061400</v>
          </cell>
        </row>
        <row r="1047">
          <cell r="A1047" t="str">
            <v>117061500</v>
          </cell>
        </row>
        <row r="1048">
          <cell r="A1048" t="str">
            <v>117061600</v>
          </cell>
        </row>
        <row r="1049">
          <cell r="A1049" t="str">
            <v>117061700</v>
          </cell>
        </row>
        <row r="1050">
          <cell r="A1050" t="str">
            <v>117061900</v>
          </cell>
        </row>
        <row r="1051">
          <cell r="A1051" t="str">
            <v>117063000</v>
          </cell>
        </row>
        <row r="1052">
          <cell r="A1052" t="str">
            <v>117063100</v>
          </cell>
        </row>
        <row r="1053">
          <cell r="A1053" t="str">
            <v>117063103</v>
          </cell>
        </row>
        <row r="1054">
          <cell r="A1054" t="str">
            <v>117063105</v>
          </cell>
        </row>
        <row r="1055">
          <cell r="A1055" t="str">
            <v>117063109</v>
          </cell>
        </row>
        <row r="1056">
          <cell r="A1056" t="str">
            <v>117063300</v>
          </cell>
        </row>
        <row r="1057">
          <cell r="A1057" t="str">
            <v>117063380</v>
          </cell>
        </row>
        <row r="1058">
          <cell r="A1058" t="str">
            <v>117063580</v>
          </cell>
        </row>
        <row r="1059">
          <cell r="A1059" t="str">
            <v>117063600</v>
          </cell>
        </row>
        <row r="1060">
          <cell r="A1060" t="str">
            <v>117063800</v>
          </cell>
        </row>
        <row r="1061">
          <cell r="A1061" t="str">
            <v>150000000</v>
          </cell>
        </row>
        <row r="1062">
          <cell r="A1062" t="str">
            <v>151000000</v>
          </cell>
        </row>
        <row r="1063">
          <cell r="A1063" t="str">
            <v>151010000</v>
          </cell>
        </row>
        <row r="1064">
          <cell r="A1064" t="str">
            <v>151031000</v>
          </cell>
        </row>
        <row r="1065">
          <cell r="A1065" t="str">
            <v>151031100</v>
          </cell>
        </row>
        <row r="1066">
          <cell r="A1066" t="str">
            <v>151031102</v>
          </cell>
        </row>
        <row r="1067">
          <cell r="A1067" t="str">
            <v>151031180</v>
          </cell>
        </row>
        <row r="1068">
          <cell r="A1068" t="str">
            <v>151031200</v>
          </cell>
        </row>
        <row r="1069">
          <cell r="A1069" t="str">
            <v>151031207</v>
          </cell>
        </row>
        <row r="1070">
          <cell r="A1070" t="str">
            <v>151031208</v>
          </cell>
        </row>
        <row r="1071">
          <cell r="A1071" t="str">
            <v>151031280</v>
          </cell>
        </row>
        <row r="1072">
          <cell r="A1072" t="str">
            <v>151031300</v>
          </cell>
        </row>
        <row r="1073">
          <cell r="A1073" t="str">
            <v>151031302</v>
          </cell>
        </row>
        <row r="1074">
          <cell r="A1074" t="str">
            <v>151031304</v>
          </cell>
        </row>
        <row r="1075">
          <cell r="A1075" t="str">
            <v>151031305</v>
          </cell>
        </row>
        <row r="1076">
          <cell r="A1076" t="str">
            <v>151031380</v>
          </cell>
        </row>
        <row r="1077">
          <cell r="A1077" t="str">
            <v>151031385</v>
          </cell>
        </row>
        <row r="1078">
          <cell r="A1078" t="str">
            <v>151031400</v>
          </cell>
        </row>
        <row r="1079">
          <cell r="A1079" t="str">
            <v>151031500</v>
          </cell>
        </row>
        <row r="1080">
          <cell r="A1080" t="str">
            <v>151031503</v>
          </cell>
        </row>
        <row r="1081">
          <cell r="A1081" t="str">
            <v>151031504</v>
          </cell>
        </row>
        <row r="1082">
          <cell r="A1082" t="str">
            <v>151031580</v>
          </cell>
        </row>
        <row r="1083">
          <cell r="A1083" t="str">
            <v>151031600</v>
          </cell>
        </row>
        <row r="1084">
          <cell r="A1084" t="str">
            <v>151031603</v>
          </cell>
        </row>
        <row r="1085">
          <cell r="A1085" t="str">
            <v>151031605</v>
          </cell>
        </row>
        <row r="1086">
          <cell r="A1086" t="str">
            <v>151031680</v>
          </cell>
        </row>
        <row r="1087">
          <cell r="A1087" t="str">
            <v>151035000</v>
          </cell>
        </row>
        <row r="1088">
          <cell r="A1088" t="str">
            <v>151035100</v>
          </cell>
        </row>
        <row r="1089">
          <cell r="A1089" t="str">
            <v>151035200</v>
          </cell>
        </row>
        <row r="1090">
          <cell r="A1090" t="str">
            <v>151035300</v>
          </cell>
        </row>
        <row r="1091">
          <cell r="A1091" t="str">
            <v>151037000</v>
          </cell>
        </row>
        <row r="1092">
          <cell r="A1092" t="str">
            <v>151037100</v>
          </cell>
        </row>
        <row r="1093">
          <cell r="A1093" t="str">
            <v>151037102</v>
          </cell>
        </row>
        <row r="1094">
          <cell r="A1094" t="str">
            <v>151037300</v>
          </cell>
        </row>
        <row r="1095">
          <cell r="A1095" t="str">
            <v>151037400</v>
          </cell>
        </row>
        <row r="1096">
          <cell r="A1096" t="str">
            <v>151037500</v>
          </cell>
        </row>
        <row r="1097">
          <cell r="A1097" t="str">
            <v>151037600</v>
          </cell>
        </row>
        <row r="1098">
          <cell r="A1098" t="str">
            <v>151037608</v>
          </cell>
        </row>
        <row r="1099">
          <cell r="A1099" t="str">
            <v>151039000</v>
          </cell>
        </row>
        <row r="1100">
          <cell r="A1100" t="str">
            <v>151039100</v>
          </cell>
        </row>
        <row r="1101">
          <cell r="A1101" t="str">
            <v>151039102</v>
          </cell>
        </row>
        <row r="1102">
          <cell r="A1102" t="str">
            <v>151039200</v>
          </cell>
        </row>
        <row r="1103">
          <cell r="A1103" t="str">
            <v>151039202</v>
          </cell>
        </row>
        <row r="1104">
          <cell r="A1104" t="str">
            <v>151041000</v>
          </cell>
        </row>
        <row r="1105">
          <cell r="A1105" t="str">
            <v>151041100</v>
          </cell>
        </row>
        <row r="1106">
          <cell r="A1106" t="str">
            <v>151041104</v>
          </cell>
        </row>
        <row r="1107">
          <cell r="A1107" t="str">
            <v>153200000</v>
          </cell>
        </row>
        <row r="1108">
          <cell r="A1108" t="str">
            <v>153220000</v>
          </cell>
        </row>
        <row r="1109">
          <cell r="A1109" t="str">
            <v>153220100</v>
          </cell>
        </row>
        <row r="1110">
          <cell r="A1110" t="str">
            <v>153233000</v>
          </cell>
        </row>
        <row r="1111">
          <cell r="A1111" t="str">
            <v>153233100</v>
          </cell>
        </row>
        <row r="1112">
          <cell r="A1112" t="str">
            <v>153233102</v>
          </cell>
        </row>
        <row r="1113">
          <cell r="A1113" t="str">
            <v>153233103</v>
          </cell>
        </row>
        <row r="1114">
          <cell r="A1114" t="str">
            <v>153233300</v>
          </cell>
        </row>
        <row r="1115">
          <cell r="A1115" t="str">
            <v>153233302</v>
          </cell>
        </row>
        <row r="1116">
          <cell r="A1116" t="str">
            <v>153233305</v>
          </cell>
        </row>
        <row r="1117">
          <cell r="A1117" t="str">
            <v>153233400</v>
          </cell>
        </row>
        <row r="1118">
          <cell r="A1118" t="str">
            <v>153233402</v>
          </cell>
        </row>
        <row r="1119">
          <cell r="A1119" t="str">
            <v>153235000</v>
          </cell>
        </row>
        <row r="1120">
          <cell r="A1120" t="str">
            <v>153235100</v>
          </cell>
        </row>
        <row r="1121">
          <cell r="A1121" t="str">
            <v>153235102</v>
          </cell>
        </row>
        <row r="1122">
          <cell r="A1122" t="str">
            <v>153235103</v>
          </cell>
        </row>
        <row r="1123">
          <cell r="A1123" t="str">
            <v>153235105</v>
          </cell>
        </row>
        <row r="1124">
          <cell r="A1124" t="str">
            <v>153235300</v>
          </cell>
        </row>
        <row r="1125">
          <cell r="A1125" t="str">
            <v>153237000</v>
          </cell>
        </row>
        <row r="1126">
          <cell r="A1126" t="str">
            <v>153237100</v>
          </cell>
        </row>
        <row r="1127">
          <cell r="A1127" t="str">
            <v>153237200</v>
          </cell>
        </row>
        <row r="1128">
          <cell r="A1128" t="str">
            <v>153237205</v>
          </cell>
        </row>
        <row r="1129">
          <cell r="A1129" t="str">
            <v>153237300</v>
          </cell>
        </row>
        <row r="1130">
          <cell r="A1130" t="str">
            <v>153239000</v>
          </cell>
        </row>
        <row r="1131">
          <cell r="A1131" t="str">
            <v>153239100</v>
          </cell>
        </row>
        <row r="1132">
          <cell r="A1132" t="str">
            <v>153239102</v>
          </cell>
        </row>
        <row r="1133">
          <cell r="A1133" t="str">
            <v>153239200</v>
          </cell>
        </row>
        <row r="1134">
          <cell r="A1134" t="str">
            <v>153239300</v>
          </cell>
        </row>
        <row r="1135">
          <cell r="A1135" t="str">
            <v>153239302</v>
          </cell>
        </row>
        <row r="1136">
          <cell r="A1136" t="str">
            <v>153239303</v>
          </cell>
        </row>
        <row r="1137">
          <cell r="A1137" t="str">
            <v>153241000</v>
          </cell>
        </row>
        <row r="1138">
          <cell r="A1138" t="str">
            <v>153241100</v>
          </cell>
        </row>
        <row r="1139">
          <cell r="A1139" t="str">
            <v>153241200</v>
          </cell>
        </row>
        <row r="1140">
          <cell r="A1140" t="str">
            <v>153241300</v>
          </cell>
        </row>
        <row r="1141">
          <cell r="A1141" t="str">
            <v>153242000</v>
          </cell>
        </row>
        <row r="1142">
          <cell r="A1142" t="str">
            <v>153242100</v>
          </cell>
        </row>
        <row r="1143">
          <cell r="A1143" t="str">
            <v>153242102</v>
          </cell>
        </row>
        <row r="1144">
          <cell r="A1144" t="str">
            <v>153242103</v>
          </cell>
        </row>
        <row r="1145">
          <cell r="A1145" t="str">
            <v>153242104</v>
          </cell>
        </row>
        <row r="1146">
          <cell r="A1146" t="str">
            <v>153242800</v>
          </cell>
        </row>
        <row r="1147">
          <cell r="A1147" t="str">
            <v>153243000</v>
          </cell>
        </row>
        <row r="1148">
          <cell r="A1148" t="str">
            <v>153243100</v>
          </cell>
        </row>
        <row r="1149">
          <cell r="A1149" t="str">
            <v>153243200</v>
          </cell>
        </row>
        <row r="1150">
          <cell r="A1150" t="str">
            <v>153245000</v>
          </cell>
        </row>
        <row r="1151">
          <cell r="A1151" t="str">
            <v>153245100</v>
          </cell>
        </row>
        <row r="1152">
          <cell r="A1152" t="str">
            <v>153245102</v>
          </cell>
        </row>
        <row r="1153">
          <cell r="A1153" t="str">
            <v>153245300</v>
          </cell>
        </row>
        <row r="1154">
          <cell r="A1154" t="str">
            <v>153245400</v>
          </cell>
        </row>
        <row r="1155">
          <cell r="A1155" t="str">
            <v>153245403</v>
          </cell>
        </row>
        <row r="1156">
          <cell r="A1156" t="str">
            <v>153247000</v>
          </cell>
        </row>
        <row r="1157">
          <cell r="A1157" t="str">
            <v>153247100</v>
          </cell>
        </row>
        <row r="1158">
          <cell r="A1158" t="str">
            <v>153247102</v>
          </cell>
        </row>
        <row r="1159">
          <cell r="A1159" t="str">
            <v>153247200</v>
          </cell>
        </row>
        <row r="1160">
          <cell r="A1160" t="str">
            <v>153247300</v>
          </cell>
        </row>
        <row r="1161">
          <cell r="A1161" t="str">
            <v>153248000</v>
          </cell>
        </row>
        <row r="1162">
          <cell r="A1162" t="str">
            <v>153248100</v>
          </cell>
        </row>
        <row r="1163">
          <cell r="A1163" t="str">
            <v>153248300</v>
          </cell>
        </row>
        <row r="1164">
          <cell r="A1164" t="str">
            <v>153249000</v>
          </cell>
        </row>
        <row r="1165">
          <cell r="A1165" t="str">
            <v>153249100</v>
          </cell>
        </row>
        <row r="1166">
          <cell r="A1166" t="str">
            <v>153249103</v>
          </cell>
        </row>
        <row r="1167">
          <cell r="A1167" t="str">
            <v>153249200</v>
          </cell>
        </row>
        <row r="1168">
          <cell r="A1168" t="str">
            <v>153249300</v>
          </cell>
        </row>
        <row r="1169">
          <cell r="A1169" t="str">
            <v>153251000</v>
          </cell>
        </row>
        <row r="1170">
          <cell r="A1170" t="str">
            <v>153251100</v>
          </cell>
        </row>
        <row r="1171">
          <cell r="A1171" t="str">
            <v>153251200</v>
          </cell>
        </row>
        <row r="1172">
          <cell r="A1172" t="str">
            <v>153251202</v>
          </cell>
        </row>
        <row r="1173">
          <cell r="A1173" t="str">
            <v>153251203</v>
          </cell>
        </row>
        <row r="1174">
          <cell r="A1174" t="str">
            <v>153251204</v>
          </cell>
        </row>
        <row r="1175">
          <cell r="A1175" t="str">
            <v>153251205</v>
          </cell>
        </row>
        <row r="1176">
          <cell r="A1176" t="str">
            <v>153251300</v>
          </cell>
        </row>
        <row r="1177">
          <cell r="A1177" t="str">
            <v>153251302</v>
          </cell>
        </row>
        <row r="1178">
          <cell r="A1178" t="str">
            <v>153251303</v>
          </cell>
        </row>
        <row r="1179">
          <cell r="A1179" t="str">
            <v>153251304</v>
          </cell>
        </row>
        <row r="1180">
          <cell r="A1180" t="str">
            <v>153251305</v>
          </cell>
        </row>
        <row r="1181">
          <cell r="A1181" t="str">
            <v>153251400</v>
          </cell>
        </row>
        <row r="1182">
          <cell r="A1182" t="str">
            <v>153400000</v>
          </cell>
        </row>
        <row r="1183">
          <cell r="A1183" t="str">
            <v>153430000</v>
          </cell>
        </row>
        <row r="1184">
          <cell r="A1184" t="str">
            <v>153430100</v>
          </cell>
        </row>
        <row r="1185">
          <cell r="A1185" t="str">
            <v>153430200</v>
          </cell>
        </row>
        <row r="1186">
          <cell r="A1186" t="str">
            <v>153430400</v>
          </cell>
        </row>
        <row r="1187">
          <cell r="A1187" t="str">
            <v>153430500</v>
          </cell>
        </row>
        <row r="1188">
          <cell r="A1188" t="str">
            <v>153433000</v>
          </cell>
        </row>
        <row r="1189">
          <cell r="A1189" t="str">
            <v>153433100</v>
          </cell>
        </row>
        <row r="1190">
          <cell r="A1190" t="str">
            <v>153435000</v>
          </cell>
        </row>
        <row r="1191">
          <cell r="A1191" t="str">
            <v>153435100</v>
          </cell>
        </row>
        <row r="1192">
          <cell r="A1192" t="str">
            <v>153435300</v>
          </cell>
        </row>
        <row r="1193">
          <cell r="A1193" t="str">
            <v>153437000</v>
          </cell>
        </row>
        <row r="1194">
          <cell r="A1194" t="str">
            <v>153437100</v>
          </cell>
        </row>
        <row r="1195">
          <cell r="A1195" t="str">
            <v>153437300</v>
          </cell>
        </row>
        <row r="1196">
          <cell r="A1196" t="str">
            <v>153437400</v>
          </cell>
        </row>
        <row r="1197">
          <cell r="A1197" t="str">
            <v>153437500</v>
          </cell>
        </row>
        <row r="1198">
          <cell r="A1198" t="str">
            <v>153439000</v>
          </cell>
        </row>
        <row r="1199">
          <cell r="A1199" t="str">
            <v>153439100</v>
          </cell>
        </row>
        <row r="1200">
          <cell r="A1200" t="str">
            <v>153441000</v>
          </cell>
        </row>
        <row r="1201">
          <cell r="A1201" t="str">
            <v>153441100</v>
          </cell>
        </row>
        <row r="1202">
          <cell r="A1202" t="str">
            <v>153441108</v>
          </cell>
        </row>
        <row r="1203">
          <cell r="A1203" t="str">
            <v>153441400</v>
          </cell>
        </row>
        <row r="1204">
          <cell r="A1204" t="str">
            <v>153441500</v>
          </cell>
        </row>
        <row r="1205">
          <cell r="A1205" t="str">
            <v>153443000</v>
          </cell>
        </row>
        <row r="1206">
          <cell r="A1206" t="str">
            <v>153443100</v>
          </cell>
        </row>
        <row r="1207">
          <cell r="A1207" t="str">
            <v>153443600</v>
          </cell>
        </row>
        <row r="1208">
          <cell r="A1208" t="str">
            <v>153447000</v>
          </cell>
        </row>
        <row r="1209">
          <cell r="A1209" t="str">
            <v>153447100</v>
          </cell>
        </row>
        <row r="1210">
          <cell r="A1210" t="str">
            <v>153447200</v>
          </cell>
        </row>
        <row r="1211">
          <cell r="A1211" t="str">
            <v>153447400</v>
          </cell>
        </row>
        <row r="1212">
          <cell r="A1212" t="str">
            <v>153447500</v>
          </cell>
        </row>
        <row r="1213">
          <cell r="A1213" t="str">
            <v>153449000</v>
          </cell>
        </row>
        <row r="1214">
          <cell r="A1214" t="str">
            <v>153449100</v>
          </cell>
        </row>
        <row r="1215">
          <cell r="A1215" t="str">
            <v>153451000</v>
          </cell>
        </row>
        <row r="1216">
          <cell r="A1216" t="str">
            <v>153451100</v>
          </cell>
        </row>
        <row r="1217">
          <cell r="A1217" t="str">
            <v>153453000</v>
          </cell>
        </row>
        <row r="1218">
          <cell r="A1218" t="str">
            <v>153453100</v>
          </cell>
        </row>
        <row r="1219">
          <cell r="A1219" t="str">
            <v>153453300</v>
          </cell>
        </row>
        <row r="1220">
          <cell r="A1220" t="str">
            <v>153453400</v>
          </cell>
        </row>
        <row r="1221">
          <cell r="A1221" t="str">
            <v>153453500</v>
          </cell>
        </row>
        <row r="1222">
          <cell r="A1222" t="str">
            <v>153457000</v>
          </cell>
        </row>
        <row r="1223">
          <cell r="A1223" t="str">
            <v>153457100</v>
          </cell>
        </row>
        <row r="1224">
          <cell r="A1224" t="str">
            <v>153458000</v>
          </cell>
        </row>
        <row r="1225">
          <cell r="A1225" t="str">
            <v>153458100</v>
          </cell>
        </row>
        <row r="1226">
          <cell r="A1226" t="str">
            <v>153458400</v>
          </cell>
        </row>
        <row r="1227">
          <cell r="A1227" t="str">
            <v>153459000</v>
          </cell>
        </row>
        <row r="1228">
          <cell r="A1228" t="str">
            <v>153459100</v>
          </cell>
        </row>
        <row r="1229">
          <cell r="A1229" t="str">
            <v>153473000</v>
          </cell>
        </row>
        <row r="1230">
          <cell r="A1230" t="str">
            <v>153473100</v>
          </cell>
        </row>
        <row r="1231">
          <cell r="A1231" t="str">
            <v>153600000</v>
          </cell>
        </row>
        <row r="1232">
          <cell r="A1232" t="str">
            <v>153630000</v>
          </cell>
        </row>
        <row r="1233">
          <cell r="A1233" t="str">
            <v>153630100</v>
          </cell>
        </row>
        <row r="1234">
          <cell r="A1234" t="str">
            <v>153630104</v>
          </cell>
        </row>
        <row r="1235">
          <cell r="A1235" t="str">
            <v>153630105</v>
          </cell>
        </row>
        <row r="1236">
          <cell r="A1236" t="str">
            <v>153630300</v>
          </cell>
        </row>
        <row r="1237">
          <cell r="A1237" t="str">
            <v>153630303</v>
          </cell>
        </row>
        <row r="1238">
          <cell r="A1238" t="str">
            <v>153630304</v>
          </cell>
        </row>
        <row r="1239">
          <cell r="A1239" t="str">
            <v>153630305</v>
          </cell>
        </row>
        <row r="1240">
          <cell r="A1240" t="str">
            <v>153630307</v>
          </cell>
        </row>
        <row r="1241">
          <cell r="A1241" t="str">
            <v>153630308</v>
          </cell>
        </row>
        <row r="1242">
          <cell r="A1242" t="str">
            <v>153630309</v>
          </cell>
        </row>
        <row r="1243">
          <cell r="A1243" t="str">
            <v>153630311</v>
          </cell>
        </row>
        <row r="1244">
          <cell r="A1244" t="str">
            <v>153630312</v>
          </cell>
        </row>
        <row r="1245">
          <cell r="A1245" t="str">
            <v>153630313</v>
          </cell>
        </row>
        <row r="1246">
          <cell r="A1246" t="str">
            <v>153630314</v>
          </cell>
        </row>
        <row r="1247">
          <cell r="A1247" t="str">
            <v>153630400</v>
          </cell>
        </row>
        <row r="1248">
          <cell r="A1248" t="str">
            <v>153630403</v>
          </cell>
        </row>
        <row r="1249">
          <cell r="A1249" t="str">
            <v>153630406</v>
          </cell>
        </row>
        <row r="1250">
          <cell r="A1250" t="str">
            <v>153630500</v>
          </cell>
        </row>
        <row r="1251">
          <cell r="A1251" t="str">
            <v>153630503</v>
          </cell>
        </row>
        <row r="1252">
          <cell r="A1252" t="str">
            <v>153630504</v>
          </cell>
        </row>
        <row r="1253">
          <cell r="A1253" t="str">
            <v>153630505</v>
          </cell>
        </row>
        <row r="1254">
          <cell r="A1254" t="str">
            <v>153630507</v>
          </cell>
        </row>
        <row r="1255">
          <cell r="A1255" t="str">
            <v>153630508</v>
          </cell>
        </row>
        <row r="1256">
          <cell r="A1256" t="str">
            <v>153630509</v>
          </cell>
        </row>
        <row r="1257">
          <cell r="A1257" t="str">
            <v>153630511</v>
          </cell>
        </row>
        <row r="1258">
          <cell r="A1258" t="str">
            <v>153633000</v>
          </cell>
        </row>
        <row r="1259">
          <cell r="A1259" t="str">
            <v>153633100</v>
          </cell>
        </row>
        <row r="1260">
          <cell r="A1260" t="str">
            <v>153633114</v>
          </cell>
        </row>
        <row r="1261">
          <cell r="A1261" t="str">
            <v>153635000</v>
          </cell>
        </row>
        <row r="1262">
          <cell r="A1262" t="str">
            <v>153635100</v>
          </cell>
        </row>
        <row r="1263">
          <cell r="A1263" t="str">
            <v>153635103</v>
          </cell>
        </row>
        <row r="1264">
          <cell r="A1264" t="str">
            <v>153635112</v>
          </cell>
        </row>
        <row r="1265">
          <cell r="A1265" t="str">
            <v>153635114</v>
          </cell>
        </row>
        <row r="1266">
          <cell r="A1266" t="str">
            <v>153635115</v>
          </cell>
        </row>
        <row r="1267">
          <cell r="A1267" t="str">
            <v>153635116</v>
          </cell>
        </row>
        <row r="1268">
          <cell r="A1268" t="str">
            <v>153635121</v>
          </cell>
        </row>
        <row r="1269">
          <cell r="A1269" t="str">
            <v>153635122</v>
          </cell>
        </row>
        <row r="1270">
          <cell r="A1270" t="str">
            <v>153635123</v>
          </cell>
        </row>
        <row r="1271">
          <cell r="A1271" t="str">
            <v>153635124</v>
          </cell>
        </row>
        <row r="1272">
          <cell r="A1272" t="str">
            <v>153635125</v>
          </cell>
        </row>
        <row r="1273">
          <cell r="A1273" t="str">
            <v>153637000</v>
          </cell>
        </row>
        <row r="1274">
          <cell r="A1274" t="str">
            <v>153637100</v>
          </cell>
        </row>
        <row r="1275">
          <cell r="A1275" t="str">
            <v>153637112</v>
          </cell>
        </row>
        <row r="1276">
          <cell r="A1276" t="str">
            <v>153637113</v>
          </cell>
        </row>
        <row r="1277">
          <cell r="A1277" t="str">
            <v>153637114</v>
          </cell>
        </row>
        <row r="1278">
          <cell r="A1278" t="str">
            <v>153637115</v>
          </cell>
        </row>
        <row r="1279">
          <cell r="A1279" t="str">
            <v>153637116</v>
          </cell>
        </row>
        <row r="1280">
          <cell r="A1280" t="str">
            <v>153637117</v>
          </cell>
        </row>
        <row r="1281">
          <cell r="A1281" t="str">
            <v>153637118</v>
          </cell>
        </row>
        <row r="1282">
          <cell r="A1282" t="str">
            <v>153637119</v>
          </cell>
        </row>
        <row r="1283">
          <cell r="A1283" t="str">
            <v>153637200</v>
          </cell>
        </row>
        <row r="1284">
          <cell r="A1284" t="str">
            <v>153637202</v>
          </cell>
        </row>
        <row r="1285">
          <cell r="A1285" t="str">
            <v>153637205</v>
          </cell>
        </row>
        <row r="1286">
          <cell r="A1286" t="str">
            <v>153637207</v>
          </cell>
        </row>
        <row r="1287">
          <cell r="A1287" t="str">
            <v>153637213</v>
          </cell>
        </row>
        <row r="1288">
          <cell r="A1288" t="str">
            <v>153637400</v>
          </cell>
        </row>
        <row r="1289">
          <cell r="A1289" t="str">
            <v>153637402</v>
          </cell>
        </row>
        <row r="1290">
          <cell r="A1290" t="str">
            <v>153637404</v>
          </cell>
        </row>
        <row r="1291">
          <cell r="A1291" t="str">
            <v>153637405</v>
          </cell>
        </row>
        <row r="1292">
          <cell r="A1292" t="str">
            <v>153637407</v>
          </cell>
        </row>
        <row r="1293">
          <cell r="A1293" t="str">
            <v>153637408</v>
          </cell>
        </row>
        <row r="1294">
          <cell r="A1294" t="str">
            <v>153637409</v>
          </cell>
        </row>
        <row r="1295">
          <cell r="A1295" t="str">
            <v>153637411</v>
          </cell>
        </row>
        <row r="1296">
          <cell r="A1296" t="str">
            <v>153637412</v>
          </cell>
        </row>
        <row r="1297">
          <cell r="A1297" t="str">
            <v>153637413</v>
          </cell>
        </row>
        <row r="1298">
          <cell r="A1298" t="str">
            <v>153637414</v>
          </cell>
        </row>
        <row r="1299">
          <cell r="A1299" t="str">
            <v>153637415</v>
          </cell>
        </row>
        <row r="1300">
          <cell r="A1300" t="str">
            <v>153637416</v>
          </cell>
        </row>
        <row r="1301">
          <cell r="A1301" t="str">
            <v>153637417</v>
          </cell>
        </row>
        <row r="1302">
          <cell r="A1302" t="str">
            <v>153641000</v>
          </cell>
        </row>
        <row r="1303">
          <cell r="A1303" t="str">
            <v>153641100</v>
          </cell>
        </row>
        <row r="1304">
          <cell r="A1304" t="str">
            <v>153641102</v>
          </cell>
        </row>
        <row r="1305">
          <cell r="A1305" t="str">
            <v>153641103</v>
          </cell>
        </row>
        <row r="1306">
          <cell r="A1306" t="str">
            <v>153641104</v>
          </cell>
        </row>
        <row r="1307">
          <cell r="A1307" t="str">
            <v>153641105</v>
          </cell>
        </row>
        <row r="1308">
          <cell r="A1308" t="str">
            <v>153641106</v>
          </cell>
        </row>
        <row r="1309">
          <cell r="A1309" t="str">
            <v>153641107</v>
          </cell>
        </row>
        <row r="1310">
          <cell r="A1310" t="str">
            <v>153641108</v>
          </cell>
        </row>
        <row r="1311">
          <cell r="A1311" t="str">
            <v>153641111</v>
          </cell>
        </row>
        <row r="1312">
          <cell r="A1312" t="str">
            <v>153641112</v>
          </cell>
        </row>
        <row r="1313">
          <cell r="A1313" t="str">
            <v>153641113</v>
          </cell>
        </row>
        <row r="1314">
          <cell r="A1314" t="str">
            <v>153641114</v>
          </cell>
        </row>
        <row r="1315">
          <cell r="A1315" t="str">
            <v>153641115</v>
          </cell>
        </row>
        <row r="1316">
          <cell r="A1316" t="str">
            <v>153641116</v>
          </cell>
        </row>
        <row r="1317">
          <cell r="A1317" t="str">
            <v>153641117</v>
          </cell>
        </row>
        <row r="1318">
          <cell r="A1318" t="str">
            <v>153641118</v>
          </cell>
        </row>
        <row r="1319">
          <cell r="A1319" t="str">
            <v>153641119</v>
          </cell>
        </row>
        <row r="1320">
          <cell r="A1320" t="str">
            <v>153641121</v>
          </cell>
        </row>
        <row r="1321">
          <cell r="A1321" t="str">
            <v>153641300</v>
          </cell>
        </row>
        <row r="1322">
          <cell r="A1322" t="str">
            <v>153641315</v>
          </cell>
        </row>
        <row r="1323">
          <cell r="A1323" t="str">
            <v>153641500</v>
          </cell>
        </row>
        <row r="1324">
          <cell r="A1324" t="str">
            <v>153643000</v>
          </cell>
        </row>
        <row r="1325">
          <cell r="A1325" t="str">
            <v>153643100</v>
          </cell>
        </row>
        <row r="1326">
          <cell r="A1326" t="str">
            <v>153643102</v>
          </cell>
        </row>
        <row r="1327">
          <cell r="A1327" t="str">
            <v>153643103</v>
          </cell>
        </row>
        <row r="1328">
          <cell r="A1328" t="str">
            <v>153643104</v>
          </cell>
        </row>
        <row r="1329">
          <cell r="A1329" t="str">
            <v>153643105</v>
          </cell>
        </row>
        <row r="1330">
          <cell r="A1330" t="str">
            <v>153643106</v>
          </cell>
        </row>
        <row r="1331">
          <cell r="A1331" t="str">
            <v>153643200</v>
          </cell>
        </row>
        <row r="1332">
          <cell r="A1332" t="str">
            <v>153643202</v>
          </cell>
        </row>
        <row r="1333">
          <cell r="A1333" t="str">
            <v>153643203</v>
          </cell>
        </row>
        <row r="1334">
          <cell r="A1334" t="str">
            <v>153643204</v>
          </cell>
        </row>
        <row r="1335">
          <cell r="A1335" t="str">
            <v>153643207</v>
          </cell>
        </row>
        <row r="1336">
          <cell r="A1336" t="str">
            <v>153643209</v>
          </cell>
        </row>
        <row r="1337">
          <cell r="A1337" t="str">
            <v>153643300</v>
          </cell>
        </row>
        <row r="1338">
          <cell r="A1338" t="str">
            <v>153643400</v>
          </cell>
        </row>
        <row r="1339">
          <cell r="A1339" t="str">
            <v>153643402</v>
          </cell>
        </row>
        <row r="1340">
          <cell r="A1340" t="str">
            <v>153643404</v>
          </cell>
        </row>
        <row r="1341">
          <cell r="A1341" t="str">
            <v>153643406</v>
          </cell>
        </row>
        <row r="1342">
          <cell r="A1342" t="str">
            <v>153643407</v>
          </cell>
        </row>
        <row r="1343">
          <cell r="A1343" t="str">
            <v>153643408</v>
          </cell>
        </row>
        <row r="1344">
          <cell r="A1344" t="str">
            <v>153643409</v>
          </cell>
        </row>
        <row r="1345">
          <cell r="A1345" t="str">
            <v>153649000</v>
          </cell>
        </row>
        <row r="1346">
          <cell r="A1346" t="str">
            <v>153649100</v>
          </cell>
        </row>
        <row r="1347">
          <cell r="A1347" t="str">
            <v>153649103</v>
          </cell>
        </row>
        <row r="1348">
          <cell r="A1348" t="str">
            <v>153649104</v>
          </cell>
        </row>
        <row r="1349">
          <cell r="A1349" t="str">
            <v>153649105</v>
          </cell>
        </row>
        <row r="1350">
          <cell r="A1350" t="str">
            <v>153649106</v>
          </cell>
        </row>
        <row r="1351">
          <cell r="A1351" t="str">
            <v>153649108</v>
          </cell>
        </row>
        <row r="1352">
          <cell r="A1352" t="str">
            <v>153649200</v>
          </cell>
        </row>
        <row r="1353">
          <cell r="A1353" t="str">
            <v>153649202</v>
          </cell>
        </row>
        <row r="1354">
          <cell r="A1354" t="str">
            <v>153649203</v>
          </cell>
        </row>
        <row r="1355">
          <cell r="A1355" t="str">
            <v>153649211</v>
          </cell>
        </row>
        <row r="1356">
          <cell r="A1356" t="str">
            <v>153649212</v>
          </cell>
        </row>
        <row r="1357">
          <cell r="A1357" t="str">
            <v>153649218</v>
          </cell>
        </row>
        <row r="1358">
          <cell r="A1358" t="str">
            <v>153649300</v>
          </cell>
        </row>
        <row r="1359">
          <cell r="A1359" t="str">
            <v>153649304</v>
          </cell>
        </row>
        <row r="1360">
          <cell r="A1360" t="str">
            <v>153651000</v>
          </cell>
        </row>
        <row r="1361">
          <cell r="A1361" t="str">
            <v>153651100</v>
          </cell>
        </row>
        <row r="1362">
          <cell r="A1362" t="str">
            <v>153651102</v>
          </cell>
        </row>
        <row r="1363">
          <cell r="A1363" t="str">
            <v>153651105</v>
          </cell>
        </row>
        <row r="1364">
          <cell r="A1364" t="str">
            <v>153651106</v>
          </cell>
        </row>
        <row r="1365">
          <cell r="A1365" t="str">
            <v>153651107</v>
          </cell>
        </row>
        <row r="1366">
          <cell r="A1366" t="str">
            <v>153651109</v>
          </cell>
        </row>
        <row r="1367">
          <cell r="A1367" t="str">
            <v>153651111</v>
          </cell>
        </row>
        <row r="1368">
          <cell r="A1368" t="str">
            <v>153651200</v>
          </cell>
        </row>
        <row r="1369">
          <cell r="A1369" t="str">
            <v>153651203</v>
          </cell>
        </row>
        <row r="1370">
          <cell r="A1370" t="str">
            <v>153651300</v>
          </cell>
        </row>
        <row r="1371">
          <cell r="A1371" t="str">
            <v>153655000</v>
          </cell>
        </row>
        <row r="1372">
          <cell r="A1372" t="str">
            <v>153655100</v>
          </cell>
        </row>
        <row r="1373">
          <cell r="A1373" t="str">
            <v>153655107</v>
          </cell>
        </row>
        <row r="1374">
          <cell r="A1374" t="str">
            <v>153655108</v>
          </cell>
        </row>
        <row r="1375">
          <cell r="A1375" t="str">
            <v>153655112</v>
          </cell>
        </row>
        <row r="1376">
          <cell r="A1376" t="str">
            <v>153655113</v>
          </cell>
        </row>
        <row r="1377">
          <cell r="A1377" t="str">
            <v>153655114</v>
          </cell>
        </row>
        <row r="1378">
          <cell r="A1378" t="str">
            <v>153655200</v>
          </cell>
        </row>
        <row r="1379">
          <cell r="A1379" t="str">
            <v>153655300</v>
          </cell>
        </row>
        <row r="1380">
          <cell r="A1380" t="str">
            <v>154000000</v>
          </cell>
        </row>
        <row r="1381">
          <cell r="A1381" t="str">
            <v>154030000</v>
          </cell>
        </row>
        <row r="1382">
          <cell r="A1382" t="str">
            <v>154030100</v>
          </cell>
        </row>
        <row r="1383">
          <cell r="A1383" t="str">
            <v>154030102</v>
          </cell>
        </row>
        <row r="1384">
          <cell r="A1384" t="str">
            <v>154033000</v>
          </cell>
        </row>
        <row r="1385">
          <cell r="A1385" t="str">
            <v>154033100</v>
          </cell>
        </row>
        <row r="1386">
          <cell r="A1386" t="str">
            <v>154033200</v>
          </cell>
        </row>
        <row r="1387">
          <cell r="A1387" t="str">
            <v>154033400</v>
          </cell>
        </row>
        <row r="1388">
          <cell r="A1388" t="str">
            <v>154033500</v>
          </cell>
        </row>
        <row r="1389">
          <cell r="A1389" t="str">
            <v>154035000</v>
          </cell>
        </row>
        <row r="1390">
          <cell r="A1390" t="str">
            <v>154035100</v>
          </cell>
        </row>
        <row r="1391">
          <cell r="A1391" t="str">
            <v>154035200</v>
          </cell>
        </row>
        <row r="1392">
          <cell r="A1392" t="str">
            <v>154035300</v>
          </cell>
        </row>
        <row r="1393">
          <cell r="A1393" t="str">
            <v>154035400</v>
          </cell>
        </row>
        <row r="1394">
          <cell r="A1394" t="str">
            <v>154049000</v>
          </cell>
        </row>
        <row r="1395">
          <cell r="A1395" t="str">
            <v>154049100</v>
          </cell>
        </row>
        <row r="1396">
          <cell r="A1396" t="str">
            <v>154049400</v>
          </cell>
        </row>
        <row r="1397">
          <cell r="A1397" t="str">
            <v>154049402</v>
          </cell>
        </row>
        <row r="1398">
          <cell r="A1398" t="str">
            <v>154049403</v>
          </cell>
        </row>
        <row r="1399">
          <cell r="A1399" t="str">
            <v>154051000</v>
          </cell>
        </row>
        <row r="1400">
          <cell r="A1400" t="str">
            <v>154051100</v>
          </cell>
        </row>
        <row r="1401">
          <cell r="A1401" t="str">
            <v>154051200</v>
          </cell>
        </row>
        <row r="1402">
          <cell r="A1402" t="str">
            <v>154051202</v>
          </cell>
        </row>
        <row r="1403">
          <cell r="A1403" t="str">
            <v>154051204</v>
          </cell>
        </row>
        <row r="1404">
          <cell r="A1404" t="str">
            <v>154053000</v>
          </cell>
        </row>
        <row r="1405">
          <cell r="A1405" t="str">
            <v>154053100</v>
          </cell>
        </row>
        <row r="1406">
          <cell r="A1406" t="str">
            <v>154053200</v>
          </cell>
        </row>
        <row r="1407">
          <cell r="A1407" t="str">
            <v>154053300</v>
          </cell>
        </row>
        <row r="1408">
          <cell r="A1408" t="str">
            <v>154055000</v>
          </cell>
        </row>
        <row r="1409">
          <cell r="A1409" t="str">
            <v>154055100</v>
          </cell>
        </row>
        <row r="1410">
          <cell r="A1410" t="str">
            <v>154055300</v>
          </cell>
        </row>
        <row r="1411">
          <cell r="A1411" t="str">
            <v>154057000</v>
          </cell>
        </row>
        <row r="1412">
          <cell r="A1412" t="str">
            <v>154057100</v>
          </cell>
        </row>
        <row r="1413">
          <cell r="A1413" t="str">
            <v>154057102</v>
          </cell>
        </row>
        <row r="1414">
          <cell r="A1414" t="str">
            <v>154057200</v>
          </cell>
        </row>
        <row r="1415">
          <cell r="A1415" t="str">
            <v>154057300</v>
          </cell>
        </row>
        <row r="1416">
          <cell r="A1416" t="str">
            <v>154057400</v>
          </cell>
        </row>
        <row r="1417">
          <cell r="A1417" t="str">
            <v>154057500</v>
          </cell>
        </row>
        <row r="1418">
          <cell r="A1418" t="str">
            <v>154200000</v>
          </cell>
        </row>
        <row r="1419">
          <cell r="A1419" t="str">
            <v>154230000</v>
          </cell>
        </row>
        <row r="1420">
          <cell r="A1420" t="str">
            <v>154230100</v>
          </cell>
        </row>
        <row r="1421">
          <cell r="A1421" t="str">
            <v>154233000</v>
          </cell>
        </row>
        <row r="1422">
          <cell r="A1422" t="str">
            <v>154233100</v>
          </cell>
        </row>
        <row r="1423">
          <cell r="A1423" t="str">
            <v>154233300</v>
          </cell>
        </row>
        <row r="1424">
          <cell r="A1424" t="str">
            <v>154235000</v>
          </cell>
        </row>
        <row r="1425">
          <cell r="A1425" t="str">
            <v>154235100</v>
          </cell>
        </row>
        <row r="1426">
          <cell r="A1426" t="str">
            <v>154235300</v>
          </cell>
        </row>
        <row r="1427">
          <cell r="A1427" t="str">
            <v>154237000</v>
          </cell>
        </row>
        <row r="1428">
          <cell r="A1428" t="str">
            <v>154237100</v>
          </cell>
        </row>
        <row r="1429">
          <cell r="A1429" t="str">
            <v>154239000</v>
          </cell>
        </row>
        <row r="1430">
          <cell r="A1430" t="str">
            <v>154239100</v>
          </cell>
        </row>
        <row r="1431">
          <cell r="A1431" t="str">
            <v>154239200</v>
          </cell>
        </row>
        <row r="1432">
          <cell r="A1432" t="str">
            <v>154239300</v>
          </cell>
        </row>
        <row r="1433">
          <cell r="A1433" t="str">
            <v>154241000</v>
          </cell>
        </row>
        <row r="1434">
          <cell r="A1434" t="str">
            <v>154241100</v>
          </cell>
        </row>
        <row r="1435">
          <cell r="A1435" t="str">
            <v>154241200</v>
          </cell>
        </row>
        <row r="1436">
          <cell r="A1436" t="str">
            <v>154241300</v>
          </cell>
        </row>
        <row r="1437">
          <cell r="A1437" t="str">
            <v>154241500</v>
          </cell>
        </row>
        <row r="1438">
          <cell r="A1438" t="str">
            <v>154245000</v>
          </cell>
        </row>
        <row r="1439">
          <cell r="A1439" t="str">
            <v>154245100</v>
          </cell>
        </row>
        <row r="1440">
          <cell r="A1440" t="str">
            <v>154245200</v>
          </cell>
        </row>
        <row r="1441">
          <cell r="A1441" t="str">
            <v>154247000</v>
          </cell>
        </row>
        <row r="1442">
          <cell r="A1442" t="str">
            <v>154247100</v>
          </cell>
        </row>
        <row r="1443">
          <cell r="A1443" t="str">
            <v>154247200</v>
          </cell>
        </row>
        <row r="1444">
          <cell r="A1444" t="str">
            <v>154247300</v>
          </cell>
        </row>
        <row r="1445">
          <cell r="A1445" t="str">
            <v>154249000</v>
          </cell>
        </row>
        <row r="1446">
          <cell r="A1446" t="str">
            <v>154249100</v>
          </cell>
        </row>
        <row r="1447">
          <cell r="A1447" t="str">
            <v>154249200</v>
          </cell>
        </row>
        <row r="1448">
          <cell r="A1448" t="str">
            <v>154249300</v>
          </cell>
        </row>
        <row r="1449">
          <cell r="A1449" t="str">
            <v>154249400</v>
          </cell>
        </row>
        <row r="1450">
          <cell r="A1450" t="str">
            <v>154249500</v>
          </cell>
        </row>
        <row r="1451">
          <cell r="A1451" t="str">
            <v>154251000</v>
          </cell>
        </row>
        <row r="1452">
          <cell r="A1452" t="str">
            <v>154251100</v>
          </cell>
        </row>
        <row r="1453">
          <cell r="A1453" t="str">
            <v>154251300</v>
          </cell>
        </row>
        <row r="1454">
          <cell r="A1454" t="str">
            <v>154253000</v>
          </cell>
        </row>
        <row r="1455">
          <cell r="A1455" t="str">
            <v>154253100</v>
          </cell>
        </row>
        <row r="1456">
          <cell r="A1456" t="str">
            <v>154255000</v>
          </cell>
        </row>
        <row r="1457">
          <cell r="A1457" t="str">
            <v>154255100</v>
          </cell>
        </row>
        <row r="1458">
          <cell r="A1458" t="str">
            <v>154257000</v>
          </cell>
        </row>
        <row r="1459">
          <cell r="A1459" t="str">
            <v>154257100</v>
          </cell>
        </row>
        <row r="1460">
          <cell r="A1460" t="str">
            <v>154257300</v>
          </cell>
        </row>
        <row r="1461">
          <cell r="A1461" t="str">
            <v>154258000</v>
          </cell>
        </row>
        <row r="1462">
          <cell r="A1462" t="str">
            <v>154258100</v>
          </cell>
        </row>
        <row r="1463">
          <cell r="A1463" t="str">
            <v>154258500</v>
          </cell>
        </row>
        <row r="1464">
          <cell r="A1464" t="str">
            <v>154259000</v>
          </cell>
        </row>
        <row r="1465">
          <cell r="A1465" t="str">
            <v>154259100</v>
          </cell>
        </row>
        <row r="1466">
          <cell r="A1466" t="str">
            <v>154261000</v>
          </cell>
        </row>
        <row r="1467">
          <cell r="A1467" t="str">
            <v>154261100</v>
          </cell>
        </row>
        <row r="1468">
          <cell r="A1468" t="str">
            <v>154263000</v>
          </cell>
        </row>
        <row r="1469">
          <cell r="A1469" t="str">
            <v>154263100</v>
          </cell>
        </row>
        <row r="1470">
          <cell r="A1470" t="str">
            <v>154263200</v>
          </cell>
        </row>
        <row r="1471">
          <cell r="A1471" t="str">
            <v>154263300</v>
          </cell>
        </row>
        <row r="1472">
          <cell r="A1472" t="str">
            <v>154267000</v>
          </cell>
        </row>
        <row r="1473">
          <cell r="A1473" t="str">
            <v>154267100</v>
          </cell>
        </row>
        <row r="1474">
          <cell r="A1474" t="str">
            <v>154600000</v>
          </cell>
        </row>
        <row r="1475">
          <cell r="A1475" t="str">
            <v>154630000</v>
          </cell>
        </row>
        <row r="1476">
          <cell r="A1476" t="str">
            <v>154630100</v>
          </cell>
        </row>
        <row r="1477">
          <cell r="A1477" t="str">
            <v>154630300</v>
          </cell>
        </row>
        <row r="1478">
          <cell r="A1478" t="str">
            <v>154630500</v>
          </cell>
        </row>
        <row r="1479">
          <cell r="A1479" t="str">
            <v>154635000</v>
          </cell>
        </row>
        <row r="1480">
          <cell r="A1480" t="str">
            <v>154635100</v>
          </cell>
        </row>
        <row r="1481">
          <cell r="A1481" t="str">
            <v>154635200</v>
          </cell>
        </row>
        <row r="1482">
          <cell r="A1482" t="str">
            <v>154635300</v>
          </cell>
        </row>
        <row r="1483">
          <cell r="A1483" t="str">
            <v>154635400</v>
          </cell>
        </row>
        <row r="1484">
          <cell r="A1484" t="str">
            <v>154637000</v>
          </cell>
        </row>
        <row r="1485">
          <cell r="A1485" t="str">
            <v>154637100</v>
          </cell>
        </row>
        <row r="1486">
          <cell r="A1486" t="str">
            <v>154637200</v>
          </cell>
        </row>
        <row r="1487">
          <cell r="A1487" t="str">
            <v>154637300</v>
          </cell>
        </row>
        <row r="1488">
          <cell r="A1488" t="str">
            <v>154639000</v>
          </cell>
        </row>
        <row r="1489">
          <cell r="A1489" t="str">
            <v>154639100</v>
          </cell>
        </row>
        <row r="1490">
          <cell r="A1490" t="str">
            <v>154639102</v>
          </cell>
        </row>
        <row r="1491">
          <cell r="A1491" t="str">
            <v>154639200</v>
          </cell>
        </row>
        <row r="1492">
          <cell r="A1492" t="str">
            <v>154639300</v>
          </cell>
        </row>
        <row r="1493">
          <cell r="A1493" t="str">
            <v>154639400</v>
          </cell>
        </row>
        <row r="1494">
          <cell r="A1494" t="str">
            <v>154639500</v>
          </cell>
        </row>
        <row r="1495">
          <cell r="A1495" t="str">
            <v>154643000</v>
          </cell>
        </row>
        <row r="1496">
          <cell r="A1496" t="str">
            <v>154643100</v>
          </cell>
        </row>
        <row r="1497">
          <cell r="A1497" t="str">
            <v>154645000</v>
          </cell>
        </row>
        <row r="1498">
          <cell r="A1498" t="str">
            <v>154645100</v>
          </cell>
        </row>
        <row r="1499">
          <cell r="A1499" t="str">
            <v>154645200</v>
          </cell>
        </row>
        <row r="1500">
          <cell r="A1500" t="str">
            <v>154645300</v>
          </cell>
        </row>
        <row r="1501">
          <cell r="A1501" t="str">
            <v>154645500</v>
          </cell>
        </row>
        <row r="1502">
          <cell r="A1502" t="str">
            <v>154647000</v>
          </cell>
        </row>
        <row r="1503">
          <cell r="A1503" t="str">
            <v>154647100</v>
          </cell>
        </row>
        <row r="1504">
          <cell r="A1504" t="str">
            <v>154647200</v>
          </cell>
        </row>
        <row r="1505">
          <cell r="A1505" t="str">
            <v>154647300</v>
          </cell>
        </row>
        <row r="1506">
          <cell r="A1506" t="str">
            <v>154651000</v>
          </cell>
        </row>
        <row r="1507">
          <cell r="A1507" t="str">
            <v>154651100</v>
          </cell>
        </row>
        <row r="1508">
          <cell r="A1508" t="str">
            <v>154651200</v>
          </cell>
        </row>
        <row r="1509">
          <cell r="A1509" t="str">
            <v>154651300</v>
          </cell>
        </row>
        <row r="1510">
          <cell r="A1510" t="str">
            <v>154653000</v>
          </cell>
        </row>
        <row r="1511">
          <cell r="A1511" t="str">
            <v>154653100</v>
          </cell>
        </row>
        <row r="1512">
          <cell r="A1512" t="str">
            <v>154653200</v>
          </cell>
        </row>
        <row r="1513">
          <cell r="A1513" t="str">
            <v>154653300</v>
          </cell>
        </row>
        <row r="1514">
          <cell r="A1514" t="str">
            <v>154653400</v>
          </cell>
        </row>
        <row r="1515">
          <cell r="A1515" t="str">
            <v>154655000</v>
          </cell>
        </row>
        <row r="1516">
          <cell r="A1516" t="str">
            <v>154655100</v>
          </cell>
        </row>
        <row r="1517">
          <cell r="A1517" t="str">
            <v>154655200</v>
          </cell>
        </row>
        <row r="1518">
          <cell r="A1518" t="str">
            <v>154655300</v>
          </cell>
        </row>
        <row r="1519">
          <cell r="A1519" t="str">
            <v>154655400</v>
          </cell>
        </row>
        <row r="1520">
          <cell r="A1520" t="str">
            <v>154655500</v>
          </cell>
        </row>
        <row r="1521">
          <cell r="A1521" t="str">
            <v>154657000</v>
          </cell>
        </row>
        <row r="1522">
          <cell r="A1522" t="str">
            <v>154657100</v>
          </cell>
        </row>
        <row r="1523">
          <cell r="A1523" t="str">
            <v>154657200</v>
          </cell>
        </row>
        <row r="1524">
          <cell r="A1524" t="str">
            <v>154657280</v>
          </cell>
        </row>
        <row r="1525">
          <cell r="A1525" t="str">
            <v>154657400</v>
          </cell>
        </row>
        <row r="1526">
          <cell r="A1526" t="str">
            <v>154657402</v>
          </cell>
        </row>
        <row r="1527">
          <cell r="A1527" t="str">
            <v>154657500</v>
          </cell>
        </row>
        <row r="1528">
          <cell r="A1528" t="str">
            <v>154659000</v>
          </cell>
        </row>
        <row r="1529">
          <cell r="A1529" t="str">
            <v>154659100</v>
          </cell>
        </row>
        <row r="1530">
          <cell r="A1530" t="str">
            <v>154659200</v>
          </cell>
        </row>
        <row r="1531">
          <cell r="A1531" t="str">
            <v>154659300</v>
          </cell>
        </row>
        <row r="1532">
          <cell r="A1532" t="str">
            <v>154659400</v>
          </cell>
        </row>
        <row r="1533">
          <cell r="A1533" t="str">
            <v>154659500</v>
          </cell>
        </row>
        <row r="1534">
          <cell r="A1534" t="str">
            <v>154661000</v>
          </cell>
        </row>
        <row r="1535">
          <cell r="A1535" t="str">
            <v>154661100</v>
          </cell>
        </row>
        <row r="1536">
          <cell r="A1536" t="str">
            <v>154661200</v>
          </cell>
        </row>
        <row r="1537">
          <cell r="A1537" t="str">
            <v>154800000</v>
          </cell>
        </row>
        <row r="1538">
          <cell r="A1538" t="str">
            <v>154820000</v>
          </cell>
        </row>
        <row r="1539">
          <cell r="A1539" t="str">
            <v>154820100</v>
          </cell>
        </row>
        <row r="1540">
          <cell r="A1540" t="str">
            <v>154823000</v>
          </cell>
        </row>
        <row r="1541">
          <cell r="A1541" t="str">
            <v>154823100</v>
          </cell>
        </row>
        <row r="1542">
          <cell r="A1542" t="str">
            <v>154823400</v>
          </cell>
        </row>
        <row r="1543">
          <cell r="A1543" t="str">
            <v>154825000</v>
          </cell>
        </row>
        <row r="1544">
          <cell r="A1544" t="str">
            <v>154825100</v>
          </cell>
        </row>
        <row r="1545">
          <cell r="A1545" t="str">
            <v>154833000</v>
          </cell>
        </row>
        <row r="1546">
          <cell r="A1546" t="str">
            <v>154833100</v>
          </cell>
        </row>
        <row r="1547">
          <cell r="A1547" t="str">
            <v>154833200</v>
          </cell>
        </row>
        <row r="1548">
          <cell r="A1548" t="str">
            <v>154833205</v>
          </cell>
        </row>
        <row r="1549">
          <cell r="A1549" t="str">
            <v>154833300</v>
          </cell>
        </row>
        <row r="1550">
          <cell r="A1550" t="str">
            <v>154833400</v>
          </cell>
        </row>
        <row r="1551">
          <cell r="A1551" t="str">
            <v>154833600</v>
          </cell>
        </row>
        <row r="1552">
          <cell r="A1552" t="str">
            <v>154835000</v>
          </cell>
        </row>
        <row r="1553">
          <cell r="A1553" t="str">
            <v>154835100</v>
          </cell>
        </row>
        <row r="1554">
          <cell r="A1554" t="str">
            <v>154835300</v>
          </cell>
        </row>
        <row r="1555">
          <cell r="A1555" t="str">
            <v>154835400</v>
          </cell>
        </row>
        <row r="1556">
          <cell r="A1556" t="str">
            <v>154835500</v>
          </cell>
        </row>
        <row r="1557">
          <cell r="A1557" t="str">
            <v>154837000</v>
          </cell>
        </row>
        <row r="1558">
          <cell r="A1558" t="str">
            <v>154837100</v>
          </cell>
        </row>
        <row r="1559">
          <cell r="A1559" t="str">
            <v>154837200</v>
          </cell>
        </row>
        <row r="1560">
          <cell r="A1560" t="str">
            <v>154837300</v>
          </cell>
        </row>
        <row r="1561">
          <cell r="A1561" t="str">
            <v>154837400</v>
          </cell>
        </row>
        <row r="1562">
          <cell r="A1562" t="str">
            <v>154839000</v>
          </cell>
        </row>
        <row r="1563">
          <cell r="A1563" t="str">
            <v>154839100</v>
          </cell>
        </row>
        <row r="1564">
          <cell r="A1564" t="str">
            <v>154839600</v>
          </cell>
        </row>
        <row r="1565">
          <cell r="A1565" t="str">
            <v>154841000</v>
          </cell>
        </row>
        <row r="1566">
          <cell r="A1566" t="str">
            <v>154841100</v>
          </cell>
        </row>
        <row r="1567">
          <cell r="A1567" t="str">
            <v>154841102</v>
          </cell>
        </row>
        <row r="1568">
          <cell r="A1568" t="str">
            <v>154841104</v>
          </cell>
        </row>
        <row r="1569">
          <cell r="A1569" t="str">
            <v>154841105</v>
          </cell>
        </row>
        <row r="1570">
          <cell r="A1570" t="str">
            <v>154841200</v>
          </cell>
        </row>
        <row r="1571">
          <cell r="A1571" t="str">
            <v>154841880</v>
          </cell>
        </row>
        <row r="1572">
          <cell r="A1572" t="str">
            <v>154841900</v>
          </cell>
        </row>
        <row r="1573">
          <cell r="A1573" t="str">
            <v>154843000</v>
          </cell>
        </row>
        <row r="1574">
          <cell r="A1574" t="str">
            <v>154843100</v>
          </cell>
        </row>
        <row r="1575">
          <cell r="A1575" t="str">
            <v>154843109</v>
          </cell>
        </row>
        <row r="1576">
          <cell r="A1576" t="str">
            <v>154843111</v>
          </cell>
        </row>
        <row r="1577">
          <cell r="A1577" t="str">
            <v>154843112</v>
          </cell>
        </row>
        <row r="1578">
          <cell r="A1578" t="str">
            <v>154843113</v>
          </cell>
        </row>
        <row r="1579">
          <cell r="A1579" t="str">
            <v>154843200</v>
          </cell>
        </row>
        <row r="1580">
          <cell r="A1580" t="str">
            <v>154843300</v>
          </cell>
        </row>
        <row r="1581">
          <cell r="A1581" t="str">
            <v>154845000</v>
          </cell>
        </row>
        <row r="1582">
          <cell r="A1582" t="str">
            <v>154845100</v>
          </cell>
        </row>
        <row r="1583">
          <cell r="A1583" t="str">
            <v>154845108</v>
          </cell>
        </row>
        <row r="1584">
          <cell r="A1584" t="str">
            <v>154845300</v>
          </cell>
        </row>
        <row r="1585">
          <cell r="A1585" t="str">
            <v>154845400</v>
          </cell>
        </row>
        <row r="1586">
          <cell r="A1586" t="str">
            <v>154845500</v>
          </cell>
        </row>
        <row r="1587">
          <cell r="A1587" t="str">
            <v>154845600</v>
          </cell>
        </row>
        <row r="1588">
          <cell r="A1588" t="str">
            <v>154845700</v>
          </cell>
        </row>
        <row r="1589">
          <cell r="A1589" t="str">
            <v>154847000</v>
          </cell>
        </row>
        <row r="1590">
          <cell r="A1590" t="str">
            <v>154847100</v>
          </cell>
        </row>
        <row r="1591">
          <cell r="A1591" t="str">
            <v>154847300</v>
          </cell>
        </row>
        <row r="1592">
          <cell r="A1592" t="str">
            <v>154851000</v>
          </cell>
        </row>
        <row r="1593">
          <cell r="A1593" t="str">
            <v>154851100</v>
          </cell>
        </row>
        <row r="1594">
          <cell r="A1594" t="str">
            <v>154851300</v>
          </cell>
        </row>
        <row r="1595">
          <cell r="A1595" t="str">
            <v>154851302</v>
          </cell>
        </row>
        <row r="1596">
          <cell r="A1596" t="str">
            <v>154851307</v>
          </cell>
        </row>
        <row r="1597">
          <cell r="A1597" t="str">
            <v>154851400</v>
          </cell>
        </row>
        <row r="1598">
          <cell r="A1598" t="str">
            <v>154851500</v>
          </cell>
        </row>
        <row r="1599">
          <cell r="A1599" t="str">
            <v>154855000</v>
          </cell>
        </row>
        <row r="1600">
          <cell r="A1600" t="str">
            <v>154855100</v>
          </cell>
        </row>
        <row r="1601">
          <cell r="A1601" t="str">
            <v>154855400</v>
          </cell>
        </row>
        <row r="1602">
          <cell r="A1602" t="str">
            <v>154855600</v>
          </cell>
        </row>
        <row r="1603">
          <cell r="A1603" t="str">
            <v>154855800</v>
          </cell>
        </row>
        <row r="1604">
          <cell r="A1604" t="str">
            <v>154857000</v>
          </cell>
        </row>
        <row r="1605">
          <cell r="A1605" t="str">
            <v>154857100</v>
          </cell>
        </row>
        <row r="1606">
          <cell r="A1606" t="str">
            <v>154857105</v>
          </cell>
        </row>
        <row r="1607">
          <cell r="A1607" t="str">
            <v>154865000</v>
          </cell>
        </row>
        <row r="1608">
          <cell r="A1608" t="str">
            <v>154865100</v>
          </cell>
        </row>
        <row r="1609">
          <cell r="A1609" t="str">
            <v>154865104</v>
          </cell>
        </row>
        <row r="1610">
          <cell r="A1610" t="str">
            <v>154865400</v>
          </cell>
        </row>
        <row r="1611">
          <cell r="A1611" t="str">
            <v>154865407</v>
          </cell>
        </row>
        <row r="1612">
          <cell r="A1612" t="str">
            <v>155200000</v>
          </cell>
        </row>
        <row r="1613">
          <cell r="A1613" t="str">
            <v>155230000</v>
          </cell>
        </row>
        <row r="1614">
          <cell r="A1614" t="str">
            <v>155230100</v>
          </cell>
        </row>
        <row r="1615">
          <cell r="A1615" t="str">
            <v>155230102</v>
          </cell>
        </row>
        <row r="1616">
          <cell r="A1616" t="str">
            <v>155230103</v>
          </cell>
        </row>
        <row r="1617">
          <cell r="A1617" t="str">
            <v>155230104</v>
          </cell>
        </row>
        <row r="1618">
          <cell r="A1618" t="str">
            <v>155230105</v>
          </cell>
        </row>
        <row r="1619">
          <cell r="A1619" t="str">
            <v>155230106</v>
          </cell>
        </row>
        <row r="1620">
          <cell r="A1620" t="str">
            <v>155230107</v>
          </cell>
        </row>
        <row r="1621">
          <cell r="A1621" t="str">
            <v>155230108</v>
          </cell>
        </row>
        <row r="1622">
          <cell r="A1622" t="str">
            <v>155230109</v>
          </cell>
        </row>
        <row r="1623">
          <cell r="A1623" t="str">
            <v>155230111</v>
          </cell>
        </row>
        <row r="1624">
          <cell r="A1624" t="str">
            <v>155230112</v>
          </cell>
        </row>
        <row r="1625">
          <cell r="A1625" t="str">
            <v>155230113</v>
          </cell>
        </row>
        <row r="1626">
          <cell r="A1626" t="str">
            <v>155230114</v>
          </cell>
        </row>
        <row r="1627">
          <cell r="A1627" t="str">
            <v>155230200</v>
          </cell>
        </row>
        <row r="1628">
          <cell r="A1628" t="str">
            <v>155230300</v>
          </cell>
        </row>
        <row r="1629">
          <cell r="A1629" t="str">
            <v>155230400</v>
          </cell>
        </row>
        <row r="1630">
          <cell r="A1630" t="str">
            <v>155235000</v>
          </cell>
        </row>
        <row r="1631">
          <cell r="A1631" t="str">
            <v>155235100</v>
          </cell>
        </row>
        <row r="1632">
          <cell r="A1632" t="str">
            <v>155235103</v>
          </cell>
        </row>
        <row r="1633">
          <cell r="A1633" t="str">
            <v>155235300</v>
          </cell>
        </row>
        <row r="1634">
          <cell r="A1634" t="str">
            <v>155237000</v>
          </cell>
        </row>
        <row r="1635">
          <cell r="A1635" t="str">
            <v>155237100</v>
          </cell>
        </row>
        <row r="1636">
          <cell r="A1636" t="str">
            <v>155237200</v>
          </cell>
        </row>
        <row r="1637">
          <cell r="A1637" t="str">
            <v>155237300</v>
          </cell>
        </row>
        <row r="1638">
          <cell r="A1638" t="str">
            <v>155239000</v>
          </cell>
        </row>
        <row r="1639">
          <cell r="A1639" t="str">
            <v>155239100</v>
          </cell>
        </row>
        <row r="1640">
          <cell r="A1640" t="str">
            <v>155239102</v>
          </cell>
        </row>
        <row r="1641">
          <cell r="A1641" t="str">
            <v>155239104</v>
          </cell>
        </row>
        <row r="1642">
          <cell r="A1642" t="str">
            <v>155239105</v>
          </cell>
        </row>
        <row r="1643">
          <cell r="A1643" t="str">
            <v>155239106</v>
          </cell>
        </row>
        <row r="1644">
          <cell r="A1644" t="str">
            <v>155239107</v>
          </cell>
        </row>
        <row r="1645">
          <cell r="A1645" t="str">
            <v>155239108</v>
          </cell>
        </row>
        <row r="1646">
          <cell r="A1646" t="str">
            <v>155239109</v>
          </cell>
        </row>
        <row r="1647">
          <cell r="A1647" t="str">
            <v>155239111</v>
          </cell>
        </row>
        <row r="1648">
          <cell r="A1648" t="str">
            <v>155239112</v>
          </cell>
        </row>
        <row r="1649">
          <cell r="A1649" t="str">
            <v>155239113</v>
          </cell>
        </row>
        <row r="1650">
          <cell r="A1650" t="str">
            <v>155239114</v>
          </cell>
        </row>
        <row r="1651">
          <cell r="A1651" t="str">
            <v>155239115</v>
          </cell>
        </row>
        <row r="1652">
          <cell r="A1652" t="str">
            <v>155239116</v>
          </cell>
        </row>
        <row r="1653">
          <cell r="A1653" t="str">
            <v>155239117</v>
          </cell>
        </row>
        <row r="1654">
          <cell r="A1654" t="str">
            <v>155239118</v>
          </cell>
        </row>
        <row r="1655">
          <cell r="A1655" t="str">
            <v>155239119</v>
          </cell>
        </row>
        <row r="1656">
          <cell r="A1656" t="str">
            <v>155239121</v>
          </cell>
        </row>
        <row r="1657">
          <cell r="A1657" t="str">
            <v>155239122</v>
          </cell>
        </row>
        <row r="1658">
          <cell r="A1658" t="str">
            <v>155239123</v>
          </cell>
        </row>
        <row r="1659">
          <cell r="A1659" t="str">
            <v>155239200</v>
          </cell>
        </row>
        <row r="1660">
          <cell r="A1660" t="str">
            <v>155239300</v>
          </cell>
        </row>
        <row r="1661">
          <cell r="A1661" t="str">
            <v>155243000</v>
          </cell>
        </row>
        <row r="1662">
          <cell r="A1662" t="str">
            <v>155243100</v>
          </cell>
        </row>
        <row r="1663">
          <cell r="A1663" t="str">
            <v>155243102</v>
          </cell>
        </row>
        <row r="1664">
          <cell r="A1664" t="str">
            <v>155243103</v>
          </cell>
        </row>
        <row r="1665">
          <cell r="A1665" t="str">
            <v>155243105</v>
          </cell>
        </row>
        <row r="1666">
          <cell r="A1666" t="str">
            <v>155243106</v>
          </cell>
        </row>
        <row r="1667">
          <cell r="A1667" t="str">
            <v>155243107</v>
          </cell>
        </row>
        <row r="1668">
          <cell r="A1668" t="str">
            <v>155243108</v>
          </cell>
        </row>
        <row r="1669">
          <cell r="A1669" t="str">
            <v>155243109</v>
          </cell>
        </row>
        <row r="1670">
          <cell r="A1670" t="str">
            <v>155243111</v>
          </cell>
        </row>
        <row r="1671">
          <cell r="A1671" t="str">
            <v>155243112</v>
          </cell>
        </row>
        <row r="1672">
          <cell r="A1672" t="str">
            <v>155243113</v>
          </cell>
        </row>
        <row r="1673">
          <cell r="A1673" t="str">
            <v>155243114</v>
          </cell>
        </row>
        <row r="1674">
          <cell r="A1674" t="str">
            <v>155243115</v>
          </cell>
        </row>
        <row r="1675">
          <cell r="A1675" t="str">
            <v>155243116</v>
          </cell>
        </row>
        <row r="1676">
          <cell r="A1676" t="str">
            <v>155243117</v>
          </cell>
        </row>
        <row r="1677">
          <cell r="A1677" t="str">
            <v>155243118</v>
          </cell>
        </row>
        <row r="1678">
          <cell r="A1678" t="str">
            <v>155243119</v>
          </cell>
        </row>
        <row r="1679">
          <cell r="A1679" t="str">
            <v>155243121</v>
          </cell>
        </row>
        <row r="1680">
          <cell r="A1680" t="str">
            <v>155243122</v>
          </cell>
        </row>
        <row r="1681">
          <cell r="A1681" t="str">
            <v>155243123</v>
          </cell>
        </row>
        <row r="1682">
          <cell r="A1682" t="str">
            <v>155243124</v>
          </cell>
        </row>
        <row r="1683">
          <cell r="A1683" t="str">
            <v>155243200</v>
          </cell>
        </row>
        <row r="1684">
          <cell r="A1684" t="str">
            <v>155243300</v>
          </cell>
        </row>
        <row r="1685">
          <cell r="A1685" t="str">
            <v>155243400</v>
          </cell>
        </row>
        <row r="1686">
          <cell r="A1686" t="str">
            <v>155245000</v>
          </cell>
        </row>
        <row r="1687">
          <cell r="A1687" t="str">
            <v>155245100</v>
          </cell>
        </row>
        <row r="1688">
          <cell r="A1688" t="str">
            <v>155245200</v>
          </cell>
        </row>
        <row r="1689">
          <cell r="A1689" t="str">
            <v>155245202</v>
          </cell>
        </row>
        <row r="1690">
          <cell r="A1690" t="str">
            <v>155245203</v>
          </cell>
        </row>
        <row r="1691">
          <cell r="A1691" t="str">
            <v>155245204</v>
          </cell>
        </row>
        <row r="1692">
          <cell r="A1692" t="str">
            <v>155245205</v>
          </cell>
        </row>
        <row r="1693">
          <cell r="A1693" t="str">
            <v>155245300</v>
          </cell>
        </row>
        <row r="1694">
          <cell r="A1694" t="str">
            <v>155245400</v>
          </cell>
        </row>
        <row r="1695">
          <cell r="A1695" t="str">
            <v>155245500</v>
          </cell>
        </row>
        <row r="1696">
          <cell r="A1696" t="str">
            <v>155247000</v>
          </cell>
        </row>
        <row r="1697">
          <cell r="A1697" t="str">
            <v>155247100</v>
          </cell>
        </row>
        <row r="1698">
          <cell r="A1698" t="str">
            <v>155247102</v>
          </cell>
        </row>
        <row r="1699">
          <cell r="A1699" t="str">
            <v>155247103</v>
          </cell>
        </row>
        <row r="1700">
          <cell r="A1700" t="str">
            <v>155247104</v>
          </cell>
        </row>
        <row r="1701">
          <cell r="A1701" t="str">
            <v>155247105</v>
          </cell>
        </row>
        <row r="1702">
          <cell r="A1702" t="str">
            <v>155247106</v>
          </cell>
        </row>
        <row r="1703">
          <cell r="A1703" t="str">
            <v>155247107</v>
          </cell>
        </row>
        <row r="1704">
          <cell r="A1704" t="str">
            <v>155247108</v>
          </cell>
        </row>
        <row r="1705">
          <cell r="A1705" t="str">
            <v>155247200</v>
          </cell>
        </row>
        <row r="1706">
          <cell r="A1706" t="str">
            <v>155600000</v>
          </cell>
        </row>
        <row r="1707">
          <cell r="A1707" t="str">
            <v>155621000</v>
          </cell>
        </row>
        <row r="1708">
          <cell r="A1708" t="str">
            <v>155621100</v>
          </cell>
        </row>
        <row r="1709">
          <cell r="A1709" t="str">
            <v>155621200</v>
          </cell>
        </row>
        <row r="1710">
          <cell r="A1710" t="str">
            <v>155630000</v>
          </cell>
        </row>
        <row r="1711">
          <cell r="A1711" t="str">
            <v>155630100</v>
          </cell>
        </row>
        <row r="1712">
          <cell r="A1712" t="str">
            <v>155630300</v>
          </cell>
        </row>
        <row r="1713">
          <cell r="A1713" t="str">
            <v>155630400</v>
          </cell>
        </row>
        <row r="1714">
          <cell r="A1714" t="str">
            <v>155630700</v>
          </cell>
        </row>
        <row r="1715">
          <cell r="A1715" t="str">
            <v>155632000</v>
          </cell>
        </row>
        <row r="1716">
          <cell r="A1716" t="str">
            <v>155632100</v>
          </cell>
        </row>
        <row r="1717">
          <cell r="A1717" t="str">
            <v>155632103</v>
          </cell>
        </row>
        <row r="1718">
          <cell r="A1718" t="str">
            <v>155632104</v>
          </cell>
        </row>
        <row r="1719">
          <cell r="A1719" t="str">
            <v>155632107</v>
          </cell>
        </row>
        <row r="1720">
          <cell r="A1720" t="str">
            <v>155632108</v>
          </cell>
        </row>
        <row r="1721">
          <cell r="A1721" t="str">
            <v>155632114</v>
          </cell>
        </row>
        <row r="1722">
          <cell r="A1722" t="str">
            <v>155632115</v>
          </cell>
        </row>
        <row r="1723">
          <cell r="A1723" t="str">
            <v>155632116</v>
          </cell>
        </row>
        <row r="1724">
          <cell r="A1724" t="str">
            <v>155632117</v>
          </cell>
        </row>
        <row r="1725">
          <cell r="A1725" t="str">
            <v>155632118</v>
          </cell>
        </row>
        <row r="1726">
          <cell r="A1726" t="str">
            <v>155632119</v>
          </cell>
        </row>
        <row r="1727">
          <cell r="A1727" t="str">
            <v>155632121</v>
          </cell>
        </row>
        <row r="1728">
          <cell r="A1728" t="str">
            <v>155633000</v>
          </cell>
        </row>
        <row r="1729">
          <cell r="A1729" t="str">
            <v>155633100</v>
          </cell>
        </row>
        <row r="1730">
          <cell r="A1730" t="str">
            <v>155633103</v>
          </cell>
        </row>
        <row r="1731">
          <cell r="A1731" t="str">
            <v>155633106</v>
          </cell>
        </row>
        <row r="1732">
          <cell r="A1732" t="str">
            <v>155633108</v>
          </cell>
        </row>
        <row r="1733">
          <cell r="A1733" t="str">
            <v>155633111</v>
          </cell>
        </row>
        <row r="1734">
          <cell r="A1734" t="str">
            <v>155633112</v>
          </cell>
        </row>
        <row r="1735">
          <cell r="A1735" t="str">
            <v>155633300</v>
          </cell>
        </row>
        <row r="1736">
          <cell r="A1736" t="str">
            <v>155633304</v>
          </cell>
        </row>
        <row r="1737">
          <cell r="A1737" t="str">
            <v>155633305</v>
          </cell>
        </row>
        <row r="1738">
          <cell r="A1738" t="str">
            <v>155633306</v>
          </cell>
        </row>
        <row r="1739">
          <cell r="A1739" t="str">
            <v>155633400</v>
          </cell>
        </row>
        <row r="1740">
          <cell r="A1740" t="str">
            <v>155633403</v>
          </cell>
        </row>
        <row r="1741">
          <cell r="A1741" t="str">
            <v>155633406</v>
          </cell>
        </row>
        <row r="1742">
          <cell r="A1742" t="str">
            <v>155635000</v>
          </cell>
        </row>
        <row r="1743">
          <cell r="A1743" t="str">
            <v>155635100</v>
          </cell>
        </row>
        <row r="1744">
          <cell r="A1744" t="str">
            <v>155635400</v>
          </cell>
        </row>
        <row r="1745">
          <cell r="A1745" t="str">
            <v>155635500</v>
          </cell>
        </row>
        <row r="1746">
          <cell r="A1746" t="str">
            <v>155635502</v>
          </cell>
        </row>
        <row r="1747">
          <cell r="A1747" t="str">
            <v>155635503</v>
          </cell>
        </row>
        <row r="1748">
          <cell r="A1748" t="str">
            <v>155637000</v>
          </cell>
        </row>
        <row r="1749">
          <cell r="A1749" t="str">
            <v>155637100</v>
          </cell>
        </row>
        <row r="1750">
          <cell r="A1750" t="str">
            <v>155637102</v>
          </cell>
        </row>
        <row r="1751">
          <cell r="A1751" t="str">
            <v>155637103</v>
          </cell>
        </row>
        <row r="1752">
          <cell r="A1752" t="str">
            <v>155637200</v>
          </cell>
        </row>
        <row r="1753">
          <cell r="A1753" t="str">
            <v>155637202</v>
          </cell>
        </row>
        <row r="1754">
          <cell r="A1754" t="str">
            <v>155637203</v>
          </cell>
        </row>
        <row r="1755">
          <cell r="A1755" t="str">
            <v>155637300</v>
          </cell>
        </row>
        <row r="1756">
          <cell r="A1756" t="str">
            <v>155637302</v>
          </cell>
        </row>
        <row r="1757">
          <cell r="A1757" t="str">
            <v>155641000</v>
          </cell>
        </row>
        <row r="1758">
          <cell r="A1758" t="str">
            <v>155641100</v>
          </cell>
        </row>
        <row r="1759">
          <cell r="A1759" t="str">
            <v>155641102</v>
          </cell>
        </row>
        <row r="1760">
          <cell r="A1760" t="str">
            <v>155641103</v>
          </cell>
        </row>
        <row r="1761">
          <cell r="A1761" t="str">
            <v>155641105</v>
          </cell>
        </row>
        <row r="1762">
          <cell r="A1762" t="str">
            <v>155641200</v>
          </cell>
        </row>
        <row r="1763">
          <cell r="A1763" t="str">
            <v>155641300</v>
          </cell>
        </row>
        <row r="1764">
          <cell r="A1764" t="str">
            <v>155641600</v>
          </cell>
        </row>
        <row r="1765">
          <cell r="A1765" t="str">
            <v>155641602</v>
          </cell>
        </row>
        <row r="1766">
          <cell r="A1766" t="str">
            <v>155641603</v>
          </cell>
        </row>
        <row r="1767">
          <cell r="A1767" t="str">
            <v>155642000</v>
          </cell>
        </row>
        <row r="1768">
          <cell r="A1768" t="str">
            <v>155642100</v>
          </cell>
        </row>
        <row r="1769">
          <cell r="A1769" t="str">
            <v>155642200</v>
          </cell>
        </row>
        <row r="1770">
          <cell r="A1770" t="str">
            <v>155642202</v>
          </cell>
        </row>
        <row r="1771">
          <cell r="A1771" t="str">
            <v>155642203</v>
          </cell>
        </row>
        <row r="1772">
          <cell r="A1772" t="str">
            <v>155642204</v>
          </cell>
        </row>
        <row r="1773">
          <cell r="A1773" t="str">
            <v>155642205</v>
          </cell>
        </row>
        <row r="1774">
          <cell r="A1774" t="str">
            <v>155642206</v>
          </cell>
        </row>
        <row r="1775">
          <cell r="A1775" t="str">
            <v>155642400</v>
          </cell>
        </row>
        <row r="1776">
          <cell r="A1776" t="str">
            <v>155642402</v>
          </cell>
        </row>
        <row r="1777">
          <cell r="A1777" t="str">
            <v>155642406</v>
          </cell>
        </row>
        <row r="1778">
          <cell r="A1778" t="str">
            <v>155642407</v>
          </cell>
        </row>
        <row r="1779">
          <cell r="A1779" t="str">
            <v>155642408</v>
          </cell>
        </row>
        <row r="1780">
          <cell r="A1780" t="str">
            <v>155642500</v>
          </cell>
        </row>
        <row r="1781">
          <cell r="A1781" t="str">
            <v>155642503</v>
          </cell>
        </row>
        <row r="1782">
          <cell r="A1782" t="str">
            <v>155642504</v>
          </cell>
        </row>
        <row r="1783">
          <cell r="A1783" t="str">
            <v>155643000</v>
          </cell>
        </row>
        <row r="1784">
          <cell r="A1784" t="str">
            <v>155643100</v>
          </cell>
        </row>
        <row r="1785">
          <cell r="A1785" t="str">
            <v>155643105</v>
          </cell>
        </row>
        <row r="1786">
          <cell r="A1786" t="str">
            <v>155643114</v>
          </cell>
        </row>
        <row r="1787">
          <cell r="A1787" t="str">
            <v>155643300</v>
          </cell>
        </row>
        <row r="1788">
          <cell r="A1788" t="str">
            <v>155643303</v>
          </cell>
        </row>
        <row r="1789">
          <cell r="A1789" t="str">
            <v>155643305</v>
          </cell>
        </row>
        <row r="1790">
          <cell r="A1790" t="str">
            <v>155649000</v>
          </cell>
        </row>
        <row r="1791">
          <cell r="A1791" t="str">
            <v>155649100</v>
          </cell>
        </row>
        <row r="1792">
          <cell r="A1792" t="str">
            <v>155649300</v>
          </cell>
        </row>
        <row r="1793">
          <cell r="A1793" t="str">
            <v>156000000</v>
          </cell>
        </row>
        <row r="1794">
          <cell r="A1794" t="str">
            <v>156020100</v>
          </cell>
        </row>
        <row r="1795">
          <cell r="A1795" t="str">
            <v>156033000</v>
          </cell>
        </row>
        <row r="1796">
          <cell r="A1796" t="str">
            <v>156033100</v>
          </cell>
        </row>
        <row r="1797">
          <cell r="A1797" t="str">
            <v>156033104</v>
          </cell>
        </row>
        <row r="1798">
          <cell r="A1798" t="str">
            <v>156033200</v>
          </cell>
        </row>
        <row r="1799">
          <cell r="A1799" t="str">
            <v>156033204</v>
          </cell>
        </row>
        <row r="1800">
          <cell r="A1800" t="str">
            <v>156033206</v>
          </cell>
        </row>
        <row r="1801">
          <cell r="A1801" t="str">
            <v>156033300</v>
          </cell>
        </row>
        <row r="1802">
          <cell r="A1802" t="str">
            <v>156033800</v>
          </cell>
        </row>
        <row r="1803">
          <cell r="A1803" t="str">
            <v>156035000</v>
          </cell>
        </row>
        <row r="1804">
          <cell r="A1804" t="str">
            <v>156035100</v>
          </cell>
        </row>
        <row r="1805">
          <cell r="A1805" t="str">
            <v>156035400</v>
          </cell>
        </row>
        <row r="1806">
          <cell r="A1806" t="str">
            <v>156035402</v>
          </cell>
        </row>
        <row r="1807">
          <cell r="A1807" t="str">
            <v>156035403</v>
          </cell>
        </row>
        <row r="1808">
          <cell r="A1808" t="str">
            <v>156035500</v>
          </cell>
        </row>
        <row r="1809">
          <cell r="A1809" t="str">
            <v>156035600</v>
          </cell>
        </row>
        <row r="1810">
          <cell r="A1810" t="str">
            <v>156035604</v>
          </cell>
        </row>
        <row r="1811">
          <cell r="A1811" t="str">
            <v>156036000</v>
          </cell>
        </row>
        <row r="1812">
          <cell r="A1812" t="str">
            <v>156036100</v>
          </cell>
        </row>
        <row r="1813">
          <cell r="A1813" t="str">
            <v>156036600</v>
          </cell>
        </row>
        <row r="1814">
          <cell r="A1814" t="str">
            <v>156037000</v>
          </cell>
        </row>
        <row r="1815">
          <cell r="A1815" t="str">
            <v>156037100</v>
          </cell>
        </row>
        <row r="1816">
          <cell r="A1816" t="str">
            <v>156037500</v>
          </cell>
        </row>
        <row r="1817">
          <cell r="A1817" t="str">
            <v>156039000</v>
          </cell>
        </row>
        <row r="1818">
          <cell r="A1818" t="str">
            <v>156039100</v>
          </cell>
        </row>
        <row r="1819">
          <cell r="A1819" t="str">
            <v>156039200</v>
          </cell>
        </row>
        <row r="1820">
          <cell r="A1820" t="str">
            <v>156039300</v>
          </cell>
        </row>
        <row r="1821">
          <cell r="A1821" t="str">
            <v>156040000</v>
          </cell>
        </row>
        <row r="1822">
          <cell r="A1822" t="str">
            <v>156040100</v>
          </cell>
        </row>
        <row r="1823">
          <cell r="A1823" t="str">
            <v>156040200</v>
          </cell>
        </row>
        <row r="1824">
          <cell r="A1824" t="str">
            <v>156040300</v>
          </cell>
        </row>
        <row r="1825">
          <cell r="A1825" t="str">
            <v>156041000</v>
          </cell>
        </row>
        <row r="1826">
          <cell r="A1826" t="str">
            <v>156041100</v>
          </cell>
        </row>
        <row r="1827">
          <cell r="A1827" t="str">
            <v>156041280</v>
          </cell>
        </row>
        <row r="1828">
          <cell r="A1828" t="str">
            <v>156041400</v>
          </cell>
        </row>
        <row r="1829">
          <cell r="A1829" t="str">
            <v>156043000</v>
          </cell>
        </row>
        <row r="1830">
          <cell r="A1830" t="str">
            <v>156043100</v>
          </cell>
        </row>
        <row r="1831">
          <cell r="A1831" t="str">
            <v>156043500</v>
          </cell>
        </row>
        <row r="1832">
          <cell r="A1832" t="str">
            <v>156045000</v>
          </cell>
        </row>
        <row r="1833">
          <cell r="A1833" t="str">
            <v>156045100</v>
          </cell>
        </row>
        <row r="1834">
          <cell r="A1834" t="str">
            <v>156045300</v>
          </cell>
        </row>
        <row r="1835">
          <cell r="A1835" t="str">
            <v>156045600</v>
          </cell>
        </row>
        <row r="1836">
          <cell r="A1836" t="str">
            <v>156047000</v>
          </cell>
        </row>
        <row r="1837">
          <cell r="A1837" t="str">
            <v>156047100</v>
          </cell>
        </row>
        <row r="1838">
          <cell r="A1838" t="str">
            <v>156047102</v>
          </cell>
        </row>
        <row r="1839">
          <cell r="A1839" t="str">
            <v>156047104</v>
          </cell>
        </row>
        <row r="1840">
          <cell r="A1840" t="str">
            <v>156047105</v>
          </cell>
        </row>
        <row r="1841">
          <cell r="A1841" t="str">
            <v>156047106</v>
          </cell>
        </row>
        <row r="1842">
          <cell r="A1842" t="str">
            <v>156047500</v>
          </cell>
        </row>
        <row r="1843">
          <cell r="A1843" t="str">
            <v>156048000</v>
          </cell>
        </row>
        <row r="1844">
          <cell r="A1844" t="str">
            <v>156048100</v>
          </cell>
        </row>
        <row r="1845">
          <cell r="A1845" t="str">
            <v>156049000</v>
          </cell>
        </row>
        <row r="1846">
          <cell r="A1846" t="str">
            <v>156049100</v>
          </cell>
        </row>
        <row r="1847">
          <cell r="A1847" t="str">
            <v>156049200</v>
          </cell>
        </row>
        <row r="1848">
          <cell r="A1848" t="str">
            <v>156049300</v>
          </cell>
        </row>
        <row r="1849">
          <cell r="A1849" t="str">
            <v>156049400</v>
          </cell>
        </row>
        <row r="1850">
          <cell r="A1850" t="str">
            <v>156051000</v>
          </cell>
        </row>
        <row r="1851">
          <cell r="A1851" t="str">
            <v>156051100</v>
          </cell>
        </row>
        <row r="1852">
          <cell r="A1852" t="str">
            <v>156051400</v>
          </cell>
        </row>
        <row r="1853">
          <cell r="A1853" t="str">
            <v>156053000</v>
          </cell>
        </row>
        <row r="1854">
          <cell r="A1854" t="str">
            <v>156053100</v>
          </cell>
        </row>
        <row r="1855">
          <cell r="A1855" t="str">
            <v>156053200</v>
          </cell>
        </row>
        <row r="1856">
          <cell r="A1856" t="str">
            <v>156053300</v>
          </cell>
        </row>
        <row r="1857">
          <cell r="A1857" t="str">
            <v>156053400</v>
          </cell>
        </row>
        <row r="1858">
          <cell r="A1858" t="str">
            <v>156400000</v>
          </cell>
        </row>
        <row r="1859">
          <cell r="A1859" t="str">
            <v>156420000</v>
          </cell>
        </row>
        <row r="1860">
          <cell r="A1860" t="str">
            <v>156420100</v>
          </cell>
        </row>
        <row r="1861">
          <cell r="A1861" t="str">
            <v>156433000</v>
          </cell>
        </row>
        <row r="1862">
          <cell r="A1862" t="str">
            <v>156433100</v>
          </cell>
        </row>
        <row r="1863">
          <cell r="A1863" t="str">
            <v>156433102</v>
          </cell>
        </row>
        <row r="1864">
          <cell r="A1864" t="str">
            <v>156433103</v>
          </cell>
        </row>
        <row r="1865">
          <cell r="A1865" t="str">
            <v>156433104</v>
          </cell>
        </row>
        <row r="1866">
          <cell r="A1866" t="str">
            <v>156433105</v>
          </cell>
        </row>
        <row r="1867">
          <cell r="A1867" t="str">
            <v>156433106</v>
          </cell>
        </row>
        <row r="1868">
          <cell r="A1868" t="str">
            <v>156433107</v>
          </cell>
        </row>
        <row r="1869">
          <cell r="A1869" t="str">
            <v>156433108</v>
          </cell>
        </row>
        <row r="1870">
          <cell r="A1870" t="str">
            <v>156433109</v>
          </cell>
        </row>
        <row r="1871">
          <cell r="A1871" t="str">
            <v>156433111</v>
          </cell>
        </row>
        <row r="1872">
          <cell r="A1872" t="str">
            <v>156433112</v>
          </cell>
        </row>
        <row r="1873">
          <cell r="A1873" t="str">
            <v>156433113</v>
          </cell>
        </row>
        <row r="1874">
          <cell r="A1874" t="str">
            <v>156433114</v>
          </cell>
        </row>
        <row r="1875">
          <cell r="A1875" t="str">
            <v>156433115</v>
          </cell>
        </row>
        <row r="1876">
          <cell r="A1876" t="str">
            <v>156433116</v>
          </cell>
        </row>
        <row r="1877">
          <cell r="A1877" t="str">
            <v>156433117</v>
          </cell>
        </row>
        <row r="1878">
          <cell r="A1878" t="str">
            <v>156433118</v>
          </cell>
        </row>
        <row r="1879">
          <cell r="A1879" t="str">
            <v>156433119</v>
          </cell>
        </row>
        <row r="1880">
          <cell r="A1880" t="str">
            <v>156433200</v>
          </cell>
        </row>
        <row r="1881">
          <cell r="A1881" t="str">
            <v>156433202</v>
          </cell>
        </row>
        <row r="1882">
          <cell r="A1882" t="str">
            <v>156433203</v>
          </cell>
        </row>
        <row r="1883">
          <cell r="A1883" t="str">
            <v>156433204</v>
          </cell>
        </row>
        <row r="1884">
          <cell r="A1884" t="str">
            <v>156433205</v>
          </cell>
        </row>
        <row r="1885">
          <cell r="A1885" t="str">
            <v>156433206</v>
          </cell>
        </row>
        <row r="1886">
          <cell r="A1886" t="str">
            <v>156433207</v>
          </cell>
        </row>
        <row r="1887">
          <cell r="A1887" t="str">
            <v>156433208</v>
          </cell>
        </row>
        <row r="1888">
          <cell r="A1888" t="str">
            <v>156433209</v>
          </cell>
        </row>
        <row r="1889">
          <cell r="A1889" t="str">
            <v>156433211</v>
          </cell>
        </row>
        <row r="1890">
          <cell r="A1890" t="str">
            <v>156433212</v>
          </cell>
        </row>
        <row r="1891">
          <cell r="A1891" t="str">
            <v>156433213</v>
          </cell>
        </row>
        <row r="1892">
          <cell r="A1892" t="str">
            <v>156433214</v>
          </cell>
        </row>
        <row r="1893">
          <cell r="A1893" t="str">
            <v>156433215</v>
          </cell>
        </row>
        <row r="1894">
          <cell r="A1894" t="str">
            <v>156435000</v>
          </cell>
        </row>
        <row r="1895">
          <cell r="A1895" t="str">
            <v>156435100</v>
          </cell>
        </row>
        <row r="1896">
          <cell r="A1896" t="str">
            <v>156435106</v>
          </cell>
        </row>
        <row r="1897">
          <cell r="A1897" t="str">
            <v>156437000</v>
          </cell>
        </row>
        <row r="1898">
          <cell r="A1898" t="str">
            <v>156437100</v>
          </cell>
        </row>
        <row r="1899">
          <cell r="A1899" t="str">
            <v>156437200</v>
          </cell>
        </row>
        <row r="1900">
          <cell r="A1900" t="str">
            <v>156437202</v>
          </cell>
        </row>
        <row r="1901">
          <cell r="A1901" t="str">
            <v>156437203</v>
          </cell>
        </row>
        <row r="1902">
          <cell r="A1902" t="str">
            <v>156437204</v>
          </cell>
        </row>
        <row r="1903">
          <cell r="A1903" t="str">
            <v>156437205</v>
          </cell>
        </row>
        <row r="1904">
          <cell r="A1904" t="str">
            <v>156437206</v>
          </cell>
        </row>
        <row r="1905">
          <cell r="A1905" t="str">
            <v>156437207</v>
          </cell>
        </row>
        <row r="1906">
          <cell r="A1906" t="str">
            <v>156437208</v>
          </cell>
        </row>
        <row r="1907">
          <cell r="A1907" t="str">
            <v>156437209</v>
          </cell>
        </row>
        <row r="1908">
          <cell r="A1908" t="str">
            <v>156437300</v>
          </cell>
        </row>
        <row r="1909">
          <cell r="A1909" t="str">
            <v>156437302</v>
          </cell>
        </row>
        <row r="1910">
          <cell r="A1910" t="str">
            <v>156437303</v>
          </cell>
        </row>
        <row r="1911">
          <cell r="A1911" t="str">
            <v>156437304</v>
          </cell>
        </row>
        <row r="1912">
          <cell r="A1912" t="str">
            <v>156437305</v>
          </cell>
        </row>
        <row r="1913">
          <cell r="A1913" t="str">
            <v>156437306</v>
          </cell>
        </row>
        <row r="1914">
          <cell r="A1914" t="str">
            <v>156437307</v>
          </cell>
        </row>
        <row r="1915">
          <cell r="A1915" t="str">
            <v>156437308</v>
          </cell>
        </row>
        <row r="1916">
          <cell r="A1916" t="str">
            <v>156437309</v>
          </cell>
        </row>
        <row r="1917">
          <cell r="A1917" t="str">
            <v>156437311</v>
          </cell>
        </row>
        <row r="1918">
          <cell r="A1918" t="str">
            <v>156437312</v>
          </cell>
        </row>
        <row r="1919">
          <cell r="A1919" t="str">
            <v>156438000</v>
          </cell>
        </row>
        <row r="1920">
          <cell r="A1920" t="str">
            <v>156438100</v>
          </cell>
        </row>
        <row r="1921">
          <cell r="A1921" t="str">
            <v>156438109</v>
          </cell>
        </row>
        <row r="1922">
          <cell r="A1922" t="str">
            <v>156438200</v>
          </cell>
        </row>
        <row r="1923">
          <cell r="A1923" t="str">
            <v>156438300</v>
          </cell>
        </row>
        <row r="1924">
          <cell r="A1924" t="str">
            <v>156438400</v>
          </cell>
        </row>
        <row r="1925">
          <cell r="A1925" t="str">
            <v>156438500</v>
          </cell>
        </row>
        <row r="1926">
          <cell r="A1926" t="str">
            <v>156439000</v>
          </cell>
        </row>
        <row r="1927">
          <cell r="A1927" t="str">
            <v>156439100</v>
          </cell>
        </row>
        <row r="1928">
          <cell r="A1928" t="str">
            <v>156439102</v>
          </cell>
        </row>
        <row r="1929">
          <cell r="A1929" t="str">
            <v>156439103</v>
          </cell>
        </row>
        <row r="1930">
          <cell r="A1930" t="str">
            <v>156439104</v>
          </cell>
        </row>
        <row r="1931">
          <cell r="A1931" t="str">
            <v>156439105</v>
          </cell>
        </row>
        <row r="1932">
          <cell r="A1932" t="str">
            <v>156439106</v>
          </cell>
        </row>
        <row r="1933">
          <cell r="A1933" t="str">
            <v>156439107</v>
          </cell>
        </row>
        <row r="1934">
          <cell r="A1934" t="str">
            <v>156439108</v>
          </cell>
        </row>
        <row r="1935">
          <cell r="A1935" t="str">
            <v>156439109</v>
          </cell>
        </row>
        <row r="1936">
          <cell r="A1936" t="str">
            <v>156439111</v>
          </cell>
        </row>
        <row r="1937">
          <cell r="A1937" t="str">
            <v>156439112</v>
          </cell>
        </row>
        <row r="1938">
          <cell r="A1938" t="str">
            <v>156439113</v>
          </cell>
        </row>
        <row r="1939">
          <cell r="A1939" t="str">
            <v>156439114</v>
          </cell>
        </row>
        <row r="1940">
          <cell r="A1940" t="str">
            <v>156439115</v>
          </cell>
        </row>
        <row r="1941">
          <cell r="A1941" t="str">
            <v>156439116</v>
          </cell>
        </row>
        <row r="1942">
          <cell r="A1942" t="str">
            <v>156439200</v>
          </cell>
        </row>
        <row r="1943">
          <cell r="A1943" t="str">
            <v>156439202</v>
          </cell>
        </row>
        <row r="1944">
          <cell r="A1944" t="str">
            <v>156439203</v>
          </cell>
        </row>
        <row r="1945">
          <cell r="A1945" t="str">
            <v>156439204</v>
          </cell>
        </row>
        <row r="1946">
          <cell r="A1946" t="str">
            <v>156439205</v>
          </cell>
        </row>
        <row r="1947">
          <cell r="A1947" t="str">
            <v>156439206</v>
          </cell>
        </row>
        <row r="1948">
          <cell r="A1948" t="str">
            <v>156439207</v>
          </cell>
        </row>
        <row r="1949">
          <cell r="A1949" t="str">
            <v>156439208</v>
          </cell>
        </row>
        <row r="1950">
          <cell r="A1950" t="str">
            <v>156439209</v>
          </cell>
        </row>
        <row r="1951">
          <cell r="A1951" t="str">
            <v>156439211</v>
          </cell>
        </row>
        <row r="1952">
          <cell r="A1952" t="str">
            <v>156439212</v>
          </cell>
        </row>
        <row r="1953">
          <cell r="A1953" t="str">
            <v>156441000</v>
          </cell>
        </row>
        <row r="1954">
          <cell r="A1954" t="str">
            <v>156441100</v>
          </cell>
        </row>
        <row r="1955">
          <cell r="A1955" t="str">
            <v>156441102</v>
          </cell>
        </row>
        <row r="1956">
          <cell r="A1956" t="str">
            <v>156441103</v>
          </cell>
        </row>
        <row r="1957">
          <cell r="A1957" t="str">
            <v>156441104</v>
          </cell>
        </row>
        <row r="1958">
          <cell r="A1958" t="str">
            <v>156441105</v>
          </cell>
        </row>
        <row r="1959">
          <cell r="A1959" t="str">
            <v>156441106</v>
          </cell>
        </row>
        <row r="1960">
          <cell r="A1960" t="str">
            <v>156441107</v>
          </cell>
        </row>
        <row r="1961">
          <cell r="A1961" t="str">
            <v>156441108</v>
          </cell>
        </row>
        <row r="1962">
          <cell r="A1962" t="str">
            <v>156441109</v>
          </cell>
        </row>
        <row r="1963">
          <cell r="A1963" t="str">
            <v>156441111</v>
          </cell>
        </row>
        <row r="1964">
          <cell r="A1964" t="str">
            <v>156441112</v>
          </cell>
        </row>
        <row r="1965">
          <cell r="A1965" t="str">
            <v>156441113</v>
          </cell>
        </row>
        <row r="1966">
          <cell r="A1966" t="str">
            <v>156441114</v>
          </cell>
        </row>
        <row r="1967">
          <cell r="A1967" t="str">
            <v>156441115</v>
          </cell>
        </row>
        <row r="1968">
          <cell r="A1968" t="str">
            <v>156441116</v>
          </cell>
        </row>
        <row r="1969">
          <cell r="A1969" t="str">
            <v>156441117</v>
          </cell>
        </row>
        <row r="1970">
          <cell r="A1970" t="str">
            <v>156441118</v>
          </cell>
        </row>
        <row r="1971">
          <cell r="A1971" t="str">
            <v>156441119</v>
          </cell>
        </row>
        <row r="1972">
          <cell r="A1972" t="str">
            <v>156441121</v>
          </cell>
        </row>
        <row r="1973">
          <cell r="A1973" t="str">
            <v>156441122</v>
          </cell>
        </row>
        <row r="1974">
          <cell r="A1974" t="str">
            <v>156441123</v>
          </cell>
        </row>
        <row r="1975">
          <cell r="A1975" t="str">
            <v>156441124</v>
          </cell>
        </row>
        <row r="1976">
          <cell r="A1976" t="str">
            <v>156441200</v>
          </cell>
        </row>
        <row r="1977">
          <cell r="A1977" t="str">
            <v>156441202</v>
          </cell>
        </row>
        <row r="1978">
          <cell r="A1978" t="str">
            <v>156441203</v>
          </cell>
        </row>
        <row r="1979">
          <cell r="A1979" t="str">
            <v>156441204</v>
          </cell>
        </row>
        <row r="1980">
          <cell r="A1980" t="str">
            <v>156441205</v>
          </cell>
        </row>
        <row r="1981">
          <cell r="A1981" t="str">
            <v>156441206</v>
          </cell>
        </row>
        <row r="1982">
          <cell r="A1982" t="str">
            <v>156441207</v>
          </cell>
        </row>
        <row r="1983">
          <cell r="A1983" t="str">
            <v>156442000</v>
          </cell>
        </row>
        <row r="1984">
          <cell r="A1984" t="str">
            <v>156442100</v>
          </cell>
        </row>
        <row r="1985">
          <cell r="A1985" t="str">
            <v>156442102</v>
          </cell>
        </row>
        <row r="1986">
          <cell r="A1986" t="str">
            <v>156442103</v>
          </cell>
        </row>
        <row r="1987">
          <cell r="A1987" t="str">
            <v>156442104</v>
          </cell>
        </row>
        <row r="1988">
          <cell r="A1988" t="str">
            <v>156442105</v>
          </cell>
        </row>
        <row r="1989">
          <cell r="A1989" t="str">
            <v>156442106</v>
          </cell>
        </row>
        <row r="1990">
          <cell r="A1990" t="str">
            <v>156442107</v>
          </cell>
        </row>
        <row r="1991">
          <cell r="A1991" t="str">
            <v>156442108</v>
          </cell>
        </row>
        <row r="1992">
          <cell r="A1992" t="str">
            <v>156442109</v>
          </cell>
        </row>
        <row r="1993">
          <cell r="A1993" t="str">
            <v>156442111</v>
          </cell>
        </row>
        <row r="1994">
          <cell r="A1994" t="str">
            <v>156442112</v>
          </cell>
        </row>
        <row r="1995">
          <cell r="A1995" t="str">
            <v>156442113</v>
          </cell>
        </row>
        <row r="1996">
          <cell r="A1996" t="str">
            <v>156442114</v>
          </cell>
        </row>
        <row r="1997">
          <cell r="A1997" t="str">
            <v>156442115</v>
          </cell>
        </row>
        <row r="1998">
          <cell r="A1998" t="str">
            <v>156442116</v>
          </cell>
        </row>
        <row r="1999">
          <cell r="A1999" t="str">
            <v>156442117</v>
          </cell>
        </row>
        <row r="2000">
          <cell r="A2000" t="str">
            <v>156442118</v>
          </cell>
        </row>
        <row r="2001">
          <cell r="A2001" t="str">
            <v>156442119</v>
          </cell>
        </row>
        <row r="2002">
          <cell r="A2002" t="str">
            <v>156442121</v>
          </cell>
        </row>
        <row r="2003">
          <cell r="A2003" t="str">
            <v>156442122</v>
          </cell>
        </row>
        <row r="2004">
          <cell r="A2004" t="str">
            <v>156442123</v>
          </cell>
        </row>
        <row r="2005">
          <cell r="A2005" t="str">
            <v>156442124</v>
          </cell>
        </row>
        <row r="2006">
          <cell r="A2006" t="str">
            <v>156442125</v>
          </cell>
        </row>
        <row r="2007">
          <cell r="A2007" t="str">
            <v>156442126</v>
          </cell>
        </row>
        <row r="2008">
          <cell r="A2008" t="str">
            <v>156442127</v>
          </cell>
        </row>
        <row r="2009">
          <cell r="A2009" t="str">
            <v>156442128</v>
          </cell>
        </row>
        <row r="2010">
          <cell r="A2010" t="str">
            <v>156442129</v>
          </cell>
        </row>
        <row r="2011">
          <cell r="A2011" t="str">
            <v>156442131</v>
          </cell>
        </row>
        <row r="2012">
          <cell r="A2012" t="str">
            <v>156442200</v>
          </cell>
        </row>
        <row r="2013">
          <cell r="A2013" t="str">
            <v>156442300</v>
          </cell>
        </row>
        <row r="2014">
          <cell r="A2014" t="str">
            <v>156442500</v>
          </cell>
        </row>
        <row r="2015">
          <cell r="A2015" t="str">
            <v>156442700</v>
          </cell>
        </row>
        <row r="2016">
          <cell r="A2016" t="str">
            <v>156442800</v>
          </cell>
        </row>
        <row r="2017">
          <cell r="A2017" t="str">
            <v>156443000</v>
          </cell>
        </row>
        <row r="2018">
          <cell r="A2018" t="str">
            <v>156443100</v>
          </cell>
        </row>
        <row r="2019">
          <cell r="A2019" t="str">
            <v>156443105</v>
          </cell>
        </row>
        <row r="2020">
          <cell r="A2020" t="str">
            <v>156443106</v>
          </cell>
        </row>
        <row r="2021">
          <cell r="A2021" t="str">
            <v>156443107</v>
          </cell>
        </row>
        <row r="2022">
          <cell r="A2022" t="str">
            <v>156443108</v>
          </cell>
        </row>
        <row r="2023">
          <cell r="A2023" t="str">
            <v>156443109</v>
          </cell>
        </row>
        <row r="2024">
          <cell r="A2024" t="str">
            <v>156443111</v>
          </cell>
        </row>
        <row r="2025">
          <cell r="A2025" t="str">
            <v>156443600</v>
          </cell>
        </row>
        <row r="2026">
          <cell r="A2026" t="str">
            <v>156443700</v>
          </cell>
        </row>
        <row r="2027">
          <cell r="A2027" t="str">
            <v>156443880</v>
          </cell>
        </row>
        <row r="2028">
          <cell r="A2028" t="str">
            <v>156443900</v>
          </cell>
        </row>
        <row r="2029">
          <cell r="A2029" t="str">
            <v>156444000</v>
          </cell>
        </row>
        <row r="2030">
          <cell r="A2030" t="str">
            <v>156444100</v>
          </cell>
        </row>
        <row r="2031">
          <cell r="A2031" t="str">
            <v>156444103</v>
          </cell>
        </row>
        <row r="2032">
          <cell r="A2032" t="str">
            <v>156444104</v>
          </cell>
        </row>
        <row r="2033">
          <cell r="A2033" t="str">
            <v>156444105</v>
          </cell>
        </row>
        <row r="2034">
          <cell r="A2034" t="str">
            <v>156444106</v>
          </cell>
        </row>
        <row r="2035">
          <cell r="A2035" t="str">
            <v>156444107</v>
          </cell>
        </row>
        <row r="2036">
          <cell r="A2036" t="str">
            <v>156444108</v>
          </cell>
        </row>
        <row r="2037">
          <cell r="A2037" t="str">
            <v>156444109</v>
          </cell>
        </row>
        <row r="2038">
          <cell r="A2038" t="str">
            <v>156444111</v>
          </cell>
        </row>
        <row r="2039">
          <cell r="A2039" t="str">
            <v>156444112</v>
          </cell>
        </row>
        <row r="2040">
          <cell r="A2040" t="str">
            <v>156444113</v>
          </cell>
        </row>
        <row r="2041">
          <cell r="A2041" t="str">
            <v>156444114</v>
          </cell>
        </row>
        <row r="2042">
          <cell r="A2042" t="str">
            <v>156444115</v>
          </cell>
        </row>
        <row r="2043">
          <cell r="A2043" t="str">
            <v>156444116</v>
          </cell>
        </row>
        <row r="2044">
          <cell r="A2044" t="str">
            <v>156444117</v>
          </cell>
        </row>
        <row r="2045">
          <cell r="A2045" t="str">
            <v>156444118</v>
          </cell>
        </row>
        <row r="2046">
          <cell r="A2046" t="str">
            <v>156444119</v>
          </cell>
        </row>
        <row r="2047">
          <cell r="A2047" t="str">
            <v>156444121</v>
          </cell>
        </row>
        <row r="2048">
          <cell r="A2048" t="str">
            <v>156445000</v>
          </cell>
        </row>
        <row r="2049">
          <cell r="A2049" t="str">
            <v>156445100</v>
          </cell>
        </row>
        <row r="2050">
          <cell r="A2050" t="str">
            <v>156445200</v>
          </cell>
        </row>
        <row r="2051">
          <cell r="A2051" t="str">
            <v>156445280</v>
          </cell>
        </row>
        <row r="2052">
          <cell r="A2052" t="str">
            <v>156445400</v>
          </cell>
        </row>
        <row r="2053">
          <cell r="A2053" t="str">
            <v>156445480</v>
          </cell>
        </row>
        <row r="2054">
          <cell r="A2054" t="str">
            <v>156445500</v>
          </cell>
        </row>
        <row r="2055">
          <cell r="A2055" t="str">
            <v>156445600</v>
          </cell>
        </row>
        <row r="2056">
          <cell r="A2056" t="str">
            <v>156445700</v>
          </cell>
        </row>
        <row r="2057">
          <cell r="A2057" t="str">
            <v>156447000</v>
          </cell>
        </row>
        <row r="2058">
          <cell r="A2058" t="str">
            <v>156447100</v>
          </cell>
        </row>
        <row r="2059">
          <cell r="A2059" t="str">
            <v>156447102</v>
          </cell>
        </row>
        <row r="2060">
          <cell r="A2060" t="str">
            <v>156447103</v>
          </cell>
        </row>
        <row r="2061">
          <cell r="A2061" t="str">
            <v>156447104</v>
          </cell>
        </row>
        <row r="2062">
          <cell r="A2062" t="str">
            <v>156447105</v>
          </cell>
        </row>
        <row r="2063">
          <cell r="A2063" t="str">
            <v>156447106</v>
          </cell>
        </row>
        <row r="2064">
          <cell r="A2064" t="str">
            <v>156447107</v>
          </cell>
        </row>
        <row r="2065">
          <cell r="A2065" t="str">
            <v>156447108</v>
          </cell>
        </row>
        <row r="2066">
          <cell r="A2066" t="str">
            <v>156447109</v>
          </cell>
        </row>
        <row r="2067">
          <cell r="A2067" t="str">
            <v>156447111</v>
          </cell>
        </row>
        <row r="2068">
          <cell r="A2068" t="str">
            <v>156447113</v>
          </cell>
        </row>
        <row r="2069">
          <cell r="A2069" t="str">
            <v>156447114</v>
          </cell>
        </row>
        <row r="2070">
          <cell r="A2070" t="str">
            <v>156447115</v>
          </cell>
        </row>
        <row r="2071">
          <cell r="A2071" t="str">
            <v>156447116</v>
          </cell>
        </row>
        <row r="2072">
          <cell r="A2072" t="str">
            <v>156447117</v>
          </cell>
        </row>
        <row r="2073">
          <cell r="A2073" t="str">
            <v>156447118</v>
          </cell>
        </row>
        <row r="2074">
          <cell r="A2074" t="str">
            <v>156447119</v>
          </cell>
        </row>
        <row r="2075">
          <cell r="A2075" t="str">
            <v>156447121</v>
          </cell>
        </row>
        <row r="2076">
          <cell r="A2076" t="str">
            <v>156447122</v>
          </cell>
        </row>
        <row r="2077">
          <cell r="A2077" t="str">
            <v>156447123</v>
          </cell>
        </row>
        <row r="2078">
          <cell r="A2078" t="str">
            <v>156447124</v>
          </cell>
        </row>
        <row r="2079">
          <cell r="A2079" t="str">
            <v>156447125</v>
          </cell>
        </row>
        <row r="2080">
          <cell r="A2080" t="str">
            <v>156447126</v>
          </cell>
        </row>
        <row r="2081">
          <cell r="A2081" t="str">
            <v>156447300</v>
          </cell>
        </row>
        <row r="2082">
          <cell r="A2082" t="str">
            <v>156447302</v>
          </cell>
        </row>
        <row r="2083">
          <cell r="A2083" t="str">
            <v>156447303</v>
          </cell>
        </row>
        <row r="2084">
          <cell r="A2084" t="str">
            <v>156447304</v>
          </cell>
        </row>
        <row r="2085">
          <cell r="A2085" t="str">
            <v>156447305</v>
          </cell>
        </row>
        <row r="2086">
          <cell r="A2086" t="str">
            <v>156447306</v>
          </cell>
        </row>
        <row r="2087">
          <cell r="A2087" t="str">
            <v>156447307</v>
          </cell>
        </row>
        <row r="2088">
          <cell r="A2088" t="str">
            <v>156447308</v>
          </cell>
        </row>
        <row r="2089">
          <cell r="A2089" t="str">
            <v>156447309</v>
          </cell>
        </row>
        <row r="2090">
          <cell r="A2090" t="str">
            <v>156447311</v>
          </cell>
        </row>
        <row r="2091">
          <cell r="A2091" t="str">
            <v>156447312</v>
          </cell>
        </row>
        <row r="2092">
          <cell r="A2092" t="str">
            <v>156447313</v>
          </cell>
        </row>
        <row r="2093">
          <cell r="A2093" t="str">
            <v>156447314</v>
          </cell>
        </row>
        <row r="2094">
          <cell r="A2094" t="str">
            <v>156447315</v>
          </cell>
        </row>
        <row r="2095">
          <cell r="A2095" t="str">
            <v>156451000</v>
          </cell>
        </row>
        <row r="2096">
          <cell r="A2096" t="str">
            <v>156451100</v>
          </cell>
        </row>
        <row r="2097">
          <cell r="A2097" t="str">
            <v>156451102</v>
          </cell>
        </row>
        <row r="2098">
          <cell r="A2098" t="str">
            <v>156451103</v>
          </cell>
        </row>
        <row r="2099">
          <cell r="A2099" t="str">
            <v>156451104</v>
          </cell>
        </row>
        <row r="2100">
          <cell r="A2100" t="str">
            <v>156451105</v>
          </cell>
        </row>
        <row r="2101">
          <cell r="A2101" t="str">
            <v>156451106</v>
          </cell>
        </row>
        <row r="2102">
          <cell r="A2102" t="str">
            <v>156451200</v>
          </cell>
        </row>
        <row r="2103">
          <cell r="A2103" t="str">
            <v>156451300</v>
          </cell>
        </row>
        <row r="2104">
          <cell r="A2104" t="str">
            <v>156451302</v>
          </cell>
        </row>
        <row r="2105">
          <cell r="A2105" t="str">
            <v>156451303</v>
          </cell>
        </row>
        <row r="2106">
          <cell r="A2106" t="str">
            <v>156800000</v>
          </cell>
        </row>
        <row r="2107">
          <cell r="A2107" t="str">
            <v>156830000</v>
          </cell>
        </row>
        <row r="2108">
          <cell r="A2108" t="str">
            <v>156830100</v>
          </cell>
        </row>
        <row r="2109">
          <cell r="A2109" t="str">
            <v>156830102</v>
          </cell>
        </row>
        <row r="2110">
          <cell r="A2110" t="str">
            <v>156830105</v>
          </cell>
        </row>
        <row r="2111">
          <cell r="A2111" t="str">
            <v>156830106</v>
          </cell>
        </row>
        <row r="2112">
          <cell r="A2112" t="str">
            <v>156830112</v>
          </cell>
        </row>
        <row r="2113">
          <cell r="A2113" t="str">
            <v>156830200</v>
          </cell>
        </row>
        <row r="2114">
          <cell r="A2114" t="str">
            <v>156830202</v>
          </cell>
        </row>
        <row r="2115">
          <cell r="A2115" t="str">
            <v>156830203</v>
          </cell>
        </row>
        <row r="2116">
          <cell r="A2116" t="str">
            <v>156830204</v>
          </cell>
        </row>
        <row r="2117">
          <cell r="A2117" t="str">
            <v>156830205</v>
          </cell>
        </row>
        <row r="2118">
          <cell r="A2118" t="str">
            <v>156830207</v>
          </cell>
        </row>
        <row r="2119">
          <cell r="A2119" t="str">
            <v>156830208</v>
          </cell>
        </row>
        <row r="2120">
          <cell r="A2120" t="str">
            <v>156830209</v>
          </cell>
        </row>
        <row r="2121">
          <cell r="A2121" t="str">
            <v>156830212</v>
          </cell>
        </row>
        <row r="2122">
          <cell r="A2122" t="str">
            <v>156830215</v>
          </cell>
        </row>
        <row r="2123">
          <cell r="A2123" t="str">
            <v>156830219</v>
          </cell>
        </row>
        <row r="2124">
          <cell r="A2124" t="str">
            <v>156830300</v>
          </cell>
        </row>
        <row r="2125">
          <cell r="A2125" t="str">
            <v>156830303</v>
          </cell>
        </row>
        <row r="2126">
          <cell r="A2126" t="str">
            <v>156830304</v>
          </cell>
        </row>
        <row r="2127">
          <cell r="A2127" t="str">
            <v>156830305</v>
          </cell>
        </row>
        <row r="2128">
          <cell r="A2128" t="str">
            <v>156830314</v>
          </cell>
        </row>
        <row r="2129">
          <cell r="A2129" t="str">
            <v>156830400</v>
          </cell>
        </row>
        <row r="2130">
          <cell r="A2130" t="str">
            <v>156835000</v>
          </cell>
        </row>
        <row r="2131">
          <cell r="A2131" t="str">
            <v>156835100</v>
          </cell>
        </row>
        <row r="2132">
          <cell r="A2132" t="str">
            <v>156835102</v>
          </cell>
        </row>
        <row r="2133">
          <cell r="A2133" t="str">
            <v>156835105</v>
          </cell>
        </row>
        <row r="2134">
          <cell r="A2134" t="str">
            <v>156835106</v>
          </cell>
        </row>
        <row r="2135">
          <cell r="A2135" t="str">
            <v>156835107</v>
          </cell>
        </row>
        <row r="2136">
          <cell r="A2136" t="str">
            <v>156835111</v>
          </cell>
        </row>
        <row r="2137">
          <cell r="A2137" t="str">
            <v>156835114</v>
          </cell>
        </row>
        <row r="2138">
          <cell r="A2138" t="str">
            <v>156835200</v>
          </cell>
        </row>
        <row r="2139">
          <cell r="A2139" t="str">
            <v>156835203</v>
          </cell>
        </row>
        <row r="2140">
          <cell r="A2140" t="str">
            <v>156835207</v>
          </cell>
        </row>
        <row r="2141">
          <cell r="A2141" t="str">
            <v>156835213</v>
          </cell>
        </row>
        <row r="2142">
          <cell r="A2142" t="str">
            <v>156835217</v>
          </cell>
        </row>
        <row r="2143">
          <cell r="A2143" t="str">
            <v>156835219</v>
          </cell>
        </row>
        <row r="2144">
          <cell r="A2144" t="str">
            <v>156835221</v>
          </cell>
        </row>
        <row r="2145">
          <cell r="A2145" t="str">
            <v>156835300</v>
          </cell>
        </row>
        <row r="2146">
          <cell r="A2146" t="str">
            <v>156835307</v>
          </cell>
        </row>
        <row r="2147">
          <cell r="A2147" t="str">
            <v>156835311</v>
          </cell>
        </row>
        <row r="2148">
          <cell r="A2148" t="str">
            <v>156835315</v>
          </cell>
        </row>
        <row r="2149">
          <cell r="A2149" t="str">
            <v>156835317</v>
          </cell>
        </row>
        <row r="2150">
          <cell r="A2150" t="str">
            <v>156835321</v>
          </cell>
        </row>
        <row r="2151">
          <cell r="A2151" t="str">
            <v>156837000</v>
          </cell>
        </row>
        <row r="2152">
          <cell r="A2152" t="str">
            <v>156837100</v>
          </cell>
        </row>
        <row r="2153">
          <cell r="A2153" t="str">
            <v>156839000</v>
          </cell>
        </row>
        <row r="2154">
          <cell r="A2154" t="str">
            <v>156839100</v>
          </cell>
        </row>
        <row r="2155">
          <cell r="A2155" t="str">
            <v>156839200</v>
          </cell>
        </row>
        <row r="2156">
          <cell r="A2156" t="str">
            <v>156839202</v>
          </cell>
        </row>
        <row r="2157">
          <cell r="A2157" t="str">
            <v>156839203</v>
          </cell>
        </row>
        <row r="2158">
          <cell r="A2158" t="str">
            <v>156839204</v>
          </cell>
        </row>
        <row r="2159">
          <cell r="A2159" t="str">
            <v>156839205</v>
          </cell>
        </row>
        <row r="2160">
          <cell r="A2160" t="str">
            <v>156839206</v>
          </cell>
        </row>
        <row r="2161">
          <cell r="A2161" t="str">
            <v>156839207</v>
          </cell>
        </row>
        <row r="2162">
          <cell r="A2162" t="str">
            <v>156839208</v>
          </cell>
        </row>
        <row r="2163">
          <cell r="A2163" t="str">
            <v>156839209</v>
          </cell>
        </row>
        <row r="2164">
          <cell r="A2164" t="str">
            <v>156839211</v>
          </cell>
        </row>
        <row r="2165">
          <cell r="A2165" t="str">
            <v>156839300</v>
          </cell>
        </row>
        <row r="2166">
          <cell r="A2166" t="str">
            <v>156839302</v>
          </cell>
        </row>
        <row r="2167">
          <cell r="A2167" t="str">
            <v>156839303</v>
          </cell>
        </row>
        <row r="2168">
          <cell r="A2168" t="str">
            <v>156839305</v>
          </cell>
        </row>
        <row r="2169">
          <cell r="A2169" t="str">
            <v>156839307</v>
          </cell>
        </row>
        <row r="2170">
          <cell r="A2170" t="str">
            <v>156839309</v>
          </cell>
        </row>
        <row r="2171">
          <cell r="A2171" t="str">
            <v>156839313</v>
          </cell>
        </row>
        <row r="2172">
          <cell r="A2172" t="str">
            <v>156839315</v>
          </cell>
        </row>
        <row r="2173">
          <cell r="A2173" t="str">
            <v>156839317</v>
          </cell>
        </row>
        <row r="2174">
          <cell r="A2174" t="str">
            <v>156841000</v>
          </cell>
        </row>
        <row r="2175">
          <cell r="A2175" t="str">
            <v>156841100</v>
          </cell>
        </row>
        <row r="2176">
          <cell r="A2176" t="str">
            <v>156841102</v>
          </cell>
        </row>
        <row r="2177">
          <cell r="A2177" t="str">
            <v>156841103</v>
          </cell>
        </row>
        <row r="2178">
          <cell r="A2178" t="str">
            <v>156841108</v>
          </cell>
        </row>
        <row r="2179">
          <cell r="A2179" t="str">
            <v>156841109</v>
          </cell>
        </row>
        <row r="2180">
          <cell r="A2180" t="str">
            <v>156841115</v>
          </cell>
        </row>
        <row r="2181">
          <cell r="A2181" t="str">
            <v>156841118</v>
          </cell>
        </row>
        <row r="2182">
          <cell r="A2182" t="str">
            <v>156841119</v>
          </cell>
        </row>
        <row r="2183">
          <cell r="A2183" t="str">
            <v>156841121</v>
          </cell>
        </row>
        <row r="2184">
          <cell r="A2184" t="str">
            <v>156841200</v>
          </cell>
        </row>
        <row r="2185">
          <cell r="A2185" t="str">
            <v>156841203</v>
          </cell>
        </row>
        <row r="2186">
          <cell r="A2186" t="str">
            <v>156841400</v>
          </cell>
        </row>
        <row r="2187">
          <cell r="A2187" t="str">
            <v>156841402</v>
          </cell>
        </row>
        <row r="2188">
          <cell r="A2188" t="str">
            <v>156841403</v>
          </cell>
        </row>
        <row r="2189">
          <cell r="A2189" t="str">
            <v>156841405</v>
          </cell>
        </row>
        <row r="2190">
          <cell r="A2190" t="str">
            <v>156841409</v>
          </cell>
        </row>
        <row r="2191">
          <cell r="A2191" t="str">
            <v>156841413</v>
          </cell>
        </row>
        <row r="2192">
          <cell r="A2192" t="str">
            <v>156843000</v>
          </cell>
        </row>
        <row r="2193">
          <cell r="A2193" t="str">
            <v>156843100</v>
          </cell>
        </row>
        <row r="2194">
          <cell r="A2194" t="str">
            <v>156843200</v>
          </cell>
        </row>
        <row r="2195">
          <cell r="A2195" t="str">
            <v>156843202</v>
          </cell>
        </row>
        <row r="2196">
          <cell r="A2196" t="str">
            <v>156843204</v>
          </cell>
        </row>
        <row r="2197">
          <cell r="A2197" t="str">
            <v>156843209</v>
          </cell>
        </row>
        <row r="2198">
          <cell r="A2198" t="str">
            <v>156843213</v>
          </cell>
        </row>
        <row r="2199">
          <cell r="A2199" t="str">
            <v>156843300</v>
          </cell>
        </row>
        <row r="2200">
          <cell r="A2200" t="str">
            <v>156843307</v>
          </cell>
        </row>
        <row r="2201">
          <cell r="A2201" t="str">
            <v>156843400</v>
          </cell>
        </row>
        <row r="2202">
          <cell r="A2202" t="str">
            <v>156843402</v>
          </cell>
        </row>
        <row r="2203">
          <cell r="A2203" t="str">
            <v>156843404</v>
          </cell>
        </row>
        <row r="2204">
          <cell r="A2204" t="str">
            <v>156843405</v>
          </cell>
        </row>
        <row r="2205">
          <cell r="A2205" t="str">
            <v>156843407</v>
          </cell>
        </row>
        <row r="2206">
          <cell r="A2206" t="str">
            <v>156843409</v>
          </cell>
        </row>
        <row r="2207">
          <cell r="A2207" t="str">
            <v>156843413</v>
          </cell>
        </row>
        <row r="2208">
          <cell r="A2208" t="str">
            <v>156845000</v>
          </cell>
        </row>
        <row r="2209">
          <cell r="A2209" t="str">
            <v>156845100</v>
          </cell>
        </row>
        <row r="2210">
          <cell r="A2210" t="str">
            <v>156845105</v>
          </cell>
        </row>
        <row r="2211">
          <cell r="A2211" t="str">
            <v>156845106</v>
          </cell>
        </row>
        <row r="2212">
          <cell r="A2212" t="str">
            <v>156845107</v>
          </cell>
        </row>
        <row r="2213">
          <cell r="A2213" t="str">
            <v>156845108</v>
          </cell>
        </row>
        <row r="2214">
          <cell r="A2214" t="str">
            <v>156845109</v>
          </cell>
        </row>
        <row r="2215">
          <cell r="A2215" t="str">
            <v>156845111</v>
          </cell>
        </row>
        <row r="2216">
          <cell r="A2216" t="str">
            <v>156845112</v>
          </cell>
        </row>
        <row r="2217">
          <cell r="A2217" t="str">
            <v>156845113</v>
          </cell>
        </row>
        <row r="2218">
          <cell r="A2218" t="str">
            <v>156845114</v>
          </cell>
        </row>
        <row r="2219">
          <cell r="A2219" t="str">
            <v>156845115</v>
          </cell>
        </row>
        <row r="2220">
          <cell r="A2220" t="str">
            <v>156845116</v>
          </cell>
        </row>
        <row r="2221">
          <cell r="A2221" t="str">
            <v>156845400</v>
          </cell>
        </row>
        <row r="2222">
          <cell r="A2222" t="str">
            <v>190000000</v>
          </cell>
        </row>
        <row r="2223">
          <cell r="A2223" t="str">
            <v>191000000</v>
          </cell>
        </row>
        <row r="2224">
          <cell r="A2224" t="str">
            <v>191010000</v>
          </cell>
        </row>
        <row r="2225">
          <cell r="A2225" t="str">
            <v>191039000</v>
          </cell>
        </row>
        <row r="2226">
          <cell r="A2226" t="str">
            <v>191039100</v>
          </cell>
        </row>
        <row r="2227">
          <cell r="A2227" t="str">
            <v>191039102</v>
          </cell>
        </row>
        <row r="2228">
          <cell r="A2228" t="str">
            <v>191039200</v>
          </cell>
        </row>
        <row r="2229">
          <cell r="A2229" t="str">
            <v>191045000</v>
          </cell>
        </row>
        <row r="2230">
          <cell r="A2230" t="str">
            <v>191045100</v>
          </cell>
        </row>
        <row r="2231">
          <cell r="A2231" t="str">
            <v>191045380</v>
          </cell>
        </row>
        <row r="2232">
          <cell r="A2232" t="str">
            <v>191045500</v>
          </cell>
        </row>
        <row r="2233">
          <cell r="A2233" t="str">
            <v>191045780</v>
          </cell>
        </row>
        <row r="2234">
          <cell r="A2234" t="str">
            <v>191045800</v>
          </cell>
        </row>
        <row r="2235">
          <cell r="A2235" t="str">
            <v>191600000</v>
          </cell>
        </row>
        <row r="2236">
          <cell r="A2236" t="str">
            <v>191610000</v>
          </cell>
        </row>
        <row r="2237">
          <cell r="A2237" t="str">
            <v>191633000</v>
          </cell>
        </row>
        <row r="2238">
          <cell r="A2238" t="str">
            <v>191633100</v>
          </cell>
        </row>
        <row r="2239">
          <cell r="A2239" t="str">
            <v>191633102</v>
          </cell>
        </row>
        <row r="2240">
          <cell r="A2240" t="str">
            <v>191633103</v>
          </cell>
        </row>
        <row r="2241">
          <cell r="A2241" t="str">
            <v>191633104</v>
          </cell>
        </row>
        <row r="2242">
          <cell r="A2242" t="str">
            <v>191633200</v>
          </cell>
        </row>
        <row r="2243">
          <cell r="A2243" t="str">
            <v>191637000</v>
          </cell>
        </row>
        <row r="2244">
          <cell r="A2244" t="str">
            <v>191637100</v>
          </cell>
        </row>
        <row r="2245">
          <cell r="A2245" t="str">
            <v>191637102</v>
          </cell>
        </row>
        <row r="2246">
          <cell r="A2246" t="str">
            <v>191637103</v>
          </cell>
        </row>
        <row r="2247">
          <cell r="A2247" t="str">
            <v>191637104</v>
          </cell>
        </row>
        <row r="2248">
          <cell r="A2248" t="str">
            <v>191637200</v>
          </cell>
        </row>
        <row r="2249">
          <cell r="A2249" t="str">
            <v>191637300</v>
          </cell>
        </row>
        <row r="2250">
          <cell r="A2250" t="str">
            <v>191637400</v>
          </cell>
        </row>
        <row r="2251">
          <cell r="A2251" t="str">
            <v>191637500</v>
          </cell>
        </row>
        <row r="2252">
          <cell r="A2252" t="str">
            <v>191637600</v>
          </cell>
        </row>
        <row r="2253">
          <cell r="A2253" t="str">
            <v>191637700</v>
          </cell>
        </row>
        <row r="2254">
          <cell r="A2254" t="str">
            <v>191637800</v>
          </cell>
        </row>
        <row r="2255">
          <cell r="A2255" t="str">
            <v>191637900</v>
          </cell>
        </row>
        <row r="2256">
          <cell r="A2256" t="str">
            <v>192600000</v>
          </cell>
        </row>
        <row r="2257">
          <cell r="A2257" t="str">
            <v>192610000</v>
          </cell>
        </row>
        <row r="2258">
          <cell r="A2258" t="str">
            <v>192633000</v>
          </cell>
        </row>
        <row r="2259">
          <cell r="A2259" t="str">
            <v>192633100</v>
          </cell>
        </row>
        <row r="2260">
          <cell r="A2260" t="str">
            <v>193200000</v>
          </cell>
        </row>
        <row r="2261">
          <cell r="A2261" t="str">
            <v>193230000</v>
          </cell>
        </row>
        <row r="2262">
          <cell r="A2262" t="str">
            <v>193230100</v>
          </cell>
        </row>
        <row r="2263">
          <cell r="A2263" t="str">
            <v>193230200</v>
          </cell>
        </row>
        <row r="2264">
          <cell r="A2264" t="str">
            <v>193230300</v>
          </cell>
        </row>
        <row r="2265">
          <cell r="A2265" t="str">
            <v>193233000</v>
          </cell>
        </row>
        <row r="2266">
          <cell r="A2266" t="str">
            <v>193233100</v>
          </cell>
        </row>
        <row r="2267">
          <cell r="A2267" t="str">
            <v>193233200</v>
          </cell>
        </row>
        <row r="2268">
          <cell r="A2268" t="str">
            <v>193233300</v>
          </cell>
        </row>
        <row r="2269">
          <cell r="A2269" t="str">
            <v>193233400</v>
          </cell>
        </row>
        <row r="2270">
          <cell r="A2270" t="str">
            <v>193233500</v>
          </cell>
        </row>
        <row r="2271">
          <cell r="A2271" t="str">
            <v>193233600</v>
          </cell>
        </row>
        <row r="2272">
          <cell r="A2272" t="str">
            <v>193235000</v>
          </cell>
        </row>
        <row r="2273">
          <cell r="A2273" t="str">
            <v>193235100</v>
          </cell>
        </row>
        <row r="2274">
          <cell r="A2274" t="str">
            <v>193235200</v>
          </cell>
        </row>
        <row r="2275">
          <cell r="A2275" t="str">
            <v>193235300</v>
          </cell>
        </row>
        <row r="2276">
          <cell r="A2276" t="str">
            <v>193237000</v>
          </cell>
        </row>
        <row r="2277">
          <cell r="A2277" t="str">
            <v>193237100</v>
          </cell>
        </row>
        <row r="2278">
          <cell r="A2278" t="str">
            <v>193237200</v>
          </cell>
        </row>
        <row r="2279">
          <cell r="A2279" t="str">
            <v>193239000</v>
          </cell>
        </row>
        <row r="2280">
          <cell r="A2280" t="str">
            <v>193239100</v>
          </cell>
        </row>
        <row r="2281">
          <cell r="A2281" t="str">
            <v>193239200</v>
          </cell>
        </row>
        <row r="2282">
          <cell r="A2282" t="str">
            <v>193239300</v>
          </cell>
        </row>
        <row r="2283">
          <cell r="A2283" t="str">
            <v>193245000</v>
          </cell>
        </row>
        <row r="2284">
          <cell r="A2284" t="str">
            <v>193245100</v>
          </cell>
        </row>
        <row r="2285">
          <cell r="A2285" t="str">
            <v>193247000</v>
          </cell>
        </row>
        <row r="2286">
          <cell r="A2286" t="str">
            <v>193247100</v>
          </cell>
        </row>
        <row r="2287">
          <cell r="A2287" t="str">
            <v>193247200</v>
          </cell>
        </row>
        <row r="2288">
          <cell r="A2288" t="str">
            <v>193249000</v>
          </cell>
        </row>
        <row r="2289">
          <cell r="A2289" t="str">
            <v>193249100</v>
          </cell>
        </row>
        <row r="2290">
          <cell r="A2290" t="str">
            <v>193253000</v>
          </cell>
        </row>
        <row r="2291">
          <cell r="A2291" t="str">
            <v>193253100</v>
          </cell>
        </row>
        <row r="2292">
          <cell r="A2292" t="str">
            <v>193253200</v>
          </cell>
        </row>
        <row r="2293">
          <cell r="A2293" t="str">
            <v>193255000</v>
          </cell>
        </row>
        <row r="2294">
          <cell r="A2294" t="str">
            <v>193255100</v>
          </cell>
        </row>
        <row r="2295">
          <cell r="A2295" t="str">
            <v>193255200</v>
          </cell>
        </row>
        <row r="2296">
          <cell r="A2296" t="str">
            <v>193255300</v>
          </cell>
        </row>
        <row r="2297">
          <cell r="A2297" t="str">
            <v>193259000</v>
          </cell>
        </row>
        <row r="2298">
          <cell r="A2298" t="str">
            <v>193259100</v>
          </cell>
        </row>
        <row r="2299">
          <cell r="A2299" t="str">
            <v>193259300</v>
          </cell>
        </row>
        <row r="2300">
          <cell r="A2300" t="str">
            <v>193259400</v>
          </cell>
        </row>
        <row r="2301">
          <cell r="A2301" t="str">
            <v>193263000</v>
          </cell>
        </row>
        <row r="2302">
          <cell r="A2302" t="str">
            <v>193263100</v>
          </cell>
        </row>
        <row r="2303">
          <cell r="A2303" t="str">
            <v>193265000</v>
          </cell>
        </row>
        <row r="2304">
          <cell r="A2304" t="str">
            <v>193265100</v>
          </cell>
        </row>
        <row r="2305">
          <cell r="A2305" t="str">
            <v>193265200</v>
          </cell>
        </row>
        <row r="2306">
          <cell r="A2306" t="str">
            <v>193265400</v>
          </cell>
        </row>
        <row r="2307">
          <cell r="A2307" t="str">
            <v>193267000</v>
          </cell>
        </row>
        <row r="2308">
          <cell r="A2308" t="str">
            <v>193267100</v>
          </cell>
        </row>
        <row r="2309">
          <cell r="A2309" t="str">
            <v>193267200</v>
          </cell>
        </row>
        <row r="2310">
          <cell r="A2310" t="str">
            <v>193269000</v>
          </cell>
        </row>
        <row r="2311">
          <cell r="A2311" t="str">
            <v>193269100</v>
          </cell>
        </row>
        <row r="2312">
          <cell r="A2312" t="str">
            <v>193269200</v>
          </cell>
        </row>
        <row r="2313">
          <cell r="A2313" t="str">
            <v>193269300</v>
          </cell>
        </row>
        <row r="2314">
          <cell r="A2314" t="str">
            <v>193269400</v>
          </cell>
        </row>
        <row r="2315">
          <cell r="A2315" t="str">
            <v>193273000</v>
          </cell>
        </row>
        <row r="2316">
          <cell r="A2316" t="str">
            <v>193273100</v>
          </cell>
        </row>
        <row r="2317">
          <cell r="A2317" t="str">
            <v>193273200</v>
          </cell>
        </row>
        <row r="2318">
          <cell r="A2318" t="str">
            <v>193273400</v>
          </cell>
        </row>
        <row r="2319">
          <cell r="A2319" t="str">
            <v>193273500</v>
          </cell>
        </row>
        <row r="2320">
          <cell r="A2320" t="str">
            <v>193275000</v>
          </cell>
        </row>
        <row r="2321">
          <cell r="A2321" t="str">
            <v>193275100</v>
          </cell>
        </row>
        <row r="2322">
          <cell r="A2322" t="str">
            <v>193275300</v>
          </cell>
        </row>
        <row r="2323">
          <cell r="A2323" t="str">
            <v>193277000</v>
          </cell>
        </row>
        <row r="2324">
          <cell r="A2324" t="str">
            <v>193277100</v>
          </cell>
        </row>
        <row r="2325">
          <cell r="A2325" t="str">
            <v>193277200</v>
          </cell>
        </row>
        <row r="2326">
          <cell r="A2326" t="str">
            <v>193277300</v>
          </cell>
        </row>
        <row r="2327">
          <cell r="A2327" t="str">
            <v>193277400</v>
          </cell>
        </row>
        <row r="2328">
          <cell r="A2328" t="str">
            <v>193400000</v>
          </cell>
        </row>
        <row r="2329">
          <cell r="A2329" t="str">
            <v>193420000</v>
          </cell>
        </row>
        <row r="2330">
          <cell r="A2330" t="str">
            <v>193420100</v>
          </cell>
        </row>
        <row r="2331">
          <cell r="A2331" t="str">
            <v>193420200</v>
          </cell>
        </row>
        <row r="2332">
          <cell r="A2332" t="str">
            <v>193433000</v>
          </cell>
        </row>
        <row r="2333">
          <cell r="A2333" t="str">
            <v>193433100</v>
          </cell>
        </row>
        <row r="2334">
          <cell r="A2334" t="str">
            <v>193433200</v>
          </cell>
        </row>
        <row r="2335">
          <cell r="A2335" t="str">
            <v>193433300</v>
          </cell>
        </row>
        <row r="2336">
          <cell r="A2336" t="str">
            <v>193435000</v>
          </cell>
        </row>
        <row r="2337">
          <cell r="A2337" t="str">
            <v>193435100</v>
          </cell>
        </row>
        <row r="2338">
          <cell r="A2338" t="str">
            <v>193437000</v>
          </cell>
        </row>
        <row r="2339">
          <cell r="A2339" t="str">
            <v>193437100</v>
          </cell>
        </row>
        <row r="2340">
          <cell r="A2340" t="str">
            <v>193439000</v>
          </cell>
        </row>
        <row r="2341">
          <cell r="A2341" t="str">
            <v>193439100</v>
          </cell>
        </row>
        <row r="2342">
          <cell r="A2342" t="str">
            <v>193439200</v>
          </cell>
        </row>
        <row r="2343">
          <cell r="A2343" t="str">
            <v>193439300</v>
          </cell>
        </row>
        <row r="2344">
          <cell r="A2344" t="str">
            <v>193439400</v>
          </cell>
        </row>
        <row r="2345">
          <cell r="A2345" t="str">
            <v>193439500</v>
          </cell>
        </row>
        <row r="2346">
          <cell r="A2346" t="str">
            <v>193439600</v>
          </cell>
        </row>
        <row r="2347">
          <cell r="A2347" t="str">
            <v>193441000</v>
          </cell>
        </row>
        <row r="2348">
          <cell r="A2348" t="str">
            <v>193441100</v>
          </cell>
        </row>
        <row r="2349">
          <cell r="A2349" t="str">
            <v>193441200</v>
          </cell>
        </row>
        <row r="2350">
          <cell r="A2350" t="str">
            <v>193443000</v>
          </cell>
        </row>
        <row r="2351">
          <cell r="A2351" t="str">
            <v>193443100</v>
          </cell>
        </row>
        <row r="2352">
          <cell r="A2352" t="str">
            <v>193443200</v>
          </cell>
        </row>
        <row r="2353">
          <cell r="A2353" t="str">
            <v>193443300</v>
          </cell>
        </row>
        <row r="2354">
          <cell r="A2354" t="str">
            <v>193445000</v>
          </cell>
        </row>
        <row r="2355">
          <cell r="A2355" t="str">
            <v>193445100</v>
          </cell>
        </row>
        <row r="2356">
          <cell r="A2356" t="str">
            <v>193445200</v>
          </cell>
        </row>
        <row r="2357">
          <cell r="A2357" t="str">
            <v>193445300</v>
          </cell>
        </row>
        <row r="2358">
          <cell r="A2358" t="str">
            <v>193447000</v>
          </cell>
        </row>
        <row r="2359">
          <cell r="A2359" t="str">
            <v>193447100</v>
          </cell>
        </row>
        <row r="2360">
          <cell r="A2360" t="str">
            <v>193449000</v>
          </cell>
        </row>
        <row r="2361">
          <cell r="A2361" t="str">
            <v>193449100</v>
          </cell>
        </row>
        <row r="2362">
          <cell r="A2362" t="str">
            <v>193449200</v>
          </cell>
        </row>
        <row r="2363">
          <cell r="A2363" t="str">
            <v>193451000</v>
          </cell>
        </row>
        <row r="2364">
          <cell r="A2364" t="str">
            <v>193451100</v>
          </cell>
        </row>
        <row r="2365">
          <cell r="A2365" t="str">
            <v>193451200</v>
          </cell>
        </row>
        <row r="2366">
          <cell r="A2366" t="str">
            <v>193451300</v>
          </cell>
        </row>
        <row r="2367">
          <cell r="A2367" t="str">
            <v>193453000</v>
          </cell>
        </row>
        <row r="2368">
          <cell r="A2368" t="str">
            <v>193453100</v>
          </cell>
        </row>
        <row r="2369">
          <cell r="A2369" t="str">
            <v>193455000</v>
          </cell>
        </row>
        <row r="2370">
          <cell r="A2370" t="str">
            <v>193455100</v>
          </cell>
        </row>
        <row r="2371">
          <cell r="A2371" t="str">
            <v>193455200</v>
          </cell>
        </row>
        <row r="2372">
          <cell r="A2372" t="str">
            <v>193455300</v>
          </cell>
        </row>
        <row r="2373">
          <cell r="A2373" t="str">
            <v>193455400</v>
          </cell>
        </row>
        <row r="2374">
          <cell r="A2374" t="str">
            <v>193455500</v>
          </cell>
        </row>
        <row r="2375">
          <cell r="A2375" t="str">
            <v>193457000</v>
          </cell>
        </row>
        <row r="2376">
          <cell r="A2376" t="str">
            <v>193457100</v>
          </cell>
        </row>
        <row r="2377">
          <cell r="A2377" t="str">
            <v>193457200</v>
          </cell>
        </row>
        <row r="2378">
          <cell r="A2378" t="str">
            <v>193457300</v>
          </cell>
        </row>
        <row r="2379">
          <cell r="A2379" t="str">
            <v>193457400</v>
          </cell>
        </row>
        <row r="2380">
          <cell r="A2380" t="str">
            <v>193459000</v>
          </cell>
        </row>
        <row r="2381">
          <cell r="A2381" t="str">
            <v>193459100</v>
          </cell>
        </row>
        <row r="2382">
          <cell r="A2382" t="str">
            <v>193459200</v>
          </cell>
        </row>
        <row r="2383">
          <cell r="A2383" t="str">
            <v>193461000</v>
          </cell>
        </row>
        <row r="2384">
          <cell r="A2384" t="str">
            <v>193461100</v>
          </cell>
        </row>
        <row r="2385">
          <cell r="A2385" t="str">
            <v>193463000</v>
          </cell>
        </row>
        <row r="2386">
          <cell r="A2386" t="str">
            <v>193463100</v>
          </cell>
        </row>
        <row r="2387">
          <cell r="A2387" t="str">
            <v>193463200</v>
          </cell>
        </row>
        <row r="2388">
          <cell r="A2388" t="str">
            <v>193465000</v>
          </cell>
        </row>
        <row r="2389">
          <cell r="A2389" t="str">
            <v>193465100</v>
          </cell>
        </row>
        <row r="2390">
          <cell r="A2390" t="str">
            <v>193467000</v>
          </cell>
        </row>
        <row r="2391">
          <cell r="A2391" t="str">
            <v>193467100</v>
          </cell>
        </row>
        <row r="2392">
          <cell r="A2392" t="str">
            <v>193467200</v>
          </cell>
        </row>
        <row r="2393">
          <cell r="A2393" t="str">
            <v>193467300</v>
          </cell>
        </row>
        <row r="2394">
          <cell r="A2394" t="str">
            <v>193467400</v>
          </cell>
        </row>
        <row r="2395">
          <cell r="A2395" t="str">
            <v>193469000</v>
          </cell>
        </row>
        <row r="2396">
          <cell r="A2396" t="str">
            <v>193469100</v>
          </cell>
        </row>
        <row r="2397">
          <cell r="A2397" t="str">
            <v>193469200</v>
          </cell>
        </row>
        <row r="2398">
          <cell r="A2398" t="str">
            <v>193471000</v>
          </cell>
        </row>
        <row r="2399">
          <cell r="A2399" t="str">
            <v>193471100</v>
          </cell>
        </row>
        <row r="2400">
          <cell r="A2400" t="str">
            <v>193473000</v>
          </cell>
        </row>
        <row r="2401">
          <cell r="A2401" t="str">
            <v>193473100</v>
          </cell>
        </row>
        <row r="2402">
          <cell r="A2402" t="str">
            <v>193473200</v>
          </cell>
        </row>
        <row r="2403">
          <cell r="A2403" t="str">
            <v>193473300</v>
          </cell>
        </row>
        <row r="2404">
          <cell r="A2404" t="str">
            <v>193475000</v>
          </cell>
        </row>
        <row r="2405">
          <cell r="A2405" t="str">
            <v>193475100</v>
          </cell>
        </row>
        <row r="2406">
          <cell r="A2406" t="str">
            <v>193477000</v>
          </cell>
        </row>
        <row r="2407">
          <cell r="A2407" t="str">
            <v>193477100</v>
          </cell>
        </row>
        <row r="2408">
          <cell r="A2408" t="str">
            <v>193477200</v>
          </cell>
        </row>
        <row r="2409">
          <cell r="A2409" t="str">
            <v>193600000</v>
          </cell>
        </row>
        <row r="2410">
          <cell r="A2410" t="str">
            <v>193630000</v>
          </cell>
        </row>
        <row r="2411">
          <cell r="A2411" t="str">
            <v>193630100</v>
          </cell>
        </row>
        <row r="2412">
          <cell r="A2412" t="str">
            <v>193630102</v>
          </cell>
        </row>
        <row r="2413">
          <cell r="A2413" t="str">
            <v>193630200</v>
          </cell>
        </row>
        <row r="2414">
          <cell r="A2414" t="str">
            <v>193630206</v>
          </cell>
        </row>
        <row r="2415">
          <cell r="A2415" t="str">
            <v>193630209</v>
          </cell>
        </row>
        <row r="2416">
          <cell r="A2416" t="str">
            <v>193630300</v>
          </cell>
        </row>
        <row r="2417">
          <cell r="A2417" t="str">
            <v>193633000</v>
          </cell>
        </row>
        <row r="2418">
          <cell r="A2418" t="str">
            <v>193633100</v>
          </cell>
        </row>
        <row r="2419">
          <cell r="A2419" t="str">
            <v>193633106</v>
          </cell>
        </row>
        <row r="2420">
          <cell r="A2420" t="str">
            <v>193633111</v>
          </cell>
        </row>
        <row r="2421">
          <cell r="A2421" t="str">
            <v>193633119</v>
          </cell>
        </row>
        <row r="2422">
          <cell r="A2422" t="str">
            <v>193633127</v>
          </cell>
        </row>
        <row r="2423">
          <cell r="A2423" t="str">
            <v>193635000</v>
          </cell>
        </row>
        <row r="2424">
          <cell r="A2424" t="str">
            <v>193635100</v>
          </cell>
        </row>
        <row r="2425">
          <cell r="A2425" t="str">
            <v>193635200</v>
          </cell>
        </row>
        <row r="2426">
          <cell r="A2426" t="str">
            <v>193635202</v>
          </cell>
        </row>
        <row r="2427">
          <cell r="A2427" t="str">
            <v>193635203</v>
          </cell>
        </row>
        <row r="2428">
          <cell r="A2428" t="str">
            <v>193637000</v>
          </cell>
        </row>
        <row r="2429">
          <cell r="A2429" t="str">
            <v>193637100</v>
          </cell>
        </row>
        <row r="2430">
          <cell r="A2430" t="str">
            <v>193637102</v>
          </cell>
        </row>
        <row r="2431">
          <cell r="A2431" t="str">
            <v>193637105</v>
          </cell>
        </row>
        <row r="2432">
          <cell r="A2432" t="str">
            <v>193637108</v>
          </cell>
        </row>
        <row r="2433">
          <cell r="A2433" t="str">
            <v>193637200</v>
          </cell>
        </row>
        <row r="2434">
          <cell r="A2434" t="str">
            <v>193637202</v>
          </cell>
        </row>
        <row r="2435">
          <cell r="A2435" t="str">
            <v>193637207</v>
          </cell>
        </row>
        <row r="2436">
          <cell r="A2436" t="str">
            <v>193643000</v>
          </cell>
        </row>
        <row r="2437">
          <cell r="A2437" t="str">
            <v>193643100</v>
          </cell>
        </row>
        <row r="2438">
          <cell r="A2438" t="str">
            <v>193645000</v>
          </cell>
        </row>
        <row r="2439">
          <cell r="A2439" t="str">
            <v>193645100</v>
          </cell>
        </row>
        <row r="2440">
          <cell r="A2440" t="str">
            <v>193645200</v>
          </cell>
        </row>
        <row r="2441">
          <cell r="A2441" t="str">
            <v>193647000</v>
          </cell>
        </row>
        <row r="2442">
          <cell r="A2442" t="str">
            <v>193647100</v>
          </cell>
        </row>
        <row r="2443">
          <cell r="A2443" t="str">
            <v>193647108</v>
          </cell>
        </row>
        <row r="2444">
          <cell r="A2444" t="str">
            <v>193647112</v>
          </cell>
        </row>
        <row r="2445">
          <cell r="A2445" t="str">
            <v>193649000</v>
          </cell>
        </row>
        <row r="2446">
          <cell r="A2446" t="str">
            <v>193649100</v>
          </cell>
        </row>
        <row r="2447">
          <cell r="A2447" t="str">
            <v>193649200</v>
          </cell>
        </row>
        <row r="2448">
          <cell r="A2448" t="str">
            <v>193649202</v>
          </cell>
        </row>
        <row r="2449">
          <cell r="A2449" t="str">
            <v>193649203</v>
          </cell>
        </row>
        <row r="2450">
          <cell r="A2450" t="str">
            <v>193653000</v>
          </cell>
        </row>
        <row r="2451">
          <cell r="A2451" t="str">
            <v>193653100</v>
          </cell>
        </row>
        <row r="2452">
          <cell r="A2452" t="str">
            <v>193653400</v>
          </cell>
        </row>
        <row r="2453">
          <cell r="A2453" t="str">
            <v>193653500</v>
          </cell>
        </row>
        <row r="2454">
          <cell r="A2454" t="str">
            <v>193655000</v>
          </cell>
        </row>
        <row r="2455">
          <cell r="A2455" t="str">
            <v>193655100</v>
          </cell>
        </row>
        <row r="2456">
          <cell r="A2456" t="str">
            <v>193655123</v>
          </cell>
        </row>
        <row r="2457">
          <cell r="A2457" t="str">
            <v>193655124</v>
          </cell>
        </row>
        <row r="2458">
          <cell r="A2458" t="str">
            <v>193655129</v>
          </cell>
        </row>
        <row r="2459">
          <cell r="A2459" t="str">
            <v>193655300</v>
          </cell>
        </row>
        <row r="2460">
          <cell r="A2460" t="str">
            <v>193657000</v>
          </cell>
        </row>
        <row r="2461">
          <cell r="A2461" t="str">
            <v>193657100</v>
          </cell>
        </row>
        <row r="2462">
          <cell r="A2462" t="str">
            <v>193657200</v>
          </cell>
        </row>
        <row r="2463">
          <cell r="A2463" t="str">
            <v>193657300</v>
          </cell>
        </row>
        <row r="2464">
          <cell r="A2464" t="str">
            <v>193659000</v>
          </cell>
        </row>
        <row r="2465">
          <cell r="A2465" t="str">
            <v>193659100</v>
          </cell>
        </row>
        <row r="2466">
          <cell r="A2466" t="str">
            <v>193659123</v>
          </cell>
        </row>
        <row r="2467">
          <cell r="A2467" t="str">
            <v>193659300</v>
          </cell>
        </row>
        <row r="2468">
          <cell r="A2468" t="str">
            <v>193663000</v>
          </cell>
        </row>
        <row r="2469">
          <cell r="A2469" t="str">
            <v>193663100</v>
          </cell>
        </row>
        <row r="2470">
          <cell r="A2470" t="str">
            <v>193665000</v>
          </cell>
        </row>
        <row r="2471">
          <cell r="A2471" t="str">
            <v>193665100</v>
          </cell>
        </row>
        <row r="2472">
          <cell r="A2472" t="str">
            <v>193665200</v>
          </cell>
        </row>
        <row r="2473">
          <cell r="A2473" t="str">
            <v>193667000</v>
          </cell>
        </row>
        <row r="2474">
          <cell r="A2474" t="str">
            <v>193667100</v>
          </cell>
        </row>
        <row r="2475">
          <cell r="A2475" t="str">
            <v>194000000</v>
          </cell>
        </row>
        <row r="2476">
          <cell r="A2476" t="str">
            <v>194020000</v>
          </cell>
        </row>
        <row r="2477">
          <cell r="A2477" t="str">
            <v>194020100</v>
          </cell>
        </row>
        <row r="2478">
          <cell r="A2478" t="str">
            <v>194033000</v>
          </cell>
        </row>
        <row r="2479">
          <cell r="A2479" t="str">
            <v>194033100</v>
          </cell>
        </row>
        <row r="2480">
          <cell r="A2480" t="str">
            <v>194035000</v>
          </cell>
        </row>
        <row r="2481">
          <cell r="A2481" t="str">
            <v>194035100</v>
          </cell>
        </row>
        <row r="2482">
          <cell r="A2482" t="str">
            <v>194035200</v>
          </cell>
        </row>
        <row r="2483">
          <cell r="A2483" t="str">
            <v>194035300</v>
          </cell>
        </row>
        <row r="2484">
          <cell r="A2484" t="str">
            <v>194035500</v>
          </cell>
        </row>
        <row r="2485">
          <cell r="A2485" t="str">
            <v>194037000</v>
          </cell>
        </row>
        <row r="2486">
          <cell r="A2486" t="str">
            <v>194037100</v>
          </cell>
        </row>
        <row r="2487">
          <cell r="A2487" t="str">
            <v>194037200</v>
          </cell>
        </row>
        <row r="2488">
          <cell r="A2488" t="str">
            <v>194037300</v>
          </cell>
        </row>
        <row r="2489">
          <cell r="A2489" t="str">
            <v>194037400</v>
          </cell>
        </row>
        <row r="2490">
          <cell r="A2490" t="str">
            <v>194037500</v>
          </cell>
        </row>
        <row r="2491">
          <cell r="A2491" t="str">
            <v>194037502</v>
          </cell>
        </row>
        <row r="2492">
          <cell r="A2492" t="str">
            <v>194037700</v>
          </cell>
        </row>
        <row r="2493">
          <cell r="A2493" t="str">
            <v>194037800</v>
          </cell>
        </row>
        <row r="2494">
          <cell r="A2494" t="str">
            <v>194039000</v>
          </cell>
        </row>
        <row r="2495">
          <cell r="A2495" t="str">
            <v>194039100</v>
          </cell>
        </row>
        <row r="2496">
          <cell r="A2496" t="str">
            <v>194039102</v>
          </cell>
        </row>
        <row r="2497">
          <cell r="A2497" t="str">
            <v>194039200</v>
          </cell>
        </row>
        <row r="2498">
          <cell r="A2498" t="str">
            <v>194039300</v>
          </cell>
        </row>
        <row r="2499">
          <cell r="A2499" t="str">
            <v>194039400</v>
          </cell>
        </row>
        <row r="2500">
          <cell r="A2500" t="str">
            <v>194039500</v>
          </cell>
        </row>
        <row r="2501">
          <cell r="A2501" t="str">
            <v>194039600</v>
          </cell>
        </row>
        <row r="2502">
          <cell r="A2502" t="str">
            <v>194039700</v>
          </cell>
        </row>
        <row r="2503">
          <cell r="A2503" t="str">
            <v>194041000</v>
          </cell>
        </row>
        <row r="2504">
          <cell r="A2504" t="str">
            <v>194041100</v>
          </cell>
        </row>
        <row r="2505">
          <cell r="A2505" t="str">
            <v>194041200</v>
          </cell>
        </row>
        <row r="2506">
          <cell r="A2506" t="str">
            <v>194041300</v>
          </cell>
        </row>
        <row r="2507">
          <cell r="A2507" t="str">
            <v>194043000</v>
          </cell>
        </row>
        <row r="2508">
          <cell r="A2508" t="str">
            <v>194043100</v>
          </cell>
        </row>
        <row r="2509">
          <cell r="A2509" t="str">
            <v>194047000</v>
          </cell>
        </row>
        <row r="2510">
          <cell r="A2510" t="str">
            <v>194047100</v>
          </cell>
        </row>
        <row r="2511">
          <cell r="A2511" t="str">
            <v>194047200</v>
          </cell>
        </row>
        <row r="2512">
          <cell r="A2512" t="str">
            <v>194047300</v>
          </cell>
        </row>
        <row r="2513">
          <cell r="A2513" t="str">
            <v>194049000</v>
          </cell>
        </row>
        <row r="2514">
          <cell r="A2514" t="str">
            <v>194049100</v>
          </cell>
        </row>
        <row r="2515">
          <cell r="A2515" t="str">
            <v>194049200</v>
          </cell>
        </row>
        <row r="2516">
          <cell r="A2516" t="str">
            <v>194049300</v>
          </cell>
        </row>
        <row r="2517">
          <cell r="A2517" t="str">
            <v>194049400</v>
          </cell>
        </row>
        <row r="2518">
          <cell r="A2518" t="str">
            <v>194051000</v>
          </cell>
        </row>
        <row r="2519">
          <cell r="A2519" t="str">
            <v>194051100</v>
          </cell>
        </row>
        <row r="2520">
          <cell r="A2520" t="str">
            <v>194051200</v>
          </cell>
        </row>
        <row r="2521">
          <cell r="A2521" t="str">
            <v>194051202</v>
          </cell>
        </row>
        <row r="2522">
          <cell r="A2522" t="str">
            <v>194051203</v>
          </cell>
        </row>
        <row r="2523">
          <cell r="A2523" t="str">
            <v>194051300</v>
          </cell>
        </row>
        <row r="2524">
          <cell r="A2524" t="str">
            <v>194051302</v>
          </cell>
        </row>
        <row r="2525">
          <cell r="A2525" t="str">
            <v>194053000</v>
          </cell>
        </row>
        <row r="2526">
          <cell r="A2526" t="str">
            <v>194053100</v>
          </cell>
        </row>
        <row r="2527">
          <cell r="A2527" t="str">
            <v>194053102</v>
          </cell>
        </row>
        <row r="2528">
          <cell r="A2528" t="str">
            <v>194053103</v>
          </cell>
        </row>
        <row r="2529">
          <cell r="A2529" t="str">
            <v>194053104</v>
          </cell>
        </row>
        <row r="2530">
          <cell r="A2530" t="str">
            <v>194053200</v>
          </cell>
        </row>
        <row r="2531">
          <cell r="A2531" t="str">
            <v>194053202</v>
          </cell>
        </row>
        <row r="2532">
          <cell r="A2532" t="str">
            <v>194053300</v>
          </cell>
        </row>
        <row r="2533">
          <cell r="A2533" t="str">
            <v>194053303</v>
          </cell>
        </row>
        <row r="2534">
          <cell r="A2534" t="str">
            <v>194053304</v>
          </cell>
        </row>
        <row r="2535">
          <cell r="A2535" t="str">
            <v>194055000</v>
          </cell>
        </row>
        <row r="2536">
          <cell r="A2536" t="str">
            <v>194055100</v>
          </cell>
        </row>
        <row r="2537">
          <cell r="A2537" t="str">
            <v>194055200</v>
          </cell>
        </row>
        <row r="2538">
          <cell r="A2538" t="str">
            <v>194055300</v>
          </cell>
        </row>
        <row r="2539">
          <cell r="A2539" t="str">
            <v>194057000</v>
          </cell>
        </row>
        <row r="2540">
          <cell r="A2540" t="str">
            <v>194057100</v>
          </cell>
        </row>
        <row r="2541">
          <cell r="A2541" t="str">
            <v>194057200</v>
          </cell>
        </row>
        <row r="2542">
          <cell r="A2542" t="str">
            <v>194057300</v>
          </cell>
        </row>
        <row r="2543">
          <cell r="A2543" t="str">
            <v>194057400</v>
          </cell>
        </row>
        <row r="2544">
          <cell r="A2544" t="str">
            <v>194057500</v>
          </cell>
        </row>
        <row r="2545">
          <cell r="A2545" t="str">
            <v>194057600</v>
          </cell>
        </row>
        <row r="2546">
          <cell r="A2546" t="str">
            <v>194057602</v>
          </cell>
        </row>
        <row r="2547">
          <cell r="A2547" t="str">
            <v>194057603</v>
          </cell>
        </row>
        <row r="2548">
          <cell r="A2548" t="str">
            <v>194057604</v>
          </cell>
        </row>
        <row r="2549">
          <cell r="A2549" t="str">
            <v>194059000</v>
          </cell>
        </row>
        <row r="2550">
          <cell r="A2550" t="str">
            <v>194059100</v>
          </cell>
        </row>
        <row r="2551">
          <cell r="A2551" t="str">
            <v>194063000</v>
          </cell>
        </row>
        <row r="2552">
          <cell r="A2552" t="str">
            <v>194063100</v>
          </cell>
        </row>
        <row r="2553">
          <cell r="A2553" t="str">
            <v>194063200</v>
          </cell>
        </row>
        <row r="2554">
          <cell r="A2554" t="str">
            <v>194063300</v>
          </cell>
        </row>
        <row r="2555">
          <cell r="A2555" t="str">
            <v>194063400</v>
          </cell>
        </row>
        <row r="2556">
          <cell r="A2556" t="str">
            <v>194063500</v>
          </cell>
        </row>
        <row r="2557">
          <cell r="A2557" t="str">
            <v>194064000</v>
          </cell>
        </row>
        <row r="2558">
          <cell r="A2558" t="str">
            <v>194064100</v>
          </cell>
        </row>
        <row r="2559">
          <cell r="A2559" t="str">
            <v>194065000</v>
          </cell>
        </row>
        <row r="2560">
          <cell r="A2560" t="str">
            <v>194065100</v>
          </cell>
        </row>
        <row r="2561">
          <cell r="A2561" t="str">
            <v>194065102</v>
          </cell>
        </row>
        <row r="2562">
          <cell r="A2562" t="str">
            <v>194065105</v>
          </cell>
        </row>
        <row r="2563">
          <cell r="A2563" t="str">
            <v>194065200</v>
          </cell>
        </row>
        <row r="2564">
          <cell r="A2564" t="str">
            <v>194065202</v>
          </cell>
        </row>
        <row r="2565">
          <cell r="A2565" t="str">
            <v>194067000</v>
          </cell>
        </row>
        <row r="2566">
          <cell r="A2566" t="str">
            <v>194067100</v>
          </cell>
        </row>
        <row r="2567">
          <cell r="A2567" t="str">
            <v>194067200</v>
          </cell>
        </row>
        <row r="2568">
          <cell r="A2568" t="str">
            <v>194067300</v>
          </cell>
        </row>
        <row r="2569">
          <cell r="A2569" t="str">
            <v>194069000</v>
          </cell>
        </row>
        <row r="2570">
          <cell r="A2570" t="str">
            <v>194069100</v>
          </cell>
        </row>
        <row r="2571">
          <cell r="A2571" t="str">
            <v>194069200</v>
          </cell>
        </row>
        <row r="2572">
          <cell r="A2572" t="str">
            <v>194071000</v>
          </cell>
        </row>
        <row r="2573">
          <cell r="A2573" t="str">
            <v>194071100</v>
          </cell>
        </row>
        <row r="2574">
          <cell r="A2574" t="str">
            <v>194071200</v>
          </cell>
        </row>
        <row r="2575">
          <cell r="A2575" t="str">
            <v>194073000</v>
          </cell>
        </row>
        <row r="2576">
          <cell r="A2576" t="str">
            <v>194073100</v>
          </cell>
        </row>
        <row r="2577">
          <cell r="A2577" t="str">
            <v>194073200</v>
          </cell>
        </row>
        <row r="2578">
          <cell r="A2578" t="str">
            <v>194073300</v>
          </cell>
        </row>
        <row r="2579">
          <cell r="A2579" t="str">
            <v>194073400</v>
          </cell>
        </row>
        <row r="2580">
          <cell r="A2580" t="str">
            <v>194075000</v>
          </cell>
        </row>
        <row r="2581">
          <cell r="A2581" t="str">
            <v>194075100</v>
          </cell>
        </row>
        <row r="2582">
          <cell r="A2582" t="str">
            <v>194075200</v>
          </cell>
        </row>
        <row r="2583">
          <cell r="A2583" t="str">
            <v>194077000</v>
          </cell>
        </row>
        <row r="2584">
          <cell r="A2584" t="str">
            <v>194077100</v>
          </cell>
        </row>
        <row r="2585">
          <cell r="A2585" t="str">
            <v>194077200</v>
          </cell>
        </row>
        <row r="2586">
          <cell r="A2586" t="str">
            <v>194077300</v>
          </cell>
        </row>
        <row r="2587">
          <cell r="A2587" t="str">
            <v>194079000</v>
          </cell>
        </row>
        <row r="2588">
          <cell r="A2588" t="str">
            <v>194079100</v>
          </cell>
        </row>
        <row r="2589">
          <cell r="A2589" t="str">
            <v>194079102</v>
          </cell>
        </row>
        <row r="2590">
          <cell r="A2590" t="str">
            <v>194079200</v>
          </cell>
        </row>
        <row r="2591">
          <cell r="A2591" t="str">
            <v>194079202</v>
          </cell>
        </row>
        <row r="2592">
          <cell r="A2592" t="str">
            <v>194079203</v>
          </cell>
        </row>
        <row r="2593">
          <cell r="A2593" t="str">
            <v>194079300</v>
          </cell>
        </row>
        <row r="2594">
          <cell r="A2594" t="str">
            <v>194081000</v>
          </cell>
        </row>
        <row r="2595">
          <cell r="A2595" t="str">
            <v>194081100</v>
          </cell>
        </row>
        <row r="2596">
          <cell r="A2596" t="str">
            <v>194081102</v>
          </cell>
        </row>
        <row r="2597">
          <cell r="A2597" t="str">
            <v>194081103</v>
          </cell>
        </row>
        <row r="2598">
          <cell r="A2598" t="str">
            <v>194081104</v>
          </cell>
        </row>
        <row r="2599">
          <cell r="A2599" t="str">
            <v>194081200</v>
          </cell>
        </row>
        <row r="2600">
          <cell r="A2600" t="str">
            <v>194083000</v>
          </cell>
        </row>
        <row r="2601">
          <cell r="A2601" t="str">
            <v>194083100</v>
          </cell>
        </row>
        <row r="2602">
          <cell r="A2602" t="str">
            <v>194083200</v>
          </cell>
        </row>
        <row r="2603">
          <cell r="A2603" t="str">
            <v>194083300</v>
          </cell>
        </row>
        <row r="2604">
          <cell r="A2604" t="str">
            <v>194200000</v>
          </cell>
        </row>
        <row r="2605">
          <cell r="A2605" t="str">
            <v>194230000</v>
          </cell>
        </row>
        <row r="2606">
          <cell r="A2606" t="str">
            <v>194230100</v>
          </cell>
        </row>
        <row r="2607">
          <cell r="A2607" t="str">
            <v>194230102</v>
          </cell>
        </row>
        <row r="2608">
          <cell r="A2608" t="str">
            <v>194230103</v>
          </cell>
        </row>
        <row r="2609">
          <cell r="A2609" t="str">
            <v>194230104</v>
          </cell>
        </row>
        <row r="2610">
          <cell r="A2610" t="str">
            <v>194230200</v>
          </cell>
        </row>
        <row r="2611">
          <cell r="A2611" t="str">
            <v>194230300</v>
          </cell>
        </row>
        <row r="2612">
          <cell r="A2612" t="str">
            <v>194233000</v>
          </cell>
        </row>
        <row r="2613">
          <cell r="A2613" t="str">
            <v>194233100</v>
          </cell>
        </row>
        <row r="2614">
          <cell r="A2614" t="str">
            <v>194235000</v>
          </cell>
        </row>
        <row r="2615">
          <cell r="A2615" t="str">
            <v>194235100</v>
          </cell>
        </row>
        <row r="2616">
          <cell r="A2616" t="str">
            <v>194235104</v>
          </cell>
        </row>
        <row r="2617">
          <cell r="A2617" t="str">
            <v>194237000</v>
          </cell>
        </row>
        <row r="2618">
          <cell r="A2618" t="str">
            <v>194237100</v>
          </cell>
        </row>
        <row r="2619">
          <cell r="A2619" t="str">
            <v>194237200</v>
          </cell>
        </row>
        <row r="2620">
          <cell r="A2620" t="str">
            <v>194237300</v>
          </cell>
        </row>
        <row r="2621">
          <cell r="A2621" t="str">
            <v>194237400</v>
          </cell>
        </row>
        <row r="2622">
          <cell r="A2622" t="str">
            <v>194239000</v>
          </cell>
        </row>
        <row r="2623">
          <cell r="A2623" t="str">
            <v>194239100</v>
          </cell>
        </row>
        <row r="2624">
          <cell r="A2624" t="str">
            <v>194239200</v>
          </cell>
        </row>
        <row r="2625">
          <cell r="A2625" t="str">
            <v>194241000</v>
          </cell>
        </row>
        <row r="2626">
          <cell r="A2626" t="str">
            <v>194241100</v>
          </cell>
        </row>
        <row r="2627">
          <cell r="A2627" t="str">
            <v>194243000</v>
          </cell>
        </row>
        <row r="2628">
          <cell r="A2628" t="str">
            <v>194243100</v>
          </cell>
        </row>
        <row r="2629">
          <cell r="A2629" t="str">
            <v>194245000</v>
          </cell>
        </row>
        <row r="2630">
          <cell r="A2630" t="str">
            <v>194245100</v>
          </cell>
        </row>
        <row r="2631">
          <cell r="A2631" t="str">
            <v>194245200</v>
          </cell>
        </row>
        <row r="2632">
          <cell r="A2632" t="str">
            <v>194245300</v>
          </cell>
        </row>
        <row r="2633">
          <cell r="A2633" t="str">
            <v>194245400</v>
          </cell>
        </row>
        <row r="2634">
          <cell r="A2634" t="str">
            <v>194245500</v>
          </cell>
        </row>
        <row r="2635">
          <cell r="A2635" t="str">
            <v>194247000</v>
          </cell>
        </row>
        <row r="2636">
          <cell r="A2636" t="str">
            <v>194247100</v>
          </cell>
        </row>
        <row r="2637">
          <cell r="A2637" t="str">
            <v>194247200</v>
          </cell>
        </row>
        <row r="2638">
          <cell r="A2638" t="str">
            <v>194247300</v>
          </cell>
        </row>
        <row r="2639">
          <cell r="A2639" t="str">
            <v>194247400</v>
          </cell>
        </row>
        <row r="2640">
          <cell r="A2640" t="str">
            <v>194251000</v>
          </cell>
        </row>
        <row r="2641">
          <cell r="A2641" t="str">
            <v>194251100</v>
          </cell>
        </row>
        <row r="2642">
          <cell r="A2642" t="str">
            <v>194251200</v>
          </cell>
        </row>
        <row r="2643">
          <cell r="A2643" t="str">
            <v>194251300</v>
          </cell>
        </row>
        <row r="2644">
          <cell r="A2644" t="str">
            <v>194253000</v>
          </cell>
        </row>
        <row r="2645">
          <cell r="A2645" t="str">
            <v>194253100</v>
          </cell>
        </row>
        <row r="2646">
          <cell r="A2646" t="str">
            <v>194253200</v>
          </cell>
        </row>
        <row r="2647">
          <cell r="A2647" t="str">
            <v>194253300</v>
          </cell>
        </row>
        <row r="2648">
          <cell r="A2648" t="str">
            <v>194253400</v>
          </cell>
        </row>
        <row r="2649">
          <cell r="A2649" t="str">
            <v>194253500</v>
          </cell>
        </row>
        <row r="2650">
          <cell r="A2650" t="str">
            <v>194255000</v>
          </cell>
        </row>
        <row r="2651">
          <cell r="A2651" t="str">
            <v>194255100</v>
          </cell>
        </row>
        <row r="2652">
          <cell r="A2652" t="str">
            <v>194255200</v>
          </cell>
        </row>
        <row r="2653">
          <cell r="A2653" t="str">
            <v>194255300</v>
          </cell>
        </row>
        <row r="2654">
          <cell r="A2654" t="str">
            <v>194255400</v>
          </cell>
        </row>
        <row r="2655">
          <cell r="A2655" t="str">
            <v>194255500</v>
          </cell>
        </row>
        <row r="2656">
          <cell r="A2656" t="str">
            <v>194255600</v>
          </cell>
        </row>
        <row r="2657">
          <cell r="A2657" t="str">
            <v>194255700</v>
          </cell>
        </row>
        <row r="2658">
          <cell r="A2658" t="str">
            <v>194255800</v>
          </cell>
        </row>
        <row r="2659">
          <cell r="A2659" t="str">
            <v>194257000</v>
          </cell>
        </row>
        <row r="2660">
          <cell r="A2660" t="str">
            <v>194257100</v>
          </cell>
        </row>
        <row r="2661">
          <cell r="A2661" t="str">
            <v>194259000</v>
          </cell>
        </row>
        <row r="2662">
          <cell r="A2662" t="str">
            <v>194259100</v>
          </cell>
        </row>
        <row r="2663">
          <cell r="A2663" t="str">
            <v>194259200</v>
          </cell>
        </row>
        <row r="2664">
          <cell r="A2664" t="str">
            <v>194259300</v>
          </cell>
        </row>
        <row r="2665">
          <cell r="A2665" t="str">
            <v>194261000</v>
          </cell>
        </row>
        <row r="2666">
          <cell r="A2666" t="str">
            <v>194261100</v>
          </cell>
        </row>
        <row r="2667">
          <cell r="A2667" t="str">
            <v>194263000</v>
          </cell>
        </row>
        <row r="2668">
          <cell r="A2668" t="str">
            <v>194263100</v>
          </cell>
        </row>
        <row r="2669">
          <cell r="A2669" t="str">
            <v>194263200</v>
          </cell>
        </row>
        <row r="2670">
          <cell r="A2670" t="str">
            <v>194265000</v>
          </cell>
        </row>
        <row r="2671">
          <cell r="A2671" t="str">
            <v>194265100</v>
          </cell>
        </row>
        <row r="2672">
          <cell r="A2672" t="str">
            <v>194267000</v>
          </cell>
        </row>
        <row r="2673">
          <cell r="A2673" t="str">
            <v>194267100</v>
          </cell>
        </row>
        <row r="2674">
          <cell r="A2674" t="str">
            <v>194273000</v>
          </cell>
        </row>
        <row r="2675">
          <cell r="A2675" t="str">
            <v>194273100</v>
          </cell>
        </row>
        <row r="2676">
          <cell r="A2676" t="str">
            <v>194273300</v>
          </cell>
        </row>
        <row r="2677">
          <cell r="A2677" t="str">
            <v>194273400</v>
          </cell>
        </row>
        <row r="2678">
          <cell r="A2678" t="str">
            <v>194275000</v>
          </cell>
        </row>
        <row r="2679">
          <cell r="A2679" t="str">
            <v>194275100</v>
          </cell>
        </row>
        <row r="2680">
          <cell r="A2680" t="str">
            <v>194277000</v>
          </cell>
        </row>
        <row r="2681">
          <cell r="A2681" t="str">
            <v>194277100</v>
          </cell>
        </row>
        <row r="2682">
          <cell r="A2682" t="str">
            <v>194277200</v>
          </cell>
        </row>
        <row r="2683">
          <cell r="A2683" t="str">
            <v>194277300</v>
          </cell>
        </row>
        <row r="2684">
          <cell r="A2684" t="str">
            <v>194277400</v>
          </cell>
        </row>
        <row r="2685">
          <cell r="A2685" t="str">
            <v>194279000</v>
          </cell>
        </row>
        <row r="2686">
          <cell r="A2686" t="str">
            <v>194279100</v>
          </cell>
        </row>
        <row r="2687">
          <cell r="A2687" t="str">
            <v>194281000</v>
          </cell>
        </row>
        <row r="2688">
          <cell r="A2688" t="str">
            <v>194281100</v>
          </cell>
        </row>
        <row r="2689">
          <cell r="A2689" t="str">
            <v>194281200</v>
          </cell>
        </row>
        <row r="2690">
          <cell r="A2690" t="str">
            <v>194283000</v>
          </cell>
        </row>
        <row r="2691">
          <cell r="A2691" t="str">
            <v>194283100</v>
          </cell>
        </row>
        <row r="2692">
          <cell r="A2692" t="str">
            <v>194283200</v>
          </cell>
        </row>
        <row r="2693">
          <cell r="A2693" t="str">
            <v>194283300</v>
          </cell>
        </row>
        <row r="2694">
          <cell r="A2694" t="str">
            <v>194600000</v>
          </cell>
        </row>
        <row r="2695">
          <cell r="A2695" t="str">
            <v>194630000</v>
          </cell>
        </row>
        <row r="2696">
          <cell r="A2696" t="str">
            <v>194630100</v>
          </cell>
        </row>
        <row r="2697">
          <cell r="A2697" t="str">
            <v>194630200</v>
          </cell>
        </row>
        <row r="2698">
          <cell r="A2698" t="str">
            <v>194630300</v>
          </cell>
        </row>
        <row r="2699">
          <cell r="A2699" t="str">
            <v>194630400</v>
          </cell>
        </row>
        <row r="2700">
          <cell r="A2700" t="str">
            <v>194633000</v>
          </cell>
        </row>
        <row r="2701">
          <cell r="A2701" t="str">
            <v>194633100</v>
          </cell>
        </row>
        <row r="2702">
          <cell r="A2702" t="str">
            <v>194633200</v>
          </cell>
        </row>
        <row r="2703">
          <cell r="A2703" t="str">
            <v>194633300</v>
          </cell>
        </row>
        <row r="2704">
          <cell r="A2704" t="str">
            <v>194633400</v>
          </cell>
        </row>
        <row r="2705">
          <cell r="A2705" t="str">
            <v>194633500</v>
          </cell>
        </row>
        <row r="2706">
          <cell r="A2706" t="str">
            <v>194635000</v>
          </cell>
        </row>
        <row r="2707">
          <cell r="A2707" t="str">
            <v>194635100</v>
          </cell>
        </row>
        <row r="2708">
          <cell r="A2708" t="str">
            <v>194635200</v>
          </cell>
        </row>
        <row r="2709">
          <cell r="A2709" t="str">
            <v>194635400</v>
          </cell>
        </row>
        <row r="2710">
          <cell r="A2710" t="str">
            <v>194637000</v>
          </cell>
        </row>
        <row r="2711">
          <cell r="A2711" t="str">
            <v>194637100</v>
          </cell>
        </row>
        <row r="2712">
          <cell r="A2712" t="str">
            <v>194637200</v>
          </cell>
        </row>
        <row r="2713">
          <cell r="A2713" t="str">
            <v>194637300</v>
          </cell>
        </row>
        <row r="2714">
          <cell r="A2714" t="str">
            <v>194637400</v>
          </cell>
        </row>
        <row r="2715">
          <cell r="A2715" t="str">
            <v>194637500</v>
          </cell>
        </row>
        <row r="2716">
          <cell r="A2716" t="str">
            <v>194639000</v>
          </cell>
        </row>
        <row r="2717">
          <cell r="A2717" t="str">
            <v>194639100</v>
          </cell>
        </row>
        <row r="2718">
          <cell r="A2718" t="str">
            <v>194639200</v>
          </cell>
        </row>
        <row r="2719">
          <cell r="A2719" t="str">
            <v>194639300</v>
          </cell>
        </row>
        <row r="2720">
          <cell r="A2720" t="str">
            <v>194639400</v>
          </cell>
        </row>
        <row r="2721">
          <cell r="A2721" t="str">
            <v>194639500</v>
          </cell>
        </row>
        <row r="2722">
          <cell r="A2722" t="str">
            <v>194639600</v>
          </cell>
        </row>
        <row r="2723">
          <cell r="A2723" t="str">
            <v>194639700</v>
          </cell>
        </row>
        <row r="2724">
          <cell r="A2724" t="str">
            <v>194641000</v>
          </cell>
        </row>
        <row r="2725">
          <cell r="A2725" t="str">
            <v>194641100</v>
          </cell>
        </row>
        <row r="2726">
          <cell r="A2726" t="str">
            <v>194641200</v>
          </cell>
        </row>
        <row r="2727">
          <cell r="A2727" t="str">
            <v>194641300</v>
          </cell>
        </row>
        <row r="2728">
          <cell r="A2728" t="str">
            <v>194643000</v>
          </cell>
        </row>
        <row r="2729">
          <cell r="A2729" t="str">
            <v>194643100</v>
          </cell>
        </row>
        <row r="2730">
          <cell r="A2730" t="str">
            <v>194643200</v>
          </cell>
        </row>
        <row r="2731">
          <cell r="A2731" t="str">
            <v>194643300</v>
          </cell>
        </row>
        <row r="2732">
          <cell r="A2732" t="str">
            <v>194643400</v>
          </cell>
        </row>
        <row r="2733">
          <cell r="A2733" t="str">
            <v>194645000</v>
          </cell>
        </row>
        <row r="2734">
          <cell r="A2734" t="str">
            <v>194645100</v>
          </cell>
        </row>
        <row r="2735">
          <cell r="A2735" t="str">
            <v>194645200</v>
          </cell>
        </row>
        <row r="2736">
          <cell r="A2736" t="str">
            <v>194647000</v>
          </cell>
        </row>
        <row r="2737">
          <cell r="A2737" t="str">
            <v>194647100</v>
          </cell>
        </row>
        <row r="2738">
          <cell r="A2738" t="str">
            <v>194647200</v>
          </cell>
        </row>
        <row r="2739">
          <cell r="A2739" t="str">
            <v>194647300</v>
          </cell>
        </row>
        <row r="2740">
          <cell r="A2740" t="str">
            <v>194647400</v>
          </cell>
        </row>
        <row r="2741">
          <cell r="A2741" t="str">
            <v>194647500</v>
          </cell>
        </row>
        <row r="2742">
          <cell r="A2742" t="str">
            <v>194649000</v>
          </cell>
        </row>
        <row r="2743">
          <cell r="A2743" t="str">
            <v>194649100</v>
          </cell>
        </row>
        <row r="2744">
          <cell r="A2744" t="str">
            <v>194649200</v>
          </cell>
        </row>
        <row r="2745">
          <cell r="A2745" t="str">
            <v>194649300</v>
          </cell>
        </row>
        <row r="2746">
          <cell r="A2746" t="str">
            <v>194649400</v>
          </cell>
        </row>
        <row r="2747">
          <cell r="A2747" t="str">
            <v>194649500</v>
          </cell>
        </row>
        <row r="2748">
          <cell r="A2748" t="str">
            <v>194653000</v>
          </cell>
        </row>
        <row r="2749">
          <cell r="A2749" t="str">
            <v>194653100</v>
          </cell>
        </row>
        <row r="2750">
          <cell r="A2750" t="str">
            <v>194653200</v>
          </cell>
        </row>
        <row r="2751">
          <cell r="A2751" t="str">
            <v>194653300</v>
          </cell>
        </row>
        <row r="2752">
          <cell r="A2752" t="str">
            <v>194653400</v>
          </cell>
        </row>
        <row r="2753">
          <cell r="A2753" t="str">
            <v>194655000</v>
          </cell>
        </row>
        <row r="2754">
          <cell r="A2754" t="str">
            <v>194655100</v>
          </cell>
        </row>
        <row r="2755">
          <cell r="A2755" t="str">
            <v>194655200</v>
          </cell>
        </row>
        <row r="2756">
          <cell r="A2756" t="str">
            <v>194655300</v>
          </cell>
        </row>
        <row r="2757">
          <cell r="A2757" t="str">
            <v>194655400</v>
          </cell>
        </row>
        <row r="2758">
          <cell r="A2758" t="str">
            <v>194655500</v>
          </cell>
        </row>
        <row r="2759">
          <cell r="A2759" t="str">
            <v>194655600</v>
          </cell>
        </row>
        <row r="2760">
          <cell r="A2760" t="str">
            <v>194657000</v>
          </cell>
        </row>
        <row r="2761">
          <cell r="A2761" t="str">
            <v>194657100</v>
          </cell>
        </row>
        <row r="2762">
          <cell r="A2762" t="str">
            <v>194657200</v>
          </cell>
        </row>
        <row r="2763">
          <cell r="A2763" t="str">
            <v>194657300</v>
          </cell>
        </row>
        <row r="2764">
          <cell r="A2764" t="str">
            <v>194657400</v>
          </cell>
        </row>
        <row r="2765">
          <cell r="A2765" t="str">
            <v>194663000</v>
          </cell>
        </row>
        <row r="2766">
          <cell r="A2766" t="str">
            <v>194663100</v>
          </cell>
        </row>
        <row r="2767">
          <cell r="A2767" t="str">
            <v>194663200</v>
          </cell>
        </row>
        <row r="2768">
          <cell r="A2768" t="str">
            <v>194663300</v>
          </cell>
        </row>
        <row r="2769">
          <cell r="A2769" t="str">
            <v>194667000</v>
          </cell>
        </row>
        <row r="2770">
          <cell r="A2770" t="str">
            <v>194667100</v>
          </cell>
        </row>
        <row r="2771">
          <cell r="A2771" t="str">
            <v>194667200</v>
          </cell>
        </row>
        <row r="2772">
          <cell r="A2772" t="str">
            <v>194667300</v>
          </cell>
        </row>
        <row r="2773">
          <cell r="A2773" t="str">
            <v>194800000</v>
          </cell>
        </row>
        <row r="2774">
          <cell r="A2774" t="str">
            <v>194830000</v>
          </cell>
        </row>
        <row r="2775">
          <cell r="A2775" t="str">
            <v>194830100</v>
          </cell>
        </row>
        <row r="2776">
          <cell r="A2776" t="str">
            <v>194830200</v>
          </cell>
        </row>
        <row r="2777">
          <cell r="A2777" t="str">
            <v>194830300</v>
          </cell>
        </row>
        <row r="2778">
          <cell r="A2778" t="str">
            <v>194833000</v>
          </cell>
        </row>
        <row r="2779">
          <cell r="A2779" t="str">
            <v>194833100</v>
          </cell>
        </row>
        <row r="2780">
          <cell r="A2780" t="str">
            <v>194833200</v>
          </cell>
        </row>
        <row r="2781">
          <cell r="A2781" t="str">
            <v>194833300</v>
          </cell>
        </row>
        <row r="2782">
          <cell r="A2782" t="str">
            <v>194833400</v>
          </cell>
        </row>
        <row r="2783">
          <cell r="A2783" t="str">
            <v>194835000</v>
          </cell>
        </row>
        <row r="2784">
          <cell r="A2784" t="str">
            <v>194835100</v>
          </cell>
        </row>
        <row r="2785">
          <cell r="A2785" t="str">
            <v>194835102</v>
          </cell>
        </row>
        <row r="2786">
          <cell r="A2786" t="str">
            <v>194835200</v>
          </cell>
        </row>
        <row r="2787">
          <cell r="A2787" t="str">
            <v>194839000</v>
          </cell>
        </row>
        <row r="2788">
          <cell r="A2788" t="str">
            <v>194839100</v>
          </cell>
        </row>
        <row r="2789">
          <cell r="A2789" t="str">
            <v>194839102</v>
          </cell>
        </row>
        <row r="2790">
          <cell r="A2790" t="str">
            <v>194839200</v>
          </cell>
        </row>
        <row r="2791">
          <cell r="A2791" t="str">
            <v>194839300</v>
          </cell>
        </row>
        <row r="2792">
          <cell r="A2792" t="str">
            <v>194839400</v>
          </cell>
        </row>
        <row r="2793">
          <cell r="A2793" t="str">
            <v>194843000</v>
          </cell>
        </row>
        <row r="2794">
          <cell r="A2794" t="str">
            <v>194843100</v>
          </cell>
        </row>
        <row r="2795">
          <cell r="A2795" t="str">
            <v>194843102</v>
          </cell>
        </row>
        <row r="2796">
          <cell r="A2796" t="str">
            <v>194843200</v>
          </cell>
        </row>
        <row r="2797">
          <cell r="A2797" t="str">
            <v>194843300</v>
          </cell>
        </row>
        <row r="2798">
          <cell r="A2798" t="str">
            <v>194843400</v>
          </cell>
        </row>
        <row r="2799">
          <cell r="A2799" t="str">
            <v>194843500</v>
          </cell>
        </row>
        <row r="2800">
          <cell r="A2800" t="str">
            <v>194845000</v>
          </cell>
        </row>
        <row r="2801">
          <cell r="A2801" t="str">
            <v>194845100</v>
          </cell>
        </row>
        <row r="2802">
          <cell r="A2802" t="str">
            <v>194845200</v>
          </cell>
        </row>
        <row r="2803">
          <cell r="A2803" t="str">
            <v>194847000</v>
          </cell>
        </row>
        <row r="2804">
          <cell r="A2804" t="str">
            <v>194847100</v>
          </cell>
        </row>
        <row r="2805">
          <cell r="A2805" t="str">
            <v>194847200</v>
          </cell>
        </row>
        <row r="2806">
          <cell r="A2806" t="str">
            <v>194847300</v>
          </cell>
        </row>
        <row r="2807">
          <cell r="A2807" t="str">
            <v>194847400</v>
          </cell>
        </row>
        <row r="2808">
          <cell r="A2808" t="str">
            <v>194849000</v>
          </cell>
        </row>
        <row r="2809">
          <cell r="A2809" t="str">
            <v>194849100</v>
          </cell>
        </row>
        <row r="2810">
          <cell r="A2810" t="str">
            <v>194849200</v>
          </cell>
        </row>
        <row r="2811">
          <cell r="A2811" t="str">
            <v>194849300</v>
          </cell>
        </row>
        <row r="2812">
          <cell r="A2812" t="str">
            <v>194849500</v>
          </cell>
        </row>
        <row r="2813">
          <cell r="A2813" t="str">
            <v>194849600</v>
          </cell>
        </row>
        <row r="2814">
          <cell r="A2814" t="str">
            <v>194853000</v>
          </cell>
        </row>
        <row r="2815">
          <cell r="A2815" t="str">
            <v>194853100</v>
          </cell>
        </row>
        <row r="2816">
          <cell r="A2816" t="str">
            <v>194853102</v>
          </cell>
        </row>
        <row r="2817">
          <cell r="A2817" t="str">
            <v>194853103</v>
          </cell>
        </row>
        <row r="2818">
          <cell r="A2818" t="str">
            <v>194853104</v>
          </cell>
        </row>
        <row r="2819">
          <cell r="A2819" t="str">
            <v>194853105</v>
          </cell>
        </row>
        <row r="2820">
          <cell r="A2820" t="str">
            <v>194853200</v>
          </cell>
        </row>
        <row r="2821">
          <cell r="A2821" t="str">
            <v>194855000</v>
          </cell>
        </row>
        <row r="2822">
          <cell r="A2822" t="str">
            <v>194855100</v>
          </cell>
        </row>
        <row r="2823">
          <cell r="A2823" t="str">
            <v>194855200</v>
          </cell>
        </row>
        <row r="2824">
          <cell r="A2824" t="str">
            <v>194855300</v>
          </cell>
        </row>
        <row r="2825">
          <cell r="A2825" t="str">
            <v>195000000</v>
          </cell>
        </row>
        <row r="2826">
          <cell r="A2826" t="str">
            <v>195020000</v>
          </cell>
        </row>
        <row r="2827">
          <cell r="A2827" t="str">
            <v>195020100</v>
          </cell>
        </row>
        <row r="2828">
          <cell r="A2828" t="str">
            <v>195020200</v>
          </cell>
        </row>
        <row r="2829">
          <cell r="A2829" t="str">
            <v>195020300</v>
          </cell>
        </row>
        <row r="2830">
          <cell r="A2830" t="str">
            <v>195020400</v>
          </cell>
        </row>
        <row r="2831">
          <cell r="A2831" t="str">
            <v>195033000</v>
          </cell>
        </row>
        <row r="2832">
          <cell r="A2832" t="str">
            <v>195033100</v>
          </cell>
        </row>
        <row r="2833">
          <cell r="A2833" t="str">
            <v>195033102</v>
          </cell>
        </row>
        <row r="2834">
          <cell r="A2834" t="str">
            <v>195033200</v>
          </cell>
        </row>
        <row r="2835">
          <cell r="A2835" t="str">
            <v>195033400</v>
          </cell>
        </row>
        <row r="2836">
          <cell r="A2836" t="str">
            <v>195035000</v>
          </cell>
        </row>
        <row r="2837">
          <cell r="A2837" t="str">
            <v>195035100</v>
          </cell>
        </row>
        <row r="2838">
          <cell r="A2838" t="str">
            <v>195035102</v>
          </cell>
        </row>
        <row r="2839">
          <cell r="A2839" t="str">
            <v>195035400</v>
          </cell>
        </row>
        <row r="2840">
          <cell r="A2840" t="str">
            <v>195037000</v>
          </cell>
        </row>
        <row r="2841">
          <cell r="A2841" t="str">
            <v>195037100</v>
          </cell>
        </row>
        <row r="2842">
          <cell r="A2842" t="str">
            <v>195037200</v>
          </cell>
        </row>
        <row r="2843">
          <cell r="A2843" t="str">
            <v>195037300</v>
          </cell>
        </row>
        <row r="2844">
          <cell r="A2844" t="str">
            <v>195037400</v>
          </cell>
        </row>
        <row r="2845">
          <cell r="A2845" t="str">
            <v>195039000</v>
          </cell>
        </row>
        <row r="2846">
          <cell r="A2846" t="str">
            <v>195039100</v>
          </cell>
        </row>
        <row r="2847">
          <cell r="A2847" t="str">
            <v>195039300</v>
          </cell>
        </row>
        <row r="2848">
          <cell r="A2848" t="str">
            <v>195039400</v>
          </cell>
        </row>
        <row r="2849">
          <cell r="A2849" t="str">
            <v>195043000</v>
          </cell>
        </row>
        <row r="2850">
          <cell r="A2850" t="str">
            <v>195043100</v>
          </cell>
        </row>
        <row r="2851">
          <cell r="A2851" t="str">
            <v>195043102</v>
          </cell>
        </row>
        <row r="2852">
          <cell r="A2852" t="str">
            <v>195043103</v>
          </cell>
        </row>
        <row r="2853">
          <cell r="A2853" t="str">
            <v>195043104</v>
          </cell>
        </row>
        <row r="2854">
          <cell r="A2854" t="str">
            <v>195043105</v>
          </cell>
        </row>
        <row r="2855">
          <cell r="A2855" t="str">
            <v>195043200</v>
          </cell>
        </row>
        <row r="2856">
          <cell r="A2856" t="str">
            <v>195043400</v>
          </cell>
        </row>
        <row r="2857">
          <cell r="A2857" t="str">
            <v>195043500</v>
          </cell>
        </row>
        <row r="2858">
          <cell r="A2858" t="str">
            <v>195043502</v>
          </cell>
        </row>
        <row r="2859">
          <cell r="A2859" t="str">
            <v>195043503</v>
          </cell>
        </row>
        <row r="2860">
          <cell r="A2860" t="str">
            <v>195043504</v>
          </cell>
        </row>
        <row r="2861">
          <cell r="A2861" t="str">
            <v>195043505</v>
          </cell>
        </row>
        <row r="2862">
          <cell r="A2862" t="str">
            <v>195045000</v>
          </cell>
        </row>
        <row r="2863">
          <cell r="A2863" t="str">
            <v>195045100</v>
          </cell>
        </row>
        <row r="2864">
          <cell r="A2864" t="str">
            <v>195045200</v>
          </cell>
        </row>
        <row r="2865">
          <cell r="A2865" t="str">
            <v>195047000</v>
          </cell>
        </row>
        <row r="2866">
          <cell r="A2866" t="str">
            <v>195047100</v>
          </cell>
        </row>
        <row r="2867">
          <cell r="A2867" t="str">
            <v>195047300</v>
          </cell>
        </row>
        <row r="2868">
          <cell r="A2868" t="str">
            <v>195047400</v>
          </cell>
        </row>
        <row r="2869">
          <cell r="A2869" t="str">
            <v>195047402</v>
          </cell>
        </row>
        <row r="2870">
          <cell r="A2870" t="str">
            <v>195047500</v>
          </cell>
        </row>
        <row r="2871">
          <cell r="A2871" t="str">
            <v>195047800</v>
          </cell>
        </row>
        <row r="2872">
          <cell r="A2872" t="str">
            <v>195047880</v>
          </cell>
        </row>
        <row r="2873">
          <cell r="A2873" t="str">
            <v>195049000</v>
          </cell>
        </row>
        <row r="2874">
          <cell r="A2874" t="str">
            <v>195049100</v>
          </cell>
        </row>
        <row r="2875">
          <cell r="A2875" t="str">
            <v>195049102</v>
          </cell>
        </row>
        <row r="2876">
          <cell r="A2876" t="str">
            <v>195049103</v>
          </cell>
        </row>
        <row r="2877">
          <cell r="A2877" t="str">
            <v>195049200</v>
          </cell>
        </row>
        <row r="2878">
          <cell r="A2878" t="str">
            <v>195049300</v>
          </cell>
        </row>
        <row r="2879">
          <cell r="A2879" t="str">
            <v>195049302</v>
          </cell>
        </row>
        <row r="2880">
          <cell r="A2880" t="str">
            <v>195049303</v>
          </cell>
        </row>
        <row r="2881">
          <cell r="A2881" t="str">
            <v>195049304</v>
          </cell>
        </row>
        <row r="2882">
          <cell r="A2882" t="str">
            <v>195049305</v>
          </cell>
        </row>
        <row r="2883">
          <cell r="A2883" t="str">
            <v>195049306</v>
          </cell>
        </row>
        <row r="2884">
          <cell r="A2884" t="str">
            <v>195049307</v>
          </cell>
        </row>
        <row r="2885">
          <cell r="A2885" t="str">
            <v>195049400</v>
          </cell>
        </row>
        <row r="2886">
          <cell r="A2886" t="str">
            <v>195053000</v>
          </cell>
        </row>
        <row r="2887">
          <cell r="A2887" t="str">
            <v>195053100</v>
          </cell>
        </row>
        <row r="2888">
          <cell r="A2888" t="str">
            <v>195053200</v>
          </cell>
        </row>
        <row r="2889">
          <cell r="A2889" t="str">
            <v>195053300</v>
          </cell>
        </row>
        <row r="2890">
          <cell r="A2890" t="str">
            <v>195200000</v>
          </cell>
        </row>
        <row r="2891">
          <cell r="A2891" t="str">
            <v>195220000</v>
          </cell>
        </row>
        <row r="2892">
          <cell r="A2892" t="str">
            <v>195220100</v>
          </cell>
        </row>
        <row r="2893">
          <cell r="A2893" t="str">
            <v>195220200</v>
          </cell>
        </row>
        <row r="2894">
          <cell r="A2894" t="str">
            <v>195220202</v>
          </cell>
        </row>
        <row r="2895">
          <cell r="A2895" t="str">
            <v>195220300</v>
          </cell>
        </row>
        <row r="2896">
          <cell r="A2896" t="str">
            <v>195233000</v>
          </cell>
        </row>
        <row r="2897">
          <cell r="A2897" t="str">
            <v>195233100</v>
          </cell>
        </row>
        <row r="2898">
          <cell r="A2898" t="str">
            <v>195233180</v>
          </cell>
        </row>
        <row r="2899">
          <cell r="A2899" t="str">
            <v>195233200</v>
          </cell>
        </row>
        <row r="2900">
          <cell r="A2900" t="str">
            <v>195233300</v>
          </cell>
        </row>
        <row r="2901">
          <cell r="A2901" t="str">
            <v>195233400</v>
          </cell>
        </row>
        <row r="2902">
          <cell r="A2902" t="str">
            <v>195233500</v>
          </cell>
        </row>
        <row r="2903">
          <cell r="A2903" t="str">
            <v>195233600</v>
          </cell>
        </row>
        <row r="2904">
          <cell r="A2904" t="str">
            <v>195233700</v>
          </cell>
        </row>
        <row r="2905">
          <cell r="A2905" t="str">
            <v>195233800</v>
          </cell>
        </row>
        <row r="2906">
          <cell r="A2906" t="str">
            <v>195233880</v>
          </cell>
        </row>
        <row r="2907">
          <cell r="A2907" t="str">
            <v>195233900</v>
          </cell>
        </row>
        <row r="2908">
          <cell r="A2908" t="str">
            <v>195235000</v>
          </cell>
        </row>
        <row r="2909">
          <cell r="A2909" t="str">
            <v>195235100</v>
          </cell>
        </row>
        <row r="2910">
          <cell r="A2910" t="str">
            <v>195235200</v>
          </cell>
        </row>
        <row r="2911">
          <cell r="A2911" t="str">
            <v>195235300</v>
          </cell>
        </row>
        <row r="2912">
          <cell r="A2912" t="str">
            <v>195237000</v>
          </cell>
        </row>
        <row r="2913">
          <cell r="A2913" t="str">
            <v>195237100</v>
          </cell>
        </row>
        <row r="2914">
          <cell r="A2914" t="str">
            <v>195237103</v>
          </cell>
        </row>
        <row r="2915">
          <cell r="A2915" t="str">
            <v>195237200</v>
          </cell>
        </row>
        <row r="2916">
          <cell r="A2916" t="str">
            <v>195237300</v>
          </cell>
        </row>
        <row r="2917">
          <cell r="A2917" t="str">
            <v>195237304</v>
          </cell>
        </row>
        <row r="2918">
          <cell r="A2918" t="str">
            <v>195237400</v>
          </cell>
        </row>
        <row r="2919">
          <cell r="A2919" t="str">
            <v>195237403</v>
          </cell>
        </row>
        <row r="2920">
          <cell r="A2920" t="str">
            <v>195237404</v>
          </cell>
        </row>
        <row r="2921">
          <cell r="A2921" t="str">
            <v>195237405</v>
          </cell>
        </row>
        <row r="2922">
          <cell r="A2922" t="str">
            <v>195237500</v>
          </cell>
        </row>
        <row r="2923">
          <cell r="A2923" t="str">
            <v>195237600</v>
          </cell>
        </row>
        <row r="2924">
          <cell r="A2924" t="str">
            <v>195237700</v>
          </cell>
        </row>
        <row r="2925">
          <cell r="A2925" t="str">
            <v>195237702</v>
          </cell>
        </row>
        <row r="2926">
          <cell r="A2926" t="str">
            <v>195239000</v>
          </cell>
        </row>
        <row r="2927">
          <cell r="A2927" t="str">
            <v>195239100</v>
          </cell>
        </row>
        <row r="2928">
          <cell r="A2928" t="str">
            <v>195239200</v>
          </cell>
        </row>
        <row r="2929">
          <cell r="A2929" t="str">
            <v>195239300</v>
          </cell>
        </row>
        <row r="2930">
          <cell r="A2930" t="str">
            <v>195239500</v>
          </cell>
        </row>
        <row r="2931">
          <cell r="A2931" t="str">
            <v>195239600</v>
          </cell>
        </row>
        <row r="2932">
          <cell r="A2932" t="str">
            <v>195239700</v>
          </cell>
        </row>
        <row r="2933">
          <cell r="A2933" t="str">
            <v>195239900</v>
          </cell>
        </row>
        <row r="2934">
          <cell r="A2934" t="str">
            <v>195243000</v>
          </cell>
        </row>
        <row r="2935">
          <cell r="A2935" t="str">
            <v>195243100</v>
          </cell>
        </row>
        <row r="2936">
          <cell r="A2936" t="str">
            <v>195243200</v>
          </cell>
        </row>
        <row r="2937">
          <cell r="A2937" t="str">
            <v>195243300</v>
          </cell>
        </row>
        <row r="2938">
          <cell r="A2938" t="str">
            <v>195243400</v>
          </cell>
        </row>
        <row r="2939">
          <cell r="A2939" t="str">
            <v>195245000</v>
          </cell>
        </row>
        <row r="2940">
          <cell r="A2940" t="str">
            <v>195245100</v>
          </cell>
        </row>
        <row r="2941">
          <cell r="A2941" t="str">
            <v>195245200</v>
          </cell>
        </row>
        <row r="2942">
          <cell r="A2942" t="str">
            <v>195247000</v>
          </cell>
        </row>
        <row r="2943">
          <cell r="A2943" t="str">
            <v>195247100</v>
          </cell>
        </row>
        <row r="2944">
          <cell r="A2944" t="str">
            <v>195247200</v>
          </cell>
        </row>
        <row r="2945">
          <cell r="A2945" t="str">
            <v>195247202</v>
          </cell>
        </row>
        <row r="2946">
          <cell r="A2946" t="str">
            <v>195247400</v>
          </cell>
        </row>
        <row r="2947">
          <cell r="A2947" t="str">
            <v>195249000</v>
          </cell>
        </row>
        <row r="2948">
          <cell r="A2948" t="str">
            <v>195249100</v>
          </cell>
        </row>
        <row r="2949">
          <cell r="A2949" t="str">
            <v>195249200</v>
          </cell>
        </row>
        <row r="2950">
          <cell r="A2950" t="str">
            <v>195249300</v>
          </cell>
        </row>
        <row r="2951">
          <cell r="A2951" t="str">
            <v>195253000</v>
          </cell>
        </row>
        <row r="2952">
          <cell r="A2952" t="str">
            <v>195253100</v>
          </cell>
        </row>
        <row r="2953">
          <cell r="A2953" t="str">
            <v>195253103</v>
          </cell>
        </row>
        <row r="2954">
          <cell r="A2954" t="str">
            <v>195253200</v>
          </cell>
        </row>
        <row r="2955">
          <cell r="A2955" t="str">
            <v>195253300</v>
          </cell>
        </row>
        <row r="2956">
          <cell r="A2956" t="str">
            <v>195253302</v>
          </cell>
        </row>
        <row r="2957">
          <cell r="A2957" t="str">
            <v>195253400</v>
          </cell>
        </row>
        <row r="2958">
          <cell r="A2958" t="str">
            <v>195253500</v>
          </cell>
        </row>
        <row r="2959">
          <cell r="A2959" t="str">
            <v>195253600</v>
          </cell>
        </row>
        <row r="2960">
          <cell r="A2960" t="str">
            <v>195255000</v>
          </cell>
        </row>
        <row r="2961">
          <cell r="A2961" t="str">
            <v>195255100</v>
          </cell>
        </row>
        <row r="2962">
          <cell r="A2962" t="str">
            <v>195255103</v>
          </cell>
        </row>
        <row r="2963">
          <cell r="A2963" t="str">
            <v>195255105</v>
          </cell>
        </row>
        <row r="2964">
          <cell r="A2964" t="str">
            <v>195255200</v>
          </cell>
        </row>
        <row r="2965">
          <cell r="A2965" t="str">
            <v>195255300</v>
          </cell>
        </row>
        <row r="2966">
          <cell r="A2966" t="str">
            <v>195255400</v>
          </cell>
        </row>
        <row r="2967">
          <cell r="A2967" t="str">
            <v>195255500</v>
          </cell>
        </row>
        <row r="2968">
          <cell r="A2968" t="str">
            <v>195255600</v>
          </cell>
        </row>
        <row r="2969">
          <cell r="A2969" t="str">
            <v>195257000</v>
          </cell>
        </row>
        <row r="2970">
          <cell r="A2970" t="str">
            <v>195257100</v>
          </cell>
        </row>
        <row r="2971">
          <cell r="A2971" t="str">
            <v>195257200</v>
          </cell>
        </row>
        <row r="2972">
          <cell r="A2972" t="str">
            <v>195257400</v>
          </cell>
        </row>
        <row r="2973">
          <cell r="A2973" t="str">
            <v>195257500</v>
          </cell>
        </row>
        <row r="2974">
          <cell r="A2974" t="str">
            <v>195257600</v>
          </cell>
        </row>
        <row r="2975">
          <cell r="A2975" t="str">
            <v>195257700</v>
          </cell>
        </row>
        <row r="2976">
          <cell r="A2976" t="str">
            <v>195259000</v>
          </cell>
        </row>
        <row r="2977">
          <cell r="A2977" t="str">
            <v>195259100</v>
          </cell>
        </row>
        <row r="2978">
          <cell r="A2978" t="str">
            <v>195259200</v>
          </cell>
        </row>
        <row r="2979">
          <cell r="A2979" t="str">
            <v>195259300</v>
          </cell>
        </row>
        <row r="2980">
          <cell r="A2980" t="str">
            <v>195259400</v>
          </cell>
        </row>
        <row r="2981">
          <cell r="A2981" t="str">
            <v>195259500</v>
          </cell>
        </row>
        <row r="2982">
          <cell r="A2982" t="str">
            <v>195259700</v>
          </cell>
        </row>
        <row r="2983">
          <cell r="A2983" t="str">
            <v>195600000</v>
          </cell>
        </row>
        <row r="2984">
          <cell r="A2984" t="str">
            <v>195620000</v>
          </cell>
        </row>
        <row r="2985">
          <cell r="A2985" t="str">
            <v>195620100</v>
          </cell>
        </row>
        <row r="2986">
          <cell r="A2986" t="str">
            <v>195633000</v>
          </cell>
        </row>
        <row r="2987">
          <cell r="A2987" t="str">
            <v>195633100</v>
          </cell>
        </row>
        <row r="2988">
          <cell r="A2988" t="str">
            <v>195633102</v>
          </cell>
        </row>
        <row r="2989">
          <cell r="A2989" t="str">
            <v>195633103</v>
          </cell>
        </row>
        <row r="2990">
          <cell r="A2990" t="str">
            <v>195633200</v>
          </cell>
        </row>
        <row r="2991">
          <cell r="A2991" t="str">
            <v>195633202</v>
          </cell>
        </row>
        <row r="2992">
          <cell r="A2992" t="str">
            <v>195633300</v>
          </cell>
        </row>
        <row r="2993">
          <cell r="A2993" t="str">
            <v>195633302</v>
          </cell>
        </row>
        <row r="2994">
          <cell r="A2994" t="str">
            <v>195633304</v>
          </cell>
        </row>
        <row r="2995">
          <cell r="A2995" t="str">
            <v>195635000</v>
          </cell>
        </row>
        <row r="2996">
          <cell r="A2996" t="str">
            <v>195635100</v>
          </cell>
        </row>
        <row r="2997">
          <cell r="A2997" t="str">
            <v>195635200</v>
          </cell>
        </row>
        <row r="2998">
          <cell r="A2998" t="str">
            <v>195635202</v>
          </cell>
        </row>
        <row r="2999">
          <cell r="A2999" t="str">
            <v>195637000</v>
          </cell>
        </row>
        <row r="3000">
          <cell r="A3000" t="str">
            <v>195637100</v>
          </cell>
        </row>
        <row r="3001">
          <cell r="A3001" t="str">
            <v>195637102</v>
          </cell>
        </row>
        <row r="3002">
          <cell r="A3002" t="str">
            <v>195637103</v>
          </cell>
        </row>
        <row r="3003">
          <cell r="A3003" t="str">
            <v>195637200</v>
          </cell>
        </row>
        <row r="3004">
          <cell r="A3004" t="str">
            <v>195637400</v>
          </cell>
        </row>
        <row r="3005">
          <cell r="A3005" t="str">
            <v>195637402</v>
          </cell>
        </row>
        <row r="3006">
          <cell r="A3006" t="str">
            <v>195638000</v>
          </cell>
        </row>
        <row r="3007">
          <cell r="A3007" t="str">
            <v>195638100</v>
          </cell>
        </row>
        <row r="3008">
          <cell r="A3008" t="str">
            <v>195638300</v>
          </cell>
        </row>
        <row r="3009">
          <cell r="A3009" t="str">
            <v>195639000</v>
          </cell>
        </row>
        <row r="3010">
          <cell r="A3010" t="str">
            <v>195639100</v>
          </cell>
        </row>
        <row r="3011">
          <cell r="A3011" t="str">
            <v>195639102</v>
          </cell>
        </row>
        <row r="3012">
          <cell r="A3012" t="str">
            <v>195639103</v>
          </cell>
        </row>
        <row r="3013">
          <cell r="A3013" t="str">
            <v>195639200</v>
          </cell>
        </row>
        <row r="3014">
          <cell r="A3014" t="str">
            <v>195639202</v>
          </cell>
        </row>
        <row r="3015">
          <cell r="A3015" t="str">
            <v>195639300</v>
          </cell>
        </row>
        <row r="3016">
          <cell r="A3016" t="str">
            <v>195643000</v>
          </cell>
        </row>
        <row r="3017">
          <cell r="A3017" t="str">
            <v>195643100</v>
          </cell>
        </row>
        <row r="3018">
          <cell r="A3018" t="str">
            <v>195643102</v>
          </cell>
        </row>
        <row r="3019">
          <cell r="A3019" t="str">
            <v>195643103</v>
          </cell>
        </row>
        <row r="3020">
          <cell r="A3020" t="str">
            <v>195643104</v>
          </cell>
        </row>
        <row r="3021">
          <cell r="A3021" t="str">
            <v>195643200</v>
          </cell>
        </row>
        <row r="3022">
          <cell r="A3022" t="str">
            <v>195643300</v>
          </cell>
        </row>
        <row r="3023">
          <cell r="A3023" t="str">
            <v>195643400</v>
          </cell>
        </row>
        <row r="3024">
          <cell r="A3024" t="str">
            <v>195643500</v>
          </cell>
        </row>
        <row r="3025">
          <cell r="A3025" t="str">
            <v>195645000</v>
          </cell>
        </row>
        <row r="3026">
          <cell r="A3026" t="str">
            <v>195645100</v>
          </cell>
        </row>
        <row r="3027">
          <cell r="A3027" t="str">
            <v>195645200</v>
          </cell>
        </row>
        <row r="3028">
          <cell r="A3028" t="str">
            <v>195645300</v>
          </cell>
        </row>
        <row r="3029">
          <cell r="A3029" t="str">
            <v>195645400</v>
          </cell>
        </row>
        <row r="3030">
          <cell r="A3030" t="str">
            <v>195647000</v>
          </cell>
        </row>
        <row r="3031">
          <cell r="A3031" t="str">
            <v>195647100</v>
          </cell>
        </row>
        <row r="3032">
          <cell r="A3032" t="str">
            <v>195647102</v>
          </cell>
        </row>
        <row r="3033">
          <cell r="A3033" t="str">
            <v>195647200</v>
          </cell>
        </row>
        <row r="3034">
          <cell r="A3034" t="str">
            <v>195647300</v>
          </cell>
        </row>
        <row r="3035">
          <cell r="A3035" t="str">
            <v>195649000</v>
          </cell>
        </row>
        <row r="3036">
          <cell r="A3036" t="str">
            <v>195649100</v>
          </cell>
        </row>
        <row r="3037">
          <cell r="A3037" t="str">
            <v>195649200</v>
          </cell>
        </row>
        <row r="3038">
          <cell r="A3038" t="str">
            <v>195649202</v>
          </cell>
        </row>
        <row r="3039">
          <cell r="A3039" t="str">
            <v>195649300</v>
          </cell>
        </row>
        <row r="3040">
          <cell r="A3040" t="str">
            <v>195653000</v>
          </cell>
        </row>
        <row r="3041">
          <cell r="A3041" t="str">
            <v>195653100</v>
          </cell>
        </row>
        <row r="3042">
          <cell r="A3042" t="str">
            <v>195653102</v>
          </cell>
        </row>
        <row r="3043">
          <cell r="A3043" t="str">
            <v>195653103</v>
          </cell>
        </row>
        <row r="3044">
          <cell r="A3044" t="str">
            <v>195653104</v>
          </cell>
        </row>
        <row r="3045">
          <cell r="A3045" t="str">
            <v>195653105</v>
          </cell>
        </row>
        <row r="3046">
          <cell r="A3046" t="str">
            <v>195653106</v>
          </cell>
        </row>
        <row r="3047">
          <cell r="A3047" t="str">
            <v>195653200</v>
          </cell>
        </row>
        <row r="3048">
          <cell r="A3048" t="str">
            <v>195653300</v>
          </cell>
        </row>
        <row r="3049">
          <cell r="A3049" t="str">
            <v>195655000</v>
          </cell>
        </row>
        <row r="3050">
          <cell r="A3050" t="str">
            <v>195655100</v>
          </cell>
        </row>
        <row r="3051">
          <cell r="A3051" t="str">
            <v>195655200</v>
          </cell>
        </row>
        <row r="3052">
          <cell r="A3052" t="str">
            <v>195655300</v>
          </cell>
        </row>
        <row r="3053">
          <cell r="A3053" t="str">
            <v>195655400</v>
          </cell>
        </row>
        <row r="3054">
          <cell r="A3054" t="str">
            <v>195657000</v>
          </cell>
        </row>
        <row r="3055">
          <cell r="A3055" t="str">
            <v>195657100</v>
          </cell>
        </row>
        <row r="3056">
          <cell r="A3056" t="str">
            <v>195657102</v>
          </cell>
        </row>
        <row r="3057">
          <cell r="A3057" t="str">
            <v>195657200</v>
          </cell>
        </row>
        <row r="3058">
          <cell r="A3058" t="str">
            <v>195657202</v>
          </cell>
        </row>
        <row r="3059">
          <cell r="A3059" t="str">
            <v>195657300</v>
          </cell>
        </row>
        <row r="3060">
          <cell r="A3060" t="str">
            <v>195659000</v>
          </cell>
        </row>
        <row r="3061">
          <cell r="A3061" t="str">
            <v>195659100</v>
          </cell>
        </row>
        <row r="3062">
          <cell r="A3062" t="str">
            <v>195659200</v>
          </cell>
        </row>
        <row r="3063">
          <cell r="A3063" t="str">
            <v>195659300</v>
          </cell>
        </row>
        <row r="3064">
          <cell r="A3064" t="str">
            <v>195800000</v>
          </cell>
        </row>
        <row r="3065">
          <cell r="A3065" t="str">
            <v>195830000</v>
          </cell>
        </row>
        <row r="3066">
          <cell r="A3066" t="str">
            <v>195830100</v>
          </cell>
        </row>
        <row r="3067">
          <cell r="A3067" t="str">
            <v>195830300</v>
          </cell>
        </row>
        <row r="3068">
          <cell r="A3068" t="str">
            <v>195830302</v>
          </cell>
        </row>
        <row r="3069">
          <cell r="A3069" t="str">
            <v>195830400</v>
          </cell>
        </row>
        <row r="3070">
          <cell r="A3070" t="str">
            <v>195833000</v>
          </cell>
        </row>
        <row r="3071">
          <cell r="A3071" t="str">
            <v>195833100</v>
          </cell>
        </row>
        <row r="3072">
          <cell r="A3072" t="str">
            <v>195833200</v>
          </cell>
        </row>
        <row r="3073">
          <cell r="A3073" t="str">
            <v>195833202</v>
          </cell>
        </row>
        <row r="3074">
          <cell r="A3074" t="str">
            <v>195833300</v>
          </cell>
        </row>
        <row r="3075">
          <cell r="A3075" t="str">
            <v>195835000</v>
          </cell>
        </row>
        <row r="3076">
          <cell r="A3076" t="str">
            <v>195835100</v>
          </cell>
        </row>
        <row r="3077">
          <cell r="A3077" t="str">
            <v>195835102</v>
          </cell>
        </row>
        <row r="3078">
          <cell r="A3078" t="str">
            <v>195835103</v>
          </cell>
        </row>
        <row r="3079">
          <cell r="A3079" t="str">
            <v>195837000</v>
          </cell>
        </row>
        <row r="3080">
          <cell r="A3080" t="str">
            <v>195837100</v>
          </cell>
        </row>
        <row r="3081">
          <cell r="A3081" t="str">
            <v>195837102</v>
          </cell>
        </row>
        <row r="3082">
          <cell r="A3082" t="str">
            <v>195837103</v>
          </cell>
        </row>
        <row r="3083">
          <cell r="A3083" t="str">
            <v>195837200</v>
          </cell>
        </row>
        <row r="3084">
          <cell r="A3084" t="str">
            <v>195837202</v>
          </cell>
        </row>
        <row r="3085">
          <cell r="A3085" t="str">
            <v>195837300</v>
          </cell>
        </row>
        <row r="3086">
          <cell r="A3086" t="str">
            <v>195837302</v>
          </cell>
        </row>
        <row r="3087">
          <cell r="A3087" t="str">
            <v>195837303</v>
          </cell>
        </row>
        <row r="3088">
          <cell r="A3088" t="str">
            <v>195837304</v>
          </cell>
        </row>
        <row r="3089">
          <cell r="A3089" t="str">
            <v>195837305</v>
          </cell>
        </row>
        <row r="3090">
          <cell r="A3090" t="str">
            <v>195837306</v>
          </cell>
        </row>
        <row r="3091">
          <cell r="A3091" t="str">
            <v>195837307</v>
          </cell>
        </row>
        <row r="3092">
          <cell r="A3092" t="str">
            <v>195839000</v>
          </cell>
        </row>
        <row r="3093">
          <cell r="A3093" t="str">
            <v>195839100</v>
          </cell>
        </row>
        <row r="3094">
          <cell r="A3094" t="str">
            <v>195839200</v>
          </cell>
        </row>
        <row r="3095">
          <cell r="A3095" t="str">
            <v>195841000</v>
          </cell>
        </row>
        <row r="3096">
          <cell r="A3096" t="str">
            <v>195841100</v>
          </cell>
        </row>
        <row r="3097">
          <cell r="A3097" t="str">
            <v>195841102</v>
          </cell>
        </row>
        <row r="3098">
          <cell r="A3098" t="str">
            <v>195841200</v>
          </cell>
        </row>
        <row r="3099">
          <cell r="A3099" t="str">
            <v>195841202</v>
          </cell>
        </row>
        <row r="3100">
          <cell r="A3100" t="str">
            <v>195841300</v>
          </cell>
        </row>
        <row r="3101">
          <cell r="A3101" t="str">
            <v>195841302</v>
          </cell>
        </row>
        <row r="3102">
          <cell r="A3102" t="str">
            <v>195845000</v>
          </cell>
        </row>
        <row r="3103">
          <cell r="A3103" t="str">
            <v>195845100</v>
          </cell>
        </row>
        <row r="3104">
          <cell r="A3104" t="str">
            <v>195845102</v>
          </cell>
        </row>
        <row r="3105">
          <cell r="A3105" t="str">
            <v>195845103</v>
          </cell>
        </row>
        <row r="3106">
          <cell r="A3106" t="str">
            <v>195845104</v>
          </cell>
        </row>
        <row r="3107">
          <cell r="A3107" t="str">
            <v>195847000</v>
          </cell>
        </row>
        <row r="3108">
          <cell r="A3108" t="str">
            <v>195847100</v>
          </cell>
        </row>
        <row r="3109">
          <cell r="A3109" t="str">
            <v>195847102</v>
          </cell>
        </row>
        <row r="3110">
          <cell r="A3110" t="str">
            <v>195847200</v>
          </cell>
        </row>
        <row r="3111">
          <cell r="A3111" t="str">
            <v>195849000</v>
          </cell>
        </row>
        <row r="3112">
          <cell r="A3112" t="str">
            <v>195849100</v>
          </cell>
        </row>
        <row r="3113">
          <cell r="A3113" t="str">
            <v>195849300</v>
          </cell>
        </row>
        <row r="3114">
          <cell r="A3114" t="str">
            <v>195851000</v>
          </cell>
        </row>
        <row r="3115">
          <cell r="A3115" t="str">
            <v>195851100</v>
          </cell>
        </row>
        <row r="3116">
          <cell r="A3116" t="str">
            <v>195851200</v>
          </cell>
        </row>
        <row r="3117">
          <cell r="A3117" t="str">
            <v>195853000</v>
          </cell>
        </row>
        <row r="3118">
          <cell r="A3118" t="str">
            <v>195853100</v>
          </cell>
        </row>
        <row r="3119">
          <cell r="A3119" t="str">
            <v>195853102</v>
          </cell>
        </row>
        <row r="3120">
          <cell r="A3120" t="str">
            <v>195853300</v>
          </cell>
        </row>
        <row r="3121">
          <cell r="A3121" t="str">
            <v>195853500</v>
          </cell>
        </row>
        <row r="3122">
          <cell r="A3122" t="str">
            <v>195855000</v>
          </cell>
        </row>
        <row r="3123">
          <cell r="A3123" t="str">
            <v>195855100</v>
          </cell>
        </row>
        <row r="3124">
          <cell r="A3124" t="str">
            <v>195855102</v>
          </cell>
        </row>
        <row r="3125">
          <cell r="A3125" t="str">
            <v>195855103</v>
          </cell>
        </row>
        <row r="3126">
          <cell r="A3126" t="str">
            <v>195855104</v>
          </cell>
        </row>
        <row r="3127">
          <cell r="A3127" t="str">
            <v>195855200</v>
          </cell>
        </row>
        <row r="3128">
          <cell r="A3128" t="str">
            <v>195857000</v>
          </cell>
        </row>
        <row r="3129">
          <cell r="A3129" t="str">
            <v>195857100</v>
          </cell>
        </row>
        <row r="3130">
          <cell r="A3130" t="str">
            <v>195859000</v>
          </cell>
        </row>
        <row r="3131">
          <cell r="A3131" t="str">
            <v>195859100</v>
          </cell>
        </row>
        <row r="3132">
          <cell r="A3132" t="str">
            <v>195859200</v>
          </cell>
        </row>
        <row r="3133">
          <cell r="A3133" t="str">
            <v>195859300</v>
          </cell>
        </row>
        <row r="3134">
          <cell r="A3134" t="str">
            <v>195861000</v>
          </cell>
        </row>
        <row r="3135">
          <cell r="A3135" t="str">
            <v>195861100</v>
          </cell>
        </row>
        <row r="3136">
          <cell r="A3136" t="str">
            <v>195861102</v>
          </cell>
        </row>
        <row r="3137">
          <cell r="A3137" t="str">
            <v>195861103</v>
          </cell>
        </row>
        <row r="3138">
          <cell r="A3138" t="str">
            <v>195861104</v>
          </cell>
        </row>
        <row r="3139">
          <cell r="A3139" t="str">
            <v>195861200</v>
          </cell>
        </row>
        <row r="3140">
          <cell r="A3140" t="str">
            <v>195861202</v>
          </cell>
        </row>
        <row r="3141">
          <cell r="A3141" t="str">
            <v>195861203</v>
          </cell>
        </row>
        <row r="3142">
          <cell r="A3142" t="str">
            <v>195863000</v>
          </cell>
        </row>
        <row r="3143">
          <cell r="A3143" t="str">
            <v>195863100</v>
          </cell>
        </row>
        <row r="3144">
          <cell r="A3144" t="str">
            <v>195863102</v>
          </cell>
        </row>
        <row r="3145">
          <cell r="A3145" t="str">
            <v>195863103</v>
          </cell>
        </row>
        <row r="3146">
          <cell r="A3146" t="str">
            <v>195863104</v>
          </cell>
        </row>
        <row r="3147">
          <cell r="A3147" t="str">
            <v>195863200</v>
          </cell>
        </row>
        <row r="3148">
          <cell r="A3148" t="str">
            <v>195865000</v>
          </cell>
        </row>
        <row r="3149">
          <cell r="A3149" t="str">
            <v>195865100</v>
          </cell>
        </row>
        <row r="3150">
          <cell r="A3150" t="str">
            <v>195865200</v>
          </cell>
        </row>
        <row r="3151">
          <cell r="A3151" t="str">
            <v>195865300</v>
          </cell>
        </row>
        <row r="3152">
          <cell r="A3152" t="str">
            <v>195865400</v>
          </cell>
        </row>
        <row r="3153">
          <cell r="A3153" t="str">
            <v>195867000</v>
          </cell>
        </row>
        <row r="3154">
          <cell r="A3154" t="str">
            <v>195867100</v>
          </cell>
        </row>
        <row r="3155">
          <cell r="A3155" t="str">
            <v>195867102</v>
          </cell>
        </row>
        <row r="3156">
          <cell r="A3156" t="str">
            <v>195867103</v>
          </cell>
        </row>
        <row r="3157">
          <cell r="A3157" t="str">
            <v>195867104</v>
          </cell>
        </row>
        <row r="3158">
          <cell r="A3158" t="str">
            <v>195867105</v>
          </cell>
        </row>
        <row r="3159">
          <cell r="A3159" t="str">
            <v>195867106</v>
          </cell>
        </row>
        <row r="3160">
          <cell r="A3160" t="str">
            <v>195869000</v>
          </cell>
        </row>
        <row r="3161">
          <cell r="A3161" t="str">
            <v>195869100</v>
          </cell>
        </row>
        <row r="3162">
          <cell r="A3162" t="str">
            <v>195869200</v>
          </cell>
        </row>
        <row r="3163">
          <cell r="A3163" t="str">
            <v>195871000</v>
          </cell>
        </row>
        <row r="3164">
          <cell r="A3164" t="str">
            <v>195871100</v>
          </cell>
        </row>
        <row r="3165">
          <cell r="A3165" t="str">
            <v>195871102</v>
          </cell>
        </row>
        <row r="3166">
          <cell r="A3166" t="str">
            <v>195871103</v>
          </cell>
        </row>
        <row r="3167">
          <cell r="A3167" t="str">
            <v>195871104</v>
          </cell>
        </row>
        <row r="3168">
          <cell r="A3168" t="str">
            <v>195871105</v>
          </cell>
        </row>
        <row r="3169">
          <cell r="A3169" t="str">
            <v>195873000</v>
          </cell>
        </row>
        <row r="3170">
          <cell r="A3170" t="str">
            <v>195873100</v>
          </cell>
        </row>
        <row r="3171">
          <cell r="A3171" t="str">
            <v>195873102</v>
          </cell>
        </row>
        <row r="3172">
          <cell r="A3172" t="str">
            <v>195873103</v>
          </cell>
        </row>
        <row r="3173">
          <cell r="A3173" t="str">
            <v>195873104</v>
          </cell>
        </row>
        <row r="3174">
          <cell r="A3174" t="str">
            <v>195873200</v>
          </cell>
        </row>
        <row r="3175">
          <cell r="A3175" t="str">
            <v>195873202</v>
          </cell>
        </row>
        <row r="3176">
          <cell r="A3176" t="str">
            <v>195873203</v>
          </cell>
        </row>
        <row r="3177">
          <cell r="A3177" t="str">
            <v>195873204</v>
          </cell>
        </row>
        <row r="3178">
          <cell r="A3178" t="str">
            <v>195873300</v>
          </cell>
        </row>
        <row r="3179">
          <cell r="A3179" t="str">
            <v>195873302</v>
          </cell>
        </row>
        <row r="3180">
          <cell r="A3180" t="str">
            <v>195873303</v>
          </cell>
        </row>
        <row r="3181">
          <cell r="A3181" t="str">
            <v>195873304</v>
          </cell>
        </row>
        <row r="3182">
          <cell r="A3182" t="str">
            <v>195875000</v>
          </cell>
        </row>
        <row r="3183">
          <cell r="A3183" t="str">
            <v>195875100</v>
          </cell>
        </row>
        <row r="3184">
          <cell r="A3184" t="str">
            <v>195875102</v>
          </cell>
        </row>
        <row r="3185">
          <cell r="A3185" t="str">
            <v>195875200</v>
          </cell>
        </row>
        <row r="3186">
          <cell r="A3186" t="str">
            <v>195877000</v>
          </cell>
        </row>
        <row r="3187">
          <cell r="A3187" t="str">
            <v>195877100</v>
          </cell>
        </row>
        <row r="3188">
          <cell r="A3188" t="str">
            <v>195877200</v>
          </cell>
        </row>
        <row r="3189">
          <cell r="A3189" t="str">
            <v>195877300</v>
          </cell>
        </row>
        <row r="3190">
          <cell r="A3190" t="str">
            <v>195877400</v>
          </cell>
        </row>
        <row r="3191">
          <cell r="A3191" t="str">
            <v>195877500</v>
          </cell>
        </row>
        <row r="3192">
          <cell r="A3192" t="str">
            <v>195877600</v>
          </cell>
        </row>
        <row r="3193">
          <cell r="A3193" t="str">
            <v>196000000</v>
          </cell>
        </row>
        <row r="3194">
          <cell r="A3194" t="str">
            <v>196020000</v>
          </cell>
        </row>
        <row r="3195">
          <cell r="A3195" t="str">
            <v>196020100</v>
          </cell>
        </row>
        <row r="3196">
          <cell r="A3196" t="str">
            <v>196020200</v>
          </cell>
        </row>
        <row r="3197">
          <cell r="A3197" t="str">
            <v>196033000</v>
          </cell>
        </row>
        <row r="3198">
          <cell r="A3198" t="str">
            <v>196033100</v>
          </cell>
        </row>
        <row r="3199">
          <cell r="A3199" t="str">
            <v>196033200</v>
          </cell>
        </row>
        <row r="3200">
          <cell r="A3200" t="str">
            <v>196035000</v>
          </cell>
        </row>
        <row r="3201">
          <cell r="A3201" t="str">
            <v>196035100</v>
          </cell>
        </row>
        <row r="3202">
          <cell r="A3202" t="str">
            <v>196035200</v>
          </cell>
        </row>
        <row r="3203">
          <cell r="A3203" t="str">
            <v>196035400</v>
          </cell>
        </row>
        <row r="3204">
          <cell r="A3204" t="str">
            <v>196037000</v>
          </cell>
        </row>
        <row r="3205">
          <cell r="A3205" t="str">
            <v>196037100</v>
          </cell>
        </row>
        <row r="3206">
          <cell r="A3206" t="str">
            <v>196037200</v>
          </cell>
        </row>
        <row r="3207">
          <cell r="A3207" t="str">
            <v>196037300</v>
          </cell>
        </row>
        <row r="3208">
          <cell r="A3208" t="str">
            <v>196039000</v>
          </cell>
        </row>
        <row r="3209">
          <cell r="A3209" t="str">
            <v>196039100</v>
          </cell>
        </row>
        <row r="3210">
          <cell r="A3210" t="str">
            <v>196039200</v>
          </cell>
        </row>
        <row r="3211">
          <cell r="A3211" t="str">
            <v>196043000</v>
          </cell>
        </row>
        <row r="3212">
          <cell r="A3212" t="str">
            <v>196043100</v>
          </cell>
        </row>
        <row r="3213">
          <cell r="A3213" t="str">
            <v>196043200</v>
          </cell>
        </row>
        <row r="3214">
          <cell r="A3214" t="str">
            <v>196045000</v>
          </cell>
        </row>
        <row r="3215">
          <cell r="A3215" t="str">
            <v>196045100</v>
          </cell>
        </row>
        <row r="3216">
          <cell r="A3216" t="str">
            <v>196047000</v>
          </cell>
        </row>
        <row r="3217">
          <cell r="A3217" t="str">
            <v>196047100</v>
          </cell>
        </row>
        <row r="3218">
          <cell r="A3218" t="str">
            <v>196049000</v>
          </cell>
        </row>
        <row r="3219">
          <cell r="A3219" t="str">
            <v>196049100</v>
          </cell>
        </row>
        <row r="3220">
          <cell r="A3220" t="str">
            <v>196049300</v>
          </cell>
        </row>
        <row r="3221">
          <cell r="A3221" t="str">
            <v>196051000</v>
          </cell>
        </row>
        <row r="3222">
          <cell r="A3222" t="str">
            <v>196051100</v>
          </cell>
        </row>
        <row r="3223">
          <cell r="A3223" t="str">
            <v>196051200</v>
          </cell>
        </row>
        <row r="3224">
          <cell r="A3224" t="str">
            <v>196051300</v>
          </cell>
        </row>
        <row r="3225">
          <cell r="A3225" t="str">
            <v>196053000</v>
          </cell>
        </row>
        <row r="3226">
          <cell r="A3226" t="str">
            <v>196053100</v>
          </cell>
        </row>
        <row r="3227">
          <cell r="A3227" t="str">
            <v>196055000</v>
          </cell>
        </row>
        <row r="3228">
          <cell r="A3228" t="str">
            <v>196055100</v>
          </cell>
        </row>
        <row r="3229">
          <cell r="A3229" t="str">
            <v>196055200</v>
          </cell>
        </row>
        <row r="3230">
          <cell r="A3230" t="str">
            <v>196055300</v>
          </cell>
        </row>
        <row r="3231">
          <cell r="A3231" t="str">
            <v>196055400</v>
          </cell>
        </row>
        <row r="3232">
          <cell r="A3232" t="str">
            <v>196055500</v>
          </cell>
        </row>
        <row r="3233">
          <cell r="A3233" t="str">
            <v>196055600</v>
          </cell>
        </row>
        <row r="3234">
          <cell r="A3234" t="str">
            <v>196055700</v>
          </cell>
        </row>
        <row r="3235">
          <cell r="A3235" t="str">
            <v>196057000</v>
          </cell>
        </row>
        <row r="3236">
          <cell r="A3236" t="str">
            <v>196057100</v>
          </cell>
        </row>
        <row r="3237">
          <cell r="A3237" t="str">
            <v>196057200</v>
          </cell>
        </row>
        <row r="3238">
          <cell r="A3238" t="str">
            <v>196057300</v>
          </cell>
        </row>
        <row r="3239">
          <cell r="A3239" t="str">
            <v>196057400</v>
          </cell>
        </row>
        <row r="3240">
          <cell r="A3240" t="str">
            <v>196057500</v>
          </cell>
        </row>
        <row r="3241">
          <cell r="A3241" t="str">
            <v>196057600</v>
          </cell>
        </row>
        <row r="3242">
          <cell r="A3242" t="str">
            <v>196059000</v>
          </cell>
        </row>
        <row r="3243">
          <cell r="A3243" t="str">
            <v>196059100</v>
          </cell>
        </row>
        <row r="3244">
          <cell r="A3244" t="str">
            <v>196200000</v>
          </cell>
        </row>
        <row r="3245">
          <cell r="A3245" t="str">
            <v>196220000</v>
          </cell>
        </row>
        <row r="3246">
          <cell r="A3246" t="str">
            <v>196220100</v>
          </cell>
        </row>
        <row r="3247">
          <cell r="A3247" t="str">
            <v>196233000</v>
          </cell>
        </row>
        <row r="3248">
          <cell r="A3248" t="str">
            <v>196233100</v>
          </cell>
        </row>
        <row r="3249">
          <cell r="A3249" t="str">
            <v>196233200</v>
          </cell>
        </row>
        <row r="3250">
          <cell r="A3250" t="str">
            <v>196233300</v>
          </cell>
        </row>
        <row r="3251">
          <cell r="A3251" t="str">
            <v>196233400</v>
          </cell>
        </row>
        <row r="3252">
          <cell r="A3252" t="str">
            <v>196233500</v>
          </cell>
        </row>
        <row r="3253">
          <cell r="A3253" t="str">
            <v>196233680</v>
          </cell>
        </row>
        <row r="3254">
          <cell r="A3254" t="str">
            <v>196233700</v>
          </cell>
        </row>
        <row r="3255">
          <cell r="A3255" t="str">
            <v>196233800</v>
          </cell>
        </row>
        <row r="3256">
          <cell r="A3256" t="str">
            <v>196233900</v>
          </cell>
        </row>
        <row r="3257">
          <cell r="A3257" t="str">
            <v>196235000</v>
          </cell>
        </row>
        <row r="3258">
          <cell r="A3258" t="str">
            <v>196235100</v>
          </cell>
        </row>
        <row r="3259">
          <cell r="A3259" t="str">
            <v>196235200</v>
          </cell>
        </row>
        <row r="3260">
          <cell r="A3260" t="str">
            <v>196235300</v>
          </cell>
        </row>
        <row r="3261">
          <cell r="A3261" t="str">
            <v>196237000</v>
          </cell>
        </row>
        <row r="3262">
          <cell r="A3262" t="str">
            <v>196237100</v>
          </cell>
        </row>
        <row r="3263">
          <cell r="A3263" t="str">
            <v>196237200</v>
          </cell>
        </row>
        <row r="3264">
          <cell r="A3264" t="str">
            <v>196237300</v>
          </cell>
        </row>
        <row r="3265">
          <cell r="A3265" t="str">
            <v>196237400</v>
          </cell>
        </row>
        <row r="3266">
          <cell r="A3266" t="str">
            <v>196237500</v>
          </cell>
        </row>
        <row r="3267">
          <cell r="A3267" t="str">
            <v>196239000</v>
          </cell>
        </row>
        <row r="3268">
          <cell r="A3268" t="str">
            <v>196239100</v>
          </cell>
        </row>
        <row r="3269">
          <cell r="A3269" t="str">
            <v>196239300</v>
          </cell>
        </row>
        <row r="3270">
          <cell r="A3270" t="str">
            <v>196243000</v>
          </cell>
        </row>
        <row r="3271">
          <cell r="A3271" t="str">
            <v>196243100</v>
          </cell>
        </row>
        <row r="3272">
          <cell r="A3272" t="str">
            <v>196243200</v>
          </cell>
        </row>
        <row r="3273">
          <cell r="A3273" t="str">
            <v>196245000</v>
          </cell>
        </row>
        <row r="3274">
          <cell r="A3274" t="str">
            <v>196245100</v>
          </cell>
        </row>
        <row r="3275">
          <cell r="A3275" t="str">
            <v>196247000</v>
          </cell>
        </row>
        <row r="3276">
          <cell r="A3276" t="str">
            <v>196247100</v>
          </cell>
        </row>
        <row r="3277">
          <cell r="A3277" t="str">
            <v>196247300</v>
          </cell>
        </row>
        <row r="3278">
          <cell r="A3278" t="str">
            <v>196247380</v>
          </cell>
        </row>
        <row r="3279">
          <cell r="A3279" t="str">
            <v>196247400</v>
          </cell>
        </row>
        <row r="3280">
          <cell r="A3280" t="str">
            <v>196247480</v>
          </cell>
        </row>
        <row r="3281">
          <cell r="A3281" t="str">
            <v>196247500</v>
          </cell>
        </row>
        <row r="3282">
          <cell r="A3282" t="str">
            <v>196247580</v>
          </cell>
        </row>
        <row r="3283">
          <cell r="A3283" t="str">
            <v>196247600</v>
          </cell>
        </row>
        <row r="3284">
          <cell r="A3284" t="str">
            <v>196247700</v>
          </cell>
        </row>
        <row r="3285">
          <cell r="A3285" t="str">
            <v>196247780</v>
          </cell>
        </row>
        <row r="3286">
          <cell r="A3286" t="str">
            <v>196247800</v>
          </cell>
        </row>
        <row r="3287">
          <cell r="A3287" t="str">
            <v>196249000</v>
          </cell>
        </row>
        <row r="3288">
          <cell r="A3288" t="str">
            <v>196249100</v>
          </cell>
        </row>
        <row r="3289">
          <cell r="A3289" t="str">
            <v>196249200</v>
          </cell>
        </row>
        <row r="3290">
          <cell r="A3290" t="str">
            <v>196249300</v>
          </cell>
        </row>
        <row r="3291">
          <cell r="A3291" t="str">
            <v>196249400</v>
          </cell>
        </row>
        <row r="3292">
          <cell r="A3292" t="str">
            <v>196249500</v>
          </cell>
        </row>
        <row r="3293">
          <cell r="A3293" t="str">
            <v>196253000</v>
          </cell>
        </row>
        <row r="3294">
          <cell r="A3294" t="str">
            <v>196253100</v>
          </cell>
        </row>
        <row r="3295">
          <cell r="A3295" t="str">
            <v>196253200</v>
          </cell>
        </row>
        <row r="3296">
          <cell r="A3296" t="str">
            <v>196253300</v>
          </cell>
        </row>
        <row r="3297">
          <cell r="A3297" t="str">
            <v>196253400</v>
          </cell>
        </row>
        <row r="3298">
          <cell r="A3298" t="str">
            <v>196253500</v>
          </cell>
        </row>
        <row r="3299">
          <cell r="A3299" t="str">
            <v>196253600</v>
          </cell>
        </row>
        <row r="3300">
          <cell r="A3300" t="str">
            <v>196253700</v>
          </cell>
        </row>
        <row r="3301">
          <cell r="A3301" t="str">
            <v>196255000</v>
          </cell>
        </row>
        <row r="3302">
          <cell r="A3302" t="str">
            <v>196255100</v>
          </cell>
        </row>
        <row r="3303">
          <cell r="A3303" t="str">
            <v>196255200</v>
          </cell>
        </row>
        <row r="3304">
          <cell r="A3304" t="str">
            <v>196255300</v>
          </cell>
        </row>
        <row r="3305">
          <cell r="A3305" t="str">
            <v>196255400</v>
          </cell>
        </row>
        <row r="3306">
          <cell r="A3306" t="str">
            <v>196257000</v>
          </cell>
        </row>
        <row r="3307">
          <cell r="A3307" t="str">
            <v>196257100</v>
          </cell>
        </row>
        <row r="3308">
          <cell r="A3308" t="str">
            <v>196257300</v>
          </cell>
        </row>
        <row r="3309">
          <cell r="A3309" t="str">
            <v>196257400</v>
          </cell>
        </row>
        <row r="3310">
          <cell r="A3310" t="str">
            <v>196257600</v>
          </cell>
        </row>
        <row r="3311">
          <cell r="A3311" t="str">
            <v>196400000</v>
          </cell>
        </row>
        <row r="3312">
          <cell r="A3312" t="str">
            <v>196430000</v>
          </cell>
        </row>
        <row r="3313">
          <cell r="A3313" t="str">
            <v>196430100</v>
          </cell>
        </row>
        <row r="3314">
          <cell r="A3314" t="str">
            <v>196430200</v>
          </cell>
        </row>
        <row r="3315">
          <cell r="A3315" t="str">
            <v>196430300</v>
          </cell>
        </row>
        <row r="3316">
          <cell r="A3316" t="str">
            <v>196430400</v>
          </cell>
        </row>
        <row r="3317">
          <cell r="A3317" t="str">
            <v>196430500</v>
          </cell>
        </row>
        <row r="3318">
          <cell r="A3318" t="str">
            <v>196430600</v>
          </cell>
        </row>
        <row r="3319">
          <cell r="A3319" t="str">
            <v>196433000</v>
          </cell>
        </row>
        <row r="3320">
          <cell r="A3320" t="str">
            <v>196433100</v>
          </cell>
        </row>
        <row r="3321">
          <cell r="A3321" t="str">
            <v>196433200</v>
          </cell>
        </row>
        <row r="3322">
          <cell r="A3322" t="str">
            <v>196433300</v>
          </cell>
        </row>
        <row r="3323">
          <cell r="A3323" t="str">
            <v>196435000</v>
          </cell>
        </row>
        <row r="3324">
          <cell r="A3324" t="str">
            <v>196435100</v>
          </cell>
        </row>
        <row r="3325">
          <cell r="A3325" t="str">
            <v>196435200</v>
          </cell>
        </row>
        <row r="3326">
          <cell r="A3326" t="str">
            <v>196435300</v>
          </cell>
        </row>
        <row r="3327">
          <cell r="A3327" t="str">
            <v>196437000</v>
          </cell>
        </row>
        <row r="3328">
          <cell r="A3328" t="str">
            <v>196437100</v>
          </cell>
        </row>
        <row r="3329">
          <cell r="A3329" t="str">
            <v>196437200</v>
          </cell>
        </row>
        <row r="3330">
          <cell r="A3330" t="str">
            <v>196439000</v>
          </cell>
        </row>
        <row r="3331">
          <cell r="A3331" t="str">
            <v>196439100</v>
          </cell>
        </row>
        <row r="3332">
          <cell r="A3332" t="str">
            <v>196439200</v>
          </cell>
        </row>
        <row r="3333">
          <cell r="A3333" t="str">
            <v>196439300</v>
          </cell>
        </row>
        <row r="3334">
          <cell r="A3334" t="str">
            <v>196443000</v>
          </cell>
        </row>
        <row r="3335">
          <cell r="A3335" t="str">
            <v>196443100</v>
          </cell>
        </row>
        <row r="3336">
          <cell r="A3336" t="str">
            <v>196443200</v>
          </cell>
        </row>
        <row r="3337">
          <cell r="A3337" t="str">
            <v>196443300</v>
          </cell>
        </row>
        <row r="3338">
          <cell r="A3338" t="str">
            <v>196447000</v>
          </cell>
        </row>
        <row r="3339">
          <cell r="A3339" t="str">
            <v>196447100</v>
          </cell>
        </row>
        <row r="3340">
          <cell r="A3340" t="str">
            <v>196447200</v>
          </cell>
        </row>
        <row r="3341">
          <cell r="A3341" t="str">
            <v>196449000</v>
          </cell>
        </row>
        <row r="3342">
          <cell r="A3342" t="str">
            <v>196449100</v>
          </cell>
        </row>
        <row r="3343">
          <cell r="A3343" t="str">
            <v>196449200</v>
          </cell>
        </row>
        <row r="3344">
          <cell r="A3344" t="str">
            <v>196449300</v>
          </cell>
        </row>
        <row r="3345">
          <cell r="A3345" t="str">
            <v>196453000</v>
          </cell>
        </row>
        <row r="3346">
          <cell r="A3346" t="str">
            <v>196453100</v>
          </cell>
        </row>
        <row r="3347">
          <cell r="A3347" t="str">
            <v>196455000</v>
          </cell>
        </row>
        <row r="3348">
          <cell r="A3348" t="str">
            <v>196455100</v>
          </cell>
        </row>
        <row r="3349">
          <cell r="A3349" t="str">
            <v>196455200</v>
          </cell>
        </row>
        <row r="3350">
          <cell r="A3350" t="str">
            <v>196455300</v>
          </cell>
        </row>
        <row r="3351">
          <cell r="A3351" t="str">
            <v>196457000</v>
          </cell>
        </row>
        <row r="3352">
          <cell r="A3352" t="str">
            <v>196457100</v>
          </cell>
        </row>
        <row r="3353">
          <cell r="A3353" t="str">
            <v>196457200</v>
          </cell>
        </row>
        <row r="3354">
          <cell r="A3354" t="str">
            <v>196457300</v>
          </cell>
        </row>
        <row r="3355">
          <cell r="A3355" t="str">
            <v>196457400</v>
          </cell>
        </row>
        <row r="3356">
          <cell r="A3356" t="str">
            <v>196600000</v>
          </cell>
        </row>
        <row r="3357">
          <cell r="A3357" t="str">
            <v>196630000</v>
          </cell>
        </row>
        <row r="3358">
          <cell r="A3358" t="str">
            <v>196630100</v>
          </cell>
        </row>
        <row r="3359">
          <cell r="A3359" t="str">
            <v>196630102</v>
          </cell>
        </row>
        <row r="3360">
          <cell r="A3360" t="str">
            <v>196630103</v>
          </cell>
        </row>
        <row r="3361">
          <cell r="A3361" t="str">
            <v>196633000</v>
          </cell>
        </row>
        <row r="3362">
          <cell r="A3362" t="str">
            <v>196633100</v>
          </cell>
        </row>
        <row r="3363">
          <cell r="A3363" t="str">
            <v>196635000</v>
          </cell>
        </row>
        <row r="3364">
          <cell r="A3364" t="str">
            <v>196635100</v>
          </cell>
        </row>
        <row r="3365">
          <cell r="A3365" t="str">
            <v>196635102</v>
          </cell>
        </row>
        <row r="3366">
          <cell r="A3366" t="str">
            <v>196635103</v>
          </cell>
        </row>
        <row r="3367">
          <cell r="A3367" t="str">
            <v>196635200</v>
          </cell>
        </row>
        <row r="3368">
          <cell r="A3368" t="str">
            <v>196635300</v>
          </cell>
        </row>
        <row r="3369">
          <cell r="A3369" t="str">
            <v>196637000</v>
          </cell>
        </row>
        <row r="3370">
          <cell r="A3370" t="str">
            <v>196637100</v>
          </cell>
        </row>
        <row r="3371">
          <cell r="A3371" t="str">
            <v>196639000</v>
          </cell>
        </row>
        <row r="3372">
          <cell r="A3372" t="str">
            <v>196639100</v>
          </cell>
        </row>
        <row r="3373">
          <cell r="A3373" t="str">
            <v>196639200</v>
          </cell>
        </row>
        <row r="3374">
          <cell r="A3374" t="str">
            <v>196643000</v>
          </cell>
        </row>
        <row r="3375">
          <cell r="A3375" t="str">
            <v>196643100</v>
          </cell>
        </row>
        <row r="3376">
          <cell r="A3376" t="str">
            <v>196643102</v>
          </cell>
        </row>
        <row r="3377">
          <cell r="A3377" t="str">
            <v>196643103</v>
          </cell>
        </row>
        <row r="3378">
          <cell r="A3378" t="str">
            <v>196643200</v>
          </cell>
        </row>
        <row r="3379">
          <cell r="A3379" t="str">
            <v>196643300</v>
          </cell>
        </row>
        <row r="3380">
          <cell r="A3380" t="str">
            <v>196643400</v>
          </cell>
        </row>
        <row r="3381">
          <cell r="A3381" t="str">
            <v>196645000</v>
          </cell>
        </row>
        <row r="3382">
          <cell r="A3382" t="str">
            <v>196645100</v>
          </cell>
        </row>
        <row r="3383">
          <cell r="A3383" t="str">
            <v>196645102</v>
          </cell>
        </row>
        <row r="3384">
          <cell r="A3384" t="str">
            <v>196645103</v>
          </cell>
        </row>
        <row r="3385">
          <cell r="A3385" t="str">
            <v>196645104</v>
          </cell>
        </row>
        <row r="3386">
          <cell r="A3386" t="str">
            <v>196645200</v>
          </cell>
        </row>
        <row r="3387">
          <cell r="A3387" t="str">
            <v>196647000</v>
          </cell>
        </row>
        <row r="3388">
          <cell r="A3388" t="str">
            <v>196647100</v>
          </cell>
        </row>
        <row r="3389">
          <cell r="A3389" t="str">
            <v>196647200</v>
          </cell>
        </row>
        <row r="3390">
          <cell r="A3390" t="str">
            <v>196649000</v>
          </cell>
        </row>
        <row r="3391">
          <cell r="A3391" t="str">
            <v>196649100</v>
          </cell>
        </row>
        <row r="3392">
          <cell r="A3392" t="str">
            <v>196653000</v>
          </cell>
        </row>
        <row r="3393">
          <cell r="A3393" t="str">
            <v>196653100</v>
          </cell>
        </row>
        <row r="3394">
          <cell r="A3394" t="str">
            <v>196653200</v>
          </cell>
        </row>
        <row r="3395">
          <cell r="A3395" t="str">
            <v>196655000</v>
          </cell>
        </row>
        <row r="3396">
          <cell r="A3396" t="str">
            <v>196655100</v>
          </cell>
        </row>
        <row r="3397">
          <cell r="A3397" t="str">
            <v>196655102</v>
          </cell>
        </row>
        <row r="3398">
          <cell r="A3398" t="str">
            <v>196655103</v>
          </cell>
        </row>
        <row r="3399">
          <cell r="A3399" t="str">
            <v>196655200</v>
          </cell>
        </row>
        <row r="3400">
          <cell r="A3400" t="str">
            <v>196657000</v>
          </cell>
        </row>
        <row r="3401">
          <cell r="A3401" t="str">
            <v>196657100</v>
          </cell>
        </row>
        <row r="3402">
          <cell r="A3402" t="str">
            <v>196659000</v>
          </cell>
        </row>
        <row r="3403">
          <cell r="A3403" t="str">
            <v>196659100</v>
          </cell>
        </row>
        <row r="3404">
          <cell r="A3404" t="str">
            <v>196659102</v>
          </cell>
        </row>
        <row r="3405">
          <cell r="A3405" t="str">
            <v>196659103</v>
          </cell>
        </row>
        <row r="3406">
          <cell r="A3406" t="str">
            <v>196659104</v>
          </cell>
        </row>
        <row r="3407">
          <cell r="A3407" t="str">
            <v>196659200</v>
          </cell>
        </row>
        <row r="3408">
          <cell r="A3408" t="str">
            <v>196663000</v>
          </cell>
        </row>
        <row r="3409">
          <cell r="A3409" t="str">
            <v>196663100</v>
          </cell>
        </row>
        <row r="3410">
          <cell r="A3410" t="str">
            <v>196800000</v>
          </cell>
        </row>
        <row r="3411">
          <cell r="A3411" t="str">
            <v>196830000</v>
          </cell>
        </row>
        <row r="3412">
          <cell r="A3412" t="str">
            <v>196830100</v>
          </cell>
        </row>
        <row r="3413">
          <cell r="A3413" t="str">
            <v>196830200</v>
          </cell>
        </row>
        <row r="3414">
          <cell r="A3414" t="str">
            <v>196830300</v>
          </cell>
        </row>
        <row r="3415">
          <cell r="A3415" t="str">
            <v>196833000</v>
          </cell>
        </row>
        <row r="3416">
          <cell r="A3416" t="str">
            <v>196833100</v>
          </cell>
        </row>
        <row r="3417">
          <cell r="A3417" t="str">
            <v>196833200</v>
          </cell>
        </row>
        <row r="3418">
          <cell r="A3418" t="str">
            <v>196833300</v>
          </cell>
        </row>
        <row r="3419">
          <cell r="A3419" t="str">
            <v>196833600</v>
          </cell>
        </row>
        <row r="3420">
          <cell r="A3420" t="str">
            <v>196835000</v>
          </cell>
        </row>
        <row r="3421">
          <cell r="A3421" t="str">
            <v>196835100</v>
          </cell>
        </row>
        <row r="3422">
          <cell r="A3422" t="str">
            <v>196837000</v>
          </cell>
        </row>
        <row r="3423">
          <cell r="A3423" t="str">
            <v>196837100</v>
          </cell>
        </row>
        <row r="3424">
          <cell r="A3424" t="str">
            <v>196837102</v>
          </cell>
        </row>
        <row r="3425">
          <cell r="A3425" t="str">
            <v>196837200</v>
          </cell>
        </row>
        <row r="3426">
          <cell r="A3426" t="str">
            <v>196837202</v>
          </cell>
        </row>
        <row r="3427">
          <cell r="A3427" t="str">
            <v>196837300</v>
          </cell>
        </row>
        <row r="3428">
          <cell r="A3428" t="str">
            <v>196837400</v>
          </cell>
        </row>
        <row r="3429">
          <cell r="A3429" t="str">
            <v>196837500</v>
          </cell>
        </row>
        <row r="3430">
          <cell r="A3430" t="str">
            <v>196839000</v>
          </cell>
        </row>
        <row r="3431">
          <cell r="A3431" t="str">
            <v>196839100</v>
          </cell>
        </row>
        <row r="3432">
          <cell r="A3432" t="str">
            <v>196839200</v>
          </cell>
        </row>
        <row r="3433">
          <cell r="A3433" t="str">
            <v>196843000</v>
          </cell>
        </row>
        <row r="3434">
          <cell r="A3434" t="str">
            <v>196843100</v>
          </cell>
        </row>
        <row r="3435">
          <cell r="A3435" t="str">
            <v>196843102</v>
          </cell>
        </row>
        <row r="3436">
          <cell r="A3436" t="str">
            <v>196843103</v>
          </cell>
        </row>
        <row r="3437">
          <cell r="A3437" t="str">
            <v>196843104</v>
          </cell>
        </row>
        <row r="3438">
          <cell r="A3438" t="str">
            <v>196843200</v>
          </cell>
        </row>
        <row r="3439">
          <cell r="A3439" t="str">
            <v>196843202</v>
          </cell>
        </row>
        <row r="3440">
          <cell r="A3440" t="str">
            <v>196843300</v>
          </cell>
        </row>
        <row r="3441">
          <cell r="A3441" t="str">
            <v>196845000</v>
          </cell>
        </row>
        <row r="3442">
          <cell r="A3442" t="str">
            <v>196845100</v>
          </cell>
        </row>
        <row r="3443">
          <cell r="A3443" t="str">
            <v>196845200</v>
          </cell>
        </row>
        <row r="3444">
          <cell r="A3444" t="str">
            <v>196847000</v>
          </cell>
        </row>
        <row r="3445">
          <cell r="A3445" t="str">
            <v>196847100</v>
          </cell>
        </row>
        <row r="3446">
          <cell r="A3446" t="str">
            <v>196847200</v>
          </cell>
        </row>
        <row r="3447">
          <cell r="A3447" t="str">
            <v>196847300</v>
          </cell>
        </row>
        <row r="3448">
          <cell r="A3448" t="str">
            <v>196847400</v>
          </cell>
        </row>
        <row r="3449">
          <cell r="A3449" t="str">
            <v>196847500</v>
          </cell>
        </row>
        <row r="3450">
          <cell r="A3450" t="str">
            <v>196847600</v>
          </cell>
        </row>
        <row r="3451">
          <cell r="A3451" t="str">
            <v>196849000</v>
          </cell>
        </row>
        <row r="3452">
          <cell r="A3452" t="str">
            <v>196849100</v>
          </cell>
        </row>
        <row r="3453">
          <cell r="A3453" t="str">
            <v>196849102</v>
          </cell>
        </row>
        <row r="3454">
          <cell r="A3454" t="str">
            <v>196849104</v>
          </cell>
        </row>
        <row r="3455">
          <cell r="A3455" t="str">
            <v>196849105</v>
          </cell>
        </row>
        <row r="3456">
          <cell r="A3456" t="str">
            <v>196849107</v>
          </cell>
        </row>
        <row r="3457">
          <cell r="A3457" t="str">
            <v>196849109</v>
          </cell>
        </row>
        <row r="3458">
          <cell r="A3458" t="str">
            <v>196849111</v>
          </cell>
        </row>
        <row r="3459">
          <cell r="A3459" t="str">
            <v>196849121</v>
          </cell>
        </row>
        <row r="3460">
          <cell r="A3460" t="str">
            <v>196849200</v>
          </cell>
        </row>
        <row r="3461">
          <cell r="A3461" t="str">
            <v>196849300</v>
          </cell>
        </row>
        <row r="3462">
          <cell r="A3462" t="str">
            <v>196853000</v>
          </cell>
        </row>
        <row r="3463">
          <cell r="A3463" t="str">
            <v>196853100</v>
          </cell>
        </row>
        <row r="3464">
          <cell r="A3464" t="str">
            <v>196853200</v>
          </cell>
        </row>
        <row r="3465">
          <cell r="A3465" t="str">
            <v>196855000</v>
          </cell>
        </row>
        <row r="3466">
          <cell r="A3466" t="str">
            <v>196855100</v>
          </cell>
        </row>
        <row r="3467">
          <cell r="A3467" t="str">
            <v>230000000</v>
          </cell>
        </row>
        <row r="3468">
          <cell r="A3468" t="str">
            <v>231000000</v>
          </cell>
        </row>
        <row r="3469">
          <cell r="A3469" t="str">
            <v>231010000</v>
          </cell>
        </row>
        <row r="3470">
          <cell r="A3470" t="str">
            <v>231033000</v>
          </cell>
        </row>
        <row r="3471">
          <cell r="A3471" t="str">
            <v>231033100</v>
          </cell>
        </row>
        <row r="3472">
          <cell r="A3472" t="str">
            <v>231033200</v>
          </cell>
        </row>
        <row r="3473">
          <cell r="A3473" t="str">
            <v>231035000</v>
          </cell>
        </row>
        <row r="3474">
          <cell r="A3474" t="str">
            <v>231035100</v>
          </cell>
        </row>
        <row r="3475">
          <cell r="A3475" t="str">
            <v>231035102</v>
          </cell>
        </row>
        <row r="3476">
          <cell r="A3476" t="str">
            <v>231035103</v>
          </cell>
        </row>
        <row r="3477">
          <cell r="A3477" t="str">
            <v>231035200</v>
          </cell>
        </row>
        <row r="3478">
          <cell r="A3478" t="str">
            <v>231035202</v>
          </cell>
        </row>
        <row r="3479">
          <cell r="A3479" t="str">
            <v>231035203</v>
          </cell>
        </row>
        <row r="3480">
          <cell r="A3480" t="str">
            <v>231035300</v>
          </cell>
        </row>
        <row r="3481">
          <cell r="A3481" t="str">
            <v>231035302</v>
          </cell>
        </row>
        <row r="3482">
          <cell r="A3482" t="str">
            <v>231037000</v>
          </cell>
        </row>
        <row r="3483">
          <cell r="A3483" t="str">
            <v>231037100</v>
          </cell>
        </row>
        <row r="3484">
          <cell r="A3484" t="str">
            <v>231037200</v>
          </cell>
        </row>
        <row r="3485">
          <cell r="A3485" t="str">
            <v>231037300</v>
          </cell>
        </row>
        <row r="3486">
          <cell r="A3486" t="str">
            <v>231037400</v>
          </cell>
        </row>
        <row r="3487">
          <cell r="A3487" t="str">
            <v>231037500</v>
          </cell>
        </row>
        <row r="3488">
          <cell r="A3488" t="str">
            <v>231039000</v>
          </cell>
        </row>
        <row r="3489">
          <cell r="A3489" t="str">
            <v>231039100</v>
          </cell>
        </row>
        <row r="3490">
          <cell r="A3490" t="str">
            <v>231039200</v>
          </cell>
        </row>
        <row r="3491">
          <cell r="A3491" t="str">
            <v>231039202</v>
          </cell>
        </row>
        <row r="3492">
          <cell r="A3492" t="str">
            <v>231039300</v>
          </cell>
        </row>
        <row r="3493">
          <cell r="A3493" t="str">
            <v>231039400</v>
          </cell>
        </row>
        <row r="3494">
          <cell r="A3494" t="str">
            <v>231039500</v>
          </cell>
        </row>
        <row r="3495">
          <cell r="A3495" t="str">
            <v>231039700</v>
          </cell>
        </row>
        <row r="3496">
          <cell r="A3496" t="str">
            <v>231043000</v>
          </cell>
        </row>
        <row r="3497">
          <cell r="A3497" t="str">
            <v>231043100</v>
          </cell>
        </row>
        <row r="3498">
          <cell r="A3498" t="str">
            <v>231043200</v>
          </cell>
        </row>
        <row r="3499">
          <cell r="A3499" t="str">
            <v>231043300</v>
          </cell>
        </row>
        <row r="3500">
          <cell r="A3500" t="str">
            <v>231045000</v>
          </cell>
        </row>
        <row r="3501">
          <cell r="A3501" t="str">
            <v>231045100</v>
          </cell>
        </row>
        <row r="3502">
          <cell r="A3502" t="str">
            <v>231045200</v>
          </cell>
        </row>
        <row r="3503">
          <cell r="A3503" t="str">
            <v>231045202</v>
          </cell>
        </row>
        <row r="3504">
          <cell r="A3504" t="str">
            <v>231047000</v>
          </cell>
        </row>
        <row r="3505">
          <cell r="A3505" t="str">
            <v>231047100</v>
          </cell>
        </row>
        <row r="3506">
          <cell r="A3506" t="str">
            <v>231047200</v>
          </cell>
        </row>
        <row r="3507">
          <cell r="A3507" t="str">
            <v>231049000</v>
          </cell>
        </row>
        <row r="3508">
          <cell r="A3508" t="str">
            <v>231049100</v>
          </cell>
        </row>
        <row r="3509">
          <cell r="A3509" t="str">
            <v>231053000</v>
          </cell>
        </row>
        <row r="3510">
          <cell r="A3510" t="str">
            <v>231053100</v>
          </cell>
        </row>
        <row r="3511">
          <cell r="A3511" t="str">
            <v>231053102</v>
          </cell>
        </row>
        <row r="3512">
          <cell r="A3512" t="str">
            <v>231053103</v>
          </cell>
        </row>
        <row r="3513">
          <cell r="A3513" t="str">
            <v>231053104</v>
          </cell>
        </row>
        <row r="3514">
          <cell r="A3514" t="str">
            <v>231053105</v>
          </cell>
        </row>
        <row r="3515">
          <cell r="A3515" t="str">
            <v>231053106</v>
          </cell>
        </row>
        <row r="3516">
          <cell r="A3516" t="str">
            <v>231053107</v>
          </cell>
        </row>
        <row r="3517">
          <cell r="A3517" t="str">
            <v>231053108</v>
          </cell>
        </row>
        <row r="3518">
          <cell r="A3518" t="str">
            <v>231053200</v>
          </cell>
        </row>
        <row r="3519">
          <cell r="A3519" t="str">
            <v>231053202</v>
          </cell>
        </row>
        <row r="3520">
          <cell r="A3520" t="str">
            <v>231053203</v>
          </cell>
        </row>
        <row r="3521">
          <cell r="A3521" t="str">
            <v>231053204</v>
          </cell>
        </row>
        <row r="3522">
          <cell r="A3522" t="str">
            <v>231053205</v>
          </cell>
        </row>
        <row r="3523">
          <cell r="A3523" t="str">
            <v>231053300</v>
          </cell>
        </row>
        <row r="3524">
          <cell r="A3524" t="str">
            <v>233600000</v>
          </cell>
        </row>
        <row r="3525">
          <cell r="A3525" t="str">
            <v>233620000</v>
          </cell>
        </row>
        <row r="3526">
          <cell r="A3526" t="str">
            <v>233620100</v>
          </cell>
        </row>
        <row r="3527">
          <cell r="A3527" t="str">
            <v>233633000</v>
          </cell>
        </row>
        <row r="3528">
          <cell r="A3528" t="str">
            <v>233633100</v>
          </cell>
        </row>
        <row r="3529">
          <cell r="A3529" t="str">
            <v>233635000</v>
          </cell>
        </row>
        <row r="3530">
          <cell r="A3530" t="str">
            <v>233635100</v>
          </cell>
        </row>
        <row r="3531">
          <cell r="A3531" t="str">
            <v>233635200</v>
          </cell>
        </row>
        <row r="3532">
          <cell r="A3532" t="str">
            <v>233635205</v>
          </cell>
        </row>
        <row r="3533">
          <cell r="A3533" t="str">
            <v>233635300</v>
          </cell>
        </row>
        <row r="3534">
          <cell r="A3534" t="str">
            <v>233635304</v>
          </cell>
        </row>
        <row r="3535">
          <cell r="A3535" t="str">
            <v>233635305</v>
          </cell>
        </row>
        <row r="3536">
          <cell r="A3536" t="str">
            <v>233635306</v>
          </cell>
        </row>
        <row r="3537">
          <cell r="A3537" t="str">
            <v>233635307</v>
          </cell>
        </row>
        <row r="3538">
          <cell r="A3538" t="str">
            <v>233635309</v>
          </cell>
        </row>
        <row r="3539">
          <cell r="A3539" t="str">
            <v>233635400</v>
          </cell>
        </row>
        <row r="3540">
          <cell r="A3540" t="str">
            <v>233637000</v>
          </cell>
        </row>
        <row r="3541">
          <cell r="A3541" t="str">
            <v>233637100</v>
          </cell>
        </row>
        <row r="3542">
          <cell r="A3542" t="str">
            <v>233639000</v>
          </cell>
        </row>
        <row r="3543">
          <cell r="A3543" t="str">
            <v>233639100</v>
          </cell>
        </row>
        <row r="3544">
          <cell r="A3544" t="str">
            <v>233643000</v>
          </cell>
        </row>
        <row r="3545">
          <cell r="A3545" t="str">
            <v>233643100</v>
          </cell>
        </row>
        <row r="3546">
          <cell r="A3546" t="str">
            <v>233643300</v>
          </cell>
        </row>
        <row r="3547">
          <cell r="A3547" t="str">
            <v>233643302</v>
          </cell>
        </row>
        <row r="3548">
          <cell r="A3548" t="str">
            <v>233643400</v>
          </cell>
        </row>
        <row r="3549">
          <cell r="A3549" t="str">
            <v>233643402</v>
          </cell>
        </row>
        <row r="3550">
          <cell r="A3550" t="str">
            <v>233643403</v>
          </cell>
        </row>
        <row r="3551">
          <cell r="A3551" t="str">
            <v>233643406</v>
          </cell>
        </row>
        <row r="3552">
          <cell r="A3552" t="str">
            <v>233645000</v>
          </cell>
        </row>
        <row r="3553">
          <cell r="A3553" t="str">
            <v>233645100</v>
          </cell>
        </row>
        <row r="3554">
          <cell r="A3554" t="str">
            <v>233645102</v>
          </cell>
        </row>
        <row r="3555">
          <cell r="A3555" t="str">
            <v>233645105</v>
          </cell>
        </row>
        <row r="3556">
          <cell r="A3556" t="str">
            <v>233645106</v>
          </cell>
        </row>
        <row r="3557">
          <cell r="A3557" t="str">
            <v>233645111</v>
          </cell>
        </row>
        <row r="3558">
          <cell r="A3558" t="str">
            <v>233645112</v>
          </cell>
        </row>
        <row r="3559">
          <cell r="A3559" t="str">
            <v>233645113</v>
          </cell>
        </row>
        <row r="3560">
          <cell r="A3560" t="str">
            <v>233645114</v>
          </cell>
        </row>
        <row r="3561">
          <cell r="A3561" t="str">
            <v>233645115</v>
          </cell>
        </row>
        <row r="3562">
          <cell r="A3562" t="str">
            <v>233645118</v>
          </cell>
        </row>
        <row r="3563">
          <cell r="A3563" t="str">
            <v>233645121</v>
          </cell>
        </row>
        <row r="3564">
          <cell r="A3564" t="str">
            <v>233645200</v>
          </cell>
        </row>
        <row r="3565">
          <cell r="A3565" t="str">
            <v>233645202</v>
          </cell>
        </row>
        <row r="3566">
          <cell r="A3566" t="str">
            <v>233645203</v>
          </cell>
        </row>
        <row r="3567">
          <cell r="A3567" t="str">
            <v>233645204</v>
          </cell>
        </row>
        <row r="3568">
          <cell r="A3568" t="str">
            <v>233645205</v>
          </cell>
        </row>
        <row r="3569">
          <cell r="A3569" t="str">
            <v>233645206</v>
          </cell>
        </row>
        <row r="3570">
          <cell r="A3570" t="str">
            <v>233645207</v>
          </cell>
        </row>
        <row r="3571">
          <cell r="A3571" t="str">
            <v>233645209</v>
          </cell>
        </row>
        <row r="3572">
          <cell r="A3572" t="str">
            <v>233645211</v>
          </cell>
        </row>
        <row r="3573">
          <cell r="A3573" t="str">
            <v>233645212</v>
          </cell>
        </row>
        <row r="3574">
          <cell r="A3574" t="str">
            <v>233645213</v>
          </cell>
        </row>
        <row r="3575">
          <cell r="A3575" t="str">
            <v>234000000</v>
          </cell>
        </row>
        <row r="3576">
          <cell r="A3576" t="str">
            <v>234030000</v>
          </cell>
        </row>
        <row r="3577">
          <cell r="A3577" t="str">
            <v>234030100</v>
          </cell>
        </row>
        <row r="3578">
          <cell r="A3578" t="str">
            <v>234033000</v>
          </cell>
        </row>
        <row r="3579">
          <cell r="A3579" t="str">
            <v>234033100</v>
          </cell>
        </row>
        <row r="3580">
          <cell r="A3580" t="str">
            <v>234033102</v>
          </cell>
        </row>
        <row r="3581">
          <cell r="A3581" t="str">
            <v>234033103</v>
          </cell>
        </row>
        <row r="3582">
          <cell r="A3582" t="str">
            <v>234033105</v>
          </cell>
        </row>
        <row r="3583">
          <cell r="A3583" t="str">
            <v>234033107</v>
          </cell>
        </row>
        <row r="3584">
          <cell r="A3584" t="str">
            <v>234035000</v>
          </cell>
        </row>
        <row r="3585">
          <cell r="A3585" t="str">
            <v>234035100</v>
          </cell>
        </row>
        <row r="3586">
          <cell r="A3586" t="str">
            <v>234035102</v>
          </cell>
        </row>
        <row r="3587">
          <cell r="A3587" t="str">
            <v>234035103</v>
          </cell>
        </row>
        <row r="3588">
          <cell r="A3588" t="str">
            <v>234035104</v>
          </cell>
        </row>
        <row r="3589">
          <cell r="A3589" t="str">
            <v>234035105</v>
          </cell>
        </row>
        <row r="3590">
          <cell r="A3590" t="str">
            <v>234035106</v>
          </cell>
        </row>
        <row r="3591">
          <cell r="A3591" t="str">
            <v>234035107</v>
          </cell>
        </row>
        <row r="3592">
          <cell r="A3592" t="str">
            <v>234035109</v>
          </cell>
        </row>
        <row r="3593">
          <cell r="A3593" t="str">
            <v>234035111</v>
          </cell>
        </row>
        <row r="3594">
          <cell r="A3594" t="str">
            <v>234035112</v>
          </cell>
        </row>
        <row r="3595">
          <cell r="A3595" t="str">
            <v>234035113</v>
          </cell>
        </row>
        <row r="3596">
          <cell r="A3596" t="str">
            <v>234035114</v>
          </cell>
        </row>
        <row r="3597">
          <cell r="A3597" t="str">
            <v>234035115</v>
          </cell>
        </row>
        <row r="3598">
          <cell r="A3598" t="str">
            <v>234035116</v>
          </cell>
        </row>
        <row r="3599">
          <cell r="A3599" t="str">
            <v>234035118</v>
          </cell>
        </row>
        <row r="3600">
          <cell r="A3600" t="str">
            <v>234035119</v>
          </cell>
        </row>
        <row r="3601">
          <cell r="A3601" t="str">
            <v>234035121</v>
          </cell>
        </row>
        <row r="3602">
          <cell r="A3602" t="str">
            <v>234035122</v>
          </cell>
        </row>
        <row r="3603">
          <cell r="A3603" t="str">
            <v>234035123</v>
          </cell>
        </row>
        <row r="3604">
          <cell r="A3604" t="str">
            <v>234035124</v>
          </cell>
        </row>
        <row r="3605">
          <cell r="A3605" t="str">
            <v>234035126</v>
          </cell>
        </row>
        <row r="3606">
          <cell r="A3606" t="str">
            <v>234035127</v>
          </cell>
        </row>
        <row r="3607">
          <cell r="A3607" t="str">
            <v>234035128</v>
          </cell>
        </row>
        <row r="3608">
          <cell r="A3608" t="str">
            <v>234035129</v>
          </cell>
        </row>
        <row r="3609">
          <cell r="A3609" t="str">
            <v>234035131</v>
          </cell>
        </row>
        <row r="3610">
          <cell r="A3610" t="str">
            <v>234035132</v>
          </cell>
        </row>
        <row r="3611">
          <cell r="A3611" t="str">
            <v>234035133</v>
          </cell>
        </row>
        <row r="3612">
          <cell r="A3612" t="str">
            <v>234035134</v>
          </cell>
        </row>
        <row r="3613">
          <cell r="A3613" t="str">
            <v>234035135</v>
          </cell>
        </row>
        <row r="3614">
          <cell r="A3614" t="str">
            <v>234035136</v>
          </cell>
        </row>
        <row r="3615">
          <cell r="A3615" t="str">
            <v>234035137</v>
          </cell>
        </row>
        <row r="3616">
          <cell r="A3616" t="str">
            <v>234035139</v>
          </cell>
        </row>
        <row r="3617">
          <cell r="A3617" t="str">
            <v>234035141</v>
          </cell>
        </row>
        <row r="3618">
          <cell r="A3618" t="str">
            <v>234035142</v>
          </cell>
        </row>
        <row r="3619">
          <cell r="A3619" t="str">
            <v>234035143</v>
          </cell>
        </row>
        <row r="3620">
          <cell r="A3620" t="str">
            <v>234035144</v>
          </cell>
        </row>
        <row r="3621">
          <cell r="A3621" t="str">
            <v>234035145</v>
          </cell>
        </row>
        <row r="3622">
          <cell r="A3622" t="str">
            <v>234035148</v>
          </cell>
        </row>
        <row r="3623">
          <cell r="A3623" t="str">
            <v>234035152</v>
          </cell>
        </row>
        <row r="3624">
          <cell r="A3624" t="str">
            <v>234035154</v>
          </cell>
        </row>
        <row r="3625">
          <cell r="A3625" t="str">
            <v>234035155</v>
          </cell>
        </row>
        <row r="3626">
          <cell r="A3626" t="str">
            <v>234035156</v>
          </cell>
        </row>
        <row r="3627">
          <cell r="A3627" t="str">
            <v>234035157</v>
          </cell>
        </row>
        <row r="3628">
          <cell r="A3628" t="str">
            <v>234035162</v>
          </cell>
        </row>
        <row r="3629">
          <cell r="A3629" t="str">
            <v>234035163</v>
          </cell>
        </row>
        <row r="3630">
          <cell r="A3630" t="str">
            <v>234035164</v>
          </cell>
        </row>
        <row r="3631">
          <cell r="A3631" t="str">
            <v>234035165</v>
          </cell>
        </row>
        <row r="3632">
          <cell r="A3632" t="str">
            <v>234035166</v>
          </cell>
        </row>
        <row r="3633">
          <cell r="A3633" t="str">
            <v>234035167</v>
          </cell>
        </row>
        <row r="3634">
          <cell r="A3634" t="str">
            <v>234035169</v>
          </cell>
        </row>
        <row r="3635">
          <cell r="A3635" t="str">
            <v>234035200</v>
          </cell>
        </row>
        <row r="3636">
          <cell r="A3636" t="str">
            <v>234035202</v>
          </cell>
        </row>
        <row r="3637">
          <cell r="A3637" t="str">
            <v>234035203</v>
          </cell>
        </row>
        <row r="3638">
          <cell r="A3638" t="str">
            <v>234037000</v>
          </cell>
        </row>
        <row r="3639">
          <cell r="A3639" t="str">
            <v>234037100</v>
          </cell>
        </row>
        <row r="3640">
          <cell r="A3640" t="str">
            <v>234037102</v>
          </cell>
        </row>
        <row r="3641">
          <cell r="A3641" t="str">
            <v>234037200</v>
          </cell>
        </row>
        <row r="3642">
          <cell r="A3642" t="str">
            <v>234037202</v>
          </cell>
        </row>
        <row r="3643">
          <cell r="A3643" t="str">
            <v>234037300</v>
          </cell>
        </row>
        <row r="3644">
          <cell r="A3644" t="str">
            <v>234037303</v>
          </cell>
        </row>
        <row r="3645">
          <cell r="A3645" t="str">
            <v>234037500</v>
          </cell>
        </row>
        <row r="3646">
          <cell r="A3646" t="str">
            <v>234037505</v>
          </cell>
        </row>
        <row r="3647">
          <cell r="A3647" t="str">
            <v>234037506</v>
          </cell>
        </row>
        <row r="3648">
          <cell r="A3648" t="str">
            <v>234037507</v>
          </cell>
        </row>
        <row r="3649">
          <cell r="A3649" t="str">
            <v>234037508</v>
          </cell>
        </row>
        <row r="3650">
          <cell r="A3650" t="str">
            <v>234037509</v>
          </cell>
        </row>
        <row r="3651">
          <cell r="A3651" t="str">
            <v>234037511</v>
          </cell>
        </row>
        <row r="3652">
          <cell r="A3652" t="str">
            <v>234037512</v>
          </cell>
        </row>
        <row r="3653">
          <cell r="A3653" t="str">
            <v>234037514</v>
          </cell>
        </row>
        <row r="3654">
          <cell r="A3654" t="str">
            <v>234037515</v>
          </cell>
        </row>
        <row r="3655">
          <cell r="A3655" t="str">
            <v>234037600</v>
          </cell>
        </row>
        <row r="3656">
          <cell r="A3656" t="str">
            <v>234037602</v>
          </cell>
        </row>
        <row r="3657">
          <cell r="A3657" t="str">
            <v>234037603</v>
          </cell>
        </row>
        <row r="3658">
          <cell r="A3658" t="str">
            <v>234037604</v>
          </cell>
        </row>
        <row r="3659">
          <cell r="A3659" t="str">
            <v>234037606</v>
          </cell>
        </row>
        <row r="3660">
          <cell r="A3660" t="str">
            <v>234037607</v>
          </cell>
        </row>
        <row r="3661">
          <cell r="A3661" t="str">
            <v>234037608</v>
          </cell>
        </row>
        <row r="3662">
          <cell r="A3662" t="str">
            <v>234037700</v>
          </cell>
        </row>
        <row r="3663">
          <cell r="A3663" t="str">
            <v>234037703</v>
          </cell>
        </row>
        <row r="3664">
          <cell r="A3664" t="str">
            <v>234043000</v>
          </cell>
        </row>
        <row r="3665">
          <cell r="A3665" t="str">
            <v>234043100</v>
          </cell>
        </row>
        <row r="3666">
          <cell r="A3666" t="str">
            <v>234043103</v>
          </cell>
        </row>
        <row r="3667">
          <cell r="A3667" t="str">
            <v>234043104</v>
          </cell>
        </row>
        <row r="3668">
          <cell r="A3668" t="str">
            <v>234043106</v>
          </cell>
        </row>
        <row r="3669">
          <cell r="A3669" t="str">
            <v>234043107</v>
          </cell>
        </row>
        <row r="3670">
          <cell r="A3670" t="str">
            <v>234043109</v>
          </cell>
        </row>
        <row r="3671">
          <cell r="A3671" t="str">
            <v>234043111</v>
          </cell>
        </row>
        <row r="3672">
          <cell r="A3672" t="str">
            <v>234043116</v>
          </cell>
        </row>
        <row r="3673">
          <cell r="A3673" t="str">
            <v>234043121</v>
          </cell>
        </row>
        <row r="3674">
          <cell r="A3674" t="str">
            <v>234043123</v>
          </cell>
        </row>
        <row r="3675">
          <cell r="A3675" t="str">
            <v>234043124</v>
          </cell>
        </row>
        <row r="3676">
          <cell r="A3676" t="str">
            <v>234043126</v>
          </cell>
        </row>
        <row r="3677">
          <cell r="A3677" t="str">
            <v>234043128</v>
          </cell>
        </row>
        <row r="3678">
          <cell r="A3678" t="str">
            <v>234043132</v>
          </cell>
        </row>
        <row r="3679">
          <cell r="A3679" t="str">
            <v>234043134</v>
          </cell>
        </row>
        <row r="3680">
          <cell r="A3680" t="str">
            <v>234043135</v>
          </cell>
        </row>
        <row r="3681">
          <cell r="A3681" t="str">
            <v>234043137</v>
          </cell>
        </row>
        <row r="3682">
          <cell r="A3682" t="str">
            <v>234043138</v>
          </cell>
        </row>
        <row r="3683">
          <cell r="A3683" t="str">
            <v>234043139</v>
          </cell>
        </row>
        <row r="3684">
          <cell r="A3684" t="str">
            <v>234043141</v>
          </cell>
        </row>
        <row r="3685">
          <cell r="A3685" t="str">
            <v>234043142</v>
          </cell>
        </row>
        <row r="3686">
          <cell r="A3686" t="str">
            <v>234043143</v>
          </cell>
        </row>
        <row r="3687">
          <cell r="A3687" t="str">
            <v>234043146</v>
          </cell>
        </row>
        <row r="3688">
          <cell r="A3688" t="str">
            <v>234043148</v>
          </cell>
        </row>
        <row r="3689">
          <cell r="A3689" t="str">
            <v>234043149</v>
          </cell>
        </row>
        <row r="3690">
          <cell r="A3690" t="str">
            <v>234043151</v>
          </cell>
        </row>
        <row r="3691">
          <cell r="A3691" t="str">
            <v>234043154</v>
          </cell>
        </row>
        <row r="3692">
          <cell r="A3692" t="str">
            <v>234045000</v>
          </cell>
        </row>
        <row r="3693">
          <cell r="A3693" t="str">
            <v>234045100</v>
          </cell>
        </row>
        <row r="3694">
          <cell r="A3694" t="str">
            <v>234045102</v>
          </cell>
        </row>
        <row r="3695">
          <cell r="A3695" t="str">
            <v>234045103</v>
          </cell>
        </row>
        <row r="3696">
          <cell r="A3696" t="str">
            <v>234045109</v>
          </cell>
        </row>
        <row r="3697">
          <cell r="A3697" t="str">
            <v>234045111</v>
          </cell>
        </row>
        <row r="3698">
          <cell r="A3698" t="str">
            <v>234045112</v>
          </cell>
        </row>
        <row r="3699">
          <cell r="A3699" t="str">
            <v>234045113</v>
          </cell>
        </row>
        <row r="3700">
          <cell r="A3700" t="str">
            <v>234045115</v>
          </cell>
        </row>
        <row r="3701">
          <cell r="A3701" t="str">
            <v>234045117</v>
          </cell>
        </row>
        <row r="3702">
          <cell r="A3702" t="str">
            <v>234045125</v>
          </cell>
        </row>
        <row r="3703">
          <cell r="A3703" t="str">
            <v>234045126</v>
          </cell>
        </row>
        <row r="3704">
          <cell r="A3704" t="str">
            <v>234045129</v>
          </cell>
        </row>
        <row r="3705">
          <cell r="A3705" t="str">
            <v>234045131</v>
          </cell>
        </row>
        <row r="3706">
          <cell r="A3706" t="str">
            <v>234045132</v>
          </cell>
        </row>
        <row r="3707">
          <cell r="A3707" t="str">
            <v>234045137</v>
          </cell>
        </row>
        <row r="3708">
          <cell r="A3708" t="str">
            <v>234045139</v>
          </cell>
        </row>
        <row r="3709">
          <cell r="A3709" t="str">
            <v>234045141</v>
          </cell>
        </row>
        <row r="3710">
          <cell r="A3710" t="str">
            <v>234045142</v>
          </cell>
        </row>
        <row r="3711">
          <cell r="A3711" t="str">
            <v>234045143</v>
          </cell>
        </row>
        <row r="3712">
          <cell r="A3712" t="str">
            <v>234045144</v>
          </cell>
        </row>
        <row r="3713">
          <cell r="A3713" t="str">
            <v>234045145</v>
          </cell>
        </row>
        <row r="3714">
          <cell r="A3714" t="str">
            <v>234045147</v>
          </cell>
        </row>
        <row r="3715">
          <cell r="A3715" t="str">
            <v>234045200</v>
          </cell>
        </row>
        <row r="3716">
          <cell r="A3716" t="str">
            <v>234047000</v>
          </cell>
        </row>
        <row r="3717">
          <cell r="A3717" t="str">
            <v>234047100</v>
          </cell>
        </row>
        <row r="3718">
          <cell r="A3718" t="str">
            <v>234047102</v>
          </cell>
        </row>
        <row r="3719">
          <cell r="A3719" t="str">
            <v>234047103</v>
          </cell>
        </row>
        <row r="3720">
          <cell r="A3720" t="str">
            <v>234047104</v>
          </cell>
        </row>
        <row r="3721">
          <cell r="A3721" t="str">
            <v>234047105</v>
          </cell>
        </row>
        <row r="3722">
          <cell r="A3722" t="str">
            <v>234047106</v>
          </cell>
        </row>
        <row r="3723">
          <cell r="A3723" t="str">
            <v>234047107</v>
          </cell>
        </row>
        <row r="3724">
          <cell r="A3724" t="str">
            <v>234047108</v>
          </cell>
        </row>
        <row r="3725">
          <cell r="A3725" t="str">
            <v>234047109</v>
          </cell>
        </row>
        <row r="3726">
          <cell r="A3726" t="str">
            <v>234047111</v>
          </cell>
        </row>
        <row r="3727">
          <cell r="A3727" t="str">
            <v>234047112</v>
          </cell>
        </row>
        <row r="3728">
          <cell r="A3728" t="str">
            <v>234047113</v>
          </cell>
        </row>
        <row r="3729">
          <cell r="A3729" t="str">
            <v>234047114</v>
          </cell>
        </row>
        <row r="3730">
          <cell r="A3730" t="str">
            <v>234047115</v>
          </cell>
        </row>
        <row r="3731">
          <cell r="A3731" t="str">
            <v>234047116</v>
          </cell>
        </row>
        <row r="3732">
          <cell r="A3732" t="str">
            <v>234047117</v>
          </cell>
        </row>
        <row r="3733">
          <cell r="A3733" t="str">
            <v>234047118</v>
          </cell>
        </row>
        <row r="3734">
          <cell r="A3734" t="str">
            <v>234047119</v>
          </cell>
        </row>
        <row r="3735">
          <cell r="A3735" t="str">
            <v>234047121</v>
          </cell>
        </row>
        <row r="3736">
          <cell r="A3736" t="str">
            <v>234047122</v>
          </cell>
        </row>
        <row r="3737">
          <cell r="A3737" t="str">
            <v>234047123</v>
          </cell>
        </row>
        <row r="3738">
          <cell r="A3738" t="str">
            <v>234047124</v>
          </cell>
        </row>
        <row r="3739">
          <cell r="A3739" t="str">
            <v>234047126</v>
          </cell>
        </row>
        <row r="3740">
          <cell r="A3740" t="str">
            <v>234047127</v>
          </cell>
        </row>
        <row r="3741">
          <cell r="A3741" t="str">
            <v>234047128</v>
          </cell>
        </row>
        <row r="3742">
          <cell r="A3742" t="str">
            <v>234047129</v>
          </cell>
        </row>
        <row r="3743">
          <cell r="A3743" t="str">
            <v>234047400</v>
          </cell>
        </row>
        <row r="3744">
          <cell r="A3744" t="str">
            <v>234200000</v>
          </cell>
        </row>
        <row r="3745">
          <cell r="A3745" t="str">
            <v>234230000</v>
          </cell>
        </row>
        <row r="3746">
          <cell r="A3746" t="str">
            <v>234230100</v>
          </cell>
        </row>
        <row r="3747">
          <cell r="A3747" t="str">
            <v>234230105</v>
          </cell>
        </row>
        <row r="3748">
          <cell r="A3748" t="str">
            <v>234230108</v>
          </cell>
        </row>
        <row r="3749">
          <cell r="A3749" t="str">
            <v>234230200</v>
          </cell>
        </row>
        <row r="3750">
          <cell r="A3750" t="str">
            <v>234230300</v>
          </cell>
        </row>
        <row r="3751">
          <cell r="A3751" t="str">
            <v>234235000</v>
          </cell>
        </row>
        <row r="3752">
          <cell r="A3752" t="str">
            <v>234235100</v>
          </cell>
        </row>
        <row r="3753">
          <cell r="A3753" t="str">
            <v>234235105</v>
          </cell>
        </row>
        <row r="3754">
          <cell r="A3754" t="str">
            <v>234237000</v>
          </cell>
        </row>
        <row r="3755">
          <cell r="A3755" t="str">
            <v>234237100</v>
          </cell>
        </row>
        <row r="3756">
          <cell r="A3756" t="str">
            <v>234237200</v>
          </cell>
        </row>
        <row r="3757">
          <cell r="A3757" t="str">
            <v>234239000</v>
          </cell>
        </row>
        <row r="3758">
          <cell r="A3758" t="str">
            <v>234239100</v>
          </cell>
        </row>
        <row r="3759">
          <cell r="A3759" t="str">
            <v>234239103</v>
          </cell>
        </row>
        <row r="3760">
          <cell r="A3760" t="str">
            <v>234239105</v>
          </cell>
        </row>
        <row r="3761">
          <cell r="A3761" t="str">
            <v>234239106</v>
          </cell>
        </row>
        <row r="3762">
          <cell r="A3762" t="str">
            <v>234239107</v>
          </cell>
        </row>
        <row r="3763">
          <cell r="A3763" t="str">
            <v>234239109</v>
          </cell>
        </row>
        <row r="3764">
          <cell r="A3764" t="str">
            <v>234239111</v>
          </cell>
        </row>
        <row r="3765">
          <cell r="A3765" t="str">
            <v>234241000</v>
          </cell>
        </row>
        <row r="3766">
          <cell r="A3766" t="str">
            <v>234241100</v>
          </cell>
        </row>
        <row r="3767">
          <cell r="A3767" t="str">
            <v>234241300</v>
          </cell>
        </row>
        <row r="3768">
          <cell r="A3768" t="str">
            <v>234241600</v>
          </cell>
        </row>
        <row r="3769">
          <cell r="A3769" t="str">
            <v>234243000</v>
          </cell>
        </row>
        <row r="3770">
          <cell r="A3770" t="str">
            <v>234243100</v>
          </cell>
        </row>
        <row r="3771">
          <cell r="A3771" t="str">
            <v>234243102</v>
          </cell>
        </row>
        <row r="3772">
          <cell r="A3772" t="str">
            <v>234243103</v>
          </cell>
        </row>
        <row r="3773">
          <cell r="A3773" t="str">
            <v>234243104</v>
          </cell>
        </row>
        <row r="3774">
          <cell r="A3774" t="str">
            <v>234243105</v>
          </cell>
        </row>
        <row r="3775">
          <cell r="A3775" t="str">
            <v>234243200</v>
          </cell>
        </row>
        <row r="3776">
          <cell r="A3776" t="str">
            <v>234243202</v>
          </cell>
        </row>
        <row r="3777">
          <cell r="A3777" t="str">
            <v>234243300</v>
          </cell>
        </row>
        <row r="3778">
          <cell r="A3778" t="str">
            <v>234243302</v>
          </cell>
        </row>
        <row r="3779">
          <cell r="A3779" t="str">
            <v>234243305</v>
          </cell>
        </row>
        <row r="3780">
          <cell r="A3780" t="str">
            <v>234243306</v>
          </cell>
        </row>
        <row r="3781">
          <cell r="A3781" t="str">
            <v>234245000</v>
          </cell>
        </row>
        <row r="3782">
          <cell r="A3782" t="str">
            <v>234245100</v>
          </cell>
        </row>
        <row r="3783">
          <cell r="A3783" t="str">
            <v>234245200</v>
          </cell>
        </row>
        <row r="3784">
          <cell r="A3784" t="str">
            <v>234245202</v>
          </cell>
        </row>
        <row r="3785">
          <cell r="A3785" t="str">
            <v>234245203</v>
          </cell>
        </row>
        <row r="3786">
          <cell r="A3786" t="str">
            <v>234245204</v>
          </cell>
        </row>
        <row r="3787">
          <cell r="A3787" t="str">
            <v>234245205</v>
          </cell>
        </row>
        <row r="3788">
          <cell r="A3788" t="str">
            <v>234245206</v>
          </cell>
        </row>
        <row r="3789">
          <cell r="A3789" t="str">
            <v>234245207</v>
          </cell>
        </row>
        <row r="3790">
          <cell r="A3790" t="str">
            <v>234245208</v>
          </cell>
        </row>
        <row r="3791">
          <cell r="A3791" t="str">
            <v>234245209</v>
          </cell>
        </row>
        <row r="3792">
          <cell r="A3792" t="str">
            <v>234245500</v>
          </cell>
        </row>
        <row r="3793">
          <cell r="A3793" t="str">
            <v>234245502</v>
          </cell>
        </row>
        <row r="3794">
          <cell r="A3794" t="str">
            <v>234245503</v>
          </cell>
        </row>
        <row r="3795">
          <cell r="A3795" t="str">
            <v>234600000</v>
          </cell>
        </row>
        <row r="3796">
          <cell r="A3796" t="str">
            <v>234630000</v>
          </cell>
        </row>
        <row r="3797">
          <cell r="A3797" t="str">
            <v>234630100</v>
          </cell>
        </row>
        <row r="3798">
          <cell r="A3798" t="str">
            <v>234633000</v>
          </cell>
        </row>
        <row r="3799">
          <cell r="A3799" t="str">
            <v>234633100</v>
          </cell>
        </row>
        <row r="3800">
          <cell r="A3800" t="str">
            <v>234633200</v>
          </cell>
        </row>
        <row r="3801">
          <cell r="A3801" t="str">
            <v>234633400</v>
          </cell>
        </row>
        <row r="3802">
          <cell r="A3802" t="str">
            <v>234635000</v>
          </cell>
        </row>
        <row r="3803">
          <cell r="A3803" t="str">
            <v>234635100</v>
          </cell>
        </row>
        <row r="3804">
          <cell r="A3804" t="str">
            <v>234636000</v>
          </cell>
        </row>
        <row r="3805">
          <cell r="A3805" t="str">
            <v>234636100</v>
          </cell>
        </row>
        <row r="3806">
          <cell r="A3806" t="str">
            <v>234636400</v>
          </cell>
        </row>
        <row r="3807">
          <cell r="A3807" t="str">
            <v>234637000</v>
          </cell>
        </row>
        <row r="3808">
          <cell r="A3808" t="str">
            <v>234637100</v>
          </cell>
        </row>
        <row r="3809">
          <cell r="A3809" t="str">
            <v>234639000</v>
          </cell>
        </row>
        <row r="3810">
          <cell r="A3810" t="str">
            <v>234639100</v>
          </cell>
        </row>
        <row r="3811">
          <cell r="A3811" t="str">
            <v>234639200</v>
          </cell>
        </row>
        <row r="3812">
          <cell r="A3812" t="str">
            <v>234645000</v>
          </cell>
        </row>
        <row r="3813">
          <cell r="A3813" t="str">
            <v>234645100</v>
          </cell>
        </row>
        <row r="3814">
          <cell r="A3814" t="str">
            <v>234645300</v>
          </cell>
        </row>
        <row r="3815">
          <cell r="A3815" t="str">
            <v>234647000</v>
          </cell>
        </row>
        <row r="3816">
          <cell r="A3816" t="str">
            <v>234647100</v>
          </cell>
        </row>
        <row r="3817">
          <cell r="A3817" t="str">
            <v>234647200</v>
          </cell>
        </row>
        <row r="3818">
          <cell r="A3818" t="str">
            <v>234647300</v>
          </cell>
        </row>
        <row r="3819">
          <cell r="A3819" t="str">
            <v>234647400</v>
          </cell>
        </row>
        <row r="3820">
          <cell r="A3820" t="str">
            <v>234649000</v>
          </cell>
        </row>
        <row r="3821">
          <cell r="A3821" t="str">
            <v>234649100</v>
          </cell>
        </row>
        <row r="3822">
          <cell r="A3822" t="str">
            <v>234649200</v>
          </cell>
        </row>
        <row r="3823">
          <cell r="A3823" t="str">
            <v>234649300</v>
          </cell>
        </row>
        <row r="3824">
          <cell r="A3824" t="str">
            <v>234651000</v>
          </cell>
        </row>
        <row r="3825">
          <cell r="A3825" t="str">
            <v>234651100</v>
          </cell>
        </row>
        <row r="3826">
          <cell r="A3826" t="str">
            <v>234651400</v>
          </cell>
        </row>
        <row r="3827">
          <cell r="A3827" t="str">
            <v>234653000</v>
          </cell>
        </row>
        <row r="3828">
          <cell r="A3828" t="str">
            <v>234653100</v>
          </cell>
        </row>
        <row r="3829">
          <cell r="A3829" t="str">
            <v>234653200</v>
          </cell>
        </row>
        <row r="3830">
          <cell r="A3830" t="str">
            <v>234653300</v>
          </cell>
        </row>
        <row r="3831">
          <cell r="A3831" t="str">
            <v>234653400</v>
          </cell>
        </row>
        <row r="3832">
          <cell r="A3832" t="str">
            <v>234655000</v>
          </cell>
        </row>
        <row r="3833">
          <cell r="A3833" t="str">
            <v>234655100</v>
          </cell>
        </row>
        <row r="3834">
          <cell r="A3834" t="str">
            <v>234655200</v>
          </cell>
        </row>
        <row r="3835">
          <cell r="A3835" t="str">
            <v>234655300</v>
          </cell>
        </row>
        <row r="3836">
          <cell r="A3836" t="str">
            <v>234656000</v>
          </cell>
        </row>
        <row r="3837">
          <cell r="A3837" t="str">
            <v>234656100</v>
          </cell>
        </row>
        <row r="3838">
          <cell r="A3838" t="str">
            <v>234656200</v>
          </cell>
        </row>
        <row r="3839">
          <cell r="A3839" t="str">
            <v>234657000</v>
          </cell>
        </row>
        <row r="3840">
          <cell r="A3840" t="str">
            <v>234657100</v>
          </cell>
        </row>
        <row r="3841">
          <cell r="A3841" t="str">
            <v>234657300</v>
          </cell>
        </row>
        <row r="3842">
          <cell r="A3842" t="str">
            <v>234657400</v>
          </cell>
        </row>
        <row r="3843">
          <cell r="A3843" t="str">
            <v>234657500</v>
          </cell>
        </row>
        <row r="3844">
          <cell r="A3844" t="str">
            <v>234657600</v>
          </cell>
        </row>
        <row r="3845">
          <cell r="A3845" t="str">
            <v>234657900</v>
          </cell>
        </row>
        <row r="3846">
          <cell r="A3846" t="str">
            <v>234659000</v>
          </cell>
        </row>
        <row r="3847">
          <cell r="A3847" t="str">
            <v>234659100</v>
          </cell>
        </row>
        <row r="3848">
          <cell r="A3848" t="str">
            <v>234659300</v>
          </cell>
        </row>
        <row r="3849">
          <cell r="A3849" t="str">
            <v>234663000</v>
          </cell>
        </row>
        <row r="3850">
          <cell r="A3850" t="str">
            <v>234663100</v>
          </cell>
        </row>
        <row r="3851">
          <cell r="A3851" t="str">
            <v>234663200</v>
          </cell>
        </row>
        <row r="3852">
          <cell r="A3852" t="str">
            <v>234663300</v>
          </cell>
        </row>
        <row r="3853">
          <cell r="A3853" t="str">
            <v>234663400</v>
          </cell>
        </row>
        <row r="3854">
          <cell r="A3854" t="str">
            <v>234665000</v>
          </cell>
        </row>
        <row r="3855">
          <cell r="A3855" t="str">
            <v>234665100</v>
          </cell>
        </row>
        <row r="3856">
          <cell r="A3856" t="str">
            <v>234667000</v>
          </cell>
        </row>
        <row r="3857">
          <cell r="A3857" t="str">
            <v>234667100</v>
          </cell>
        </row>
        <row r="3858">
          <cell r="A3858" t="str">
            <v>234667200</v>
          </cell>
        </row>
        <row r="3859">
          <cell r="A3859" t="str">
            <v>234667300</v>
          </cell>
        </row>
        <row r="3860">
          <cell r="A3860" t="str">
            <v>234667400</v>
          </cell>
        </row>
        <row r="3861">
          <cell r="A3861" t="str">
            <v>234669000</v>
          </cell>
        </row>
        <row r="3862">
          <cell r="A3862" t="str">
            <v>234669100</v>
          </cell>
        </row>
        <row r="3863">
          <cell r="A3863" t="str">
            <v>234669200</v>
          </cell>
        </row>
        <row r="3864">
          <cell r="A3864" t="str">
            <v>234800000</v>
          </cell>
        </row>
        <row r="3865">
          <cell r="A3865" t="str">
            <v>234830000</v>
          </cell>
        </row>
        <row r="3866">
          <cell r="A3866" t="str">
            <v>234830100</v>
          </cell>
        </row>
        <row r="3867">
          <cell r="A3867" t="str">
            <v>234835000</v>
          </cell>
        </row>
        <row r="3868">
          <cell r="A3868" t="str">
            <v>234835100</v>
          </cell>
        </row>
        <row r="3869">
          <cell r="A3869" t="str">
            <v>234835102</v>
          </cell>
        </row>
        <row r="3870">
          <cell r="A3870" t="str">
            <v>234835103</v>
          </cell>
        </row>
        <row r="3871">
          <cell r="A3871" t="str">
            <v>234835104</v>
          </cell>
        </row>
        <row r="3872">
          <cell r="A3872" t="str">
            <v>234835106</v>
          </cell>
        </row>
        <row r="3873">
          <cell r="A3873" t="str">
            <v>234835107</v>
          </cell>
        </row>
        <row r="3874">
          <cell r="A3874" t="str">
            <v>234835108</v>
          </cell>
        </row>
        <row r="3875">
          <cell r="A3875" t="str">
            <v>234835200</v>
          </cell>
        </row>
        <row r="3876">
          <cell r="A3876" t="str">
            <v>234835202</v>
          </cell>
        </row>
        <row r="3877">
          <cell r="A3877" t="str">
            <v>234835203</v>
          </cell>
        </row>
        <row r="3878">
          <cell r="A3878" t="str">
            <v>234835300</v>
          </cell>
        </row>
        <row r="3879">
          <cell r="A3879" t="str">
            <v>234835302</v>
          </cell>
        </row>
        <row r="3880">
          <cell r="A3880" t="str">
            <v>234835303</v>
          </cell>
        </row>
        <row r="3881">
          <cell r="A3881" t="str">
            <v>234835304</v>
          </cell>
        </row>
        <row r="3882">
          <cell r="A3882" t="str">
            <v>234837000</v>
          </cell>
        </row>
        <row r="3883">
          <cell r="A3883" t="str">
            <v>234837100</v>
          </cell>
        </row>
        <row r="3884">
          <cell r="A3884" t="str">
            <v>234837102</v>
          </cell>
        </row>
        <row r="3885">
          <cell r="A3885" t="str">
            <v>234837103</v>
          </cell>
        </row>
        <row r="3886">
          <cell r="A3886" t="str">
            <v>234837104</v>
          </cell>
        </row>
        <row r="3887">
          <cell r="A3887" t="str">
            <v>234837105</v>
          </cell>
        </row>
        <row r="3888">
          <cell r="A3888" t="str">
            <v>234837106</v>
          </cell>
        </row>
        <row r="3889">
          <cell r="A3889" t="str">
            <v>234837107</v>
          </cell>
        </row>
        <row r="3890">
          <cell r="A3890" t="str">
            <v>234837108</v>
          </cell>
        </row>
        <row r="3891">
          <cell r="A3891" t="str">
            <v>234837109</v>
          </cell>
        </row>
        <row r="3892">
          <cell r="A3892" t="str">
            <v>234837111</v>
          </cell>
        </row>
        <row r="3893">
          <cell r="A3893" t="str">
            <v>234837112</v>
          </cell>
        </row>
        <row r="3894">
          <cell r="A3894" t="str">
            <v>234837114</v>
          </cell>
        </row>
        <row r="3895">
          <cell r="A3895" t="str">
            <v>234837115</v>
          </cell>
        </row>
        <row r="3896">
          <cell r="A3896" t="str">
            <v>234837116</v>
          </cell>
        </row>
        <row r="3897">
          <cell r="A3897" t="str">
            <v>234837117</v>
          </cell>
        </row>
        <row r="3898">
          <cell r="A3898" t="str">
            <v>234837118</v>
          </cell>
        </row>
        <row r="3899">
          <cell r="A3899" t="str">
            <v>234837119</v>
          </cell>
        </row>
        <row r="3900">
          <cell r="A3900" t="str">
            <v>234837121</v>
          </cell>
        </row>
        <row r="3901">
          <cell r="A3901" t="str">
            <v>234837122</v>
          </cell>
        </row>
        <row r="3902">
          <cell r="A3902" t="str">
            <v>234837123</v>
          </cell>
        </row>
        <row r="3903">
          <cell r="A3903" t="str">
            <v>234837124</v>
          </cell>
        </row>
        <row r="3904">
          <cell r="A3904" t="str">
            <v>234837125</v>
          </cell>
        </row>
        <row r="3905">
          <cell r="A3905" t="str">
            <v>234837126</v>
          </cell>
        </row>
        <row r="3906">
          <cell r="A3906" t="str">
            <v>234837127</v>
          </cell>
        </row>
        <row r="3907">
          <cell r="A3907" t="str">
            <v>234839000</v>
          </cell>
        </row>
        <row r="3908">
          <cell r="A3908" t="str">
            <v>234839100</v>
          </cell>
        </row>
        <row r="3909">
          <cell r="A3909" t="str">
            <v>234839105</v>
          </cell>
        </row>
        <row r="3910">
          <cell r="A3910" t="str">
            <v>234839106</v>
          </cell>
        </row>
        <row r="3911">
          <cell r="A3911" t="str">
            <v>234839107</v>
          </cell>
        </row>
        <row r="3912">
          <cell r="A3912" t="str">
            <v>234839108</v>
          </cell>
        </row>
        <row r="3913">
          <cell r="A3913" t="str">
            <v>234839109</v>
          </cell>
        </row>
        <row r="3914">
          <cell r="A3914" t="str">
            <v>234839111</v>
          </cell>
        </row>
        <row r="3915">
          <cell r="A3915" t="str">
            <v>234839300</v>
          </cell>
        </row>
        <row r="3916">
          <cell r="A3916" t="str">
            <v>234839302</v>
          </cell>
        </row>
        <row r="3917">
          <cell r="A3917" t="str">
            <v>234839303</v>
          </cell>
        </row>
        <row r="3918">
          <cell r="A3918" t="str">
            <v>234839304</v>
          </cell>
        </row>
        <row r="3919">
          <cell r="A3919" t="str">
            <v>234839305</v>
          </cell>
        </row>
        <row r="3920">
          <cell r="A3920" t="str">
            <v>234839307</v>
          </cell>
        </row>
        <row r="3921">
          <cell r="A3921" t="str">
            <v>234839308</v>
          </cell>
        </row>
        <row r="3922">
          <cell r="A3922" t="str">
            <v>234839309</v>
          </cell>
        </row>
        <row r="3923">
          <cell r="A3923" t="str">
            <v>234839311</v>
          </cell>
        </row>
        <row r="3924">
          <cell r="A3924" t="str">
            <v>234839312</v>
          </cell>
        </row>
        <row r="3925">
          <cell r="A3925" t="str">
            <v>234839400</v>
          </cell>
        </row>
        <row r="3926">
          <cell r="A3926" t="str">
            <v>234839402</v>
          </cell>
        </row>
        <row r="3927">
          <cell r="A3927" t="str">
            <v>234839404</v>
          </cell>
        </row>
        <row r="3928">
          <cell r="A3928" t="str">
            <v>234839405</v>
          </cell>
        </row>
        <row r="3929">
          <cell r="A3929" t="str">
            <v>234839406</v>
          </cell>
        </row>
        <row r="3930">
          <cell r="A3930" t="str">
            <v>234839407</v>
          </cell>
        </row>
        <row r="3931">
          <cell r="A3931" t="str">
            <v>234839409</v>
          </cell>
        </row>
        <row r="3932">
          <cell r="A3932" t="str">
            <v>234839411</v>
          </cell>
        </row>
        <row r="3933">
          <cell r="A3933" t="str">
            <v>234843000</v>
          </cell>
        </row>
        <row r="3934">
          <cell r="A3934" t="str">
            <v>234843100</v>
          </cell>
        </row>
        <row r="3935">
          <cell r="A3935" t="str">
            <v>234843102</v>
          </cell>
        </row>
        <row r="3936">
          <cell r="A3936" t="str">
            <v>234843103</v>
          </cell>
        </row>
        <row r="3937">
          <cell r="A3937" t="str">
            <v>234843105</v>
          </cell>
        </row>
        <row r="3938">
          <cell r="A3938" t="str">
            <v>234843106</v>
          </cell>
        </row>
        <row r="3939">
          <cell r="A3939" t="str">
            <v>234843107</v>
          </cell>
        </row>
        <row r="3940">
          <cell r="A3940" t="str">
            <v>234843108</v>
          </cell>
        </row>
        <row r="3941">
          <cell r="A3941" t="str">
            <v>234843109</v>
          </cell>
        </row>
        <row r="3942">
          <cell r="A3942" t="str">
            <v>234843111</v>
          </cell>
        </row>
        <row r="3943">
          <cell r="A3943" t="str">
            <v>234847000</v>
          </cell>
        </row>
        <row r="3944">
          <cell r="A3944" t="str">
            <v>234847100</v>
          </cell>
        </row>
        <row r="3945">
          <cell r="A3945" t="str">
            <v>234847102</v>
          </cell>
        </row>
        <row r="3946">
          <cell r="A3946" t="str">
            <v>234847104</v>
          </cell>
        </row>
        <row r="3947">
          <cell r="A3947" t="str">
            <v>234847106</v>
          </cell>
        </row>
        <row r="3948">
          <cell r="A3948" t="str">
            <v>234847107</v>
          </cell>
        </row>
        <row r="3949">
          <cell r="A3949" t="str">
            <v>234847108</v>
          </cell>
        </row>
        <row r="3950">
          <cell r="A3950" t="str">
            <v>234847200</v>
          </cell>
        </row>
        <row r="3951">
          <cell r="A3951" t="str">
            <v>234847300</v>
          </cell>
        </row>
        <row r="3952">
          <cell r="A3952" t="str">
            <v>234847400</v>
          </cell>
        </row>
        <row r="3953">
          <cell r="A3953" t="str">
            <v>234847500</v>
          </cell>
        </row>
        <row r="3954">
          <cell r="A3954" t="str">
            <v>234847504</v>
          </cell>
        </row>
        <row r="3955">
          <cell r="A3955" t="str">
            <v>234847505</v>
          </cell>
        </row>
        <row r="3956">
          <cell r="A3956" t="str">
            <v>234847506</v>
          </cell>
        </row>
        <row r="3957">
          <cell r="A3957" t="str">
            <v>234847507</v>
          </cell>
        </row>
        <row r="3958">
          <cell r="A3958" t="str">
            <v>234847512</v>
          </cell>
        </row>
        <row r="3959">
          <cell r="A3959" t="str">
            <v>234847514</v>
          </cell>
        </row>
        <row r="3960">
          <cell r="A3960" t="str">
            <v>234847600</v>
          </cell>
        </row>
        <row r="3961">
          <cell r="A3961" t="str">
            <v>234847607</v>
          </cell>
        </row>
        <row r="3962">
          <cell r="A3962" t="str">
            <v>234847609</v>
          </cell>
        </row>
        <row r="3963">
          <cell r="A3963" t="str">
            <v>234847700</v>
          </cell>
        </row>
        <row r="3964">
          <cell r="A3964" t="str">
            <v>234849000</v>
          </cell>
        </row>
        <row r="3965">
          <cell r="A3965" t="str">
            <v>234849100</v>
          </cell>
        </row>
        <row r="3966">
          <cell r="A3966" t="str">
            <v>234849105</v>
          </cell>
        </row>
        <row r="3967">
          <cell r="A3967" t="str">
            <v>234849200</v>
          </cell>
        </row>
        <row r="3968">
          <cell r="A3968" t="str">
            <v>234849204</v>
          </cell>
        </row>
        <row r="3969">
          <cell r="A3969" t="str">
            <v>234849205</v>
          </cell>
        </row>
        <row r="3970">
          <cell r="A3970" t="str">
            <v>234849206</v>
          </cell>
        </row>
        <row r="3971">
          <cell r="A3971" t="str">
            <v>234849207</v>
          </cell>
        </row>
        <row r="3972">
          <cell r="A3972" t="str">
            <v>234849300</v>
          </cell>
        </row>
        <row r="3973">
          <cell r="A3973" t="str">
            <v>234849302</v>
          </cell>
        </row>
        <row r="3974">
          <cell r="A3974" t="str">
            <v>234849303</v>
          </cell>
        </row>
        <row r="3975">
          <cell r="A3975" t="str">
            <v>234849304</v>
          </cell>
        </row>
        <row r="3976">
          <cell r="A3976" t="str">
            <v>234849305</v>
          </cell>
        </row>
        <row r="3977">
          <cell r="A3977" t="str">
            <v>234849307</v>
          </cell>
        </row>
        <row r="3978">
          <cell r="A3978" t="str">
            <v>234849308</v>
          </cell>
        </row>
        <row r="3979">
          <cell r="A3979" t="str">
            <v>234849311</v>
          </cell>
        </row>
        <row r="3980">
          <cell r="A3980" t="str">
            <v>234849312</v>
          </cell>
        </row>
        <row r="3981">
          <cell r="A3981" t="str">
            <v>234849313</v>
          </cell>
        </row>
        <row r="3982">
          <cell r="A3982" t="str">
            <v>234849314</v>
          </cell>
        </row>
        <row r="3983">
          <cell r="A3983" t="str">
            <v>234849315</v>
          </cell>
        </row>
        <row r="3984">
          <cell r="A3984" t="str">
            <v>234849316</v>
          </cell>
        </row>
        <row r="3985">
          <cell r="A3985" t="str">
            <v>234849317</v>
          </cell>
        </row>
        <row r="3986">
          <cell r="A3986" t="str">
            <v>234849318</v>
          </cell>
        </row>
        <row r="3987">
          <cell r="A3987" t="str">
            <v>234849319</v>
          </cell>
        </row>
        <row r="3988">
          <cell r="A3988" t="str">
            <v>234849321</v>
          </cell>
        </row>
        <row r="3989">
          <cell r="A3989" t="str">
            <v>234849322</v>
          </cell>
        </row>
        <row r="3990">
          <cell r="A3990" t="str">
            <v>234849323</v>
          </cell>
        </row>
        <row r="3991">
          <cell r="A3991" t="str">
            <v>234853000</v>
          </cell>
        </row>
        <row r="3992">
          <cell r="A3992" t="str">
            <v>234853100</v>
          </cell>
        </row>
        <row r="3993">
          <cell r="A3993" t="str">
            <v>234853102</v>
          </cell>
        </row>
        <row r="3994">
          <cell r="A3994" t="str">
            <v>234853103</v>
          </cell>
        </row>
        <row r="3995">
          <cell r="A3995" t="str">
            <v>234853105</v>
          </cell>
        </row>
        <row r="3996">
          <cell r="A3996" t="str">
            <v>234853107</v>
          </cell>
        </row>
        <row r="3997">
          <cell r="A3997" t="str">
            <v>234853300</v>
          </cell>
        </row>
        <row r="3998">
          <cell r="A3998" t="str">
            <v>234853303</v>
          </cell>
        </row>
        <row r="3999">
          <cell r="A3999" t="str">
            <v>234853400</v>
          </cell>
        </row>
        <row r="4000">
          <cell r="A4000" t="str">
            <v>234853402</v>
          </cell>
        </row>
        <row r="4001">
          <cell r="A4001" t="str">
            <v>234853409</v>
          </cell>
        </row>
        <row r="4002">
          <cell r="A4002" t="str">
            <v>234853500</v>
          </cell>
        </row>
        <row r="4003">
          <cell r="A4003" t="str">
            <v>234853502</v>
          </cell>
        </row>
        <row r="4004">
          <cell r="A4004" t="str">
            <v>234853504</v>
          </cell>
        </row>
        <row r="4005">
          <cell r="A4005" t="str">
            <v>234853600</v>
          </cell>
        </row>
        <row r="4006">
          <cell r="A4006" t="str">
            <v>234853602</v>
          </cell>
        </row>
        <row r="4007">
          <cell r="A4007" t="str">
            <v>234853603</v>
          </cell>
        </row>
        <row r="4008">
          <cell r="A4008" t="str">
            <v>234853604</v>
          </cell>
        </row>
        <row r="4009">
          <cell r="A4009" t="str">
            <v>234853605</v>
          </cell>
        </row>
        <row r="4010">
          <cell r="A4010" t="str">
            <v>234853606</v>
          </cell>
        </row>
        <row r="4011">
          <cell r="A4011" t="str">
            <v>234853609</v>
          </cell>
        </row>
        <row r="4012">
          <cell r="A4012" t="str">
            <v>234853612</v>
          </cell>
        </row>
        <row r="4013">
          <cell r="A4013" t="str">
            <v>234855000</v>
          </cell>
        </row>
        <row r="4014">
          <cell r="A4014" t="str">
            <v>234855100</v>
          </cell>
        </row>
        <row r="4015">
          <cell r="A4015" t="str">
            <v>234855200</v>
          </cell>
        </row>
        <row r="4016">
          <cell r="A4016" t="str">
            <v>234855202</v>
          </cell>
        </row>
        <row r="4017">
          <cell r="A4017" t="str">
            <v>234855204</v>
          </cell>
        </row>
        <row r="4018">
          <cell r="A4018" t="str">
            <v>234855205</v>
          </cell>
        </row>
        <row r="4019">
          <cell r="A4019" t="str">
            <v>234855206</v>
          </cell>
        </row>
        <row r="4020">
          <cell r="A4020" t="str">
            <v>234855207</v>
          </cell>
        </row>
        <row r="4021">
          <cell r="A4021" t="str">
            <v>234855209</v>
          </cell>
        </row>
        <row r="4022">
          <cell r="A4022" t="str">
            <v>234855211</v>
          </cell>
        </row>
        <row r="4023">
          <cell r="A4023" t="str">
            <v>234855212</v>
          </cell>
        </row>
        <row r="4024">
          <cell r="A4024" t="str">
            <v>234855213</v>
          </cell>
        </row>
        <row r="4025">
          <cell r="A4025" t="str">
            <v>234855214</v>
          </cell>
        </row>
        <row r="4026">
          <cell r="A4026" t="str">
            <v>234855215</v>
          </cell>
        </row>
        <row r="4027">
          <cell r="A4027" t="str">
            <v>234855300</v>
          </cell>
        </row>
        <row r="4028">
          <cell r="A4028" t="str">
            <v>234855302</v>
          </cell>
        </row>
        <row r="4029">
          <cell r="A4029" t="str">
            <v>234855303</v>
          </cell>
        </row>
        <row r="4030">
          <cell r="A4030" t="str">
            <v>234855304</v>
          </cell>
        </row>
        <row r="4031">
          <cell r="A4031" t="str">
            <v>234855305</v>
          </cell>
        </row>
        <row r="4032">
          <cell r="A4032" t="str">
            <v>234855306</v>
          </cell>
        </row>
        <row r="4033">
          <cell r="A4033" t="str">
            <v>234855307</v>
          </cell>
        </row>
        <row r="4034">
          <cell r="A4034" t="str">
            <v>234855308</v>
          </cell>
        </row>
        <row r="4035">
          <cell r="A4035" t="str">
            <v>234855309</v>
          </cell>
        </row>
        <row r="4036">
          <cell r="A4036" t="str">
            <v>234855311</v>
          </cell>
        </row>
        <row r="4037">
          <cell r="A4037" t="str">
            <v>234855312</v>
          </cell>
        </row>
        <row r="4038">
          <cell r="A4038" t="str">
            <v>234855313</v>
          </cell>
        </row>
        <row r="4039">
          <cell r="A4039" t="str">
            <v>234859000</v>
          </cell>
        </row>
        <row r="4040">
          <cell r="A4040" t="str">
            <v>234859100</v>
          </cell>
        </row>
        <row r="4041">
          <cell r="A4041" t="str">
            <v>234859102</v>
          </cell>
        </row>
        <row r="4042">
          <cell r="A4042" t="str">
            <v>234859103</v>
          </cell>
        </row>
        <row r="4043">
          <cell r="A4043" t="str">
            <v>234859104</v>
          </cell>
        </row>
        <row r="4044">
          <cell r="A4044" t="str">
            <v>234859105</v>
          </cell>
        </row>
        <row r="4045">
          <cell r="A4045" t="str">
            <v>234859106</v>
          </cell>
        </row>
        <row r="4046">
          <cell r="A4046" t="str">
            <v>234859107</v>
          </cell>
        </row>
        <row r="4047">
          <cell r="A4047" t="str">
            <v>234859108</v>
          </cell>
        </row>
        <row r="4048">
          <cell r="A4048" t="str">
            <v>234859109</v>
          </cell>
        </row>
        <row r="4049">
          <cell r="A4049" t="str">
            <v>234859111</v>
          </cell>
        </row>
        <row r="4050">
          <cell r="A4050" t="str">
            <v>234859112</v>
          </cell>
        </row>
        <row r="4051">
          <cell r="A4051" t="str">
            <v>234859113</v>
          </cell>
        </row>
        <row r="4052">
          <cell r="A4052" t="str">
            <v>234859114</v>
          </cell>
        </row>
        <row r="4053">
          <cell r="A4053" t="str">
            <v>234859115</v>
          </cell>
        </row>
        <row r="4054">
          <cell r="A4054" t="str">
            <v>234859116</v>
          </cell>
        </row>
        <row r="4055">
          <cell r="A4055" t="str">
            <v>234859117</v>
          </cell>
        </row>
        <row r="4056">
          <cell r="A4056" t="str">
            <v>234859118</v>
          </cell>
        </row>
        <row r="4057">
          <cell r="A4057" t="str">
            <v>234859119</v>
          </cell>
        </row>
        <row r="4058">
          <cell r="A4058" t="str">
            <v>234859121</v>
          </cell>
        </row>
        <row r="4059">
          <cell r="A4059" t="str">
            <v>234859122</v>
          </cell>
        </row>
        <row r="4060">
          <cell r="A4060" t="str">
            <v>234859123</v>
          </cell>
        </row>
        <row r="4061">
          <cell r="A4061" t="str">
            <v>234859124</v>
          </cell>
        </row>
        <row r="4062">
          <cell r="A4062" t="str">
            <v>234859125</v>
          </cell>
        </row>
        <row r="4063">
          <cell r="A4063" t="str">
            <v>234859126</v>
          </cell>
        </row>
        <row r="4064">
          <cell r="A4064" t="str">
            <v>234859127</v>
          </cell>
        </row>
        <row r="4065">
          <cell r="A4065" t="str">
            <v>234859128</v>
          </cell>
        </row>
        <row r="4066">
          <cell r="A4066" t="str">
            <v>234859129</v>
          </cell>
        </row>
        <row r="4067">
          <cell r="A4067" t="str">
            <v>234859131</v>
          </cell>
        </row>
        <row r="4068">
          <cell r="A4068" t="str">
            <v>234859132</v>
          </cell>
        </row>
        <row r="4069">
          <cell r="A4069" t="str">
            <v>234859133</v>
          </cell>
        </row>
        <row r="4070">
          <cell r="A4070" t="str">
            <v>235200000</v>
          </cell>
        </row>
        <row r="4071">
          <cell r="A4071" t="str">
            <v>235230000</v>
          </cell>
        </row>
        <row r="4072">
          <cell r="A4072" t="str">
            <v>235230100</v>
          </cell>
        </row>
        <row r="4073">
          <cell r="A4073" t="str">
            <v>235233000</v>
          </cell>
        </row>
        <row r="4074">
          <cell r="A4074" t="str">
            <v>235233100</v>
          </cell>
        </row>
        <row r="4075">
          <cell r="A4075" t="str">
            <v>235235000</v>
          </cell>
        </row>
        <row r="4076">
          <cell r="A4076" t="str">
            <v>235235100</v>
          </cell>
        </row>
        <row r="4077">
          <cell r="A4077" t="str">
            <v>235237000</v>
          </cell>
        </row>
        <row r="4078">
          <cell r="A4078" t="str">
            <v>235237100</v>
          </cell>
        </row>
        <row r="4079">
          <cell r="A4079" t="str">
            <v>235600000</v>
          </cell>
        </row>
        <row r="4080">
          <cell r="A4080" t="str">
            <v>235630000</v>
          </cell>
        </row>
        <row r="4081">
          <cell r="A4081" t="str">
            <v>235630100</v>
          </cell>
        </row>
        <row r="4082">
          <cell r="A4082" t="str">
            <v>235633000</v>
          </cell>
        </row>
        <row r="4083">
          <cell r="A4083" t="str">
            <v>235633100</v>
          </cell>
        </row>
        <row r="4084">
          <cell r="A4084" t="str">
            <v>235634000</v>
          </cell>
        </row>
        <row r="4085">
          <cell r="A4085" t="str">
            <v>235634100</v>
          </cell>
        </row>
        <row r="4086">
          <cell r="A4086" t="str">
            <v>235634200</v>
          </cell>
        </row>
        <row r="4087">
          <cell r="A4087" t="str">
            <v>235634300</v>
          </cell>
        </row>
        <row r="4088">
          <cell r="A4088" t="str">
            <v>235634500</v>
          </cell>
        </row>
        <row r="4089">
          <cell r="A4089" t="str">
            <v>235635000</v>
          </cell>
        </row>
        <row r="4090">
          <cell r="A4090" t="str">
            <v>235635100</v>
          </cell>
        </row>
        <row r="4091">
          <cell r="A4091" t="str">
            <v>235637000</v>
          </cell>
        </row>
        <row r="4092">
          <cell r="A4092" t="str">
            <v>235637100</v>
          </cell>
        </row>
        <row r="4093">
          <cell r="A4093" t="str">
            <v>235637200</v>
          </cell>
        </row>
        <row r="4094">
          <cell r="A4094" t="str">
            <v>235639000</v>
          </cell>
        </row>
        <row r="4095">
          <cell r="A4095" t="str">
            <v>235639100</v>
          </cell>
        </row>
        <row r="4096">
          <cell r="A4096" t="str">
            <v>235639200</v>
          </cell>
        </row>
        <row r="4097">
          <cell r="A4097" t="str">
            <v>235639300</v>
          </cell>
        </row>
        <row r="4098">
          <cell r="A4098" t="str">
            <v>235639400</v>
          </cell>
        </row>
        <row r="4099">
          <cell r="A4099" t="str">
            <v>235643000</v>
          </cell>
        </row>
        <row r="4100">
          <cell r="A4100" t="str">
            <v>235643100</v>
          </cell>
        </row>
        <row r="4101">
          <cell r="A4101" t="str">
            <v>235643200</v>
          </cell>
        </row>
        <row r="4102">
          <cell r="A4102" t="str">
            <v>235643300</v>
          </cell>
        </row>
        <row r="4103">
          <cell r="A4103" t="str">
            <v>235645000</v>
          </cell>
        </row>
        <row r="4104">
          <cell r="A4104" t="str">
            <v>235645100</v>
          </cell>
        </row>
        <row r="4105">
          <cell r="A4105" t="str">
            <v>235649000</v>
          </cell>
        </row>
        <row r="4106">
          <cell r="A4106" t="str">
            <v>235649100</v>
          </cell>
        </row>
        <row r="4107">
          <cell r="A4107" t="str">
            <v>235649200</v>
          </cell>
        </row>
        <row r="4108">
          <cell r="A4108" t="str">
            <v>235653000</v>
          </cell>
        </row>
        <row r="4109">
          <cell r="A4109" t="str">
            <v>235653100</v>
          </cell>
        </row>
        <row r="4110">
          <cell r="A4110" t="str">
            <v>235655000</v>
          </cell>
        </row>
        <row r="4111">
          <cell r="A4111" t="str">
            <v>235655100</v>
          </cell>
        </row>
        <row r="4112">
          <cell r="A4112" t="str">
            <v>235655200</v>
          </cell>
        </row>
        <row r="4113">
          <cell r="A4113" t="str">
            <v>235655500</v>
          </cell>
        </row>
        <row r="4114">
          <cell r="A4114" t="str">
            <v>235655600</v>
          </cell>
        </row>
        <row r="4115">
          <cell r="A4115" t="str">
            <v>270000000</v>
          </cell>
        </row>
        <row r="4116">
          <cell r="A4116" t="str">
            <v>271000000</v>
          </cell>
        </row>
        <row r="4117">
          <cell r="A4117" t="str">
            <v>271010000</v>
          </cell>
        </row>
        <row r="4118">
          <cell r="A4118" t="str">
            <v>271033000</v>
          </cell>
        </row>
        <row r="4119">
          <cell r="A4119" t="str">
            <v>271033100</v>
          </cell>
        </row>
        <row r="4120">
          <cell r="A4120" t="str">
            <v>271033400</v>
          </cell>
        </row>
        <row r="4121">
          <cell r="A4121" t="str">
            <v>271033600</v>
          </cell>
        </row>
        <row r="4122">
          <cell r="A4122" t="str">
            <v>271033700</v>
          </cell>
        </row>
        <row r="4123">
          <cell r="A4123" t="str">
            <v>271034000</v>
          </cell>
        </row>
        <row r="4124">
          <cell r="A4124" t="str">
            <v>271034100</v>
          </cell>
        </row>
        <row r="4125">
          <cell r="A4125" t="str">
            <v>271035000</v>
          </cell>
        </row>
        <row r="4126">
          <cell r="A4126" t="str">
            <v>271035100</v>
          </cell>
        </row>
        <row r="4127">
          <cell r="A4127" t="str">
            <v>271035800</v>
          </cell>
        </row>
        <row r="4128">
          <cell r="A4128" t="str">
            <v>271039000</v>
          </cell>
        </row>
        <row r="4129">
          <cell r="A4129" t="str">
            <v>271039100</v>
          </cell>
        </row>
        <row r="4130">
          <cell r="A4130" t="str">
            <v>271039900</v>
          </cell>
        </row>
        <row r="4131">
          <cell r="A4131" t="str">
            <v>273200000</v>
          </cell>
        </row>
        <row r="4132">
          <cell r="A4132" t="str">
            <v>273230000</v>
          </cell>
        </row>
        <row r="4133">
          <cell r="A4133" t="str">
            <v>273230100</v>
          </cell>
        </row>
        <row r="4134">
          <cell r="A4134" t="str">
            <v>273230102</v>
          </cell>
        </row>
        <row r="4135">
          <cell r="A4135" t="str">
            <v>273230103</v>
          </cell>
        </row>
        <row r="4136">
          <cell r="A4136" t="str">
            <v>273233000</v>
          </cell>
        </row>
        <row r="4137">
          <cell r="A4137" t="str">
            <v>273233100</v>
          </cell>
        </row>
        <row r="4138">
          <cell r="A4138" t="str">
            <v>273233102</v>
          </cell>
        </row>
        <row r="4139">
          <cell r="A4139" t="str">
            <v>273233200</v>
          </cell>
        </row>
        <row r="4140">
          <cell r="A4140" t="str">
            <v>273233202</v>
          </cell>
        </row>
        <row r="4141">
          <cell r="A4141" t="str">
            <v>273233203</v>
          </cell>
        </row>
        <row r="4142">
          <cell r="A4142" t="str">
            <v>273233205</v>
          </cell>
        </row>
        <row r="4143">
          <cell r="A4143" t="str">
            <v>273233300</v>
          </cell>
        </row>
        <row r="4144">
          <cell r="A4144" t="str">
            <v>273233303</v>
          </cell>
        </row>
        <row r="4145">
          <cell r="A4145" t="str">
            <v>273233304</v>
          </cell>
        </row>
        <row r="4146">
          <cell r="A4146" t="str">
            <v>273233306</v>
          </cell>
        </row>
        <row r="4147">
          <cell r="A4147" t="str">
            <v>273233307</v>
          </cell>
        </row>
        <row r="4148">
          <cell r="A4148" t="str">
            <v>273233308</v>
          </cell>
        </row>
        <row r="4149">
          <cell r="A4149" t="str">
            <v>273233309</v>
          </cell>
        </row>
        <row r="4150">
          <cell r="A4150" t="str">
            <v>273233311</v>
          </cell>
        </row>
        <row r="4151">
          <cell r="A4151" t="str">
            <v>273233400</v>
          </cell>
        </row>
        <row r="4152">
          <cell r="A4152" t="str">
            <v>273233402</v>
          </cell>
        </row>
        <row r="4153">
          <cell r="A4153" t="str">
            <v>273233403</v>
          </cell>
        </row>
        <row r="4154">
          <cell r="A4154" t="str">
            <v>273233404</v>
          </cell>
        </row>
        <row r="4155">
          <cell r="A4155" t="str">
            <v>273233405</v>
          </cell>
        </row>
        <row r="4156">
          <cell r="A4156" t="str">
            <v>273233406</v>
          </cell>
        </row>
        <row r="4157">
          <cell r="A4157" t="str">
            <v>273233407</v>
          </cell>
        </row>
        <row r="4158">
          <cell r="A4158" t="str">
            <v>273233408</v>
          </cell>
        </row>
        <row r="4159">
          <cell r="A4159" t="str">
            <v>273233409</v>
          </cell>
        </row>
        <row r="4160">
          <cell r="A4160" t="str">
            <v>273233411</v>
          </cell>
        </row>
        <row r="4161">
          <cell r="A4161" t="str">
            <v>273233412</v>
          </cell>
        </row>
        <row r="4162">
          <cell r="A4162" t="str">
            <v>273233413</v>
          </cell>
        </row>
        <row r="4163">
          <cell r="A4163" t="str">
            <v>273233415</v>
          </cell>
        </row>
        <row r="4164">
          <cell r="A4164" t="str">
            <v>273235000</v>
          </cell>
        </row>
        <row r="4165">
          <cell r="A4165" t="str">
            <v>273235100</v>
          </cell>
        </row>
        <row r="4166">
          <cell r="A4166" t="str">
            <v>273235102</v>
          </cell>
        </row>
        <row r="4167">
          <cell r="A4167" t="str">
            <v>273235103</v>
          </cell>
        </row>
        <row r="4168">
          <cell r="A4168" t="str">
            <v>273235104</v>
          </cell>
        </row>
        <row r="4169">
          <cell r="A4169" t="str">
            <v>273235105</v>
          </cell>
        </row>
        <row r="4170">
          <cell r="A4170" t="str">
            <v>273235200</v>
          </cell>
        </row>
        <row r="4171">
          <cell r="A4171" t="str">
            <v>273235203</v>
          </cell>
        </row>
        <row r="4172">
          <cell r="A4172" t="str">
            <v>273235204</v>
          </cell>
        </row>
        <row r="4173">
          <cell r="A4173" t="str">
            <v>273237000</v>
          </cell>
        </row>
        <row r="4174">
          <cell r="A4174" t="str">
            <v>273237100</v>
          </cell>
        </row>
        <row r="4175">
          <cell r="A4175" t="str">
            <v>273237200</v>
          </cell>
        </row>
        <row r="4176">
          <cell r="A4176" t="str">
            <v>273237203</v>
          </cell>
        </row>
        <row r="4177">
          <cell r="A4177" t="str">
            <v>273237204</v>
          </cell>
        </row>
        <row r="4178">
          <cell r="A4178" t="str">
            <v>273237205</v>
          </cell>
        </row>
        <row r="4179">
          <cell r="A4179" t="str">
            <v>273237206</v>
          </cell>
        </row>
        <row r="4180">
          <cell r="A4180" t="str">
            <v>273237208</v>
          </cell>
        </row>
        <row r="4181">
          <cell r="A4181" t="str">
            <v>273237300</v>
          </cell>
        </row>
        <row r="4182">
          <cell r="A4182" t="str">
            <v>273237302</v>
          </cell>
        </row>
        <row r="4183">
          <cell r="A4183" t="str">
            <v>273237303</v>
          </cell>
        </row>
        <row r="4184">
          <cell r="A4184" t="str">
            <v>273237304</v>
          </cell>
        </row>
        <row r="4185">
          <cell r="A4185" t="str">
            <v>273237305</v>
          </cell>
        </row>
        <row r="4186">
          <cell r="A4186" t="str">
            <v>273237306</v>
          </cell>
        </row>
        <row r="4187">
          <cell r="A4187" t="str">
            <v>273237307</v>
          </cell>
        </row>
        <row r="4188">
          <cell r="A4188" t="str">
            <v>273237308</v>
          </cell>
        </row>
        <row r="4189">
          <cell r="A4189" t="str">
            <v>273237309</v>
          </cell>
        </row>
        <row r="4190">
          <cell r="A4190" t="str">
            <v>273237312</v>
          </cell>
        </row>
        <row r="4191">
          <cell r="A4191" t="str">
            <v>273237313</v>
          </cell>
        </row>
        <row r="4192">
          <cell r="A4192" t="str">
            <v>273237314</v>
          </cell>
        </row>
        <row r="4193">
          <cell r="A4193" t="str">
            <v>273237400</v>
          </cell>
        </row>
        <row r="4194">
          <cell r="A4194" t="str">
            <v>273237402</v>
          </cell>
        </row>
        <row r="4195">
          <cell r="A4195" t="str">
            <v>273237404</v>
          </cell>
        </row>
        <row r="4196">
          <cell r="A4196" t="str">
            <v>273237405</v>
          </cell>
        </row>
        <row r="4197">
          <cell r="A4197" t="str">
            <v>273237406</v>
          </cell>
        </row>
        <row r="4198">
          <cell r="A4198" t="str">
            <v>273237407</v>
          </cell>
        </row>
        <row r="4199">
          <cell r="A4199" t="str">
            <v>273237408</v>
          </cell>
        </row>
        <row r="4200">
          <cell r="A4200" t="str">
            <v>273237409</v>
          </cell>
        </row>
        <row r="4201">
          <cell r="A4201" t="str">
            <v>273237500</v>
          </cell>
        </row>
        <row r="4202">
          <cell r="A4202" t="str">
            <v>273237502</v>
          </cell>
        </row>
        <row r="4203">
          <cell r="A4203" t="str">
            <v>273237600</v>
          </cell>
        </row>
        <row r="4204">
          <cell r="A4204" t="str">
            <v>273237605</v>
          </cell>
        </row>
        <row r="4205">
          <cell r="A4205" t="str">
            <v>273237607</v>
          </cell>
        </row>
        <row r="4206">
          <cell r="A4206" t="str">
            <v>273239000</v>
          </cell>
        </row>
        <row r="4207">
          <cell r="A4207" t="str">
            <v>273239100</v>
          </cell>
        </row>
        <row r="4208">
          <cell r="A4208" t="str">
            <v>273239103</v>
          </cell>
        </row>
        <row r="4209">
          <cell r="A4209" t="str">
            <v>273239105</v>
          </cell>
        </row>
        <row r="4210">
          <cell r="A4210" t="str">
            <v>273239106</v>
          </cell>
        </row>
        <row r="4211">
          <cell r="A4211" t="str">
            <v>273239107</v>
          </cell>
        </row>
        <row r="4212">
          <cell r="A4212" t="str">
            <v>273239200</v>
          </cell>
        </row>
        <row r="4213">
          <cell r="A4213" t="str">
            <v>273239203</v>
          </cell>
        </row>
        <row r="4214">
          <cell r="A4214" t="str">
            <v>273239207</v>
          </cell>
        </row>
        <row r="4215">
          <cell r="A4215" t="str">
            <v>273239208</v>
          </cell>
        </row>
        <row r="4216">
          <cell r="A4216" t="str">
            <v>273239209</v>
          </cell>
        </row>
        <row r="4217">
          <cell r="A4217" t="str">
            <v>273239212</v>
          </cell>
        </row>
        <row r="4218">
          <cell r="A4218" t="str">
            <v>273239300</v>
          </cell>
        </row>
        <row r="4219">
          <cell r="A4219" t="str">
            <v>273239302</v>
          </cell>
        </row>
        <row r="4220">
          <cell r="A4220" t="str">
            <v>273239303</v>
          </cell>
        </row>
        <row r="4221">
          <cell r="A4221" t="str">
            <v>273239305</v>
          </cell>
        </row>
        <row r="4222">
          <cell r="A4222" t="str">
            <v>273239311</v>
          </cell>
        </row>
        <row r="4223">
          <cell r="A4223" t="str">
            <v>273239313</v>
          </cell>
        </row>
        <row r="4224">
          <cell r="A4224" t="str">
            <v>273239314</v>
          </cell>
        </row>
        <row r="4225">
          <cell r="A4225" t="str">
            <v>273243000</v>
          </cell>
        </row>
        <row r="4226">
          <cell r="A4226" t="str">
            <v>273243100</v>
          </cell>
        </row>
        <row r="4227">
          <cell r="A4227" t="str">
            <v>273243105</v>
          </cell>
        </row>
        <row r="4228">
          <cell r="A4228" t="str">
            <v>273243106</v>
          </cell>
        </row>
        <row r="4229">
          <cell r="A4229" t="str">
            <v>273243200</v>
          </cell>
        </row>
        <row r="4230">
          <cell r="A4230" t="str">
            <v>273243202</v>
          </cell>
        </row>
        <row r="4231">
          <cell r="A4231" t="str">
            <v>273243203</v>
          </cell>
        </row>
        <row r="4232">
          <cell r="A4232" t="str">
            <v>273243204</v>
          </cell>
        </row>
        <row r="4233">
          <cell r="A4233" t="str">
            <v>273243205</v>
          </cell>
        </row>
        <row r="4234">
          <cell r="A4234" t="str">
            <v>273243206</v>
          </cell>
        </row>
        <row r="4235">
          <cell r="A4235" t="str">
            <v>273243207</v>
          </cell>
        </row>
        <row r="4236">
          <cell r="A4236" t="str">
            <v>273243300</v>
          </cell>
        </row>
        <row r="4237">
          <cell r="A4237" t="str">
            <v>273243302</v>
          </cell>
        </row>
        <row r="4238">
          <cell r="A4238" t="str">
            <v>273245000</v>
          </cell>
        </row>
        <row r="4239">
          <cell r="A4239" t="str">
            <v>273245100</v>
          </cell>
        </row>
        <row r="4240">
          <cell r="A4240" t="str">
            <v>273245200</v>
          </cell>
        </row>
        <row r="4241">
          <cell r="A4241" t="str">
            <v>273245202</v>
          </cell>
        </row>
        <row r="4242">
          <cell r="A4242" t="str">
            <v>273245203</v>
          </cell>
        </row>
        <row r="4243">
          <cell r="A4243" t="str">
            <v>273245204</v>
          </cell>
        </row>
        <row r="4244">
          <cell r="A4244" t="str">
            <v>273245208</v>
          </cell>
        </row>
        <row r="4245">
          <cell r="A4245" t="str">
            <v>273245209</v>
          </cell>
        </row>
        <row r="4246">
          <cell r="A4246" t="str">
            <v>273245211</v>
          </cell>
        </row>
        <row r="4247">
          <cell r="A4247" t="str">
            <v>273245213</v>
          </cell>
        </row>
        <row r="4248">
          <cell r="A4248" t="str">
            <v>273245216</v>
          </cell>
        </row>
        <row r="4249">
          <cell r="A4249" t="str">
            <v>273245218</v>
          </cell>
        </row>
        <row r="4250">
          <cell r="A4250" t="str">
            <v>273245300</v>
          </cell>
        </row>
        <row r="4251">
          <cell r="A4251" t="str">
            <v>273245313</v>
          </cell>
        </row>
        <row r="4252">
          <cell r="A4252" t="str">
            <v>273245500</v>
          </cell>
        </row>
        <row r="4253">
          <cell r="A4253" t="str">
            <v>273247000</v>
          </cell>
        </row>
        <row r="4254">
          <cell r="A4254" t="str">
            <v>273247100</v>
          </cell>
        </row>
        <row r="4255">
          <cell r="A4255" t="str">
            <v>273247102</v>
          </cell>
        </row>
        <row r="4256">
          <cell r="A4256" t="str">
            <v>273247103</v>
          </cell>
        </row>
        <row r="4257">
          <cell r="A4257" t="str">
            <v>273247105</v>
          </cell>
        </row>
        <row r="4258">
          <cell r="A4258" t="str">
            <v>273247200</v>
          </cell>
        </row>
        <row r="4259">
          <cell r="A4259" t="str">
            <v>273247202</v>
          </cell>
        </row>
        <row r="4260">
          <cell r="A4260" t="str">
            <v>273247203</v>
          </cell>
        </row>
        <row r="4261">
          <cell r="A4261" t="str">
            <v>273247204</v>
          </cell>
        </row>
        <row r="4262">
          <cell r="A4262" t="str">
            <v>273247205</v>
          </cell>
        </row>
        <row r="4263">
          <cell r="A4263" t="str">
            <v>273247300</v>
          </cell>
        </row>
        <row r="4264">
          <cell r="A4264" t="str">
            <v>273247302</v>
          </cell>
        </row>
        <row r="4265">
          <cell r="A4265" t="str">
            <v>273247303</v>
          </cell>
        </row>
        <row r="4266">
          <cell r="A4266" t="str">
            <v>273247304</v>
          </cell>
        </row>
        <row r="4267">
          <cell r="A4267" t="str">
            <v>273247306</v>
          </cell>
        </row>
        <row r="4268">
          <cell r="A4268" t="str">
            <v>273249000</v>
          </cell>
        </row>
        <row r="4269">
          <cell r="A4269" t="str">
            <v>273249100</v>
          </cell>
        </row>
        <row r="4270">
          <cell r="A4270" t="str">
            <v>273249300</v>
          </cell>
        </row>
        <row r="4271">
          <cell r="A4271" t="str">
            <v>273249304</v>
          </cell>
        </row>
        <row r="4272">
          <cell r="A4272" t="str">
            <v>273249305</v>
          </cell>
        </row>
        <row r="4273">
          <cell r="A4273" t="str">
            <v>273249400</v>
          </cell>
        </row>
        <row r="4274">
          <cell r="A4274" t="str">
            <v>273249402</v>
          </cell>
        </row>
        <row r="4275">
          <cell r="A4275" t="str">
            <v>273249403</v>
          </cell>
        </row>
        <row r="4276">
          <cell r="A4276" t="str">
            <v>273249404</v>
          </cell>
        </row>
        <row r="4277">
          <cell r="A4277" t="str">
            <v>273249405</v>
          </cell>
        </row>
        <row r="4278">
          <cell r="A4278" t="str">
            <v>273253000</v>
          </cell>
        </row>
        <row r="4279">
          <cell r="A4279" t="str">
            <v>273253100</v>
          </cell>
        </row>
        <row r="4280">
          <cell r="A4280" t="str">
            <v>273253102</v>
          </cell>
        </row>
        <row r="4281">
          <cell r="A4281" t="str">
            <v>273255000</v>
          </cell>
        </row>
        <row r="4282">
          <cell r="A4282" t="str">
            <v>273255100</v>
          </cell>
        </row>
        <row r="4283">
          <cell r="A4283" t="str">
            <v>273255102</v>
          </cell>
        </row>
        <row r="4284">
          <cell r="A4284" t="str">
            <v>273255200</v>
          </cell>
        </row>
        <row r="4285">
          <cell r="A4285" t="str">
            <v>273255202</v>
          </cell>
        </row>
        <row r="4286">
          <cell r="A4286" t="str">
            <v>273255204</v>
          </cell>
        </row>
        <row r="4287">
          <cell r="A4287" t="str">
            <v>273255206</v>
          </cell>
        </row>
        <row r="4288">
          <cell r="A4288" t="str">
            <v>273255207</v>
          </cell>
        </row>
        <row r="4289">
          <cell r="A4289" t="str">
            <v>273255400</v>
          </cell>
        </row>
        <row r="4290">
          <cell r="A4290" t="str">
            <v>273255402</v>
          </cell>
        </row>
        <row r="4291">
          <cell r="A4291" t="str">
            <v>273255403</v>
          </cell>
        </row>
        <row r="4292">
          <cell r="A4292" t="str">
            <v>273255404</v>
          </cell>
        </row>
        <row r="4293">
          <cell r="A4293" t="str">
            <v>273255405</v>
          </cell>
        </row>
        <row r="4294">
          <cell r="A4294" t="str">
            <v>273255500</v>
          </cell>
        </row>
        <row r="4295">
          <cell r="A4295" t="str">
            <v>273255505</v>
          </cell>
        </row>
        <row r="4296">
          <cell r="A4296" t="str">
            <v>273257000</v>
          </cell>
        </row>
        <row r="4297">
          <cell r="A4297" t="str">
            <v>273257100</v>
          </cell>
        </row>
        <row r="4298">
          <cell r="A4298" t="str">
            <v>273257102</v>
          </cell>
        </row>
        <row r="4299">
          <cell r="A4299" t="str">
            <v>273257103</v>
          </cell>
        </row>
        <row r="4300">
          <cell r="A4300" t="str">
            <v>273257104</v>
          </cell>
        </row>
        <row r="4301">
          <cell r="A4301" t="str">
            <v>273257105</v>
          </cell>
        </row>
        <row r="4302">
          <cell r="A4302" t="str">
            <v>273257106</v>
          </cell>
        </row>
        <row r="4303">
          <cell r="A4303" t="str">
            <v>273257107</v>
          </cell>
        </row>
        <row r="4304">
          <cell r="A4304" t="str">
            <v>273257108</v>
          </cell>
        </row>
        <row r="4305">
          <cell r="A4305" t="str">
            <v>273257109</v>
          </cell>
        </row>
        <row r="4306">
          <cell r="A4306" t="str">
            <v>273257111</v>
          </cell>
        </row>
        <row r="4307">
          <cell r="A4307" t="str">
            <v>273257112</v>
          </cell>
        </row>
        <row r="4308">
          <cell r="A4308" t="str">
            <v>273257113</v>
          </cell>
        </row>
        <row r="4309">
          <cell r="A4309" t="str">
            <v>273257114</v>
          </cell>
        </row>
        <row r="4310">
          <cell r="A4310" t="str">
            <v>273257115</v>
          </cell>
        </row>
        <row r="4311">
          <cell r="A4311" t="str">
            <v>273257200</v>
          </cell>
        </row>
        <row r="4312">
          <cell r="A4312" t="str">
            <v>273257205</v>
          </cell>
        </row>
        <row r="4313">
          <cell r="A4313" t="str">
            <v>273259000</v>
          </cell>
        </row>
        <row r="4314">
          <cell r="A4314" t="str">
            <v>273259100</v>
          </cell>
        </row>
        <row r="4315">
          <cell r="A4315" t="str">
            <v>273259104</v>
          </cell>
        </row>
        <row r="4316">
          <cell r="A4316" t="str">
            <v>273259105</v>
          </cell>
        </row>
        <row r="4317">
          <cell r="A4317" t="str">
            <v>273263000</v>
          </cell>
        </row>
        <row r="4318">
          <cell r="A4318" t="str">
            <v>273263100</v>
          </cell>
        </row>
        <row r="4319">
          <cell r="A4319" t="str">
            <v>273263104</v>
          </cell>
        </row>
        <row r="4320">
          <cell r="A4320" t="str">
            <v>273263105</v>
          </cell>
        </row>
        <row r="4321">
          <cell r="A4321" t="str">
            <v>273263106</v>
          </cell>
        </row>
        <row r="4322">
          <cell r="A4322" t="str">
            <v>273263108</v>
          </cell>
        </row>
        <row r="4323">
          <cell r="A4323" t="str">
            <v>273263112</v>
          </cell>
        </row>
        <row r="4324">
          <cell r="A4324" t="str">
            <v>273263113</v>
          </cell>
        </row>
        <row r="4325">
          <cell r="A4325" t="str">
            <v>273263114</v>
          </cell>
        </row>
        <row r="4326">
          <cell r="A4326" t="str">
            <v>273263115</v>
          </cell>
        </row>
        <row r="4327">
          <cell r="A4327" t="str">
            <v>273263300</v>
          </cell>
        </row>
        <row r="4328">
          <cell r="A4328" t="str">
            <v>273265000</v>
          </cell>
        </row>
        <row r="4329">
          <cell r="A4329" t="str">
            <v>273265100</v>
          </cell>
        </row>
        <row r="4330">
          <cell r="A4330" t="str">
            <v>273265200</v>
          </cell>
        </row>
        <row r="4331">
          <cell r="A4331" t="str">
            <v>273265300</v>
          </cell>
        </row>
        <row r="4332">
          <cell r="A4332" t="str">
            <v>273265303</v>
          </cell>
        </row>
        <row r="4333">
          <cell r="A4333" t="str">
            <v>273267000</v>
          </cell>
        </row>
        <row r="4334">
          <cell r="A4334" t="str">
            <v>273267100</v>
          </cell>
        </row>
        <row r="4335">
          <cell r="A4335" t="str">
            <v>273267102</v>
          </cell>
        </row>
        <row r="4336">
          <cell r="A4336" t="str">
            <v>273267103</v>
          </cell>
        </row>
        <row r="4337">
          <cell r="A4337" t="str">
            <v>273267107</v>
          </cell>
        </row>
        <row r="4338">
          <cell r="A4338" t="str">
            <v>273267109</v>
          </cell>
        </row>
        <row r="4339">
          <cell r="A4339" t="str">
            <v>273267111</v>
          </cell>
        </row>
        <row r="4340">
          <cell r="A4340" t="str">
            <v>273267200</v>
          </cell>
        </row>
        <row r="4341">
          <cell r="A4341" t="str">
            <v>273267202</v>
          </cell>
        </row>
        <row r="4342">
          <cell r="A4342" t="str">
            <v>273267203</v>
          </cell>
        </row>
        <row r="4343">
          <cell r="A4343" t="str">
            <v>273267204</v>
          </cell>
        </row>
        <row r="4344">
          <cell r="A4344" t="str">
            <v>273267205</v>
          </cell>
        </row>
        <row r="4345">
          <cell r="A4345" t="str">
            <v>273267300</v>
          </cell>
        </row>
        <row r="4346">
          <cell r="A4346" t="str">
            <v>273267302</v>
          </cell>
        </row>
        <row r="4347">
          <cell r="A4347" t="str">
            <v>273267303</v>
          </cell>
        </row>
        <row r="4348">
          <cell r="A4348" t="str">
            <v>273267304</v>
          </cell>
        </row>
        <row r="4349">
          <cell r="A4349" t="str">
            <v>273267306</v>
          </cell>
        </row>
        <row r="4350">
          <cell r="A4350" t="str">
            <v>273267307</v>
          </cell>
        </row>
        <row r="4351">
          <cell r="A4351" t="str">
            <v>273267308</v>
          </cell>
        </row>
        <row r="4352">
          <cell r="A4352" t="str">
            <v>273269000</v>
          </cell>
        </row>
        <row r="4353">
          <cell r="A4353" t="str">
            <v>273269100</v>
          </cell>
        </row>
        <row r="4354">
          <cell r="A4354" t="str">
            <v>273269104</v>
          </cell>
        </row>
        <row r="4355">
          <cell r="A4355" t="str">
            <v>273269108</v>
          </cell>
        </row>
        <row r="4356">
          <cell r="A4356" t="str">
            <v>273269111</v>
          </cell>
        </row>
        <row r="4357">
          <cell r="A4357" t="str">
            <v>273269200</v>
          </cell>
        </row>
        <row r="4358">
          <cell r="A4358" t="str">
            <v>273269202</v>
          </cell>
        </row>
        <row r="4359">
          <cell r="A4359" t="str">
            <v>273269206</v>
          </cell>
        </row>
        <row r="4360">
          <cell r="A4360" t="str">
            <v>273269212</v>
          </cell>
        </row>
        <row r="4361">
          <cell r="A4361" t="str">
            <v>273269213</v>
          </cell>
        </row>
        <row r="4362">
          <cell r="A4362" t="str">
            <v>273273000</v>
          </cell>
        </row>
        <row r="4363">
          <cell r="A4363" t="str">
            <v>273273100</v>
          </cell>
        </row>
        <row r="4364">
          <cell r="A4364" t="str">
            <v>273273102</v>
          </cell>
        </row>
        <row r="4365">
          <cell r="A4365" t="str">
            <v>273273106</v>
          </cell>
        </row>
        <row r="4366">
          <cell r="A4366" t="str">
            <v>273273107</v>
          </cell>
        </row>
        <row r="4367">
          <cell r="A4367" t="str">
            <v>273273108</v>
          </cell>
        </row>
        <row r="4368">
          <cell r="A4368" t="str">
            <v>273273111</v>
          </cell>
        </row>
        <row r="4369">
          <cell r="A4369" t="str">
            <v>273273113</v>
          </cell>
        </row>
        <row r="4370">
          <cell r="A4370" t="str">
            <v>273273114</v>
          </cell>
        </row>
        <row r="4371">
          <cell r="A4371" t="str">
            <v>273273115</v>
          </cell>
        </row>
        <row r="4372">
          <cell r="A4372" t="str">
            <v>273273116</v>
          </cell>
        </row>
        <row r="4373">
          <cell r="A4373" t="str">
            <v>273273118</v>
          </cell>
        </row>
        <row r="4374">
          <cell r="A4374" t="str">
            <v>273273119</v>
          </cell>
        </row>
        <row r="4375">
          <cell r="A4375" t="str">
            <v>273273124</v>
          </cell>
        </row>
        <row r="4376">
          <cell r="A4376" t="str">
            <v>273273200</v>
          </cell>
        </row>
        <row r="4377">
          <cell r="A4377" t="str">
            <v>273273300</v>
          </cell>
        </row>
        <row r="4378">
          <cell r="A4378" t="str">
            <v>273273305</v>
          </cell>
        </row>
        <row r="4379">
          <cell r="A4379" t="str">
            <v>273273306</v>
          </cell>
        </row>
        <row r="4380">
          <cell r="A4380" t="str">
            <v>273273308</v>
          </cell>
        </row>
        <row r="4381">
          <cell r="A4381" t="str">
            <v>273273309</v>
          </cell>
        </row>
        <row r="4382">
          <cell r="A4382" t="str">
            <v>273273311</v>
          </cell>
        </row>
        <row r="4383">
          <cell r="A4383" t="str">
            <v>273273312</v>
          </cell>
        </row>
        <row r="4384">
          <cell r="A4384" t="str">
            <v>273600000</v>
          </cell>
        </row>
        <row r="4385">
          <cell r="A4385" t="str">
            <v>273620000</v>
          </cell>
        </row>
        <row r="4386">
          <cell r="A4386" t="str">
            <v>273620100</v>
          </cell>
        </row>
        <row r="4387">
          <cell r="A4387" t="str">
            <v>273633000</v>
          </cell>
        </row>
        <row r="4388">
          <cell r="A4388" t="str">
            <v>273633100</v>
          </cell>
        </row>
        <row r="4389">
          <cell r="A4389" t="str">
            <v>273633300</v>
          </cell>
        </row>
        <row r="4390">
          <cell r="A4390" t="str">
            <v>273635000</v>
          </cell>
        </row>
        <row r="4391">
          <cell r="A4391" t="str">
            <v>273635100</v>
          </cell>
        </row>
        <row r="4392">
          <cell r="A4392" t="str">
            <v>273635300</v>
          </cell>
        </row>
        <row r="4393">
          <cell r="A4393" t="str">
            <v>273637000</v>
          </cell>
        </row>
        <row r="4394">
          <cell r="A4394" t="str">
            <v>273637100</v>
          </cell>
        </row>
        <row r="4395">
          <cell r="A4395" t="str">
            <v>273639000</v>
          </cell>
        </row>
        <row r="4396">
          <cell r="A4396" t="str">
            <v>273639100</v>
          </cell>
        </row>
        <row r="4397">
          <cell r="A4397" t="str">
            <v>273639300</v>
          </cell>
        </row>
        <row r="4398">
          <cell r="A4398" t="str">
            <v>273643000</v>
          </cell>
        </row>
        <row r="4399">
          <cell r="A4399" t="str">
            <v>273643100</v>
          </cell>
        </row>
        <row r="4400">
          <cell r="A4400" t="str">
            <v>273643103</v>
          </cell>
        </row>
        <row r="4401">
          <cell r="A4401" t="str">
            <v>273643200</v>
          </cell>
        </row>
        <row r="4402">
          <cell r="A4402" t="str">
            <v>273645000</v>
          </cell>
        </row>
        <row r="4403">
          <cell r="A4403" t="str">
            <v>273645100</v>
          </cell>
        </row>
        <row r="4404">
          <cell r="A4404" t="str">
            <v>273645200</v>
          </cell>
        </row>
        <row r="4405">
          <cell r="A4405" t="str">
            <v>273645300</v>
          </cell>
        </row>
        <row r="4406">
          <cell r="A4406" t="str">
            <v>273647000</v>
          </cell>
        </row>
        <row r="4407">
          <cell r="A4407" t="str">
            <v>273647100</v>
          </cell>
        </row>
        <row r="4408">
          <cell r="A4408" t="str">
            <v>273647102</v>
          </cell>
        </row>
        <row r="4409">
          <cell r="A4409" t="str">
            <v>273647200</v>
          </cell>
        </row>
        <row r="4410">
          <cell r="A4410" t="str">
            <v>273647300</v>
          </cell>
        </row>
        <row r="4411">
          <cell r="A4411" t="str">
            <v>273649000</v>
          </cell>
        </row>
        <row r="4412">
          <cell r="A4412" t="str">
            <v>273649100</v>
          </cell>
        </row>
        <row r="4413">
          <cell r="A4413" t="str">
            <v>273649200</v>
          </cell>
        </row>
        <row r="4414">
          <cell r="A4414" t="str">
            <v>273649300</v>
          </cell>
        </row>
        <row r="4415">
          <cell r="A4415" t="str">
            <v>273653000</v>
          </cell>
        </row>
        <row r="4416">
          <cell r="A4416" t="str">
            <v>273653100</v>
          </cell>
        </row>
        <row r="4417">
          <cell r="A4417" t="str">
            <v>273655000</v>
          </cell>
        </row>
        <row r="4418">
          <cell r="A4418" t="str">
            <v>273655100</v>
          </cell>
        </row>
        <row r="4419">
          <cell r="A4419" t="str">
            <v>273655200</v>
          </cell>
        </row>
        <row r="4420">
          <cell r="A4420" t="str">
            <v>273656000</v>
          </cell>
        </row>
        <row r="4421">
          <cell r="A4421" t="str">
            <v>273656100</v>
          </cell>
        </row>
        <row r="4422">
          <cell r="A4422" t="str">
            <v>273656400</v>
          </cell>
        </row>
        <row r="4423">
          <cell r="A4423" t="str">
            <v>273657000</v>
          </cell>
        </row>
        <row r="4424">
          <cell r="A4424" t="str">
            <v>273657100</v>
          </cell>
        </row>
        <row r="4425">
          <cell r="A4425" t="str">
            <v>273659000</v>
          </cell>
        </row>
        <row r="4426">
          <cell r="A4426" t="str">
            <v>273659100</v>
          </cell>
        </row>
        <row r="4427">
          <cell r="A4427" t="str">
            <v>273659200</v>
          </cell>
        </row>
        <row r="4428">
          <cell r="A4428" t="str">
            <v>273659300</v>
          </cell>
        </row>
        <row r="4429">
          <cell r="A4429" t="str">
            <v>273663000</v>
          </cell>
        </row>
        <row r="4430">
          <cell r="A4430" t="str">
            <v>273663100</v>
          </cell>
        </row>
        <row r="4431">
          <cell r="A4431" t="str">
            <v>273667000</v>
          </cell>
        </row>
        <row r="4432">
          <cell r="A4432" t="str">
            <v>273667100</v>
          </cell>
        </row>
        <row r="4433">
          <cell r="A4433" t="str">
            <v>273667200</v>
          </cell>
        </row>
        <row r="4434">
          <cell r="A4434" t="str">
            <v>273667300</v>
          </cell>
        </row>
        <row r="4435">
          <cell r="A4435" t="str">
            <v>274000000</v>
          </cell>
        </row>
        <row r="4436">
          <cell r="A4436" t="str">
            <v>274030000</v>
          </cell>
        </row>
        <row r="4437">
          <cell r="A4437" t="str">
            <v>274030100</v>
          </cell>
        </row>
        <row r="4438">
          <cell r="A4438" t="str">
            <v>274033000</v>
          </cell>
        </row>
        <row r="4439">
          <cell r="A4439" t="str">
            <v>274033100</v>
          </cell>
        </row>
        <row r="4440">
          <cell r="A4440" t="str">
            <v>274033102</v>
          </cell>
        </row>
        <row r="4441">
          <cell r="A4441" t="str">
            <v>274033103</v>
          </cell>
        </row>
        <row r="4442">
          <cell r="A4442" t="str">
            <v>274033104</v>
          </cell>
        </row>
        <row r="4443">
          <cell r="A4443" t="str">
            <v>274033105</v>
          </cell>
        </row>
        <row r="4444">
          <cell r="A4444" t="str">
            <v>274033106</v>
          </cell>
        </row>
        <row r="4445">
          <cell r="A4445" t="str">
            <v>274033107</v>
          </cell>
        </row>
        <row r="4446">
          <cell r="A4446" t="str">
            <v>274033108</v>
          </cell>
        </row>
        <row r="4447">
          <cell r="A4447" t="str">
            <v>274033109</v>
          </cell>
        </row>
        <row r="4448">
          <cell r="A4448" t="str">
            <v>274033111</v>
          </cell>
        </row>
        <row r="4449">
          <cell r="A4449" t="str">
            <v>274033112</v>
          </cell>
        </row>
        <row r="4450">
          <cell r="A4450" t="str">
            <v>274033113</v>
          </cell>
        </row>
        <row r="4451">
          <cell r="A4451" t="str">
            <v>274033114</v>
          </cell>
        </row>
        <row r="4452">
          <cell r="A4452" t="str">
            <v>274033115</v>
          </cell>
        </row>
        <row r="4453">
          <cell r="A4453" t="str">
            <v>274033200</v>
          </cell>
        </row>
        <row r="4454">
          <cell r="A4454" t="str">
            <v>274033202</v>
          </cell>
        </row>
        <row r="4455">
          <cell r="A4455" t="str">
            <v>274033203</v>
          </cell>
        </row>
        <row r="4456">
          <cell r="A4456" t="str">
            <v>274033204</v>
          </cell>
        </row>
        <row r="4457">
          <cell r="A4457" t="str">
            <v>274033205</v>
          </cell>
        </row>
        <row r="4458">
          <cell r="A4458" t="str">
            <v>274033207</v>
          </cell>
        </row>
        <row r="4459">
          <cell r="A4459" t="str">
            <v>274033208</v>
          </cell>
        </row>
        <row r="4460">
          <cell r="A4460" t="str">
            <v>274033209</v>
          </cell>
        </row>
        <row r="4461">
          <cell r="A4461" t="str">
            <v>274033300</v>
          </cell>
        </row>
        <row r="4462">
          <cell r="A4462" t="str">
            <v>274033302</v>
          </cell>
        </row>
        <row r="4463">
          <cell r="A4463" t="str">
            <v>274033303</v>
          </cell>
        </row>
        <row r="4464">
          <cell r="A4464" t="str">
            <v>274033304</v>
          </cell>
        </row>
        <row r="4465">
          <cell r="A4465" t="str">
            <v>274033306</v>
          </cell>
        </row>
        <row r="4466">
          <cell r="A4466" t="str">
            <v>274033307</v>
          </cell>
        </row>
        <row r="4467">
          <cell r="A4467" t="str">
            <v>274033308</v>
          </cell>
        </row>
        <row r="4468">
          <cell r="A4468" t="str">
            <v>274033309</v>
          </cell>
        </row>
        <row r="4469">
          <cell r="A4469" t="str">
            <v>274033311</v>
          </cell>
        </row>
        <row r="4470">
          <cell r="A4470" t="str">
            <v>274033312</v>
          </cell>
        </row>
        <row r="4471">
          <cell r="A4471" t="str">
            <v>274033313</v>
          </cell>
        </row>
        <row r="4472">
          <cell r="A4472" t="str">
            <v>274033314</v>
          </cell>
        </row>
        <row r="4473">
          <cell r="A4473" t="str">
            <v>274033315</v>
          </cell>
        </row>
        <row r="4474">
          <cell r="A4474" t="str">
            <v>274033316</v>
          </cell>
        </row>
        <row r="4475">
          <cell r="A4475" t="str">
            <v>274033317</v>
          </cell>
        </row>
        <row r="4476">
          <cell r="A4476" t="str">
            <v>274033318</v>
          </cell>
        </row>
        <row r="4477">
          <cell r="A4477" t="str">
            <v>274035000</v>
          </cell>
        </row>
        <row r="4478">
          <cell r="A4478" t="str">
            <v>274035100</v>
          </cell>
        </row>
        <row r="4479">
          <cell r="A4479" t="str">
            <v>274035102</v>
          </cell>
        </row>
        <row r="4480">
          <cell r="A4480" t="str">
            <v>274035103</v>
          </cell>
        </row>
        <row r="4481">
          <cell r="A4481" t="str">
            <v>274035105</v>
          </cell>
        </row>
        <row r="4482">
          <cell r="A4482" t="str">
            <v>274035200</v>
          </cell>
        </row>
        <row r="4483">
          <cell r="A4483" t="str">
            <v>274035202</v>
          </cell>
        </row>
        <row r="4484">
          <cell r="A4484" t="str">
            <v>274035203</v>
          </cell>
        </row>
        <row r="4485">
          <cell r="A4485" t="str">
            <v>274035204</v>
          </cell>
        </row>
        <row r="4486">
          <cell r="A4486" t="str">
            <v>274035205</v>
          </cell>
        </row>
        <row r="4487">
          <cell r="A4487" t="str">
            <v>274035206</v>
          </cell>
        </row>
        <row r="4488">
          <cell r="A4488" t="str">
            <v>274035207</v>
          </cell>
        </row>
        <row r="4489">
          <cell r="A4489" t="str">
            <v>274035400</v>
          </cell>
        </row>
        <row r="4490">
          <cell r="A4490" t="str">
            <v>274035402</v>
          </cell>
        </row>
        <row r="4491">
          <cell r="A4491" t="str">
            <v>274035403</v>
          </cell>
        </row>
        <row r="4492">
          <cell r="A4492" t="str">
            <v>274035404</v>
          </cell>
        </row>
        <row r="4493">
          <cell r="A4493" t="str">
            <v>274035405</v>
          </cell>
        </row>
        <row r="4494">
          <cell r="A4494" t="str">
            <v>274035406</v>
          </cell>
        </row>
        <row r="4495">
          <cell r="A4495" t="str">
            <v>274035408</v>
          </cell>
        </row>
        <row r="4496">
          <cell r="A4496" t="str">
            <v>274035409</v>
          </cell>
        </row>
        <row r="4497">
          <cell r="A4497" t="str">
            <v>274035411</v>
          </cell>
        </row>
        <row r="4498">
          <cell r="A4498" t="str">
            <v>274035414</v>
          </cell>
        </row>
        <row r="4499">
          <cell r="A4499" t="str">
            <v>274035415</v>
          </cell>
        </row>
        <row r="4500">
          <cell r="A4500" t="str">
            <v>274035416</v>
          </cell>
        </row>
        <row r="4501">
          <cell r="A4501" t="str">
            <v>274035417</v>
          </cell>
        </row>
        <row r="4502">
          <cell r="A4502" t="str">
            <v>274035418</v>
          </cell>
        </row>
        <row r="4503">
          <cell r="A4503" t="str">
            <v>274035419</v>
          </cell>
        </row>
        <row r="4504">
          <cell r="A4504" t="str">
            <v>274035421</v>
          </cell>
        </row>
        <row r="4505">
          <cell r="A4505" t="str">
            <v>274035422</v>
          </cell>
        </row>
        <row r="4506">
          <cell r="A4506" t="str">
            <v>274035423</v>
          </cell>
        </row>
        <row r="4507">
          <cell r="A4507" t="str">
            <v>274035425</v>
          </cell>
        </row>
        <row r="4508">
          <cell r="A4508" t="str">
            <v>274035500</v>
          </cell>
        </row>
        <row r="4509">
          <cell r="A4509" t="str">
            <v>274035502</v>
          </cell>
        </row>
        <row r="4510">
          <cell r="A4510" t="str">
            <v>274035505</v>
          </cell>
        </row>
        <row r="4511">
          <cell r="A4511" t="str">
            <v>274035506</v>
          </cell>
        </row>
        <row r="4512">
          <cell r="A4512" t="str">
            <v>274035507</v>
          </cell>
        </row>
        <row r="4513">
          <cell r="A4513" t="str">
            <v>274035508</v>
          </cell>
        </row>
        <row r="4514">
          <cell r="A4514" t="str">
            <v>274035511</v>
          </cell>
        </row>
        <row r="4515">
          <cell r="A4515" t="str">
            <v>274037000</v>
          </cell>
        </row>
        <row r="4516">
          <cell r="A4516" t="str">
            <v>274037100</v>
          </cell>
        </row>
        <row r="4517">
          <cell r="A4517" t="str">
            <v>274037102</v>
          </cell>
        </row>
        <row r="4518">
          <cell r="A4518" t="str">
            <v>274037103</v>
          </cell>
        </row>
        <row r="4519">
          <cell r="A4519" t="str">
            <v>274037104</v>
          </cell>
        </row>
        <row r="4520">
          <cell r="A4520" t="str">
            <v>274037107</v>
          </cell>
        </row>
        <row r="4521">
          <cell r="A4521" t="str">
            <v>274037109</v>
          </cell>
        </row>
        <row r="4522">
          <cell r="A4522" t="str">
            <v>274037112</v>
          </cell>
        </row>
        <row r="4523">
          <cell r="A4523" t="str">
            <v>274037113</v>
          </cell>
        </row>
        <row r="4524">
          <cell r="A4524" t="str">
            <v>274037114</v>
          </cell>
        </row>
        <row r="4525">
          <cell r="A4525" t="str">
            <v>274037115</v>
          </cell>
        </row>
        <row r="4526">
          <cell r="A4526" t="str">
            <v>274037116</v>
          </cell>
        </row>
        <row r="4527">
          <cell r="A4527" t="str">
            <v>274037118</v>
          </cell>
        </row>
        <row r="4528">
          <cell r="A4528" t="str">
            <v>274037119</v>
          </cell>
        </row>
        <row r="4529">
          <cell r="A4529" t="str">
            <v>274037124</v>
          </cell>
        </row>
        <row r="4530">
          <cell r="A4530" t="str">
            <v>274037125</v>
          </cell>
        </row>
        <row r="4531">
          <cell r="A4531" t="str">
            <v>274037134</v>
          </cell>
        </row>
        <row r="4532">
          <cell r="A4532" t="str">
            <v>274037135</v>
          </cell>
        </row>
        <row r="4533">
          <cell r="A4533" t="str">
            <v>274037136</v>
          </cell>
        </row>
        <row r="4534">
          <cell r="A4534" t="str">
            <v>274037137</v>
          </cell>
        </row>
        <row r="4535">
          <cell r="A4535" t="str">
            <v>274037138</v>
          </cell>
        </row>
        <row r="4536">
          <cell r="A4536" t="str">
            <v>274037300</v>
          </cell>
        </row>
        <row r="4537">
          <cell r="A4537" t="str">
            <v>274037302</v>
          </cell>
        </row>
        <row r="4538">
          <cell r="A4538" t="str">
            <v>274037303</v>
          </cell>
        </row>
        <row r="4539">
          <cell r="A4539" t="str">
            <v>274037400</v>
          </cell>
        </row>
        <row r="4540">
          <cell r="A4540" t="str">
            <v>274037402</v>
          </cell>
        </row>
        <row r="4541">
          <cell r="A4541" t="str">
            <v>274037403</v>
          </cell>
        </row>
        <row r="4542">
          <cell r="A4542" t="str">
            <v>274037404</v>
          </cell>
        </row>
        <row r="4543">
          <cell r="A4543" t="str">
            <v>274037408</v>
          </cell>
        </row>
        <row r="4544">
          <cell r="A4544" t="str">
            <v>274037409</v>
          </cell>
        </row>
        <row r="4545">
          <cell r="A4545" t="str">
            <v>274037411</v>
          </cell>
        </row>
        <row r="4546">
          <cell r="A4546" t="str">
            <v>274037412</v>
          </cell>
        </row>
        <row r="4547">
          <cell r="A4547" t="str">
            <v>274037413</v>
          </cell>
        </row>
        <row r="4548">
          <cell r="A4548" t="str">
            <v>274037414</v>
          </cell>
        </row>
        <row r="4549">
          <cell r="A4549" t="str">
            <v>274037415</v>
          </cell>
        </row>
        <row r="4550">
          <cell r="A4550" t="str">
            <v>274037416</v>
          </cell>
        </row>
        <row r="4551">
          <cell r="A4551" t="str">
            <v>274037417</v>
          </cell>
        </row>
        <row r="4552">
          <cell r="A4552" t="str">
            <v>274043000</v>
          </cell>
        </row>
        <row r="4553">
          <cell r="A4553" t="str">
            <v>274043100</v>
          </cell>
        </row>
        <row r="4554">
          <cell r="A4554" t="str">
            <v>274043102</v>
          </cell>
        </row>
        <row r="4555">
          <cell r="A4555" t="str">
            <v>274043103</v>
          </cell>
        </row>
        <row r="4556">
          <cell r="A4556" t="str">
            <v>274043104</v>
          </cell>
        </row>
        <row r="4557">
          <cell r="A4557" t="str">
            <v>274043105</v>
          </cell>
        </row>
        <row r="4558">
          <cell r="A4558" t="str">
            <v>274043106</v>
          </cell>
        </row>
        <row r="4559">
          <cell r="A4559" t="str">
            <v>274043107</v>
          </cell>
        </row>
        <row r="4560">
          <cell r="A4560" t="str">
            <v>274043108</v>
          </cell>
        </row>
        <row r="4561">
          <cell r="A4561" t="str">
            <v>274043109</v>
          </cell>
        </row>
        <row r="4562">
          <cell r="A4562" t="str">
            <v>274043111</v>
          </cell>
        </row>
        <row r="4563">
          <cell r="A4563" t="str">
            <v>274043112</v>
          </cell>
        </row>
        <row r="4564">
          <cell r="A4564" t="str">
            <v>274043113</v>
          </cell>
        </row>
        <row r="4565">
          <cell r="A4565" t="str">
            <v>274043114</v>
          </cell>
        </row>
        <row r="4566">
          <cell r="A4566" t="str">
            <v>274043115</v>
          </cell>
        </row>
        <row r="4567">
          <cell r="A4567" t="str">
            <v>274043116</v>
          </cell>
        </row>
        <row r="4568">
          <cell r="A4568" t="str">
            <v>274043117</v>
          </cell>
        </row>
        <row r="4569">
          <cell r="A4569" t="str">
            <v>274043118</v>
          </cell>
        </row>
        <row r="4570">
          <cell r="A4570" t="str">
            <v>274043119</v>
          </cell>
        </row>
        <row r="4571">
          <cell r="A4571" t="str">
            <v>274043121</v>
          </cell>
        </row>
        <row r="4572">
          <cell r="A4572" t="str">
            <v>274043122</v>
          </cell>
        </row>
        <row r="4573">
          <cell r="A4573" t="str">
            <v>274043123</v>
          </cell>
        </row>
        <row r="4574">
          <cell r="A4574" t="str">
            <v>274043124</v>
          </cell>
        </row>
        <row r="4575">
          <cell r="A4575" t="str">
            <v>274043125</v>
          </cell>
        </row>
        <row r="4576">
          <cell r="A4576" t="str">
            <v>274043126</v>
          </cell>
        </row>
        <row r="4577">
          <cell r="A4577" t="str">
            <v>274043127</v>
          </cell>
        </row>
        <row r="4578">
          <cell r="A4578" t="str">
            <v>274043128</v>
          </cell>
        </row>
        <row r="4579">
          <cell r="A4579" t="str">
            <v>274043131</v>
          </cell>
        </row>
        <row r="4580">
          <cell r="A4580" t="str">
            <v>274043132</v>
          </cell>
        </row>
        <row r="4581">
          <cell r="A4581" t="str">
            <v>274043133</v>
          </cell>
        </row>
        <row r="4582">
          <cell r="A4582" t="str">
            <v>274043134</v>
          </cell>
        </row>
        <row r="4583">
          <cell r="A4583" t="str">
            <v>274043135</v>
          </cell>
        </row>
        <row r="4584">
          <cell r="A4584" t="str">
            <v>274043137</v>
          </cell>
        </row>
        <row r="4585">
          <cell r="A4585" t="str">
            <v>274043139</v>
          </cell>
        </row>
        <row r="4586">
          <cell r="A4586" t="str">
            <v>274043141</v>
          </cell>
        </row>
        <row r="4587">
          <cell r="A4587" t="str">
            <v>274043142</v>
          </cell>
        </row>
        <row r="4588">
          <cell r="A4588" t="str">
            <v>274043143</v>
          </cell>
        </row>
        <row r="4589">
          <cell r="A4589" t="str">
            <v>274043144</v>
          </cell>
        </row>
        <row r="4590">
          <cell r="A4590" t="str">
            <v>274043145</v>
          </cell>
        </row>
        <row r="4591">
          <cell r="A4591" t="str">
            <v>274043146</v>
          </cell>
        </row>
        <row r="4592">
          <cell r="A4592" t="str">
            <v>274043147</v>
          </cell>
        </row>
        <row r="4593">
          <cell r="A4593" t="str">
            <v>274043148</v>
          </cell>
        </row>
        <row r="4594">
          <cell r="A4594" t="str">
            <v>274043149</v>
          </cell>
        </row>
        <row r="4595">
          <cell r="A4595" t="str">
            <v>274043200</v>
          </cell>
        </row>
        <row r="4596">
          <cell r="A4596" t="str">
            <v>274043300</v>
          </cell>
        </row>
        <row r="4597">
          <cell r="A4597" t="str">
            <v>274043400</v>
          </cell>
        </row>
        <row r="4598">
          <cell r="A4598" t="str">
            <v>274045000</v>
          </cell>
        </row>
        <row r="4599">
          <cell r="A4599" t="str">
            <v>274045100</v>
          </cell>
        </row>
        <row r="4600">
          <cell r="A4600" t="str">
            <v>274045102</v>
          </cell>
        </row>
        <row r="4601">
          <cell r="A4601" t="str">
            <v>274045104</v>
          </cell>
        </row>
        <row r="4602">
          <cell r="A4602" t="str">
            <v>274045105</v>
          </cell>
        </row>
        <row r="4603">
          <cell r="A4603" t="str">
            <v>274045107</v>
          </cell>
        </row>
        <row r="4604">
          <cell r="A4604" t="str">
            <v>274045108</v>
          </cell>
        </row>
        <row r="4605">
          <cell r="A4605" t="str">
            <v>274045109</v>
          </cell>
        </row>
        <row r="4606">
          <cell r="A4606" t="str">
            <v>274045111</v>
          </cell>
        </row>
        <row r="4607">
          <cell r="A4607" t="str">
            <v>274045114</v>
          </cell>
        </row>
        <row r="4608">
          <cell r="A4608" t="str">
            <v>274045116</v>
          </cell>
        </row>
        <row r="4609">
          <cell r="A4609" t="str">
            <v>274045117</v>
          </cell>
        </row>
        <row r="4610">
          <cell r="A4610" t="str">
            <v>274045118</v>
          </cell>
        </row>
        <row r="4611">
          <cell r="A4611" t="str">
            <v>274045119</v>
          </cell>
        </row>
        <row r="4612">
          <cell r="A4612" t="str">
            <v>274045121</v>
          </cell>
        </row>
        <row r="4613">
          <cell r="A4613" t="str">
            <v>274045122</v>
          </cell>
        </row>
        <row r="4614">
          <cell r="A4614" t="str">
            <v>274045123</v>
          </cell>
        </row>
        <row r="4615">
          <cell r="A4615" t="str">
            <v>274045124</v>
          </cell>
        </row>
        <row r="4616">
          <cell r="A4616" t="str">
            <v>274045125</v>
          </cell>
        </row>
        <row r="4617">
          <cell r="A4617" t="str">
            <v>274045126</v>
          </cell>
        </row>
        <row r="4618">
          <cell r="A4618" t="str">
            <v>274045127</v>
          </cell>
        </row>
        <row r="4619">
          <cell r="A4619" t="str">
            <v>274045128</v>
          </cell>
        </row>
        <row r="4620">
          <cell r="A4620" t="str">
            <v>274045129</v>
          </cell>
        </row>
        <row r="4621">
          <cell r="A4621" t="str">
            <v>274045134</v>
          </cell>
        </row>
        <row r="4622">
          <cell r="A4622" t="str">
            <v>274045200</v>
          </cell>
        </row>
        <row r="4623">
          <cell r="A4623" t="str">
            <v>274045205</v>
          </cell>
        </row>
        <row r="4624">
          <cell r="A4624" t="str">
            <v>274045206</v>
          </cell>
        </row>
        <row r="4625">
          <cell r="A4625" t="str">
            <v>274045207</v>
          </cell>
        </row>
        <row r="4626">
          <cell r="A4626" t="str">
            <v>274045208</v>
          </cell>
        </row>
        <row r="4627">
          <cell r="A4627" t="str">
            <v>274045209</v>
          </cell>
        </row>
        <row r="4628">
          <cell r="A4628" t="str">
            <v>274045400</v>
          </cell>
        </row>
        <row r="4629">
          <cell r="A4629" t="str">
            <v>274045405</v>
          </cell>
        </row>
        <row r="4630">
          <cell r="A4630" t="str">
            <v>274045407</v>
          </cell>
        </row>
        <row r="4631">
          <cell r="A4631" t="str">
            <v>274045409</v>
          </cell>
        </row>
        <row r="4632">
          <cell r="A4632" t="str">
            <v>274047000</v>
          </cell>
        </row>
        <row r="4633">
          <cell r="A4633" t="str">
            <v>274047100</v>
          </cell>
        </row>
        <row r="4634">
          <cell r="A4634" t="str">
            <v>274047102</v>
          </cell>
        </row>
        <row r="4635">
          <cell r="A4635" t="str">
            <v>274047103</v>
          </cell>
        </row>
        <row r="4636">
          <cell r="A4636" t="str">
            <v>274047104</v>
          </cell>
        </row>
        <row r="4637">
          <cell r="A4637" t="str">
            <v>274047105</v>
          </cell>
        </row>
        <row r="4638">
          <cell r="A4638" t="str">
            <v>274047106</v>
          </cell>
        </row>
        <row r="4639">
          <cell r="A4639" t="str">
            <v>274047107</v>
          </cell>
        </row>
        <row r="4640">
          <cell r="A4640" t="str">
            <v>274047108</v>
          </cell>
        </row>
        <row r="4641">
          <cell r="A4641" t="str">
            <v>274047109</v>
          </cell>
        </row>
        <row r="4642">
          <cell r="A4642" t="str">
            <v>274047111</v>
          </cell>
        </row>
        <row r="4643">
          <cell r="A4643" t="str">
            <v>274047113</v>
          </cell>
        </row>
        <row r="4644">
          <cell r="A4644" t="str">
            <v>274047115</v>
          </cell>
        </row>
        <row r="4645">
          <cell r="A4645" t="str">
            <v>274047117</v>
          </cell>
        </row>
        <row r="4646">
          <cell r="A4646" t="str">
            <v>274047118</v>
          </cell>
        </row>
        <row r="4647">
          <cell r="A4647" t="str">
            <v>274047119</v>
          </cell>
        </row>
        <row r="4648">
          <cell r="A4648" t="str">
            <v>274047121</v>
          </cell>
        </row>
        <row r="4649">
          <cell r="A4649" t="str">
            <v>274047123</v>
          </cell>
        </row>
        <row r="4650">
          <cell r="A4650" t="str">
            <v>274047400</v>
          </cell>
        </row>
        <row r="4651">
          <cell r="A4651" t="str">
            <v>274047402</v>
          </cell>
        </row>
        <row r="4652">
          <cell r="A4652" t="str">
            <v>274047404</v>
          </cell>
        </row>
        <row r="4653">
          <cell r="A4653" t="str">
            <v>274047405</v>
          </cell>
        </row>
        <row r="4654">
          <cell r="A4654" t="str">
            <v>274047406</v>
          </cell>
        </row>
        <row r="4655">
          <cell r="A4655" t="str">
            <v>274047407</v>
          </cell>
        </row>
        <row r="4656">
          <cell r="A4656" t="str">
            <v>274047408</v>
          </cell>
        </row>
        <row r="4657">
          <cell r="A4657" t="str">
            <v>274047409</v>
          </cell>
        </row>
        <row r="4658">
          <cell r="A4658" t="str">
            <v>274047411</v>
          </cell>
        </row>
        <row r="4659">
          <cell r="A4659" t="str">
            <v>274047412</v>
          </cell>
        </row>
        <row r="4660">
          <cell r="A4660" t="str">
            <v>274047413</v>
          </cell>
        </row>
        <row r="4661">
          <cell r="A4661" t="str">
            <v>274047414</v>
          </cell>
        </row>
        <row r="4662">
          <cell r="A4662" t="str">
            <v>274047415</v>
          </cell>
        </row>
        <row r="4663">
          <cell r="A4663" t="str">
            <v>274047416</v>
          </cell>
        </row>
        <row r="4664">
          <cell r="A4664" t="str">
            <v>274047417</v>
          </cell>
        </row>
        <row r="4665">
          <cell r="A4665" t="str">
            <v>274047418</v>
          </cell>
        </row>
        <row r="4666">
          <cell r="A4666" t="str">
            <v>274047419</v>
          </cell>
        </row>
        <row r="4667">
          <cell r="A4667" t="str">
            <v>274047423</v>
          </cell>
        </row>
        <row r="4668">
          <cell r="A4668" t="str">
            <v>274047425</v>
          </cell>
        </row>
        <row r="4669">
          <cell r="A4669" t="str">
            <v>274049000</v>
          </cell>
        </row>
        <row r="4670">
          <cell r="A4670" t="str">
            <v>274049100</v>
          </cell>
        </row>
        <row r="4671">
          <cell r="A4671" t="str">
            <v>274049102</v>
          </cell>
        </row>
        <row r="4672">
          <cell r="A4672" t="str">
            <v>274049103</v>
          </cell>
        </row>
        <row r="4673">
          <cell r="A4673" t="str">
            <v>274049104</v>
          </cell>
        </row>
        <row r="4674">
          <cell r="A4674" t="str">
            <v>274049105</v>
          </cell>
        </row>
        <row r="4675">
          <cell r="A4675" t="str">
            <v>274049106</v>
          </cell>
        </row>
        <row r="4676">
          <cell r="A4676" t="str">
            <v>274049200</v>
          </cell>
        </row>
        <row r="4677">
          <cell r="A4677" t="str">
            <v>274049202</v>
          </cell>
        </row>
        <row r="4678">
          <cell r="A4678" t="str">
            <v>274049203</v>
          </cell>
        </row>
        <row r="4679">
          <cell r="A4679" t="str">
            <v>274049204</v>
          </cell>
        </row>
        <row r="4680">
          <cell r="A4680" t="str">
            <v>274049205</v>
          </cell>
        </row>
        <row r="4681">
          <cell r="A4681" t="str">
            <v>274049300</v>
          </cell>
        </row>
        <row r="4682">
          <cell r="A4682" t="str">
            <v>274049302</v>
          </cell>
        </row>
        <row r="4683">
          <cell r="A4683" t="str">
            <v>274049303</v>
          </cell>
        </row>
        <row r="4684">
          <cell r="A4684" t="str">
            <v>274049304</v>
          </cell>
        </row>
        <row r="4685">
          <cell r="A4685" t="str">
            <v>274049305</v>
          </cell>
        </row>
        <row r="4686">
          <cell r="A4686" t="str">
            <v>274049306</v>
          </cell>
        </row>
        <row r="4687">
          <cell r="A4687" t="str">
            <v>274049307</v>
          </cell>
        </row>
        <row r="4688">
          <cell r="A4688" t="str">
            <v>274049308</v>
          </cell>
        </row>
        <row r="4689">
          <cell r="A4689" t="str">
            <v>274053000</v>
          </cell>
        </row>
        <row r="4690">
          <cell r="A4690" t="str">
            <v>274053100</v>
          </cell>
        </row>
        <row r="4691">
          <cell r="A4691" t="str">
            <v>274053200</v>
          </cell>
        </row>
        <row r="4692">
          <cell r="A4692" t="str">
            <v>274053202</v>
          </cell>
        </row>
        <row r="4693">
          <cell r="A4693" t="str">
            <v>274053204</v>
          </cell>
        </row>
        <row r="4694">
          <cell r="A4694" t="str">
            <v>274053205</v>
          </cell>
        </row>
        <row r="4695">
          <cell r="A4695" t="str">
            <v>274053206</v>
          </cell>
        </row>
        <row r="4696">
          <cell r="A4696" t="str">
            <v>274053400</v>
          </cell>
        </row>
        <row r="4697">
          <cell r="A4697" t="str">
            <v>274053402</v>
          </cell>
        </row>
        <row r="4698">
          <cell r="A4698" t="str">
            <v>274053403</v>
          </cell>
        </row>
        <row r="4699">
          <cell r="A4699" t="str">
            <v>274053404</v>
          </cell>
        </row>
        <row r="4700">
          <cell r="A4700" t="str">
            <v>274053405</v>
          </cell>
        </row>
        <row r="4701">
          <cell r="A4701" t="str">
            <v>274053406</v>
          </cell>
        </row>
        <row r="4702">
          <cell r="A4702" t="str">
            <v>274053407</v>
          </cell>
        </row>
        <row r="4703">
          <cell r="A4703" t="str">
            <v>274053408</v>
          </cell>
        </row>
        <row r="4704">
          <cell r="A4704" t="str">
            <v>274053409</v>
          </cell>
        </row>
        <row r="4705">
          <cell r="A4705" t="str">
            <v>274053500</v>
          </cell>
        </row>
        <row r="4706">
          <cell r="A4706" t="str">
            <v>274053502</v>
          </cell>
        </row>
        <row r="4707">
          <cell r="A4707" t="str">
            <v>274053503</v>
          </cell>
        </row>
        <row r="4708">
          <cell r="A4708" t="str">
            <v>274053504</v>
          </cell>
        </row>
        <row r="4709">
          <cell r="A4709" t="str">
            <v>274053505</v>
          </cell>
        </row>
        <row r="4710">
          <cell r="A4710" t="str">
            <v>274053506</v>
          </cell>
        </row>
        <row r="4711">
          <cell r="A4711" t="str">
            <v>274053507</v>
          </cell>
        </row>
        <row r="4712">
          <cell r="A4712" t="str">
            <v>274053508</v>
          </cell>
        </row>
        <row r="4713">
          <cell r="A4713" t="str">
            <v>274053509</v>
          </cell>
        </row>
        <row r="4714">
          <cell r="A4714" t="str">
            <v>274053511</v>
          </cell>
        </row>
        <row r="4715">
          <cell r="A4715" t="str">
            <v>274053512</v>
          </cell>
        </row>
        <row r="4716">
          <cell r="A4716" t="str">
            <v>274200000</v>
          </cell>
        </row>
        <row r="4717">
          <cell r="A4717" t="str">
            <v>274230000</v>
          </cell>
        </row>
        <row r="4718">
          <cell r="A4718" t="str">
            <v>274230100</v>
          </cell>
        </row>
        <row r="4719">
          <cell r="A4719" t="str">
            <v>274230102</v>
          </cell>
        </row>
        <row r="4720">
          <cell r="A4720" t="str">
            <v>274230103</v>
          </cell>
        </row>
        <row r="4721">
          <cell r="A4721" t="str">
            <v>274230104</v>
          </cell>
        </row>
        <row r="4722">
          <cell r="A4722" t="str">
            <v>274233000</v>
          </cell>
        </row>
        <row r="4723">
          <cell r="A4723" t="str">
            <v>274233100</v>
          </cell>
        </row>
        <row r="4724">
          <cell r="A4724" t="str">
            <v>274233102</v>
          </cell>
        </row>
        <row r="4725">
          <cell r="A4725" t="str">
            <v>274233103</v>
          </cell>
        </row>
        <row r="4726">
          <cell r="A4726" t="str">
            <v>274233104</v>
          </cell>
        </row>
        <row r="4727">
          <cell r="A4727" t="str">
            <v>274233105</v>
          </cell>
        </row>
        <row r="4728">
          <cell r="A4728" t="str">
            <v>274233106</v>
          </cell>
        </row>
        <row r="4729">
          <cell r="A4729" t="str">
            <v>274233108</v>
          </cell>
        </row>
        <row r="4730">
          <cell r="A4730" t="str">
            <v>274233109</v>
          </cell>
        </row>
        <row r="4731">
          <cell r="A4731" t="str">
            <v>274233111</v>
          </cell>
        </row>
        <row r="4732">
          <cell r="A4732" t="str">
            <v>274233112</v>
          </cell>
        </row>
        <row r="4733">
          <cell r="A4733" t="str">
            <v>274233113</v>
          </cell>
        </row>
        <row r="4734">
          <cell r="A4734" t="str">
            <v>274233114</v>
          </cell>
        </row>
        <row r="4735">
          <cell r="A4735" t="str">
            <v>274233115</v>
          </cell>
        </row>
        <row r="4736">
          <cell r="A4736" t="str">
            <v>274233117</v>
          </cell>
        </row>
        <row r="4737">
          <cell r="A4737" t="str">
            <v>274233118</v>
          </cell>
        </row>
        <row r="4738">
          <cell r="A4738" t="str">
            <v>274233122</v>
          </cell>
        </row>
        <row r="4739">
          <cell r="A4739" t="str">
            <v>274233123</v>
          </cell>
        </row>
        <row r="4740">
          <cell r="A4740" t="str">
            <v>274233124</v>
          </cell>
        </row>
        <row r="4741">
          <cell r="A4741" t="str">
            <v>274233126</v>
          </cell>
        </row>
        <row r="4742">
          <cell r="A4742" t="str">
            <v>274233127</v>
          </cell>
        </row>
        <row r="4743">
          <cell r="A4743" t="str">
            <v>274233128</v>
          </cell>
        </row>
        <row r="4744">
          <cell r="A4744" t="str">
            <v>274233129</v>
          </cell>
        </row>
        <row r="4745">
          <cell r="A4745" t="str">
            <v>274233131</v>
          </cell>
        </row>
        <row r="4746">
          <cell r="A4746" t="str">
            <v>274233132</v>
          </cell>
        </row>
        <row r="4747">
          <cell r="A4747" t="str">
            <v>274235000</v>
          </cell>
        </row>
        <row r="4748">
          <cell r="A4748" t="str">
            <v>274235100</v>
          </cell>
        </row>
        <row r="4749">
          <cell r="A4749" t="str">
            <v>274235102</v>
          </cell>
        </row>
        <row r="4750">
          <cell r="A4750" t="str">
            <v>274235103</v>
          </cell>
        </row>
        <row r="4751">
          <cell r="A4751" t="str">
            <v>274235105</v>
          </cell>
        </row>
        <row r="4752">
          <cell r="A4752" t="str">
            <v>274235200</v>
          </cell>
        </row>
        <row r="4753">
          <cell r="A4753" t="str">
            <v>274235208</v>
          </cell>
        </row>
        <row r="4754">
          <cell r="A4754" t="str">
            <v>274235209</v>
          </cell>
        </row>
        <row r="4755">
          <cell r="A4755" t="str">
            <v>274237000</v>
          </cell>
        </row>
        <row r="4756">
          <cell r="A4756" t="str">
            <v>274237100</v>
          </cell>
        </row>
        <row r="4757">
          <cell r="A4757" t="str">
            <v>274237102</v>
          </cell>
        </row>
        <row r="4758">
          <cell r="A4758" t="str">
            <v>274237104</v>
          </cell>
        </row>
        <row r="4759">
          <cell r="A4759" t="str">
            <v>274237105</v>
          </cell>
        </row>
        <row r="4760">
          <cell r="A4760" t="str">
            <v>274237106</v>
          </cell>
        </row>
        <row r="4761">
          <cell r="A4761" t="str">
            <v>274237107</v>
          </cell>
        </row>
        <row r="4762">
          <cell r="A4762" t="str">
            <v>274237108</v>
          </cell>
        </row>
        <row r="4763">
          <cell r="A4763" t="str">
            <v>274237112</v>
          </cell>
        </row>
        <row r="4764">
          <cell r="A4764" t="str">
            <v>274237113</v>
          </cell>
        </row>
        <row r="4765">
          <cell r="A4765" t="str">
            <v>274237118</v>
          </cell>
        </row>
        <row r="4766">
          <cell r="A4766" t="str">
            <v>274237119</v>
          </cell>
        </row>
        <row r="4767">
          <cell r="A4767" t="str">
            <v>274237300</v>
          </cell>
        </row>
        <row r="4768">
          <cell r="A4768" t="str">
            <v>274243000</v>
          </cell>
        </row>
        <row r="4769">
          <cell r="A4769" t="str">
            <v>274243100</v>
          </cell>
        </row>
        <row r="4770">
          <cell r="A4770" t="str">
            <v>274243102</v>
          </cell>
        </row>
        <row r="4771">
          <cell r="A4771" t="str">
            <v>274243103</v>
          </cell>
        </row>
        <row r="4772">
          <cell r="A4772" t="str">
            <v>274243104</v>
          </cell>
        </row>
        <row r="4773">
          <cell r="A4773" t="str">
            <v>274243105</v>
          </cell>
        </row>
        <row r="4774">
          <cell r="A4774" t="str">
            <v>274243200</v>
          </cell>
        </row>
        <row r="4775">
          <cell r="A4775" t="str">
            <v>274243202</v>
          </cell>
        </row>
        <row r="4776">
          <cell r="A4776" t="str">
            <v>274243203</v>
          </cell>
        </row>
        <row r="4777">
          <cell r="A4777" t="str">
            <v>274243204</v>
          </cell>
        </row>
        <row r="4778">
          <cell r="A4778" t="str">
            <v>274243205</v>
          </cell>
        </row>
        <row r="4779">
          <cell r="A4779" t="str">
            <v>274243209</v>
          </cell>
        </row>
        <row r="4780">
          <cell r="A4780" t="str">
            <v>274243300</v>
          </cell>
        </row>
        <row r="4781">
          <cell r="A4781" t="str">
            <v>274243305</v>
          </cell>
        </row>
        <row r="4782">
          <cell r="A4782" t="str">
            <v>274243306</v>
          </cell>
        </row>
        <row r="4783">
          <cell r="A4783" t="str">
            <v>274243307</v>
          </cell>
        </row>
        <row r="4784">
          <cell r="A4784" t="str">
            <v>274243309</v>
          </cell>
        </row>
        <row r="4785">
          <cell r="A4785" t="str">
            <v>274243312</v>
          </cell>
        </row>
        <row r="4786">
          <cell r="A4786" t="str">
            <v>274243315</v>
          </cell>
        </row>
        <row r="4787">
          <cell r="A4787" t="str">
            <v>274243316</v>
          </cell>
        </row>
        <row r="4788">
          <cell r="A4788" t="str">
            <v>274243400</v>
          </cell>
        </row>
        <row r="4789">
          <cell r="A4789" t="str">
            <v>274243402</v>
          </cell>
        </row>
        <row r="4790">
          <cell r="A4790" t="str">
            <v>274243403</v>
          </cell>
        </row>
        <row r="4791">
          <cell r="A4791" t="str">
            <v>274243404</v>
          </cell>
        </row>
        <row r="4792">
          <cell r="A4792" t="str">
            <v>274243405</v>
          </cell>
        </row>
        <row r="4793">
          <cell r="A4793" t="str">
            <v>274243406</v>
          </cell>
        </row>
        <row r="4794">
          <cell r="A4794" t="str">
            <v>274243407</v>
          </cell>
        </row>
        <row r="4795">
          <cell r="A4795" t="str">
            <v>274243409</v>
          </cell>
        </row>
        <row r="4796">
          <cell r="A4796" t="str">
            <v>274243411</v>
          </cell>
        </row>
        <row r="4797">
          <cell r="A4797" t="str">
            <v>274243412</v>
          </cell>
        </row>
        <row r="4798">
          <cell r="A4798" t="str">
            <v>274243413</v>
          </cell>
        </row>
        <row r="4799">
          <cell r="A4799" t="str">
            <v>274243414</v>
          </cell>
        </row>
        <row r="4800">
          <cell r="A4800" t="str">
            <v>274243415</v>
          </cell>
        </row>
        <row r="4801">
          <cell r="A4801" t="str">
            <v>274243417</v>
          </cell>
        </row>
        <row r="4802">
          <cell r="A4802" t="str">
            <v>274243418</v>
          </cell>
        </row>
        <row r="4803">
          <cell r="A4803" t="str">
            <v>274245000</v>
          </cell>
        </row>
        <row r="4804">
          <cell r="A4804" t="str">
            <v>274245100</v>
          </cell>
        </row>
        <row r="4805">
          <cell r="A4805" t="str">
            <v>274245107</v>
          </cell>
        </row>
        <row r="4806">
          <cell r="A4806" t="str">
            <v>274245109</v>
          </cell>
        </row>
        <row r="4807">
          <cell r="A4807" t="str">
            <v>274245111</v>
          </cell>
        </row>
        <row r="4808">
          <cell r="A4808" t="str">
            <v>274245113</v>
          </cell>
        </row>
        <row r="4809">
          <cell r="A4809" t="str">
            <v>274245117</v>
          </cell>
        </row>
        <row r="4810">
          <cell r="A4810" t="str">
            <v>274245118</v>
          </cell>
        </row>
        <row r="4811">
          <cell r="A4811" t="str">
            <v>274245119</v>
          </cell>
        </row>
        <row r="4812">
          <cell r="A4812" t="str">
            <v>274245121</v>
          </cell>
        </row>
        <row r="4813">
          <cell r="A4813" t="str">
            <v>274245122</v>
          </cell>
        </row>
        <row r="4814">
          <cell r="A4814" t="str">
            <v>274245123</v>
          </cell>
        </row>
        <row r="4815">
          <cell r="A4815" t="str">
            <v>274245124</v>
          </cell>
        </row>
        <row r="4816">
          <cell r="A4816" t="str">
            <v>274247000</v>
          </cell>
        </row>
        <row r="4817">
          <cell r="A4817" t="str">
            <v>274247100</v>
          </cell>
        </row>
        <row r="4818">
          <cell r="A4818" t="str">
            <v>274247102</v>
          </cell>
        </row>
        <row r="4819">
          <cell r="A4819" t="str">
            <v>274247108</v>
          </cell>
        </row>
        <row r="4820">
          <cell r="A4820" t="str">
            <v>274247200</v>
          </cell>
        </row>
        <row r="4821">
          <cell r="A4821" t="str">
            <v>274249000</v>
          </cell>
        </row>
        <row r="4822">
          <cell r="A4822" t="str">
            <v>274249100</v>
          </cell>
        </row>
        <row r="4823">
          <cell r="A4823" t="str">
            <v>274249102</v>
          </cell>
        </row>
        <row r="4824">
          <cell r="A4824" t="str">
            <v>274249103</v>
          </cell>
        </row>
        <row r="4825">
          <cell r="A4825" t="str">
            <v>274249104</v>
          </cell>
        </row>
        <row r="4826">
          <cell r="A4826" t="str">
            <v>274249105</v>
          </cell>
        </row>
        <row r="4827">
          <cell r="A4827" t="str">
            <v>274249106</v>
          </cell>
        </row>
        <row r="4828">
          <cell r="A4828" t="str">
            <v>274249107</v>
          </cell>
        </row>
        <row r="4829">
          <cell r="A4829" t="str">
            <v>274249109</v>
          </cell>
        </row>
        <row r="4830">
          <cell r="A4830" t="str">
            <v>274249111</v>
          </cell>
        </row>
        <row r="4831">
          <cell r="A4831" t="str">
            <v>274249112</v>
          </cell>
        </row>
        <row r="4832">
          <cell r="A4832" t="str">
            <v>274249114</v>
          </cell>
        </row>
        <row r="4833">
          <cell r="A4833" t="str">
            <v>274249115</v>
          </cell>
        </row>
        <row r="4834">
          <cell r="A4834" t="str">
            <v>274249116</v>
          </cell>
        </row>
        <row r="4835">
          <cell r="A4835" t="str">
            <v>274249200</v>
          </cell>
        </row>
        <row r="4836">
          <cell r="A4836" t="str">
            <v>274249206</v>
          </cell>
        </row>
        <row r="4837">
          <cell r="A4837" t="str">
            <v>274249207</v>
          </cell>
        </row>
        <row r="4838">
          <cell r="A4838" t="str">
            <v>274249300</v>
          </cell>
        </row>
        <row r="4839">
          <cell r="A4839" t="str">
            <v>274249303</v>
          </cell>
        </row>
        <row r="4840">
          <cell r="A4840" t="str">
            <v>274249307</v>
          </cell>
        </row>
        <row r="4841">
          <cell r="A4841" t="str">
            <v>274249309</v>
          </cell>
        </row>
        <row r="4842">
          <cell r="A4842" t="str">
            <v>274249312</v>
          </cell>
        </row>
        <row r="4843">
          <cell r="A4843" t="str">
            <v>274253000</v>
          </cell>
        </row>
        <row r="4844">
          <cell r="A4844" t="str">
            <v>274253100</v>
          </cell>
        </row>
        <row r="4845">
          <cell r="A4845" t="str">
            <v>274253107</v>
          </cell>
        </row>
        <row r="4846">
          <cell r="A4846" t="str">
            <v>274253111</v>
          </cell>
        </row>
        <row r="4847">
          <cell r="A4847" t="str">
            <v>274253115</v>
          </cell>
        </row>
        <row r="4848">
          <cell r="A4848" t="str">
            <v>274253117</v>
          </cell>
        </row>
        <row r="4849">
          <cell r="A4849" t="str">
            <v>274253118</v>
          </cell>
        </row>
        <row r="4850">
          <cell r="A4850" t="str">
            <v>274253119</v>
          </cell>
        </row>
        <row r="4851">
          <cell r="A4851" t="str">
            <v>274253121</v>
          </cell>
        </row>
        <row r="4852">
          <cell r="A4852" t="str">
            <v>274253122</v>
          </cell>
        </row>
        <row r="4853">
          <cell r="A4853" t="str">
            <v>274253123</v>
          </cell>
        </row>
        <row r="4854">
          <cell r="A4854" t="str">
            <v>274253124</v>
          </cell>
        </row>
        <row r="4855">
          <cell r="A4855" t="str">
            <v>274253125</v>
          </cell>
        </row>
        <row r="4856">
          <cell r="A4856" t="str">
            <v>274253200</v>
          </cell>
        </row>
        <row r="4857">
          <cell r="A4857" t="str">
            <v>274253204</v>
          </cell>
        </row>
        <row r="4858">
          <cell r="A4858" t="str">
            <v>274253206</v>
          </cell>
        </row>
        <row r="4859">
          <cell r="A4859" t="str">
            <v>274253209</v>
          </cell>
        </row>
        <row r="4860">
          <cell r="A4860" t="str">
            <v>274253213</v>
          </cell>
        </row>
        <row r="4861">
          <cell r="A4861" t="str">
            <v>274400000</v>
          </cell>
        </row>
        <row r="4862">
          <cell r="A4862" t="str">
            <v>274430000</v>
          </cell>
        </row>
        <row r="4863">
          <cell r="A4863" t="str">
            <v>274430100</v>
          </cell>
        </row>
        <row r="4864">
          <cell r="A4864" t="str">
            <v>274430200</v>
          </cell>
        </row>
        <row r="4865">
          <cell r="A4865" t="str">
            <v>274430300</v>
          </cell>
        </row>
        <row r="4866">
          <cell r="A4866" t="str">
            <v>274430400</v>
          </cell>
        </row>
        <row r="4867">
          <cell r="A4867" t="str">
            <v>274430500</v>
          </cell>
        </row>
        <row r="4868">
          <cell r="A4868" t="str">
            <v>274430600</v>
          </cell>
        </row>
        <row r="4869">
          <cell r="A4869" t="str">
            <v>274430700</v>
          </cell>
        </row>
        <row r="4870">
          <cell r="A4870" t="str">
            <v>274431000</v>
          </cell>
        </row>
        <row r="4871">
          <cell r="A4871" t="str">
            <v>274431100</v>
          </cell>
        </row>
        <row r="4872">
          <cell r="A4872" t="str">
            <v>274431200</v>
          </cell>
        </row>
        <row r="4873">
          <cell r="A4873" t="str">
            <v>274431202</v>
          </cell>
        </row>
        <row r="4874">
          <cell r="A4874" t="str">
            <v>274433000</v>
          </cell>
        </row>
        <row r="4875">
          <cell r="A4875" t="str">
            <v>274433100</v>
          </cell>
        </row>
        <row r="4876">
          <cell r="A4876" t="str">
            <v>274433200</v>
          </cell>
        </row>
        <row r="4877">
          <cell r="A4877" t="str">
            <v>274433300</v>
          </cell>
        </row>
        <row r="4878">
          <cell r="A4878" t="str">
            <v>274433302</v>
          </cell>
        </row>
        <row r="4879">
          <cell r="A4879" t="str">
            <v>274435000</v>
          </cell>
        </row>
        <row r="4880">
          <cell r="A4880" t="str">
            <v>274435100</v>
          </cell>
        </row>
        <row r="4881">
          <cell r="A4881" t="str">
            <v>274437000</v>
          </cell>
        </row>
        <row r="4882">
          <cell r="A4882" t="str">
            <v>274437100</v>
          </cell>
        </row>
        <row r="4883">
          <cell r="A4883" t="str">
            <v>274437200</v>
          </cell>
        </row>
        <row r="4884">
          <cell r="A4884" t="str">
            <v>274439000</v>
          </cell>
        </row>
        <row r="4885">
          <cell r="A4885" t="str">
            <v>274439100</v>
          </cell>
        </row>
        <row r="4886">
          <cell r="A4886" t="str">
            <v>274439200</v>
          </cell>
        </row>
        <row r="4887">
          <cell r="A4887" t="str">
            <v>274439300</v>
          </cell>
        </row>
        <row r="4888">
          <cell r="A4888" t="str">
            <v>274439400</v>
          </cell>
        </row>
        <row r="4889">
          <cell r="A4889" t="str">
            <v>274441000</v>
          </cell>
        </row>
        <row r="4890">
          <cell r="A4890" t="str">
            <v>274441100</v>
          </cell>
        </row>
        <row r="4891">
          <cell r="A4891" t="str">
            <v>274441102</v>
          </cell>
        </row>
        <row r="4892">
          <cell r="A4892" t="str">
            <v>274441103</v>
          </cell>
        </row>
        <row r="4893">
          <cell r="A4893" t="str">
            <v>274441104</v>
          </cell>
        </row>
        <row r="4894">
          <cell r="A4894" t="str">
            <v>274441105</v>
          </cell>
        </row>
        <row r="4895">
          <cell r="A4895" t="str">
            <v>274441106</v>
          </cell>
        </row>
        <row r="4896">
          <cell r="A4896" t="str">
            <v>274441200</v>
          </cell>
        </row>
        <row r="4897">
          <cell r="A4897" t="str">
            <v>274441202</v>
          </cell>
        </row>
        <row r="4898">
          <cell r="A4898" t="str">
            <v>274441300</v>
          </cell>
        </row>
        <row r="4899">
          <cell r="A4899" t="str">
            <v>274441302</v>
          </cell>
        </row>
        <row r="4900">
          <cell r="A4900" t="str">
            <v>274441400</v>
          </cell>
        </row>
        <row r="4901">
          <cell r="A4901" t="str">
            <v>274441500</v>
          </cell>
        </row>
        <row r="4902">
          <cell r="A4902" t="str">
            <v>274441502</v>
          </cell>
        </row>
        <row r="4903">
          <cell r="A4903" t="str">
            <v>274441503</v>
          </cell>
        </row>
        <row r="4904">
          <cell r="A4904" t="str">
            <v>274441600</v>
          </cell>
        </row>
        <row r="4905">
          <cell r="A4905" t="str">
            <v>274441700</v>
          </cell>
        </row>
        <row r="4906">
          <cell r="A4906" t="str">
            <v>274441702</v>
          </cell>
        </row>
        <row r="4907">
          <cell r="A4907" t="str">
            <v>274441703</v>
          </cell>
        </row>
        <row r="4908">
          <cell r="A4908" t="str">
            <v>274443000</v>
          </cell>
        </row>
        <row r="4909">
          <cell r="A4909" t="str">
            <v>274443100</v>
          </cell>
        </row>
        <row r="4910">
          <cell r="A4910" t="str">
            <v>274443200</v>
          </cell>
        </row>
        <row r="4911">
          <cell r="A4911" t="str">
            <v>274443300</v>
          </cell>
        </row>
        <row r="4912">
          <cell r="A4912" t="str">
            <v>274445000</v>
          </cell>
        </row>
        <row r="4913">
          <cell r="A4913" t="str">
            <v>274445100</v>
          </cell>
        </row>
        <row r="4914">
          <cell r="A4914" t="str">
            <v>274445102</v>
          </cell>
        </row>
        <row r="4915">
          <cell r="A4915" t="str">
            <v>274445300</v>
          </cell>
        </row>
        <row r="4916">
          <cell r="A4916" t="str">
            <v>274445400</v>
          </cell>
        </row>
        <row r="4917">
          <cell r="A4917" t="str">
            <v>274445402</v>
          </cell>
        </row>
        <row r="4918">
          <cell r="A4918" t="str">
            <v>274445500</v>
          </cell>
        </row>
        <row r="4919">
          <cell r="A4919" t="str">
            <v>274445600</v>
          </cell>
        </row>
        <row r="4920">
          <cell r="A4920" t="str">
            <v>274445602</v>
          </cell>
        </row>
        <row r="4921">
          <cell r="A4921" t="str">
            <v>274447000</v>
          </cell>
        </row>
        <row r="4922">
          <cell r="A4922" t="str">
            <v>274447100</v>
          </cell>
        </row>
        <row r="4923">
          <cell r="A4923" t="str">
            <v>274447300</v>
          </cell>
        </row>
        <row r="4924">
          <cell r="A4924" t="str">
            <v>274447400</v>
          </cell>
        </row>
        <row r="4925">
          <cell r="A4925" t="str">
            <v>274453000</v>
          </cell>
        </row>
        <row r="4926">
          <cell r="A4926" t="str">
            <v>274453100</v>
          </cell>
        </row>
        <row r="4927">
          <cell r="A4927" t="str">
            <v>274453200</v>
          </cell>
        </row>
        <row r="4928">
          <cell r="A4928" t="str">
            <v>274455000</v>
          </cell>
        </row>
        <row r="4929">
          <cell r="A4929" t="str">
            <v>274455100</v>
          </cell>
        </row>
        <row r="4930">
          <cell r="A4930" t="str">
            <v>274455102</v>
          </cell>
        </row>
        <row r="4931">
          <cell r="A4931" t="str">
            <v>274455200</v>
          </cell>
        </row>
        <row r="4932">
          <cell r="A4932" t="str">
            <v>274457000</v>
          </cell>
        </row>
        <row r="4933">
          <cell r="A4933" t="str">
            <v>274457100</v>
          </cell>
        </row>
        <row r="4934">
          <cell r="A4934" t="str">
            <v>274459000</v>
          </cell>
        </row>
        <row r="4935">
          <cell r="A4935" t="str">
            <v>274459100</v>
          </cell>
        </row>
        <row r="4936">
          <cell r="A4936" t="str">
            <v>274459200</v>
          </cell>
        </row>
        <row r="4937">
          <cell r="A4937" t="str">
            <v>274461000</v>
          </cell>
        </row>
        <row r="4938">
          <cell r="A4938" t="str">
            <v>274461100</v>
          </cell>
        </row>
        <row r="4939">
          <cell r="A4939" t="str">
            <v>274461200</v>
          </cell>
        </row>
        <row r="4940">
          <cell r="A4940" t="str">
            <v>274461300</v>
          </cell>
        </row>
        <row r="4941">
          <cell r="A4941" t="str">
            <v>274461400</v>
          </cell>
        </row>
        <row r="4942">
          <cell r="A4942" t="str">
            <v>274463000</v>
          </cell>
        </row>
        <row r="4943">
          <cell r="A4943" t="str">
            <v>274463100</v>
          </cell>
        </row>
        <row r="4944">
          <cell r="A4944" t="str">
            <v>274463200</v>
          </cell>
        </row>
        <row r="4945">
          <cell r="A4945" t="str">
            <v>274465000</v>
          </cell>
        </row>
        <row r="4946">
          <cell r="A4946" t="str">
            <v>274465100</v>
          </cell>
        </row>
        <row r="4947">
          <cell r="A4947" t="str">
            <v>274465200</v>
          </cell>
        </row>
        <row r="4948">
          <cell r="A4948" t="str">
            <v>274465300</v>
          </cell>
        </row>
        <row r="4949">
          <cell r="A4949" t="str">
            <v>274465400</v>
          </cell>
        </row>
        <row r="4950">
          <cell r="A4950" t="str">
            <v>274467000</v>
          </cell>
        </row>
        <row r="4951">
          <cell r="A4951" t="str">
            <v>274467100</v>
          </cell>
        </row>
        <row r="4952">
          <cell r="A4952" t="str">
            <v>274467200</v>
          </cell>
        </row>
        <row r="4953">
          <cell r="A4953" t="str">
            <v>274469000</v>
          </cell>
        </row>
        <row r="4954">
          <cell r="A4954" t="str">
            <v>274469100</v>
          </cell>
        </row>
        <row r="4955">
          <cell r="A4955" t="str">
            <v>274471000</v>
          </cell>
        </row>
        <row r="4956">
          <cell r="A4956" t="str">
            <v>274471100</v>
          </cell>
        </row>
        <row r="4957">
          <cell r="A4957" t="str">
            <v>274471200</v>
          </cell>
        </row>
        <row r="4958">
          <cell r="A4958" t="str">
            <v>274473000</v>
          </cell>
        </row>
        <row r="4959">
          <cell r="A4959" t="str">
            <v>274473100</v>
          </cell>
        </row>
        <row r="4960">
          <cell r="A4960" t="str">
            <v>274473200</v>
          </cell>
        </row>
        <row r="4961">
          <cell r="A4961" t="str">
            <v>274475000</v>
          </cell>
        </row>
        <row r="4962">
          <cell r="A4962" t="str">
            <v>274475100</v>
          </cell>
        </row>
        <row r="4963">
          <cell r="A4963" t="str">
            <v>274477000</v>
          </cell>
        </row>
        <row r="4964">
          <cell r="A4964" t="str">
            <v>274477100</v>
          </cell>
        </row>
        <row r="4965">
          <cell r="A4965" t="str">
            <v>274477102</v>
          </cell>
        </row>
        <row r="4966">
          <cell r="A4966" t="str">
            <v>274477200</v>
          </cell>
        </row>
        <row r="4967">
          <cell r="A4967" t="str">
            <v>274477300</v>
          </cell>
        </row>
        <row r="4968">
          <cell r="A4968" t="str">
            <v>274479000</v>
          </cell>
        </row>
        <row r="4969">
          <cell r="A4969" t="str">
            <v>274479100</v>
          </cell>
        </row>
        <row r="4970">
          <cell r="A4970" t="str">
            <v>274479102</v>
          </cell>
        </row>
        <row r="4971">
          <cell r="A4971" t="str">
            <v>274479200</v>
          </cell>
        </row>
        <row r="4972">
          <cell r="A4972" t="str">
            <v>274479300</v>
          </cell>
        </row>
        <row r="4973">
          <cell r="A4973" t="str">
            <v>274479500</v>
          </cell>
        </row>
        <row r="4974">
          <cell r="A4974" t="str">
            <v>274800000</v>
          </cell>
        </row>
        <row r="4975">
          <cell r="A4975" t="str">
            <v>274830000</v>
          </cell>
        </row>
        <row r="4976">
          <cell r="A4976" t="str">
            <v>274830100</v>
          </cell>
        </row>
        <row r="4977">
          <cell r="A4977" t="str">
            <v>274830200</v>
          </cell>
        </row>
        <row r="4978">
          <cell r="A4978" t="str">
            <v>274830202</v>
          </cell>
        </row>
        <row r="4979">
          <cell r="A4979" t="str">
            <v>274830203</v>
          </cell>
        </row>
        <row r="4980">
          <cell r="A4980" t="str">
            <v>274830204</v>
          </cell>
        </row>
        <row r="4981">
          <cell r="A4981" t="str">
            <v>274830205</v>
          </cell>
        </row>
        <row r="4982">
          <cell r="A4982" t="str">
            <v>274830206</v>
          </cell>
        </row>
        <row r="4983">
          <cell r="A4983" t="str">
            <v>274830208</v>
          </cell>
        </row>
        <row r="4984">
          <cell r="A4984" t="str">
            <v>274830209</v>
          </cell>
        </row>
        <row r="4985">
          <cell r="A4985" t="str">
            <v>274830212</v>
          </cell>
        </row>
        <row r="4986">
          <cell r="A4986" t="str">
            <v>274830213</v>
          </cell>
        </row>
        <row r="4987">
          <cell r="A4987" t="str">
            <v>274830214</v>
          </cell>
        </row>
        <row r="4988">
          <cell r="A4988" t="str">
            <v>274830215</v>
          </cell>
        </row>
        <row r="4989">
          <cell r="A4989" t="str">
            <v>274830216</v>
          </cell>
        </row>
        <row r="4990">
          <cell r="A4990" t="str">
            <v>274830218</v>
          </cell>
        </row>
        <row r="4991">
          <cell r="A4991" t="str">
            <v>274830219</v>
          </cell>
        </row>
        <row r="4992">
          <cell r="A4992" t="str">
            <v>274830300</v>
          </cell>
        </row>
        <row r="4993">
          <cell r="A4993" t="str">
            <v>274830303</v>
          </cell>
        </row>
        <row r="4994">
          <cell r="A4994" t="str">
            <v>274830304</v>
          </cell>
        </row>
        <row r="4995">
          <cell r="A4995" t="str">
            <v>274830305</v>
          </cell>
        </row>
        <row r="4996">
          <cell r="A4996" t="str">
            <v>274830306</v>
          </cell>
        </row>
        <row r="4997">
          <cell r="A4997" t="str">
            <v>274830400</v>
          </cell>
        </row>
        <row r="4998">
          <cell r="A4998" t="str">
            <v>274830402</v>
          </cell>
        </row>
        <row r="4999">
          <cell r="A4999" t="str">
            <v>274830404</v>
          </cell>
        </row>
        <row r="5000">
          <cell r="A5000" t="str">
            <v>274830405</v>
          </cell>
        </row>
        <row r="5001">
          <cell r="A5001" t="str">
            <v>274830406</v>
          </cell>
        </row>
        <row r="5002">
          <cell r="A5002" t="str">
            <v>274830407</v>
          </cell>
        </row>
        <row r="5003">
          <cell r="A5003" t="str">
            <v>274830408</v>
          </cell>
        </row>
        <row r="5004">
          <cell r="A5004" t="str">
            <v>274830411</v>
          </cell>
        </row>
        <row r="5005">
          <cell r="A5005" t="str">
            <v>274830416</v>
          </cell>
        </row>
        <row r="5006">
          <cell r="A5006" t="str">
            <v>274830417</v>
          </cell>
        </row>
        <row r="5007">
          <cell r="A5007" t="str">
            <v>274830418</v>
          </cell>
        </row>
        <row r="5008">
          <cell r="A5008" t="str">
            <v>274830419</v>
          </cell>
        </row>
        <row r="5009">
          <cell r="A5009" t="str">
            <v>274833000</v>
          </cell>
        </row>
        <row r="5010">
          <cell r="A5010" t="str">
            <v>274833100</v>
          </cell>
        </row>
        <row r="5011">
          <cell r="A5011" t="str">
            <v>274833102</v>
          </cell>
        </row>
        <row r="5012">
          <cell r="A5012" t="str">
            <v>274833103</v>
          </cell>
        </row>
        <row r="5013">
          <cell r="A5013" t="str">
            <v>274833104</v>
          </cell>
        </row>
        <row r="5014">
          <cell r="A5014" t="str">
            <v>274833105</v>
          </cell>
        </row>
        <row r="5015">
          <cell r="A5015" t="str">
            <v>274833106</v>
          </cell>
        </row>
        <row r="5016">
          <cell r="A5016" t="str">
            <v>274833107</v>
          </cell>
        </row>
        <row r="5017">
          <cell r="A5017" t="str">
            <v>274833108</v>
          </cell>
        </row>
        <row r="5018">
          <cell r="A5018" t="str">
            <v>274833109</v>
          </cell>
        </row>
        <row r="5019">
          <cell r="A5019" t="str">
            <v>274833200</v>
          </cell>
        </row>
        <row r="5020">
          <cell r="A5020" t="str">
            <v>274833203</v>
          </cell>
        </row>
        <row r="5021">
          <cell r="A5021" t="str">
            <v>274833205</v>
          </cell>
        </row>
        <row r="5022">
          <cell r="A5022" t="str">
            <v>274833300</v>
          </cell>
        </row>
        <row r="5023">
          <cell r="A5023" t="str">
            <v>274833303</v>
          </cell>
        </row>
        <row r="5024">
          <cell r="A5024" t="str">
            <v>274833304</v>
          </cell>
        </row>
        <row r="5025">
          <cell r="A5025" t="str">
            <v>274833305</v>
          </cell>
        </row>
        <row r="5026">
          <cell r="A5026" t="str">
            <v>274833306</v>
          </cell>
        </row>
        <row r="5027">
          <cell r="A5027" t="str">
            <v>274833308</v>
          </cell>
        </row>
        <row r="5028">
          <cell r="A5028" t="str">
            <v>274835000</v>
          </cell>
        </row>
        <row r="5029">
          <cell r="A5029" t="str">
            <v>274835100</v>
          </cell>
        </row>
        <row r="5030">
          <cell r="A5030" t="str">
            <v>274835102</v>
          </cell>
        </row>
        <row r="5031">
          <cell r="A5031" t="str">
            <v>274835103</v>
          </cell>
        </row>
        <row r="5032">
          <cell r="A5032" t="str">
            <v>274835104</v>
          </cell>
        </row>
        <row r="5033">
          <cell r="A5033" t="str">
            <v>274835105</v>
          </cell>
        </row>
        <row r="5034">
          <cell r="A5034" t="str">
            <v>274835106</v>
          </cell>
        </row>
        <row r="5035">
          <cell r="A5035" t="str">
            <v>274835109</v>
          </cell>
        </row>
        <row r="5036">
          <cell r="A5036" t="str">
            <v>274835111</v>
          </cell>
        </row>
        <row r="5037">
          <cell r="A5037" t="str">
            <v>274835112</v>
          </cell>
        </row>
        <row r="5038">
          <cell r="A5038" t="str">
            <v>274835113</v>
          </cell>
        </row>
        <row r="5039">
          <cell r="A5039" t="str">
            <v>274835115</v>
          </cell>
        </row>
        <row r="5040">
          <cell r="A5040" t="str">
            <v>274835116</v>
          </cell>
        </row>
        <row r="5041">
          <cell r="A5041" t="str">
            <v>274835117</v>
          </cell>
        </row>
        <row r="5042">
          <cell r="A5042" t="str">
            <v>274835118</v>
          </cell>
        </row>
        <row r="5043">
          <cell r="A5043" t="str">
            <v>274837000</v>
          </cell>
        </row>
        <row r="5044">
          <cell r="A5044" t="str">
            <v>274837100</v>
          </cell>
        </row>
        <row r="5045">
          <cell r="A5045" t="str">
            <v>274837102</v>
          </cell>
        </row>
        <row r="5046">
          <cell r="A5046" t="str">
            <v>274837103</v>
          </cell>
        </row>
        <row r="5047">
          <cell r="A5047" t="str">
            <v>274837104</v>
          </cell>
        </row>
        <row r="5048">
          <cell r="A5048" t="str">
            <v>274837105</v>
          </cell>
        </row>
        <row r="5049">
          <cell r="A5049" t="str">
            <v>274837106</v>
          </cell>
        </row>
        <row r="5050">
          <cell r="A5050" t="str">
            <v>274837109</v>
          </cell>
        </row>
        <row r="5051">
          <cell r="A5051" t="str">
            <v>274837200</v>
          </cell>
        </row>
        <row r="5052">
          <cell r="A5052" t="str">
            <v>274837202</v>
          </cell>
        </row>
        <row r="5053">
          <cell r="A5053" t="str">
            <v>274837203</v>
          </cell>
        </row>
        <row r="5054">
          <cell r="A5054" t="str">
            <v>274837204</v>
          </cell>
        </row>
        <row r="5055">
          <cell r="A5055" t="str">
            <v>274837205</v>
          </cell>
        </row>
        <row r="5056">
          <cell r="A5056" t="str">
            <v>274837206</v>
          </cell>
        </row>
        <row r="5057">
          <cell r="A5057" t="str">
            <v>274837208</v>
          </cell>
        </row>
        <row r="5058">
          <cell r="A5058" t="str">
            <v>274837209</v>
          </cell>
        </row>
        <row r="5059">
          <cell r="A5059" t="str">
            <v>274837211</v>
          </cell>
        </row>
        <row r="5060">
          <cell r="A5060" t="str">
            <v>274837300</v>
          </cell>
        </row>
        <row r="5061">
          <cell r="A5061" t="str">
            <v>274837400</v>
          </cell>
        </row>
        <row r="5062">
          <cell r="A5062" t="str">
            <v>274837402</v>
          </cell>
        </row>
        <row r="5063">
          <cell r="A5063" t="str">
            <v>274837404</v>
          </cell>
        </row>
        <row r="5064">
          <cell r="A5064" t="str">
            <v>274837406</v>
          </cell>
        </row>
        <row r="5065">
          <cell r="A5065" t="str">
            <v>274837407</v>
          </cell>
        </row>
        <row r="5066">
          <cell r="A5066" t="str">
            <v>274837408</v>
          </cell>
        </row>
        <row r="5067">
          <cell r="A5067" t="str">
            <v>274837409</v>
          </cell>
        </row>
        <row r="5068">
          <cell r="A5068" t="str">
            <v>274837411</v>
          </cell>
        </row>
        <row r="5069">
          <cell r="A5069" t="str">
            <v>274839000</v>
          </cell>
        </row>
        <row r="5070">
          <cell r="A5070" t="str">
            <v>274839100</v>
          </cell>
        </row>
        <row r="5071">
          <cell r="A5071" t="str">
            <v>274839102</v>
          </cell>
        </row>
        <row r="5072">
          <cell r="A5072" t="str">
            <v>274839103</v>
          </cell>
        </row>
        <row r="5073">
          <cell r="A5073" t="str">
            <v>274839106</v>
          </cell>
        </row>
        <row r="5074">
          <cell r="A5074" t="str">
            <v>274839108</v>
          </cell>
        </row>
        <row r="5075">
          <cell r="A5075" t="str">
            <v>274839109</v>
          </cell>
        </row>
        <row r="5076">
          <cell r="A5076" t="str">
            <v>274839111</v>
          </cell>
        </row>
        <row r="5077">
          <cell r="A5077" t="str">
            <v>274839113</v>
          </cell>
        </row>
        <row r="5078">
          <cell r="A5078" t="str">
            <v>274839114</v>
          </cell>
        </row>
        <row r="5079">
          <cell r="A5079" t="str">
            <v>274839200</v>
          </cell>
        </row>
        <row r="5080">
          <cell r="A5080" t="str">
            <v>274839202</v>
          </cell>
        </row>
        <row r="5081">
          <cell r="A5081" t="str">
            <v>274839203</v>
          </cell>
        </row>
        <row r="5082">
          <cell r="A5082" t="str">
            <v>274839204</v>
          </cell>
        </row>
        <row r="5083">
          <cell r="A5083" t="str">
            <v>274839205</v>
          </cell>
        </row>
        <row r="5084">
          <cell r="A5084" t="str">
            <v>274839206</v>
          </cell>
        </row>
        <row r="5085">
          <cell r="A5085" t="str">
            <v>274839209</v>
          </cell>
        </row>
        <row r="5086">
          <cell r="A5086" t="str">
            <v>274839211</v>
          </cell>
        </row>
        <row r="5087">
          <cell r="A5087" t="str">
            <v>274839213</v>
          </cell>
        </row>
        <row r="5088">
          <cell r="A5088" t="str">
            <v>274839214</v>
          </cell>
        </row>
        <row r="5089">
          <cell r="A5089" t="str">
            <v>274839216</v>
          </cell>
        </row>
        <row r="5090">
          <cell r="A5090" t="str">
            <v>274839218</v>
          </cell>
        </row>
        <row r="5091">
          <cell r="A5091" t="str">
            <v>274839219</v>
          </cell>
        </row>
        <row r="5092">
          <cell r="A5092" t="str">
            <v>274839221</v>
          </cell>
        </row>
        <row r="5093">
          <cell r="A5093" t="str">
            <v>274839222</v>
          </cell>
        </row>
        <row r="5094">
          <cell r="A5094" t="str">
            <v>274839223</v>
          </cell>
        </row>
        <row r="5095">
          <cell r="A5095" t="str">
            <v>274839225</v>
          </cell>
        </row>
        <row r="5096">
          <cell r="A5096" t="str">
            <v>274841000</v>
          </cell>
        </row>
        <row r="5097">
          <cell r="A5097" t="str">
            <v>274841100</v>
          </cell>
        </row>
        <row r="5098">
          <cell r="A5098" t="str">
            <v>274841102</v>
          </cell>
        </row>
        <row r="5099">
          <cell r="A5099" t="str">
            <v>274841104</v>
          </cell>
        </row>
        <row r="5100">
          <cell r="A5100" t="str">
            <v>274841105</v>
          </cell>
        </row>
        <row r="5101">
          <cell r="A5101" t="str">
            <v>274841108</v>
          </cell>
        </row>
        <row r="5102">
          <cell r="A5102" t="str">
            <v>274841200</v>
          </cell>
        </row>
        <row r="5103">
          <cell r="A5103" t="str">
            <v>274841202</v>
          </cell>
        </row>
        <row r="5104">
          <cell r="A5104" t="str">
            <v>274841204</v>
          </cell>
        </row>
        <row r="5105">
          <cell r="A5105" t="str">
            <v>274841206</v>
          </cell>
        </row>
        <row r="5106">
          <cell r="A5106" t="str">
            <v>274841208</v>
          </cell>
        </row>
        <row r="5107">
          <cell r="A5107" t="str">
            <v>274841209</v>
          </cell>
        </row>
        <row r="5108">
          <cell r="A5108" t="str">
            <v>274841300</v>
          </cell>
        </row>
        <row r="5109">
          <cell r="A5109" t="str">
            <v>274843000</v>
          </cell>
        </row>
        <row r="5110">
          <cell r="A5110" t="str">
            <v>274843100</v>
          </cell>
        </row>
        <row r="5111">
          <cell r="A5111" t="str">
            <v>274843200</v>
          </cell>
        </row>
        <row r="5112">
          <cell r="A5112" t="str">
            <v>274845000</v>
          </cell>
        </row>
        <row r="5113">
          <cell r="A5113" t="str">
            <v>274845100</v>
          </cell>
        </row>
        <row r="5114">
          <cell r="A5114" t="str">
            <v>274845200</v>
          </cell>
        </row>
        <row r="5115">
          <cell r="A5115" t="str">
            <v>274845202</v>
          </cell>
        </row>
        <row r="5116">
          <cell r="A5116" t="str">
            <v>274845203</v>
          </cell>
        </row>
        <row r="5117">
          <cell r="A5117" t="str">
            <v>274845204</v>
          </cell>
        </row>
        <row r="5118">
          <cell r="A5118" t="str">
            <v>274845205</v>
          </cell>
        </row>
        <row r="5119">
          <cell r="A5119" t="str">
            <v>274845206</v>
          </cell>
        </row>
        <row r="5120">
          <cell r="A5120" t="str">
            <v>274845300</v>
          </cell>
        </row>
        <row r="5121">
          <cell r="A5121" t="str">
            <v>274845303</v>
          </cell>
        </row>
        <row r="5122">
          <cell r="A5122" t="str">
            <v>274845305</v>
          </cell>
        </row>
        <row r="5123">
          <cell r="A5123" t="str">
            <v>274845307</v>
          </cell>
        </row>
        <row r="5124">
          <cell r="A5124" t="str">
            <v>274845308</v>
          </cell>
        </row>
        <row r="5125">
          <cell r="A5125" t="str">
            <v>274845309</v>
          </cell>
        </row>
        <row r="5126">
          <cell r="A5126" t="str">
            <v>274845500</v>
          </cell>
        </row>
        <row r="5127">
          <cell r="A5127" t="str">
            <v>274845502</v>
          </cell>
        </row>
        <row r="5128">
          <cell r="A5128" t="str">
            <v>274845503</v>
          </cell>
        </row>
        <row r="5129">
          <cell r="A5129" t="str">
            <v>274845504</v>
          </cell>
        </row>
        <row r="5130">
          <cell r="A5130" t="str">
            <v>274845505</v>
          </cell>
        </row>
        <row r="5131">
          <cell r="A5131" t="str">
            <v>274845506</v>
          </cell>
        </row>
        <row r="5132">
          <cell r="A5132" t="str">
            <v>274845507</v>
          </cell>
        </row>
        <row r="5133">
          <cell r="A5133" t="str">
            <v>274845509</v>
          </cell>
        </row>
        <row r="5134">
          <cell r="A5134" t="str">
            <v>274845511</v>
          </cell>
        </row>
        <row r="5135">
          <cell r="A5135" t="str">
            <v>274845512</v>
          </cell>
        </row>
        <row r="5136">
          <cell r="A5136" t="str">
            <v>274849000</v>
          </cell>
        </row>
        <row r="5137">
          <cell r="A5137" t="str">
            <v>274849100</v>
          </cell>
        </row>
        <row r="5138">
          <cell r="A5138" t="str">
            <v>274849102</v>
          </cell>
        </row>
        <row r="5139">
          <cell r="A5139" t="str">
            <v>274849103</v>
          </cell>
        </row>
        <row r="5140">
          <cell r="A5140" t="str">
            <v>274849104</v>
          </cell>
        </row>
        <row r="5141">
          <cell r="A5141" t="str">
            <v>274849106</v>
          </cell>
        </row>
        <row r="5142">
          <cell r="A5142" t="str">
            <v>274849107</v>
          </cell>
        </row>
        <row r="5143">
          <cell r="A5143" t="str">
            <v>274849109</v>
          </cell>
        </row>
        <row r="5144">
          <cell r="A5144" t="str">
            <v>274849200</v>
          </cell>
        </row>
        <row r="5145">
          <cell r="A5145" t="str">
            <v>274849204</v>
          </cell>
        </row>
        <row r="5146">
          <cell r="A5146" t="str">
            <v>274849206</v>
          </cell>
        </row>
        <row r="5147">
          <cell r="A5147" t="str">
            <v>274849300</v>
          </cell>
        </row>
        <row r="5148">
          <cell r="A5148" t="str">
            <v>274849303</v>
          </cell>
        </row>
        <row r="5149">
          <cell r="A5149" t="str">
            <v>274849304</v>
          </cell>
        </row>
        <row r="5150">
          <cell r="A5150" t="str">
            <v>274849306</v>
          </cell>
        </row>
        <row r="5151">
          <cell r="A5151" t="str">
            <v>274849308</v>
          </cell>
        </row>
        <row r="5152">
          <cell r="A5152" t="str">
            <v>274849313</v>
          </cell>
        </row>
        <row r="5153">
          <cell r="A5153" t="str">
            <v>274849400</v>
          </cell>
        </row>
        <row r="5154">
          <cell r="A5154" t="str">
            <v>274849408</v>
          </cell>
        </row>
        <row r="5155">
          <cell r="A5155" t="str">
            <v>274849409</v>
          </cell>
        </row>
        <row r="5156">
          <cell r="A5156" t="str">
            <v>274849500</v>
          </cell>
        </row>
        <row r="5157">
          <cell r="A5157" t="str">
            <v>274851000</v>
          </cell>
        </row>
        <row r="5158">
          <cell r="A5158" t="str">
            <v>274851100</v>
          </cell>
        </row>
        <row r="5159">
          <cell r="A5159" t="str">
            <v>274851103</v>
          </cell>
        </row>
        <row r="5160">
          <cell r="A5160" t="str">
            <v>274851104</v>
          </cell>
        </row>
        <row r="5161">
          <cell r="A5161" t="str">
            <v>274851106</v>
          </cell>
        </row>
        <row r="5162">
          <cell r="A5162" t="str">
            <v>274851107</v>
          </cell>
        </row>
        <row r="5163">
          <cell r="A5163" t="str">
            <v>274851108</v>
          </cell>
        </row>
        <row r="5164">
          <cell r="A5164" t="str">
            <v>274851109</v>
          </cell>
        </row>
        <row r="5165">
          <cell r="A5165" t="str">
            <v>274851113</v>
          </cell>
        </row>
        <row r="5166">
          <cell r="A5166" t="str">
            <v>274851200</v>
          </cell>
        </row>
        <row r="5167">
          <cell r="A5167" t="str">
            <v>274851202</v>
          </cell>
        </row>
        <row r="5168">
          <cell r="A5168" t="str">
            <v>274851203</v>
          </cell>
        </row>
        <row r="5169">
          <cell r="A5169" t="str">
            <v>274851204</v>
          </cell>
        </row>
        <row r="5170">
          <cell r="A5170" t="str">
            <v>274851205</v>
          </cell>
        </row>
        <row r="5171">
          <cell r="A5171" t="str">
            <v>274851300</v>
          </cell>
        </row>
        <row r="5172">
          <cell r="A5172" t="str">
            <v>274851302</v>
          </cell>
        </row>
        <row r="5173">
          <cell r="A5173" t="str">
            <v>274851303</v>
          </cell>
        </row>
        <row r="5174">
          <cell r="A5174" t="str">
            <v>274851306</v>
          </cell>
        </row>
        <row r="5175">
          <cell r="A5175" t="str">
            <v>274851308</v>
          </cell>
        </row>
        <row r="5176">
          <cell r="A5176" t="str">
            <v>274853000</v>
          </cell>
        </row>
        <row r="5177">
          <cell r="A5177" t="str">
            <v>274853100</v>
          </cell>
        </row>
        <row r="5178">
          <cell r="A5178" t="str">
            <v>274853200</v>
          </cell>
        </row>
        <row r="5179">
          <cell r="A5179" t="str">
            <v>274853202</v>
          </cell>
        </row>
        <row r="5180">
          <cell r="A5180" t="str">
            <v>274853204</v>
          </cell>
        </row>
        <row r="5181">
          <cell r="A5181" t="str">
            <v>274853205</v>
          </cell>
        </row>
        <row r="5182">
          <cell r="A5182" t="str">
            <v>274853206</v>
          </cell>
        </row>
        <row r="5183">
          <cell r="A5183" t="str">
            <v>274853207</v>
          </cell>
        </row>
        <row r="5184">
          <cell r="A5184" t="str">
            <v>274853212</v>
          </cell>
        </row>
        <row r="5185">
          <cell r="A5185" t="str">
            <v>274853214</v>
          </cell>
        </row>
        <row r="5186">
          <cell r="A5186" t="str">
            <v>274853216</v>
          </cell>
        </row>
        <row r="5187">
          <cell r="A5187" t="str">
            <v>274853217</v>
          </cell>
        </row>
        <row r="5188">
          <cell r="A5188" t="str">
            <v>274853218</v>
          </cell>
        </row>
        <row r="5189">
          <cell r="A5189" t="str">
            <v>274853219</v>
          </cell>
        </row>
        <row r="5190">
          <cell r="A5190" t="str">
            <v>274853221</v>
          </cell>
        </row>
        <row r="5191">
          <cell r="A5191" t="str">
            <v>274853300</v>
          </cell>
        </row>
        <row r="5192">
          <cell r="A5192" t="str">
            <v>274853302</v>
          </cell>
        </row>
        <row r="5193">
          <cell r="A5193" t="str">
            <v>274853400</v>
          </cell>
        </row>
        <row r="5194">
          <cell r="A5194" t="str">
            <v>274853402</v>
          </cell>
        </row>
        <row r="5195">
          <cell r="A5195" t="str">
            <v>274853403</v>
          </cell>
        </row>
        <row r="5196">
          <cell r="A5196" t="str">
            <v>274853404</v>
          </cell>
        </row>
        <row r="5197">
          <cell r="A5197" t="str">
            <v>274853405</v>
          </cell>
        </row>
        <row r="5198">
          <cell r="A5198" t="str">
            <v>274853407</v>
          </cell>
        </row>
        <row r="5199">
          <cell r="A5199" t="str">
            <v>274853411</v>
          </cell>
        </row>
        <row r="5200">
          <cell r="A5200" t="str">
            <v>274853414</v>
          </cell>
        </row>
        <row r="5201">
          <cell r="A5201" t="str">
            <v>274853415</v>
          </cell>
        </row>
        <row r="5202">
          <cell r="A5202" t="str">
            <v>274853416</v>
          </cell>
        </row>
        <row r="5203">
          <cell r="A5203" t="str">
            <v>274853417</v>
          </cell>
        </row>
        <row r="5204">
          <cell r="A5204" t="str">
            <v>274855000</v>
          </cell>
        </row>
        <row r="5205">
          <cell r="A5205" t="str">
            <v>274855100</v>
          </cell>
        </row>
        <row r="5206">
          <cell r="A5206" t="str">
            <v>274855200</v>
          </cell>
        </row>
        <row r="5207">
          <cell r="A5207" t="str">
            <v>274855203</v>
          </cell>
        </row>
        <row r="5208">
          <cell r="A5208" t="str">
            <v>274855204</v>
          </cell>
        </row>
        <row r="5209">
          <cell r="A5209" t="str">
            <v>274855205</v>
          </cell>
        </row>
        <row r="5210">
          <cell r="A5210" t="str">
            <v>274855209</v>
          </cell>
        </row>
        <row r="5211">
          <cell r="A5211" t="str">
            <v>274855300</v>
          </cell>
        </row>
        <row r="5212">
          <cell r="A5212" t="str">
            <v>274855400</v>
          </cell>
        </row>
        <row r="5213">
          <cell r="A5213" t="str">
            <v>274855403</v>
          </cell>
        </row>
        <row r="5214">
          <cell r="A5214" t="str">
            <v>274855409</v>
          </cell>
        </row>
        <row r="5215">
          <cell r="A5215" t="str">
            <v>274855411</v>
          </cell>
        </row>
        <row r="5216">
          <cell r="A5216" t="str">
            <v>274855412</v>
          </cell>
        </row>
        <row r="5217">
          <cell r="A5217" t="str">
            <v>274855500</v>
          </cell>
        </row>
        <row r="5218">
          <cell r="A5218" t="str">
            <v>274855502</v>
          </cell>
        </row>
        <row r="5219">
          <cell r="A5219" t="str">
            <v>274855508</v>
          </cell>
        </row>
        <row r="5220">
          <cell r="A5220" t="str">
            <v>274855511</v>
          </cell>
        </row>
        <row r="5221">
          <cell r="A5221" t="str">
            <v>274855512</v>
          </cell>
        </row>
        <row r="5222">
          <cell r="A5222" t="str">
            <v>274855513</v>
          </cell>
        </row>
        <row r="5223">
          <cell r="A5223" t="str">
            <v>274857000</v>
          </cell>
        </row>
        <row r="5224">
          <cell r="A5224" t="str">
            <v>274857100</v>
          </cell>
        </row>
        <row r="5225">
          <cell r="A5225" t="str">
            <v>274857102</v>
          </cell>
        </row>
        <row r="5226">
          <cell r="A5226" t="str">
            <v>274857103</v>
          </cell>
        </row>
        <row r="5227">
          <cell r="A5227" t="str">
            <v>274857104</v>
          </cell>
        </row>
        <row r="5228">
          <cell r="A5228" t="str">
            <v>274857105</v>
          </cell>
        </row>
        <row r="5229">
          <cell r="A5229" t="str">
            <v>274857106</v>
          </cell>
        </row>
        <row r="5230">
          <cell r="A5230" t="str">
            <v>274857107</v>
          </cell>
        </row>
        <row r="5231">
          <cell r="A5231" t="str">
            <v>274857108</v>
          </cell>
        </row>
        <row r="5232">
          <cell r="A5232" t="str">
            <v>274857109</v>
          </cell>
        </row>
        <row r="5233">
          <cell r="A5233" t="str">
            <v>274857111</v>
          </cell>
        </row>
        <row r="5234">
          <cell r="A5234" t="str">
            <v>274857113</v>
          </cell>
        </row>
        <row r="5235">
          <cell r="A5235" t="str">
            <v>274857114</v>
          </cell>
        </row>
        <row r="5236">
          <cell r="A5236" t="str">
            <v>274857115</v>
          </cell>
        </row>
        <row r="5237">
          <cell r="A5237" t="str">
            <v>274857116</v>
          </cell>
        </row>
        <row r="5238">
          <cell r="A5238" t="str">
            <v>274857119</v>
          </cell>
        </row>
        <row r="5239">
          <cell r="A5239" t="str">
            <v>274857121</v>
          </cell>
        </row>
        <row r="5240">
          <cell r="A5240" t="str">
            <v>274857123</v>
          </cell>
        </row>
        <row r="5241">
          <cell r="A5241" t="str">
            <v>274857125</v>
          </cell>
        </row>
        <row r="5242">
          <cell r="A5242" t="str">
            <v>274857300</v>
          </cell>
        </row>
        <row r="5243">
          <cell r="A5243" t="str">
            <v>274857303</v>
          </cell>
        </row>
        <row r="5244">
          <cell r="A5244" t="str">
            <v>274857304</v>
          </cell>
        </row>
        <row r="5245">
          <cell r="A5245" t="str">
            <v>274857306</v>
          </cell>
        </row>
        <row r="5246">
          <cell r="A5246" t="str">
            <v>274857307</v>
          </cell>
        </row>
        <row r="5247">
          <cell r="A5247" t="str">
            <v>274857308</v>
          </cell>
        </row>
        <row r="5248">
          <cell r="A5248" t="str">
            <v>274857309</v>
          </cell>
        </row>
        <row r="5249">
          <cell r="A5249" t="str">
            <v>274857311</v>
          </cell>
        </row>
        <row r="5250">
          <cell r="A5250" t="str">
            <v>274857312</v>
          </cell>
        </row>
        <row r="5251">
          <cell r="A5251" t="str">
            <v>274859000</v>
          </cell>
        </row>
        <row r="5252">
          <cell r="A5252" t="str">
            <v>274859100</v>
          </cell>
        </row>
        <row r="5253">
          <cell r="A5253" t="str">
            <v>274859102</v>
          </cell>
        </row>
        <row r="5254">
          <cell r="A5254" t="str">
            <v>274859103</v>
          </cell>
        </row>
        <row r="5255">
          <cell r="A5255" t="str">
            <v>274859104</v>
          </cell>
        </row>
        <row r="5256">
          <cell r="A5256" t="str">
            <v>274859105</v>
          </cell>
        </row>
        <row r="5257">
          <cell r="A5257" t="str">
            <v>274859106</v>
          </cell>
        </row>
        <row r="5258">
          <cell r="A5258" t="str">
            <v>274859200</v>
          </cell>
        </row>
        <row r="5259">
          <cell r="A5259" t="str">
            <v>274859205</v>
          </cell>
        </row>
        <row r="5260">
          <cell r="A5260" t="str">
            <v>274859300</v>
          </cell>
        </row>
        <row r="5261">
          <cell r="A5261" t="str">
            <v>274859302</v>
          </cell>
        </row>
        <row r="5262">
          <cell r="A5262" t="str">
            <v>274859303</v>
          </cell>
        </row>
        <row r="5263">
          <cell r="A5263" t="str">
            <v>274859304</v>
          </cell>
        </row>
        <row r="5264">
          <cell r="A5264" t="str">
            <v>274859305</v>
          </cell>
        </row>
        <row r="5265">
          <cell r="A5265" t="str">
            <v>274859306</v>
          </cell>
        </row>
        <row r="5266">
          <cell r="A5266" t="str">
            <v>274859400</v>
          </cell>
        </row>
        <row r="5267">
          <cell r="A5267" t="str">
            <v>274859402</v>
          </cell>
        </row>
        <row r="5268">
          <cell r="A5268" t="str">
            <v>274859404</v>
          </cell>
        </row>
        <row r="5269">
          <cell r="A5269" t="str">
            <v>274859405</v>
          </cell>
        </row>
        <row r="5270">
          <cell r="A5270" t="str">
            <v>274859406</v>
          </cell>
        </row>
        <row r="5271">
          <cell r="A5271" t="str">
            <v>274859407</v>
          </cell>
        </row>
        <row r="5272">
          <cell r="A5272" t="str">
            <v>274859409</v>
          </cell>
        </row>
        <row r="5273">
          <cell r="A5273" t="str">
            <v>274859411</v>
          </cell>
        </row>
        <row r="5274">
          <cell r="A5274" t="str">
            <v>274859412</v>
          </cell>
        </row>
        <row r="5275">
          <cell r="A5275" t="str">
            <v>274859413</v>
          </cell>
        </row>
        <row r="5276">
          <cell r="A5276" t="str">
            <v>274859500</v>
          </cell>
        </row>
        <row r="5277">
          <cell r="A5277" t="str">
            <v>274863000</v>
          </cell>
        </row>
        <row r="5278">
          <cell r="A5278" t="str">
            <v>274863100</v>
          </cell>
        </row>
        <row r="5279">
          <cell r="A5279" t="str">
            <v>274863109</v>
          </cell>
        </row>
        <row r="5280">
          <cell r="A5280" t="str">
            <v>274863300</v>
          </cell>
        </row>
        <row r="5281">
          <cell r="A5281" t="str">
            <v>274863303</v>
          </cell>
        </row>
        <row r="5282">
          <cell r="A5282" t="str">
            <v>274863307</v>
          </cell>
        </row>
        <row r="5283">
          <cell r="A5283" t="str">
            <v>274863400</v>
          </cell>
        </row>
        <row r="5284">
          <cell r="A5284" t="str">
            <v>274863403</v>
          </cell>
        </row>
        <row r="5285">
          <cell r="A5285" t="str">
            <v>274863600</v>
          </cell>
        </row>
        <row r="5286">
          <cell r="A5286" t="str">
            <v>274863602</v>
          </cell>
        </row>
        <row r="5287">
          <cell r="A5287" t="str">
            <v>274863609</v>
          </cell>
        </row>
        <row r="5288">
          <cell r="A5288" t="str">
            <v>274865000</v>
          </cell>
        </row>
        <row r="5289">
          <cell r="A5289" t="str">
            <v>274865100</v>
          </cell>
        </row>
        <row r="5290">
          <cell r="A5290" t="str">
            <v>274865102</v>
          </cell>
        </row>
        <row r="5291">
          <cell r="A5291" t="str">
            <v>274865103</v>
          </cell>
        </row>
        <row r="5292">
          <cell r="A5292" t="str">
            <v>274865104</v>
          </cell>
        </row>
        <row r="5293">
          <cell r="A5293" t="str">
            <v>274865105</v>
          </cell>
        </row>
        <row r="5294">
          <cell r="A5294" t="str">
            <v>274865106</v>
          </cell>
        </row>
        <row r="5295">
          <cell r="A5295" t="str">
            <v>274865107</v>
          </cell>
        </row>
        <row r="5296">
          <cell r="A5296" t="str">
            <v>274865108</v>
          </cell>
        </row>
        <row r="5297">
          <cell r="A5297" t="str">
            <v>274865109</v>
          </cell>
        </row>
        <row r="5298">
          <cell r="A5298" t="str">
            <v>274865111</v>
          </cell>
        </row>
        <row r="5299">
          <cell r="A5299" t="str">
            <v>274865112</v>
          </cell>
        </row>
        <row r="5300">
          <cell r="A5300" t="str">
            <v>274865113</v>
          </cell>
        </row>
        <row r="5301">
          <cell r="A5301" t="str">
            <v>274865114</v>
          </cell>
        </row>
        <row r="5302">
          <cell r="A5302" t="str">
            <v>274865115</v>
          </cell>
        </row>
        <row r="5303">
          <cell r="A5303" t="str">
            <v>274865200</v>
          </cell>
        </row>
        <row r="5304">
          <cell r="A5304" t="str">
            <v>274865202</v>
          </cell>
        </row>
        <row r="5305">
          <cell r="A5305" t="str">
            <v>274865203</v>
          </cell>
        </row>
        <row r="5306">
          <cell r="A5306" t="str">
            <v>274865204</v>
          </cell>
        </row>
        <row r="5307">
          <cell r="A5307" t="str">
            <v>274865205</v>
          </cell>
        </row>
        <row r="5308">
          <cell r="A5308" t="str">
            <v>274865206</v>
          </cell>
        </row>
        <row r="5309">
          <cell r="A5309" t="str">
            <v>274865207</v>
          </cell>
        </row>
        <row r="5310">
          <cell r="A5310" t="str">
            <v>274865208</v>
          </cell>
        </row>
        <row r="5311">
          <cell r="A5311" t="str">
            <v>274865209</v>
          </cell>
        </row>
        <row r="5312">
          <cell r="A5312" t="str">
            <v>274865211</v>
          </cell>
        </row>
        <row r="5313">
          <cell r="A5313" t="str">
            <v>274865300</v>
          </cell>
        </row>
        <row r="5314">
          <cell r="A5314" t="str">
            <v>274865302</v>
          </cell>
        </row>
        <row r="5315">
          <cell r="A5315" t="str">
            <v>274865303</v>
          </cell>
        </row>
        <row r="5316">
          <cell r="A5316" t="str">
            <v>274865304</v>
          </cell>
        </row>
        <row r="5317">
          <cell r="A5317" t="str">
            <v>274865305</v>
          </cell>
        </row>
        <row r="5318">
          <cell r="A5318" t="str">
            <v>274865306</v>
          </cell>
        </row>
        <row r="5319">
          <cell r="A5319" t="str">
            <v>274865307</v>
          </cell>
        </row>
        <row r="5320">
          <cell r="A5320" t="str">
            <v>274865308</v>
          </cell>
        </row>
        <row r="5321">
          <cell r="A5321" t="str">
            <v>274865309</v>
          </cell>
        </row>
        <row r="5322">
          <cell r="A5322" t="str">
            <v>274865311</v>
          </cell>
        </row>
        <row r="5323">
          <cell r="A5323" t="str">
            <v>274865312</v>
          </cell>
        </row>
        <row r="5324">
          <cell r="A5324" t="str">
            <v>275000000</v>
          </cell>
        </row>
        <row r="5325">
          <cell r="A5325" t="str">
            <v>275030000</v>
          </cell>
        </row>
        <row r="5326">
          <cell r="A5326" t="str">
            <v>275030100</v>
          </cell>
        </row>
        <row r="5327">
          <cell r="A5327" t="str">
            <v>275033000</v>
          </cell>
        </row>
        <row r="5328">
          <cell r="A5328" t="str">
            <v>275033100</v>
          </cell>
        </row>
        <row r="5329">
          <cell r="A5329" t="str">
            <v>275033102</v>
          </cell>
        </row>
        <row r="5330">
          <cell r="A5330" t="str">
            <v>275033104</v>
          </cell>
        </row>
        <row r="5331">
          <cell r="A5331" t="str">
            <v>275033105</v>
          </cell>
        </row>
        <row r="5332">
          <cell r="A5332" t="str">
            <v>275033107</v>
          </cell>
        </row>
        <row r="5333">
          <cell r="A5333" t="str">
            <v>275033200</v>
          </cell>
        </row>
        <row r="5334">
          <cell r="A5334" t="str">
            <v>275033204</v>
          </cell>
        </row>
        <row r="5335">
          <cell r="A5335" t="str">
            <v>275033300</v>
          </cell>
        </row>
        <row r="5336">
          <cell r="A5336" t="str">
            <v>275033302</v>
          </cell>
        </row>
        <row r="5337">
          <cell r="A5337" t="str">
            <v>275033304</v>
          </cell>
        </row>
        <row r="5338">
          <cell r="A5338" t="str">
            <v>275033305</v>
          </cell>
        </row>
        <row r="5339">
          <cell r="A5339" t="str">
            <v>275033400</v>
          </cell>
        </row>
        <row r="5340">
          <cell r="A5340" t="str">
            <v>275033405</v>
          </cell>
        </row>
        <row r="5341">
          <cell r="A5341" t="str">
            <v>275035000</v>
          </cell>
        </row>
        <row r="5342">
          <cell r="A5342" t="str">
            <v>275035100</v>
          </cell>
        </row>
        <row r="5343">
          <cell r="A5343" t="str">
            <v>275035104</v>
          </cell>
        </row>
        <row r="5344">
          <cell r="A5344" t="str">
            <v>275035106</v>
          </cell>
        </row>
        <row r="5345">
          <cell r="A5345" t="str">
            <v>275035107</v>
          </cell>
        </row>
        <row r="5346">
          <cell r="A5346" t="str">
            <v>275035109</v>
          </cell>
        </row>
        <row r="5347">
          <cell r="A5347" t="str">
            <v>275037000</v>
          </cell>
        </row>
        <row r="5348">
          <cell r="A5348" t="str">
            <v>275037100</v>
          </cell>
        </row>
        <row r="5349">
          <cell r="A5349" t="str">
            <v>275037104</v>
          </cell>
        </row>
        <row r="5350">
          <cell r="A5350" t="str">
            <v>275037107</v>
          </cell>
        </row>
        <row r="5351">
          <cell r="A5351" t="str">
            <v>275037200</v>
          </cell>
        </row>
        <row r="5352">
          <cell r="A5352" t="str">
            <v>275037207</v>
          </cell>
        </row>
        <row r="5353">
          <cell r="A5353" t="str">
            <v>275039000</v>
          </cell>
        </row>
        <row r="5354">
          <cell r="A5354" t="str">
            <v>275039100</v>
          </cell>
        </row>
        <row r="5355">
          <cell r="A5355" t="str">
            <v>275039200</v>
          </cell>
        </row>
        <row r="5356">
          <cell r="A5356" t="str">
            <v>275039206</v>
          </cell>
        </row>
        <row r="5357">
          <cell r="A5357" t="str">
            <v>275039400</v>
          </cell>
        </row>
        <row r="5358">
          <cell r="A5358" t="str">
            <v>275039408</v>
          </cell>
        </row>
        <row r="5359">
          <cell r="A5359" t="str">
            <v>275045000</v>
          </cell>
        </row>
        <row r="5360">
          <cell r="A5360" t="str">
            <v>275045100</v>
          </cell>
        </row>
        <row r="5361">
          <cell r="A5361" t="str">
            <v>275045103</v>
          </cell>
        </row>
        <row r="5362">
          <cell r="A5362" t="str">
            <v>275045106</v>
          </cell>
        </row>
        <row r="5363">
          <cell r="A5363" t="str">
            <v>275045108</v>
          </cell>
        </row>
        <row r="5364">
          <cell r="A5364" t="str">
            <v>275045111</v>
          </cell>
        </row>
        <row r="5365">
          <cell r="A5365" t="str">
            <v>275045112</v>
          </cell>
        </row>
        <row r="5366">
          <cell r="A5366" t="str">
            <v>275045113</v>
          </cell>
        </row>
        <row r="5367">
          <cell r="A5367" t="str">
            <v>275045200</v>
          </cell>
        </row>
        <row r="5368">
          <cell r="A5368" t="str">
            <v>275045202</v>
          </cell>
        </row>
        <row r="5369">
          <cell r="A5369" t="str">
            <v>275045203</v>
          </cell>
        </row>
        <row r="5370">
          <cell r="A5370" t="str">
            <v>275045205</v>
          </cell>
        </row>
        <row r="5371">
          <cell r="A5371" t="str">
            <v>275047000</v>
          </cell>
        </row>
        <row r="5372">
          <cell r="A5372" t="str">
            <v>275047100</v>
          </cell>
        </row>
        <row r="5373">
          <cell r="A5373" t="str">
            <v>275047103</v>
          </cell>
        </row>
        <row r="5374">
          <cell r="A5374" t="str">
            <v>275047104</v>
          </cell>
        </row>
        <row r="5375">
          <cell r="A5375" t="str">
            <v>275047108</v>
          </cell>
        </row>
        <row r="5376">
          <cell r="A5376" t="str">
            <v>275047111</v>
          </cell>
        </row>
        <row r="5377">
          <cell r="A5377" t="str">
            <v>275047113</v>
          </cell>
        </row>
        <row r="5378">
          <cell r="A5378" t="str">
            <v>275047114</v>
          </cell>
        </row>
        <row r="5379">
          <cell r="A5379" t="str">
            <v>275047117</v>
          </cell>
        </row>
        <row r="5380">
          <cell r="A5380" t="str">
            <v>275047118</v>
          </cell>
        </row>
        <row r="5381">
          <cell r="A5381" t="str">
            <v>275047119</v>
          </cell>
        </row>
        <row r="5382">
          <cell r="A5382" t="str">
            <v>275047121</v>
          </cell>
        </row>
        <row r="5383">
          <cell r="A5383" t="str">
            <v>275047122</v>
          </cell>
        </row>
        <row r="5384">
          <cell r="A5384" t="str">
            <v>275047400</v>
          </cell>
        </row>
        <row r="5385">
          <cell r="A5385" t="str">
            <v>275047406</v>
          </cell>
        </row>
        <row r="5386">
          <cell r="A5386" t="str">
            <v>275047409</v>
          </cell>
        </row>
        <row r="5387">
          <cell r="A5387" t="str">
            <v>275047411</v>
          </cell>
        </row>
        <row r="5388">
          <cell r="A5388" t="str">
            <v>275049000</v>
          </cell>
        </row>
        <row r="5389">
          <cell r="A5389" t="str">
            <v>275049100</v>
          </cell>
        </row>
        <row r="5390">
          <cell r="A5390" t="str">
            <v>275049103</v>
          </cell>
        </row>
        <row r="5391">
          <cell r="A5391" t="str">
            <v>275049300</v>
          </cell>
        </row>
        <row r="5392">
          <cell r="A5392" t="str">
            <v>275049400</v>
          </cell>
        </row>
        <row r="5393">
          <cell r="A5393" t="str">
            <v>275049402</v>
          </cell>
        </row>
        <row r="5394">
          <cell r="A5394" t="str">
            <v>275049406</v>
          </cell>
        </row>
        <row r="5395">
          <cell r="A5395" t="str">
            <v>275049500</v>
          </cell>
        </row>
        <row r="5396">
          <cell r="A5396" t="str">
            <v>275049502</v>
          </cell>
        </row>
        <row r="5397">
          <cell r="A5397" t="str">
            <v>275049503</v>
          </cell>
        </row>
        <row r="5398">
          <cell r="A5398" t="str">
            <v>275049504</v>
          </cell>
        </row>
        <row r="5399">
          <cell r="A5399" t="str">
            <v>275049507</v>
          </cell>
        </row>
        <row r="5400">
          <cell r="A5400" t="str">
            <v>275049509</v>
          </cell>
        </row>
        <row r="5401">
          <cell r="A5401" t="str">
            <v>275053000</v>
          </cell>
        </row>
        <row r="5402">
          <cell r="A5402" t="str">
            <v>275053100</v>
          </cell>
        </row>
        <row r="5403">
          <cell r="A5403" t="str">
            <v>275053103</v>
          </cell>
        </row>
        <row r="5404">
          <cell r="A5404" t="str">
            <v>275053104</v>
          </cell>
        </row>
        <row r="5405">
          <cell r="A5405" t="str">
            <v>275053106</v>
          </cell>
        </row>
        <row r="5406">
          <cell r="A5406" t="str">
            <v>275053300</v>
          </cell>
        </row>
        <row r="5407">
          <cell r="A5407" t="str">
            <v>275053302</v>
          </cell>
        </row>
        <row r="5408">
          <cell r="A5408" t="str">
            <v>275053305</v>
          </cell>
        </row>
        <row r="5409">
          <cell r="A5409" t="str">
            <v>275053311</v>
          </cell>
        </row>
        <row r="5410">
          <cell r="A5410" t="str">
            <v>275053400</v>
          </cell>
        </row>
        <row r="5411">
          <cell r="A5411" t="str">
            <v>275400000</v>
          </cell>
        </row>
        <row r="5412">
          <cell r="A5412" t="str">
            <v>275430000</v>
          </cell>
        </row>
        <row r="5413">
          <cell r="A5413" t="str">
            <v>275430100</v>
          </cell>
        </row>
        <row r="5414">
          <cell r="A5414" t="str">
            <v>275430200</v>
          </cell>
        </row>
        <row r="5415">
          <cell r="A5415" t="str">
            <v>275430202</v>
          </cell>
        </row>
        <row r="5416">
          <cell r="A5416" t="str">
            <v>275430204</v>
          </cell>
        </row>
        <row r="5417">
          <cell r="A5417" t="str">
            <v>275430205</v>
          </cell>
        </row>
        <row r="5418">
          <cell r="A5418" t="str">
            <v>275430206</v>
          </cell>
        </row>
        <row r="5419">
          <cell r="A5419" t="str">
            <v>275430207</v>
          </cell>
        </row>
        <row r="5420">
          <cell r="A5420" t="str">
            <v>275430208</v>
          </cell>
        </row>
        <row r="5421">
          <cell r="A5421" t="str">
            <v>275430209</v>
          </cell>
        </row>
        <row r="5422">
          <cell r="A5422" t="str">
            <v>275430212</v>
          </cell>
        </row>
        <row r="5423">
          <cell r="A5423" t="str">
            <v>275430213</v>
          </cell>
        </row>
        <row r="5424">
          <cell r="A5424" t="str">
            <v>275430214</v>
          </cell>
        </row>
        <row r="5425">
          <cell r="A5425" t="str">
            <v>275430215</v>
          </cell>
        </row>
        <row r="5426">
          <cell r="A5426" t="str">
            <v>275430216</v>
          </cell>
        </row>
        <row r="5427">
          <cell r="A5427" t="str">
            <v>275430217</v>
          </cell>
        </row>
        <row r="5428">
          <cell r="A5428" t="str">
            <v>275430218</v>
          </cell>
        </row>
        <row r="5429">
          <cell r="A5429" t="str">
            <v>275430219</v>
          </cell>
        </row>
        <row r="5430">
          <cell r="A5430" t="str">
            <v>275430221</v>
          </cell>
        </row>
        <row r="5431">
          <cell r="A5431" t="str">
            <v>275430222</v>
          </cell>
        </row>
        <row r="5432">
          <cell r="A5432" t="str">
            <v>275430223</v>
          </cell>
        </row>
        <row r="5433">
          <cell r="A5433" t="str">
            <v>275430224</v>
          </cell>
        </row>
        <row r="5434">
          <cell r="A5434" t="str">
            <v>275430225</v>
          </cell>
        </row>
        <row r="5435">
          <cell r="A5435" t="str">
            <v>275430300</v>
          </cell>
        </row>
        <row r="5436">
          <cell r="A5436" t="str">
            <v>275430302</v>
          </cell>
        </row>
        <row r="5437">
          <cell r="A5437" t="str">
            <v>275430303</v>
          </cell>
        </row>
        <row r="5438">
          <cell r="A5438" t="str">
            <v>275430304</v>
          </cell>
        </row>
        <row r="5439">
          <cell r="A5439" t="str">
            <v>275430305</v>
          </cell>
        </row>
        <row r="5440">
          <cell r="A5440" t="str">
            <v>275430306</v>
          </cell>
        </row>
        <row r="5441">
          <cell r="A5441" t="str">
            <v>275430307</v>
          </cell>
        </row>
        <row r="5442">
          <cell r="A5442" t="str">
            <v>275430308</v>
          </cell>
        </row>
        <row r="5443">
          <cell r="A5443" t="str">
            <v>275430309</v>
          </cell>
        </row>
        <row r="5444">
          <cell r="A5444" t="str">
            <v>275430311</v>
          </cell>
        </row>
        <row r="5445">
          <cell r="A5445" t="str">
            <v>275430312</v>
          </cell>
        </row>
        <row r="5446">
          <cell r="A5446" t="str">
            <v>275430313</v>
          </cell>
        </row>
        <row r="5447">
          <cell r="A5447" t="str">
            <v>275430314</v>
          </cell>
        </row>
        <row r="5448">
          <cell r="A5448" t="str">
            <v>275430315</v>
          </cell>
        </row>
        <row r="5449">
          <cell r="A5449" t="str">
            <v>275430316</v>
          </cell>
        </row>
        <row r="5450">
          <cell r="A5450" t="str">
            <v>275430317</v>
          </cell>
        </row>
        <row r="5451">
          <cell r="A5451" t="str">
            <v>275430318</v>
          </cell>
        </row>
        <row r="5452">
          <cell r="A5452" t="str">
            <v>275430319</v>
          </cell>
        </row>
        <row r="5453">
          <cell r="A5453" t="str">
            <v>275430321</v>
          </cell>
        </row>
        <row r="5454">
          <cell r="A5454" t="str">
            <v>275430322</v>
          </cell>
        </row>
        <row r="5455">
          <cell r="A5455" t="str">
            <v>275430323</v>
          </cell>
        </row>
        <row r="5456">
          <cell r="A5456" t="str">
            <v>275430324</v>
          </cell>
        </row>
        <row r="5457">
          <cell r="A5457" t="str">
            <v>275430325</v>
          </cell>
        </row>
        <row r="5458">
          <cell r="A5458" t="str">
            <v>275430400</v>
          </cell>
        </row>
        <row r="5459">
          <cell r="A5459" t="str">
            <v>275430402</v>
          </cell>
        </row>
        <row r="5460">
          <cell r="A5460" t="str">
            <v>275430403</v>
          </cell>
        </row>
        <row r="5461">
          <cell r="A5461" t="str">
            <v>275430404</v>
          </cell>
        </row>
        <row r="5462">
          <cell r="A5462" t="str">
            <v>275430405</v>
          </cell>
        </row>
        <row r="5463">
          <cell r="A5463" t="str">
            <v>275430406</v>
          </cell>
        </row>
        <row r="5464">
          <cell r="A5464" t="str">
            <v>275430407</v>
          </cell>
        </row>
        <row r="5465">
          <cell r="A5465" t="str">
            <v>275430408</v>
          </cell>
        </row>
        <row r="5466">
          <cell r="A5466" t="str">
            <v>275430409</v>
          </cell>
        </row>
        <row r="5467">
          <cell r="A5467" t="str">
            <v>275430411</v>
          </cell>
        </row>
        <row r="5468">
          <cell r="A5468" t="str">
            <v>275430412</v>
          </cell>
        </row>
        <row r="5469">
          <cell r="A5469" t="str">
            <v>275430413</v>
          </cell>
        </row>
        <row r="5470">
          <cell r="A5470" t="str">
            <v>275430414</v>
          </cell>
        </row>
        <row r="5471">
          <cell r="A5471" t="str">
            <v>275430415</v>
          </cell>
        </row>
        <row r="5472">
          <cell r="A5472" t="str">
            <v>275430416</v>
          </cell>
        </row>
        <row r="5473">
          <cell r="A5473" t="str">
            <v>275430417</v>
          </cell>
        </row>
        <row r="5474">
          <cell r="A5474" t="str">
            <v>275430418</v>
          </cell>
        </row>
        <row r="5475">
          <cell r="A5475" t="str">
            <v>275430419</v>
          </cell>
        </row>
        <row r="5476">
          <cell r="A5476" t="str">
            <v>275430421</v>
          </cell>
        </row>
        <row r="5477">
          <cell r="A5477" t="str">
            <v>275430422</v>
          </cell>
        </row>
        <row r="5478">
          <cell r="A5478" t="str">
            <v>275433000</v>
          </cell>
        </row>
        <row r="5479">
          <cell r="A5479" t="str">
            <v>275433100</v>
          </cell>
        </row>
        <row r="5480">
          <cell r="A5480" t="str">
            <v>275433102</v>
          </cell>
        </row>
        <row r="5481">
          <cell r="A5481" t="str">
            <v>275433103</v>
          </cell>
        </row>
        <row r="5482">
          <cell r="A5482" t="str">
            <v>275433104</v>
          </cell>
        </row>
        <row r="5483">
          <cell r="A5483" t="str">
            <v>275433105</v>
          </cell>
        </row>
        <row r="5484">
          <cell r="A5484" t="str">
            <v>275433106</v>
          </cell>
        </row>
        <row r="5485">
          <cell r="A5485" t="str">
            <v>275433107</v>
          </cell>
        </row>
        <row r="5486">
          <cell r="A5486" t="str">
            <v>275433111</v>
          </cell>
        </row>
        <row r="5487">
          <cell r="A5487" t="str">
            <v>275433112</v>
          </cell>
        </row>
        <row r="5488">
          <cell r="A5488" t="str">
            <v>275433113</v>
          </cell>
        </row>
        <row r="5489">
          <cell r="A5489" t="str">
            <v>275433114</v>
          </cell>
        </row>
        <row r="5490">
          <cell r="A5490" t="str">
            <v>275433117</v>
          </cell>
        </row>
        <row r="5491">
          <cell r="A5491" t="str">
            <v>275433118</v>
          </cell>
        </row>
        <row r="5492">
          <cell r="A5492" t="str">
            <v>275433119</v>
          </cell>
        </row>
        <row r="5493">
          <cell r="A5493" t="str">
            <v>275433121</v>
          </cell>
        </row>
        <row r="5494">
          <cell r="A5494" t="str">
            <v>275433200</v>
          </cell>
        </row>
        <row r="5495">
          <cell r="A5495" t="str">
            <v>275433204</v>
          </cell>
        </row>
        <row r="5496">
          <cell r="A5496" t="str">
            <v>275433205</v>
          </cell>
        </row>
        <row r="5497">
          <cell r="A5497" t="str">
            <v>275433206</v>
          </cell>
        </row>
        <row r="5498">
          <cell r="A5498" t="str">
            <v>275433207</v>
          </cell>
        </row>
        <row r="5499">
          <cell r="A5499" t="str">
            <v>275433208</v>
          </cell>
        </row>
        <row r="5500">
          <cell r="A5500" t="str">
            <v>275433209</v>
          </cell>
        </row>
        <row r="5501">
          <cell r="A5501" t="str">
            <v>275433211</v>
          </cell>
        </row>
        <row r="5502">
          <cell r="A5502" t="str">
            <v>275433212</v>
          </cell>
        </row>
        <row r="5503">
          <cell r="A5503" t="str">
            <v>275433213</v>
          </cell>
        </row>
        <row r="5504">
          <cell r="A5504" t="str">
            <v>275433215</v>
          </cell>
        </row>
        <row r="5505">
          <cell r="A5505" t="str">
            <v>275433216</v>
          </cell>
        </row>
        <row r="5506">
          <cell r="A5506" t="str">
            <v>275433217</v>
          </cell>
        </row>
        <row r="5507">
          <cell r="A5507" t="str">
            <v>275433218</v>
          </cell>
        </row>
        <row r="5508">
          <cell r="A5508" t="str">
            <v>275433219</v>
          </cell>
        </row>
        <row r="5509">
          <cell r="A5509" t="str">
            <v>275433223</v>
          </cell>
        </row>
        <row r="5510">
          <cell r="A5510" t="str">
            <v>275433224</v>
          </cell>
        </row>
        <row r="5511">
          <cell r="A5511" t="str">
            <v>275433226</v>
          </cell>
        </row>
        <row r="5512">
          <cell r="A5512" t="str">
            <v>275433227</v>
          </cell>
        </row>
        <row r="5513">
          <cell r="A5513" t="str">
            <v>275433228</v>
          </cell>
        </row>
        <row r="5514">
          <cell r="A5514" t="str">
            <v>275433229</v>
          </cell>
        </row>
        <row r="5515">
          <cell r="A5515" t="str">
            <v>275433231</v>
          </cell>
        </row>
        <row r="5516">
          <cell r="A5516" t="str">
            <v>275433232</v>
          </cell>
        </row>
        <row r="5517">
          <cell r="A5517" t="str">
            <v>275433300</v>
          </cell>
        </row>
        <row r="5518">
          <cell r="A5518" t="str">
            <v>275433302</v>
          </cell>
        </row>
        <row r="5519">
          <cell r="A5519" t="str">
            <v>275433303</v>
          </cell>
        </row>
        <row r="5520">
          <cell r="A5520" t="str">
            <v>275433304</v>
          </cell>
        </row>
        <row r="5521">
          <cell r="A5521" t="str">
            <v>275433305</v>
          </cell>
        </row>
        <row r="5522">
          <cell r="A5522" t="str">
            <v>275433306</v>
          </cell>
        </row>
        <row r="5523">
          <cell r="A5523" t="str">
            <v>275433307</v>
          </cell>
        </row>
        <row r="5524">
          <cell r="A5524" t="str">
            <v>275433308</v>
          </cell>
        </row>
        <row r="5525">
          <cell r="A5525" t="str">
            <v>275433309</v>
          </cell>
        </row>
        <row r="5526">
          <cell r="A5526" t="str">
            <v>275433312</v>
          </cell>
        </row>
        <row r="5527">
          <cell r="A5527" t="str">
            <v>275433313</v>
          </cell>
        </row>
        <row r="5528">
          <cell r="A5528" t="str">
            <v>275433314</v>
          </cell>
        </row>
        <row r="5529">
          <cell r="A5529" t="str">
            <v>275433315</v>
          </cell>
        </row>
        <row r="5530">
          <cell r="A5530" t="str">
            <v>275433316</v>
          </cell>
        </row>
        <row r="5531">
          <cell r="A5531" t="str">
            <v>275433317</v>
          </cell>
        </row>
        <row r="5532">
          <cell r="A5532" t="str">
            <v>275433318</v>
          </cell>
        </row>
        <row r="5533">
          <cell r="A5533" t="str">
            <v>275433319</v>
          </cell>
        </row>
        <row r="5534">
          <cell r="A5534" t="str">
            <v>275433321</v>
          </cell>
        </row>
        <row r="5535">
          <cell r="A5535" t="str">
            <v>275433322</v>
          </cell>
        </row>
        <row r="5536">
          <cell r="A5536" t="str">
            <v>275433323</v>
          </cell>
        </row>
        <row r="5537">
          <cell r="A5537" t="str">
            <v>275433324</v>
          </cell>
        </row>
        <row r="5538">
          <cell r="A5538" t="str">
            <v>275433325</v>
          </cell>
        </row>
        <row r="5539">
          <cell r="A5539" t="str">
            <v>275433400</v>
          </cell>
        </row>
        <row r="5540">
          <cell r="A5540" t="str">
            <v>275433402</v>
          </cell>
        </row>
        <row r="5541">
          <cell r="A5541" t="str">
            <v>275433403</v>
          </cell>
        </row>
        <row r="5542">
          <cell r="A5542" t="str">
            <v>275433404</v>
          </cell>
        </row>
        <row r="5543">
          <cell r="A5543" t="str">
            <v>275433405</v>
          </cell>
        </row>
        <row r="5544">
          <cell r="A5544" t="str">
            <v>275433407</v>
          </cell>
        </row>
        <row r="5545">
          <cell r="A5545" t="str">
            <v>275433408</v>
          </cell>
        </row>
        <row r="5546">
          <cell r="A5546" t="str">
            <v>275433409</v>
          </cell>
        </row>
        <row r="5547">
          <cell r="A5547" t="str">
            <v>275433411</v>
          </cell>
        </row>
        <row r="5548">
          <cell r="A5548" t="str">
            <v>275433412</v>
          </cell>
        </row>
        <row r="5549">
          <cell r="A5549" t="str">
            <v>275433413</v>
          </cell>
        </row>
        <row r="5550">
          <cell r="A5550" t="str">
            <v>275433415</v>
          </cell>
        </row>
        <row r="5551">
          <cell r="A5551" t="str">
            <v>275433418</v>
          </cell>
        </row>
        <row r="5552">
          <cell r="A5552" t="str">
            <v>275433419</v>
          </cell>
        </row>
        <row r="5553">
          <cell r="A5553" t="str">
            <v>275433422</v>
          </cell>
        </row>
        <row r="5554">
          <cell r="A5554" t="str">
            <v>275433423</v>
          </cell>
        </row>
        <row r="5555">
          <cell r="A5555" t="str">
            <v>275433424</v>
          </cell>
        </row>
        <row r="5556">
          <cell r="A5556" t="str">
            <v>275433425</v>
          </cell>
        </row>
        <row r="5557">
          <cell r="A5557" t="str">
            <v>275433426</v>
          </cell>
        </row>
        <row r="5558">
          <cell r="A5558" t="str">
            <v>275433427</v>
          </cell>
        </row>
        <row r="5559">
          <cell r="A5559" t="str">
            <v>275433428</v>
          </cell>
        </row>
        <row r="5560">
          <cell r="A5560" t="str">
            <v>275433429</v>
          </cell>
        </row>
        <row r="5561">
          <cell r="A5561" t="str">
            <v>275433431</v>
          </cell>
        </row>
        <row r="5562">
          <cell r="A5562" t="str">
            <v>275433432</v>
          </cell>
        </row>
        <row r="5563">
          <cell r="A5563" t="str">
            <v>275433433</v>
          </cell>
        </row>
        <row r="5564">
          <cell r="A5564" t="str">
            <v>275435000</v>
          </cell>
        </row>
        <row r="5565">
          <cell r="A5565" t="str">
            <v>275435100</v>
          </cell>
        </row>
        <row r="5566">
          <cell r="A5566" t="str">
            <v>275435103</v>
          </cell>
        </row>
        <row r="5567">
          <cell r="A5567" t="str">
            <v>275435104</v>
          </cell>
        </row>
        <row r="5568">
          <cell r="A5568" t="str">
            <v>275435105</v>
          </cell>
        </row>
        <row r="5569">
          <cell r="A5569" t="str">
            <v>275435106</v>
          </cell>
        </row>
        <row r="5570">
          <cell r="A5570" t="str">
            <v>275435107</v>
          </cell>
        </row>
        <row r="5571">
          <cell r="A5571" t="str">
            <v>275435108</v>
          </cell>
        </row>
        <row r="5572">
          <cell r="A5572" t="str">
            <v>275435111</v>
          </cell>
        </row>
        <row r="5573">
          <cell r="A5573" t="str">
            <v>275435112</v>
          </cell>
        </row>
        <row r="5574">
          <cell r="A5574" t="str">
            <v>275435113</v>
          </cell>
        </row>
        <row r="5575">
          <cell r="A5575" t="str">
            <v>275435114</v>
          </cell>
        </row>
        <row r="5576">
          <cell r="A5576" t="str">
            <v>275435116</v>
          </cell>
        </row>
        <row r="5577">
          <cell r="A5577" t="str">
            <v>275435117</v>
          </cell>
        </row>
        <row r="5578">
          <cell r="A5578" t="str">
            <v>275435119</v>
          </cell>
        </row>
        <row r="5579">
          <cell r="A5579" t="str">
            <v>275435121</v>
          </cell>
        </row>
        <row r="5580">
          <cell r="A5580" t="str">
            <v>275435122</v>
          </cell>
        </row>
        <row r="5581">
          <cell r="A5581" t="str">
            <v>275435123</v>
          </cell>
        </row>
        <row r="5582">
          <cell r="A5582" t="str">
            <v>275435124</v>
          </cell>
        </row>
        <row r="5583">
          <cell r="A5583" t="str">
            <v>275435125</v>
          </cell>
        </row>
        <row r="5584">
          <cell r="A5584" t="str">
            <v>275435126</v>
          </cell>
        </row>
        <row r="5585">
          <cell r="A5585" t="str">
            <v>275435127</v>
          </cell>
        </row>
        <row r="5586">
          <cell r="A5586" t="str">
            <v>275435128</v>
          </cell>
        </row>
        <row r="5587">
          <cell r="A5587" t="str">
            <v>275435129</v>
          </cell>
        </row>
        <row r="5588">
          <cell r="A5588" t="str">
            <v>275435131</v>
          </cell>
        </row>
        <row r="5589">
          <cell r="A5589" t="str">
            <v>275435200</v>
          </cell>
        </row>
        <row r="5590">
          <cell r="A5590" t="str">
            <v>275435202</v>
          </cell>
        </row>
        <row r="5591">
          <cell r="A5591" t="str">
            <v>275435203</v>
          </cell>
        </row>
        <row r="5592">
          <cell r="A5592" t="str">
            <v>275435204</v>
          </cell>
        </row>
        <row r="5593">
          <cell r="A5593" t="str">
            <v>275435205</v>
          </cell>
        </row>
        <row r="5594">
          <cell r="A5594" t="str">
            <v>275435206</v>
          </cell>
        </row>
        <row r="5595">
          <cell r="A5595" t="str">
            <v>275435207</v>
          </cell>
        </row>
        <row r="5596">
          <cell r="A5596" t="str">
            <v>275435208</v>
          </cell>
        </row>
        <row r="5597">
          <cell r="A5597" t="str">
            <v>275435209</v>
          </cell>
        </row>
        <row r="5598">
          <cell r="A5598" t="str">
            <v>275435211</v>
          </cell>
        </row>
        <row r="5599">
          <cell r="A5599" t="str">
            <v>275435212</v>
          </cell>
        </row>
        <row r="5600">
          <cell r="A5600" t="str">
            <v>275435213</v>
          </cell>
        </row>
        <row r="5601">
          <cell r="A5601" t="str">
            <v>275435214</v>
          </cell>
        </row>
        <row r="5602">
          <cell r="A5602" t="str">
            <v>275435216</v>
          </cell>
        </row>
        <row r="5603">
          <cell r="A5603" t="str">
            <v>275435217</v>
          </cell>
        </row>
        <row r="5604">
          <cell r="A5604" t="str">
            <v>275435218</v>
          </cell>
        </row>
        <row r="5605">
          <cell r="A5605" t="str">
            <v>275435219</v>
          </cell>
        </row>
        <row r="5606">
          <cell r="A5606" t="str">
            <v>275435222</v>
          </cell>
        </row>
        <row r="5607">
          <cell r="A5607" t="str">
            <v>275435223</v>
          </cell>
        </row>
        <row r="5608">
          <cell r="A5608" t="str">
            <v>275435224</v>
          </cell>
        </row>
        <row r="5609">
          <cell r="A5609" t="str">
            <v>275435300</v>
          </cell>
        </row>
        <row r="5610">
          <cell r="A5610" t="str">
            <v>275435304</v>
          </cell>
        </row>
        <row r="5611">
          <cell r="A5611" t="str">
            <v>275435312</v>
          </cell>
        </row>
        <row r="5612">
          <cell r="A5612" t="str">
            <v>275435314</v>
          </cell>
        </row>
        <row r="5613">
          <cell r="A5613" t="str">
            <v>275437000</v>
          </cell>
        </row>
        <row r="5614">
          <cell r="A5614" t="str">
            <v>275437100</v>
          </cell>
        </row>
        <row r="5615">
          <cell r="A5615" t="str">
            <v>275437102</v>
          </cell>
        </row>
        <row r="5616">
          <cell r="A5616" t="str">
            <v>275437103</v>
          </cell>
        </row>
        <row r="5617">
          <cell r="A5617" t="str">
            <v>275437105</v>
          </cell>
        </row>
        <row r="5618">
          <cell r="A5618" t="str">
            <v>275437106</v>
          </cell>
        </row>
        <row r="5619">
          <cell r="A5619" t="str">
            <v>275437108</v>
          </cell>
        </row>
        <row r="5620">
          <cell r="A5620" t="str">
            <v>275437109</v>
          </cell>
        </row>
        <row r="5621">
          <cell r="A5621" t="str">
            <v>275437111</v>
          </cell>
        </row>
        <row r="5622">
          <cell r="A5622" t="str">
            <v>275437112</v>
          </cell>
        </row>
        <row r="5623">
          <cell r="A5623" t="str">
            <v>275437113</v>
          </cell>
        </row>
        <row r="5624">
          <cell r="A5624" t="str">
            <v>275437114</v>
          </cell>
        </row>
        <row r="5625">
          <cell r="A5625" t="str">
            <v>275437115</v>
          </cell>
        </row>
        <row r="5626">
          <cell r="A5626" t="str">
            <v>275437116</v>
          </cell>
        </row>
        <row r="5627">
          <cell r="A5627" t="str">
            <v>275437117</v>
          </cell>
        </row>
        <row r="5628">
          <cell r="A5628" t="str">
            <v>275437118</v>
          </cell>
        </row>
        <row r="5629">
          <cell r="A5629" t="str">
            <v>275437119</v>
          </cell>
        </row>
        <row r="5630">
          <cell r="A5630" t="str">
            <v>275437121</v>
          </cell>
        </row>
        <row r="5631">
          <cell r="A5631" t="str">
            <v>275437122</v>
          </cell>
        </row>
        <row r="5632">
          <cell r="A5632" t="str">
            <v>275437123</v>
          </cell>
        </row>
        <row r="5633">
          <cell r="A5633" t="str">
            <v>275437124</v>
          </cell>
        </row>
        <row r="5634">
          <cell r="A5634" t="str">
            <v>275437125</v>
          </cell>
        </row>
        <row r="5635">
          <cell r="A5635" t="str">
            <v>275437126</v>
          </cell>
        </row>
        <row r="5636">
          <cell r="A5636" t="str">
            <v>275437127</v>
          </cell>
        </row>
        <row r="5637">
          <cell r="A5637" t="str">
            <v>275437128</v>
          </cell>
        </row>
        <row r="5638">
          <cell r="A5638" t="str">
            <v>275437129</v>
          </cell>
        </row>
        <row r="5639">
          <cell r="A5639" t="str">
            <v>275437131</v>
          </cell>
        </row>
        <row r="5640">
          <cell r="A5640" t="str">
            <v>275437132</v>
          </cell>
        </row>
        <row r="5641">
          <cell r="A5641" t="str">
            <v>275437133</v>
          </cell>
        </row>
        <row r="5642">
          <cell r="A5642" t="str">
            <v>275437134</v>
          </cell>
        </row>
        <row r="5643">
          <cell r="A5643" t="str">
            <v>275437135</v>
          </cell>
        </row>
        <row r="5644">
          <cell r="A5644" t="str">
            <v>275437136</v>
          </cell>
        </row>
        <row r="5645">
          <cell r="A5645" t="str">
            <v>275437137</v>
          </cell>
        </row>
        <row r="5646">
          <cell r="A5646" t="str">
            <v>275437138</v>
          </cell>
        </row>
        <row r="5647">
          <cell r="A5647" t="str">
            <v>275437139</v>
          </cell>
        </row>
        <row r="5648">
          <cell r="A5648" t="str">
            <v>275437141</v>
          </cell>
        </row>
        <row r="5649">
          <cell r="A5649" t="str">
            <v>275437142</v>
          </cell>
        </row>
        <row r="5650">
          <cell r="A5650" t="str">
            <v>275437143</v>
          </cell>
        </row>
        <row r="5651">
          <cell r="A5651" t="str">
            <v>275437144</v>
          </cell>
        </row>
        <row r="5652">
          <cell r="A5652" t="str">
            <v>275437200</v>
          </cell>
        </row>
        <row r="5653">
          <cell r="A5653" t="str">
            <v>275437202</v>
          </cell>
        </row>
        <row r="5654">
          <cell r="A5654" t="str">
            <v>275437300</v>
          </cell>
        </row>
        <row r="5655">
          <cell r="A5655" t="str">
            <v>275437303</v>
          </cell>
        </row>
        <row r="5656">
          <cell r="A5656" t="str">
            <v>275437304</v>
          </cell>
        </row>
        <row r="5657">
          <cell r="A5657" t="str">
            <v>275437305</v>
          </cell>
        </row>
        <row r="5658">
          <cell r="A5658" t="str">
            <v>275437306</v>
          </cell>
        </row>
        <row r="5659">
          <cell r="A5659" t="str">
            <v>275437308</v>
          </cell>
        </row>
        <row r="5660">
          <cell r="A5660" t="str">
            <v>275437309</v>
          </cell>
        </row>
        <row r="5661">
          <cell r="A5661" t="str">
            <v>275437311</v>
          </cell>
        </row>
        <row r="5662">
          <cell r="A5662" t="str">
            <v>275437312</v>
          </cell>
        </row>
        <row r="5663">
          <cell r="A5663" t="str">
            <v>275439000</v>
          </cell>
        </row>
        <row r="5664">
          <cell r="A5664" t="str">
            <v>275439100</v>
          </cell>
        </row>
        <row r="5665">
          <cell r="A5665" t="str">
            <v>275439200</v>
          </cell>
        </row>
        <row r="5666">
          <cell r="A5666" t="str">
            <v>275439202</v>
          </cell>
        </row>
        <row r="5667">
          <cell r="A5667" t="str">
            <v>275439204</v>
          </cell>
        </row>
        <row r="5668">
          <cell r="A5668" t="str">
            <v>275439207</v>
          </cell>
        </row>
        <row r="5669">
          <cell r="A5669" t="str">
            <v>275439208</v>
          </cell>
        </row>
        <row r="5670">
          <cell r="A5670" t="str">
            <v>275439209</v>
          </cell>
        </row>
        <row r="5671">
          <cell r="A5671" t="str">
            <v>275439212</v>
          </cell>
        </row>
        <row r="5672">
          <cell r="A5672" t="str">
            <v>275439213</v>
          </cell>
        </row>
        <row r="5673">
          <cell r="A5673" t="str">
            <v>275439215</v>
          </cell>
        </row>
        <row r="5674">
          <cell r="A5674" t="str">
            <v>275439300</v>
          </cell>
        </row>
        <row r="5675">
          <cell r="A5675" t="str">
            <v>275439314</v>
          </cell>
        </row>
        <row r="5676">
          <cell r="A5676" t="str">
            <v>275439400</v>
          </cell>
        </row>
        <row r="5677">
          <cell r="A5677" t="str">
            <v>275439405</v>
          </cell>
        </row>
        <row r="5678">
          <cell r="A5678" t="str">
            <v>275439406</v>
          </cell>
        </row>
        <row r="5679">
          <cell r="A5679" t="str">
            <v>275439407</v>
          </cell>
        </row>
        <row r="5680">
          <cell r="A5680" t="str">
            <v>275439408</v>
          </cell>
        </row>
        <row r="5681">
          <cell r="A5681" t="str">
            <v>275439409</v>
          </cell>
        </row>
        <row r="5682">
          <cell r="A5682" t="str">
            <v>275439411</v>
          </cell>
        </row>
        <row r="5683">
          <cell r="A5683" t="str">
            <v>275439412</v>
          </cell>
        </row>
        <row r="5684">
          <cell r="A5684" t="str">
            <v>275439413</v>
          </cell>
        </row>
        <row r="5685">
          <cell r="A5685" t="str">
            <v>275439414</v>
          </cell>
        </row>
        <row r="5686">
          <cell r="A5686" t="str">
            <v>275443000</v>
          </cell>
        </row>
        <row r="5687">
          <cell r="A5687" t="str">
            <v>275443100</v>
          </cell>
        </row>
        <row r="5688">
          <cell r="A5688" t="str">
            <v>275443200</v>
          </cell>
        </row>
        <row r="5689">
          <cell r="A5689" t="str">
            <v>275443205</v>
          </cell>
        </row>
        <row r="5690">
          <cell r="A5690" t="str">
            <v>275443300</v>
          </cell>
        </row>
        <row r="5691">
          <cell r="A5691" t="str">
            <v>275443302</v>
          </cell>
        </row>
        <row r="5692">
          <cell r="A5692" t="str">
            <v>275443303</v>
          </cell>
        </row>
        <row r="5693">
          <cell r="A5693" t="str">
            <v>275443304</v>
          </cell>
        </row>
        <row r="5694">
          <cell r="A5694" t="str">
            <v>275443305</v>
          </cell>
        </row>
        <row r="5695">
          <cell r="A5695" t="str">
            <v>275443306</v>
          </cell>
        </row>
        <row r="5696">
          <cell r="A5696" t="str">
            <v>275443307</v>
          </cell>
        </row>
        <row r="5697">
          <cell r="A5697" t="str">
            <v>275443308</v>
          </cell>
        </row>
        <row r="5698">
          <cell r="A5698" t="str">
            <v>275443311</v>
          </cell>
        </row>
        <row r="5699">
          <cell r="A5699" t="str">
            <v>275443312</v>
          </cell>
        </row>
        <row r="5700">
          <cell r="A5700" t="str">
            <v>275443313</v>
          </cell>
        </row>
        <row r="5701">
          <cell r="A5701" t="str">
            <v>275443314</v>
          </cell>
        </row>
        <row r="5702">
          <cell r="A5702" t="str">
            <v>275443316</v>
          </cell>
        </row>
        <row r="5703">
          <cell r="A5703" t="str">
            <v>275443317</v>
          </cell>
        </row>
        <row r="5704">
          <cell r="A5704" t="str">
            <v>275443318</v>
          </cell>
        </row>
        <row r="5705">
          <cell r="A5705" t="str">
            <v>275443319</v>
          </cell>
        </row>
        <row r="5706">
          <cell r="A5706" t="str">
            <v>275443321</v>
          </cell>
        </row>
        <row r="5707">
          <cell r="A5707" t="str">
            <v>275443322</v>
          </cell>
        </row>
        <row r="5708">
          <cell r="A5708" t="str">
            <v>275443323</v>
          </cell>
        </row>
        <row r="5709">
          <cell r="A5709" t="str">
            <v>275443325</v>
          </cell>
        </row>
        <row r="5710">
          <cell r="A5710" t="str">
            <v>275443326</v>
          </cell>
        </row>
        <row r="5711">
          <cell r="A5711" t="str">
            <v>275443327</v>
          </cell>
        </row>
        <row r="5712">
          <cell r="A5712" t="str">
            <v>275443328</v>
          </cell>
        </row>
        <row r="5713">
          <cell r="A5713" t="str">
            <v>275443329</v>
          </cell>
        </row>
        <row r="5714">
          <cell r="A5714" t="str">
            <v>275443331</v>
          </cell>
        </row>
        <row r="5715">
          <cell r="A5715" t="str">
            <v>275443332</v>
          </cell>
        </row>
        <row r="5716">
          <cell r="A5716" t="str">
            <v>275443333</v>
          </cell>
        </row>
        <row r="5717">
          <cell r="A5717" t="str">
            <v>275443334</v>
          </cell>
        </row>
        <row r="5718">
          <cell r="A5718" t="str">
            <v>275443335</v>
          </cell>
        </row>
        <row r="5719">
          <cell r="A5719" t="str">
            <v>275443336</v>
          </cell>
        </row>
        <row r="5720">
          <cell r="A5720" t="str">
            <v>275443337</v>
          </cell>
        </row>
        <row r="5721">
          <cell r="A5721" t="str">
            <v>275443338</v>
          </cell>
        </row>
        <row r="5722">
          <cell r="A5722" t="str">
            <v>275443339</v>
          </cell>
        </row>
        <row r="5723">
          <cell r="A5723" t="str">
            <v>275443341</v>
          </cell>
        </row>
        <row r="5724">
          <cell r="A5724" t="str">
            <v>275443342</v>
          </cell>
        </row>
        <row r="5725">
          <cell r="A5725" t="str">
            <v>275443343</v>
          </cell>
        </row>
        <row r="5726">
          <cell r="A5726" t="str">
            <v>275443344</v>
          </cell>
        </row>
        <row r="5727">
          <cell r="A5727" t="str">
            <v>275443345</v>
          </cell>
        </row>
        <row r="5728">
          <cell r="A5728" t="str">
            <v>275443346</v>
          </cell>
        </row>
        <row r="5729">
          <cell r="A5729" t="str">
            <v>275443347</v>
          </cell>
        </row>
        <row r="5730">
          <cell r="A5730" t="str">
            <v>275443348</v>
          </cell>
        </row>
        <row r="5731">
          <cell r="A5731" t="str">
            <v>275443349</v>
          </cell>
        </row>
        <row r="5732">
          <cell r="A5732" t="str">
            <v>275443351</v>
          </cell>
        </row>
        <row r="5733">
          <cell r="A5733" t="str">
            <v>275443352</v>
          </cell>
        </row>
        <row r="5734">
          <cell r="A5734" t="str">
            <v>275443354</v>
          </cell>
        </row>
        <row r="5735">
          <cell r="A5735" t="str">
            <v>275443400</v>
          </cell>
        </row>
        <row r="5736">
          <cell r="A5736" t="str">
            <v>275443402</v>
          </cell>
        </row>
        <row r="5737">
          <cell r="A5737" t="str">
            <v>275443403</v>
          </cell>
        </row>
        <row r="5738">
          <cell r="A5738" t="str">
            <v>275443404</v>
          </cell>
        </row>
        <row r="5739">
          <cell r="A5739" t="str">
            <v>275443405</v>
          </cell>
        </row>
        <row r="5740">
          <cell r="A5740" t="str">
            <v>275443407</v>
          </cell>
        </row>
        <row r="5741">
          <cell r="A5741" t="str">
            <v>275443408</v>
          </cell>
        </row>
        <row r="5742">
          <cell r="A5742" t="str">
            <v>275443409</v>
          </cell>
        </row>
        <row r="5743">
          <cell r="A5743" t="str">
            <v>275443411</v>
          </cell>
        </row>
        <row r="5744">
          <cell r="A5744" t="str">
            <v>275443412</v>
          </cell>
        </row>
        <row r="5745">
          <cell r="A5745" t="str">
            <v>275443413</v>
          </cell>
        </row>
        <row r="5746">
          <cell r="A5746" t="str">
            <v>275443414</v>
          </cell>
        </row>
        <row r="5747">
          <cell r="A5747" t="str">
            <v>275443415</v>
          </cell>
        </row>
        <row r="5748">
          <cell r="A5748" t="str">
            <v>275443416</v>
          </cell>
        </row>
        <row r="5749">
          <cell r="A5749" t="str">
            <v>275443417</v>
          </cell>
        </row>
        <row r="5750">
          <cell r="A5750" t="str">
            <v>275443418</v>
          </cell>
        </row>
        <row r="5751">
          <cell r="A5751" t="str">
            <v>275443419</v>
          </cell>
        </row>
        <row r="5752">
          <cell r="A5752" t="str">
            <v>275443421</v>
          </cell>
        </row>
        <row r="5753">
          <cell r="A5753" t="str">
            <v>275443423</v>
          </cell>
        </row>
        <row r="5754">
          <cell r="A5754" t="str">
            <v>275443424</v>
          </cell>
        </row>
        <row r="5755">
          <cell r="A5755" t="str">
            <v>275443425</v>
          </cell>
        </row>
        <row r="5756">
          <cell r="A5756" t="str">
            <v>275443426</v>
          </cell>
        </row>
        <row r="5757">
          <cell r="A5757" t="str">
            <v>275443427</v>
          </cell>
        </row>
        <row r="5758">
          <cell r="A5758" t="str">
            <v>275443428</v>
          </cell>
        </row>
        <row r="5759">
          <cell r="A5759" t="str">
            <v>275443429</v>
          </cell>
        </row>
        <row r="5760">
          <cell r="A5760" t="str">
            <v>275443431</v>
          </cell>
        </row>
        <row r="5761">
          <cell r="A5761" t="str">
            <v>275443432</v>
          </cell>
        </row>
        <row r="5762">
          <cell r="A5762" t="str">
            <v>275443433</v>
          </cell>
        </row>
        <row r="5763">
          <cell r="A5763" t="str">
            <v>275443434</v>
          </cell>
        </row>
        <row r="5764">
          <cell r="A5764" t="str">
            <v>275443435</v>
          </cell>
        </row>
        <row r="5765">
          <cell r="A5765" t="str">
            <v>275443436</v>
          </cell>
        </row>
        <row r="5766">
          <cell r="A5766" t="str">
            <v>275443438</v>
          </cell>
        </row>
        <row r="5767">
          <cell r="A5767" t="str">
            <v>275443439</v>
          </cell>
        </row>
        <row r="5768">
          <cell r="A5768" t="str">
            <v>275443441</v>
          </cell>
        </row>
        <row r="5769">
          <cell r="A5769" t="str">
            <v>275443442</v>
          </cell>
        </row>
        <row r="5770">
          <cell r="A5770" t="str">
            <v>275443443</v>
          </cell>
        </row>
        <row r="5771">
          <cell r="A5771" t="str">
            <v>275443444</v>
          </cell>
        </row>
        <row r="5772">
          <cell r="A5772" t="str">
            <v>275443445</v>
          </cell>
        </row>
        <row r="5773">
          <cell r="A5773" t="str">
            <v>275443446</v>
          </cell>
        </row>
        <row r="5774">
          <cell r="A5774" t="str">
            <v>275443500</v>
          </cell>
        </row>
        <row r="5775">
          <cell r="A5775" t="str">
            <v>275443502</v>
          </cell>
        </row>
        <row r="5776">
          <cell r="A5776" t="str">
            <v>275443503</v>
          </cell>
        </row>
        <row r="5777">
          <cell r="A5777" t="str">
            <v>275443504</v>
          </cell>
        </row>
        <row r="5778">
          <cell r="A5778" t="str">
            <v>275443505</v>
          </cell>
        </row>
        <row r="5779">
          <cell r="A5779" t="str">
            <v>275443507</v>
          </cell>
        </row>
        <row r="5780">
          <cell r="A5780" t="str">
            <v>275443508</v>
          </cell>
        </row>
        <row r="5781">
          <cell r="A5781" t="str">
            <v>275443509</v>
          </cell>
        </row>
        <row r="5782">
          <cell r="A5782" t="str">
            <v>275443511</v>
          </cell>
        </row>
        <row r="5783">
          <cell r="A5783" t="str">
            <v>275443512</v>
          </cell>
        </row>
        <row r="5784">
          <cell r="A5784" t="str">
            <v>275443513</v>
          </cell>
        </row>
        <row r="5785">
          <cell r="A5785" t="str">
            <v>275443514</v>
          </cell>
        </row>
        <row r="5786">
          <cell r="A5786" t="str">
            <v>275443515</v>
          </cell>
        </row>
        <row r="5787">
          <cell r="A5787" t="str">
            <v>275443516</v>
          </cell>
        </row>
        <row r="5788">
          <cell r="A5788" t="str">
            <v>275443517</v>
          </cell>
        </row>
        <row r="5789">
          <cell r="A5789" t="str">
            <v>275443518</v>
          </cell>
        </row>
        <row r="5790">
          <cell r="A5790" t="str">
            <v>275443519</v>
          </cell>
        </row>
        <row r="5791">
          <cell r="A5791" t="str">
            <v>275443521</v>
          </cell>
        </row>
        <row r="5792">
          <cell r="A5792" t="str">
            <v>275443522</v>
          </cell>
        </row>
        <row r="5793">
          <cell r="A5793" t="str">
            <v>275443523</v>
          </cell>
        </row>
        <row r="5794">
          <cell r="A5794" t="str">
            <v>275443525</v>
          </cell>
        </row>
        <row r="5795">
          <cell r="A5795" t="str">
            <v>275443526</v>
          </cell>
        </row>
        <row r="5796">
          <cell r="A5796" t="str">
            <v>275443527</v>
          </cell>
        </row>
        <row r="5797">
          <cell r="A5797" t="str">
            <v>275443528</v>
          </cell>
        </row>
        <row r="5798">
          <cell r="A5798" t="str">
            <v>275447000</v>
          </cell>
        </row>
        <row r="5799">
          <cell r="A5799" t="str">
            <v>275447100</v>
          </cell>
        </row>
        <row r="5800">
          <cell r="A5800" t="str">
            <v>275447102</v>
          </cell>
        </row>
        <row r="5801">
          <cell r="A5801" t="str">
            <v>275447103</v>
          </cell>
        </row>
        <row r="5802">
          <cell r="A5802" t="str">
            <v>275447104</v>
          </cell>
        </row>
        <row r="5803">
          <cell r="A5803" t="str">
            <v>275447106</v>
          </cell>
        </row>
        <row r="5804">
          <cell r="A5804" t="str">
            <v>275447107</v>
          </cell>
        </row>
        <row r="5805">
          <cell r="A5805" t="str">
            <v>275447108</v>
          </cell>
        </row>
        <row r="5806">
          <cell r="A5806" t="str">
            <v>275447109</v>
          </cell>
        </row>
        <row r="5807">
          <cell r="A5807" t="str">
            <v>275447135</v>
          </cell>
        </row>
        <row r="5808">
          <cell r="A5808" t="str">
            <v>275447136</v>
          </cell>
        </row>
        <row r="5809">
          <cell r="A5809" t="str">
            <v>275447137</v>
          </cell>
        </row>
        <row r="5810">
          <cell r="A5810" t="str">
            <v>275447138</v>
          </cell>
        </row>
        <row r="5811">
          <cell r="A5811" t="str">
            <v>275447139</v>
          </cell>
        </row>
        <row r="5812">
          <cell r="A5812" t="str">
            <v>275447141</v>
          </cell>
        </row>
        <row r="5813">
          <cell r="A5813" t="str">
            <v>275447200</v>
          </cell>
        </row>
        <row r="5814">
          <cell r="A5814" t="str">
            <v>275447202</v>
          </cell>
        </row>
        <row r="5815">
          <cell r="A5815" t="str">
            <v>275447203</v>
          </cell>
        </row>
        <row r="5816">
          <cell r="A5816" t="str">
            <v>275447204</v>
          </cell>
        </row>
        <row r="5817">
          <cell r="A5817" t="str">
            <v>275447205</v>
          </cell>
        </row>
        <row r="5818">
          <cell r="A5818" t="str">
            <v>275447206</v>
          </cell>
        </row>
        <row r="5819">
          <cell r="A5819" t="str">
            <v>275447207</v>
          </cell>
        </row>
        <row r="5820">
          <cell r="A5820" t="str">
            <v>275447208</v>
          </cell>
        </row>
        <row r="5821">
          <cell r="A5821" t="str">
            <v>275447209</v>
          </cell>
        </row>
        <row r="5822">
          <cell r="A5822" t="str">
            <v>275447211</v>
          </cell>
        </row>
        <row r="5823">
          <cell r="A5823" t="str">
            <v>275447212</v>
          </cell>
        </row>
        <row r="5824">
          <cell r="A5824" t="str">
            <v>275447213</v>
          </cell>
        </row>
        <row r="5825">
          <cell r="A5825" t="str">
            <v>275800000</v>
          </cell>
        </row>
        <row r="5826">
          <cell r="A5826" t="str">
            <v>275830000</v>
          </cell>
        </row>
        <row r="5827">
          <cell r="A5827" t="str">
            <v>275830100</v>
          </cell>
        </row>
        <row r="5828">
          <cell r="A5828" t="str">
            <v>275830200</v>
          </cell>
        </row>
        <row r="5829">
          <cell r="A5829" t="str">
            <v>275830203</v>
          </cell>
        </row>
        <row r="5830">
          <cell r="A5830" t="str">
            <v>275830204</v>
          </cell>
        </row>
        <row r="5831">
          <cell r="A5831" t="str">
            <v>275830205</v>
          </cell>
        </row>
        <row r="5832">
          <cell r="A5832" t="str">
            <v>275830206</v>
          </cell>
        </row>
        <row r="5833">
          <cell r="A5833" t="str">
            <v>275830400</v>
          </cell>
        </row>
        <row r="5834">
          <cell r="A5834" t="str">
            <v>275830405</v>
          </cell>
        </row>
        <row r="5835">
          <cell r="A5835" t="str">
            <v>275830406</v>
          </cell>
        </row>
        <row r="5836">
          <cell r="A5836" t="str">
            <v>275830407</v>
          </cell>
        </row>
        <row r="5837">
          <cell r="A5837" t="str">
            <v>275833000</v>
          </cell>
        </row>
        <row r="5838">
          <cell r="A5838" t="str">
            <v>275833100</v>
          </cell>
        </row>
        <row r="5839">
          <cell r="A5839" t="str">
            <v>275833300</v>
          </cell>
        </row>
        <row r="5840">
          <cell r="A5840" t="str">
            <v>275833302</v>
          </cell>
        </row>
        <row r="5841">
          <cell r="A5841" t="str">
            <v>275833303</v>
          </cell>
        </row>
        <row r="5842">
          <cell r="A5842" t="str">
            <v>275833305</v>
          </cell>
        </row>
        <row r="5843">
          <cell r="A5843" t="str">
            <v>275833500</v>
          </cell>
        </row>
        <row r="5844">
          <cell r="A5844" t="str">
            <v>275833504</v>
          </cell>
        </row>
        <row r="5845">
          <cell r="A5845" t="str">
            <v>275833507</v>
          </cell>
        </row>
        <row r="5846">
          <cell r="A5846" t="str">
            <v>275833508</v>
          </cell>
        </row>
        <row r="5847">
          <cell r="A5847" t="str">
            <v>275835000</v>
          </cell>
        </row>
        <row r="5848">
          <cell r="A5848" t="str">
            <v>275835100</v>
          </cell>
        </row>
        <row r="5849">
          <cell r="A5849" t="str">
            <v>275835102</v>
          </cell>
        </row>
        <row r="5850">
          <cell r="A5850" t="str">
            <v>275835105</v>
          </cell>
        </row>
        <row r="5851">
          <cell r="A5851" t="str">
            <v>275835200</v>
          </cell>
        </row>
        <row r="5852">
          <cell r="A5852" t="str">
            <v>275835202</v>
          </cell>
        </row>
        <row r="5853">
          <cell r="A5853" t="str">
            <v>275837000</v>
          </cell>
        </row>
        <row r="5854">
          <cell r="A5854" t="str">
            <v>275837100</v>
          </cell>
        </row>
        <row r="5855">
          <cell r="A5855" t="str">
            <v>275837102</v>
          </cell>
        </row>
        <row r="5856">
          <cell r="A5856" t="str">
            <v>275837103</v>
          </cell>
        </row>
        <row r="5857">
          <cell r="A5857" t="str">
            <v>275837200</v>
          </cell>
        </row>
        <row r="5858">
          <cell r="A5858" t="str">
            <v>275837202</v>
          </cell>
        </row>
        <row r="5859">
          <cell r="A5859" t="str">
            <v>275839000</v>
          </cell>
        </row>
        <row r="5860">
          <cell r="A5860" t="str">
            <v>275839100</v>
          </cell>
        </row>
        <row r="5861">
          <cell r="A5861" t="str">
            <v>275839200</v>
          </cell>
        </row>
        <row r="5862">
          <cell r="A5862" t="str">
            <v>275839202</v>
          </cell>
        </row>
        <row r="5863">
          <cell r="A5863" t="str">
            <v>275839300</v>
          </cell>
        </row>
        <row r="5864">
          <cell r="A5864" t="str">
            <v>275839302</v>
          </cell>
        </row>
        <row r="5865">
          <cell r="A5865" t="str">
            <v>275839400</v>
          </cell>
        </row>
        <row r="5866">
          <cell r="A5866" t="str">
            <v>275839500</v>
          </cell>
        </row>
        <row r="5867">
          <cell r="A5867" t="str">
            <v>275839503</v>
          </cell>
        </row>
        <row r="5868">
          <cell r="A5868" t="str">
            <v>275839504</v>
          </cell>
        </row>
        <row r="5869">
          <cell r="A5869" t="str">
            <v>275843000</v>
          </cell>
        </row>
        <row r="5870">
          <cell r="A5870" t="str">
            <v>275843100</v>
          </cell>
        </row>
        <row r="5871">
          <cell r="A5871" t="str">
            <v>275843200</v>
          </cell>
        </row>
        <row r="5872">
          <cell r="A5872" t="str">
            <v>275845000</v>
          </cell>
        </row>
        <row r="5873">
          <cell r="A5873" t="str">
            <v>275845100</v>
          </cell>
        </row>
        <row r="5874">
          <cell r="A5874" t="str">
            <v>275845200</v>
          </cell>
        </row>
        <row r="5875">
          <cell r="A5875" t="str">
            <v>275845203</v>
          </cell>
        </row>
        <row r="5876">
          <cell r="A5876" t="str">
            <v>275845205</v>
          </cell>
        </row>
        <row r="5877">
          <cell r="A5877" t="str">
            <v>275845206</v>
          </cell>
        </row>
        <row r="5878">
          <cell r="A5878" t="str">
            <v>275845207</v>
          </cell>
        </row>
        <row r="5879">
          <cell r="A5879" t="str">
            <v>275845208</v>
          </cell>
        </row>
        <row r="5880">
          <cell r="A5880" t="str">
            <v>275845209</v>
          </cell>
        </row>
        <row r="5881">
          <cell r="A5881" t="str">
            <v>275845300</v>
          </cell>
        </row>
        <row r="5882">
          <cell r="A5882" t="str">
            <v>275845303</v>
          </cell>
        </row>
        <row r="5883">
          <cell r="A5883" t="str">
            <v>275845304</v>
          </cell>
        </row>
        <row r="5884">
          <cell r="A5884" t="str">
            <v>275845305</v>
          </cell>
        </row>
        <row r="5885">
          <cell r="A5885" t="str">
            <v>275845306</v>
          </cell>
        </row>
        <row r="5886">
          <cell r="A5886" t="str">
            <v>275845307</v>
          </cell>
        </row>
        <row r="5887">
          <cell r="A5887" t="str">
            <v>275845308</v>
          </cell>
        </row>
        <row r="5888">
          <cell r="A5888" t="str">
            <v>275845309</v>
          </cell>
        </row>
        <row r="5889">
          <cell r="A5889" t="str">
            <v>275845311</v>
          </cell>
        </row>
        <row r="5890">
          <cell r="A5890" t="str">
            <v>275845312</v>
          </cell>
        </row>
        <row r="5891">
          <cell r="A5891" t="str">
            <v>275845400</v>
          </cell>
        </row>
        <row r="5892">
          <cell r="A5892" t="str">
            <v>275845402</v>
          </cell>
        </row>
        <row r="5893">
          <cell r="A5893" t="str">
            <v>275847000</v>
          </cell>
        </row>
        <row r="5894">
          <cell r="A5894" t="str">
            <v>275847100</v>
          </cell>
        </row>
        <row r="5895">
          <cell r="A5895" t="str">
            <v>275847200</v>
          </cell>
        </row>
        <row r="5896">
          <cell r="A5896" t="str">
            <v>275847300</v>
          </cell>
        </row>
        <row r="5897">
          <cell r="A5897" t="str">
            <v>275847400</v>
          </cell>
        </row>
        <row r="5898">
          <cell r="A5898" t="str">
            <v>275853000</v>
          </cell>
        </row>
        <row r="5899">
          <cell r="A5899" t="str">
            <v>275853100</v>
          </cell>
        </row>
        <row r="5900">
          <cell r="A5900" t="str">
            <v>275853200</v>
          </cell>
        </row>
        <row r="5901">
          <cell r="A5901" t="str">
            <v>275853203</v>
          </cell>
        </row>
        <row r="5902">
          <cell r="A5902" t="str">
            <v>275853204</v>
          </cell>
        </row>
        <row r="5903">
          <cell r="A5903" t="str">
            <v>275853205</v>
          </cell>
        </row>
        <row r="5904">
          <cell r="A5904" t="str">
            <v>275853209</v>
          </cell>
        </row>
        <row r="5905">
          <cell r="A5905" t="str">
            <v>275853215</v>
          </cell>
        </row>
        <row r="5906">
          <cell r="A5906" t="str">
            <v>275853217</v>
          </cell>
        </row>
        <row r="5907">
          <cell r="A5907" t="str">
            <v>275853222</v>
          </cell>
        </row>
        <row r="5908">
          <cell r="A5908" t="str">
            <v>275853223</v>
          </cell>
        </row>
        <row r="5909">
          <cell r="A5909" t="str">
            <v>275853226</v>
          </cell>
        </row>
        <row r="5910">
          <cell r="A5910" t="str">
            <v>275853227</v>
          </cell>
        </row>
        <row r="5911">
          <cell r="A5911" t="str">
            <v>275853228</v>
          </cell>
        </row>
        <row r="5912">
          <cell r="A5912" t="str">
            <v>275855000</v>
          </cell>
        </row>
        <row r="5913">
          <cell r="A5913" t="str">
            <v>275855100</v>
          </cell>
        </row>
        <row r="5914">
          <cell r="A5914" t="str">
            <v>275855200</v>
          </cell>
        </row>
        <row r="5915">
          <cell r="A5915" t="str">
            <v>275855206</v>
          </cell>
        </row>
        <row r="5916">
          <cell r="A5916" t="str">
            <v>275855300</v>
          </cell>
        </row>
        <row r="5917">
          <cell r="A5917" t="str">
            <v>275855308</v>
          </cell>
        </row>
        <row r="5918">
          <cell r="A5918" t="str">
            <v>275855400</v>
          </cell>
        </row>
        <row r="5919">
          <cell r="A5919" t="str">
            <v>275855402</v>
          </cell>
        </row>
        <row r="5920">
          <cell r="A5920" t="str">
            <v>275855408</v>
          </cell>
        </row>
        <row r="5921">
          <cell r="A5921" t="str">
            <v>275857000</v>
          </cell>
        </row>
        <row r="5922">
          <cell r="A5922" t="str">
            <v>275857100</v>
          </cell>
        </row>
        <row r="5923">
          <cell r="A5923" t="str">
            <v>275857400</v>
          </cell>
        </row>
        <row r="5924">
          <cell r="A5924" t="str">
            <v>275859000</v>
          </cell>
        </row>
        <row r="5925">
          <cell r="A5925" t="str">
            <v>275859100</v>
          </cell>
        </row>
        <row r="5926">
          <cell r="A5926" t="str">
            <v>275859200</v>
          </cell>
        </row>
        <row r="5927">
          <cell r="A5927" t="str">
            <v>275859300</v>
          </cell>
        </row>
        <row r="5928">
          <cell r="A5928" t="str">
            <v>275859400</v>
          </cell>
        </row>
        <row r="5929">
          <cell r="A5929" t="str">
            <v>275859500</v>
          </cell>
        </row>
        <row r="5930">
          <cell r="A5930" t="str">
            <v>276000000</v>
          </cell>
        </row>
        <row r="5931">
          <cell r="A5931" t="str">
            <v>276030000</v>
          </cell>
        </row>
        <row r="5932">
          <cell r="A5932" t="str">
            <v>276030100</v>
          </cell>
        </row>
        <row r="5933">
          <cell r="A5933" t="str">
            <v>276030200</v>
          </cell>
        </row>
        <row r="5934">
          <cell r="A5934" t="str">
            <v>276030300</v>
          </cell>
        </row>
        <row r="5935">
          <cell r="A5935" t="str">
            <v>276033000</v>
          </cell>
        </row>
        <row r="5936">
          <cell r="A5936" t="str">
            <v>276033100</v>
          </cell>
        </row>
        <row r="5937">
          <cell r="A5937" t="str">
            <v>276033102</v>
          </cell>
        </row>
        <row r="5938">
          <cell r="A5938" t="str">
            <v>276033200</v>
          </cell>
        </row>
        <row r="5939">
          <cell r="A5939" t="str">
            <v>276033203</v>
          </cell>
        </row>
        <row r="5940">
          <cell r="A5940" t="str">
            <v>276033400</v>
          </cell>
        </row>
        <row r="5941">
          <cell r="A5941" t="str">
            <v>276033402</v>
          </cell>
        </row>
        <row r="5942">
          <cell r="A5942" t="str">
            <v>276033500</v>
          </cell>
        </row>
        <row r="5943">
          <cell r="A5943" t="str">
            <v>276035000</v>
          </cell>
        </row>
        <row r="5944">
          <cell r="A5944" t="str">
            <v>276035100</v>
          </cell>
        </row>
        <row r="5945">
          <cell r="A5945" t="str">
            <v>276035400</v>
          </cell>
        </row>
        <row r="5946">
          <cell r="A5946" t="str">
            <v>276035402</v>
          </cell>
        </row>
        <row r="5947">
          <cell r="A5947" t="str">
            <v>276035403</v>
          </cell>
        </row>
        <row r="5948">
          <cell r="A5948" t="str">
            <v>276035404</v>
          </cell>
        </row>
        <row r="5949">
          <cell r="A5949" t="str">
            <v>276037000</v>
          </cell>
        </row>
        <row r="5950">
          <cell r="A5950" t="str">
            <v>276037100</v>
          </cell>
        </row>
        <row r="5951">
          <cell r="A5951" t="str">
            <v>276037102</v>
          </cell>
        </row>
        <row r="5952">
          <cell r="A5952" t="str">
            <v>276037104</v>
          </cell>
        </row>
        <row r="5953">
          <cell r="A5953" t="str">
            <v>276037105</v>
          </cell>
        </row>
        <row r="5954">
          <cell r="A5954" t="str">
            <v>276037200</v>
          </cell>
        </row>
        <row r="5955">
          <cell r="A5955" t="str">
            <v>276037300</v>
          </cell>
        </row>
        <row r="5956">
          <cell r="A5956" t="str">
            <v>276043000</v>
          </cell>
        </row>
        <row r="5957">
          <cell r="A5957" t="str">
            <v>276043100</v>
          </cell>
        </row>
        <row r="5958">
          <cell r="A5958" t="str">
            <v>276043102</v>
          </cell>
        </row>
        <row r="5959">
          <cell r="A5959" t="str">
            <v>276043103</v>
          </cell>
        </row>
        <row r="5960">
          <cell r="A5960" t="str">
            <v>276043104</v>
          </cell>
        </row>
        <row r="5961">
          <cell r="A5961" t="str">
            <v>276043107</v>
          </cell>
        </row>
        <row r="5962">
          <cell r="A5962" t="str">
            <v>276043108</v>
          </cell>
        </row>
        <row r="5963">
          <cell r="A5963" t="str">
            <v>276043109</v>
          </cell>
        </row>
        <row r="5964">
          <cell r="A5964" t="str">
            <v>276043400</v>
          </cell>
        </row>
        <row r="5965">
          <cell r="A5965" t="str">
            <v>276043402</v>
          </cell>
        </row>
        <row r="5966">
          <cell r="A5966" t="str">
            <v>276043403</v>
          </cell>
        </row>
        <row r="5967">
          <cell r="A5967" t="str">
            <v>276043405</v>
          </cell>
        </row>
        <row r="5968">
          <cell r="A5968" t="str">
            <v>276043406</v>
          </cell>
        </row>
        <row r="5969">
          <cell r="A5969" t="str">
            <v>276045000</v>
          </cell>
        </row>
        <row r="5970">
          <cell r="A5970" t="str">
            <v>276045100</v>
          </cell>
        </row>
        <row r="5971">
          <cell r="A5971" t="str">
            <v>276045102</v>
          </cell>
        </row>
        <row r="5972">
          <cell r="A5972" t="str">
            <v>276045300</v>
          </cell>
        </row>
        <row r="5973">
          <cell r="A5973" t="str">
            <v>276045302</v>
          </cell>
        </row>
        <row r="5974">
          <cell r="A5974" t="str">
            <v>276045303</v>
          </cell>
        </row>
        <row r="5975">
          <cell r="A5975" t="str">
            <v>276045304</v>
          </cell>
        </row>
        <row r="5976">
          <cell r="A5976" t="str">
            <v>276045305</v>
          </cell>
        </row>
        <row r="5977">
          <cell r="A5977" t="str">
            <v>276045306</v>
          </cell>
        </row>
        <row r="5978">
          <cell r="A5978" t="str">
            <v>276045307</v>
          </cell>
        </row>
        <row r="5979">
          <cell r="A5979" t="str">
            <v>276045308</v>
          </cell>
        </row>
        <row r="5980">
          <cell r="A5980" t="str">
            <v>276045309</v>
          </cell>
        </row>
        <row r="5981">
          <cell r="A5981" t="str">
            <v>276045400</v>
          </cell>
        </row>
        <row r="5982">
          <cell r="A5982" t="str">
            <v>276045402</v>
          </cell>
        </row>
        <row r="5983">
          <cell r="A5983" t="str">
            <v>276045403</v>
          </cell>
        </row>
        <row r="5984">
          <cell r="A5984" t="str">
            <v>276045500</v>
          </cell>
        </row>
        <row r="5985">
          <cell r="A5985" t="str">
            <v>276045502</v>
          </cell>
        </row>
        <row r="5986">
          <cell r="A5986" t="str">
            <v>276045503</v>
          </cell>
        </row>
        <row r="5987">
          <cell r="A5987" t="str">
            <v>276045504</v>
          </cell>
        </row>
        <row r="5988">
          <cell r="A5988" t="str">
            <v>276045505</v>
          </cell>
        </row>
        <row r="5989">
          <cell r="A5989" t="str">
            <v>276045507</v>
          </cell>
        </row>
        <row r="5990">
          <cell r="A5990" t="str">
            <v>276047000</v>
          </cell>
        </row>
        <row r="5991">
          <cell r="A5991" t="str">
            <v>276047100</v>
          </cell>
        </row>
        <row r="5992">
          <cell r="A5992" t="str">
            <v>276047103</v>
          </cell>
        </row>
        <row r="5993">
          <cell r="A5993" t="str">
            <v>276047105</v>
          </cell>
        </row>
        <row r="5994">
          <cell r="A5994" t="str">
            <v>276047500</v>
          </cell>
        </row>
        <row r="5995">
          <cell r="A5995" t="str">
            <v>276047502</v>
          </cell>
        </row>
        <row r="5996">
          <cell r="A5996" t="str">
            <v>276047504</v>
          </cell>
        </row>
        <row r="5997">
          <cell r="A5997" t="str">
            <v>276049000</v>
          </cell>
        </row>
        <row r="5998">
          <cell r="A5998" t="str">
            <v>276049100</v>
          </cell>
        </row>
        <row r="5999">
          <cell r="A5999" t="str">
            <v>276049102</v>
          </cell>
        </row>
        <row r="6000">
          <cell r="A6000" t="str">
            <v>276049200</v>
          </cell>
        </row>
        <row r="6001">
          <cell r="A6001" t="str">
            <v>276049300</v>
          </cell>
        </row>
        <row r="6002">
          <cell r="A6002" t="str">
            <v>276049400</v>
          </cell>
        </row>
        <row r="6003">
          <cell r="A6003" t="str">
            <v>276049600</v>
          </cell>
        </row>
        <row r="6004">
          <cell r="A6004" t="str">
            <v>276049602</v>
          </cell>
        </row>
        <row r="6005">
          <cell r="A6005" t="str">
            <v>276049603</v>
          </cell>
        </row>
        <row r="6006">
          <cell r="A6006" t="str">
            <v>276049604</v>
          </cell>
        </row>
        <row r="6007">
          <cell r="A6007" t="str">
            <v>276049605</v>
          </cell>
        </row>
        <row r="6008">
          <cell r="A6008" t="str">
            <v>276053000</v>
          </cell>
        </row>
        <row r="6009">
          <cell r="A6009" t="str">
            <v>276053100</v>
          </cell>
        </row>
        <row r="6010">
          <cell r="A6010" t="str">
            <v>276053102</v>
          </cell>
        </row>
        <row r="6011">
          <cell r="A6011" t="str">
            <v>276053103</v>
          </cell>
        </row>
        <row r="6012">
          <cell r="A6012" t="str">
            <v>276053104</v>
          </cell>
        </row>
        <row r="6013">
          <cell r="A6013" t="str">
            <v>276053105</v>
          </cell>
        </row>
        <row r="6014">
          <cell r="A6014" t="str">
            <v>276053106</v>
          </cell>
        </row>
        <row r="6015">
          <cell r="A6015" t="str">
            <v>276053109</v>
          </cell>
        </row>
        <row r="6016">
          <cell r="A6016" t="str">
            <v>276053113</v>
          </cell>
        </row>
        <row r="6017">
          <cell r="A6017" t="str">
            <v>276053200</v>
          </cell>
        </row>
        <row r="6018">
          <cell r="A6018" t="str">
            <v>276053300</v>
          </cell>
        </row>
        <row r="6019">
          <cell r="A6019" t="str">
            <v>276053303</v>
          </cell>
        </row>
        <row r="6020">
          <cell r="A6020" t="str">
            <v>276053306</v>
          </cell>
        </row>
        <row r="6021">
          <cell r="A6021" t="str">
            <v>276053307</v>
          </cell>
        </row>
        <row r="6022">
          <cell r="A6022" t="str">
            <v>276053308</v>
          </cell>
        </row>
        <row r="6023">
          <cell r="A6023" t="str">
            <v>276200000</v>
          </cell>
        </row>
        <row r="6024">
          <cell r="A6024" t="str">
            <v>276230000</v>
          </cell>
        </row>
        <row r="6025">
          <cell r="A6025" t="str">
            <v>276230100</v>
          </cell>
        </row>
        <row r="6026">
          <cell r="A6026" t="str">
            <v>276230106</v>
          </cell>
        </row>
        <row r="6027">
          <cell r="A6027" t="str">
            <v>276230300</v>
          </cell>
        </row>
        <row r="6028">
          <cell r="A6028" t="str">
            <v>276230400</v>
          </cell>
        </row>
        <row r="6029">
          <cell r="A6029" t="str">
            <v>276230500</v>
          </cell>
        </row>
        <row r="6030">
          <cell r="A6030" t="str">
            <v>276233000</v>
          </cell>
        </row>
        <row r="6031">
          <cell r="A6031" t="str">
            <v>276233100</v>
          </cell>
        </row>
        <row r="6032">
          <cell r="A6032" t="str">
            <v>276233102</v>
          </cell>
        </row>
        <row r="6033">
          <cell r="A6033" t="str">
            <v>276233103</v>
          </cell>
        </row>
        <row r="6034">
          <cell r="A6034" t="str">
            <v>276233200</v>
          </cell>
        </row>
        <row r="6035">
          <cell r="A6035" t="str">
            <v>276233300</v>
          </cell>
        </row>
        <row r="6036">
          <cell r="A6036" t="str">
            <v>276233400</v>
          </cell>
        </row>
        <row r="6037">
          <cell r="A6037" t="str">
            <v>276233500</v>
          </cell>
        </row>
        <row r="6038">
          <cell r="A6038" t="str">
            <v>276233600</v>
          </cell>
        </row>
        <row r="6039">
          <cell r="A6039" t="str">
            <v>276235000</v>
          </cell>
        </row>
        <row r="6040">
          <cell r="A6040" t="str">
            <v>276235100</v>
          </cell>
        </row>
        <row r="6041">
          <cell r="A6041" t="str">
            <v>276235200</v>
          </cell>
        </row>
        <row r="6042">
          <cell r="A6042" t="str">
            <v>276235300</v>
          </cell>
        </row>
        <row r="6043">
          <cell r="A6043" t="str">
            <v>276235400</v>
          </cell>
        </row>
        <row r="6044">
          <cell r="A6044" t="str">
            <v>276237000</v>
          </cell>
        </row>
        <row r="6045">
          <cell r="A6045" t="str">
            <v>276237100</v>
          </cell>
        </row>
        <row r="6046">
          <cell r="A6046" t="str">
            <v>276237200</v>
          </cell>
        </row>
        <row r="6047">
          <cell r="A6047" t="str">
            <v>276237300</v>
          </cell>
        </row>
        <row r="6048">
          <cell r="A6048" t="str">
            <v>276237400</v>
          </cell>
        </row>
        <row r="6049">
          <cell r="A6049" t="str">
            <v>276239000</v>
          </cell>
        </row>
        <row r="6050">
          <cell r="A6050" t="str">
            <v>276239100</v>
          </cell>
        </row>
        <row r="6051">
          <cell r="A6051" t="str">
            <v>276239200</v>
          </cell>
        </row>
        <row r="6052">
          <cell r="A6052" t="str">
            <v>276239300</v>
          </cell>
        </row>
        <row r="6053">
          <cell r="A6053" t="str">
            <v>276239400</v>
          </cell>
        </row>
        <row r="6054">
          <cell r="A6054" t="str">
            <v>276239500</v>
          </cell>
        </row>
        <row r="6055">
          <cell r="A6055" t="str">
            <v>276239600</v>
          </cell>
        </row>
        <row r="6056">
          <cell r="A6056" t="str">
            <v>276239700</v>
          </cell>
        </row>
        <row r="6057">
          <cell r="A6057" t="str">
            <v>276243000</v>
          </cell>
        </row>
        <row r="6058">
          <cell r="A6058" t="str">
            <v>276243100</v>
          </cell>
        </row>
        <row r="6059">
          <cell r="A6059" t="str">
            <v>276245000</v>
          </cell>
        </row>
        <row r="6060">
          <cell r="A6060" t="str">
            <v>276245100</v>
          </cell>
        </row>
        <row r="6061">
          <cell r="A6061" t="str">
            <v>276245102</v>
          </cell>
        </row>
        <row r="6062">
          <cell r="A6062" t="str">
            <v>276245106</v>
          </cell>
        </row>
        <row r="6063">
          <cell r="A6063" t="str">
            <v>276247000</v>
          </cell>
        </row>
        <row r="6064">
          <cell r="A6064" t="str">
            <v>276247100</v>
          </cell>
        </row>
        <row r="6065">
          <cell r="A6065" t="str">
            <v>276247103</v>
          </cell>
        </row>
        <row r="6066">
          <cell r="A6066" t="str">
            <v>276247104</v>
          </cell>
        </row>
        <row r="6067">
          <cell r="A6067" t="str">
            <v>276247105</v>
          </cell>
        </row>
        <row r="6068">
          <cell r="A6068" t="str">
            <v>276247106</v>
          </cell>
        </row>
        <row r="6069">
          <cell r="A6069" t="str">
            <v>276247200</v>
          </cell>
        </row>
        <row r="6070">
          <cell r="A6070" t="str">
            <v>276247202</v>
          </cell>
        </row>
        <row r="6071">
          <cell r="A6071" t="str">
            <v>276247203</v>
          </cell>
        </row>
        <row r="6072">
          <cell r="A6072" t="str">
            <v>276249000</v>
          </cell>
        </row>
        <row r="6073">
          <cell r="A6073" t="str">
            <v>276249100</v>
          </cell>
        </row>
        <row r="6074">
          <cell r="A6074" t="str">
            <v>276253000</v>
          </cell>
        </row>
        <row r="6075">
          <cell r="A6075" t="str">
            <v>276253100</v>
          </cell>
        </row>
        <row r="6076">
          <cell r="A6076" t="str">
            <v>276253200</v>
          </cell>
        </row>
        <row r="6077">
          <cell r="A6077" t="str">
            <v>276253300</v>
          </cell>
        </row>
        <row r="6078">
          <cell r="A6078" t="str">
            <v>276253400</v>
          </cell>
        </row>
        <row r="6079">
          <cell r="A6079" t="str">
            <v>276255000</v>
          </cell>
        </row>
        <row r="6080">
          <cell r="A6080" t="str">
            <v>276255100</v>
          </cell>
        </row>
        <row r="6081">
          <cell r="A6081" t="str">
            <v>276257000</v>
          </cell>
        </row>
        <row r="6082">
          <cell r="A6082" t="str">
            <v>276257100</v>
          </cell>
        </row>
        <row r="6083">
          <cell r="A6083" t="str">
            <v>276257200</v>
          </cell>
        </row>
        <row r="6084">
          <cell r="A6084" t="str">
            <v>276257300</v>
          </cell>
        </row>
        <row r="6085">
          <cell r="A6085" t="str">
            <v>276259000</v>
          </cell>
        </row>
        <row r="6086">
          <cell r="A6086" t="str">
            <v>276259100</v>
          </cell>
        </row>
        <row r="6087">
          <cell r="A6087" t="str">
            <v>276263000</v>
          </cell>
        </row>
        <row r="6088">
          <cell r="A6088" t="str">
            <v>276263100</v>
          </cell>
        </row>
        <row r="6089">
          <cell r="A6089" t="str">
            <v>276263102</v>
          </cell>
        </row>
        <row r="6090">
          <cell r="A6090" t="str">
            <v>276263300</v>
          </cell>
        </row>
        <row r="6091">
          <cell r="A6091" t="str">
            <v>276263400</v>
          </cell>
        </row>
        <row r="6092">
          <cell r="A6092" t="str">
            <v>276265000</v>
          </cell>
        </row>
        <row r="6093">
          <cell r="A6093" t="str">
            <v>276265100</v>
          </cell>
        </row>
        <row r="6094">
          <cell r="A6094" t="str">
            <v>276269000</v>
          </cell>
        </row>
        <row r="6095">
          <cell r="A6095" t="str">
            <v>276269100</v>
          </cell>
        </row>
        <row r="6096">
          <cell r="A6096" t="str">
            <v>276269200</v>
          </cell>
        </row>
        <row r="6097">
          <cell r="A6097" t="str">
            <v>276269300</v>
          </cell>
        </row>
        <row r="6098">
          <cell r="A6098" t="str">
            <v>276269302</v>
          </cell>
        </row>
        <row r="6099">
          <cell r="A6099" t="str">
            <v>276269303</v>
          </cell>
        </row>
        <row r="6100">
          <cell r="A6100" t="str">
            <v>276273000</v>
          </cell>
        </row>
        <row r="6101">
          <cell r="A6101" t="str">
            <v>276273100</v>
          </cell>
        </row>
        <row r="6102">
          <cell r="A6102" t="str">
            <v>276273200</v>
          </cell>
        </row>
        <row r="6103">
          <cell r="A6103" t="str">
            <v>276273300</v>
          </cell>
        </row>
        <row r="6104">
          <cell r="A6104" t="str">
            <v>276273400</v>
          </cell>
        </row>
        <row r="6105">
          <cell r="A6105" t="str">
            <v>276273500</v>
          </cell>
        </row>
        <row r="6106">
          <cell r="A6106" t="str">
            <v>276275000</v>
          </cell>
        </row>
        <row r="6107">
          <cell r="A6107" t="str">
            <v>276275100</v>
          </cell>
        </row>
        <row r="6108">
          <cell r="A6108" t="str">
            <v>276275102</v>
          </cell>
        </row>
        <row r="6109">
          <cell r="A6109" t="str">
            <v>276275103</v>
          </cell>
        </row>
        <row r="6110">
          <cell r="A6110" t="str">
            <v>276275200</v>
          </cell>
        </row>
        <row r="6111">
          <cell r="A6111" t="str">
            <v>276275300</v>
          </cell>
        </row>
        <row r="6112">
          <cell r="A6112" t="str">
            <v>276600000</v>
          </cell>
        </row>
        <row r="6113">
          <cell r="A6113" t="str">
            <v>276630000</v>
          </cell>
        </row>
        <row r="6114">
          <cell r="A6114" t="str">
            <v>276630100</v>
          </cell>
        </row>
        <row r="6115">
          <cell r="A6115" t="str">
            <v>276630103</v>
          </cell>
        </row>
        <row r="6116">
          <cell r="A6116" t="str">
            <v>276633000</v>
          </cell>
        </row>
        <row r="6117">
          <cell r="A6117" t="str">
            <v>276633100</v>
          </cell>
        </row>
        <row r="6118">
          <cell r="A6118" t="str">
            <v>276633102</v>
          </cell>
        </row>
        <row r="6119">
          <cell r="A6119" t="str">
            <v>276633400</v>
          </cell>
        </row>
        <row r="6120">
          <cell r="A6120" t="str">
            <v>276635000</v>
          </cell>
        </row>
        <row r="6121">
          <cell r="A6121" t="str">
            <v>276635100</v>
          </cell>
        </row>
        <row r="6122">
          <cell r="A6122" t="str">
            <v>276635200</v>
          </cell>
        </row>
        <row r="6123">
          <cell r="A6123" t="str">
            <v>276635300</v>
          </cell>
        </row>
        <row r="6124">
          <cell r="A6124" t="str">
            <v>276635302</v>
          </cell>
        </row>
        <row r="6125">
          <cell r="A6125" t="str">
            <v>276635304</v>
          </cell>
        </row>
        <row r="6126">
          <cell r="A6126" t="str">
            <v>276637000</v>
          </cell>
        </row>
        <row r="6127">
          <cell r="A6127" t="str">
            <v>276637100</v>
          </cell>
        </row>
        <row r="6128">
          <cell r="A6128" t="str">
            <v>276637102</v>
          </cell>
        </row>
        <row r="6129">
          <cell r="A6129" t="str">
            <v>276637106</v>
          </cell>
        </row>
        <row r="6130">
          <cell r="A6130" t="str">
            <v>276637200</v>
          </cell>
        </row>
        <row r="6131">
          <cell r="A6131" t="str">
            <v>276637300</v>
          </cell>
        </row>
        <row r="6132">
          <cell r="A6132" t="str">
            <v>276637302</v>
          </cell>
        </row>
        <row r="6133">
          <cell r="A6133" t="str">
            <v>276637400</v>
          </cell>
        </row>
        <row r="6134">
          <cell r="A6134" t="str">
            <v>276637500</v>
          </cell>
        </row>
        <row r="6135">
          <cell r="A6135" t="str">
            <v>276639000</v>
          </cell>
        </row>
        <row r="6136">
          <cell r="A6136" t="str">
            <v>276639100</v>
          </cell>
        </row>
        <row r="6137">
          <cell r="A6137" t="str">
            <v>276639200</v>
          </cell>
        </row>
        <row r="6138">
          <cell r="A6138" t="str">
            <v>276643000</v>
          </cell>
        </row>
        <row r="6139">
          <cell r="A6139" t="str">
            <v>276643100</v>
          </cell>
        </row>
        <row r="6140">
          <cell r="A6140" t="str">
            <v>276643200</v>
          </cell>
        </row>
        <row r="6141">
          <cell r="A6141" t="str">
            <v>276643400</v>
          </cell>
        </row>
        <row r="6142">
          <cell r="A6142" t="str">
            <v>276643500</v>
          </cell>
        </row>
        <row r="6143">
          <cell r="A6143" t="str">
            <v>276645000</v>
          </cell>
        </row>
        <row r="6144">
          <cell r="A6144" t="str">
            <v>276645100</v>
          </cell>
        </row>
        <row r="6145">
          <cell r="A6145" t="str">
            <v>276645103</v>
          </cell>
        </row>
        <row r="6146">
          <cell r="A6146" t="str">
            <v>276645200</v>
          </cell>
        </row>
        <row r="6147">
          <cell r="A6147" t="str">
            <v>276645300</v>
          </cell>
        </row>
        <row r="6148">
          <cell r="A6148" t="str">
            <v>276645303</v>
          </cell>
        </row>
        <row r="6149">
          <cell r="A6149" t="str">
            <v>276645304</v>
          </cell>
        </row>
        <row r="6150">
          <cell r="A6150" t="str">
            <v>276645400</v>
          </cell>
        </row>
        <row r="6151">
          <cell r="A6151" t="str">
            <v>276645402</v>
          </cell>
        </row>
        <row r="6152">
          <cell r="A6152" t="str">
            <v>276645600</v>
          </cell>
        </row>
        <row r="6153">
          <cell r="A6153" t="str">
            <v>276647000</v>
          </cell>
        </row>
        <row r="6154">
          <cell r="A6154" t="str">
            <v>276647100</v>
          </cell>
        </row>
        <row r="6155">
          <cell r="A6155" t="str">
            <v>276647108</v>
          </cell>
        </row>
        <row r="6156">
          <cell r="A6156" t="str">
            <v>276647300</v>
          </cell>
        </row>
        <row r="6157">
          <cell r="A6157" t="str">
            <v>276649000</v>
          </cell>
        </row>
        <row r="6158">
          <cell r="A6158" t="str">
            <v>276649100</v>
          </cell>
        </row>
        <row r="6159">
          <cell r="A6159" t="str">
            <v>276649104</v>
          </cell>
        </row>
        <row r="6160">
          <cell r="A6160" t="str">
            <v>276649105</v>
          </cell>
        </row>
        <row r="6161">
          <cell r="A6161" t="str">
            <v>310000000</v>
          </cell>
        </row>
        <row r="6162">
          <cell r="A6162" t="str">
            <v>311000000</v>
          </cell>
        </row>
        <row r="6163">
          <cell r="A6163" t="str">
            <v>311010000</v>
          </cell>
        </row>
        <row r="6164">
          <cell r="A6164" t="str">
            <v>313600000</v>
          </cell>
        </row>
        <row r="6165">
          <cell r="A6165" t="str">
            <v>313630000</v>
          </cell>
        </row>
        <row r="6166">
          <cell r="A6166" t="str">
            <v>313630100</v>
          </cell>
        </row>
        <row r="6167">
          <cell r="A6167" t="str">
            <v>313630103</v>
          </cell>
        </row>
        <row r="6168">
          <cell r="A6168" t="str">
            <v>313630109</v>
          </cell>
        </row>
        <row r="6169">
          <cell r="A6169" t="str">
            <v>313630123</v>
          </cell>
        </row>
        <row r="6170">
          <cell r="A6170" t="str">
            <v>313630200</v>
          </cell>
        </row>
        <row r="6171">
          <cell r="A6171" t="str">
            <v>313630300</v>
          </cell>
        </row>
        <row r="6172">
          <cell r="A6172" t="str">
            <v>313633000</v>
          </cell>
        </row>
        <row r="6173">
          <cell r="A6173" t="str">
            <v>313633100</v>
          </cell>
        </row>
        <row r="6174">
          <cell r="A6174" t="str">
            <v>313633200</v>
          </cell>
        </row>
        <row r="6175">
          <cell r="A6175" t="str">
            <v>313633300</v>
          </cell>
        </row>
        <row r="6176">
          <cell r="A6176" t="str">
            <v>313635000</v>
          </cell>
        </row>
        <row r="6177">
          <cell r="A6177" t="str">
            <v>313635100</v>
          </cell>
        </row>
        <row r="6178">
          <cell r="A6178" t="str">
            <v>313635400</v>
          </cell>
        </row>
        <row r="6179">
          <cell r="A6179" t="str">
            <v>313635500</v>
          </cell>
        </row>
        <row r="6180">
          <cell r="A6180" t="str">
            <v>313637000</v>
          </cell>
        </row>
        <row r="6181">
          <cell r="A6181" t="str">
            <v>313637100</v>
          </cell>
        </row>
        <row r="6182">
          <cell r="A6182" t="str">
            <v>313637200</v>
          </cell>
        </row>
        <row r="6183">
          <cell r="A6183" t="str">
            <v>313637300</v>
          </cell>
        </row>
        <row r="6184">
          <cell r="A6184" t="str">
            <v>313639000</v>
          </cell>
        </row>
        <row r="6185">
          <cell r="A6185" t="str">
            <v>313639100</v>
          </cell>
        </row>
        <row r="6186">
          <cell r="A6186" t="str">
            <v>313639300</v>
          </cell>
        </row>
        <row r="6187">
          <cell r="A6187" t="str">
            <v>313639800</v>
          </cell>
        </row>
        <row r="6188">
          <cell r="A6188" t="str">
            <v>313641000</v>
          </cell>
        </row>
        <row r="6189">
          <cell r="A6189" t="str">
            <v>313641100</v>
          </cell>
        </row>
        <row r="6190">
          <cell r="A6190" t="str">
            <v>313641200</v>
          </cell>
        </row>
        <row r="6191">
          <cell r="A6191" t="str">
            <v>313641300</v>
          </cell>
        </row>
        <row r="6192">
          <cell r="A6192" t="str">
            <v>313641400</v>
          </cell>
        </row>
        <row r="6193">
          <cell r="A6193" t="str">
            <v>313641500</v>
          </cell>
        </row>
        <row r="6194">
          <cell r="A6194" t="str">
            <v>313641600</v>
          </cell>
        </row>
        <row r="6195">
          <cell r="A6195" t="str">
            <v>313641700</v>
          </cell>
        </row>
        <row r="6196">
          <cell r="A6196" t="str">
            <v>313642000</v>
          </cell>
        </row>
        <row r="6197">
          <cell r="A6197" t="str">
            <v>313642100</v>
          </cell>
        </row>
        <row r="6198">
          <cell r="A6198" t="str">
            <v>313643000</v>
          </cell>
        </row>
        <row r="6199">
          <cell r="A6199" t="str">
            <v>313643100</v>
          </cell>
        </row>
        <row r="6200">
          <cell r="A6200" t="str">
            <v>313644000</v>
          </cell>
        </row>
        <row r="6201">
          <cell r="A6201" t="str">
            <v>313644100</v>
          </cell>
        </row>
        <row r="6202">
          <cell r="A6202" t="str">
            <v>313645000</v>
          </cell>
        </row>
        <row r="6203">
          <cell r="A6203" t="str">
            <v>313645100</v>
          </cell>
        </row>
        <row r="6204">
          <cell r="A6204" t="str">
            <v>313645105</v>
          </cell>
        </row>
        <row r="6205">
          <cell r="A6205" t="str">
            <v>313645107</v>
          </cell>
        </row>
        <row r="6206">
          <cell r="A6206" t="str">
            <v>313645300</v>
          </cell>
        </row>
        <row r="6207">
          <cell r="A6207" t="str">
            <v>313646000</v>
          </cell>
        </row>
        <row r="6208">
          <cell r="A6208" t="str">
            <v>313646100</v>
          </cell>
        </row>
        <row r="6209">
          <cell r="A6209" t="str">
            <v>313646500</v>
          </cell>
        </row>
        <row r="6210">
          <cell r="A6210" t="str">
            <v>313647000</v>
          </cell>
        </row>
        <row r="6211">
          <cell r="A6211" t="str">
            <v>313647100</v>
          </cell>
        </row>
        <row r="6212">
          <cell r="A6212" t="str">
            <v>313647400</v>
          </cell>
        </row>
        <row r="6213">
          <cell r="A6213" t="str">
            <v>313647500</v>
          </cell>
        </row>
        <row r="6214">
          <cell r="A6214" t="str">
            <v>313648000</v>
          </cell>
        </row>
        <row r="6215">
          <cell r="A6215" t="str">
            <v>313648100</v>
          </cell>
        </row>
        <row r="6216">
          <cell r="A6216" t="str">
            <v>313648400</v>
          </cell>
        </row>
        <row r="6217">
          <cell r="A6217" t="str">
            <v>313648600</v>
          </cell>
        </row>
        <row r="6218">
          <cell r="A6218" t="str">
            <v>313649000</v>
          </cell>
        </row>
        <row r="6219">
          <cell r="A6219" t="str">
            <v>313649100</v>
          </cell>
        </row>
        <row r="6220">
          <cell r="A6220" t="str">
            <v>313649200</v>
          </cell>
        </row>
        <row r="6221">
          <cell r="A6221" t="str">
            <v>313649300</v>
          </cell>
        </row>
        <row r="6222">
          <cell r="A6222" t="str">
            <v>313653000</v>
          </cell>
        </row>
        <row r="6223">
          <cell r="A6223" t="str">
            <v>313653100</v>
          </cell>
        </row>
        <row r="6224">
          <cell r="A6224" t="str">
            <v>313653103</v>
          </cell>
        </row>
        <row r="6225">
          <cell r="A6225" t="str">
            <v>313653105</v>
          </cell>
        </row>
        <row r="6226">
          <cell r="A6226" t="str">
            <v>313653107</v>
          </cell>
        </row>
        <row r="6227">
          <cell r="A6227" t="str">
            <v>313653109</v>
          </cell>
        </row>
        <row r="6228">
          <cell r="A6228" t="str">
            <v>313653200</v>
          </cell>
        </row>
        <row r="6229">
          <cell r="A6229" t="str">
            <v>313657000</v>
          </cell>
        </row>
        <row r="6230">
          <cell r="A6230" t="str">
            <v>313657100</v>
          </cell>
        </row>
        <row r="6231">
          <cell r="A6231" t="str">
            <v>313663000</v>
          </cell>
        </row>
        <row r="6232">
          <cell r="A6232" t="str">
            <v>313663100</v>
          </cell>
        </row>
        <row r="6233">
          <cell r="A6233" t="str">
            <v>314000000</v>
          </cell>
        </row>
        <row r="6234">
          <cell r="A6234" t="str">
            <v>314030000</v>
          </cell>
        </row>
        <row r="6235">
          <cell r="A6235" t="str">
            <v>314030100</v>
          </cell>
        </row>
        <row r="6236">
          <cell r="A6236" t="str">
            <v>314030103</v>
          </cell>
        </row>
        <row r="6237">
          <cell r="A6237" t="str">
            <v>314030500</v>
          </cell>
        </row>
        <row r="6238">
          <cell r="A6238" t="str">
            <v>314033000</v>
          </cell>
        </row>
        <row r="6239">
          <cell r="A6239" t="str">
            <v>314033100</v>
          </cell>
        </row>
        <row r="6240">
          <cell r="A6240" t="str">
            <v>314033103</v>
          </cell>
        </row>
        <row r="6241">
          <cell r="A6241" t="str">
            <v>314033105</v>
          </cell>
        </row>
        <row r="6242">
          <cell r="A6242" t="str">
            <v>314033107</v>
          </cell>
        </row>
        <row r="6243">
          <cell r="A6243" t="str">
            <v>314033109</v>
          </cell>
        </row>
        <row r="6244">
          <cell r="A6244" t="str">
            <v>314033300</v>
          </cell>
        </row>
        <row r="6245">
          <cell r="A6245" t="str">
            <v>314033303</v>
          </cell>
        </row>
        <row r="6246">
          <cell r="A6246" t="str">
            <v>314033400</v>
          </cell>
        </row>
        <row r="6247">
          <cell r="A6247" t="str">
            <v>314034000</v>
          </cell>
        </row>
        <row r="6248">
          <cell r="A6248" t="str">
            <v>314034100</v>
          </cell>
        </row>
        <row r="6249">
          <cell r="A6249" t="str">
            <v>314034103</v>
          </cell>
        </row>
        <row r="6250">
          <cell r="A6250" t="str">
            <v>314034105</v>
          </cell>
        </row>
        <row r="6251">
          <cell r="A6251" t="str">
            <v>314034107</v>
          </cell>
        </row>
        <row r="6252">
          <cell r="A6252" t="str">
            <v>314034108</v>
          </cell>
        </row>
        <row r="6253">
          <cell r="A6253" t="str">
            <v>314034700</v>
          </cell>
        </row>
        <row r="6254">
          <cell r="A6254" t="str">
            <v>314034703</v>
          </cell>
        </row>
        <row r="6255">
          <cell r="A6255" t="str">
            <v>314035000</v>
          </cell>
        </row>
        <row r="6256">
          <cell r="A6256" t="str">
            <v>314035100</v>
          </cell>
        </row>
        <row r="6257">
          <cell r="A6257" t="str">
            <v>314035200</v>
          </cell>
        </row>
        <row r="6258">
          <cell r="A6258" t="str">
            <v>314037000</v>
          </cell>
        </row>
        <row r="6259">
          <cell r="A6259" t="str">
            <v>314037100</v>
          </cell>
        </row>
        <row r="6260">
          <cell r="A6260" t="str">
            <v>314037105</v>
          </cell>
        </row>
        <row r="6261">
          <cell r="A6261" t="str">
            <v>314037107</v>
          </cell>
        </row>
        <row r="6262">
          <cell r="A6262" t="str">
            <v>314037109</v>
          </cell>
        </row>
        <row r="6263">
          <cell r="A6263" t="str">
            <v>314037111</v>
          </cell>
        </row>
        <row r="6264">
          <cell r="A6264" t="str">
            <v>314037200</v>
          </cell>
        </row>
        <row r="6265">
          <cell r="A6265" t="str">
            <v>314037203</v>
          </cell>
        </row>
        <row r="6266">
          <cell r="A6266" t="str">
            <v>314039000</v>
          </cell>
        </row>
        <row r="6267">
          <cell r="A6267" t="str">
            <v>314039100</v>
          </cell>
        </row>
        <row r="6268">
          <cell r="A6268" t="str">
            <v>314039103</v>
          </cell>
        </row>
        <row r="6269">
          <cell r="A6269" t="str">
            <v>314039105</v>
          </cell>
        </row>
        <row r="6270">
          <cell r="A6270" t="str">
            <v>314039300</v>
          </cell>
        </row>
        <row r="6271">
          <cell r="A6271" t="str">
            <v>314041000</v>
          </cell>
        </row>
        <row r="6272">
          <cell r="A6272" t="str">
            <v>314041100</v>
          </cell>
        </row>
        <row r="6273">
          <cell r="A6273" t="str">
            <v>314041103</v>
          </cell>
        </row>
        <row r="6274">
          <cell r="A6274" t="str">
            <v>314041105</v>
          </cell>
        </row>
        <row r="6275">
          <cell r="A6275" t="str">
            <v>314041107</v>
          </cell>
        </row>
        <row r="6276">
          <cell r="A6276" t="str">
            <v>314042000</v>
          </cell>
        </row>
        <row r="6277">
          <cell r="A6277" t="str">
            <v>314042100</v>
          </cell>
        </row>
        <row r="6278">
          <cell r="A6278" t="str">
            <v>314043000</v>
          </cell>
        </row>
        <row r="6279">
          <cell r="A6279" t="str">
            <v>314043100</v>
          </cell>
        </row>
        <row r="6280">
          <cell r="A6280" t="str">
            <v>314043103</v>
          </cell>
        </row>
        <row r="6281">
          <cell r="A6281" t="str">
            <v>314043200</v>
          </cell>
        </row>
        <row r="6282">
          <cell r="A6282" t="str">
            <v>314043203</v>
          </cell>
        </row>
        <row r="6283">
          <cell r="A6283" t="str">
            <v>314043300</v>
          </cell>
        </row>
        <row r="6284">
          <cell r="A6284" t="str">
            <v>314043400</v>
          </cell>
        </row>
        <row r="6285">
          <cell r="A6285" t="str">
            <v>314043403</v>
          </cell>
        </row>
        <row r="6286">
          <cell r="A6286" t="str">
            <v>314043500</v>
          </cell>
        </row>
        <row r="6287">
          <cell r="A6287" t="str">
            <v>314043503</v>
          </cell>
        </row>
        <row r="6288">
          <cell r="A6288" t="str">
            <v>314043600</v>
          </cell>
        </row>
        <row r="6289">
          <cell r="A6289" t="str">
            <v>314045000</v>
          </cell>
        </row>
        <row r="6290">
          <cell r="A6290" t="str">
            <v>314045100</v>
          </cell>
        </row>
        <row r="6291">
          <cell r="A6291" t="str">
            <v>314045200</v>
          </cell>
        </row>
        <row r="6292">
          <cell r="A6292" t="str">
            <v>314045203</v>
          </cell>
        </row>
        <row r="6293">
          <cell r="A6293" t="str">
            <v>314045300</v>
          </cell>
        </row>
        <row r="6294">
          <cell r="A6294" t="str">
            <v>314045400</v>
          </cell>
        </row>
        <row r="6295">
          <cell r="A6295" t="str">
            <v>314045403</v>
          </cell>
        </row>
        <row r="6296">
          <cell r="A6296" t="str">
            <v>314045500</v>
          </cell>
        </row>
        <row r="6297">
          <cell r="A6297" t="str">
            <v>314046000</v>
          </cell>
        </row>
        <row r="6298">
          <cell r="A6298" t="str">
            <v>314046100</v>
          </cell>
        </row>
        <row r="6299">
          <cell r="A6299" t="str">
            <v>314046103</v>
          </cell>
        </row>
        <row r="6300">
          <cell r="A6300" t="str">
            <v>314046104</v>
          </cell>
        </row>
        <row r="6301">
          <cell r="A6301" t="str">
            <v>314046105</v>
          </cell>
        </row>
        <row r="6302">
          <cell r="A6302" t="str">
            <v>314046106</v>
          </cell>
        </row>
        <row r="6303">
          <cell r="A6303" t="str">
            <v>314046107</v>
          </cell>
        </row>
        <row r="6304">
          <cell r="A6304" t="str">
            <v>314046400</v>
          </cell>
        </row>
        <row r="6305">
          <cell r="A6305" t="str">
            <v>314046600</v>
          </cell>
        </row>
        <row r="6306">
          <cell r="A6306" t="str">
            <v>314047000</v>
          </cell>
        </row>
        <row r="6307">
          <cell r="A6307" t="str">
            <v>314047100</v>
          </cell>
        </row>
        <row r="6308">
          <cell r="A6308" t="str">
            <v>314047800</v>
          </cell>
        </row>
        <row r="6309">
          <cell r="A6309" t="str">
            <v>314048000</v>
          </cell>
        </row>
        <row r="6310">
          <cell r="A6310" t="str">
            <v>314048100</v>
          </cell>
        </row>
        <row r="6311">
          <cell r="A6311" t="str">
            <v>314048200</v>
          </cell>
        </row>
        <row r="6312">
          <cell r="A6312" t="str">
            <v>314048202</v>
          </cell>
        </row>
        <row r="6313">
          <cell r="A6313" t="str">
            <v>314048204</v>
          </cell>
        </row>
        <row r="6314">
          <cell r="A6314" t="str">
            <v>314048206</v>
          </cell>
        </row>
        <row r="6315">
          <cell r="A6315" t="str">
            <v>314048209</v>
          </cell>
        </row>
        <row r="6316">
          <cell r="A6316" t="str">
            <v>314049000</v>
          </cell>
        </row>
        <row r="6317">
          <cell r="A6317" t="str">
            <v>314049100</v>
          </cell>
        </row>
        <row r="6318">
          <cell r="A6318" t="str">
            <v>314049103</v>
          </cell>
        </row>
        <row r="6319">
          <cell r="A6319" t="str">
            <v>314049300</v>
          </cell>
        </row>
        <row r="6320">
          <cell r="A6320" t="str">
            <v>314051000</v>
          </cell>
        </row>
        <row r="6321">
          <cell r="A6321" t="str">
            <v>314051100</v>
          </cell>
        </row>
        <row r="6322">
          <cell r="A6322" t="str">
            <v>314051300</v>
          </cell>
        </row>
        <row r="6323">
          <cell r="A6323" t="str">
            <v>314051500</v>
          </cell>
        </row>
        <row r="6324">
          <cell r="A6324" t="str">
            <v>314053000</v>
          </cell>
        </row>
        <row r="6325">
          <cell r="A6325" t="str">
            <v>314061000</v>
          </cell>
        </row>
        <row r="6326">
          <cell r="A6326" t="str">
            <v>314061100</v>
          </cell>
        </row>
        <row r="6327">
          <cell r="A6327" t="str">
            <v>314061800</v>
          </cell>
        </row>
        <row r="6328">
          <cell r="A6328" t="str">
            <v>314061803</v>
          </cell>
        </row>
        <row r="6329">
          <cell r="A6329" t="str">
            <v>314061805</v>
          </cell>
        </row>
        <row r="6330">
          <cell r="A6330" t="str">
            <v>314200000</v>
          </cell>
        </row>
        <row r="6331">
          <cell r="A6331" t="str">
            <v>314230000</v>
          </cell>
        </row>
        <row r="6332">
          <cell r="A6332" t="str">
            <v>314230100</v>
          </cell>
        </row>
        <row r="6333">
          <cell r="A6333" t="str">
            <v>314233000</v>
          </cell>
        </row>
        <row r="6334">
          <cell r="A6334" t="str">
            <v>314233100</v>
          </cell>
        </row>
        <row r="6335">
          <cell r="A6335" t="str">
            <v>314233200</v>
          </cell>
        </row>
        <row r="6336">
          <cell r="A6336" t="str">
            <v>314235000</v>
          </cell>
        </row>
        <row r="6337">
          <cell r="A6337" t="str">
            <v>314235100</v>
          </cell>
        </row>
        <row r="6338">
          <cell r="A6338" t="str">
            <v>314235300</v>
          </cell>
        </row>
        <row r="6339">
          <cell r="A6339" t="str">
            <v>314235400</v>
          </cell>
        </row>
        <row r="6340">
          <cell r="A6340" t="str">
            <v>314235500</v>
          </cell>
        </row>
        <row r="6341">
          <cell r="A6341" t="str">
            <v>314237000</v>
          </cell>
        </row>
        <row r="6342">
          <cell r="A6342" t="str">
            <v>314237100</v>
          </cell>
        </row>
        <row r="6343">
          <cell r="A6343" t="str">
            <v>314237103</v>
          </cell>
        </row>
        <row r="6344">
          <cell r="A6344" t="str">
            <v>314237200</v>
          </cell>
        </row>
        <row r="6345">
          <cell r="A6345" t="str">
            <v>314237203</v>
          </cell>
        </row>
        <row r="6346">
          <cell r="A6346" t="str">
            <v>314237400</v>
          </cell>
        </row>
        <row r="6347">
          <cell r="A6347" t="str">
            <v>314237403</v>
          </cell>
        </row>
        <row r="6348">
          <cell r="A6348" t="str">
            <v>314237600</v>
          </cell>
        </row>
        <row r="6349">
          <cell r="A6349" t="str">
            <v>314237603</v>
          </cell>
        </row>
        <row r="6350">
          <cell r="A6350" t="str">
            <v>314237605</v>
          </cell>
        </row>
        <row r="6351">
          <cell r="A6351" t="str">
            <v>314237607</v>
          </cell>
        </row>
        <row r="6352">
          <cell r="A6352" t="str">
            <v>314239000</v>
          </cell>
        </row>
        <row r="6353">
          <cell r="A6353" t="str">
            <v>314239100</v>
          </cell>
        </row>
        <row r="6354">
          <cell r="A6354" t="str">
            <v>314239103</v>
          </cell>
        </row>
        <row r="6355">
          <cell r="A6355" t="str">
            <v>314239105</v>
          </cell>
        </row>
        <row r="6356">
          <cell r="A6356" t="str">
            <v>314239300</v>
          </cell>
        </row>
        <row r="6357">
          <cell r="A6357" t="str">
            <v>314239303</v>
          </cell>
        </row>
        <row r="6358">
          <cell r="A6358" t="str">
            <v>314239600</v>
          </cell>
        </row>
        <row r="6359">
          <cell r="A6359" t="str">
            <v>314239603</v>
          </cell>
        </row>
        <row r="6360">
          <cell r="A6360" t="str">
            <v>314243000</v>
          </cell>
        </row>
        <row r="6361">
          <cell r="A6361" t="str">
            <v>314243100</v>
          </cell>
        </row>
        <row r="6362">
          <cell r="A6362" t="str">
            <v>314243300</v>
          </cell>
        </row>
        <row r="6363">
          <cell r="A6363" t="str">
            <v>314243500</v>
          </cell>
        </row>
        <row r="6364">
          <cell r="A6364" t="str">
            <v>314245000</v>
          </cell>
        </row>
        <row r="6365">
          <cell r="A6365" t="str">
            <v>314245100</v>
          </cell>
        </row>
        <row r="6366">
          <cell r="A6366" t="str">
            <v>314245200</v>
          </cell>
        </row>
        <row r="6367">
          <cell r="A6367" t="str">
            <v>314245300</v>
          </cell>
        </row>
        <row r="6368">
          <cell r="A6368" t="str">
            <v>314245400</v>
          </cell>
        </row>
        <row r="6369">
          <cell r="A6369" t="str">
            <v>314245500</v>
          </cell>
        </row>
        <row r="6370">
          <cell r="A6370" t="str">
            <v>314245600</v>
          </cell>
        </row>
        <row r="6371">
          <cell r="A6371" t="str">
            <v>314247000</v>
          </cell>
        </row>
        <row r="6372">
          <cell r="A6372" t="str">
            <v>314247100</v>
          </cell>
        </row>
        <row r="6373">
          <cell r="A6373" t="str">
            <v>314247103</v>
          </cell>
        </row>
        <row r="6374">
          <cell r="A6374" t="str">
            <v>314247200</v>
          </cell>
        </row>
        <row r="6375">
          <cell r="A6375" t="str">
            <v>314247300</v>
          </cell>
        </row>
        <row r="6376">
          <cell r="A6376" t="str">
            <v>314247400</v>
          </cell>
        </row>
        <row r="6377">
          <cell r="A6377" t="str">
            <v>314249000</v>
          </cell>
        </row>
        <row r="6378">
          <cell r="A6378" t="str">
            <v>314249100</v>
          </cell>
        </row>
        <row r="6379">
          <cell r="A6379" t="str">
            <v>314249103</v>
          </cell>
        </row>
        <row r="6380">
          <cell r="A6380" t="str">
            <v>314249200</v>
          </cell>
        </row>
        <row r="6381">
          <cell r="A6381" t="str">
            <v>314253000</v>
          </cell>
        </row>
        <row r="6382">
          <cell r="A6382" t="str">
            <v>314253100</v>
          </cell>
        </row>
        <row r="6383">
          <cell r="A6383" t="str">
            <v>314253200</v>
          </cell>
        </row>
        <row r="6384">
          <cell r="A6384" t="str">
            <v>314253300</v>
          </cell>
        </row>
        <row r="6385">
          <cell r="A6385" t="str">
            <v>314253400</v>
          </cell>
        </row>
        <row r="6386">
          <cell r="A6386" t="str">
            <v>314253500</v>
          </cell>
        </row>
        <row r="6387">
          <cell r="A6387" t="str">
            <v>314253503</v>
          </cell>
        </row>
        <row r="6388">
          <cell r="A6388" t="str">
            <v>314254000</v>
          </cell>
        </row>
        <row r="6389">
          <cell r="A6389" t="str">
            <v>314254100</v>
          </cell>
        </row>
        <row r="6390">
          <cell r="A6390" t="str">
            <v>314254103</v>
          </cell>
        </row>
        <row r="6391">
          <cell r="A6391" t="str">
            <v>314254200</v>
          </cell>
        </row>
        <row r="6392">
          <cell r="A6392" t="str">
            <v>314254203</v>
          </cell>
        </row>
        <row r="6393">
          <cell r="A6393" t="str">
            <v>314254500</v>
          </cell>
        </row>
        <row r="6394">
          <cell r="A6394" t="str">
            <v>314255000</v>
          </cell>
        </row>
        <row r="6395">
          <cell r="A6395" t="str">
            <v>314255100</v>
          </cell>
        </row>
        <row r="6396">
          <cell r="A6396" t="str">
            <v>314255200</v>
          </cell>
        </row>
        <row r="6397">
          <cell r="A6397" t="str">
            <v>314255300</v>
          </cell>
        </row>
        <row r="6398">
          <cell r="A6398" t="str">
            <v>314255400</v>
          </cell>
        </row>
        <row r="6399">
          <cell r="A6399" t="str">
            <v>314255500</v>
          </cell>
        </row>
        <row r="6400">
          <cell r="A6400" t="str">
            <v>314257000</v>
          </cell>
        </row>
        <row r="6401">
          <cell r="A6401" t="str">
            <v>314257100</v>
          </cell>
        </row>
        <row r="6402">
          <cell r="A6402" t="str">
            <v>314257200</v>
          </cell>
        </row>
        <row r="6403">
          <cell r="A6403" t="str">
            <v>314257300</v>
          </cell>
        </row>
        <row r="6404">
          <cell r="A6404" t="str">
            <v>314257303</v>
          </cell>
        </row>
        <row r="6405">
          <cell r="A6405" t="str">
            <v>314257305</v>
          </cell>
        </row>
        <row r="6406">
          <cell r="A6406" t="str">
            <v>314257600</v>
          </cell>
        </row>
        <row r="6407">
          <cell r="A6407" t="str">
            <v>314257700</v>
          </cell>
        </row>
        <row r="6408">
          <cell r="A6408" t="str">
            <v>314263000</v>
          </cell>
        </row>
        <row r="6409">
          <cell r="A6409" t="str">
            <v>314263100</v>
          </cell>
        </row>
        <row r="6410">
          <cell r="A6410" t="str">
            <v>314263400</v>
          </cell>
        </row>
        <row r="6411">
          <cell r="A6411" t="str">
            <v>314265000</v>
          </cell>
        </row>
        <row r="6412">
          <cell r="A6412" t="str">
            <v>314265100</v>
          </cell>
        </row>
        <row r="6413">
          <cell r="A6413" t="str">
            <v>314265103</v>
          </cell>
        </row>
        <row r="6414">
          <cell r="A6414" t="str">
            <v>314265300</v>
          </cell>
        </row>
        <row r="6415">
          <cell r="A6415" t="str">
            <v>314265500</v>
          </cell>
        </row>
        <row r="6416">
          <cell r="A6416" t="str">
            <v>314265503</v>
          </cell>
        </row>
        <row r="6417">
          <cell r="A6417" t="str">
            <v>314800000</v>
          </cell>
        </row>
        <row r="6418">
          <cell r="A6418" t="str">
            <v>314830000</v>
          </cell>
        </row>
        <row r="6419">
          <cell r="A6419" t="str">
            <v>314830100</v>
          </cell>
        </row>
        <row r="6420">
          <cell r="A6420" t="str">
            <v>314832000</v>
          </cell>
        </row>
        <row r="6421">
          <cell r="A6421" t="str">
            <v>314832100</v>
          </cell>
        </row>
        <row r="6422">
          <cell r="A6422" t="str">
            <v>314832400</v>
          </cell>
        </row>
        <row r="6423">
          <cell r="A6423" t="str">
            <v>314832600</v>
          </cell>
        </row>
        <row r="6424">
          <cell r="A6424" t="str">
            <v>314833000</v>
          </cell>
        </row>
        <row r="6425">
          <cell r="A6425" t="str">
            <v>314833100</v>
          </cell>
        </row>
        <row r="6426">
          <cell r="A6426" t="str">
            <v>314833200</v>
          </cell>
        </row>
        <row r="6427">
          <cell r="A6427" t="str">
            <v>314833208</v>
          </cell>
        </row>
        <row r="6428">
          <cell r="A6428" t="str">
            <v>314833300</v>
          </cell>
        </row>
        <row r="6429">
          <cell r="A6429" t="str">
            <v>314835000</v>
          </cell>
        </row>
        <row r="6430">
          <cell r="A6430" t="str">
            <v>314835100</v>
          </cell>
        </row>
        <row r="6431">
          <cell r="A6431" t="str">
            <v>314835500</v>
          </cell>
        </row>
        <row r="6432">
          <cell r="A6432" t="str">
            <v>314836000</v>
          </cell>
        </row>
        <row r="6433">
          <cell r="A6433" t="str">
            <v>314836100</v>
          </cell>
        </row>
        <row r="6434">
          <cell r="A6434" t="str">
            <v>314836300</v>
          </cell>
        </row>
        <row r="6435">
          <cell r="A6435" t="str">
            <v>314837000</v>
          </cell>
        </row>
        <row r="6436">
          <cell r="A6436" t="str">
            <v>314837100</v>
          </cell>
        </row>
        <row r="6437">
          <cell r="A6437" t="str">
            <v>314838000</v>
          </cell>
        </row>
        <row r="6438">
          <cell r="A6438" t="str">
            <v>314838100</v>
          </cell>
        </row>
        <row r="6439">
          <cell r="A6439" t="str">
            <v>314838200</v>
          </cell>
        </row>
        <row r="6440">
          <cell r="A6440" t="str">
            <v>314839000</v>
          </cell>
        </row>
        <row r="6441">
          <cell r="A6441" t="str">
            <v>314839100</v>
          </cell>
        </row>
        <row r="6442">
          <cell r="A6442" t="str">
            <v>314839200</v>
          </cell>
        </row>
        <row r="6443">
          <cell r="A6443" t="str">
            <v>314841000</v>
          </cell>
        </row>
        <row r="6444">
          <cell r="A6444" t="str">
            <v>314841100</v>
          </cell>
        </row>
        <row r="6445">
          <cell r="A6445" t="str">
            <v>314841200</v>
          </cell>
        </row>
        <row r="6446">
          <cell r="A6446" t="str">
            <v>314843000</v>
          </cell>
        </row>
        <row r="6447">
          <cell r="A6447" t="str">
            <v>314843100</v>
          </cell>
        </row>
        <row r="6448">
          <cell r="A6448" t="str">
            <v>314843200</v>
          </cell>
        </row>
        <row r="6449">
          <cell r="A6449" t="str">
            <v>314845000</v>
          </cell>
        </row>
        <row r="6450">
          <cell r="A6450" t="str">
            <v>314845100</v>
          </cell>
        </row>
        <row r="6451">
          <cell r="A6451" t="str">
            <v>314847000</v>
          </cell>
        </row>
        <row r="6452">
          <cell r="A6452" t="str">
            <v>314847100</v>
          </cell>
        </row>
        <row r="6453">
          <cell r="A6453" t="str">
            <v>314847200</v>
          </cell>
        </row>
        <row r="6454">
          <cell r="A6454" t="str">
            <v>314847300</v>
          </cell>
        </row>
        <row r="6455">
          <cell r="A6455" t="str">
            <v>314849000</v>
          </cell>
        </row>
        <row r="6456">
          <cell r="A6456" t="str">
            <v>314849100</v>
          </cell>
        </row>
        <row r="6457">
          <cell r="A6457" t="str">
            <v>314849300</v>
          </cell>
        </row>
        <row r="6458">
          <cell r="A6458" t="str">
            <v>314849400</v>
          </cell>
        </row>
        <row r="6459">
          <cell r="A6459" t="str">
            <v>314851000</v>
          </cell>
        </row>
        <row r="6460">
          <cell r="A6460" t="str">
            <v>314851100</v>
          </cell>
        </row>
        <row r="6461">
          <cell r="A6461" t="str">
            <v>314851200</v>
          </cell>
        </row>
        <row r="6462">
          <cell r="A6462" t="str">
            <v>314851205</v>
          </cell>
        </row>
        <row r="6463">
          <cell r="A6463" t="str">
            <v>314851206</v>
          </cell>
        </row>
        <row r="6464">
          <cell r="A6464" t="str">
            <v>314851207</v>
          </cell>
        </row>
        <row r="6465">
          <cell r="A6465" t="str">
            <v>314851300</v>
          </cell>
        </row>
        <row r="6466">
          <cell r="A6466" t="str">
            <v>314851400</v>
          </cell>
        </row>
        <row r="6467">
          <cell r="A6467" t="str">
            <v>314853000</v>
          </cell>
        </row>
        <row r="6468">
          <cell r="A6468" t="str">
            <v>314853100</v>
          </cell>
        </row>
        <row r="6469">
          <cell r="A6469" t="str">
            <v>314853200</v>
          </cell>
        </row>
        <row r="6470">
          <cell r="A6470" t="str">
            <v>314854000</v>
          </cell>
        </row>
        <row r="6471">
          <cell r="A6471" t="str">
            <v>314854100</v>
          </cell>
        </row>
        <row r="6472">
          <cell r="A6472" t="str">
            <v>314854200</v>
          </cell>
        </row>
        <row r="6473">
          <cell r="A6473" t="str">
            <v>314855000</v>
          </cell>
        </row>
        <row r="6474">
          <cell r="A6474" t="str">
            <v>314855100</v>
          </cell>
        </row>
        <row r="6475">
          <cell r="A6475" t="str">
            <v>314855400</v>
          </cell>
        </row>
        <row r="6476">
          <cell r="A6476" t="str">
            <v>314855500</v>
          </cell>
        </row>
        <row r="6477">
          <cell r="A6477" t="str">
            <v>314856000</v>
          </cell>
        </row>
        <row r="6478">
          <cell r="A6478" t="str">
            <v>314856100</v>
          </cell>
        </row>
        <row r="6479">
          <cell r="A6479" t="str">
            <v>314856300</v>
          </cell>
        </row>
        <row r="6480">
          <cell r="A6480" t="str">
            <v>314857000</v>
          </cell>
        </row>
        <row r="6481">
          <cell r="A6481" t="str">
            <v>314857100</v>
          </cell>
        </row>
        <row r="6482">
          <cell r="A6482" t="str">
            <v>314857102</v>
          </cell>
        </row>
        <row r="6483">
          <cell r="A6483" t="str">
            <v>315000000</v>
          </cell>
        </row>
        <row r="6484">
          <cell r="A6484" t="str">
            <v>315030000</v>
          </cell>
        </row>
        <row r="6485">
          <cell r="A6485" t="str">
            <v>315030100</v>
          </cell>
        </row>
        <row r="6486">
          <cell r="A6486" t="str">
            <v>315030103</v>
          </cell>
        </row>
        <row r="6487">
          <cell r="A6487" t="str">
            <v>315030200</v>
          </cell>
        </row>
        <row r="6488">
          <cell r="A6488" t="str">
            <v>315030205</v>
          </cell>
        </row>
        <row r="6489">
          <cell r="A6489" t="str">
            <v>315030211</v>
          </cell>
        </row>
        <row r="6490">
          <cell r="A6490" t="str">
            <v>315030213</v>
          </cell>
        </row>
        <row r="6491">
          <cell r="A6491" t="str">
            <v>315030215</v>
          </cell>
        </row>
        <row r="6492">
          <cell r="A6492" t="str">
            <v>315030217</v>
          </cell>
        </row>
        <row r="6493">
          <cell r="A6493" t="str">
            <v>315030219</v>
          </cell>
        </row>
        <row r="6494">
          <cell r="A6494" t="str">
            <v>315030300</v>
          </cell>
        </row>
        <row r="6495">
          <cell r="A6495" t="str">
            <v>315031000</v>
          </cell>
        </row>
        <row r="6496">
          <cell r="A6496" t="str">
            <v>315031100</v>
          </cell>
        </row>
        <row r="6497">
          <cell r="A6497" t="str">
            <v>315031103</v>
          </cell>
        </row>
        <row r="6498">
          <cell r="A6498" t="str">
            <v>315031500</v>
          </cell>
        </row>
        <row r="6499">
          <cell r="A6499" t="str">
            <v>315031503</v>
          </cell>
        </row>
        <row r="6500">
          <cell r="A6500" t="str">
            <v>315033000</v>
          </cell>
        </row>
        <row r="6501">
          <cell r="A6501" t="str">
            <v>315033100</v>
          </cell>
        </row>
        <row r="6502">
          <cell r="A6502" t="str">
            <v>315033103</v>
          </cell>
        </row>
        <row r="6503">
          <cell r="A6503" t="str">
            <v>315033380</v>
          </cell>
        </row>
        <row r="6504">
          <cell r="A6504" t="str">
            <v>315034000</v>
          </cell>
        </row>
        <row r="6505">
          <cell r="A6505" t="str">
            <v>315034100</v>
          </cell>
        </row>
        <row r="6506">
          <cell r="A6506" t="str">
            <v>315034102</v>
          </cell>
        </row>
        <row r="6507">
          <cell r="A6507" t="str">
            <v>315034103</v>
          </cell>
        </row>
        <row r="6508">
          <cell r="A6508" t="str">
            <v>315034104</v>
          </cell>
        </row>
        <row r="6509">
          <cell r="A6509" t="str">
            <v>315034105</v>
          </cell>
        </row>
        <row r="6510">
          <cell r="A6510" t="str">
            <v>315034106</v>
          </cell>
        </row>
        <row r="6511">
          <cell r="A6511" t="str">
            <v>315034108</v>
          </cell>
        </row>
        <row r="6512">
          <cell r="A6512" t="str">
            <v>315034109</v>
          </cell>
        </row>
        <row r="6513">
          <cell r="A6513" t="str">
            <v>315035000</v>
          </cell>
        </row>
        <row r="6514">
          <cell r="A6514" t="str">
            <v>315035100</v>
          </cell>
        </row>
        <row r="6515">
          <cell r="A6515" t="str">
            <v>315035105</v>
          </cell>
        </row>
        <row r="6516">
          <cell r="A6516" t="str">
            <v>315035107</v>
          </cell>
        </row>
        <row r="6517">
          <cell r="A6517" t="str">
            <v>315035300</v>
          </cell>
        </row>
        <row r="6518">
          <cell r="A6518" t="str">
            <v>315035600</v>
          </cell>
        </row>
        <row r="6519">
          <cell r="A6519" t="str">
            <v>315035603</v>
          </cell>
        </row>
        <row r="6520">
          <cell r="A6520" t="str">
            <v>315035605</v>
          </cell>
        </row>
        <row r="6521">
          <cell r="A6521" t="str">
            <v>315035700</v>
          </cell>
        </row>
        <row r="6522">
          <cell r="A6522" t="str">
            <v>315035707</v>
          </cell>
        </row>
        <row r="6523">
          <cell r="A6523" t="str">
            <v>315036000</v>
          </cell>
        </row>
        <row r="6524">
          <cell r="A6524" t="str">
            <v>315036100</v>
          </cell>
        </row>
        <row r="6525">
          <cell r="A6525" t="str">
            <v>315036103</v>
          </cell>
        </row>
        <row r="6526">
          <cell r="A6526" t="str">
            <v>315036105</v>
          </cell>
        </row>
        <row r="6527">
          <cell r="A6527" t="str">
            <v>315036107</v>
          </cell>
        </row>
        <row r="6528">
          <cell r="A6528" t="str">
            <v>315036109</v>
          </cell>
        </row>
        <row r="6529">
          <cell r="A6529" t="str">
            <v>315036111</v>
          </cell>
        </row>
        <row r="6530">
          <cell r="A6530" t="str">
            <v>315036113</v>
          </cell>
        </row>
        <row r="6531">
          <cell r="A6531" t="str">
            <v>315036115</v>
          </cell>
        </row>
        <row r="6532">
          <cell r="A6532" t="str">
            <v>315036117</v>
          </cell>
        </row>
        <row r="6533">
          <cell r="A6533" t="str">
            <v>315036400</v>
          </cell>
        </row>
        <row r="6534">
          <cell r="A6534" t="str">
            <v>315036700</v>
          </cell>
        </row>
        <row r="6535">
          <cell r="A6535" t="str">
            <v>315037000</v>
          </cell>
        </row>
        <row r="6536">
          <cell r="A6536" t="str">
            <v>315037100</v>
          </cell>
        </row>
        <row r="6537">
          <cell r="A6537" t="str">
            <v>315037102</v>
          </cell>
        </row>
        <row r="6538">
          <cell r="A6538" t="str">
            <v>315037105</v>
          </cell>
        </row>
        <row r="6539">
          <cell r="A6539" t="str">
            <v>315037106</v>
          </cell>
        </row>
        <row r="6540">
          <cell r="A6540" t="str">
            <v>315037107</v>
          </cell>
        </row>
        <row r="6541">
          <cell r="A6541" t="str">
            <v>315037200</v>
          </cell>
        </row>
        <row r="6542">
          <cell r="A6542" t="str">
            <v>315037500</v>
          </cell>
        </row>
        <row r="6543">
          <cell r="A6543" t="str">
            <v>315037700</v>
          </cell>
        </row>
        <row r="6544">
          <cell r="A6544" t="str">
            <v>315037900</v>
          </cell>
        </row>
        <row r="6545">
          <cell r="A6545" t="str">
            <v>315039000</v>
          </cell>
        </row>
        <row r="6546">
          <cell r="A6546" t="str">
            <v>315039100</v>
          </cell>
        </row>
        <row r="6547">
          <cell r="A6547" t="str">
            <v>315039102</v>
          </cell>
        </row>
        <row r="6548">
          <cell r="A6548" t="str">
            <v>315039103</v>
          </cell>
        </row>
        <row r="6549">
          <cell r="A6549" t="str">
            <v>315039104</v>
          </cell>
        </row>
        <row r="6550">
          <cell r="A6550" t="str">
            <v>315039105</v>
          </cell>
        </row>
        <row r="6551">
          <cell r="A6551" t="str">
            <v>315039106</v>
          </cell>
        </row>
        <row r="6552">
          <cell r="A6552" t="str">
            <v>315039107</v>
          </cell>
        </row>
        <row r="6553">
          <cell r="A6553" t="str">
            <v>315039108</v>
          </cell>
        </row>
        <row r="6554">
          <cell r="A6554" t="str">
            <v>315039109</v>
          </cell>
        </row>
        <row r="6555">
          <cell r="A6555" t="str">
            <v>315039600</v>
          </cell>
        </row>
        <row r="6556">
          <cell r="A6556" t="str">
            <v>315040000</v>
          </cell>
        </row>
        <row r="6557">
          <cell r="A6557" t="str">
            <v>315040100</v>
          </cell>
        </row>
        <row r="6558">
          <cell r="A6558" t="str">
            <v>315040104</v>
          </cell>
        </row>
        <row r="6559">
          <cell r="A6559" t="str">
            <v>315040105</v>
          </cell>
        </row>
        <row r="6560">
          <cell r="A6560" t="str">
            <v>315040200</v>
          </cell>
        </row>
        <row r="6561">
          <cell r="A6561" t="str">
            <v>315040203</v>
          </cell>
        </row>
        <row r="6562">
          <cell r="A6562" t="str">
            <v>315040400</v>
          </cell>
        </row>
        <row r="6563">
          <cell r="A6563" t="str">
            <v>315040403</v>
          </cell>
        </row>
        <row r="6564">
          <cell r="A6564" t="str">
            <v>315041000</v>
          </cell>
        </row>
        <row r="6565">
          <cell r="A6565" t="str">
            <v>315041100</v>
          </cell>
        </row>
        <row r="6566">
          <cell r="A6566" t="str">
            <v>315041103</v>
          </cell>
        </row>
        <row r="6567">
          <cell r="A6567" t="str">
            <v>315041106</v>
          </cell>
        </row>
        <row r="6568">
          <cell r="A6568" t="str">
            <v>315041107</v>
          </cell>
        </row>
        <row r="6569">
          <cell r="A6569" t="str">
            <v>315041200</v>
          </cell>
        </row>
        <row r="6570">
          <cell r="A6570" t="str">
            <v>315041203</v>
          </cell>
        </row>
        <row r="6571">
          <cell r="A6571" t="str">
            <v>315041205</v>
          </cell>
        </row>
        <row r="6572">
          <cell r="A6572" t="str">
            <v>315041600</v>
          </cell>
        </row>
        <row r="6573">
          <cell r="A6573" t="str">
            <v>315041603</v>
          </cell>
        </row>
        <row r="6574">
          <cell r="A6574" t="str">
            <v>315041607</v>
          </cell>
        </row>
        <row r="6575">
          <cell r="A6575" t="str">
            <v>315042000</v>
          </cell>
        </row>
        <row r="6576">
          <cell r="A6576" t="str">
            <v>315042100</v>
          </cell>
        </row>
        <row r="6577">
          <cell r="A6577" t="str">
            <v>315042103</v>
          </cell>
        </row>
        <row r="6578">
          <cell r="A6578" t="str">
            <v>315042107</v>
          </cell>
        </row>
        <row r="6579">
          <cell r="A6579" t="str">
            <v>315042300</v>
          </cell>
        </row>
        <row r="6580">
          <cell r="A6580" t="str">
            <v>315042303</v>
          </cell>
        </row>
        <row r="6581">
          <cell r="A6581" t="str">
            <v>315042305</v>
          </cell>
        </row>
        <row r="6582">
          <cell r="A6582" t="str">
            <v>315042307</v>
          </cell>
        </row>
        <row r="6583">
          <cell r="A6583" t="str">
            <v>315042600</v>
          </cell>
        </row>
        <row r="6584">
          <cell r="A6584" t="str">
            <v>315042605</v>
          </cell>
        </row>
        <row r="6585">
          <cell r="A6585" t="str">
            <v>315042609</v>
          </cell>
        </row>
        <row r="6586">
          <cell r="A6586" t="str">
            <v>315042613</v>
          </cell>
        </row>
        <row r="6587">
          <cell r="A6587" t="str">
            <v>315042617</v>
          </cell>
        </row>
        <row r="6588">
          <cell r="A6588" t="str">
            <v>315042621</v>
          </cell>
        </row>
        <row r="6589">
          <cell r="A6589" t="str">
            <v>315042800</v>
          </cell>
        </row>
        <row r="6590">
          <cell r="A6590" t="str">
            <v>315043000</v>
          </cell>
        </row>
        <row r="6591">
          <cell r="A6591" t="str">
            <v>315043100</v>
          </cell>
        </row>
        <row r="6592">
          <cell r="A6592" t="str">
            <v>315045000</v>
          </cell>
        </row>
        <row r="6593">
          <cell r="A6593" t="str">
            <v>315045100</v>
          </cell>
        </row>
        <row r="6594">
          <cell r="A6594" t="str">
            <v>315045105</v>
          </cell>
        </row>
        <row r="6595">
          <cell r="A6595" t="str">
            <v>315045107</v>
          </cell>
        </row>
        <row r="6596">
          <cell r="A6596" t="str">
            <v>315045109</v>
          </cell>
        </row>
        <row r="6597">
          <cell r="A6597" t="str">
            <v>315045200</v>
          </cell>
        </row>
        <row r="6598">
          <cell r="A6598" t="str">
            <v>315051000</v>
          </cell>
        </row>
        <row r="6599">
          <cell r="A6599" t="str">
            <v>315051100</v>
          </cell>
        </row>
        <row r="6600">
          <cell r="A6600" t="str">
            <v>315051103</v>
          </cell>
        </row>
        <row r="6601">
          <cell r="A6601" t="str">
            <v>315051105</v>
          </cell>
        </row>
        <row r="6602">
          <cell r="A6602" t="str">
            <v>315051200</v>
          </cell>
        </row>
        <row r="6603">
          <cell r="A6603" t="str">
            <v>315051300</v>
          </cell>
        </row>
        <row r="6604">
          <cell r="A6604" t="str">
            <v>315051303</v>
          </cell>
        </row>
        <row r="6605">
          <cell r="A6605" t="str">
            <v>315051500</v>
          </cell>
        </row>
        <row r="6606">
          <cell r="A6606" t="str">
            <v>315051600</v>
          </cell>
        </row>
        <row r="6607">
          <cell r="A6607" t="str">
            <v>315055000</v>
          </cell>
        </row>
        <row r="6608">
          <cell r="A6608" t="str">
            <v>315055100</v>
          </cell>
        </row>
        <row r="6609">
          <cell r="A6609" t="str">
            <v>315055103</v>
          </cell>
        </row>
        <row r="6610">
          <cell r="A6610" t="str">
            <v>315055105</v>
          </cell>
        </row>
        <row r="6611">
          <cell r="A6611" t="str">
            <v>315055107</v>
          </cell>
        </row>
        <row r="6612">
          <cell r="A6612" t="str">
            <v>315055109</v>
          </cell>
        </row>
        <row r="6613">
          <cell r="A6613" t="str">
            <v>315055111</v>
          </cell>
        </row>
        <row r="6614">
          <cell r="A6614" t="str">
            <v>315055113</v>
          </cell>
        </row>
        <row r="6615">
          <cell r="A6615" t="str">
            <v>315055115</v>
          </cell>
        </row>
        <row r="6616">
          <cell r="A6616" t="str">
            <v>315055117</v>
          </cell>
        </row>
        <row r="6617">
          <cell r="A6617" t="str">
            <v>315055119</v>
          </cell>
        </row>
        <row r="6618">
          <cell r="A6618" t="str">
            <v>315055121</v>
          </cell>
        </row>
        <row r="6619">
          <cell r="A6619" t="str">
            <v>315055280</v>
          </cell>
        </row>
        <row r="6620">
          <cell r="A6620" t="str">
            <v>315055800</v>
          </cell>
        </row>
        <row r="6621">
          <cell r="A6621" t="str">
            <v>315055803</v>
          </cell>
        </row>
        <row r="6622">
          <cell r="A6622" t="str">
            <v>315400000</v>
          </cell>
        </row>
        <row r="6623">
          <cell r="A6623" t="str">
            <v>315430000</v>
          </cell>
        </row>
        <row r="6624">
          <cell r="A6624" t="str">
            <v>315430100</v>
          </cell>
        </row>
        <row r="6625">
          <cell r="A6625" t="str">
            <v>315430103</v>
          </cell>
        </row>
        <row r="6626">
          <cell r="A6626" t="str">
            <v>315430105</v>
          </cell>
        </row>
        <row r="6627">
          <cell r="A6627" t="str">
            <v>315430200</v>
          </cell>
        </row>
        <row r="6628">
          <cell r="A6628" t="str">
            <v>315431000</v>
          </cell>
        </row>
        <row r="6629">
          <cell r="A6629" t="str">
            <v>315431100</v>
          </cell>
        </row>
        <row r="6630">
          <cell r="A6630" t="str">
            <v>315431103</v>
          </cell>
        </row>
        <row r="6631">
          <cell r="A6631" t="str">
            <v>315431105</v>
          </cell>
        </row>
        <row r="6632">
          <cell r="A6632" t="str">
            <v>315431300</v>
          </cell>
        </row>
        <row r="6633">
          <cell r="A6633" t="str">
            <v>315431500</v>
          </cell>
        </row>
        <row r="6634">
          <cell r="A6634" t="str">
            <v>315432000</v>
          </cell>
        </row>
        <row r="6635">
          <cell r="A6635" t="str">
            <v>315432100</v>
          </cell>
        </row>
        <row r="6636">
          <cell r="A6636" t="str">
            <v>315432103</v>
          </cell>
        </row>
        <row r="6637">
          <cell r="A6637" t="str">
            <v>315432104</v>
          </cell>
        </row>
        <row r="6638">
          <cell r="A6638" t="str">
            <v>315432105</v>
          </cell>
        </row>
        <row r="6639">
          <cell r="A6639" t="str">
            <v>315432106</v>
          </cell>
        </row>
        <row r="6640">
          <cell r="A6640" t="str">
            <v>315432107</v>
          </cell>
        </row>
        <row r="6641">
          <cell r="A6641" t="str">
            <v>315432108</v>
          </cell>
        </row>
        <row r="6642">
          <cell r="A6642" t="str">
            <v>315432109</v>
          </cell>
        </row>
        <row r="6643">
          <cell r="A6643" t="str">
            <v>315432500</v>
          </cell>
        </row>
        <row r="6644">
          <cell r="A6644" t="str">
            <v>315432503</v>
          </cell>
        </row>
        <row r="6645">
          <cell r="A6645" t="str">
            <v>315432505</v>
          </cell>
        </row>
        <row r="6646">
          <cell r="A6646" t="str">
            <v>315433000</v>
          </cell>
        </row>
        <row r="6647">
          <cell r="A6647" t="str">
            <v>315433100</v>
          </cell>
        </row>
        <row r="6648">
          <cell r="A6648" t="str">
            <v>315433103</v>
          </cell>
        </row>
        <row r="6649">
          <cell r="A6649" t="str">
            <v>315433105</v>
          </cell>
        </row>
        <row r="6650">
          <cell r="A6650" t="str">
            <v>315433400</v>
          </cell>
        </row>
        <row r="6651">
          <cell r="A6651" t="str">
            <v>315433403</v>
          </cell>
        </row>
        <row r="6652">
          <cell r="A6652" t="str">
            <v>315433404</v>
          </cell>
        </row>
        <row r="6653">
          <cell r="A6653" t="str">
            <v>315433405</v>
          </cell>
        </row>
        <row r="6654">
          <cell r="A6654" t="str">
            <v>315433406</v>
          </cell>
        </row>
        <row r="6655">
          <cell r="A6655" t="str">
            <v>315433407</v>
          </cell>
        </row>
        <row r="6656">
          <cell r="A6656" t="str">
            <v>315433408</v>
          </cell>
        </row>
        <row r="6657">
          <cell r="A6657" t="str">
            <v>315433409</v>
          </cell>
        </row>
        <row r="6658">
          <cell r="A6658" t="str">
            <v>315433600</v>
          </cell>
        </row>
        <row r="6659">
          <cell r="A6659" t="str">
            <v>315433603</v>
          </cell>
        </row>
        <row r="6660">
          <cell r="A6660" t="str">
            <v>315433605</v>
          </cell>
        </row>
        <row r="6661">
          <cell r="A6661" t="str">
            <v>315433607</v>
          </cell>
        </row>
        <row r="6662">
          <cell r="A6662" t="str">
            <v>315433700</v>
          </cell>
        </row>
        <row r="6663">
          <cell r="A6663" t="str">
            <v>315435000</v>
          </cell>
        </row>
        <row r="6664">
          <cell r="A6664" t="str">
            <v>315435100</v>
          </cell>
        </row>
        <row r="6665">
          <cell r="A6665" t="str">
            <v>315435103</v>
          </cell>
        </row>
        <row r="6666">
          <cell r="A6666" t="str">
            <v>315435105</v>
          </cell>
        </row>
        <row r="6667">
          <cell r="A6667" t="str">
            <v>315435300</v>
          </cell>
        </row>
        <row r="6668">
          <cell r="A6668" t="str">
            <v>315435400</v>
          </cell>
        </row>
        <row r="6669">
          <cell r="A6669" t="str">
            <v>315437000</v>
          </cell>
        </row>
        <row r="6670">
          <cell r="A6670" t="str">
            <v>315437100</v>
          </cell>
        </row>
        <row r="6671">
          <cell r="A6671" t="str">
            <v>315437103</v>
          </cell>
        </row>
        <row r="6672">
          <cell r="A6672" t="str">
            <v>315437700</v>
          </cell>
        </row>
        <row r="6673">
          <cell r="A6673" t="str">
            <v>315437800</v>
          </cell>
        </row>
        <row r="6674">
          <cell r="A6674" t="str">
            <v>315437880</v>
          </cell>
        </row>
        <row r="6675">
          <cell r="A6675" t="str">
            <v>315441000</v>
          </cell>
        </row>
        <row r="6676">
          <cell r="A6676" t="str">
            <v>315441100</v>
          </cell>
        </row>
        <row r="6677">
          <cell r="A6677" t="str">
            <v>315441103</v>
          </cell>
        </row>
        <row r="6678">
          <cell r="A6678" t="str">
            <v>315441200</v>
          </cell>
        </row>
        <row r="6679">
          <cell r="A6679" t="str">
            <v>315441300</v>
          </cell>
        </row>
        <row r="6680">
          <cell r="A6680" t="str">
            <v>315441400</v>
          </cell>
        </row>
        <row r="6681">
          <cell r="A6681" t="str">
            <v>315441500</v>
          </cell>
        </row>
        <row r="6682">
          <cell r="A6682" t="str">
            <v>315443000</v>
          </cell>
        </row>
        <row r="6683">
          <cell r="A6683" t="str">
            <v>315443100</v>
          </cell>
        </row>
        <row r="6684">
          <cell r="A6684" t="str">
            <v>315443300</v>
          </cell>
        </row>
        <row r="6685">
          <cell r="A6685" t="str">
            <v>315443400</v>
          </cell>
        </row>
        <row r="6686">
          <cell r="A6686" t="str">
            <v>315444000</v>
          </cell>
        </row>
        <row r="6687">
          <cell r="A6687" t="str">
            <v>315444100</v>
          </cell>
        </row>
        <row r="6688">
          <cell r="A6688" t="str">
            <v>315444103</v>
          </cell>
        </row>
        <row r="6689">
          <cell r="A6689" t="str">
            <v>315444105</v>
          </cell>
        </row>
        <row r="6690">
          <cell r="A6690" t="str">
            <v>315444300</v>
          </cell>
        </row>
        <row r="6691">
          <cell r="A6691" t="str">
            <v>315445000</v>
          </cell>
        </row>
        <row r="6692">
          <cell r="A6692" t="str">
            <v>315445100</v>
          </cell>
        </row>
        <row r="6693">
          <cell r="A6693" t="str">
            <v>315445300</v>
          </cell>
        </row>
        <row r="6694">
          <cell r="A6694" t="str">
            <v>315445400</v>
          </cell>
        </row>
        <row r="6695">
          <cell r="A6695" t="str">
            <v>315445403</v>
          </cell>
        </row>
        <row r="6696">
          <cell r="A6696" t="str">
            <v>315445405</v>
          </cell>
        </row>
        <row r="6697">
          <cell r="A6697" t="str">
            <v>315446000</v>
          </cell>
        </row>
        <row r="6698">
          <cell r="A6698" t="str">
            <v>315446100</v>
          </cell>
        </row>
        <row r="6699">
          <cell r="A6699" t="str">
            <v>315446103</v>
          </cell>
        </row>
        <row r="6700">
          <cell r="A6700" t="str">
            <v>315446200</v>
          </cell>
        </row>
        <row r="6701">
          <cell r="A6701" t="str">
            <v>315446600</v>
          </cell>
        </row>
        <row r="6702">
          <cell r="A6702" t="str">
            <v>315447000</v>
          </cell>
        </row>
        <row r="6703">
          <cell r="A6703" t="str">
            <v>315447100</v>
          </cell>
        </row>
        <row r="6704">
          <cell r="A6704" t="str">
            <v>315447200</v>
          </cell>
        </row>
        <row r="6705">
          <cell r="A6705" t="str">
            <v>315447300</v>
          </cell>
        </row>
        <row r="6706">
          <cell r="A6706" t="str">
            <v>315447400</v>
          </cell>
        </row>
        <row r="6707">
          <cell r="A6707" t="str">
            <v>315447500</v>
          </cell>
        </row>
        <row r="6708">
          <cell r="A6708" t="str">
            <v>315447600</v>
          </cell>
        </row>
        <row r="6709">
          <cell r="A6709" t="str">
            <v>315447700</v>
          </cell>
        </row>
        <row r="6710">
          <cell r="A6710" t="str">
            <v>315451000</v>
          </cell>
        </row>
        <row r="6711">
          <cell r="A6711" t="str">
            <v>315451100</v>
          </cell>
        </row>
        <row r="6712">
          <cell r="A6712" t="str">
            <v>315451500</v>
          </cell>
        </row>
        <row r="6713">
          <cell r="A6713" t="str">
            <v>315453000</v>
          </cell>
        </row>
        <row r="6714">
          <cell r="A6714" t="str">
            <v>315453100</v>
          </cell>
        </row>
        <row r="6715">
          <cell r="A6715" t="str">
            <v>315453103</v>
          </cell>
        </row>
        <row r="6716">
          <cell r="A6716" t="str">
            <v>315453104</v>
          </cell>
        </row>
        <row r="6717">
          <cell r="A6717" t="str">
            <v>315453105</v>
          </cell>
        </row>
        <row r="6718">
          <cell r="A6718" t="str">
            <v>315453106</v>
          </cell>
        </row>
        <row r="6719">
          <cell r="A6719" t="str">
            <v>315453107</v>
          </cell>
        </row>
        <row r="6720">
          <cell r="A6720" t="str">
            <v>315453108</v>
          </cell>
        </row>
        <row r="6721">
          <cell r="A6721" t="str">
            <v>315600000</v>
          </cell>
        </row>
        <row r="6722">
          <cell r="A6722" t="str">
            <v>315630000</v>
          </cell>
        </row>
        <row r="6723">
          <cell r="A6723" t="str">
            <v>315630100</v>
          </cell>
        </row>
        <row r="6724">
          <cell r="A6724" t="str">
            <v>315630109</v>
          </cell>
        </row>
        <row r="6725">
          <cell r="A6725" t="str">
            <v>315630111</v>
          </cell>
        </row>
        <row r="6726">
          <cell r="A6726" t="str">
            <v>315630113</v>
          </cell>
        </row>
        <row r="6727">
          <cell r="A6727" t="str">
            <v>315630119</v>
          </cell>
        </row>
        <row r="6728">
          <cell r="A6728" t="str">
            <v>315630123</v>
          </cell>
        </row>
        <row r="6729">
          <cell r="A6729" t="str">
            <v>315632000</v>
          </cell>
        </row>
        <row r="6730">
          <cell r="A6730" t="str">
            <v>315632100</v>
          </cell>
        </row>
        <row r="6731">
          <cell r="A6731" t="str">
            <v>315633000</v>
          </cell>
        </row>
        <row r="6732">
          <cell r="A6732" t="str">
            <v>315633100</v>
          </cell>
        </row>
        <row r="6733">
          <cell r="A6733" t="str">
            <v>315634000</v>
          </cell>
        </row>
        <row r="6734">
          <cell r="A6734" t="str">
            <v>315634100</v>
          </cell>
        </row>
        <row r="6735">
          <cell r="A6735" t="str">
            <v>315635000</v>
          </cell>
        </row>
        <row r="6736">
          <cell r="A6736" t="str">
            <v>315635100</v>
          </cell>
        </row>
        <row r="6737">
          <cell r="A6737" t="str">
            <v>315635111</v>
          </cell>
        </row>
        <row r="6738">
          <cell r="A6738" t="str">
            <v>315636000</v>
          </cell>
        </row>
        <row r="6739">
          <cell r="A6739" t="str">
            <v>315636100</v>
          </cell>
        </row>
        <row r="6740">
          <cell r="A6740" t="str">
            <v>315636105</v>
          </cell>
        </row>
        <row r="6741">
          <cell r="A6741" t="str">
            <v>315636115</v>
          </cell>
        </row>
        <row r="6742">
          <cell r="A6742" t="str">
            <v>315637000</v>
          </cell>
        </row>
        <row r="6743">
          <cell r="A6743" t="str">
            <v>315637100</v>
          </cell>
        </row>
        <row r="6744">
          <cell r="A6744" t="str">
            <v>315637200</v>
          </cell>
        </row>
        <row r="6745">
          <cell r="A6745" t="str">
            <v>315637300</v>
          </cell>
        </row>
        <row r="6746">
          <cell r="A6746" t="str">
            <v>315637400</v>
          </cell>
        </row>
        <row r="6747">
          <cell r="A6747" t="str">
            <v>315637500</v>
          </cell>
        </row>
        <row r="6748">
          <cell r="A6748" t="str">
            <v>315638000</v>
          </cell>
        </row>
        <row r="6749">
          <cell r="A6749" t="str">
            <v>315638100</v>
          </cell>
        </row>
        <row r="6750">
          <cell r="A6750" t="str">
            <v>315638103</v>
          </cell>
        </row>
        <row r="6751">
          <cell r="A6751" t="str">
            <v>315639000</v>
          </cell>
        </row>
        <row r="6752">
          <cell r="A6752" t="str">
            <v>315639100</v>
          </cell>
        </row>
        <row r="6753">
          <cell r="A6753" t="str">
            <v>315639105</v>
          </cell>
        </row>
        <row r="6754">
          <cell r="A6754" t="str">
            <v>315639400</v>
          </cell>
        </row>
        <row r="6755">
          <cell r="A6755" t="str">
            <v>315640000</v>
          </cell>
        </row>
        <row r="6756">
          <cell r="A6756" t="str">
            <v>315640100</v>
          </cell>
        </row>
        <row r="6757">
          <cell r="A6757" t="str">
            <v>315641000</v>
          </cell>
        </row>
        <row r="6758">
          <cell r="A6758" t="str">
            <v>315641100</v>
          </cell>
        </row>
        <row r="6759">
          <cell r="A6759" t="str">
            <v>315641300</v>
          </cell>
        </row>
        <row r="6760">
          <cell r="A6760" t="str">
            <v>315643000</v>
          </cell>
        </row>
        <row r="6761">
          <cell r="A6761" t="str">
            <v>315643100</v>
          </cell>
        </row>
        <row r="6762">
          <cell r="A6762" t="str">
            <v>315645000</v>
          </cell>
        </row>
        <row r="6763">
          <cell r="A6763" t="str">
            <v>315645100</v>
          </cell>
        </row>
        <row r="6764">
          <cell r="A6764" t="str">
            <v>315645200</v>
          </cell>
        </row>
        <row r="6765">
          <cell r="A6765" t="str">
            <v>315645300</v>
          </cell>
        </row>
        <row r="6766">
          <cell r="A6766" t="str">
            <v>315647000</v>
          </cell>
        </row>
        <row r="6767">
          <cell r="A6767" t="str">
            <v>315647100</v>
          </cell>
        </row>
        <row r="6768">
          <cell r="A6768" t="str">
            <v>315647105</v>
          </cell>
        </row>
        <row r="6769">
          <cell r="A6769" t="str">
            <v>315647200</v>
          </cell>
        </row>
        <row r="6770">
          <cell r="A6770" t="str">
            <v>315649000</v>
          </cell>
        </row>
        <row r="6771">
          <cell r="A6771" t="str">
            <v>315649100</v>
          </cell>
        </row>
        <row r="6772">
          <cell r="A6772" t="str">
            <v>315649200</v>
          </cell>
        </row>
        <row r="6773">
          <cell r="A6773" t="str">
            <v>315649300</v>
          </cell>
        </row>
        <row r="6774">
          <cell r="A6774" t="str">
            <v>315651000</v>
          </cell>
        </row>
        <row r="6775">
          <cell r="A6775" t="str">
            <v>315651100</v>
          </cell>
        </row>
        <row r="6776">
          <cell r="A6776" t="str">
            <v>315651200</v>
          </cell>
        </row>
        <row r="6777">
          <cell r="A6777" t="str">
            <v>315651300</v>
          </cell>
        </row>
        <row r="6778">
          <cell r="A6778" t="str">
            <v>316000000</v>
          </cell>
        </row>
        <row r="6779">
          <cell r="A6779" t="str">
            <v>316020100</v>
          </cell>
        </row>
        <row r="6780">
          <cell r="A6780" t="str">
            <v>316033000</v>
          </cell>
        </row>
        <row r="6781">
          <cell r="A6781" t="str">
            <v>316033100</v>
          </cell>
        </row>
        <row r="6782">
          <cell r="A6782" t="str">
            <v>316033103</v>
          </cell>
        </row>
        <row r="6783">
          <cell r="A6783" t="str">
            <v>316033300</v>
          </cell>
        </row>
        <row r="6784">
          <cell r="A6784" t="str">
            <v>316035000</v>
          </cell>
        </row>
        <row r="6785">
          <cell r="A6785" t="str">
            <v>316035100</v>
          </cell>
        </row>
        <row r="6786">
          <cell r="A6786" t="str">
            <v>316035105</v>
          </cell>
        </row>
        <row r="6787">
          <cell r="A6787" t="str">
            <v>316035200</v>
          </cell>
        </row>
        <row r="6788">
          <cell r="A6788" t="str">
            <v>316035600</v>
          </cell>
        </row>
        <row r="6789">
          <cell r="A6789" t="str">
            <v>316035603</v>
          </cell>
        </row>
        <row r="6790">
          <cell r="A6790" t="str">
            <v>316035605</v>
          </cell>
        </row>
        <row r="6791">
          <cell r="A6791" t="str">
            <v>316035607</v>
          </cell>
        </row>
        <row r="6792">
          <cell r="A6792" t="str">
            <v>316035609</v>
          </cell>
        </row>
        <row r="6793">
          <cell r="A6793" t="str">
            <v>316035615</v>
          </cell>
        </row>
        <row r="6794">
          <cell r="A6794" t="str">
            <v>316035617</v>
          </cell>
        </row>
        <row r="6795">
          <cell r="A6795" t="str">
            <v>316035621</v>
          </cell>
        </row>
        <row r="6796">
          <cell r="A6796" t="str">
            <v>316035700</v>
          </cell>
        </row>
        <row r="6797">
          <cell r="A6797" t="str">
            <v>316036000</v>
          </cell>
        </row>
        <row r="6798">
          <cell r="A6798" t="str">
            <v>316036100</v>
          </cell>
        </row>
        <row r="6799">
          <cell r="A6799" t="str">
            <v>316036600</v>
          </cell>
        </row>
        <row r="6800">
          <cell r="A6800" t="str">
            <v>316037000</v>
          </cell>
        </row>
        <row r="6801">
          <cell r="A6801" t="str">
            <v>316037100</v>
          </cell>
        </row>
        <row r="6802">
          <cell r="A6802" t="str">
            <v>316037103</v>
          </cell>
        </row>
        <row r="6803">
          <cell r="A6803" t="str">
            <v>316037105</v>
          </cell>
        </row>
        <row r="6804">
          <cell r="A6804" t="str">
            <v>316037107</v>
          </cell>
        </row>
        <row r="6805">
          <cell r="A6805" t="str">
            <v>316037109</v>
          </cell>
        </row>
        <row r="6806">
          <cell r="A6806" t="str">
            <v>316037200</v>
          </cell>
        </row>
        <row r="6807">
          <cell r="A6807" t="str">
            <v>316038000</v>
          </cell>
        </row>
        <row r="6808">
          <cell r="A6808" t="str">
            <v>316038100</v>
          </cell>
        </row>
        <row r="6809">
          <cell r="A6809" t="str">
            <v>316038103</v>
          </cell>
        </row>
        <row r="6810">
          <cell r="A6810" t="str">
            <v>316038105</v>
          </cell>
        </row>
        <row r="6811">
          <cell r="A6811" t="str">
            <v>316038400</v>
          </cell>
        </row>
        <row r="6812">
          <cell r="A6812" t="str">
            <v>316039000</v>
          </cell>
        </row>
        <row r="6813">
          <cell r="A6813" t="str">
            <v>316039100</v>
          </cell>
        </row>
        <row r="6814">
          <cell r="A6814" t="str">
            <v>316039200</v>
          </cell>
        </row>
        <row r="6815">
          <cell r="A6815" t="str">
            <v>316039205</v>
          </cell>
        </row>
        <row r="6816">
          <cell r="A6816" t="str">
            <v>316039300</v>
          </cell>
        </row>
        <row r="6817">
          <cell r="A6817" t="str">
            <v>316039307</v>
          </cell>
        </row>
        <row r="6818">
          <cell r="A6818" t="str">
            <v>316041000</v>
          </cell>
        </row>
        <row r="6819">
          <cell r="A6819" t="str">
            <v>316041100</v>
          </cell>
        </row>
        <row r="6820">
          <cell r="A6820" t="str">
            <v>316041200</v>
          </cell>
        </row>
        <row r="6821">
          <cell r="A6821" t="str">
            <v>316041400</v>
          </cell>
        </row>
        <row r="6822">
          <cell r="A6822" t="str">
            <v>316043000</v>
          </cell>
        </row>
        <row r="6823">
          <cell r="A6823" t="str">
            <v>316043100</v>
          </cell>
        </row>
        <row r="6824">
          <cell r="A6824" t="str">
            <v>316043103</v>
          </cell>
        </row>
        <row r="6825">
          <cell r="A6825" t="str">
            <v>316043105</v>
          </cell>
        </row>
        <row r="6826">
          <cell r="A6826" t="str">
            <v>316043107</v>
          </cell>
        </row>
        <row r="6827">
          <cell r="A6827" t="str">
            <v>316043111</v>
          </cell>
        </row>
        <row r="6828">
          <cell r="A6828" t="str">
            <v>316043113</v>
          </cell>
        </row>
        <row r="6829">
          <cell r="A6829" t="str">
            <v>316043115</v>
          </cell>
        </row>
        <row r="6830">
          <cell r="A6830" t="str">
            <v>316043117</v>
          </cell>
        </row>
        <row r="6831">
          <cell r="A6831" t="str">
            <v>316043121</v>
          </cell>
        </row>
        <row r="6832">
          <cell r="A6832" t="str">
            <v>316043300</v>
          </cell>
        </row>
        <row r="6833">
          <cell r="A6833" t="str">
            <v>316043400</v>
          </cell>
        </row>
        <row r="6834">
          <cell r="A6834" t="str">
            <v>316047000</v>
          </cell>
        </row>
        <row r="6835">
          <cell r="A6835" t="str">
            <v>316047100</v>
          </cell>
        </row>
        <row r="6836">
          <cell r="A6836" t="str">
            <v>316047300</v>
          </cell>
        </row>
        <row r="6837">
          <cell r="A6837" t="str">
            <v>316047500</v>
          </cell>
        </row>
        <row r="6838">
          <cell r="A6838" t="str">
            <v>316047700</v>
          </cell>
        </row>
        <row r="6839">
          <cell r="A6839" t="str">
            <v>316200000</v>
          </cell>
        </row>
        <row r="6840">
          <cell r="A6840" t="str">
            <v>316220100</v>
          </cell>
        </row>
        <row r="6841">
          <cell r="A6841" t="str">
            <v>316231000</v>
          </cell>
        </row>
        <row r="6842">
          <cell r="A6842" t="str">
            <v>316231100</v>
          </cell>
        </row>
        <row r="6843">
          <cell r="A6843" t="str">
            <v>316231103</v>
          </cell>
        </row>
        <row r="6844">
          <cell r="A6844" t="str">
            <v>316231105</v>
          </cell>
        </row>
        <row r="6845">
          <cell r="A6845" t="str">
            <v>316232000</v>
          </cell>
        </row>
        <row r="6846">
          <cell r="A6846" t="str">
            <v>316232100</v>
          </cell>
        </row>
        <row r="6847">
          <cell r="A6847" t="str">
            <v>316235000</v>
          </cell>
        </row>
        <row r="6848">
          <cell r="A6848" t="str">
            <v>316235100</v>
          </cell>
        </row>
        <row r="6849">
          <cell r="A6849" t="str">
            <v>316235103</v>
          </cell>
        </row>
        <row r="6850">
          <cell r="A6850" t="str">
            <v>316235105</v>
          </cell>
        </row>
        <row r="6851">
          <cell r="A6851" t="str">
            <v>316235107</v>
          </cell>
        </row>
        <row r="6852">
          <cell r="A6852" t="str">
            <v>316235109</v>
          </cell>
        </row>
        <row r="6853">
          <cell r="A6853" t="str">
            <v>316235200</v>
          </cell>
        </row>
        <row r="6854">
          <cell r="A6854" t="str">
            <v>316235203</v>
          </cell>
        </row>
        <row r="6855">
          <cell r="A6855" t="str">
            <v>316235205</v>
          </cell>
        </row>
        <row r="6856">
          <cell r="A6856" t="str">
            <v>316237000</v>
          </cell>
        </row>
        <row r="6857">
          <cell r="A6857" t="str">
            <v>316237100</v>
          </cell>
        </row>
        <row r="6858">
          <cell r="A6858" t="str">
            <v>316237200</v>
          </cell>
        </row>
        <row r="6859">
          <cell r="A6859" t="str">
            <v>316238000</v>
          </cell>
        </row>
        <row r="6860">
          <cell r="A6860" t="str">
            <v>316238100</v>
          </cell>
        </row>
        <row r="6861">
          <cell r="A6861" t="str">
            <v>316239000</v>
          </cell>
        </row>
        <row r="6862">
          <cell r="A6862" t="str">
            <v>316239100</v>
          </cell>
        </row>
        <row r="6863">
          <cell r="A6863" t="str">
            <v>316239200</v>
          </cell>
        </row>
        <row r="6864">
          <cell r="A6864" t="str">
            <v>316240000</v>
          </cell>
        </row>
        <row r="6865">
          <cell r="A6865" t="str">
            <v>316240100</v>
          </cell>
        </row>
        <row r="6866">
          <cell r="A6866" t="str">
            <v>316241000</v>
          </cell>
        </row>
        <row r="6867">
          <cell r="A6867" t="str">
            <v>316241100</v>
          </cell>
        </row>
        <row r="6868">
          <cell r="A6868" t="str">
            <v>316241200</v>
          </cell>
        </row>
        <row r="6869">
          <cell r="A6869" t="str">
            <v>316243000</v>
          </cell>
        </row>
        <row r="6870">
          <cell r="A6870" t="str">
            <v>316243100</v>
          </cell>
        </row>
        <row r="6871">
          <cell r="A6871" t="str">
            <v>316243200</v>
          </cell>
        </row>
        <row r="6872">
          <cell r="A6872" t="str">
            <v>316243400</v>
          </cell>
        </row>
        <row r="6873">
          <cell r="A6873" t="str">
            <v>316245000</v>
          </cell>
        </row>
        <row r="6874">
          <cell r="A6874" t="str">
            <v>316245100</v>
          </cell>
        </row>
        <row r="6875">
          <cell r="A6875" t="str">
            <v>316245103</v>
          </cell>
        </row>
        <row r="6876">
          <cell r="A6876" t="str">
            <v>316245105</v>
          </cell>
        </row>
        <row r="6877">
          <cell r="A6877" t="str">
            <v>316245107</v>
          </cell>
        </row>
        <row r="6878">
          <cell r="A6878" t="str">
            <v>316247000</v>
          </cell>
        </row>
        <row r="6879">
          <cell r="A6879" t="str">
            <v>316247100</v>
          </cell>
        </row>
        <row r="6880">
          <cell r="A6880" t="str">
            <v>316247103</v>
          </cell>
        </row>
        <row r="6881">
          <cell r="A6881" t="str">
            <v>316247200</v>
          </cell>
        </row>
        <row r="6882">
          <cell r="A6882" t="str">
            <v>316247300</v>
          </cell>
        </row>
        <row r="6883">
          <cell r="A6883" t="str">
            <v>316249000</v>
          </cell>
        </row>
        <row r="6884">
          <cell r="A6884" t="str">
            <v>316249100</v>
          </cell>
        </row>
        <row r="6885">
          <cell r="A6885" t="str">
            <v>316249103</v>
          </cell>
        </row>
        <row r="6886">
          <cell r="A6886" t="str">
            <v>316249105</v>
          </cell>
        </row>
        <row r="6887">
          <cell r="A6887" t="str">
            <v>316249400</v>
          </cell>
        </row>
        <row r="6888">
          <cell r="A6888" t="str">
            <v>316249403</v>
          </cell>
        </row>
        <row r="6889">
          <cell r="A6889" t="str">
            <v>316259000</v>
          </cell>
        </row>
        <row r="6890">
          <cell r="A6890" t="str">
            <v>316259100</v>
          </cell>
        </row>
        <row r="6891">
          <cell r="A6891" t="str">
            <v>316259500</v>
          </cell>
        </row>
        <row r="6892">
          <cell r="A6892" t="str">
            <v>316600000</v>
          </cell>
        </row>
        <row r="6893">
          <cell r="A6893" t="str">
            <v>316621000</v>
          </cell>
        </row>
        <row r="6894">
          <cell r="A6894" t="str">
            <v>316621100</v>
          </cell>
        </row>
        <row r="6895">
          <cell r="A6895" t="str">
            <v>316630000</v>
          </cell>
        </row>
        <row r="6896">
          <cell r="A6896" t="str">
            <v>316630100</v>
          </cell>
        </row>
        <row r="6897">
          <cell r="A6897" t="str">
            <v>316630300</v>
          </cell>
        </row>
        <row r="6898">
          <cell r="A6898" t="str">
            <v>316631000</v>
          </cell>
        </row>
        <row r="6899">
          <cell r="A6899" t="str">
            <v>316631100</v>
          </cell>
        </row>
        <row r="6900">
          <cell r="A6900" t="str">
            <v>316631107</v>
          </cell>
        </row>
        <row r="6901">
          <cell r="A6901" t="str">
            <v>316631180</v>
          </cell>
        </row>
        <row r="6902">
          <cell r="A6902" t="str">
            <v>316631200</v>
          </cell>
        </row>
        <row r="6903">
          <cell r="A6903" t="str">
            <v>316632000</v>
          </cell>
        </row>
        <row r="6904">
          <cell r="A6904" t="str">
            <v>316632100</v>
          </cell>
        </row>
        <row r="6905">
          <cell r="A6905" t="str">
            <v>316633000</v>
          </cell>
        </row>
        <row r="6906">
          <cell r="A6906" t="str">
            <v>316633100</v>
          </cell>
        </row>
        <row r="6907">
          <cell r="A6907" t="str">
            <v>316634000</v>
          </cell>
        </row>
        <row r="6908">
          <cell r="A6908" t="str">
            <v>316634100</v>
          </cell>
        </row>
        <row r="6909">
          <cell r="A6909" t="str">
            <v>316634300</v>
          </cell>
        </row>
        <row r="6910">
          <cell r="A6910" t="str">
            <v>316635000</v>
          </cell>
        </row>
        <row r="6911">
          <cell r="A6911" t="str">
            <v>316635100</v>
          </cell>
        </row>
        <row r="6912">
          <cell r="A6912" t="str">
            <v>316635200</v>
          </cell>
        </row>
        <row r="6913">
          <cell r="A6913" t="str">
            <v>316635400</v>
          </cell>
        </row>
        <row r="6914">
          <cell r="A6914" t="str">
            <v>316636000</v>
          </cell>
        </row>
        <row r="6915">
          <cell r="A6915" t="str">
            <v>316636100</v>
          </cell>
        </row>
        <row r="6916">
          <cell r="A6916" t="str">
            <v>316637000</v>
          </cell>
        </row>
        <row r="6917">
          <cell r="A6917" t="str">
            <v>316637100</v>
          </cell>
        </row>
        <row r="6918">
          <cell r="A6918" t="str">
            <v>316637300</v>
          </cell>
        </row>
        <row r="6919">
          <cell r="A6919" t="str">
            <v>316637500</v>
          </cell>
        </row>
        <row r="6920">
          <cell r="A6920" t="str">
            <v>316638000</v>
          </cell>
        </row>
        <row r="6921">
          <cell r="A6921" t="str">
            <v>316638100</v>
          </cell>
        </row>
        <row r="6922">
          <cell r="A6922" t="str">
            <v>316639000</v>
          </cell>
        </row>
        <row r="6923">
          <cell r="A6923" t="str">
            <v>316639100</v>
          </cell>
        </row>
        <row r="6924">
          <cell r="A6924" t="str">
            <v>316640000</v>
          </cell>
        </row>
        <row r="6925">
          <cell r="A6925" t="str">
            <v>316640100</v>
          </cell>
        </row>
        <row r="6926">
          <cell r="A6926" t="str">
            <v>316641000</v>
          </cell>
        </row>
        <row r="6927">
          <cell r="A6927" t="str">
            <v>316641100</v>
          </cell>
        </row>
        <row r="6928">
          <cell r="A6928" t="str">
            <v>316641103</v>
          </cell>
        </row>
        <row r="6929">
          <cell r="A6929" t="str">
            <v>316641200</v>
          </cell>
        </row>
        <row r="6930">
          <cell r="A6930" t="str">
            <v>316641300</v>
          </cell>
        </row>
        <row r="6931">
          <cell r="A6931" t="str">
            <v>316641400</v>
          </cell>
        </row>
        <row r="6932">
          <cell r="A6932" t="str">
            <v>316641500</v>
          </cell>
        </row>
        <row r="6933">
          <cell r="A6933" t="str">
            <v>316643000</v>
          </cell>
        </row>
        <row r="6934">
          <cell r="A6934" t="str">
            <v>316643100</v>
          </cell>
        </row>
        <row r="6935">
          <cell r="A6935" t="str">
            <v>316645000</v>
          </cell>
        </row>
        <row r="6936">
          <cell r="A6936" t="str">
            <v>316645100</v>
          </cell>
        </row>
        <row r="6937">
          <cell r="A6937" t="str">
            <v>316645300</v>
          </cell>
        </row>
        <row r="6938">
          <cell r="A6938" t="str">
            <v>316645400</v>
          </cell>
        </row>
        <row r="6939">
          <cell r="A6939" t="str">
            <v>316647000</v>
          </cell>
        </row>
        <row r="6940">
          <cell r="A6940" t="str">
            <v>316647100</v>
          </cell>
        </row>
        <row r="6941">
          <cell r="A6941" t="str">
            <v>316649000</v>
          </cell>
        </row>
        <row r="6942">
          <cell r="A6942" t="str">
            <v>316649100</v>
          </cell>
        </row>
        <row r="6943">
          <cell r="A6943" t="str">
            <v>316651000</v>
          </cell>
        </row>
        <row r="6944">
          <cell r="A6944" t="str">
            <v>316651100</v>
          </cell>
        </row>
        <row r="6945">
          <cell r="A6945" t="str">
            <v>316651200</v>
          </cell>
        </row>
        <row r="6946">
          <cell r="A6946" t="str">
            <v>316651300</v>
          </cell>
        </row>
        <row r="6947">
          <cell r="A6947" t="str">
            <v>316655000</v>
          </cell>
        </row>
        <row r="6948">
          <cell r="A6948" t="str">
            <v>316655100</v>
          </cell>
        </row>
        <row r="6949">
          <cell r="A6949" t="str">
            <v>350000000</v>
          </cell>
        </row>
        <row r="6950">
          <cell r="A6950" t="str">
            <v>351000000</v>
          </cell>
        </row>
        <row r="6951">
          <cell r="A6951" t="str">
            <v>351010000</v>
          </cell>
        </row>
        <row r="6952">
          <cell r="A6952" t="str">
            <v>351011000</v>
          </cell>
        </row>
        <row r="6953">
          <cell r="A6953" t="str">
            <v>351011100</v>
          </cell>
        </row>
        <row r="6954">
          <cell r="A6954" t="str">
            <v>351011300</v>
          </cell>
        </row>
        <row r="6955">
          <cell r="A6955" t="str">
            <v>351013100</v>
          </cell>
        </row>
        <row r="6956">
          <cell r="A6956" t="str">
            <v>351600000</v>
          </cell>
        </row>
        <row r="6957">
          <cell r="A6957" t="str">
            <v>351610000</v>
          </cell>
        </row>
        <row r="6958">
          <cell r="A6958" t="str">
            <v>351635000</v>
          </cell>
        </row>
        <row r="6959">
          <cell r="A6959" t="str">
            <v>351635100</v>
          </cell>
        </row>
        <row r="6960">
          <cell r="A6960" t="str">
            <v>351639000</v>
          </cell>
        </row>
        <row r="6961">
          <cell r="A6961" t="str">
            <v>351639100</v>
          </cell>
        </row>
        <row r="6962">
          <cell r="A6962" t="str">
            <v>351639300</v>
          </cell>
        </row>
        <row r="6963">
          <cell r="A6963" t="str">
            <v>351645000</v>
          </cell>
        </row>
        <row r="6964">
          <cell r="A6964" t="str">
            <v>351645100</v>
          </cell>
        </row>
        <row r="6965">
          <cell r="A6965" t="str">
            <v>351800000</v>
          </cell>
        </row>
        <row r="6966">
          <cell r="A6966" t="str">
            <v>351810000</v>
          </cell>
        </row>
        <row r="6967">
          <cell r="A6967" t="str">
            <v>351839000</v>
          </cell>
        </row>
        <row r="6968">
          <cell r="A6968" t="str">
            <v>351839100</v>
          </cell>
        </row>
        <row r="6969">
          <cell r="A6969" t="str">
            <v>351839200</v>
          </cell>
        </row>
        <row r="6970">
          <cell r="A6970" t="str">
            <v>351839202</v>
          </cell>
        </row>
        <row r="6971">
          <cell r="A6971" t="str">
            <v>351839205</v>
          </cell>
        </row>
        <row r="6972">
          <cell r="A6972" t="str">
            <v>351839300</v>
          </cell>
        </row>
        <row r="6973">
          <cell r="A6973" t="str">
            <v>351839580</v>
          </cell>
        </row>
        <row r="6974">
          <cell r="A6974" t="str">
            <v>351839800</v>
          </cell>
        </row>
        <row r="6975">
          <cell r="A6975" t="str">
            <v>351839805</v>
          </cell>
        </row>
        <row r="6976">
          <cell r="A6976" t="str">
            <v>351839806</v>
          </cell>
        </row>
        <row r="6977">
          <cell r="A6977" t="str">
            <v>351839900</v>
          </cell>
        </row>
        <row r="6978">
          <cell r="A6978" t="str">
            <v>351839905</v>
          </cell>
        </row>
        <row r="6979">
          <cell r="A6979" t="str">
            <v>351839906</v>
          </cell>
        </row>
        <row r="6980">
          <cell r="A6980" t="str">
            <v>351839907</v>
          </cell>
        </row>
        <row r="6981">
          <cell r="A6981" t="str">
            <v>351845000</v>
          </cell>
        </row>
        <row r="6982">
          <cell r="A6982" t="str">
            <v>351845100</v>
          </cell>
        </row>
        <row r="6983">
          <cell r="A6983" t="str">
            <v>351845103</v>
          </cell>
        </row>
        <row r="6984">
          <cell r="A6984" t="str">
            <v>351845105</v>
          </cell>
        </row>
        <row r="6985">
          <cell r="A6985" t="str">
            <v>351845107</v>
          </cell>
        </row>
        <row r="6986">
          <cell r="A6986" t="str">
            <v>351845109</v>
          </cell>
        </row>
        <row r="6987">
          <cell r="A6987" t="str">
            <v>351845111</v>
          </cell>
        </row>
        <row r="6988">
          <cell r="A6988" t="str">
            <v>351845112</v>
          </cell>
        </row>
        <row r="6989">
          <cell r="A6989" t="str">
            <v>351845115</v>
          </cell>
        </row>
        <row r="6990">
          <cell r="A6990" t="str">
            <v>351845117</v>
          </cell>
        </row>
        <row r="6991">
          <cell r="A6991" t="str">
            <v>351845118</v>
          </cell>
        </row>
        <row r="6992">
          <cell r="A6992" t="str">
            <v>351845119</v>
          </cell>
        </row>
        <row r="6993">
          <cell r="A6993" t="str">
            <v>351845121</v>
          </cell>
        </row>
        <row r="6994">
          <cell r="A6994" t="str">
            <v>351845122</v>
          </cell>
        </row>
        <row r="6995">
          <cell r="A6995" t="str">
            <v>351845123</v>
          </cell>
        </row>
        <row r="6996">
          <cell r="A6996" t="str">
            <v>351845124</v>
          </cell>
        </row>
        <row r="6997">
          <cell r="A6997" t="str">
            <v>351845125</v>
          </cell>
        </row>
        <row r="6998">
          <cell r="A6998" t="str">
            <v>351845126</v>
          </cell>
        </row>
        <row r="6999">
          <cell r="A6999" t="str">
            <v>351845127</v>
          </cell>
        </row>
        <row r="7000">
          <cell r="A7000" t="str">
            <v>351845128</v>
          </cell>
        </row>
        <row r="7001">
          <cell r="A7001" t="str">
            <v>351845129</v>
          </cell>
        </row>
        <row r="7002">
          <cell r="A7002" t="str">
            <v>351845131</v>
          </cell>
        </row>
        <row r="7003">
          <cell r="A7003" t="str">
            <v>351845132</v>
          </cell>
        </row>
        <row r="7004">
          <cell r="A7004" t="str">
            <v>351845133</v>
          </cell>
        </row>
        <row r="7005">
          <cell r="A7005" t="str">
            <v>351845134</v>
          </cell>
        </row>
        <row r="7006">
          <cell r="A7006" t="str">
            <v>351845135</v>
          </cell>
        </row>
        <row r="7007">
          <cell r="A7007" t="str">
            <v>351845136</v>
          </cell>
        </row>
        <row r="7008">
          <cell r="A7008" t="str">
            <v>351845137</v>
          </cell>
        </row>
        <row r="7009">
          <cell r="A7009" t="str">
            <v>351845138</v>
          </cell>
        </row>
        <row r="7010">
          <cell r="A7010" t="str">
            <v>351845139</v>
          </cell>
        </row>
        <row r="7011">
          <cell r="A7011" t="str">
            <v>351845141</v>
          </cell>
        </row>
        <row r="7012">
          <cell r="A7012" t="str">
            <v>351845142</v>
          </cell>
        </row>
        <row r="7013">
          <cell r="A7013" t="str">
            <v>351845143</v>
          </cell>
        </row>
        <row r="7014">
          <cell r="A7014" t="str">
            <v>351845144</v>
          </cell>
        </row>
        <row r="7015">
          <cell r="A7015" t="str">
            <v>351845145</v>
          </cell>
        </row>
        <row r="7016">
          <cell r="A7016" t="str">
            <v>351845146</v>
          </cell>
        </row>
        <row r="7017">
          <cell r="A7017" t="str">
            <v>351845147</v>
          </cell>
        </row>
        <row r="7018">
          <cell r="A7018" t="str">
            <v>351845148</v>
          </cell>
        </row>
        <row r="7019">
          <cell r="A7019" t="str">
            <v>351845149</v>
          </cell>
        </row>
        <row r="7020">
          <cell r="A7020" t="str">
            <v>351849000</v>
          </cell>
        </row>
        <row r="7021">
          <cell r="A7021" t="str">
            <v>351849100</v>
          </cell>
        </row>
        <row r="7022">
          <cell r="A7022" t="str">
            <v>351849105</v>
          </cell>
        </row>
        <row r="7023">
          <cell r="A7023" t="str">
            <v>352000000</v>
          </cell>
        </row>
        <row r="7024">
          <cell r="A7024" t="str">
            <v>352010000</v>
          </cell>
        </row>
        <row r="7025">
          <cell r="A7025" t="str">
            <v>352035000</v>
          </cell>
        </row>
        <row r="7026">
          <cell r="A7026" t="str">
            <v>352035100</v>
          </cell>
        </row>
        <row r="7027">
          <cell r="A7027" t="str">
            <v>352100000</v>
          </cell>
        </row>
        <row r="7028">
          <cell r="A7028" t="str">
            <v>352110000</v>
          </cell>
        </row>
        <row r="7029">
          <cell r="A7029" t="str">
            <v>352200000</v>
          </cell>
        </row>
        <row r="7030">
          <cell r="A7030" t="str">
            <v>352210000</v>
          </cell>
        </row>
        <row r="7031">
          <cell r="A7031" t="str">
            <v>352231000</v>
          </cell>
        </row>
        <row r="7032">
          <cell r="A7032" t="str">
            <v>352231100</v>
          </cell>
        </row>
        <row r="7033">
          <cell r="A7033" t="str">
            <v>352300000</v>
          </cell>
        </row>
        <row r="7034">
          <cell r="A7034" t="str">
            <v>352310000</v>
          </cell>
        </row>
        <row r="7035">
          <cell r="A7035" t="str">
            <v>352337000</v>
          </cell>
        </row>
        <row r="7036">
          <cell r="A7036" t="str">
            <v>352337100</v>
          </cell>
        </row>
        <row r="7037">
          <cell r="A7037" t="str">
            <v>352337200</v>
          </cell>
        </row>
        <row r="7038">
          <cell r="A7038" t="str">
            <v>352400000</v>
          </cell>
        </row>
        <row r="7039">
          <cell r="A7039" t="str">
            <v>352410000</v>
          </cell>
        </row>
        <row r="7040">
          <cell r="A7040" t="str">
            <v>352431000</v>
          </cell>
        </row>
        <row r="7041">
          <cell r="A7041" t="str">
            <v>352431100</v>
          </cell>
        </row>
        <row r="7042">
          <cell r="A7042" t="str">
            <v>352800000</v>
          </cell>
        </row>
        <row r="7043">
          <cell r="A7043" t="str">
            <v>352810000</v>
          </cell>
        </row>
        <row r="7044">
          <cell r="A7044" t="str">
            <v>352835000</v>
          </cell>
        </row>
        <row r="7045">
          <cell r="A7045" t="str">
            <v>352835100</v>
          </cell>
        </row>
        <row r="7046">
          <cell r="A7046" t="str">
            <v>352839000</v>
          </cell>
        </row>
        <row r="7047">
          <cell r="A7047" t="str">
            <v>352839100</v>
          </cell>
        </row>
        <row r="7048">
          <cell r="A7048" t="str">
            <v>352845000</v>
          </cell>
        </row>
        <row r="7049">
          <cell r="A7049" t="str">
            <v>352845100</v>
          </cell>
        </row>
        <row r="7050">
          <cell r="A7050" t="str">
            <v>353200000</v>
          </cell>
        </row>
        <row r="7051">
          <cell r="A7051" t="str">
            <v>353220000</v>
          </cell>
        </row>
        <row r="7052">
          <cell r="A7052" t="str">
            <v>353220100</v>
          </cell>
        </row>
        <row r="7053">
          <cell r="A7053" t="str">
            <v>353233000</v>
          </cell>
        </row>
        <row r="7054">
          <cell r="A7054" t="str">
            <v>353233100</v>
          </cell>
        </row>
        <row r="7055">
          <cell r="A7055" t="str">
            <v>353237000</v>
          </cell>
        </row>
        <row r="7056">
          <cell r="A7056" t="str">
            <v>353237100</v>
          </cell>
        </row>
        <row r="7057">
          <cell r="A7057" t="str">
            <v>353237107</v>
          </cell>
        </row>
        <row r="7058">
          <cell r="A7058" t="str">
            <v>353237200</v>
          </cell>
        </row>
        <row r="7059">
          <cell r="A7059" t="str">
            <v>353237300</v>
          </cell>
        </row>
        <row r="7060">
          <cell r="A7060" t="str">
            <v>353241000</v>
          </cell>
        </row>
        <row r="7061">
          <cell r="A7061" t="str">
            <v>353241100</v>
          </cell>
        </row>
        <row r="7062">
          <cell r="A7062" t="str">
            <v>353241200</v>
          </cell>
        </row>
        <row r="7063">
          <cell r="A7063" t="str">
            <v>353241300</v>
          </cell>
        </row>
        <row r="7064">
          <cell r="A7064" t="str">
            <v>353249000</v>
          </cell>
        </row>
        <row r="7065">
          <cell r="A7065" t="str">
            <v>353249100</v>
          </cell>
        </row>
        <row r="7066">
          <cell r="A7066" t="str">
            <v>353249200</v>
          </cell>
        </row>
        <row r="7067">
          <cell r="A7067" t="str">
            <v>353249205</v>
          </cell>
        </row>
        <row r="7068">
          <cell r="A7068" t="str">
            <v>353249500</v>
          </cell>
        </row>
        <row r="7069">
          <cell r="A7069" t="str">
            <v>353253000</v>
          </cell>
        </row>
        <row r="7070">
          <cell r="A7070" t="str">
            <v>353253100</v>
          </cell>
        </row>
        <row r="7071">
          <cell r="A7071" t="str">
            <v>353253200</v>
          </cell>
        </row>
        <row r="7072">
          <cell r="A7072" t="str">
            <v>353253300</v>
          </cell>
        </row>
        <row r="7073">
          <cell r="A7073" t="str">
            <v>353253400</v>
          </cell>
        </row>
        <row r="7074">
          <cell r="A7074" t="str">
            <v>353253500</v>
          </cell>
        </row>
        <row r="7075">
          <cell r="A7075" t="str">
            <v>353257000</v>
          </cell>
        </row>
        <row r="7076">
          <cell r="A7076" t="str">
            <v>353257100</v>
          </cell>
        </row>
        <row r="7077">
          <cell r="A7077" t="str">
            <v>353259000</v>
          </cell>
        </row>
        <row r="7078">
          <cell r="A7078" t="str">
            <v>353259100</v>
          </cell>
        </row>
        <row r="7079">
          <cell r="A7079" t="str">
            <v>353259107</v>
          </cell>
        </row>
        <row r="7080">
          <cell r="A7080" t="str">
            <v>353259300</v>
          </cell>
        </row>
        <row r="7081">
          <cell r="A7081" t="str">
            <v>353259303</v>
          </cell>
        </row>
        <row r="7082">
          <cell r="A7082" t="str">
            <v>353259600</v>
          </cell>
        </row>
        <row r="7083">
          <cell r="A7083" t="str">
            <v>353259605</v>
          </cell>
        </row>
        <row r="7084">
          <cell r="A7084" t="str">
            <v>353259700</v>
          </cell>
        </row>
        <row r="7085">
          <cell r="A7085" t="str">
            <v>353261000</v>
          </cell>
        </row>
        <row r="7086">
          <cell r="A7086" t="str">
            <v>353261100</v>
          </cell>
        </row>
        <row r="7087">
          <cell r="A7087" t="str">
            <v>353261200</v>
          </cell>
        </row>
        <row r="7088">
          <cell r="A7088" t="str">
            <v>353261800</v>
          </cell>
        </row>
        <row r="7089">
          <cell r="A7089" t="str">
            <v>353263000</v>
          </cell>
        </row>
        <row r="7090">
          <cell r="A7090" t="str">
            <v>353263100</v>
          </cell>
        </row>
        <row r="7091">
          <cell r="A7091" t="str">
            <v>353263102</v>
          </cell>
        </row>
        <row r="7092">
          <cell r="A7092" t="str">
            <v>353263200</v>
          </cell>
        </row>
        <row r="7093">
          <cell r="A7093" t="str">
            <v>353263300</v>
          </cell>
        </row>
        <row r="7094">
          <cell r="A7094" t="str">
            <v>353267000</v>
          </cell>
        </row>
        <row r="7095">
          <cell r="A7095" t="str">
            <v>353267100</v>
          </cell>
        </row>
        <row r="7096">
          <cell r="A7096" t="str">
            <v>353267200</v>
          </cell>
        </row>
        <row r="7097">
          <cell r="A7097" t="str">
            <v>353267800</v>
          </cell>
        </row>
        <row r="7098">
          <cell r="A7098" t="str">
            <v>353281000</v>
          </cell>
        </row>
        <row r="7099">
          <cell r="A7099" t="str">
            <v>353281100</v>
          </cell>
        </row>
        <row r="7100">
          <cell r="A7100" t="str">
            <v>353281200</v>
          </cell>
        </row>
        <row r="7101">
          <cell r="A7101" t="str">
            <v>353281300</v>
          </cell>
        </row>
        <row r="7102">
          <cell r="A7102" t="str">
            <v>353281400</v>
          </cell>
        </row>
        <row r="7103">
          <cell r="A7103" t="str">
            <v>353281600</v>
          </cell>
        </row>
        <row r="7104">
          <cell r="A7104" t="str">
            <v>353285000</v>
          </cell>
        </row>
        <row r="7105">
          <cell r="A7105" t="str">
            <v>353285100</v>
          </cell>
        </row>
        <row r="7106">
          <cell r="A7106" t="str">
            <v>353289000</v>
          </cell>
        </row>
        <row r="7107">
          <cell r="A7107" t="str">
            <v>353289100</v>
          </cell>
        </row>
        <row r="7108">
          <cell r="A7108" t="str">
            <v>353600000</v>
          </cell>
        </row>
        <row r="7109">
          <cell r="A7109" t="str">
            <v>353630000</v>
          </cell>
        </row>
        <row r="7110">
          <cell r="A7110" t="str">
            <v>353630100</v>
          </cell>
        </row>
        <row r="7111">
          <cell r="A7111" t="str">
            <v>353630105</v>
          </cell>
        </row>
        <row r="7112">
          <cell r="A7112" t="str">
            <v>353631000</v>
          </cell>
        </row>
        <row r="7113">
          <cell r="A7113" t="str">
            <v>353631100</v>
          </cell>
        </row>
        <row r="7114">
          <cell r="A7114" t="str">
            <v>353631107</v>
          </cell>
        </row>
        <row r="7115">
          <cell r="A7115" t="str">
            <v>353631108</v>
          </cell>
        </row>
        <row r="7116">
          <cell r="A7116" t="str">
            <v>353631109</v>
          </cell>
        </row>
        <row r="7117">
          <cell r="A7117" t="str">
            <v>353631111</v>
          </cell>
        </row>
        <row r="7118">
          <cell r="A7118" t="str">
            <v>353631112</v>
          </cell>
        </row>
        <row r="7119">
          <cell r="A7119" t="str">
            <v>353631113</v>
          </cell>
        </row>
        <row r="7120">
          <cell r="A7120" t="str">
            <v>353631114</v>
          </cell>
        </row>
        <row r="7121">
          <cell r="A7121" t="str">
            <v>353631115</v>
          </cell>
        </row>
        <row r="7122">
          <cell r="A7122" t="str">
            <v>353631116</v>
          </cell>
        </row>
        <row r="7123">
          <cell r="A7123" t="str">
            <v>353631117</v>
          </cell>
        </row>
        <row r="7124">
          <cell r="A7124" t="str">
            <v>353631300</v>
          </cell>
        </row>
        <row r="7125">
          <cell r="A7125" t="str">
            <v>353631303</v>
          </cell>
        </row>
        <row r="7126">
          <cell r="A7126" t="str">
            <v>353631305</v>
          </cell>
        </row>
        <row r="7127">
          <cell r="A7127" t="str">
            <v>353631306</v>
          </cell>
        </row>
        <row r="7128">
          <cell r="A7128" t="str">
            <v>353631313</v>
          </cell>
        </row>
        <row r="7129">
          <cell r="A7129" t="str">
            <v>353631315</v>
          </cell>
        </row>
        <row r="7130">
          <cell r="A7130" t="str">
            <v>353631316</v>
          </cell>
        </row>
        <row r="7131">
          <cell r="A7131" t="str">
            <v>353631321</v>
          </cell>
        </row>
        <row r="7132">
          <cell r="A7132" t="str">
            <v>353633000</v>
          </cell>
        </row>
        <row r="7133">
          <cell r="A7133" t="str">
            <v>353633100</v>
          </cell>
        </row>
        <row r="7134">
          <cell r="A7134" t="str">
            <v>353633102</v>
          </cell>
        </row>
        <row r="7135">
          <cell r="A7135" t="str">
            <v>353633103</v>
          </cell>
        </row>
        <row r="7136">
          <cell r="A7136" t="str">
            <v>353633104</v>
          </cell>
        </row>
        <row r="7137">
          <cell r="A7137" t="str">
            <v>353633106</v>
          </cell>
        </row>
        <row r="7138">
          <cell r="A7138" t="str">
            <v>353633107</v>
          </cell>
        </row>
        <row r="7139">
          <cell r="A7139" t="str">
            <v>353633108</v>
          </cell>
        </row>
        <row r="7140">
          <cell r="A7140" t="str">
            <v>353633109</v>
          </cell>
        </row>
        <row r="7141">
          <cell r="A7141" t="str">
            <v>353633111</v>
          </cell>
        </row>
        <row r="7142">
          <cell r="A7142" t="str">
            <v>353633113</v>
          </cell>
        </row>
        <row r="7143">
          <cell r="A7143" t="str">
            <v>353633115</v>
          </cell>
        </row>
        <row r="7144">
          <cell r="A7144" t="str">
            <v>353633118</v>
          </cell>
        </row>
        <row r="7145">
          <cell r="A7145" t="str">
            <v>353633119</v>
          </cell>
        </row>
        <row r="7146">
          <cell r="A7146" t="str">
            <v>353633121</v>
          </cell>
        </row>
        <row r="7147">
          <cell r="A7147" t="str">
            <v>353633123</v>
          </cell>
        </row>
        <row r="7148">
          <cell r="A7148" t="str">
            <v>353633125</v>
          </cell>
        </row>
        <row r="7149">
          <cell r="A7149" t="str">
            <v>353633127</v>
          </cell>
        </row>
        <row r="7150">
          <cell r="A7150" t="str">
            <v>353633129</v>
          </cell>
        </row>
        <row r="7151">
          <cell r="A7151" t="str">
            <v>353633131</v>
          </cell>
        </row>
        <row r="7152">
          <cell r="A7152" t="str">
            <v>353633133</v>
          </cell>
        </row>
        <row r="7153">
          <cell r="A7153" t="str">
            <v>353633134</v>
          </cell>
        </row>
        <row r="7154">
          <cell r="A7154" t="str">
            <v>353633135</v>
          </cell>
        </row>
        <row r="7155">
          <cell r="A7155" t="str">
            <v>353633136</v>
          </cell>
        </row>
        <row r="7156">
          <cell r="A7156" t="str">
            <v>353633137</v>
          </cell>
        </row>
        <row r="7157">
          <cell r="A7157" t="str">
            <v>353633138</v>
          </cell>
        </row>
        <row r="7158">
          <cell r="A7158" t="str">
            <v>353633139</v>
          </cell>
        </row>
        <row r="7159">
          <cell r="A7159" t="str">
            <v>353633141</v>
          </cell>
        </row>
        <row r="7160">
          <cell r="A7160" t="str">
            <v>353633142</v>
          </cell>
        </row>
        <row r="7161">
          <cell r="A7161" t="str">
            <v>353633143</v>
          </cell>
        </row>
        <row r="7162">
          <cell r="A7162" t="str">
            <v>353633144</v>
          </cell>
        </row>
        <row r="7163">
          <cell r="A7163" t="str">
            <v>353641000</v>
          </cell>
        </row>
        <row r="7164">
          <cell r="A7164" t="str">
            <v>353641100</v>
          </cell>
        </row>
        <row r="7165">
          <cell r="A7165" t="str">
            <v>353641105</v>
          </cell>
        </row>
        <row r="7166">
          <cell r="A7166" t="str">
            <v>353641107</v>
          </cell>
        </row>
        <row r="7167">
          <cell r="A7167" t="str">
            <v>353641111</v>
          </cell>
        </row>
        <row r="7168">
          <cell r="A7168" t="str">
            <v>353641113</v>
          </cell>
        </row>
        <row r="7169">
          <cell r="A7169" t="str">
            <v>353641114</v>
          </cell>
        </row>
        <row r="7170">
          <cell r="A7170" t="str">
            <v>353641117</v>
          </cell>
        </row>
        <row r="7171">
          <cell r="A7171" t="str">
            <v>353641200</v>
          </cell>
        </row>
        <row r="7172">
          <cell r="A7172" t="str">
            <v>353641202</v>
          </cell>
        </row>
        <row r="7173">
          <cell r="A7173" t="str">
            <v>353641203</v>
          </cell>
        </row>
        <row r="7174">
          <cell r="A7174" t="str">
            <v>353641206</v>
          </cell>
        </row>
        <row r="7175">
          <cell r="A7175" t="str">
            <v>353641211</v>
          </cell>
        </row>
        <row r="7176">
          <cell r="A7176" t="str">
            <v>353641212</v>
          </cell>
        </row>
        <row r="7177">
          <cell r="A7177" t="str">
            <v>353641213</v>
          </cell>
        </row>
        <row r="7178">
          <cell r="A7178" t="str">
            <v>353641300</v>
          </cell>
        </row>
        <row r="7179">
          <cell r="A7179" t="str">
            <v>353641305</v>
          </cell>
        </row>
        <row r="7180">
          <cell r="A7180" t="str">
            <v>353641306</v>
          </cell>
        </row>
        <row r="7181">
          <cell r="A7181" t="str">
            <v>353641307</v>
          </cell>
        </row>
        <row r="7182">
          <cell r="A7182" t="str">
            <v>353641308</v>
          </cell>
        </row>
        <row r="7183">
          <cell r="A7183" t="str">
            <v>353641309</v>
          </cell>
        </row>
        <row r="7184">
          <cell r="A7184" t="str">
            <v>353641311</v>
          </cell>
        </row>
        <row r="7185">
          <cell r="A7185" t="str">
            <v>353641312</v>
          </cell>
        </row>
        <row r="7186">
          <cell r="A7186" t="str">
            <v>353641314</v>
          </cell>
        </row>
        <row r="7187">
          <cell r="A7187" t="str">
            <v>353641317</v>
          </cell>
        </row>
        <row r="7188">
          <cell r="A7188" t="str">
            <v>353641400</v>
          </cell>
        </row>
        <row r="7189">
          <cell r="A7189" t="str">
            <v>353641402</v>
          </cell>
        </row>
        <row r="7190">
          <cell r="A7190" t="str">
            <v>353641406</v>
          </cell>
        </row>
        <row r="7191">
          <cell r="A7191" t="str">
            <v>353641411</v>
          </cell>
        </row>
        <row r="7192">
          <cell r="A7192" t="str">
            <v>353641412</v>
          </cell>
        </row>
        <row r="7193">
          <cell r="A7193" t="str">
            <v>353643000</v>
          </cell>
        </row>
        <row r="7194">
          <cell r="A7194" t="str">
            <v>353643100</v>
          </cell>
        </row>
        <row r="7195">
          <cell r="A7195" t="str">
            <v>353643103</v>
          </cell>
        </row>
        <row r="7196">
          <cell r="A7196" t="str">
            <v>353643105</v>
          </cell>
        </row>
        <row r="7197">
          <cell r="A7197" t="str">
            <v>353643107</v>
          </cell>
        </row>
        <row r="7198">
          <cell r="A7198" t="str">
            <v>353643109</v>
          </cell>
        </row>
        <row r="7199">
          <cell r="A7199" t="str">
            <v>353643111</v>
          </cell>
        </row>
        <row r="7200">
          <cell r="A7200" t="str">
            <v>353643113</v>
          </cell>
        </row>
        <row r="7201">
          <cell r="A7201" t="str">
            <v>353643115</v>
          </cell>
        </row>
        <row r="7202">
          <cell r="A7202" t="str">
            <v>353643117</v>
          </cell>
        </row>
        <row r="7203">
          <cell r="A7203" t="str">
            <v>353645000</v>
          </cell>
        </row>
        <row r="7204">
          <cell r="A7204" t="str">
            <v>353645100</v>
          </cell>
        </row>
        <row r="7205">
          <cell r="A7205" t="str">
            <v>353645102</v>
          </cell>
        </row>
        <row r="7206">
          <cell r="A7206" t="str">
            <v>353645103</v>
          </cell>
        </row>
        <row r="7207">
          <cell r="A7207" t="str">
            <v>353645104</v>
          </cell>
        </row>
        <row r="7208">
          <cell r="A7208" t="str">
            <v>353645105</v>
          </cell>
        </row>
        <row r="7209">
          <cell r="A7209" t="str">
            <v>353645106</v>
          </cell>
        </row>
        <row r="7210">
          <cell r="A7210" t="str">
            <v>353645107</v>
          </cell>
        </row>
        <row r="7211">
          <cell r="A7211" t="str">
            <v>353645108</v>
          </cell>
        </row>
        <row r="7212">
          <cell r="A7212" t="str">
            <v>353645109</v>
          </cell>
        </row>
        <row r="7213">
          <cell r="A7213" t="str">
            <v>353645111</v>
          </cell>
        </row>
        <row r="7214">
          <cell r="A7214" t="str">
            <v>353645112</v>
          </cell>
        </row>
        <row r="7215">
          <cell r="A7215" t="str">
            <v>353645113</v>
          </cell>
        </row>
        <row r="7216">
          <cell r="A7216" t="str">
            <v>353645114</v>
          </cell>
        </row>
        <row r="7217">
          <cell r="A7217" t="str">
            <v>353645115</v>
          </cell>
        </row>
        <row r="7218">
          <cell r="A7218" t="str">
            <v>353645116</v>
          </cell>
        </row>
        <row r="7219">
          <cell r="A7219" t="str">
            <v>353645117</v>
          </cell>
        </row>
        <row r="7220">
          <cell r="A7220" t="str">
            <v>353645118</v>
          </cell>
        </row>
        <row r="7221">
          <cell r="A7221" t="str">
            <v>353645119</v>
          </cell>
        </row>
        <row r="7222">
          <cell r="A7222" t="str">
            <v>353645121</v>
          </cell>
        </row>
        <row r="7223">
          <cell r="A7223" t="str">
            <v>353645200</v>
          </cell>
        </row>
        <row r="7224">
          <cell r="A7224" t="str">
            <v>353645202</v>
          </cell>
        </row>
        <row r="7225">
          <cell r="A7225" t="str">
            <v>353645203</v>
          </cell>
        </row>
        <row r="7226">
          <cell r="A7226" t="str">
            <v>353645204</v>
          </cell>
        </row>
        <row r="7227">
          <cell r="A7227" t="str">
            <v>353645205</v>
          </cell>
        </row>
        <row r="7228">
          <cell r="A7228" t="str">
            <v>353645206</v>
          </cell>
        </row>
        <row r="7229">
          <cell r="A7229" t="str">
            <v>353645207</v>
          </cell>
        </row>
        <row r="7230">
          <cell r="A7230" t="str">
            <v>353645300</v>
          </cell>
        </row>
        <row r="7231">
          <cell r="A7231" t="str">
            <v>353645302</v>
          </cell>
        </row>
        <row r="7232">
          <cell r="A7232" t="str">
            <v>353645303</v>
          </cell>
        </row>
        <row r="7233">
          <cell r="A7233" t="str">
            <v>353645304</v>
          </cell>
        </row>
        <row r="7234">
          <cell r="A7234" t="str">
            <v>353645305</v>
          </cell>
        </row>
        <row r="7235">
          <cell r="A7235" t="str">
            <v>353645306</v>
          </cell>
        </row>
        <row r="7236">
          <cell r="A7236" t="str">
            <v>353645307</v>
          </cell>
        </row>
        <row r="7237">
          <cell r="A7237" t="str">
            <v>353645308</v>
          </cell>
        </row>
        <row r="7238">
          <cell r="A7238" t="str">
            <v>353645309</v>
          </cell>
        </row>
        <row r="7239">
          <cell r="A7239" t="str">
            <v>353645313</v>
          </cell>
        </row>
        <row r="7240">
          <cell r="A7240" t="str">
            <v>353647000</v>
          </cell>
        </row>
        <row r="7241">
          <cell r="A7241" t="str">
            <v>353647100</v>
          </cell>
        </row>
        <row r="7242">
          <cell r="A7242" t="str">
            <v>353647105</v>
          </cell>
        </row>
        <row r="7243">
          <cell r="A7243" t="str">
            <v>353647107</v>
          </cell>
        </row>
        <row r="7244">
          <cell r="A7244" t="str">
            <v>353647109</v>
          </cell>
        </row>
        <row r="7245">
          <cell r="A7245" t="str">
            <v>353647111</v>
          </cell>
        </row>
        <row r="7246">
          <cell r="A7246" t="str">
            <v>353647112</v>
          </cell>
        </row>
        <row r="7247">
          <cell r="A7247" t="str">
            <v>353647113</v>
          </cell>
        </row>
        <row r="7248">
          <cell r="A7248" t="str">
            <v>353647200</v>
          </cell>
        </row>
        <row r="7249">
          <cell r="A7249" t="str">
            <v>353647202</v>
          </cell>
        </row>
        <row r="7250">
          <cell r="A7250" t="str">
            <v>353647203</v>
          </cell>
        </row>
        <row r="7251">
          <cell r="A7251" t="str">
            <v>353647204</v>
          </cell>
        </row>
        <row r="7252">
          <cell r="A7252" t="str">
            <v>353647205</v>
          </cell>
        </row>
        <row r="7253">
          <cell r="A7253" t="str">
            <v>353647206</v>
          </cell>
        </row>
        <row r="7254">
          <cell r="A7254" t="str">
            <v>353649000</v>
          </cell>
        </row>
        <row r="7255">
          <cell r="A7255" t="str">
            <v>353649100</v>
          </cell>
        </row>
        <row r="7256">
          <cell r="A7256" t="str">
            <v>353649102</v>
          </cell>
        </row>
        <row r="7257">
          <cell r="A7257" t="str">
            <v>353649103</v>
          </cell>
        </row>
        <row r="7258">
          <cell r="A7258" t="str">
            <v>353649104</v>
          </cell>
        </row>
        <row r="7259">
          <cell r="A7259" t="str">
            <v>353649105</v>
          </cell>
        </row>
        <row r="7260">
          <cell r="A7260" t="str">
            <v>353649107</v>
          </cell>
        </row>
        <row r="7261">
          <cell r="A7261" t="str">
            <v>353649109</v>
          </cell>
        </row>
        <row r="7262">
          <cell r="A7262" t="str">
            <v>353649115</v>
          </cell>
        </row>
        <row r="7263">
          <cell r="A7263" t="str">
            <v>353649116</v>
          </cell>
        </row>
        <row r="7264">
          <cell r="A7264" t="str">
            <v>353649117</v>
          </cell>
        </row>
        <row r="7265">
          <cell r="A7265" t="str">
            <v>353649118</v>
          </cell>
        </row>
        <row r="7266">
          <cell r="A7266" t="str">
            <v>353649119</v>
          </cell>
        </row>
        <row r="7267">
          <cell r="A7267" t="str">
            <v>353649121</v>
          </cell>
        </row>
        <row r="7268">
          <cell r="A7268" t="str">
            <v>353649122</v>
          </cell>
        </row>
        <row r="7269">
          <cell r="A7269" t="str">
            <v>353649123</v>
          </cell>
        </row>
        <row r="7270">
          <cell r="A7270" t="str">
            <v>353649124</v>
          </cell>
        </row>
        <row r="7271">
          <cell r="A7271" t="str">
            <v>353649125</v>
          </cell>
        </row>
        <row r="7272">
          <cell r="A7272" t="str">
            <v>353649126</v>
          </cell>
        </row>
        <row r="7273">
          <cell r="A7273" t="str">
            <v>353649127</v>
          </cell>
        </row>
        <row r="7274">
          <cell r="A7274" t="str">
            <v>353649128</v>
          </cell>
        </row>
        <row r="7275">
          <cell r="A7275" t="str">
            <v>353649129</v>
          </cell>
        </row>
        <row r="7276">
          <cell r="A7276" t="str">
            <v>353649131</v>
          </cell>
        </row>
        <row r="7277">
          <cell r="A7277" t="str">
            <v>353649132</v>
          </cell>
        </row>
        <row r="7278">
          <cell r="A7278" t="str">
            <v>353649133</v>
          </cell>
        </row>
        <row r="7279">
          <cell r="A7279" t="str">
            <v>353649134</v>
          </cell>
        </row>
        <row r="7280">
          <cell r="A7280" t="str">
            <v>353649135</v>
          </cell>
        </row>
        <row r="7281">
          <cell r="A7281" t="str">
            <v>353649136</v>
          </cell>
        </row>
        <row r="7282">
          <cell r="A7282" t="str">
            <v>353649137</v>
          </cell>
        </row>
        <row r="7283">
          <cell r="A7283" t="str">
            <v>353649138</v>
          </cell>
        </row>
        <row r="7284">
          <cell r="A7284" t="str">
            <v>353649139</v>
          </cell>
        </row>
        <row r="7285">
          <cell r="A7285" t="str">
            <v>353651000</v>
          </cell>
        </row>
        <row r="7286">
          <cell r="A7286" t="str">
            <v>353651100</v>
          </cell>
        </row>
        <row r="7287">
          <cell r="A7287" t="str">
            <v>353651103</v>
          </cell>
        </row>
        <row r="7288">
          <cell r="A7288" t="str">
            <v>353651104</v>
          </cell>
        </row>
        <row r="7289">
          <cell r="A7289" t="str">
            <v>353651105</v>
          </cell>
        </row>
        <row r="7290">
          <cell r="A7290" t="str">
            <v>353651106</v>
          </cell>
        </row>
        <row r="7291">
          <cell r="A7291" t="str">
            <v>353651107</v>
          </cell>
        </row>
        <row r="7292">
          <cell r="A7292" t="str">
            <v>353651108</v>
          </cell>
        </row>
        <row r="7293">
          <cell r="A7293" t="str">
            <v>353651111</v>
          </cell>
        </row>
        <row r="7294">
          <cell r="A7294" t="str">
            <v>353651112</v>
          </cell>
        </row>
        <row r="7295">
          <cell r="A7295" t="str">
            <v>353651113</v>
          </cell>
        </row>
        <row r="7296">
          <cell r="A7296" t="str">
            <v>353651114</v>
          </cell>
        </row>
        <row r="7297">
          <cell r="A7297" t="str">
            <v>353651115</v>
          </cell>
        </row>
        <row r="7298">
          <cell r="A7298" t="str">
            <v>353651116</v>
          </cell>
        </row>
        <row r="7299">
          <cell r="A7299" t="str">
            <v>353651117</v>
          </cell>
        </row>
        <row r="7300">
          <cell r="A7300" t="str">
            <v>353651118</v>
          </cell>
        </row>
        <row r="7301">
          <cell r="A7301" t="str">
            <v>353651119</v>
          </cell>
        </row>
        <row r="7302">
          <cell r="A7302" t="str">
            <v>353651121</v>
          </cell>
        </row>
        <row r="7303">
          <cell r="A7303" t="str">
            <v>353651123</v>
          </cell>
        </row>
        <row r="7304">
          <cell r="A7304" t="str">
            <v>353651125</v>
          </cell>
        </row>
        <row r="7305">
          <cell r="A7305" t="str">
            <v>353651127</v>
          </cell>
        </row>
        <row r="7306">
          <cell r="A7306" t="str">
            <v>353651128</v>
          </cell>
        </row>
        <row r="7307">
          <cell r="A7307" t="str">
            <v>353651129</v>
          </cell>
        </row>
        <row r="7308">
          <cell r="A7308" t="str">
            <v>353651131</v>
          </cell>
        </row>
        <row r="7309">
          <cell r="A7309" t="str">
            <v>353651132</v>
          </cell>
        </row>
        <row r="7310">
          <cell r="A7310" t="str">
            <v>353651133</v>
          </cell>
        </row>
        <row r="7311">
          <cell r="A7311" t="str">
            <v>353651134</v>
          </cell>
        </row>
        <row r="7312">
          <cell r="A7312" t="str">
            <v>353651135</v>
          </cell>
        </row>
        <row r="7313">
          <cell r="A7313" t="str">
            <v>353651136</v>
          </cell>
        </row>
        <row r="7314">
          <cell r="A7314" t="str">
            <v>353655000</v>
          </cell>
        </row>
        <row r="7315">
          <cell r="A7315" t="str">
            <v>353655100</v>
          </cell>
        </row>
        <row r="7316">
          <cell r="A7316" t="str">
            <v>353655200</v>
          </cell>
        </row>
        <row r="7317">
          <cell r="A7317" t="str">
            <v>353655202</v>
          </cell>
        </row>
        <row r="7318">
          <cell r="A7318" t="str">
            <v>353655203</v>
          </cell>
        </row>
        <row r="7319">
          <cell r="A7319" t="str">
            <v>353655204</v>
          </cell>
        </row>
        <row r="7320">
          <cell r="A7320" t="str">
            <v>353655205</v>
          </cell>
        </row>
        <row r="7321">
          <cell r="A7321" t="str">
            <v>353655206</v>
          </cell>
        </row>
        <row r="7322">
          <cell r="A7322" t="str">
            <v>353655207</v>
          </cell>
        </row>
        <row r="7323">
          <cell r="A7323" t="str">
            <v>353655208</v>
          </cell>
        </row>
        <row r="7324">
          <cell r="A7324" t="str">
            <v>353655209</v>
          </cell>
        </row>
        <row r="7325">
          <cell r="A7325" t="str">
            <v>353655300</v>
          </cell>
        </row>
        <row r="7326">
          <cell r="A7326" t="str">
            <v>353655302</v>
          </cell>
        </row>
        <row r="7327">
          <cell r="A7327" t="str">
            <v>353655303</v>
          </cell>
        </row>
        <row r="7328">
          <cell r="A7328" t="str">
            <v>353655304</v>
          </cell>
        </row>
        <row r="7329">
          <cell r="A7329" t="str">
            <v>353655305</v>
          </cell>
        </row>
        <row r="7330">
          <cell r="A7330" t="str">
            <v>353655306</v>
          </cell>
        </row>
        <row r="7331">
          <cell r="A7331" t="str">
            <v>353655307</v>
          </cell>
        </row>
        <row r="7332">
          <cell r="A7332" t="str">
            <v>353655308</v>
          </cell>
        </row>
        <row r="7333">
          <cell r="A7333" t="str">
            <v>353655309</v>
          </cell>
        </row>
        <row r="7334">
          <cell r="A7334" t="str">
            <v>353655311</v>
          </cell>
        </row>
        <row r="7335">
          <cell r="A7335" t="str">
            <v>353655313</v>
          </cell>
        </row>
        <row r="7336">
          <cell r="A7336" t="str">
            <v>353655314</v>
          </cell>
        </row>
        <row r="7337">
          <cell r="A7337" t="str">
            <v>353655315</v>
          </cell>
        </row>
        <row r="7338">
          <cell r="A7338" t="str">
            <v>353655400</v>
          </cell>
        </row>
        <row r="7339">
          <cell r="A7339" t="str">
            <v>353655403</v>
          </cell>
        </row>
        <row r="7340">
          <cell r="A7340" t="str">
            <v>353655405</v>
          </cell>
        </row>
        <row r="7341">
          <cell r="A7341" t="str">
            <v>353655406</v>
          </cell>
        </row>
        <row r="7342">
          <cell r="A7342" t="str">
            <v>353655407</v>
          </cell>
        </row>
        <row r="7343">
          <cell r="A7343" t="str">
            <v>353655409</v>
          </cell>
        </row>
        <row r="7344">
          <cell r="A7344" t="str">
            <v>353655411</v>
          </cell>
        </row>
        <row r="7345">
          <cell r="A7345" t="str">
            <v>353655500</v>
          </cell>
        </row>
        <row r="7346">
          <cell r="A7346" t="str">
            <v>353655503</v>
          </cell>
        </row>
        <row r="7347">
          <cell r="A7347" t="str">
            <v>353655504</v>
          </cell>
        </row>
        <row r="7348">
          <cell r="A7348" t="str">
            <v>353655505</v>
          </cell>
        </row>
        <row r="7349">
          <cell r="A7349" t="str">
            <v>353655506</v>
          </cell>
        </row>
        <row r="7350">
          <cell r="A7350" t="str">
            <v>353655507</v>
          </cell>
        </row>
        <row r="7351">
          <cell r="A7351" t="str">
            <v>353655508</v>
          </cell>
        </row>
        <row r="7352">
          <cell r="A7352" t="str">
            <v>353655511</v>
          </cell>
        </row>
        <row r="7353">
          <cell r="A7353" t="str">
            <v>353659000</v>
          </cell>
        </row>
        <row r="7354">
          <cell r="A7354" t="str">
            <v>353659100</v>
          </cell>
        </row>
        <row r="7355">
          <cell r="A7355" t="str">
            <v>353659102</v>
          </cell>
        </row>
        <row r="7356">
          <cell r="A7356" t="str">
            <v>353659103</v>
          </cell>
        </row>
        <row r="7357">
          <cell r="A7357" t="str">
            <v>353659105</v>
          </cell>
        </row>
        <row r="7358">
          <cell r="A7358" t="str">
            <v>353659106</v>
          </cell>
        </row>
        <row r="7359">
          <cell r="A7359" t="str">
            <v>353659107</v>
          </cell>
        </row>
        <row r="7360">
          <cell r="A7360" t="str">
            <v>353659108</v>
          </cell>
        </row>
        <row r="7361">
          <cell r="A7361" t="str">
            <v>353659111</v>
          </cell>
        </row>
        <row r="7362">
          <cell r="A7362" t="str">
            <v>353659112</v>
          </cell>
        </row>
        <row r="7363">
          <cell r="A7363" t="str">
            <v>353659113</v>
          </cell>
        </row>
        <row r="7364">
          <cell r="A7364" t="str">
            <v>353659114</v>
          </cell>
        </row>
        <row r="7365">
          <cell r="A7365" t="str">
            <v>353659115</v>
          </cell>
        </row>
        <row r="7366">
          <cell r="A7366" t="str">
            <v>353659200</v>
          </cell>
        </row>
        <row r="7367">
          <cell r="A7367" t="str">
            <v>353659202</v>
          </cell>
        </row>
        <row r="7368">
          <cell r="A7368" t="str">
            <v>353659500</v>
          </cell>
        </row>
        <row r="7369">
          <cell r="A7369" t="str">
            <v>353663000</v>
          </cell>
        </row>
        <row r="7370">
          <cell r="A7370" t="str">
            <v>353663100</v>
          </cell>
        </row>
        <row r="7371">
          <cell r="A7371" t="str">
            <v>353663103</v>
          </cell>
        </row>
        <row r="7372">
          <cell r="A7372" t="str">
            <v>353663104</v>
          </cell>
        </row>
        <row r="7373">
          <cell r="A7373" t="str">
            <v>353663105</v>
          </cell>
        </row>
        <row r="7374">
          <cell r="A7374" t="str">
            <v>353663106</v>
          </cell>
        </row>
        <row r="7375">
          <cell r="A7375" t="str">
            <v>353663107</v>
          </cell>
        </row>
        <row r="7376">
          <cell r="A7376" t="str">
            <v>353663108</v>
          </cell>
        </row>
        <row r="7377">
          <cell r="A7377" t="str">
            <v>353663109</v>
          </cell>
        </row>
        <row r="7378">
          <cell r="A7378" t="str">
            <v>353663111</v>
          </cell>
        </row>
        <row r="7379">
          <cell r="A7379" t="str">
            <v>353663200</v>
          </cell>
        </row>
        <row r="7380">
          <cell r="A7380" t="str">
            <v>353663202</v>
          </cell>
        </row>
        <row r="7381">
          <cell r="A7381" t="str">
            <v>353663203</v>
          </cell>
        </row>
        <row r="7382">
          <cell r="A7382" t="str">
            <v>353663204</v>
          </cell>
        </row>
        <row r="7383">
          <cell r="A7383" t="str">
            <v>353663208</v>
          </cell>
        </row>
        <row r="7384">
          <cell r="A7384" t="str">
            <v>353663209</v>
          </cell>
        </row>
        <row r="7385">
          <cell r="A7385" t="str">
            <v>353663300</v>
          </cell>
        </row>
        <row r="7386">
          <cell r="A7386" t="str">
            <v>353663302</v>
          </cell>
        </row>
        <row r="7387">
          <cell r="A7387" t="str">
            <v>353663303</v>
          </cell>
        </row>
        <row r="7388">
          <cell r="A7388" t="str">
            <v>353663304</v>
          </cell>
        </row>
        <row r="7389">
          <cell r="A7389" t="str">
            <v>353663305</v>
          </cell>
        </row>
        <row r="7390">
          <cell r="A7390" t="str">
            <v>353663306</v>
          </cell>
        </row>
        <row r="7391">
          <cell r="A7391" t="str">
            <v>353663307</v>
          </cell>
        </row>
        <row r="7392">
          <cell r="A7392" t="str">
            <v>353663308</v>
          </cell>
        </row>
        <row r="7393">
          <cell r="A7393" t="str">
            <v>353663309</v>
          </cell>
        </row>
        <row r="7394">
          <cell r="A7394" t="str">
            <v>353663312</v>
          </cell>
        </row>
        <row r="7395">
          <cell r="A7395" t="str">
            <v>353663315</v>
          </cell>
        </row>
        <row r="7396">
          <cell r="A7396" t="str">
            <v>353663400</v>
          </cell>
        </row>
        <row r="7397">
          <cell r="A7397" t="str">
            <v>353663402</v>
          </cell>
        </row>
        <row r="7398">
          <cell r="A7398" t="str">
            <v>353663403</v>
          </cell>
        </row>
        <row r="7399">
          <cell r="A7399" t="str">
            <v>353663404</v>
          </cell>
        </row>
        <row r="7400">
          <cell r="A7400" t="str">
            <v>353663406</v>
          </cell>
        </row>
        <row r="7401">
          <cell r="A7401" t="str">
            <v>353663407</v>
          </cell>
        </row>
        <row r="7402">
          <cell r="A7402" t="str">
            <v>353663408</v>
          </cell>
        </row>
        <row r="7403">
          <cell r="A7403" t="str">
            <v>353663409</v>
          </cell>
        </row>
        <row r="7404">
          <cell r="A7404" t="str">
            <v>353663411</v>
          </cell>
        </row>
        <row r="7405">
          <cell r="A7405" t="str">
            <v>353667000</v>
          </cell>
        </row>
        <row r="7406">
          <cell r="A7406" t="str">
            <v>353667100</v>
          </cell>
        </row>
        <row r="7407">
          <cell r="A7407" t="str">
            <v>353671000</v>
          </cell>
        </row>
        <row r="7408">
          <cell r="A7408" t="str">
            <v>353671100</v>
          </cell>
        </row>
        <row r="7409">
          <cell r="A7409" t="str">
            <v>353675000</v>
          </cell>
        </row>
        <row r="7410">
          <cell r="A7410" t="str">
            <v>353675100</v>
          </cell>
        </row>
        <row r="7411">
          <cell r="A7411" t="str">
            <v>353677000</v>
          </cell>
        </row>
        <row r="7412">
          <cell r="A7412" t="str">
            <v>353677100</v>
          </cell>
        </row>
        <row r="7413">
          <cell r="A7413" t="str">
            <v>353677103</v>
          </cell>
        </row>
        <row r="7414">
          <cell r="A7414" t="str">
            <v>353677105</v>
          </cell>
        </row>
        <row r="7415">
          <cell r="A7415" t="str">
            <v>353677106</v>
          </cell>
        </row>
        <row r="7416">
          <cell r="A7416" t="str">
            <v>353677107</v>
          </cell>
        </row>
        <row r="7417">
          <cell r="A7417" t="str">
            <v>353677108</v>
          </cell>
        </row>
        <row r="7418">
          <cell r="A7418" t="str">
            <v>353677109</v>
          </cell>
        </row>
        <row r="7419">
          <cell r="A7419" t="str">
            <v>353677111</v>
          </cell>
        </row>
        <row r="7420">
          <cell r="A7420" t="str">
            <v>353677112</v>
          </cell>
        </row>
        <row r="7421">
          <cell r="A7421" t="str">
            <v>353677113</v>
          </cell>
        </row>
        <row r="7422">
          <cell r="A7422" t="str">
            <v>353677114</v>
          </cell>
        </row>
        <row r="7423">
          <cell r="A7423" t="str">
            <v>353677200</v>
          </cell>
        </row>
        <row r="7424">
          <cell r="A7424" t="str">
            <v>353677202</v>
          </cell>
        </row>
        <row r="7425">
          <cell r="A7425" t="str">
            <v>353677203</v>
          </cell>
        </row>
        <row r="7426">
          <cell r="A7426" t="str">
            <v>353677206</v>
          </cell>
        </row>
        <row r="7427">
          <cell r="A7427" t="str">
            <v>353677207</v>
          </cell>
        </row>
        <row r="7428">
          <cell r="A7428" t="str">
            <v>353677208</v>
          </cell>
        </row>
        <row r="7429">
          <cell r="A7429" t="str">
            <v>353677209</v>
          </cell>
        </row>
        <row r="7430">
          <cell r="A7430" t="str">
            <v>353677211</v>
          </cell>
        </row>
        <row r="7431">
          <cell r="A7431" t="str">
            <v>353677214</v>
          </cell>
        </row>
        <row r="7432">
          <cell r="A7432" t="str">
            <v>353677400</v>
          </cell>
        </row>
        <row r="7433">
          <cell r="A7433" t="str">
            <v>353677402</v>
          </cell>
        </row>
        <row r="7434">
          <cell r="A7434" t="str">
            <v>353677403</v>
          </cell>
        </row>
        <row r="7435">
          <cell r="A7435" t="str">
            <v>353677405</v>
          </cell>
        </row>
        <row r="7436">
          <cell r="A7436" t="str">
            <v>353677406</v>
          </cell>
        </row>
        <row r="7437">
          <cell r="A7437" t="str">
            <v>353677408</v>
          </cell>
        </row>
        <row r="7438">
          <cell r="A7438" t="str">
            <v>353677411</v>
          </cell>
        </row>
        <row r="7439">
          <cell r="A7439" t="str">
            <v>353677500</v>
          </cell>
        </row>
        <row r="7440">
          <cell r="A7440" t="str">
            <v>353677507</v>
          </cell>
        </row>
        <row r="7441">
          <cell r="A7441" t="str">
            <v>353677512</v>
          </cell>
        </row>
        <row r="7442">
          <cell r="A7442" t="str">
            <v>353677513</v>
          </cell>
        </row>
        <row r="7443">
          <cell r="A7443" t="str">
            <v>353679000</v>
          </cell>
        </row>
        <row r="7444">
          <cell r="A7444" t="str">
            <v>353679100</v>
          </cell>
        </row>
        <row r="7445">
          <cell r="A7445" t="str">
            <v>354000000</v>
          </cell>
        </row>
        <row r="7446">
          <cell r="A7446" t="str">
            <v>354030000</v>
          </cell>
        </row>
        <row r="7447">
          <cell r="A7447" t="str">
            <v>354030100</v>
          </cell>
        </row>
        <row r="7448">
          <cell r="A7448" t="str">
            <v>354030200</v>
          </cell>
        </row>
        <row r="7449">
          <cell r="A7449" t="str">
            <v>354031000</v>
          </cell>
        </row>
        <row r="7450">
          <cell r="A7450" t="str">
            <v>354031100</v>
          </cell>
        </row>
        <row r="7451">
          <cell r="A7451" t="str">
            <v>354031102</v>
          </cell>
        </row>
        <row r="7452">
          <cell r="A7452" t="str">
            <v>354031400</v>
          </cell>
        </row>
        <row r="7453">
          <cell r="A7453" t="str">
            <v>354033000</v>
          </cell>
        </row>
        <row r="7454">
          <cell r="A7454" t="str">
            <v>354033100</v>
          </cell>
        </row>
        <row r="7455">
          <cell r="A7455" t="str">
            <v>354033107</v>
          </cell>
        </row>
        <row r="7456">
          <cell r="A7456" t="str">
            <v>354033113</v>
          </cell>
        </row>
        <row r="7457">
          <cell r="A7457" t="str">
            <v>354035000</v>
          </cell>
        </row>
        <row r="7458">
          <cell r="A7458" t="str">
            <v>354035100</v>
          </cell>
        </row>
        <row r="7459">
          <cell r="A7459" t="str">
            <v>354035200</v>
          </cell>
        </row>
        <row r="7460">
          <cell r="A7460" t="str">
            <v>354037000</v>
          </cell>
        </row>
        <row r="7461">
          <cell r="A7461" t="str">
            <v>354037100</v>
          </cell>
        </row>
        <row r="7462">
          <cell r="A7462" t="str">
            <v>354037200</v>
          </cell>
        </row>
        <row r="7463">
          <cell r="A7463" t="str">
            <v>354037300</v>
          </cell>
        </row>
        <row r="7464">
          <cell r="A7464" t="str">
            <v>354039000</v>
          </cell>
        </row>
        <row r="7465">
          <cell r="A7465" t="str">
            <v>354039100</v>
          </cell>
        </row>
        <row r="7466">
          <cell r="A7466" t="str">
            <v>354039200</v>
          </cell>
        </row>
        <row r="7467">
          <cell r="A7467" t="str">
            <v>354039300</v>
          </cell>
        </row>
        <row r="7468">
          <cell r="A7468" t="str">
            <v>354041000</v>
          </cell>
        </row>
        <row r="7469">
          <cell r="A7469" t="str">
            <v>354041100</v>
          </cell>
        </row>
        <row r="7470">
          <cell r="A7470" t="str">
            <v>354043000</v>
          </cell>
        </row>
        <row r="7471">
          <cell r="A7471" t="str">
            <v>354043100</v>
          </cell>
        </row>
        <row r="7472">
          <cell r="A7472" t="str">
            <v>354043200</v>
          </cell>
        </row>
        <row r="7473">
          <cell r="A7473" t="str">
            <v>354043300</v>
          </cell>
        </row>
        <row r="7474">
          <cell r="A7474" t="str">
            <v>354045000</v>
          </cell>
        </row>
        <row r="7475">
          <cell r="A7475" t="str">
            <v>354045100</v>
          </cell>
        </row>
        <row r="7476">
          <cell r="A7476" t="str">
            <v>354045200</v>
          </cell>
        </row>
        <row r="7477">
          <cell r="A7477" t="str">
            <v>354047000</v>
          </cell>
        </row>
        <row r="7478">
          <cell r="A7478" t="str">
            <v>354047100</v>
          </cell>
        </row>
        <row r="7479">
          <cell r="A7479" t="str">
            <v>354047200</v>
          </cell>
        </row>
        <row r="7480">
          <cell r="A7480" t="str">
            <v>354047300</v>
          </cell>
        </row>
        <row r="7481">
          <cell r="A7481" t="str">
            <v>354049000</v>
          </cell>
        </row>
        <row r="7482">
          <cell r="A7482" t="str">
            <v>354049100</v>
          </cell>
        </row>
        <row r="7483">
          <cell r="A7483" t="str">
            <v>354049103</v>
          </cell>
        </row>
        <row r="7484">
          <cell r="A7484" t="str">
            <v>354049300</v>
          </cell>
        </row>
        <row r="7485">
          <cell r="A7485" t="str">
            <v>354051000</v>
          </cell>
        </row>
        <row r="7486">
          <cell r="A7486" t="str">
            <v>354051100</v>
          </cell>
        </row>
        <row r="7487">
          <cell r="A7487" t="str">
            <v>354053000</v>
          </cell>
        </row>
        <row r="7488">
          <cell r="A7488" t="str">
            <v>354053100</v>
          </cell>
        </row>
        <row r="7489">
          <cell r="A7489" t="str">
            <v>354053200</v>
          </cell>
        </row>
        <row r="7490">
          <cell r="A7490" t="str">
            <v>354053300</v>
          </cell>
        </row>
        <row r="7491">
          <cell r="A7491" t="str">
            <v>354055000</v>
          </cell>
        </row>
        <row r="7492">
          <cell r="A7492" t="str">
            <v>354055100</v>
          </cell>
        </row>
        <row r="7493">
          <cell r="A7493" t="str">
            <v>354055300</v>
          </cell>
        </row>
        <row r="7494">
          <cell r="A7494" t="str">
            <v>354055305</v>
          </cell>
        </row>
        <row r="7495">
          <cell r="A7495" t="str">
            <v>354057000</v>
          </cell>
        </row>
        <row r="7496">
          <cell r="A7496" t="str">
            <v>354057100</v>
          </cell>
        </row>
        <row r="7497">
          <cell r="A7497" t="str">
            <v>354057200</v>
          </cell>
        </row>
        <row r="7498">
          <cell r="A7498" t="str">
            <v>354057300</v>
          </cell>
        </row>
        <row r="7499">
          <cell r="A7499" t="str">
            <v>354057400</v>
          </cell>
        </row>
        <row r="7500">
          <cell r="A7500" t="str">
            <v>354059000</v>
          </cell>
        </row>
        <row r="7501">
          <cell r="A7501" t="str">
            <v>354059100</v>
          </cell>
        </row>
        <row r="7502">
          <cell r="A7502" t="str">
            <v>354059105</v>
          </cell>
        </row>
        <row r="7503">
          <cell r="A7503" t="str">
            <v>354059107</v>
          </cell>
        </row>
        <row r="7504">
          <cell r="A7504" t="str">
            <v>354061000</v>
          </cell>
        </row>
        <row r="7505">
          <cell r="A7505" t="str">
            <v>354061100</v>
          </cell>
        </row>
        <row r="7506">
          <cell r="A7506" t="str">
            <v>354063000</v>
          </cell>
        </row>
        <row r="7507">
          <cell r="A7507" t="str">
            <v>354063100</v>
          </cell>
        </row>
        <row r="7508">
          <cell r="A7508" t="str">
            <v>354063200</v>
          </cell>
        </row>
        <row r="7509">
          <cell r="A7509" t="str">
            <v>354063300</v>
          </cell>
        </row>
        <row r="7510">
          <cell r="A7510" t="str">
            <v>354065000</v>
          </cell>
        </row>
        <row r="7511">
          <cell r="A7511" t="str">
            <v>354065100</v>
          </cell>
        </row>
        <row r="7512">
          <cell r="A7512" t="str">
            <v>354065200</v>
          </cell>
        </row>
        <row r="7513">
          <cell r="A7513" t="str">
            <v>354065300</v>
          </cell>
        </row>
        <row r="7514">
          <cell r="A7514" t="str">
            <v>354067000</v>
          </cell>
        </row>
        <row r="7515">
          <cell r="A7515" t="str">
            <v>354067100</v>
          </cell>
        </row>
        <row r="7516">
          <cell r="A7516" t="str">
            <v>354067107</v>
          </cell>
        </row>
        <row r="7517">
          <cell r="A7517" t="str">
            <v>354067200</v>
          </cell>
        </row>
        <row r="7518">
          <cell r="A7518" t="str">
            <v>354067300</v>
          </cell>
        </row>
        <row r="7519">
          <cell r="A7519" t="str">
            <v>354069000</v>
          </cell>
        </row>
        <row r="7520">
          <cell r="A7520" t="str">
            <v>354069100</v>
          </cell>
        </row>
        <row r="7521">
          <cell r="A7521" t="str">
            <v>354069200</v>
          </cell>
        </row>
        <row r="7522">
          <cell r="A7522" t="str">
            <v>354071000</v>
          </cell>
        </row>
        <row r="7523">
          <cell r="A7523" t="str">
            <v>354071100</v>
          </cell>
        </row>
        <row r="7524">
          <cell r="A7524" t="str">
            <v>354071105</v>
          </cell>
        </row>
        <row r="7525">
          <cell r="A7525" t="str">
            <v>354071200</v>
          </cell>
        </row>
        <row r="7526">
          <cell r="A7526" t="str">
            <v>354073000</v>
          </cell>
        </row>
        <row r="7527">
          <cell r="A7527" t="str">
            <v>354073100</v>
          </cell>
        </row>
        <row r="7528">
          <cell r="A7528" t="str">
            <v>354073200</v>
          </cell>
        </row>
        <row r="7529">
          <cell r="A7529" t="str">
            <v>354073300</v>
          </cell>
        </row>
        <row r="7530">
          <cell r="A7530" t="str">
            <v>354075000</v>
          </cell>
        </row>
        <row r="7531">
          <cell r="A7531" t="str">
            <v>354075100</v>
          </cell>
        </row>
        <row r="7532">
          <cell r="A7532" t="str">
            <v>354075200</v>
          </cell>
        </row>
        <row r="7533">
          <cell r="A7533" t="str">
            <v>354075300</v>
          </cell>
        </row>
        <row r="7534">
          <cell r="A7534" t="str">
            <v>354077000</v>
          </cell>
        </row>
        <row r="7535">
          <cell r="A7535" t="str">
            <v>354077100</v>
          </cell>
        </row>
        <row r="7536">
          <cell r="A7536" t="str">
            <v>354077200</v>
          </cell>
        </row>
        <row r="7537">
          <cell r="A7537" t="str">
            <v>354079000</v>
          </cell>
        </row>
        <row r="7538">
          <cell r="A7538" t="str">
            <v>354079100</v>
          </cell>
        </row>
        <row r="7539">
          <cell r="A7539" t="str">
            <v>354081000</v>
          </cell>
        </row>
        <row r="7540">
          <cell r="A7540" t="str">
            <v>354081100</v>
          </cell>
        </row>
        <row r="7541">
          <cell r="A7541" t="str">
            <v>354083000</v>
          </cell>
        </row>
        <row r="7542">
          <cell r="A7542" t="str">
            <v>354083100</v>
          </cell>
        </row>
        <row r="7543">
          <cell r="A7543" t="str">
            <v>354083200</v>
          </cell>
        </row>
        <row r="7544">
          <cell r="A7544" t="str">
            <v>354083300</v>
          </cell>
        </row>
        <row r="7545">
          <cell r="A7545" t="str">
            <v>354087000</v>
          </cell>
        </row>
        <row r="7546">
          <cell r="A7546" t="str">
            <v>354087100</v>
          </cell>
        </row>
        <row r="7547">
          <cell r="A7547" t="str">
            <v>354087300</v>
          </cell>
        </row>
        <row r="7548">
          <cell r="A7548" t="str">
            <v>354087400</v>
          </cell>
        </row>
        <row r="7549">
          <cell r="A7549" t="str">
            <v>354087403</v>
          </cell>
        </row>
        <row r="7550">
          <cell r="A7550" t="str">
            <v>354087500</v>
          </cell>
        </row>
        <row r="7551">
          <cell r="A7551" t="str">
            <v>354089000</v>
          </cell>
        </row>
        <row r="7552">
          <cell r="A7552" t="str">
            <v>354089100</v>
          </cell>
        </row>
        <row r="7553">
          <cell r="A7553" t="str">
            <v>354089107</v>
          </cell>
        </row>
        <row r="7554">
          <cell r="A7554" t="str">
            <v>354089200</v>
          </cell>
        </row>
        <row r="7555">
          <cell r="A7555" t="str">
            <v>354400000</v>
          </cell>
        </row>
        <row r="7556">
          <cell r="A7556" t="str">
            <v>354430000</v>
          </cell>
        </row>
        <row r="7557">
          <cell r="A7557" t="str">
            <v>354430100</v>
          </cell>
        </row>
        <row r="7558">
          <cell r="A7558" t="str">
            <v>354433000</v>
          </cell>
        </row>
        <row r="7559">
          <cell r="A7559" t="str">
            <v>354433100</v>
          </cell>
        </row>
        <row r="7560">
          <cell r="A7560" t="str">
            <v>354433105</v>
          </cell>
        </row>
        <row r="7561">
          <cell r="A7561" t="str">
            <v>354433107</v>
          </cell>
        </row>
        <row r="7562">
          <cell r="A7562" t="str">
            <v>354435000</v>
          </cell>
        </row>
        <row r="7563">
          <cell r="A7563" t="str">
            <v>354435100</v>
          </cell>
        </row>
        <row r="7564">
          <cell r="A7564" t="str">
            <v>354435102</v>
          </cell>
        </row>
        <row r="7565">
          <cell r="A7565" t="str">
            <v>354437000</v>
          </cell>
        </row>
        <row r="7566">
          <cell r="A7566" t="str">
            <v>354437100</v>
          </cell>
        </row>
        <row r="7567">
          <cell r="A7567" t="str">
            <v>354437102</v>
          </cell>
        </row>
        <row r="7568">
          <cell r="A7568" t="str">
            <v>354437103</v>
          </cell>
        </row>
        <row r="7569">
          <cell r="A7569" t="str">
            <v>354437104</v>
          </cell>
        </row>
        <row r="7570">
          <cell r="A7570" t="str">
            <v>354437105</v>
          </cell>
        </row>
        <row r="7571">
          <cell r="A7571" t="str">
            <v>354437106</v>
          </cell>
        </row>
        <row r="7572">
          <cell r="A7572" t="str">
            <v>354437107</v>
          </cell>
        </row>
        <row r="7573">
          <cell r="A7573" t="str">
            <v>354437111</v>
          </cell>
        </row>
        <row r="7574">
          <cell r="A7574" t="str">
            <v>354437112</v>
          </cell>
        </row>
        <row r="7575">
          <cell r="A7575" t="str">
            <v>354437113</v>
          </cell>
        </row>
        <row r="7576">
          <cell r="A7576" t="str">
            <v>354437200</v>
          </cell>
        </row>
        <row r="7577">
          <cell r="A7577" t="str">
            <v>354437202</v>
          </cell>
        </row>
        <row r="7578">
          <cell r="A7578" t="str">
            <v>354437203</v>
          </cell>
        </row>
        <row r="7579">
          <cell r="A7579" t="str">
            <v>354437204</v>
          </cell>
        </row>
        <row r="7580">
          <cell r="A7580" t="str">
            <v>354437205</v>
          </cell>
        </row>
        <row r="7581">
          <cell r="A7581" t="str">
            <v>354437206</v>
          </cell>
        </row>
        <row r="7582">
          <cell r="A7582" t="str">
            <v>354437207</v>
          </cell>
        </row>
        <row r="7583">
          <cell r="A7583" t="str">
            <v>354437400</v>
          </cell>
        </row>
        <row r="7584">
          <cell r="A7584" t="str">
            <v>354439000</v>
          </cell>
        </row>
        <row r="7585">
          <cell r="A7585" t="str">
            <v>354439100</v>
          </cell>
        </row>
        <row r="7586">
          <cell r="A7586" t="str">
            <v>354439103</v>
          </cell>
        </row>
        <row r="7587">
          <cell r="A7587" t="str">
            <v>354439200</v>
          </cell>
        </row>
        <row r="7588">
          <cell r="A7588" t="str">
            <v>354439207</v>
          </cell>
        </row>
        <row r="7589">
          <cell r="A7589" t="str">
            <v>354439300</v>
          </cell>
        </row>
        <row r="7590">
          <cell r="A7590" t="str">
            <v>354439302</v>
          </cell>
        </row>
        <row r="7591">
          <cell r="A7591" t="str">
            <v>354439303</v>
          </cell>
        </row>
        <row r="7592">
          <cell r="A7592" t="str">
            <v>354439400</v>
          </cell>
        </row>
        <row r="7593">
          <cell r="A7593" t="str">
            <v>354441000</v>
          </cell>
        </row>
        <row r="7594">
          <cell r="A7594" t="str">
            <v>354441100</v>
          </cell>
        </row>
        <row r="7595">
          <cell r="A7595" t="str">
            <v>354441105</v>
          </cell>
        </row>
        <row r="7596">
          <cell r="A7596" t="str">
            <v>354441200</v>
          </cell>
        </row>
        <row r="7597">
          <cell r="A7597" t="str">
            <v>354445000</v>
          </cell>
        </row>
        <row r="7598">
          <cell r="A7598" t="str">
            <v>354445100</v>
          </cell>
        </row>
        <row r="7599">
          <cell r="A7599" t="str">
            <v>354445200</v>
          </cell>
        </row>
        <row r="7600">
          <cell r="A7600" t="str">
            <v>354445205</v>
          </cell>
        </row>
        <row r="7601">
          <cell r="A7601" t="str">
            <v>354445300</v>
          </cell>
        </row>
        <row r="7602">
          <cell r="A7602" t="str">
            <v>354445500</v>
          </cell>
        </row>
        <row r="7603">
          <cell r="A7603" t="str">
            <v>354449000</v>
          </cell>
        </row>
        <row r="7604">
          <cell r="A7604" t="str">
            <v>354449100</v>
          </cell>
        </row>
        <row r="7605">
          <cell r="A7605" t="str">
            <v>354449102</v>
          </cell>
        </row>
        <row r="7606">
          <cell r="A7606" t="str">
            <v>354449104</v>
          </cell>
        </row>
        <row r="7607">
          <cell r="A7607" t="str">
            <v>354449109</v>
          </cell>
        </row>
        <row r="7608">
          <cell r="A7608" t="str">
            <v>354449200</v>
          </cell>
        </row>
        <row r="7609">
          <cell r="A7609" t="str">
            <v>354449400</v>
          </cell>
        </row>
        <row r="7610">
          <cell r="A7610" t="str">
            <v>354453000</v>
          </cell>
        </row>
        <row r="7611">
          <cell r="A7611" t="str">
            <v>354453100</v>
          </cell>
        </row>
        <row r="7612">
          <cell r="A7612" t="str">
            <v>354453102</v>
          </cell>
        </row>
        <row r="7613">
          <cell r="A7613" t="str">
            <v>354453103</v>
          </cell>
        </row>
        <row r="7614">
          <cell r="A7614" t="str">
            <v>354453105</v>
          </cell>
        </row>
        <row r="7615">
          <cell r="A7615" t="str">
            <v>354453106</v>
          </cell>
        </row>
        <row r="7616">
          <cell r="A7616" t="str">
            <v>354453107</v>
          </cell>
        </row>
        <row r="7617">
          <cell r="A7617" t="str">
            <v>354453108</v>
          </cell>
        </row>
        <row r="7618">
          <cell r="A7618" t="str">
            <v>354453109</v>
          </cell>
        </row>
        <row r="7619">
          <cell r="A7619" t="str">
            <v>354453111</v>
          </cell>
        </row>
        <row r="7620">
          <cell r="A7620" t="str">
            <v>354453112</v>
          </cell>
        </row>
        <row r="7621">
          <cell r="A7621" t="str">
            <v>354453113</v>
          </cell>
        </row>
        <row r="7622">
          <cell r="A7622" t="str">
            <v>354453115</v>
          </cell>
        </row>
        <row r="7623">
          <cell r="A7623" t="str">
            <v>354453200</v>
          </cell>
        </row>
        <row r="7624">
          <cell r="A7624" t="str">
            <v>354453203</v>
          </cell>
        </row>
        <row r="7625">
          <cell r="A7625" t="str">
            <v>354453204</v>
          </cell>
        </row>
        <row r="7626">
          <cell r="A7626" t="str">
            <v>354453205</v>
          </cell>
        </row>
        <row r="7627">
          <cell r="A7627" t="str">
            <v>354453206</v>
          </cell>
        </row>
        <row r="7628">
          <cell r="A7628" t="str">
            <v>354453207</v>
          </cell>
        </row>
        <row r="7629">
          <cell r="A7629" t="str">
            <v>354453211</v>
          </cell>
        </row>
        <row r="7630">
          <cell r="A7630" t="str">
            <v>354453400</v>
          </cell>
        </row>
        <row r="7631">
          <cell r="A7631" t="str">
            <v>354453500</v>
          </cell>
        </row>
        <row r="7632">
          <cell r="A7632" t="str">
            <v>354453503</v>
          </cell>
        </row>
        <row r="7633">
          <cell r="A7633" t="str">
            <v>354453505</v>
          </cell>
        </row>
        <row r="7634">
          <cell r="A7634" t="str">
            <v>354453506</v>
          </cell>
        </row>
        <row r="7635">
          <cell r="A7635" t="str">
            <v>354453507</v>
          </cell>
        </row>
        <row r="7636">
          <cell r="A7636" t="str">
            <v>354453600</v>
          </cell>
        </row>
        <row r="7637">
          <cell r="A7637" t="str">
            <v>354457000</v>
          </cell>
        </row>
        <row r="7638">
          <cell r="A7638" t="str">
            <v>354457100</v>
          </cell>
        </row>
        <row r="7639">
          <cell r="A7639" t="str">
            <v>354461000</v>
          </cell>
        </row>
        <row r="7640">
          <cell r="A7640" t="str">
            <v>354461100</v>
          </cell>
        </row>
        <row r="7641">
          <cell r="A7641" t="str">
            <v>354461102</v>
          </cell>
        </row>
        <row r="7642">
          <cell r="A7642" t="str">
            <v>354461104</v>
          </cell>
        </row>
        <row r="7643">
          <cell r="A7643" t="str">
            <v>354461105</v>
          </cell>
        </row>
        <row r="7644">
          <cell r="A7644" t="str">
            <v>354461107</v>
          </cell>
        </row>
        <row r="7645">
          <cell r="A7645" t="str">
            <v>354461108</v>
          </cell>
        </row>
        <row r="7646">
          <cell r="A7646" t="str">
            <v>354461400</v>
          </cell>
        </row>
        <row r="7647">
          <cell r="A7647" t="str">
            <v>354463000</v>
          </cell>
        </row>
        <row r="7648">
          <cell r="A7648" t="str">
            <v>354463100</v>
          </cell>
        </row>
        <row r="7649">
          <cell r="A7649" t="str">
            <v>354463102</v>
          </cell>
        </row>
        <row r="7650">
          <cell r="A7650" t="str">
            <v>354463103</v>
          </cell>
        </row>
        <row r="7651">
          <cell r="A7651" t="str">
            <v>354463104</v>
          </cell>
        </row>
        <row r="7652">
          <cell r="A7652" t="str">
            <v>354463105</v>
          </cell>
        </row>
        <row r="7653">
          <cell r="A7653" t="str">
            <v>354463106</v>
          </cell>
        </row>
        <row r="7654">
          <cell r="A7654" t="str">
            <v>354463107</v>
          </cell>
        </row>
        <row r="7655">
          <cell r="A7655" t="str">
            <v>354463109</v>
          </cell>
        </row>
        <row r="7656">
          <cell r="A7656" t="str">
            <v>354463200</v>
          </cell>
        </row>
        <row r="7657">
          <cell r="A7657" t="str">
            <v>354463400</v>
          </cell>
        </row>
        <row r="7658">
          <cell r="A7658" t="str">
            <v>354465000</v>
          </cell>
        </row>
        <row r="7659">
          <cell r="A7659" t="str">
            <v>354465100</v>
          </cell>
        </row>
        <row r="7660">
          <cell r="A7660" t="str">
            <v>354465102</v>
          </cell>
        </row>
        <row r="7661">
          <cell r="A7661" t="str">
            <v>354465103</v>
          </cell>
        </row>
        <row r="7662">
          <cell r="A7662" t="str">
            <v>354465104</v>
          </cell>
        </row>
        <row r="7663">
          <cell r="A7663" t="str">
            <v>354465105</v>
          </cell>
        </row>
        <row r="7664">
          <cell r="A7664" t="str">
            <v>354465106</v>
          </cell>
        </row>
        <row r="7665">
          <cell r="A7665" t="str">
            <v>354465107</v>
          </cell>
        </row>
        <row r="7666">
          <cell r="A7666" t="str">
            <v>354465300</v>
          </cell>
        </row>
        <row r="7667">
          <cell r="A7667" t="str">
            <v>354469000</v>
          </cell>
        </row>
        <row r="7668">
          <cell r="A7668" t="str">
            <v>354469100</v>
          </cell>
        </row>
        <row r="7669">
          <cell r="A7669" t="str">
            <v>354469102</v>
          </cell>
        </row>
        <row r="7670">
          <cell r="A7670" t="str">
            <v>354469103</v>
          </cell>
        </row>
        <row r="7671">
          <cell r="A7671" t="str">
            <v>354469104</v>
          </cell>
        </row>
        <row r="7672">
          <cell r="A7672" t="str">
            <v>354469300</v>
          </cell>
        </row>
        <row r="7673">
          <cell r="A7673" t="str">
            <v>354469302</v>
          </cell>
        </row>
        <row r="7674">
          <cell r="A7674" t="str">
            <v>354800000</v>
          </cell>
        </row>
        <row r="7675">
          <cell r="A7675" t="str">
            <v>354820100</v>
          </cell>
        </row>
        <row r="7676">
          <cell r="A7676" t="str">
            <v>354831000</v>
          </cell>
        </row>
        <row r="7677">
          <cell r="A7677" t="str">
            <v>354831100</v>
          </cell>
        </row>
        <row r="7678">
          <cell r="A7678" t="str">
            <v>354831102</v>
          </cell>
        </row>
        <row r="7679">
          <cell r="A7679" t="str">
            <v>354831103</v>
          </cell>
        </row>
        <row r="7680">
          <cell r="A7680" t="str">
            <v>354831104</v>
          </cell>
        </row>
        <row r="7681">
          <cell r="A7681" t="str">
            <v>354831106</v>
          </cell>
        </row>
        <row r="7682">
          <cell r="A7682" t="str">
            <v>354831109</v>
          </cell>
        </row>
        <row r="7683">
          <cell r="A7683" t="str">
            <v>354831111</v>
          </cell>
        </row>
        <row r="7684">
          <cell r="A7684" t="str">
            <v>354831115</v>
          </cell>
        </row>
        <row r="7685">
          <cell r="A7685" t="str">
            <v>354831119</v>
          </cell>
        </row>
        <row r="7686">
          <cell r="A7686" t="str">
            <v>354831121</v>
          </cell>
        </row>
        <row r="7687">
          <cell r="A7687" t="str">
            <v>354831300</v>
          </cell>
        </row>
        <row r="7688">
          <cell r="A7688" t="str">
            <v>354833000</v>
          </cell>
        </row>
        <row r="7689">
          <cell r="A7689" t="str">
            <v>354833100</v>
          </cell>
        </row>
        <row r="7690">
          <cell r="A7690" t="str">
            <v>354833102</v>
          </cell>
        </row>
        <row r="7691">
          <cell r="A7691" t="str">
            <v>354833114</v>
          </cell>
        </row>
        <row r="7692">
          <cell r="A7692" t="str">
            <v>354833300</v>
          </cell>
        </row>
        <row r="7693">
          <cell r="A7693" t="str">
            <v>354833305</v>
          </cell>
        </row>
        <row r="7694">
          <cell r="A7694" t="str">
            <v>354837000</v>
          </cell>
        </row>
        <row r="7695">
          <cell r="A7695" t="str">
            <v>354837100</v>
          </cell>
        </row>
        <row r="7696">
          <cell r="A7696" t="str">
            <v>354837102</v>
          </cell>
        </row>
        <row r="7697">
          <cell r="A7697" t="str">
            <v>354837103</v>
          </cell>
        </row>
        <row r="7698">
          <cell r="A7698" t="str">
            <v>354837104</v>
          </cell>
        </row>
        <row r="7699">
          <cell r="A7699" t="str">
            <v>354837106</v>
          </cell>
        </row>
        <row r="7700">
          <cell r="A7700" t="str">
            <v>354837107</v>
          </cell>
        </row>
        <row r="7701">
          <cell r="A7701" t="str">
            <v>354837115</v>
          </cell>
        </row>
        <row r="7702">
          <cell r="A7702" t="str">
            <v>354837200</v>
          </cell>
        </row>
        <row r="7703">
          <cell r="A7703" t="str">
            <v>354837203</v>
          </cell>
        </row>
        <row r="7704">
          <cell r="A7704" t="str">
            <v>354837206</v>
          </cell>
        </row>
        <row r="7705">
          <cell r="A7705" t="str">
            <v>354837208</v>
          </cell>
        </row>
        <row r="7706">
          <cell r="A7706" t="str">
            <v>354837209</v>
          </cell>
        </row>
        <row r="7707">
          <cell r="A7707" t="str">
            <v>354837211</v>
          </cell>
        </row>
        <row r="7708">
          <cell r="A7708" t="str">
            <v>354837212</v>
          </cell>
        </row>
        <row r="7709">
          <cell r="A7709" t="str">
            <v>354837213</v>
          </cell>
        </row>
        <row r="7710">
          <cell r="A7710" t="str">
            <v>354837215</v>
          </cell>
        </row>
        <row r="7711">
          <cell r="A7711" t="str">
            <v>354837300</v>
          </cell>
        </row>
        <row r="7712">
          <cell r="A7712" t="str">
            <v>354837303</v>
          </cell>
        </row>
        <row r="7713">
          <cell r="A7713" t="str">
            <v>354837304</v>
          </cell>
        </row>
        <row r="7714">
          <cell r="A7714" t="str">
            <v>354837307</v>
          </cell>
        </row>
        <row r="7715">
          <cell r="A7715" t="str">
            <v>354837308</v>
          </cell>
        </row>
        <row r="7716">
          <cell r="A7716" t="str">
            <v>354837311</v>
          </cell>
        </row>
        <row r="7717">
          <cell r="A7717" t="str">
            <v>354837314</v>
          </cell>
        </row>
        <row r="7718">
          <cell r="A7718" t="str">
            <v>354837315</v>
          </cell>
        </row>
        <row r="7719">
          <cell r="A7719" t="str">
            <v>354837316</v>
          </cell>
        </row>
        <row r="7720">
          <cell r="A7720" t="str">
            <v>354837400</v>
          </cell>
        </row>
        <row r="7721">
          <cell r="A7721" t="str">
            <v>354837402</v>
          </cell>
        </row>
        <row r="7722">
          <cell r="A7722" t="str">
            <v>354837406</v>
          </cell>
        </row>
        <row r="7723">
          <cell r="A7723" t="str">
            <v>354837409</v>
          </cell>
        </row>
        <row r="7724">
          <cell r="A7724" t="str">
            <v>354837500</v>
          </cell>
        </row>
        <row r="7725">
          <cell r="A7725" t="str">
            <v>354837503</v>
          </cell>
        </row>
        <row r="7726">
          <cell r="A7726" t="str">
            <v>354837504</v>
          </cell>
        </row>
        <row r="7727">
          <cell r="A7727" t="str">
            <v>354837506</v>
          </cell>
        </row>
        <row r="7728">
          <cell r="A7728" t="str">
            <v>354837507</v>
          </cell>
        </row>
        <row r="7729">
          <cell r="A7729" t="str">
            <v>354837508</v>
          </cell>
        </row>
        <row r="7730">
          <cell r="A7730" t="str">
            <v>354837509</v>
          </cell>
        </row>
        <row r="7731">
          <cell r="A7731" t="str">
            <v>354837511</v>
          </cell>
        </row>
        <row r="7732">
          <cell r="A7732" t="str">
            <v>354837512</v>
          </cell>
        </row>
        <row r="7733">
          <cell r="A7733" t="str">
            <v>354837513</v>
          </cell>
        </row>
        <row r="7734">
          <cell r="A7734" t="str">
            <v>354837514</v>
          </cell>
        </row>
        <row r="7735">
          <cell r="A7735" t="str">
            <v>354837515</v>
          </cell>
        </row>
        <row r="7736">
          <cell r="A7736" t="str">
            <v>354839000</v>
          </cell>
        </row>
        <row r="7737">
          <cell r="A7737" t="str">
            <v>354839100</v>
          </cell>
        </row>
        <row r="7738">
          <cell r="A7738" t="str">
            <v>354839105</v>
          </cell>
        </row>
        <row r="7739">
          <cell r="A7739" t="str">
            <v>354839106</v>
          </cell>
        </row>
        <row r="7740">
          <cell r="A7740" t="str">
            <v>354839107</v>
          </cell>
        </row>
        <row r="7741">
          <cell r="A7741" t="str">
            <v>354839108</v>
          </cell>
        </row>
        <row r="7742">
          <cell r="A7742" t="str">
            <v>354839109</v>
          </cell>
        </row>
        <row r="7743">
          <cell r="A7743" t="str">
            <v>354839111</v>
          </cell>
        </row>
        <row r="7744">
          <cell r="A7744" t="str">
            <v>354839112</v>
          </cell>
        </row>
        <row r="7745">
          <cell r="A7745" t="str">
            <v>354839113</v>
          </cell>
        </row>
        <row r="7746">
          <cell r="A7746" t="str">
            <v>354839114</v>
          </cell>
        </row>
        <row r="7747">
          <cell r="A7747" t="str">
            <v>354839115</v>
          </cell>
        </row>
        <row r="7748">
          <cell r="A7748" t="str">
            <v>354839116</v>
          </cell>
        </row>
        <row r="7749">
          <cell r="A7749" t="str">
            <v>354839117</v>
          </cell>
        </row>
        <row r="7750">
          <cell r="A7750" t="str">
            <v>354839118</v>
          </cell>
        </row>
        <row r="7751">
          <cell r="A7751" t="str">
            <v>354839119</v>
          </cell>
        </row>
        <row r="7752">
          <cell r="A7752" t="str">
            <v>354839300</v>
          </cell>
        </row>
        <row r="7753">
          <cell r="A7753" t="str">
            <v>354839302</v>
          </cell>
        </row>
        <row r="7754">
          <cell r="A7754" t="str">
            <v>354839303</v>
          </cell>
        </row>
        <row r="7755">
          <cell r="A7755" t="str">
            <v>354839304</v>
          </cell>
        </row>
        <row r="7756">
          <cell r="A7756" t="str">
            <v>354839307</v>
          </cell>
        </row>
        <row r="7757">
          <cell r="A7757" t="str">
            <v>354839311</v>
          </cell>
        </row>
        <row r="7758">
          <cell r="A7758" t="str">
            <v>354839312</v>
          </cell>
        </row>
        <row r="7759">
          <cell r="A7759" t="str">
            <v>354839313</v>
          </cell>
        </row>
        <row r="7760">
          <cell r="A7760" t="str">
            <v>354839314</v>
          </cell>
        </row>
        <row r="7761">
          <cell r="A7761" t="str">
            <v>354843000</v>
          </cell>
        </row>
        <row r="7762">
          <cell r="A7762" t="str">
            <v>354843100</v>
          </cell>
        </row>
        <row r="7763">
          <cell r="A7763" t="str">
            <v>354843103</v>
          </cell>
        </row>
        <row r="7764">
          <cell r="A7764" t="str">
            <v>354843111</v>
          </cell>
        </row>
        <row r="7765">
          <cell r="A7765" t="str">
            <v>354843112</v>
          </cell>
        </row>
        <row r="7766">
          <cell r="A7766" t="str">
            <v>354843113</v>
          </cell>
        </row>
        <row r="7767">
          <cell r="A7767" t="str">
            <v>354843114</v>
          </cell>
        </row>
        <row r="7768">
          <cell r="A7768" t="str">
            <v>354843115</v>
          </cell>
        </row>
        <row r="7769">
          <cell r="A7769" t="str">
            <v>354843116</v>
          </cell>
        </row>
        <row r="7770">
          <cell r="A7770" t="str">
            <v>354843117</v>
          </cell>
        </row>
        <row r="7771">
          <cell r="A7771" t="str">
            <v>354843118</v>
          </cell>
        </row>
        <row r="7772">
          <cell r="A7772" t="str">
            <v>354843119</v>
          </cell>
        </row>
        <row r="7773">
          <cell r="A7773" t="str">
            <v>354843121</v>
          </cell>
        </row>
        <row r="7774">
          <cell r="A7774" t="str">
            <v>354843122</v>
          </cell>
        </row>
        <row r="7775">
          <cell r="A7775" t="str">
            <v>354843123</v>
          </cell>
        </row>
        <row r="7776">
          <cell r="A7776" t="str">
            <v>354843124</v>
          </cell>
        </row>
        <row r="7777">
          <cell r="A7777" t="str">
            <v>354843125</v>
          </cell>
        </row>
        <row r="7778">
          <cell r="A7778" t="str">
            <v>354843200</v>
          </cell>
        </row>
        <row r="7779">
          <cell r="A7779" t="str">
            <v>354843215</v>
          </cell>
        </row>
        <row r="7780">
          <cell r="A7780" t="str">
            <v>354843219</v>
          </cell>
        </row>
        <row r="7781">
          <cell r="A7781" t="str">
            <v>354843222</v>
          </cell>
        </row>
        <row r="7782">
          <cell r="A7782" t="str">
            <v>354843224</v>
          </cell>
        </row>
        <row r="7783">
          <cell r="A7783" t="str">
            <v>354843229</v>
          </cell>
        </row>
        <row r="7784">
          <cell r="A7784" t="str">
            <v>354843235</v>
          </cell>
        </row>
        <row r="7785">
          <cell r="A7785" t="str">
            <v>354843400</v>
          </cell>
        </row>
        <row r="7786">
          <cell r="A7786" t="str">
            <v>354843403</v>
          </cell>
        </row>
        <row r="7787">
          <cell r="A7787" t="str">
            <v>354843404</v>
          </cell>
        </row>
        <row r="7788">
          <cell r="A7788" t="str">
            <v>354843405</v>
          </cell>
        </row>
        <row r="7789">
          <cell r="A7789" t="str">
            <v>354843407</v>
          </cell>
        </row>
        <row r="7790">
          <cell r="A7790" t="str">
            <v>354843409</v>
          </cell>
        </row>
        <row r="7791">
          <cell r="A7791" t="str">
            <v>354843411</v>
          </cell>
        </row>
        <row r="7792">
          <cell r="A7792" t="str">
            <v>354843413</v>
          </cell>
        </row>
        <row r="7793">
          <cell r="A7793" t="str">
            <v>354843416</v>
          </cell>
        </row>
        <row r="7794">
          <cell r="A7794" t="str">
            <v>354845000</v>
          </cell>
        </row>
        <row r="7795">
          <cell r="A7795" t="str">
            <v>354845100</v>
          </cell>
        </row>
        <row r="7796">
          <cell r="A7796" t="str">
            <v>354845102</v>
          </cell>
        </row>
        <row r="7797">
          <cell r="A7797" t="str">
            <v>354845106</v>
          </cell>
        </row>
        <row r="7798">
          <cell r="A7798" t="str">
            <v>354845111</v>
          </cell>
        </row>
        <row r="7799">
          <cell r="A7799" t="str">
            <v>354845113</v>
          </cell>
        </row>
        <row r="7800">
          <cell r="A7800" t="str">
            <v>354845115</v>
          </cell>
        </row>
        <row r="7801">
          <cell r="A7801" t="str">
            <v>354845117</v>
          </cell>
        </row>
        <row r="7802">
          <cell r="A7802" t="str">
            <v>354845119</v>
          </cell>
        </row>
        <row r="7803">
          <cell r="A7803" t="str">
            <v>354845121</v>
          </cell>
        </row>
        <row r="7804">
          <cell r="A7804" t="str">
            <v>354845123</v>
          </cell>
        </row>
        <row r="7805">
          <cell r="A7805" t="str">
            <v>354845125</v>
          </cell>
        </row>
        <row r="7806">
          <cell r="A7806" t="str">
            <v>354845126</v>
          </cell>
        </row>
        <row r="7807">
          <cell r="A7807" t="str">
            <v>354845127</v>
          </cell>
        </row>
        <row r="7808">
          <cell r="A7808" t="str">
            <v>354845128</v>
          </cell>
        </row>
        <row r="7809">
          <cell r="A7809" t="str">
            <v>354845129</v>
          </cell>
        </row>
        <row r="7810">
          <cell r="A7810" t="str">
            <v>354845131</v>
          </cell>
        </row>
        <row r="7811">
          <cell r="A7811" t="str">
            <v>354845132</v>
          </cell>
        </row>
        <row r="7812">
          <cell r="A7812" t="str">
            <v>354845133</v>
          </cell>
        </row>
        <row r="7813">
          <cell r="A7813" t="str">
            <v>354845200</v>
          </cell>
        </row>
        <row r="7814">
          <cell r="A7814" t="str">
            <v>354845202</v>
          </cell>
        </row>
        <row r="7815">
          <cell r="A7815" t="str">
            <v>354845203</v>
          </cell>
        </row>
        <row r="7816">
          <cell r="A7816" t="str">
            <v>354845204</v>
          </cell>
        </row>
        <row r="7817">
          <cell r="A7817" t="str">
            <v>354845207</v>
          </cell>
        </row>
        <row r="7818">
          <cell r="A7818" t="str">
            <v>354845209</v>
          </cell>
        </row>
        <row r="7819">
          <cell r="A7819" t="str">
            <v>354845213</v>
          </cell>
        </row>
        <row r="7820">
          <cell r="A7820" t="str">
            <v>354845217</v>
          </cell>
        </row>
        <row r="7821">
          <cell r="A7821" t="str">
            <v>354845218</v>
          </cell>
        </row>
        <row r="7822">
          <cell r="A7822" t="str">
            <v>354845219</v>
          </cell>
        </row>
        <row r="7823">
          <cell r="A7823" t="str">
            <v>354847000</v>
          </cell>
        </row>
        <row r="7824">
          <cell r="A7824" t="str">
            <v>354847100</v>
          </cell>
        </row>
        <row r="7825">
          <cell r="A7825" t="str">
            <v>354847103</v>
          </cell>
        </row>
        <row r="7826">
          <cell r="A7826" t="str">
            <v>354847105</v>
          </cell>
        </row>
        <row r="7827">
          <cell r="A7827" t="str">
            <v>354847106</v>
          </cell>
        </row>
        <row r="7828">
          <cell r="A7828" t="str">
            <v>354847109</v>
          </cell>
        </row>
        <row r="7829">
          <cell r="A7829" t="str">
            <v>354847111</v>
          </cell>
        </row>
        <row r="7830">
          <cell r="A7830" t="str">
            <v>354847113</v>
          </cell>
        </row>
        <row r="7831">
          <cell r="A7831" t="str">
            <v>354847115</v>
          </cell>
        </row>
        <row r="7832">
          <cell r="A7832" t="str">
            <v>354847300</v>
          </cell>
        </row>
        <row r="7833">
          <cell r="A7833" t="str">
            <v>354847307</v>
          </cell>
        </row>
        <row r="7834">
          <cell r="A7834" t="str">
            <v>354847400</v>
          </cell>
        </row>
        <row r="7835">
          <cell r="A7835" t="str">
            <v>354847406</v>
          </cell>
        </row>
        <row r="7836">
          <cell r="A7836" t="str">
            <v>354847407</v>
          </cell>
        </row>
        <row r="7837">
          <cell r="A7837" t="str">
            <v>354847408</v>
          </cell>
        </row>
        <row r="7838">
          <cell r="A7838" t="str">
            <v>354847409</v>
          </cell>
        </row>
        <row r="7839">
          <cell r="A7839" t="str">
            <v>354847411</v>
          </cell>
        </row>
        <row r="7840">
          <cell r="A7840" t="str">
            <v>354851000</v>
          </cell>
        </row>
        <row r="7841">
          <cell r="A7841" t="str">
            <v>354851100</v>
          </cell>
        </row>
        <row r="7842">
          <cell r="A7842" t="str">
            <v>354851104</v>
          </cell>
        </row>
        <row r="7843">
          <cell r="A7843" t="str">
            <v>354851107</v>
          </cell>
        </row>
        <row r="7844">
          <cell r="A7844" t="str">
            <v>354853000</v>
          </cell>
        </row>
        <row r="7845">
          <cell r="A7845" t="str">
            <v>354853100</v>
          </cell>
        </row>
        <row r="7846">
          <cell r="A7846" t="str">
            <v>354853200</v>
          </cell>
        </row>
        <row r="7847">
          <cell r="A7847" t="str">
            <v>354853202</v>
          </cell>
        </row>
        <row r="7848">
          <cell r="A7848" t="str">
            <v>354853204</v>
          </cell>
        </row>
        <row r="7849">
          <cell r="A7849" t="str">
            <v>354853205</v>
          </cell>
        </row>
        <row r="7850">
          <cell r="A7850" t="str">
            <v>354853300</v>
          </cell>
        </row>
        <row r="7851">
          <cell r="A7851" t="str">
            <v>354853302</v>
          </cell>
        </row>
        <row r="7852">
          <cell r="A7852" t="str">
            <v>354853303</v>
          </cell>
        </row>
        <row r="7853">
          <cell r="A7853" t="str">
            <v>354853304</v>
          </cell>
        </row>
        <row r="7854">
          <cell r="A7854" t="str">
            <v>354853305</v>
          </cell>
        </row>
        <row r="7855">
          <cell r="A7855" t="str">
            <v>354853306</v>
          </cell>
        </row>
        <row r="7856">
          <cell r="A7856" t="str">
            <v>354853307</v>
          </cell>
        </row>
        <row r="7857">
          <cell r="A7857" t="str">
            <v>354853308</v>
          </cell>
        </row>
        <row r="7858">
          <cell r="A7858" t="str">
            <v>354853312</v>
          </cell>
        </row>
        <row r="7859">
          <cell r="A7859" t="str">
            <v>354853313</v>
          </cell>
        </row>
        <row r="7860">
          <cell r="A7860" t="str">
            <v>354853314</v>
          </cell>
        </row>
        <row r="7861">
          <cell r="A7861" t="str">
            <v>354853315</v>
          </cell>
        </row>
        <row r="7862">
          <cell r="A7862" t="str">
            <v>354855000</v>
          </cell>
        </row>
        <row r="7863">
          <cell r="A7863" t="str">
            <v>354855100</v>
          </cell>
        </row>
        <row r="7864">
          <cell r="A7864" t="str">
            <v>354855103</v>
          </cell>
        </row>
        <row r="7865">
          <cell r="A7865" t="str">
            <v>354855104</v>
          </cell>
        </row>
        <row r="7866">
          <cell r="A7866" t="str">
            <v>354855105</v>
          </cell>
        </row>
        <row r="7867">
          <cell r="A7867" t="str">
            <v>354855106</v>
          </cell>
        </row>
        <row r="7868">
          <cell r="A7868" t="str">
            <v>354855108</v>
          </cell>
        </row>
        <row r="7869">
          <cell r="A7869" t="str">
            <v>354855109</v>
          </cell>
        </row>
        <row r="7870">
          <cell r="A7870" t="str">
            <v>354855111</v>
          </cell>
        </row>
        <row r="7871">
          <cell r="A7871" t="str">
            <v>354855112</v>
          </cell>
        </row>
        <row r="7872">
          <cell r="A7872" t="str">
            <v>354855113</v>
          </cell>
        </row>
        <row r="7873">
          <cell r="A7873" t="str">
            <v>354855114</v>
          </cell>
        </row>
        <row r="7874">
          <cell r="A7874" t="str">
            <v>354855115</v>
          </cell>
        </row>
        <row r="7875">
          <cell r="A7875" t="str">
            <v>354855123</v>
          </cell>
        </row>
        <row r="7876">
          <cell r="A7876" t="str">
            <v>354855125</v>
          </cell>
        </row>
        <row r="7877">
          <cell r="A7877" t="str">
            <v>354855126</v>
          </cell>
        </row>
        <row r="7878">
          <cell r="A7878" t="str">
            <v>354855200</v>
          </cell>
        </row>
        <row r="7879">
          <cell r="A7879" t="str">
            <v>354855202</v>
          </cell>
        </row>
        <row r="7880">
          <cell r="A7880" t="str">
            <v>354855203</v>
          </cell>
        </row>
        <row r="7881">
          <cell r="A7881" t="str">
            <v>354855204</v>
          </cell>
        </row>
        <row r="7882">
          <cell r="A7882" t="str">
            <v>354855206</v>
          </cell>
        </row>
        <row r="7883">
          <cell r="A7883" t="str">
            <v>354855207</v>
          </cell>
        </row>
        <row r="7884">
          <cell r="A7884" t="str">
            <v>354855209</v>
          </cell>
        </row>
        <row r="7885">
          <cell r="A7885" t="str">
            <v>354855212</v>
          </cell>
        </row>
        <row r="7886">
          <cell r="A7886" t="str">
            <v>354855214</v>
          </cell>
        </row>
        <row r="7887">
          <cell r="A7887" t="str">
            <v>354861000</v>
          </cell>
        </row>
        <row r="7888">
          <cell r="A7888" t="str">
            <v>354861100</v>
          </cell>
        </row>
        <row r="7889">
          <cell r="A7889" t="str">
            <v>354861102</v>
          </cell>
        </row>
        <row r="7890">
          <cell r="A7890" t="str">
            <v>354861103</v>
          </cell>
        </row>
        <row r="7891">
          <cell r="A7891" t="str">
            <v>354861104</v>
          </cell>
        </row>
        <row r="7892">
          <cell r="A7892" t="str">
            <v>354861105</v>
          </cell>
        </row>
        <row r="7893">
          <cell r="A7893" t="str">
            <v>354861106</v>
          </cell>
        </row>
        <row r="7894">
          <cell r="A7894" t="str">
            <v>354861107</v>
          </cell>
        </row>
        <row r="7895">
          <cell r="A7895" t="str">
            <v>354861108</v>
          </cell>
        </row>
        <row r="7896">
          <cell r="A7896" t="str">
            <v>354861109</v>
          </cell>
        </row>
        <row r="7897">
          <cell r="A7897" t="str">
            <v>354861111</v>
          </cell>
        </row>
        <row r="7898">
          <cell r="A7898" t="str">
            <v>354861112</v>
          </cell>
        </row>
        <row r="7899">
          <cell r="A7899" t="str">
            <v>354861113</v>
          </cell>
        </row>
        <row r="7900">
          <cell r="A7900" t="str">
            <v>354861115</v>
          </cell>
        </row>
        <row r="7901">
          <cell r="A7901" t="str">
            <v>354861116</v>
          </cell>
        </row>
        <row r="7902">
          <cell r="A7902" t="str">
            <v>354861117</v>
          </cell>
        </row>
        <row r="7903">
          <cell r="A7903" t="str">
            <v>354861200</v>
          </cell>
        </row>
        <row r="7904">
          <cell r="A7904" t="str">
            <v>354861202</v>
          </cell>
        </row>
        <row r="7905">
          <cell r="A7905" t="str">
            <v>354861203</v>
          </cell>
        </row>
        <row r="7906">
          <cell r="A7906" t="str">
            <v>354861204</v>
          </cell>
        </row>
        <row r="7907">
          <cell r="A7907" t="str">
            <v>354861205</v>
          </cell>
        </row>
        <row r="7908">
          <cell r="A7908" t="str">
            <v>354861206</v>
          </cell>
        </row>
        <row r="7909">
          <cell r="A7909" t="str">
            <v>354861207</v>
          </cell>
        </row>
        <row r="7910">
          <cell r="A7910" t="str">
            <v>354861209</v>
          </cell>
        </row>
        <row r="7911">
          <cell r="A7911" t="str">
            <v>354861211</v>
          </cell>
        </row>
        <row r="7912">
          <cell r="A7912" t="str">
            <v>354861213</v>
          </cell>
        </row>
        <row r="7913">
          <cell r="A7913" t="str">
            <v>354861215</v>
          </cell>
        </row>
        <row r="7914">
          <cell r="A7914" t="str">
            <v>354861300</v>
          </cell>
        </row>
        <row r="7915">
          <cell r="A7915" t="str">
            <v>354861302</v>
          </cell>
        </row>
        <row r="7916">
          <cell r="A7916" t="str">
            <v>354861303</v>
          </cell>
        </row>
        <row r="7917">
          <cell r="A7917" t="str">
            <v>354861304</v>
          </cell>
        </row>
        <row r="7918">
          <cell r="A7918" t="str">
            <v>354861305</v>
          </cell>
        </row>
        <row r="7919">
          <cell r="A7919" t="str">
            <v>354861306</v>
          </cell>
        </row>
        <row r="7920">
          <cell r="A7920" t="str">
            <v>354861307</v>
          </cell>
        </row>
        <row r="7921">
          <cell r="A7921" t="str">
            <v>354861308</v>
          </cell>
        </row>
        <row r="7922">
          <cell r="A7922" t="str">
            <v>354861309</v>
          </cell>
        </row>
        <row r="7923">
          <cell r="A7923" t="str">
            <v>354861311</v>
          </cell>
        </row>
        <row r="7924">
          <cell r="A7924" t="str">
            <v>354861312</v>
          </cell>
        </row>
        <row r="7925">
          <cell r="A7925" t="str">
            <v>354861313</v>
          </cell>
        </row>
        <row r="7926">
          <cell r="A7926" t="str">
            <v>354861315</v>
          </cell>
        </row>
        <row r="7927">
          <cell r="A7927" t="str">
            <v>354861317</v>
          </cell>
        </row>
        <row r="7928">
          <cell r="A7928" t="str">
            <v>354861319</v>
          </cell>
        </row>
        <row r="7929">
          <cell r="A7929" t="str">
            <v>354861400</v>
          </cell>
        </row>
        <row r="7930">
          <cell r="A7930" t="str">
            <v>354861402</v>
          </cell>
        </row>
        <row r="7931">
          <cell r="A7931" t="str">
            <v>354861403</v>
          </cell>
        </row>
        <row r="7932">
          <cell r="A7932" t="str">
            <v>354861405</v>
          </cell>
        </row>
        <row r="7933">
          <cell r="A7933" t="str">
            <v>354861406</v>
          </cell>
        </row>
        <row r="7934">
          <cell r="A7934" t="str">
            <v>354861407</v>
          </cell>
        </row>
        <row r="7935">
          <cell r="A7935" t="str">
            <v>354861408</v>
          </cell>
        </row>
        <row r="7936">
          <cell r="A7936" t="str">
            <v>354861411</v>
          </cell>
        </row>
        <row r="7937">
          <cell r="A7937" t="str">
            <v>354861412</v>
          </cell>
        </row>
        <row r="7938">
          <cell r="A7938" t="str">
            <v>354861413</v>
          </cell>
        </row>
        <row r="7939">
          <cell r="A7939" t="str">
            <v>354861414</v>
          </cell>
        </row>
        <row r="7940">
          <cell r="A7940" t="str">
            <v>354861415</v>
          </cell>
        </row>
        <row r="7941">
          <cell r="A7941" t="str">
            <v>354861416</v>
          </cell>
        </row>
        <row r="7942">
          <cell r="A7942" t="str">
            <v>354861417</v>
          </cell>
        </row>
        <row r="7943">
          <cell r="A7943" t="str">
            <v>354863000</v>
          </cell>
        </row>
        <row r="7944">
          <cell r="A7944" t="str">
            <v>354863100</v>
          </cell>
        </row>
        <row r="7945">
          <cell r="A7945" t="str">
            <v>354863300</v>
          </cell>
        </row>
        <row r="7946">
          <cell r="A7946" t="str">
            <v>354865000</v>
          </cell>
        </row>
        <row r="7947">
          <cell r="A7947" t="str">
            <v>354865100</v>
          </cell>
        </row>
        <row r="7948">
          <cell r="A7948" t="str">
            <v>354865103</v>
          </cell>
        </row>
        <row r="7949">
          <cell r="A7949" t="str">
            <v>354865105</v>
          </cell>
        </row>
        <row r="7950">
          <cell r="A7950" t="str">
            <v>354867000</v>
          </cell>
        </row>
        <row r="7951">
          <cell r="A7951" t="str">
            <v>354867100</v>
          </cell>
        </row>
        <row r="7952">
          <cell r="A7952" t="str">
            <v>354867103</v>
          </cell>
        </row>
        <row r="7953">
          <cell r="A7953" t="str">
            <v>354867104</v>
          </cell>
        </row>
        <row r="7954">
          <cell r="A7954" t="str">
            <v>354867105</v>
          </cell>
        </row>
        <row r="7955">
          <cell r="A7955" t="str">
            <v>354867106</v>
          </cell>
        </row>
        <row r="7956">
          <cell r="A7956" t="str">
            <v>354867200</v>
          </cell>
        </row>
        <row r="7957">
          <cell r="A7957" t="str">
            <v>354867300</v>
          </cell>
        </row>
        <row r="7958">
          <cell r="A7958" t="str">
            <v>354869000</v>
          </cell>
        </row>
        <row r="7959">
          <cell r="A7959" t="str">
            <v>354869100</v>
          </cell>
        </row>
        <row r="7960">
          <cell r="A7960" t="str">
            <v>354869102</v>
          </cell>
        </row>
        <row r="7961">
          <cell r="A7961" t="str">
            <v>354869103</v>
          </cell>
        </row>
        <row r="7962">
          <cell r="A7962" t="str">
            <v>354869105</v>
          </cell>
        </row>
        <row r="7963">
          <cell r="A7963" t="str">
            <v>354869108</v>
          </cell>
        </row>
        <row r="7964">
          <cell r="A7964" t="str">
            <v>354869109</v>
          </cell>
        </row>
        <row r="7965">
          <cell r="A7965" t="str">
            <v>354869111</v>
          </cell>
        </row>
        <row r="7966">
          <cell r="A7966" t="str">
            <v>354869112</v>
          </cell>
        </row>
        <row r="7967">
          <cell r="A7967" t="str">
            <v>354869114</v>
          </cell>
        </row>
        <row r="7968">
          <cell r="A7968" t="str">
            <v>354869115</v>
          </cell>
        </row>
        <row r="7969">
          <cell r="A7969" t="str">
            <v>354869116</v>
          </cell>
        </row>
        <row r="7970">
          <cell r="A7970" t="str">
            <v>354869117</v>
          </cell>
        </row>
        <row r="7971">
          <cell r="A7971" t="str">
            <v>354869121</v>
          </cell>
        </row>
        <row r="7972">
          <cell r="A7972" t="str">
            <v>354869122</v>
          </cell>
        </row>
        <row r="7973">
          <cell r="A7973" t="str">
            <v>354869200</v>
          </cell>
        </row>
        <row r="7974">
          <cell r="A7974" t="str">
            <v>354869300</v>
          </cell>
        </row>
        <row r="7975">
          <cell r="A7975" t="str">
            <v>354869400</v>
          </cell>
        </row>
        <row r="7976">
          <cell r="A7976" t="str">
            <v>354869600</v>
          </cell>
        </row>
        <row r="7977">
          <cell r="A7977" t="str">
            <v>354871000</v>
          </cell>
        </row>
        <row r="7978">
          <cell r="A7978" t="str">
            <v>354871100</v>
          </cell>
        </row>
        <row r="7979">
          <cell r="A7979" t="str">
            <v>354871105</v>
          </cell>
        </row>
        <row r="7980">
          <cell r="A7980" t="str">
            <v>354871116</v>
          </cell>
        </row>
        <row r="7981">
          <cell r="A7981" t="str">
            <v>354871119</v>
          </cell>
        </row>
        <row r="7982">
          <cell r="A7982" t="str">
            <v>354871200</v>
          </cell>
        </row>
        <row r="7983">
          <cell r="A7983" t="str">
            <v>354873000</v>
          </cell>
        </row>
        <row r="7984">
          <cell r="A7984" t="str">
            <v>354873100</v>
          </cell>
        </row>
        <row r="7985">
          <cell r="A7985" t="str">
            <v>354873102</v>
          </cell>
        </row>
        <row r="7986">
          <cell r="A7986" t="str">
            <v>354873103</v>
          </cell>
        </row>
        <row r="7987">
          <cell r="A7987" t="str">
            <v>354873104</v>
          </cell>
        </row>
        <row r="7988">
          <cell r="A7988" t="str">
            <v>354873106</v>
          </cell>
        </row>
        <row r="7989">
          <cell r="A7989" t="str">
            <v>354873109</v>
          </cell>
        </row>
        <row r="7990">
          <cell r="A7990" t="str">
            <v>354873111</v>
          </cell>
        </row>
        <row r="7991">
          <cell r="A7991" t="str">
            <v>354873112</v>
          </cell>
        </row>
        <row r="7992">
          <cell r="A7992" t="str">
            <v>354873114</v>
          </cell>
        </row>
        <row r="7993">
          <cell r="A7993" t="str">
            <v>354873116</v>
          </cell>
        </row>
        <row r="7994">
          <cell r="A7994" t="str">
            <v>354873117</v>
          </cell>
        </row>
        <row r="7995">
          <cell r="A7995" t="str">
            <v>354873118</v>
          </cell>
        </row>
        <row r="7996">
          <cell r="A7996" t="str">
            <v>354873121</v>
          </cell>
        </row>
        <row r="7997">
          <cell r="A7997" t="str">
            <v>354873123</v>
          </cell>
        </row>
        <row r="7998">
          <cell r="A7998" t="str">
            <v>354873124</v>
          </cell>
        </row>
        <row r="7999">
          <cell r="A7999" t="str">
            <v>354873125</v>
          </cell>
        </row>
        <row r="8000">
          <cell r="A8000" t="str">
            <v>354873300</v>
          </cell>
        </row>
        <row r="8001">
          <cell r="A8001" t="str">
            <v>354873302</v>
          </cell>
        </row>
        <row r="8002">
          <cell r="A8002" t="str">
            <v>354873303</v>
          </cell>
        </row>
        <row r="8003">
          <cell r="A8003" t="str">
            <v>354873304</v>
          </cell>
        </row>
        <row r="8004">
          <cell r="A8004" t="str">
            <v>354873306</v>
          </cell>
        </row>
        <row r="8005">
          <cell r="A8005" t="str">
            <v>354873307</v>
          </cell>
        </row>
        <row r="8006">
          <cell r="A8006" t="str">
            <v>354873308</v>
          </cell>
        </row>
        <row r="8007">
          <cell r="A8007" t="str">
            <v>354873309</v>
          </cell>
        </row>
        <row r="8008">
          <cell r="A8008" t="str">
            <v>354873311</v>
          </cell>
        </row>
        <row r="8009">
          <cell r="A8009" t="str">
            <v>354873312</v>
          </cell>
        </row>
        <row r="8010">
          <cell r="A8010" t="str">
            <v>354873313</v>
          </cell>
        </row>
        <row r="8011">
          <cell r="A8011" t="str">
            <v>354873314</v>
          </cell>
        </row>
        <row r="8012">
          <cell r="A8012" t="str">
            <v>354873316</v>
          </cell>
        </row>
        <row r="8013">
          <cell r="A8013" t="str">
            <v>354875000</v>
          </cell>
        </row>
        <row r="8014">
          <cell r="A8014" t="str">
            <v>354875100</v>
          </cell>
        </row>
        <row r="8015">
          <cell r="A8015" t="str">
            <v>354875105</v>
          </cell>
        </row>
        <row r="8016">
          <cell r="A8016" t="str">
            <v>354875107</v>
          </cell>
        </row>
        <row r="8017">
          <cell r="A8017" t="str">
            <v>354875108</v>
          </cell>
        </row>
        <row r="8018">
          <cell r="A8018" t="str">
            <v>354875109</v>
          </cell>
        </row>
        <row r="8019">
          <cell r="A8019" t="str">
            <v>354875300</v>
          </cell>
        </row>
        <row r="8020">
          <cell r="A8020" t="str">
            <v>354875302</v>
          </cell>
        </row>
        <row r="8021">
          <cell r="A8021" t="str">
            <v>354875307</v>
          </cell>
        </row>
        <row r="8022">
          <cell r="A8022" t="str">
            <v>354875309</v>
          </cell>
        </row>
        <row r="8023">
          <cell r="A8023" t="str">
            <v>354875311</v>
          </cell>
        </row>
        <row r="8024">
          <cell r="A8024" t="str">
            <v>354875312</v>
          </cell>
        </row>
        <row r="8025">
          <cell r="A8025" t="str">
            <v>354875317</v>
          </cell>
        </row>
        <row r="8026">
          <cell r="A8026" t="str">
            <v>354875327</v>
          </cell>
        </row>
        <row r="8027">
          <cell r="A8027" t="str">
            <v>354875500</v>
          </cell>
        </row>
        <row r="8028">
          <cell r="A8028" t="str">
            <v>354875508</v>
          </cell>
        </row>
        <row r="8029">
          <cell r="A8029" t="str">
            <v>354877000</v>
          </cell>
        </row>
        <row r="8030">
          <cell r="A8030" t="str">
            <v>354877100</v>
          </cell>
        </row>
        <row r="8031">
          <cell r="A8031" t="str">
            <v>354877104</v>
          </cell>
        </row>
        <row r="8032">
          <cell r="A8032" t="str">
            <v>354877105</v>
          </cell>
        </row>
        <row r="8033">
          <cell r="A8033" t="str">
            <v>354877106</v>
          </cell>
        </row>
        <row r="8034">
          <cell r="A8034" t="str">
            <v>354877107</v>
          </cell>
        </row>
        <row r="8035">
          <cell r="A8035" t="str">
            <v>354877108</v>
          </cell>
        </row>
        <row r="8036">
          <cell r="A8036" t="str">
            <v>354877111</v>
          </cell>
        </row>
        <row r="8037">
          <cell r="A8037" t="str">
            <v>354877112</v>
          </cell>
        </row>
        <row r="8038">
          <cell r="A8038" t="str">
            <v>354877113</v>
          </cell>
        </row>
        <row r="8039">
          <cell r="A8039" t="str">
            <v>354877114</v>
          </cell>
        </row>
        <row r="8040">
          <cell r="A8040" t="str">
            <v>354877115</v>
          </cell>
        </row>
        <row r="8041">
          <cell r="A8041" t="str">
            <v>354877200</v>
          </cell>
        </row>
        <row r="8042">
          <cell r="A8042" t="str">
            <v>354877203</v>
          </cell>
        </row>
        <row r="8043">
          <cell r="A8043" t="str">
            <v>354877204</v>
          </cell>
        </row>
        <row r="8044">
          <cell r="A8044" t="str">
            <v>354877206</v>
          </cell>
        </row>
        <row r="8045">
          <cell r="A8045" t="str">
            <v>354877300</v>
          </cell>
        </row>
        <row r="8046">
          <cell r="A8046" t="str">
            <v>354877302</v>
          </cell>
        </row>
        <row r="8047">
          <cell r="A8047" t="str">
            <v>354877305</v>
          </cell>
        </row>
        <row r="8048">
          <cell r="A8048" t="str">
            <v>354877306</v>
          </cell>
        </row>
        <row r="8049">
          <cell r="A8049" t="str">
            <v>354877307</v>
          </cell>
        </row>
        <row r="8050">
          <cell r="A8050" t="str">
            <v>354877308</v>
          </cell>
        </row>
        <row r="8051">
          <cell r="A8051" t="str">
            <v>354879000</v>
          </cell>
        </row>
        <row r="8052">
          <cell r="A8052" t="str">
            <v>354879100</v>
          </cell>
        </row>
        <row r="8053">
          <cell r="A8053" t="str">
            <v>354879104</v>
          </cell>
        </row>
        <row r="8054">
          <cell r="A8054" t="str">
            <v>354879105</v>
          </cell>
        </row>
        <row r="8055">
          <cell r="A8055" t="str">
            <v>354879106</v>
          </cell>
        </row>
        <row r="8056">
          <cell r="A8056" t="str">
            <v>354879107</v>
          </cell>
        </row>
        <row r="8057">
          <cell r="A8057" t="str">
            <v>354879108</v>
          </cell>
        </row>
        <row r="8058">
          <cell r="A8058" t="str">
            <v>354879109</v>
          </cell>
        </row>
        <row r="8059">
          <cell r="A8059" t="str">
            <v>354879111</v>
          </cell>
        </row>
        <row r="8060">
          <cell r="A8060" t="str">
            <v>354879112</v>
          </cell>
        </row>
        <row r="8061">
          <cell r="A8061" t="str">
            <v>354879121</v>
          </cell>
        </row>
        <row r="8062">
          <cell r="A8062" t="str">
            <v>354879122</v>
          </cell>
        </row>
        <row r="8063">
          <cell r="A8063" t="str">
            <v>354879123</v>
          </cell>
        </row>
        <row r="8064">
          <cell r="A8064" t="str">
            <v>354879200</v>
          </cell>
        </row>
        <row r="8065">
          <cell r="A8065" t="str">
            <v>354879202</v>
          </cell>
        </row>
        <row r="8066">
          <cell r="A8066" t="str">
            <v>354879203</v>
          </cell>
        </row>
        <row r="8067">
          <cell r="A8067" t="str">
            <v>354879204</v>
          </cell>
        </row>
        <row r="8068">
          <cell r="A8068" t="str">
            <v>354879207</v>
          </cell>
        </row>
        <row r="8069">
          <cell r="A8069" t="str">
            <v>354879208</v>
          </cell>
        </row>
        <row r="8070">
          <cell r="A8070" t="str">
            <v>354879209</v>
          </cell>
        </row>
        <row r="8071">
          <cell r="A8071" t="str">
            <v>354879211</v>
          </cell>
        </row>
        <row r="8072">
          <cell r="A8072" t="str">
            <v>354879212</v>
          </cell>
        </row>
        <row r="8073">
          <cell r="A8073" t="str">
            <v>354879213</v>
          </cell>
        </row>
        <row r="8074">
          <cell r="A8074" t="str">
            <v>354879214</v>
          </cell>
        </row>
        <row r="8075">
          <cell r="A8075" t="str">
            <v>354879215</v>
          </cell>
        </row>
        <row r="8076">
          <cell r="A8076" t="str">
            <v>354879219</v>
          </cell>
        </row>
        <row r="8077">
          <cell r="A8077" t="str">
            <v>354879300</v>
          </cell>
        </row>
        <row r="8078">
          <cell r="A8078" t="str">
            <v>354879302</v>
          </cell>
        </row>
        <row r="8079">
          <cell r="A8079" t="str">
            <v>354879303</v>
          </cell>
        </row>
        <row r="8080">
          <cell r="A8080" t="str">
            <v>354879304</v>
          </cell>
        </row>
        <row r="8081">
          <cell r="A8081" t="str">
            <v>354879306</v>
          </cell>
        </row>
        <row r="8082">
          <cell r="A8082" t="str">
            <v>354879307</v>
          </cell>
        </row>
        <row r="8083">
          <cell r="A8083" t="str">
            <v>354879308</v>
          </cell>
        </row>
        <row r="8084">
          <cell r="A8084" t="str">
            <v>354879309</v>
          </cell>
        </row>
        <row r="8085">
          <cell r="A8085" t="str">
            <v>354879312</v>
          </cell>
        </row>
        <row r="8086">
          <cell r="A8086" t="str">
            <v>354879313</v>
          </cell>
        </row>
        <row r="8087">
          <cell r="A8087" t="str">
            <v>354879314</v>
          </cell>
        </row>
        <row r="8088">
          <cell r="A8088" t="str">
            <v>354879315</v>
          </cell>
        </row>
        <row r="8089">
          <cell r="A8089" t="str">
            <v>354881000</v>
          </cell>
        </row>
        <row r="8090">
          <cell r="A8090" t="str">
            <v>354881100</v>
          </cell>
        </row>
        <row r="8091">
          <cell r="A8091" t="str">
            <v>354881103</v>
          </cell>
        </row>
        <row r="8092">
          <cell r="A8092" t="str">
            <v>354881105</v>
          </cell>
        </row>
        <row r="8093">
          <cell r="A8093" t="str">
            <v>354881107</v>
          </cell>
        </row>
        <row r="8094">
          <cell r="A8094" t="str">
            <v>354881111</v>
          </cell>
        </row>
        <row r="8095">
          <cell r="A8095" t="str">
            <v>354881117</v>
          </cell>
        </row>
        <row r="8096">
          <cell r="A8096" t="str">
            <v>354881121</v>
          </cell>
        </row>
        <row r="8097">
          <cell r="A8097" t="str">
            <v>354881122</v>
          </cell>
        </row>
        <row r="8098">
          <cell r="A8098" t="str">
            <v>354881123</v>
          </cell>
        </row>
        <row r="8099">
          <cell r="A8099" t="str">
            <v>354881124</v>
          </cell>
        </row>
        <row r="8100">
          <cell r="A8100" t="str">
            <v>354881125</v>
          </cell>
        </row>
        <row r="8101">
          <cell r="A8101" t="str">
            <v>354881126</v>
          </cell>
        </row>
        <row r="8102">
          <cell r="A8102" t="str">
            <v>354881127</v>
          </cell>
        </row>
        <row r="8103">
          <cell r="A8103" t="str">
            <v>354881128</v>
          </cell>
        </row>
        <row r="8104">
          <cell r="A8104" t="str">
            <v>354881129</v>
          </cell>
        </row>
        <row r="8105">
          <cell r="A8105" t="str">
            <v>354881131</v>
          </cell>
        </row>
        <row r="8106">
          <cell r="A8106" t="str">
            <v>354881132</v>
          </cell>
        </row>
        <row r="8107">
          <cell r="A8107" t="str">
            <v>354881133</v>
          </cell>
        </row>
        <row r="8108">
          <cell r="A8108" t="str">
            <v>354881134</v>
          </cell>
        </row>
        <row r="8109">
          <cell r="A8109" t="str">
            <v>354881135</v>
          </cell>
        </row>
        <row r="8110">
          <cell r="A8110" t="str">
            <v>354881137</v>
          </cell>
        </row>
        <row r="8111">
          <cell r="A8111" t="str">
            <v>354881138</v>
          </cell>
        </row>
        <row r="8112">
          <cell r="A8112" t="str">
            <v>354881139</v>
          </cell>
        </row>
        <row r="8113">
          <cell r="A8113" t="str">
            <v>354883000</v>
          </cell>
        </row>
        <row r="8114">
          <cell r="A8114" t="str">
            <v>354883100</v>
          </cell>
        </row>
        <row r="8115">
          <cell r="A8115" t="str">
            <v>354883105</v>
          </cell>
        </row>
        <row r="8116">
          <cell r="A8116" t="str">
            <v>354883106</v>
          </cell>
        </row>
        <row r="8117">
          <cell r="A8117" t="str">
            <v>354883107</v>
          </cell>
        </row>
        <row r="8118">
          <cell r="A8118" t="str">
            <v>354883108</v>
          </cell>
        </row>
        <row r="8119">
          <cell r="A8119" t="str">
            <v>354887000</v>
          </cell>
        </row>
        <row r="8120">
          <cell r="A8120" t="str">
            <v>354887100</v>
          </cell>
        </row>
        <row r="8121">
          <cell r="A8121" t="str">
            <v>354887103</v>
          </cell>
        </row>
        <row r="8122">
          <cell r="A8122" t="str">
            <v>354887105</v>
          </cell>
        </row>
        <row r="8123">
          <cell r="A8123" t="str">
            <v>354887109</v>
          </cell>
        </row>
        <row r="8124">
          <cell r="A8124" t="str">
            <v>354887112</v>
          </cell>
        </row>
        <row r="8125">
          <cell r="A8125" t="str">
            <v>354887113</v>
          </cell>
        </row>
        <row r="8126">
          <cell r="A8126" t="str">
            <v>354887115</v>
          </cell>
        </row>
        <row r="8127">
          <cell r="A8127" t="str">
            <v>354887116</v>
          </cell>
        </row>
        <row r="8128">
          <cell r="A8128" t="str">
            <v>354887119</v>
          </cell>
        </row>
        <row r="8129">
          <cell r="A8129" t="str">
            <v>354887121</v>
          </cell>
        </row>
        <row r="8130">
          <cell r="A8130" t="str">
            <v>354887180</v>
          </cell>
        </row>
        <row r="8131">
          <cell r="A8131" t="str">
            <v>354887200</v>
          </cell>
        </row>
        <row r="8132">
          <cell r="A8132" t="str">
            <v>354887207</v>
          </cell>
        </row>
        <row r="8133">
          <cell r="A8133" t="str">
            <v>354887300</v>
          </cell>
        </row>
        <row r="8134">
          <cell r="A8134" t="str">
            <v>354887304</v>
          </cell>
        </row>
        <row r="8135">
          <cell r="A8135" t="str">
            <v>354887305</v>
          </cell>
        </row>
        <row r="8136">
          <cell r="A8136" t="str">
            <v>354887306</v>
          </cell>
        </row>
        <row r="8137">
          <cell r="A8137" t="str">
            <v>354887307</v>
          </cell>
        </row>
        <row r="8138">
          <cell r="A8138" t="str">
            <v>354887309</v>
          </cell>
        </row>
        <row r="8139">
          <cell r="A8139" t="str">
            <v>354887311</v>
          </cell>
        </row>
        <row r="8140">
          <cell r="A8140" t="str">
            <v>354887314</v>
          </cell>
        </row>
        <row r="8141">
          <cell r="A8141" t="str">
            <v>354889000</v>
          </cell>
        </row>
        <row r="8142">
          <cell r="A8142" t="str">
            <v>354889100</v>
          </cell>
        </row>
        <row r="8143">
          <cell r="A8143" t="str">
            <v>354889103</v>
          </cell>
        </row>
        <row r="8144">
          <cell r="A8144" t="str">
            <v>354889104</v>
          </cell>
        </row>
        <row r="8145">
          <cell r="A8145" t="str">
            <v>354889109</v>
          </cell>
        </row>
        <row r="8146">
          <cell r="A8146" t="str">
            <v>354889111</v>
          </cell>
        </row>
        <row r="8147">
          <cell r="A8147" t="str">
            <v>354889115</v>
          </cell>
        </row>
        <row r="8148">
          <cell r="A8148" t="str">
            <v>354889117</v>
          </cell>
        </row>
        <row r="8149">
          <cell r="A8149" t="str">
            <v>354889121</v>
          </cell>
        </row>
        <row r="8150">
          <cell r="A8150" t="str">
            <v>355200000</v>
          </cell>
        </row>
        <row r="8151">
          <cell r="A8151" t="str">
            <v>355230000</v>
          </cell>
        </row>
        <row r="8152">
          <cell r="A8152" t="str">
            <v>355230100</v>
          </cell>
        </row>
        <row r="8153">
          <cell r="A8153" t="str">
            <v>355235000</v>
          </cell>
        </row>
        <row r="8154">
          <cell r="A8154" t="str">
            <v>355235100</v>
          </cell>
        </row>
        <row r="8155">
          <cell r="A8155" t="str">
            <v>355235111</v>
          </cell>
        </row>
        <row r="8156">
          <cell r="A8156" t="str">
            <v>355235112</v>
          </cell>
        </row>
        <row r="8157">
          <cell r="A8157" t="str">
            <v>355235113</v>
          </cell>
        </row>
        <row r="8158">
          <cell r="A8158" t="str">
            <v>355237000</v>
          </cell>
        </row>
        <row r="8159">
          <cell r="A8159" t="str">
            <v>355237100</v>
          </cell>
        </row>
        <row r="8160">
          <cell r="A8160" t="str">
            <v>355237105</v>
          </cell>
        </row>
        <row r="8161">
          <cell r="A8161" t="str">
            <v>355237106</v>
          </cell>
        </row>
        <row r="8162">
          <cell r="A8162" t="str">
            <v>355237200</v>
          </cell>
        </row>
        <row r="8163">
          <cell r="A8163" t="str">
            <v>355237206</v>
          </cell>
        </row>
        <row r="8164">
          <cell r="A8164" t="str">
            <v>355237212</v>
          </cell>
        </row>
        <row r="8165">
          <cell r="A8165" t="str">
            <v>355237215</v>
          </cell>
        </row>
        <row r="8166">
          <cell r="A8166" t="str">
            <v>355241000</v>
          </cell>
        </row>
        <row r="8167">
          <cell r="A8167" t="str">
            <v>355241100</v>
          </cell>
        </row>
        <row r="8168">
          <cell r="A8168" t="str">
            <v>355241105</v>
          </cell>
        </row>
        <row r="8169">
          <cell r="A8169" t="str">
            <v>355243000</v>
          </cell>
        </row>
        <row r="8170">
          <cell r="A8170" t="str">
            <v>355243100</v>
          </cell>
        </row>
        <row r="8171">
          <cell r="A8171" t="str">
            <v>355243105</v>
          </cell>
        </row>
        <row r="8172">
          <cell r="A8172" t="str">
            <v>355247000</v>
          </cell>
        </row>
        <row r="8173">
          <cell r="A8173" t="str">
            <v>355247100</v>
          </cell>
        </row>
        <row r="8174">
          <cell r="A8174" t="str">
            <v>355249000</v>
          </cell>
        </row>
        <row r="8175">
          <cell r="A8175" t="str">
            <v>355249100</v>
          </cell>
        </row>
        <row r="8176">
          <cell r="A8176" t="str">
            <v>355249105</v>
          </cell>
        </row>
        <row r="8177">
          <cell r="A8177" t="str">
            <v>355249200</v>
          </cell>
        </row>
        <row r="8178">
          <cell r="A8178" t="str">
            <v>355251000</v>
          </cell>
        </row>
        <row r="8179">
          <cell r="A8179" t="str">
            <v>355251100</v>
          </cell>
        </row>
        <row r="8180">
          <cell r="A8180" t="str">
            <v>355253000</v>
          </cell>
        </row>
        <row r="8181">
          <cell r="A8181" t="str">
            <v>355253100</v>
          </cell>
        </row>
        <row r="8182">
          <cell r="A8182" t="str">
            <v>355253102</v>
          </cell>
        </row>
        <row r="8183">
          <cell r="A8183" t="str">
            <v>355253103</v>
          </cell>
        </row>
        <row r="8184">
          <cell r="A8184" t="str">
            <v>355253104</v>
          </cell>
        </row>
        <row r="8185">
          <cell r="A8185" t="str">
            <v>355253107</v>
          </cell>
        </row>
        <row r="8186">
          <cell r="A8186" t="str">
            <v>355253108</v>
          </cell>
        </row>
        <row r="8187">
          <cell r="A8187" t="str">
            <v>355253200</v>
          </cell>
        </row>
        <row r="8188">
          <cell r="A8188" t="str">
            <v>355253300</v>
          </cell>
        </row>
        <row r="8189">
          <cell r="A8189" t="str">
            <v>355255000</v>
          </cell>
        </row>
        <row r="8190">
          <cell r="A8190" t="str">
            <v>355255100</v>
          </cell>
        </row>
        <row r="8191">
          <cell r="A8191" t="str">
            <v>355257000</v>
          </cell>
        </row>
        <row r="8192">
          <cell r="A8192" t="str">
            <v>355257100</v>
          </cell>
        </row>
        <row r="8193">
          <cell r="A8193" t="str">
            <v>355259000</v>
          </cell>
        </row>
        <row r="8194">
          <cell r="A8194" t="str">
            <v>355259100</v>
          </cell>
        </row>
        <row r="8195">
          <cell r="A8195" t="str">
            <v>355259103</v>
          </cell>
        </row>
        <row r="8196">
          <cell r="A8196" t="str">
            <v>355259106</v>
          </cell>
        </row>
        <row r="8197">
          <cell r="A8197" t="str">
            <v>355259107</v>
          </cell>
        </row>
        <row r="8198">
          <cell r="A8198" t="str">
            <v>355259109</v>
          </cell>
        </row>
        <row r="8199">
          <cell r="A8199" t="str">
            <v>355259111</v>
          </cell>
        </row>
        <row r="8200">
          <cell r="A8200" t="str">
            <v>355259113</v>
          </cell>
        </row>
        <row r="8201">
          <cell r="A8201" t="str">
            <v>355259114</v>
          </cell>
        </row>
        <row r="8202">
          <cell r="A8202" t="str">
            <v>355259115</v>
          </cell>
        </row>
        <row r="8203">
          <cell r="A8203" t="str">
            <v>355259117</v>
          </cell>
        </row>
        <row r="8204">
          <cell r="A8204" t="str">
            <v>355259200</v>
          </cell>
        </row>
        <row r="8205">
          <cell r="A8205" t="str">
            <v>355259203</v>
          </cell>
        </row>
        <row r="8206">
          <cell r="A8206" t="str">
            <v>355259204</v>
          </cell>
        </row>
        <row r="8207">
          <cell r="A8207" t="str">
            <v>355259207</v>
          </cell>
        </row>
        <row r="8208">
          <cell r="A8208" t="str">
            <v>355259215</v>
          </cell>
        </row>
        <row r="8209">
          <cell r="A8209" t="str">
            <v>355259216</v>
          </cell>
        </row>
        <row r="8210">
          <cell r="A8210" t="str">
            <v>355261000</v>
          </cell>
        </row>
        <row r="8211">
          <cell r="A8211" t="str">
            <v>355261100</v>
          </cell>
        </row>
        <row r="8212">
          <cell r="A8212" t="str">
            <v>355261105</v>
          </cell>
        </row>
        <row r="8213">
          <cell r="A8213" t="str">
            <v>355263000</v>
          </cell>
        </row>
        <row r="8214">
          <cell r="A8214" t="str">
            <v>355263100</v>
          </cell>
        </row>
        <row r="8215">
          <cell r="A8215" t="str">
            <v>355263105</v>
          </cell>
        </row>
        <row r="8216">
          <cell r="A8216" t="str">
            <v>355263106</v>
          </cell>
        </row>
        <row r="8217">
          <cell r="A8217" t="str">
            <v>355263200</v>
          </cell>
        </row>
        <row r="8218">
          <cell r="A8218" t="str">
            <v>355263300</v>
          </cell>
        </row>
        <row r="8219">
          <cell r="A8219" t="str">
            <v>355265000</v>
          </cell>
        </row>
        <row r="8220">
          <cell r="A8220" t="str">
            <v>355265100</v>
          </cell>
        </row>
        <row r="8221">
          <cell r="A8221" t="str">
            <v>355265200</v>
          </cell>
        </row>
        <row r="8222">
          <cell r="A8222" t="str">
            <v>355267000</v>
          </cell>
        </row>
        <row r="8223">
          <cell r="A8223" t="str">
            <v>355267100</v>
          </cell>
        </row>
        <row r="8224">
          <cell r="A8224" t="str">
            <v>355267200</v>
          </cell>
        </row>
        <row r="8225">
          <cell r="A8225" t="str">
            <v>355269000</v>
          </cell>
        </row>
        <row r="8226">
          <cell r="A8226" t="str">
            <v>355269100</v>
          </cell>
        </row>
        <row r="8227">
          <cell r="A8227" t="str">
            <v>355271000</v>
          </cell>
        </row>
        <row r="8228">
          <cell r="A8228" t="str">
            <v>355271100</v>
          </cell>
        </row>
        <row r="8229">
          <cell r="A8229" t="str">
            <v>355271105</v>
          </cell>
        </row>
        <row r="8230">
          <cell r="A8230" t="str">
            <v>355271106</v>
          </cell>
        </row>
        <row r="8231">
          <cell r="A8231" t="str">
            <v>355271107</v>
          </cell>
        </row>
        <row r="8232">
          <cell r="A8232" t="str">
            <v>355271108</v>
          </cell>
        </row>
        <row r="8233">
          <cell r="A8233" t="str">
            <v>355273000</v>
          </cell>
        </row>
        <row r="8234">
          <cell r="A8234" t="str">
            <v>355273100</v>
          </cell>
        </row>
        <row r="8235">
          <cell r="A8235" t="str">
            <v>355273103</v>
          </cell>
        </row>
        <row r="8236">
          <cell r="A8236" t="str">
            <v>355273105</v>
          </cell>
        </row>
        <row r="8237">
          <cell r="A8237" t="str">
            <v>355273106</v>
          </cell>
        </row>
        <row r="8238">
          <cell r="A8238" t="str">
            <v>355273107</v>
          </cell>
        </row>
        <row r="8239">
          <cell r="A8239" t="str">
            <v>355273108</v>
          </cell>
        </row>
        <row r="8240">
          <cell r="A8240" t="str">
            <v>355273109</v>
          </cell>
        </row>
        <row r="8241">
          <cell r="A8241" t="str">
            <v>355275000</v>
          </cell>
        </row>
        <row r="8242">
          <cell r="A8242" t="str">
            <v>355275100</v>
          </cell>
        </row>
        <row r="8243">
          <cell r="A8243" t="str">
            <v>355277000</v>
          </cell>
        </row>
        <row r="8244">
          <cell r="A8244" t="str">
            <v>355277100</v>
          </cell>
        </row>
        <row r="8245">
          <cell r="A8245" t="str">
            <v>355277105</v>
          </cell>
        </row>
        <row r="8246">
          <cell r="A8246" t="str">
            <v>355277107</v>
          </cell>
        </row>
        <row r="8247">
          <cell r="A8247" t="str">
            <v>355277108</v>
          </cell>
        </row>
        <row r="8248">
          <cell r="A8248" t="str">
            <v>355279000</v>
          </cell>
        </row>
        <row r="8249">
          <cell r="A8249" t="str">
            <v>355279100</v>
          </cell>
        </row>
        <row r="8250">
          <cell r="A8250" t="str">
            <v>355279105</v>
          </cell>
        </row>
        <row r="8251">
          <cell r="A8251" t="str">
            <v>355279106</v>
          </cell>
        </row>
        <row r="8252">
          <cell r="A8252" t="str">
            <v>355283000</v>
          </cell>
        </row>
        <row r="8253">
          <cell r="A8253" t="str">
            <v>355283100</v>
          </cell>
        </row>
        <row r="8254">
          <cell r="A8254" t="str">
            <v>355283105</v>
          </cell>
        </row>
        <row r="8255">
          <cell r="A8255" t="str">
            <v>355283300</v>
          </cell>
        </row>
        <row r="8256">
          <cell r="A8256" t="str">
            <v>355283400</v>
          </cell>
        </row>
        <row r="8257">
          <cell r="A8257" t="str">
            <v>355287000</v>
          </cell>
        </row>
        <row r="8258">
          <cell r="A8258" t="str">
            <v>355287100</v>
          </cell>
        </row>
        <row r="8259">
          <cell r="A8259" t="str">
            <v>355289000</v>
          </cell>
        </row>
        <row r="8260">
          <cell r="A8260" t="str">
            <v>355289100</v>
          </cell>
        </row>
        <row r="8261">
          <cell r="A8261" t="str">
            <v>355600000</v>
          </cell>
        </row>
        <row r="8262">
          <cell r="A8262" t="str">
            <v>355630000</v>
          </cell>
        </row>
        <row r="8263">
          <cell r="A8263" t="str">
            <v>355630100</v>
          </cell>
        </row>
        <row r="8264">
          <cell r="A8264" t="str">
            <v>355633000</v>
          </cell>
        </row>
        <row r="8265">
          <cell r="A8265" t="str">
            <v>355633100</v>
          </cell>
        </row>
        <row r="8266">
          <cell r="A8266" t="str">
            <v>355633300</v>
          </cell>
        </row>
        <row r="8267">
          <cell r="A8267" t="str">
            <v>355633400</v>
          </cell>
        </row>
        <row r="8268">
          <cell r="A8268" t="str">
            <v>355633500</v>
          </cell>
        </row>
        <row r="8269">
          <cell r="A8269" t="str">
            <v>355635000</v>
          </cell>
        </row>
        <row r="8270">
          <cell r="A8270" t="str">
            <v>355635100</v>
          </cell>
        </row>
        <row r="8271">
          <cell r="A8271" t="str">
            <v>355635200</v>
          </cell>
        </row>
        <row r="8272">
          <cell r="A8272" t="str">
            <v>355635300</v>
          </cell>
        </row>
        <row r="8273">
          <cell r="A8273" t="str">
            <v>355635400</v>
          </cell>
        </row>
        <row r="8274">
          <cell r="A8274" t="str">
            <v>355637000</v>
          </cell>
        </row>
        <row r="8275">
          <cell r="A8275" t="str">
            <v>355637100</v>
          </cell>
        </row>
        <row r="8276">
          <cell r="A8276" t="str">
            <v>355637200</v>
          </cell>
        </row>
        <row r="8277">
          <cell r="A8277" t="str">
            <v>355637300</v>
          </cell>
        </row>
        <row r="8278">
          <cell r="A8278" t="str">
            <v>355637400</v>
          </cell>
        </row>
        <row r="8279">
          <cell r="A8279" t="str">
            <v>355637500</v>
          </cell>
        </row>
        <row r="8280">
          <cell r="A8280" t="str">
            <v>355643000</v>
          </cell>
        </row>
        <row r="8281">
          <cell r="A8281" t="str">
            <v>355643100</v>
          </cell>
        </row>
        <row r="8282">
          <cell r="A8282" t="str">
            <v>355645000</v>
          </cell>
        </row>
        <row r="8283">
          <cell r="A8283" t="str">
            <v>355645100</v>
          </cell>
        </row>
        <row r="8284">
          <cell r="A8284" t="str">
            <v>355647000</v>
          </cell>
        </row>
        <row r="8285">
          <cell r="A8285" t="str">
            <v>355647100</v>
          </cell>
        </row>
        <row r="8286">
          <cell r="A8286" t="str">
            <v>355647200</v>
          </cell>
        </row>
        <row r="8287">
          <cell r="A8287" t="str">
            <v>355649000</v>
          </cell>
        </row>
        <row r="8288">
          <cell r="A8288" t="str">
            <v>355649100</v>
          </cell>
        </row>
        <row r="8289">
          <cell r="A8289" t="str">
            <v>355649105</v>
          </cell>
        </row>
        <row r="8290">
          <cell r="A8290" t="str">
            <v>355651000</v>
          </cell>
        </row>
        <row r="8291">
          <cell r="A8291" t="str">
            <v>355651100</v>
          </cell>
        </row>
        <row r="8292">
          <cell r="A8292" t="str">
            <v>355653000</v>
          </cell>
        </row>
        <row r="8293">
          <cell r="A8293" t="str">
            <v>355653100</v>
          </cell>
        </row>
        <row r="8294">
          <cell r="A8294" t="str">
            <v>355653200</v>
          </cell>
        </row>
        <row r="8295">
          <cell r="A8295" t="str">
            <v>355655000</v>
          </cell>
        </row>
        <row r="8296">
          <cell r="A8296" t="str">
            <v>355655100</v>
          </cell>
        </row>
        <row r="8297">
          <cell r="A8297" t="str">
            <v>355655105</v>
          </cell>
        </row>
        <row r="8298">
          <cell r="A8298" t="str">
            <v>355657000</v>
          </cell>
        </row>
        <row r="8299">
          <cell r="A8299" t="str">
            <v>355657100</v>
          </cell>
        </row>
        <row r="8300">
          <cell r="A8300" t="str">
            <v>355659000</v>
          </cell>
        </row>
        <row r="8301">
          <cell r="A8301" t="str">
            <v>355659100</v>
          </cell>
        </row>
        <row r="8302">
          <cell r="A8302" t="str">
            <v>355659200</v>
          </cell>
        </row>
        <row r="8303">
          <cell r="A8303" t="str">
            <v>355659400</v>
          </cell>
        </row>
        <row r="8304">
          <cell r="A8304" t="str">
            <v>355661000</v>
          </cell>
        </row>
        <row r="8305">
          <cell r="A8305" t="str">
            <v>355661100</v>
          </cell>
        </row>
        <row r="8306">
          <cell r="A8306" t="str">
            <v>355661200</v>
          </cell>
        </row>
        <row r="8307">
          <cell r="A8307" t="str">
            <v>355663000</v>
          </cell>
        </row>
        <row r="8308">
          <cell r="A8308" t="str">
            <v>355663100</v>
          </cell>
        </row>
        <row r="8309">
          <cell r="A8309" t="str">
            <v>355663200</v>
          </cell>
        </row>
        <row r="8310">
          <cell r="A8310" t="str">
            <v>355663300</v>
          </cell>
        </row>
        <row r="8311">
          <cell r="A8311" t="str">
            <v>355663400</v>
          </cell>
        </row>
        <row r="8312">
          <cell r="A8312" t="str">
            <v>355663500</v>
          </cell>
        </row>
        <row r="8313">
          <cell r="A8313" t="str">
            <v>355669000</v>
          </cell>
        </row>
        <row r="8314">
          <cell r="A8314" t="str">
            <v>355669100</v>
          </cell>
        </row>
        <row r="8315">
          <cell r="A8315" t="str">
            <v>355669200</v>
          </cell>
        </row>
        <row r="8316">
          <cell r="A8316" t="str">
            <v>355669300</v>
          </cell>
        </row>
        <row r="8317">
          <cell r="A8317" t="str">
            <v>355671000</v>
          </cell>
        </row>
        <row r="8318">
          <cell r="A8318" t="str">
            <v>355671100</v>
          </cell>
        </row>
        <row r="8319">
          <cell r="A8319" t="str">
            <v>355671107</v>
          </cell>
        </row>
        <row r="8320">
          <cell r="A8320" t="str">
            <v>355671300</v>
          </cell>
        </row>
        <row r="8321">
          <cell r="A8321" t="str">
            <v>355673000</v>
          </cell>
        </row>
        <row r="8322">
          <cell r="A8322" t="str">
            <v>355673100</v>
          </cell>
        </row>
        <row r="8323">
          <cell r="A8323" t="str">
            <v>355673200</v>
          </cell>
        </row>
        <row r="8324">
          <cell r="A8324" t="str">
            <v>355673204</v>
          </cell>
        </row>
        <row r="8325">
          <cell r="A8325" t="str">
            <v>355675000</v>
          </cell>
        </row>
        <row r="8326">
          <cell r="A8326" t="str">
            <v>355675100</v>
          </cell>
        </row>
        <row r="8327">
          <cell r="A8327" t="str">
            <v>355677000</v>
          </cell>
        </row>
        <row r="8328">
          <cell r="A8328" t="str">
            <v>355677100</v>
          </cell>
        </row>
        <row r="8329">
          <cell r="A8329" t="str">
            <v>355677200</v>
          </cell>
        </row>
        <row r="8330">
          <cell r="A8330" t="str">
            <v>355677300</v>
          </cell>
        </row>
        <row r="8331">
          <cell r="A8331" t="str">
            <v>355679000</v>
          </cell>
        </row>
        <row r="8332">
          <cell r="A8332" t="str">
            <v>355679100</v>
          </cell>
        </row>
        <row r="8333">
          <cell r="A8333" t="str">
            <v>355679200</v>
          </cell>
        </row>
        <row r="8334">
          <cell r="A8334" t="str">
            <v>355679300</v>
          </cell>
        </row>
        <row r="8335">
          <cell r="A8335" t="str">
            <v>355681000</v>
          </cell>
        </row>
        <row r="8336">
          <cell r="A8336" t="str">
            <v>355681100</v>
          </cell>
        </row>
        <row r="8337">
          <cell r="A8337" t="str">
            <v>355681200</v>
          </cell>
        </row>
        <row r="8338">
          <cell r="A8338" t="str">
            <v>355685000</v>
          </cell>
        </row>
        <row r="8339">
          <cell r="A8339" t="str">
            <v>355685100</v>
          </cell>
        </row>
        <row r="8340">
          <cell r="A8340" t="str">
            <v>355689000</v>
          </cell>
        </row>
        <row r="8341">
          <cell r="A8341" t="str">
            <v>355689100</v>
          </cell>
        </row>
        <row r="8342">
          <cell r="A8342" t="str">
            <v>356000000</v>
          </cell>
        </row>
        <row r="8343">
          <cell r="A8343" t="str">
            <v>356030000</v>
          </cell>
        </row>
        <row r="8344">
          <cell r="A8344" t="str">
            <v>356030100</v>
          </cell>
        </row>
        <row r="8345">
          <cell r="A8345" t="str">
            <v>356030107</v>
          </cell>
        </row>
        <row r="8346">
          <cell r="A8346" t="str">
            <v>356030108</v>
          </cell>
        </row>
        <row r="8347">
          <cell r="A8347" t="str">
            <v>356031000</v>
          </cell>
        </row>
        <row r="8348">
          <cell r="A8348" t="str">
            <v>356031100</v>
          </cell>
        </row>
        <row r="8349">
          <cell r="A8349" t="str">
            <v>356031200</v>
          </cell>
        </row>
        <row r="8350">
          <cell r="A8350" t="str">
            <v>356033000</v>
          </cell>
        </row>
        <row r="8351">
          <cell r="A8351" t="str">
            <v>356033100</v>
          </cell>
        </row>
        <row r="8352">
          <cell r="A8352" t="str">
            <v>356033102</v>
          </cell>
        </row>
        <row r="8353">
          <cell r="A8353" t="str">
            <v>356033106</v>
          </cell>
        </row>
        <row r="8354">
          <cell r="A8354" t="str">
            <v>356033107</v>
          </cell>
        </row>
        <row r="8355">
          <cell r="A8355" t="str">
            <v>356033108</v>
          </cell>
        </row>
        <row r="8356">
          <cell r="A8356" t="str">
            <v>356033111</v>
          </cell>
        </row>
        <row r="8357">
          <cell r="A8357" t="str">
            <v>356033112</v>
          </cell>
        </row>
        <row r="8358">
          <cell r="A8358" t="str">
            <v>356033113</v>
          </cell>
        </row>
        <row r="8359">
          <cell r="A8359" t="str">
            <v>356035000</v>
          </cell>
        </row>
        <row r="8360">
          <cell r="A8360" t="str">
            <v>356035100</v>
          </cell>
        </row>
        <row r="8361">
          <cell r="A8361" t="str">
            <v>356035102</v>
          </cell>
        </row>
        <row r="8362">
          <cell r="A8362" t="str">
            <v>356035103</v>
          </cell>
        </row>
        <row r="8363">
          <cell r="A8363" t="str">
            <v>356035104</v>
          </cell>
        </row>
        <row r="8364">
          <cell r="A8364" t="str">
            <v>356035105</v>
          </cell>
        </row>
        <row r="8365">
          <cell r="A8365" t="str">
            <v>356035106</v>
          </cell>
        </row>
        <row r="8366">
          <cell r="A8366" t="str">
            <v>356035107</v>
          </cell>
        </row>
        <row r="8367">
          <cell r="A8367" t="str">
            <v>356035108</v>
          </cell>
        </row>
        <row r="8368">
          <cell r="A8368" t="str">
            <v>356035109</v>
          </cell>
        </row>
        <row r="8369">
          <cell r="A8369" t="str">
            <v>356035111</v>
          </cell>
        </row>
        <row r="8370">
          <cell r="A8370" t="str">
            <v>356035112</v>
          </cell>
        </row>
        <row r="8371">
          <cell r="A8371" t="str">
            <v>356035113</v>
          </cell>
        </row>
        <row r="8372">
          <cell r="A8372" t="str">
            <v>356035114</v>
          </cell>
        </row>
        <row r="8373">
          <cell r="A8373" t="str">
            <v>356035115</v>
          </cell>
        </row>
        <row r="8374">
          <cell r="A8374" t="str">
            <v>356035116</v>
          </cell>
        </row>
        <row r="8375">
          <cell r="A8375" t="str">
            <v>356035117</v>
          </cell>
        </row>
        <row r="8376">
          <cell r="A8376" t="str">
            <v>356035118</v>
          </cell>
        </row>
        <row r="8377">
          <cell r="A8377" t="str">
            <v>356035119</v>
          </cell>
        </row>
        <row r="8378">
          <cell r="A8378" t="str">
            <v>356035121</v>
          </cell>
        </row>
        <row r="8379">
          <cell r="A8379" t="str">
            <v>356035122</v>
          </cell>
        </row>
        <row r="8380">
          <cell r="A8380" t="str">
            <v>356039000</v>
          </cell>
        </row>
        <row r="8381">
          <cell r="A8381" t="str">
            <v>356039100</v>
          </cell>
        </row>
        <row r="8382">
          <cell r="A8382" t="str">
            <v>356039102</v>
          </cell>
        </row>
        <row r="8383">
          <cell r="A8383" t="str">
            <v>356039103</v>
          </cell>
        </row>
        <row r="8384">
          <cell r="A8384" t="str">
            <v>356039104</v>
          </cell>
        </row>
        <row r="8385">
          <cell r="A8385" t="str">
            <v>356039105</v>
          </cell>
        </row>
        <row r="8386">
          <cell r="A8386" t="str">
            <v>356039106</v>
          </cell>
        </row>
        <row r="8387">
          <cell r="A8387" t="str">
            <v>356039107</v>
          </cell>
        </row>
        <row r="8388">
          <cell r="A8388" t="str">
            <v>356039109</v>
          </cell>
        </row>
        <row r="8389">
          <cell r="A8389" t="str">
            <v>356039111</v>
          </cell>
        </row>
        <row r="8390">
          <cell r="A8390" t="str">
            <v>356041000</v>
          </cell>
        </row>
        <row r="8391">
          <cell r="A8391" t="str">
            <v>356041100</v>
          </cell>
        </row>
        <row r="8392">
          <cell r="A8392" t="str">
            <v>356041102</v>
          </cell>
        </row>
        <row r="8393">
          <cell r="A8393" t="str">
            <v>356041103</v>
          </cell>
        </row>
        <row r="8394">
          <cell r="A8394" t="str">
            <v>356041104</v>
          </cell>
        </row>
        <row r="8395">
          <cell r="A8395" t="str">
            <v>356041105</v>
          </cell>
        </row>
        <row r="8396">
          <cell r="A8396" t="str">
            <v>356041106</v>
          </cell>
        </row>
        <row r="8397">
          <cell r="A8397" t="str">
            <v>356041107</v>
          </cell>
        </row>
        <row r="8398">
          <cell r="A8398" t="str">
            <v>356041108</v>
          </cell>
        </row>
        <row r="8399">
          <cell r="A8399" t="str">
            <v>356041109</v>
          </cell>
        </row>
        <row r="8400">
          <cell r="A8400" t="str">
            <v>356041111</v>
          </cell>
        </row>
        <row r="8401">
          <cell r="A8401" t="str">
            <v>356041200</v>
          </cell>
        </row>
        <row r="8402">
          <cell r="A8402" t="str">
            <v>356041202</v>
          </cell>
        </row>
        <row r="8403">
          <cell r="A8403" t="str">
            <v>356041203</v>
          </cell>
        </row>
        <row r="8404">
          <cell r="A8404" t="str">
            <v>356041204</v>
          </cell>
        </row>
        <row r="8405">
          <cell r="A8405" t="str">
            <v>356041205</v>
          </cell>
        </row>
        <row r="8406">
          <cell r="A8406" t="str">
            <v>356041206</v>
          </cell>
        </row>
        <row r="8407">
          <cell r="A8407" t="str">
            <v>356041207</v>
          </cell>
        </row>
        <row r="8408">
          <cell r="A8408" t="str">
            <v>356041208</v>
          </cell>
        </row>
        <row r="8409">
          <cell r="A8409" t="str">
            <v>356041209</v>
          </cell>
        </row>
        <row r="8410">
          <cell r="A8410" t="str">
            <v>356041211</v>
          </cell>
        </row>
        <row r="8411">
          <cell r="A8411" t="str">
            <v>356041212</v>
          </cell>
        </row>
        <row r="8412">
          <cell r="A8412" t="str">
            <v>356041213</v>
          </cell>
        </row>
        <row r="8413">
          <cell r="A8413" t="str">
            <v>356041214</v>
          </cell>
        </row>
        <row r="8414">
          <cell r="A8414" t="str">
            <v>356041215</v>
          </cell>
        </row>
        <row r="8415">
          <cell r="A8415" t="str">
            <v>356041216</v>
          </cell>
        </row>
        <row r="8416">
          <cell r="A8416" t="str">
            <v>356041217</v>
          </cell>
        </row>
        <row r="8417">
          <cell r="A8417" t="str">
            <v>356041218</v>
          </cell>
        </row>
        <row r="8418">
          <cell r="A8418" t="str">
            <v>356041219</v>
          </cell>
        </row>
        <row r="8419">
          <cell r="A8419" t="str">
            <v>356041221</v>
          </cell>
        </row>
        <row r="8420">
          <cell r="A8420" t="str">
            <v>356041222</v>
          </cell>
        </row>
        <row r="8421">
          <cell r="A8421" t="str">
            <v>356041300</v>
          </cell>
        </row>
        <row r="8422">
          <cell r="A8422" t="str">
            <v>356041302</v>
          </cell>
        </row>
        <row r="8423">
          <cell r="A8423" t="str">
            <v>356041303</v>
          </cell>
        </row>
        <row r="8424">
          <cell r="A8424" t="str">
            <v>356041304</v>
          </cell>
        </row>
        <row r="8425">
          <cell r="A8425" t="str">
            <v>356041306</v>
          </cell>
        </row>
        <row r="8426">
          <cell r="A8426" t="str">
            <v>356041307</v>
          </cell>
        </row>
        <row r="8427">
          <cell r="A8427" t="str">
            <v>356041308</v>
          </cell>
        </row>
        <row r="8428">
          <cell r="A8428" t="str">
            <v>356041309</v>
          </cell>
        </row>
        <row r="8429">
          <cell r="A8429" t="str">
            <v>356041312</v>
          </cell>
        </row>
        <row r="8430">
          <cell r="A8430" t="str">
            <v>356041313</v>
          </cell>
        </row>
        <row r="8431">
          <cell r="A8431" t="str">
            <v>356041314</v>
          </cell>
        </row>
        <row r="8432">
          <cell r="A8432" t="str">
            <v>356043000</v>
          </cell>
        </row>
        <row r="8433">
          <cell r="A8433" t="str">
            <v>356043100</v>
          </cell>
        </row>
        <row r="8434">
          <cell r="A8434" t="str">
            <v>356043200</v>
          </cell>
        </row>
        <row r="8435">
          <cell r="A8435" t="str">
            <v>356049000</v>
          </cell>
        </row>
        <row r="8436">
          <cell r="A8436" t="str">
            <v>356049100</v>
          </cell>
        </row>
        <row r="8437">
          <cell r="A8437" t="str">
            <v>356049102</v>
          </cell>
        </row>
        <row r="8438">
          <cell r="A8438" t="str">
            <v>356049103</v>
          </cell>
        </row>
        <row r="8439">
          <cell r="A8439" t="str">
            <v>356049104</v>
          </cell>
        </row>
        <row r="8440">
          <cell r="A8440" t="str">
            <v>356049105</v>
          </cell>
        </row>
        <row r="8441">
          <cell r="A8441" t="str">
            <v>356049106</v>
          </cell>
        </row>
        <row r="8442">
          <cell r="A8442" t="str">
            <v>356049107</v>
          </cell>
        </row>
        <row r="8443">
          <cell r="A8443" t="str">
            <v>356049108</v>
          </cell>
        </row>
        <row r="8444">
          <cell r="A8444" t="str">
            <v>356049109</v>
          </cell>
        </row>
        <row r="8445">
          <cell r="A8445" t="str">
            <v>356049111</v>
          </cell>
        </row>
        <row r="8446">
          <cell r="A8446" t="str">
            <v>356049112</v>
          </cell>
        </row>
        <row r="8447">
          <cell r="A8447" t="str">
            <v>356049113</v>
          </cell>
        </row>
        <row r="8448">
          <cell r="A8448" t="str">
            <v>356049114</v>
          </cell>
        </row>
        <row r="8449">
          <cell r="A8449" t="str">
            <v>356049115</v>
          </cell>
        </row>
        <row r="8450">
          <cell r="A8450" t="str">
            <v>356049116</v>
          </cell>
        </row>
        <row r="8451">
          <cell r="A8451" t="str">
            <v>356049117</v>
          </cell>
        </row>
        <row r="8452">
          <cell r="A8452" t="str">
            <v>356049118</v>
          </cell>
        </row>
        <row r="8453">
          <cell r="A8453" t="str">
            <v>356049119</v>
          </cell>
        </row>
        <row r="8454">
          <cell r="A8454" t="str">
            <v>356049121</v>
          </cell>
        </row>
        <row r="8455">
          <cell r="A8455" t="str">
            <v>356049122</v>
          </cell>
        </row>
        <row r="8456">
          <cell r="A8456" t="str">
            <v>356049123</v>
          </cell>
        </row>
        <row r="8457">
          <cell r="A8457" t="str">
            <v>356049124</v>
          </cell>
        </row>
        <row r="8458">
          <cell r="A8458" t="str">
            <v>356049125</v>
          </cell>
        </row>
        <row r="8459">
          <cell r="A8459" t="str">
            <v>356049126</v>
          </cell>
        </row>
        <row r="8460">
          <cell r="A8460" t="str">
            <v>356049127</v>
          </cell>
        </row>
        <row r="8461">
          <cell r="A8461" t="str">
            <v>356049200</v>
          </cell>
        </row>
        <row r="8462">
          <cell r="A8462" t="str">
            <v>356049202</v>
          </cell>
        </row>
        <row r="8463">
          <cell r="A8463" t="str">
            <v>356049203</v>
          </cell>
        </row>
        <row r="8464">
          <cell r="A8464" t="str">
            <v>356049204</v>
          </cell>
        </row>
        <row r="8465">
          <cell r="A8465" t="str">
            <v>356049206</v>
          </cell>
        </row>
        <row r="8466">
          <cell r="A8466" t="str">
            <v>356049207</v>
          </cell>
        </row>
        <row r="8467">
          <cell r="A8467" t="str">
            <v>356049208</v>
          </cell>
        </row>
        <row r="8468">
          <cell r="A8468" t="str">
            <v>356049209</v>
          </cell>
        </row>
        <row r="8469">
          <cell r="A8469" t="str">
            <v>356049212</v>
          </cell>
        </row>
        <row r="8470">
          <cell r="A8470" t="str">
            <v>356049213</v>
          </cell>
        </row>
        <row r="8471">
          <cell r="A8471" t="str">
            <v>356051000</v>
          </cell>
        </row>
        <row r="8472">
          <cell r="A8472" t="str">
            <v>356051100</v>
          </cell>
        </row>
        <row r="8473">
          <cell r="A8473" t="str">
            <v>356051103</v>
          </cell>
        </row>
        <row r="8474">
          <cell r="A8474" t="str">
            <v>356051104</v>
          </cell>
        </row>
        <row r="8475">
          <cell r="A8475" t="str">
            <v>356051105</v>
          </cell>
        </row>
        <row r="8476">
          <cell r="A8476" t="str">
            <v>356051106</v>
          </cell>
        </row>
        <row r="8477">
          <cell r="A8477" t="str">
            <v>356051108</v>
          </cell>
        </row>
        <row r="8478">
          <cell r="A8478" t="str">
            <v>356051109</v>
          </cell>
        </row>
        <row r="8479">
          <cell r="A8479" t="str">
            <v>356051111</v>
          </cell>
        </row>
        <row r="8480">
          <cell r="A8480" t="str">
            <v>356051112</v>
          </cell>
        </row>
        <row r="8481">
          <cell r="A8481" t="str">
            <v>356051113</v>
          </cell>
        </row>
        <row r="8482">
          <cell r="A8482" t="str">
            <v>356051114</v>
          </cell>
        </row>
        <row r="8483">
          <cell r="A8483" t="str">
            <v>356051116</v>
          </cell>
        </row>
        <row r="8484">
          <cell r="A8484" t="str">
            <v>356051117</v>
          </cell>
        </row>
        <row r="8485">
          <cell r="A8485" t="str">
            <v>356051118</v>
          </cell>
        </row>
        <row r="8486">
          <cell r="A8486" t="str">
            <v>356051119</v>
          </cell>
        </row>
        <row r="8487">
          <cell r="A8487" t="str">
            <v>356051121</v>
          </cell>
        </row>
        <row r="8488">
          <cell r="A8488" t="str">
            <v>356051123</v>
          </cell>
        </row>
        <row r="8489">
          <cell r="A8489" t="str">
            <v>356051125</v>
          </cell>
        </row>
        <row r="8490">
          <cell r="A8490" t="str">
            <v>356051127</v>
          </cell>
        </row>
        <row r="8491">
          <cell r="A8491" t="str">
            <v>356051128</v>
          </cell>
        </row>
        <row r="8492">
          <cell r="A8492" t="str">
            <v>356051131</v>
          </cell>
        </row>
        <row r="8493">
          <cell r="A8493" t="str">
            <v>356051133</v>
          </cell>
        </row>
        <row r="8494">
          <cell r="A8494" t="str">
            <v>356051137</v>
          </cell>
        </row>
        <row r="8495">
          <cell r="A8495" t="str">
            <v>356051139</v>
          </cell>
        </row>
        <row r="8496">
          <cell r="A8496" t="str">
            <v>356051141</v>
          </cell>
        </row>
        <row r="8497">
          <cell r="A8497" t="str">
            <v>356053000</v>
          </cell>
        </row>
        <row r="8498">
          <cell r="A8498" t="str">
            <v>356053100</v>
          </cell>
        </row>
        <row r="8499">
          <cell r="A8499" t="str">
            <v>356053102</v>
          </cell>
        </row>
        <row r="8500">
          <cell r="A8500" t="str">
            <v>356053104</v>
          </cell>
        </row>
        <row r="8501">
          <cell r="A8501" t="str">
            <v>356053105</v>
          </cell>
        </row>
        <row r="8502">
          <cell r="A8502" t="str">
            <v>356053106</v>
          </cell>
        </row>
        <row r="8503">
          <cell r="A8503" t="str">
            <v>356053107</v>
          </cell>
        </row>
        <row r="8504">
          <cell r="A8504" t="str">
            <v>356053108</v>
          </cell>
        </row>
        <row r="8505">
          <cell r="A8505" t="str">
            <v>356053109</v>
          </cell>
        </row>
        <row r="8506">
          <cell r="A8506" t="str">
            <v>356053111</v>
          </cell>
        </row>
        <row r="8507">
          <cell r="A8507" t="str">
            <v>356053112</v>
          </cell>
        </row>
        <row r="8508">
          <cell r="A8508" t="str">
            <v>356053113</v>
          </cell>
        </row>
        <row r="8509">
          <cell r="A8509" t="str">
            <v>356053116</v>
          </cell>
        </row>
        <row r="8510">
          <cell r="A8510" t="str">
            <v>356053117</v>
          </cell>
        </row>
        <row r="8511">
          <cell r="A8511" t="str">
            <v>356053118</v>
          </cell>
        </row>
        <row r="8512">
          <cell r="A8512" t="str">
            <v>356053121</v>
          </cell>
        </row>
        <row r="8513">
          <cell r="A8513" t="str">
            <v>356053122</v>
          </cell>
        </row>
        <row r="8514">
          <cell r="A8514" t="str">
            <v>356053123</v>
          </cell>
        </row>
        <row r="8515">
          <cell r="A8515" t="str">
            <v>356053124</v>
          </cell>
        </row>
        <row r="8516">
          <cell r="A8516" t="str">
            <v>356053125</v>
          </cell>
        </row>
        <row r="8517">
          <cell r="A8517" t="str">
            <v>356053300</v>
          </cell>
        </row>
        <row r="8518">
          <cell r="A8518" t="str">
            <v>356053303</v>
          </cell>
        </row>
        <row r="8519">
          <cell r="A8519" t="str">
            <v>356053304</v>
          </cell>
        </row>
        <row r="8520">
          <cell r="A8520" t="str">
            <v>356053305</v>
          </cell>
        </row>
        <row r="8521">
          <cell r="A8521" t="str">
            <v>356053306</v>
          </cell>
        </row>
        <row r="8522">
          <cell r="A8522" t="str">
            <v>356053309</v>
          </cell>
        </row>
        <row r="8523">
          <cell r="A8523" t="str">
            <v>356053311</v>
          </cell>
        </row>
        <row r="8524">
          <cell r="A8524" t="str">
            <v>356053317</v>
          </cell>
        </row>
        <row r="8525">
          <cell r="A8525" t="str">
            <v>356055000</v>
          </cell>
        </row>
        <row r="8526">
          <cell r="A8526" t="str">
            <v>356055100</v>
          </cell>
        </row>
        <row r="8527">
          <cell r="A8527" t="str">
            <v>356055102</v>
          </cell>
        </row>
        <row r="8528">
          <cell r="A8528" t="str">
            <v>356055103</v>
          </cell>
        </row>
        <row r="8529">
          <cell r="A8529" t="str">
            <v>356055104</v>
          </cell>
        </row>
        <row r="8530">
          <cell r="A8530" t="str">
            <v>356055105</v>
          </cell>
        </row>
        <row r="8531">
          <cell r="A8531" t="str">
            <v>356055106</v>
          </cell>
        </row>
        <row r="8532">
          <cell r="A8532" t="str">
            <v>356055107</v>
          </cell>
        </row>
        <row r="8533">
          <cell r="A8533" t="str">
            <v>356055108</v>
          </cell>
        </row>
        <row r="8534">
          <cell r="A8534" t="str">
            <v>356055109</v>
          </cell>
        </row>
        <row r="8535">
          <cell r="A8535" t="str">
            <v>356055111</v>
          </cell>
        </row>
        <row r="8536">
          <cell r="A8536" t="str">
            <v>356055112</v>
          </cell>
        </row>
        <row r="8537">
          <cell r="A8537" t="str">
            <v>356055113</v>
          </cell>
        </row>
        <row r="8538">
          <cell r="A8538" t="str">
            <v>356055114</v>
          </cell>
        </row>
        <row r="8539">
          <cell r="A8539" t="str">
            <v>356055400</v>
          </cell>
        </row>
        <row r="8540">
          <cell r="A8540" t="str">
            <v>356055402</v>
          </cell>
        </row>
        <row r="8541">
          <cell r="A8541" t="str">
            <v>356055403</v>
          </cell>
        </row>
        <row r="8542">
          <cell r="A8542" t="str">
            <v>356055404</v>
          </cell>
        </row>
        <row r="8543">
          <cell r="A8543" t="str">
            <v>356055405</v>
          </cell>
        </row>
        <row r="8544">
          <cell r="A8544" t="str">
            <v>356055406</v>
          </cell>
        </row>
        <row r="8545">
          <cell r="A8545" t="str">
            <v>356055407</v>
          </cell>
        </row>
        <row r="8546">
          <cell r="A8546" t="str">
            <v>356055409</v>
          </cell>
        </row>
        <row r="8547">
          <cell r="A8547" t="str">
            <v>356055411</v>
          </cell>
        </row>
        <row r="8548">
          <cell r="A8548" t="str">
            <v>356055412</v>
          </cell>
        </row>
        <row r="8549">
          <cell r="A8549" t="str">
            <v>356055414</v>
          </cell>
        </row>
        <row r="8550">
          <cell r="A8550" t="str">
            <v>356055416</v>
          </cell>
        </row>
        <row r="8551">
          <cell r="A8551" t="str">
            <v>356055418</v>
          </cell>
        </row>
        <row r="8552">
          <cell r="A8552" t="str">
            <v>356055419</v>
          </cell>
        </row>
        <row r="8553">
          <cell r="A8553" t="str">
            <v>356055421</v>
          </cell>
        </row>
        <row r="8554">
          <cell r="A8554" t="str">
            <v>356055500</v>
          </cell>
        </row>
        <row r="8555">
          <cell r="A8555" t="str">
            <v>356055502</v>
          </cell>
        </row>
        <row r="8556">
          <cell r="A8556" t="str">
            <v>356055503</v>
          </cell>
        </row>
        <row r="8557">
          <cell r="A8557" t="str">
            <v>356055504</v>
          </cell>
        </row>
        <row r="8558">
          <cell r="A8558" t="str">
            <v>356055505</v>
          </cell>
        </row>
        <row r="8559">
          <cell r="A8559" t="str">
            <v>356055506</v>
          </cell>
        </row>
        <row r="8560">
          <cell r="A8560" t="str">
            <v>356055507</v>
          </cell>
        </row>
        <row r="8561">
          <cell r="A8561" t="str">
            <v>356055508</v>
          </cell>
        </row>
        <row r="8562">
          <cell r="A8562" t="str">
            <v>356063000</v>
          </cell>
        </row>
        <row r="8563">
          <cell r="A8563" t="str">
            <v>356063100</v>
          </cell>
        </row>
        <row r="8564">
          <cell r="A8564" t="str">
            <v>356063102</v>
          </cell>
        </row>
        <row r="8565">
          <cell r="A8565" t="str">
            <v>356063104</v>
          </cell>
        </row>
        <row r="8566">
          <cell r="A8566" t="str">
            <v>356063105</v>
          </cell>
        </row>
        <row r="8567">
          <cell r="A8567" t="str">
            <v>356063107</v>
          </cell>
        </row>
        <row r="8568">
          <cell r="A8568" t="str">
            <v>356063109</v>
          </cell>
        </row>
        <row r="8569">
          <cell r="A8569" t="str">
            <v>356063111</v>
          </cell>
        </row>
        <row r="8570">
          <cell r="A8570" t="str">
            <v>356063114</v>
          </cell>
        </row>
        <row r="8571">
          <cell r="A8571" t="str">
            <v>356063200</v>
          </cell>
        </row>
        <row r="8572">
          <cell r="A8572" t="str">
            <v>356063202</v>
          </cell>
        </row>
        <row r="8573">
          <cell r="A8573" t="str">
            <v>356063203</v>
          </cell>
        </row>
        <row r="8574">
          <cell r="A8574" t="str">
            <v>356063204</v>
          </cell>
        </row>
        <row r="8575">
          <cell r="A8575" t="str">
            <v>356063205</v>
          </cell>
        </row>
        <row r="8576">
          <cell r="A8576" t="str">
            <v>356063207</v>
          </cell>
        </row>
        <row r="8577">
          <cell r="A8577" t="str">
            <v>356063208</v>
          </cell>
        </row>
        <row r="8578">
          <cell r="A8578" t="str">
            <v>356063209</v>
          </cell>
        </row>
        <row r="8579">
          <cell r="A8579" t="str">
            <v>356063211</v>
          </cell>
        </row>
        <row r="8580">
          <cell r="A8580" t="str">
            <v>356063212</v>
          </cell>
        </row>
        <row r="8581">
          <cell r="A8581" t="str">
            <v>356063213</v>
          </cell>
        </row>
        <row r="8582">
          <cell r="A8582" t="str">
            <v>356063214</v>
          </cell>
        </row>
        <row r="8583">
          <cell r="A8583" t="str">
            <v>356063215</v>
          </cell>
        </row>
        <row r="8584">
          <cell r="A8584" t="str">
            <v>356063216</v>
          </cell>
        </row>
        <row r="8585">
          <cell r="A8585" t="str">
            <v>356063217</v>
          </cell>
        </row>
        <row r="8586">
          <cell r="A8586" t="str">
            <v>356063218</v>
          </cell>
        </row>
        <row r="8587">
          <cell r="A8587" t="str">
            <v>356063219</v>
          </cell>
        </row>
        <row r="8588">
          <cell r="A8588" t="str">
            <v>356063221</v>
          </cell>
        </row>
        <row r="8589">
          <cell r="A8589" t="str">
            <v>356063223</v>
          </cell>
        </row>
        <row r="8590">
          <cell r="A8590" t="str">
            <v>356063300</v>
          </cell>
        </row>
        <row r="8591">
          <cell r="A8591" t="str">
            <v>356063302</v>
          </cell>
        </row>
        <row r="8592">
          <cell r="A8592" t="str">
            <v>356063303</v>
          </cell>
        </row>
        <row r="8593">
          <cell r="A8593" t="str">
            <v>356063306</v>
          </cell>
        </row>
        <row r="8594">
          <cell r="A8594" t="str">
            <v>356063307</v>
          </cell>
        </row>
        <row r="8595">
          <cell r="A8595" t="str">
            <v>356063308</v>
          </cell>
        </row>
        <row r="8596">
          <cell r="A8596" t="str">
            <v>356063309</v>
          </cell>
        </row>
        <row r="8597">
          <cell r="A8597" t="str">
            <v>356063311</v>
          </cell>
        </row>
        <row r="8598">
          <cell r="A8598" t="str">
            <v>356063312</v>
          </cell>
        </row>
        <row r="8599">
          <cell r="A8599" t="str">
            <v>356065000</v>
          </cell>
        </row>
        <row r="8600">
          <cell r="A8600" t="str">
            <v>356065100</v>
          </cell>
        </row>
        <row r="8601">
          <cell r="A8601" t="str">
            <v>356065102</v>
          </cell>
        </row>
        <row r="8602">
          <cell r="A8602" t="str">
            <v>356065103</v>
          </cell>
        </row>
        <row r="8603">
          <cell r="A8603" t="str">
            <v>356065104</v>
          </cell>
        </row>
        <row r="8604">
          <cell r="A8604" t="str">
            <v>356065105</v>
          </cell>
        </row>
        <row r="8605">
          <cell r="A8605" t="str">
            <v>356065106</v>
          </cell>
        </row>
        <row r="8606">
          <cell r="A8606" t="str">
            <v>356065107</v>
          </cell>
        </row>
        <row r="8607">
          <cell r="A8607" t="str">
            <v>356065108</v>
          </cell>
        </row>
        <row r="8608">
          <cell r="A8608" t="str">
            <v>356065109</v>
          </cell>
        </row>
        <row r="8609">
          <cell r="A8609" t="str">
            <v>356065111</v>
          </cell>
        </row>
        <row r="8610">
          <cell r="A8610" t="str">
            <v>356065112</v>
          </cell>
        </row>
        <row r="8611">
          <cell r="A8611" t="str">
            <v>356065113</v>
          </cell>
        </row>
        <row r="8612">
          <cell r="A8612" t="str">
            <v>356065114</v>
          </cell>
        </row>
        <row r="8613">
          <cell r="A8613" t="str">
            <v>356065115</v>
          </cell>
        </row>
        <row r="8614">
          <cell r="A8614" t="str">
            <v>356065116</v>
          </cell>
        </row>
        <row r="8615">
          <cell r="A8615" t="str">
            <v>356065117</v>
          </cell>
        </row>
        <row r="8616">
          <cell r="A8616" t="str">
            <v>356065118</v>
          </cell>
        </row>
        <row r="8617">
          <cell r="A8617" t="str">
            <v>356065119</v>
          </cell>
        </row>
        <row r="8618">
          <cell r="A8618" t="str">
            <v>356065121</v>
          </cell>
        </row>
        <row r="8619">
          <cell r="A8619" t="str">
            <v>356065122</v>
          </cell>
        </row>
        <row r="8620">
          <cell r="A8620" t="str">
            <v>356065123</v>
          </cell>
        </row>
        <row r="8621">
          <cell r="A8621" t="str">
            <v>356065124</v>
          </cell>
        </row>
        <row r="8622">
          <cell r="A8622" t="str">
            <v>356065125</v>
          </cell>
        </row>
        <row r="8623">
          <cell r="A8623" t="str">
            <v>356065126</v>
          </cell>
        </row>
        <row r="8624">
          <cell r="A8624" t="str">
            <v>356065127</v>
          </cell>
        </row>
        <row r="8625">
          <cell r="A8625" t="str">
            <v>356065128</v>
          </cell>
        </row>
        <row r="8626">
          <cell r="A8626" t="str">
            <v>356065129</v>
          </cell>
        </row>
        <row r="8627">
          <cell r="A8627" t="str">
            <v>356065131</v>
          </cell>
        </row>
        <row r="8628">
          <cell r="A8628" t="str">
            <v>356065132</v>
          </cell>
        </row>
        <row r="8629">
          <cell r="A8629" t="str">
            <v>356065133</v>
          </cell>
        </row>
        <row r="8630">
          <cell r="A8630" t="str">
            <v>356065200</v>
          </cell>
        </row>
        <row r="8631">
          <cell r="A8631" t="str">
            <v>356065202</v>
          </cell>
        </row>
        <row r="8632">
          <cell r="A8632" t="str">
            <v>356065204</v>
          </cell>
        </row>
        <row r="8633">
          <cell r="A8633" t="str">
            <v>356065205</v>
          </cell>
        </row>
        <row r="8634">
          <cell r="A8634" t="str">
            <v>356065206</v>
          </cell>
        </row>
        <row r="8635">
          <cell r="A8635" t="str">
            <v>356065207</v>
          </cell>
        </row>
        <row r="8636">
          <cell r="A8636" t="str">
            <v>356065208</v>
          </cell>
        </row>
        <row r="8637">
          <cell r="A8637" t="str">
            <v>356065209</v>
          </cell>
        </row>
        <row r="8638">
          <cell r="A8638" t="str">
            <v>356065211</v>
          </cell>
        </row>
        <row r="8639">
          <cell r="A8639" t="str">
            <v>356065212</v>
          </cell>
        </row>
        <row r="8640">
          <cell r="A8640" t="str">
            <v>356065213</v>
          </cell>
        </row>
        <row r="8641">
          <cell r="A8641" t="str">
            <v>356065214</v>
          </cell>
        </row>
        <row r="8642">
          <cell r="A8642" t="str">
            <v>356065215</v>
          </cell>
        </row>
        <row r="8643">
          <cell r="A8643" t="str">
            <v>356065216</v>
          </cell>
        </row>
        <row r="8644">
          <cell r="A8644" t="str">
            <v>356065217</v>
          </cell>
        </row>
        <row r="8645">
          <cell r="A8645" t="str">
            <v>356071000</v>
          </cell>
        </row>
        <row r="8646">
          <cell r="A8646" t="str">
            <v>356071100</v>
          </cell>
        </row>
        <row r="8647">
          <cell r="A8647" t="str">
            <v>356071102</v>
          </cell>
        </row>
        <row r="8648">
          <cell r="A8648" t="str">
            <v>356071103</v>
          </cell>
        </row>
        <row r="8649">
          <cell r="A8649" t="str">
            <v>356071105</v>
          </cell>
        </row>
        <row r="8650">
          <cell r="A8650" t="str">
            <v>356071106</v>
          </cell>
        </row>
        <row r="8651">
          <cell r="A8651" t="str">
            <v>356071108</v>
          </cell>
        </row>
        <row r="8652">
          <cell r="A8652" t="str">
            <v>356071111</v>
          </cell>
        </row>
        <row r="8653">
          <cell r="A8653" t="str">
            <v>356071112</v>
          </cell>
        </row>
        <row r="8654">
          <cell r="A8654" t="str">
            <v>356071113</v>
          </cell>
        </row>
        <row r="8655">
          <cell r="A8655" t="str">
            <v>356071114</v>
          </cell>
        </row>
        <row r="8656">
          <cell r="A8656" t="str">
            <v>356071115</v>
          </cell>
        </row>
        <row r="8657">
          <cell r="A8657" t="str">
            <v>356071116</v>
          </cell>
        </row>
        <row r="8658">
          <cell r="A8658" t="str">
            <v>356071117</v>
          </cell>
        </row>
        <row r="8659">
          <cell r="A8659" t="str">
            <v>356071119</v>
          </cell>
        </row>
        <row r="8660">
          <cell r="A8660" t="str">
            <v>356071121</v>
          </cell>
        </row>
        <row r="8661">
          <cell r="A8661" t="str">
            <v>356071122</v>
          </cell>
        </row>
        <row r="8662">
          <cell r="A8662" t="str">
            <v>356071124</v>
          </cell>
        </row>
        <row r="8663">
          <cell r="A8663" t="str">
            <v>356071125</v>
          </cell>
        </row>
        <row r="8664">
          <cell r="A8664" t="str">
            <v>356071126</v>
          </cell>
        </row>
        <row r="8665">
          <cell r="A8665" t="str">
            <v>356071127</v>
          </cell>
        </row>
        <row r="8666">
          <cell r="A8666" t="str">
            <v>356071128</v>
          </cell>
        </row>
        <row r="8667">
          <cell r="A8667" t="str">
            <v>356071129</v>
          </cell>
        </row>
        <row r="8668">
          <cell r="A8668" t="str">
            <v>356071131</v>
          </cell>
        </row>
        <row r="8669">
          <cell r="A8669" t="str">
            <v>356071132</v>
          </cell>
        </row>
        <row r="8670">
          <cell r="A8670" t="str">
            <v>356071133</v>
          </cell>
        </row>
        <row r="8671">
          <cell r="A8671" t="str">
            <v>356071134</v>
          </cell>
        </row>
        <row r="8672">
          <cell r="A8672" t="str">
            <v>356071138</v>
          </cell>
        </row>
        <row r="8673">
          <cell r="A8673" t="str">
            <v>356071139</v>
          </cell>
        </row>
        <row r="8674">
          <cell r="A8674" t="str">
            <v>356071141</v>
          </cell>
        </row>
        <row r="8675">
          <cell r="A8675" t="str">
            <v>356075000</v>
          </cell>
        </row>
        <row r="8676">
          <cell r="A8676" t="str">
            <v>356075100</v>
          </cell>
        </row>
        <row r="8677">
          <cell r="A8677" t="str">
            <v>356075102</v>
          </cell>
        </row>
        <row r="8678">
          <cell r="A8678" t="str">
            <v>356075103</v>
          </cell>
        </row>
        <row r="8679">
          <cell r="A8679" t="str">
            <v>356075104</v>
          </cell>
        </row>
        <row r="8680">
          <cell r="A8680" t="str">
            <v>356075105</v>
          </cell>
        </row>
        <row r="8681">
          <cell r="A8681" t="str">
            <v>356075106</v>
          </cell>
        </row>
        <row r="8682">
          <cell r="A8682" t="str">
            <v>356075107</v>
          </cell>
        </row>
        <row r="8683">
          <cell r="A8683" t="str">
            <v>356075108</v>
          </cell>
        </row>
        <row r="8684">
          <cell r="A8684" t="str">
            <v>356075109</v>
          </cell>
        </row>
        <row r="8685">
          <cell r="A8685" t="str">
            <v>356075111</v>
          </cell>
        </row>
        <row r="8686">
          <cell r="A8686" t="str">
            <v>356075112</v>
          </cell>
        </row>
        <row r="8687">
          <cell r="A8687" t="str">
            <v>356075113</v>
          </cell>
        </row>
        <row r="8688">
          <cell r="A8688" t="str">
            <v>356075114</v>
          </cell>
        </row>
        <row r="8689">
          <cell r="A8689" t="str">
            <v>356075115</v>
          </cell>
        </row>
        <row r="8690">
          <cell r="A8690" t="str">
            <v>356075116</v>
          </cell>
        </row>
        <row r="8691">
          <cell r="A8691" t="str">
            <v>356075117</v>
          </cell>
        </row>
        <row r="8692">
          <cell r="A8692" t="str">
            <v>356075118</v>
          </cell>
        </row>
        <row r="8693">
          <cell r="A8693" t="str">
            <v>356075119</v>
          </cell>
        </row>
        <row r="8694">
          <cell r="A8694" t="str">
            <v>356075121</v>
          </cell>
        </row>
        <row r="8695">
          <cell r="A8695" t="str">
            <v>356075122</v>
          </cell>
        </row>
        <row r="8696">
          <cell r="A8696" t="str">
            <v>356075123</v>
          </cell>
        </row>
        <row r="8697">
          <cell r="A8697" t="str">
            <v>356075500</v>
          </cell>
        </row>
        <row r="8698">
          <cell r="A8698" t="str">
            <v>356075502</v>
          </cell>
        </row>
        <row r="8699">
          <cell r="A8699" t="str">
            <v>356075503</v>
          </cell>
        </row>
        <row r="8700">
          <cell r="A8700" t="str">
            <v>356075504</v>
          </cell>
        </row>
        <row r="8701">
          <cell r="A8701" t="str">
            <v>356075511</v>
          </cell>
        </row>
        <row r="8702">
          <cell r="A8702" t="str">
            <v>356075512</v>
          </cell>
        </row>
        <row r="8703">
          <cell r="A8703" t="str">
            <v>356075514</v>
          </cell>
        </row>
        <row r="8704">
          <cell r="A8704" t="str">
            <v>356075515</v>
          </cell>
        </row>
        <row r="8705">
          <cell r="A8705" t="str">
            <v>356079000</v>
          </cell>
        </row>
        <row r="8706">
          <cell r="A8706" t="str">
            <v>356079100</v>
          </cell>
        </row>
        <row r="8707">
          <cell r="A8707" t="str">
            <v>356079200</v>
          </cell>
        </row>
        <row r="8708">
          <cell r="A8708" t="str">
            <v>356079202</v>
          </cell>
        </row>
        <row r="8709">
          <cell r="A8709" t="str">
            <v>356079204</v>
          </cell>
        </row>
        <row r="8710">
          <cell r="A8710" t="str">
            <v>356079205</v>
          </cell>
        </row>
        <row r="8711">
          <cell r="A8711" t="str">
            <v>356079208</v>
          </cell>
        </row>
        <row r="8712">
          <cell r="A8712" t="str">
            <v>356079212</v>
          </cell>
        </row>
        <row r="8713">
          <cell r="A8713" t="str">
            <v>356400000</v>
          </cell>
        </row>
        <row r="8714">
          <cell r="A8714" t="str">
            <v>356430000</v>
          </cell>
        </row>
        <row r="8715">
          <cell r="A8715" t="str">
            <v>356430100</v>
          </cell>
        </row>
        <row r="8716">
          <cell r="A8716" t="str">
            <v>356430102</v>
          </cell>
        </row>
        <row r="8717">
          <cell r="A8717" t="str">
            <v>356430103</v>
          </cell>
        </row>
        <row r="8718">
          <cell r="A8718" t="str">
            <v>356430104</v>
          </cell>
        </row>
        <row r="8719">
          <cell r="A8719" t="str">
            <v>356430106</v>
          </cell>
        </row>
        <row r="8720">
          <cell r="A8720" t="str">
            <v>356430200</v>
          </cell>
        </row>
        <row r="8721">
          <cell r="A8721" t="str">
            <v>356430300</v>
          </cell>
        </row>
        <row r="8722">
          <cell r="A8722" t="str">
            <v>356430302</v>
          </cell>
        </row>
        <row r="8723">
          <cell r="A8723" t="str">
            <v>356430400</v>
          </cell>
        </row>
        <row r="8724">
          <cell r="A8724" t="str">
            <v>356430402</v>
          </cell>
        </row>
        <row r="8725">
          <cell r="A8725" t="str">
            <v>356430500</v>
          </cell>
        </row>
        <row r="8726">
          <cell r="A8726" t="str">
            <v>356431000</v>
          </cell>
        </row>
        <row r="8727">
          <cell r="A8727" t="str">
            <v>356431100</v>
          </cell>
        </row>
        <row r="8728">
          <cell r="A8728" t="str">
            <v>356431105</v>
          </cell>
        </row>
        <row r="8729">
          <cell r="A8729" t="str">
            <v>356431106</v>
          </cell>
        </row>
        <row r="8730">
          <cell r="A8730" t="str">
            <v>356431107</v>
          </cell>
        </row>
        <row r="8731">
          <cell r="A8731" t="str">
            <v>356431108</v>
          </cell>
        </row>
        <row r="8732">
          <cell r="A8732" t="str">
            <v>356431109</v>
          </cell>
        </row>
        <row r="8733">
          <cell r="A8733" t="str">
            <v>356431111</v>
          </cell>
        </row>
        <row r="8734">
          <cell r="A8734" t="str">
            <v>356431500</v>
          </cell>
        </row>
        <row r="8735">
          <cell r="A8735" t="str">
            <v>356431502</v>
          </cell>
        </row>
        <row r="8736">
          <cell r="A8736" t="str">
            <v>356431503</v>
          </cell>
        </row>
        <row r="8737">
          <cell r="A8737" t="str">
            <v>356431504</v>
          </cell>
        </row>
        <row r="8738">
          <cell r="A8738" t="str">
            <v>356431505</v>
          </cell>
        </row>
        <row r="8739">
          <cell r="A8739" t="str">
            <v>356431506</v>
          </cell>
        </row>
        <row r="8740">
          <cell r="A8740" t="str">
            <v>356431507</v>
          </cell>
        </row>
        <row r="8741">
          <cell r="A8741" t="str">
            <v>356431508</v>
          </cell>
        </row>
        <row r="8742">
          <cell r="A8742" t="str">
            <v>356431509</v>
          </cell>
        </row>
        <row r="8743">
          <cell r="A8743" t="str">
            <v>356431511</v>
          </cell>
        </row>
        <row r="8744">
          <cell r="A8744" t="str">
            <v>356431512</v>
          </cell>
        </row>
        <row r="8745">
          <cell r="A8745" t="str">
            <v>356431513</v>
          </cell>
        </row>
        <row r="8746">
          <cell r="A8746" t="str">
            <v>356431514</v>
          </cell>
        </row>
        <row r="8747">
          <cell r="A8747" t="str">
            <v>356431516</v>
          </cell>
        </row>
        <row r="8748">
          <cell r="A8748" t="str">
            <v>356431518</v>
          </cell>
        </row>
        <row r="8749">
          <cell r="A8749" t="str">
            <v>356431519</v>
          </cell>
        </row>
        <row r="8750">
          <cell r="A8750" t="str">
            <v>356431525</v>
          </cell>
        </row>
        <row r="8751">
          <cell r="A8751" t="str">
            <v>356431526</v>
          </cell>
        </row>
        <row r="8752">
          <cell r="A8752" t="str">
            <v>356431527</v>
          </cell>
        </row>
        <row r="8753">
          <cell r="A8753" t="str">
            <v>356431529</v>
          </cell>
        </row>
        <row r="8754">
          <cell r="A8754" t="str">
            <v>356431531</v>
          </cell>
        </row>
        <row r="8755">
          <cell r="A8755" t="str">
            <v>356431533</v>
          </cell>
        </row>
        <row r="8756">
          <cell r="A8756" t="str">
            <v>356431535</v>
          </cell>
        </row>
        <row r="8757">
          <cell r="A8757" t="str">
            <v>356435000</v>
          </cell>
        </row>
        <row r="8758">
          <cell r="A8758" t="str">
            <v>356435100</v>
          </cell>
        </row>
        <row r="8759">
          <cell r="A8759" t="str">
            <v>356435200</v>
          </cell>
        </row>
        <row r="8760">
          <cell r="A8760" t="str">
            <v>356435202</v>
          </cell>
        </row>
        <row r="8761">
          <cell r="A8761" t="str">
            <v>356435203</v>
          </cell>
        </row>
        <row r="8762">
          <cell r="A8762" t="str">
            <v>356435204</v>
          </cell>
        </row>
        <row r="8763">
          <cell r="A8763" t="str">
            <v>356435205</v>
          </cell>
        </row>
        <row r="8764">
          <cell r="A8764" t="str">
            <v>356435206</v>
          </cell>
        </row>
        <row r="8765">
          <cell r="A8765" t="str">
            <v>356435207</v>
          </cell>
        </row>
        <row r="8766">
          <cell r="A8766" t="str">
            <v>356435208</v>
          </cell>
        </row>
        <row r="8767">
          <cell r="A8767" t="str">
            <v>356435209</v>
          </cell>
        </row>
        <row r="8768">
          <cell r="A8768" t="str">
            <v>356435211</v>
          </cell>
        </row>
        <row r="8769">
          <cell r="A8769" t="str">
            <v>356435212</v>
          </cell>
        </row>
        <row r="8770">
          <cell r="A8770" t="str">
            <v>356435213</v>
          </cell>
        </row>
        <row r="8771">
          <cell r="A8771" t="str">
            <v>356435214</v>
          </cell>
        </row>
        <row r="8772">
          <cell r="A8772" t="str">
            <v>356435215</v>
          </cell>
        </row>
        <row r="8773">
          <cell r="A8773" t="str">
            <v>356435216</v>
          </cell>
        </row>
        <row r="8774">
          <cell r="A8774" t="str">
            <v>356435217</v>
          </cell>
        </row>
        <row r="8775">
          <cell r="A8775" t="str">
            <v>356435218</v>
          </cell>
        </row>
        <row r="8776">
          <cell r="A8776" t="str">
            <v>356435219</v>
          </cell>
        </row>
        <row r="8777">
          <cell r="A8777" t="str">
            <v>356435221</v>
          </cell>
        </row>
        <row r="8778">
          <cell r="A8778" t="str">
            <v>356435222</v>
          </cell>
        </row>
        <row r="8779">
          <cell r="A8779" t="str">
            <v>356435223</v>
          </cell>
        </row>
        <row r="8780">
          <cell r="A8780" t="str">
            <v>356435224</v>
          </cell>
        </row>
        <row r="8781">
          <cell r="A8781" t="str">
            <v>356435225</v>
          </cell>
        </row>
        <row r="8782">
          <cell r="A8782" t="str">
            <v>356435226</v>
          </cell>
        </row>
        <row r="8783">
          <cell r="A8783" t="str">
            <v>356435227</v>
          </cell>
        </row>
        <row r="8784">
          <cell r="A8784" t="str">
            <v>356435228</v>
          </cell>
        </row>
        <row r="8785">
          <cell r="A8785" t="str">
            <v>356435229</v>
          </cell>
        </row>
        <row r="8786">
          <cell r="A8786" t="str">
            <v>356435231</v>
          </cell>
        </row>
        <row r="8787">
          <cell r="A8787" t="str">
            <v>356435233</v>
          </cell>
        </row>
        <row r="8788">
          <cell r="A8788" t="str">
            <v>356435235</v>
          </cell>
        </row>
        <row r="8789">
          <cell r="A8789" t="str">
            <v>356435236</v>
          </cell>
        </row>
        <row r="8790">
          <cell r="A8790" t="str">
            <v>356435237</v>
          </cell>
        </row>
        <row r="8791">
          <cell r="A8791" t="str">
            <v>356435238</v>
          </cell>
        </row>
        <row r="8792">
          <cell r="A8792" t="str">
            <v>356435239</v>
          </cell>
        </row>
        <row r="8793">
          <cell r="A8793" t="str">
            <v>356435241</v>
          </cell>
        </row>
        <row r="8794">
          <cell r="A8794" t="str">
            <v>356435242</v>
          </cell>
        </row>
        <row r="8795">
          <cell r="A8795" t="str">
            <v>356435243</v>
          </cell>
        </row>
        <row r="8796">
          <cell r="A8796" t="str">
            <v>356435244</v>
          </cell>
        </row>
        <row r="8797">
          <cell r="A8797" t="str">
            <v>356435245</v>
          </cell>
        </row>
        <row r="8798">
          <cell r="A8798" t="str">
            <v>356435300</v>
          </cell>
        </row>
        <row r="8799">
          <cell r="A8799" t="str">
            <v>356437000</v>
          </cell>
        </row>
        <row r="8800">
          <cell r="A8800" t="str">
            <v>356437100</v>
          </cell>
        </row>
        <row r="8801">
          <cell r="A8801" t="str">
            <v>356438000</v>
          </cell>
        </row>
        <row r="8802">
          <cell r="A8802" t="str">
            <v>356438100</v>
          </cell>
        </row>
        <row r="8803">
          <cell r="A8803" t="str">
            <v>356438102</v>
          </cell>
        </row>
        <row r="8804">
          <cell r="A8804" t="str">
            <v>356438105</v>
          </cell>
        </row>
        <row r="8805">
          <cell r="A8805" t="str">
            <v>356438107</v>
          </cell>
        </row>
        <row r="8806">
          <cell r="A8806" t="str">
            <v>356438109</v>
          </cell>
        </row>
        <row r="8807">
          <cell r="A8807" t="str">
            <v>356438111</v>
          </cell>
        </row>
        <row r="8808">
          <cell r="A8808" t="str">
            <v>356438112</v>
          </cell>
        </row>
        <row r="8809">
          <cell r="A8809" t="str">
            <v>356438114</v>
          </cell>
        </row>
        <row r="8810">
          <cell r="A8810" t="str">
            <v>356438115</v>
          </cell>
        </row>
        <row r="8811">
          <cell r="A8811" t="str">
            <v>356438117</v>
          </cell>
        </row>
        <row r="8812">
          <cell r="A8812" t="str">
            <v>356438200</v>
          </cell>
        </row>
        <row r="8813">
          <cell r="A8813" t="str">
            <v>356438202</v>
          </cell>
        </row>
        <row r="8814">
          <cell r="A8814" t="str">
            <v>356438203</v>
          </cell>
        </row>
        <row r="8815">
          <cell r="A8815" t="str">
            <v>356438204</v>
          </cell>
        </row>
        <row r="8816">
          <cell r="A8816" t="str">
            <v>356438205</v>
          </cell>
        </row>
        <row r="8817">
          <cell r="A8817" t="str">
            <v>356438206</v>
          </cell>
        </row>
        <row r="8818">
          <cell r="A8818" t="str">
            <v>356438209</v>
          </cell>
        </row>
        <row r="8819">
          <cell r="A8819" t="str">
            <v>356439000</v>
          </cell>
        </row>
        <row r="8820">
          <cell r="A8820" t="str">
            <v>356439100</v>
          </cell>
        </row>
        <row r="8821">
          <cell r="A8821" t="str">
            <v>356439102</v>
          </cell>
        </row>
        <row r="8822">
          <cell r="A8822" t="str">
            <v>356439103</v>
          </cell>
        </row>
        <row r="8823">
          <cell r="A8823" t="str">
            <v>356439104</v>
          </cell>
        </row>
        <row r="8824">
          <cell r="A8824" t="str">
            <v>356439105</v>
          </cell>
        </row>
        <row r="8825">
          <cell r="A8825" t="str">
            <v>356439106</v>
          </cell>
        </row>
        <row r="8826">
          <cell r="A8826" t="str">
            <v>356439300</v>
          </cell>
        </row>
        <row r="8827">
          <cell r="A8827" t="str">
            <v>356439302</v>
          </cell>
        </row>
        <row r="8828">
          <cell r="A8828" t="str">
            <v>356439303</v>
          </cell>
        </row>
        <row r="8829">
          <cell r="A8829" t="str">
            <v>356439304</v>
          </cell>
        </row>
        <row r="8830">
          <cell r="A8830" t="str">
            <v>356441000</v>
          </cell>
        </row>
        <row r="8831">
          <cell r="A8831" t="str">
            <v>356441100</v>
          </cell>
        </row>
        <row r="8832">
          <cell r="A8832" t="str">
            <v>356441102</v>
          </cell>
        </row>
        <row r="8833">
          <cell r="A8833" t="str">
            <v>356441103</v>
          </cell>
        </row>
        <row r="8834">
          <cell r="A8834" t="str">
            <v>356443000</v>
          </cell>
        </row>
        <row r="8835">
          <cell r="A8835" t="str">
            <v>356443100</v>
          </cell>
        </row>
        <row r="8836">
          <cell r="A8836" t="str">
            <v>356443103</v>
          </cell>
        </row>
        <row r="8837">
          <cell r="A8837" t="str">
            <v>356443105</v>
          </cell>
        </row>
        <row r="8838">
          <cell r="A8838" t="str">
            <v>356443106</v>
          </cell>
        </row>
        <row r="8839">
          <cell r="A8839" t="str">
            <v>356443107</v>
          </cell>
        </row>
        <row r="8840">
          <cell r="A8840" t="str">
            <v>356443108</v>
          </cell>
        </row>
        <row r="8841">
          <cell r="A8841" t="str">
            <v>356443109</v>
          </cell>
        </row>
        <row r="8842">
          <cell r="A8842" t="str">
            <v>356443111</v>
          </cell>
        </row>
        <row r="8843">
          <cell r="A8843" t="str">
            <v>356443112</v>
          </cell>
        </row>
        <row r="8844">
          <cell r="A8844" t="str">
            <v>356443113</v>
          </cell>
        </row>
        <row r="8845">
          <cell r="A8845" t="str">
            <v>356443114</v>
          </cell>
        </row>
        <row r="8846">
          <cell r="A8846" t="str">
            <v>356443115</v>
          </cell>
        </row>
        <row r="8847">
          <cell r="A8847" t="str">
            <v>356443116</v>
          </cell>
        </row>
        <row r="8848">
          <cell r="A8848" t="str">
            <v>356443117</v>
          </cell>
        </row>
        <row r="8849">
          <cell r="A8849" t="str">
            <v>356443118</v>
          </cell>
        </row>
        <row r="8850">
          <cell r="A8850" t="str">
            <v>356443119</v>
          </cell>
        </row>
        <row r="8851">
          <cell r="A8851" t="str">
            <v>356443121</v>
          </cell>
        </row>
        <row r="8852">
          <cell r="A8852" t="str">
            <v>356443122</v>
          </cell>
        </row>
        <row r="8853">
          <cell r="A8853" t="str">
            <v>356443123</v>
          </cell>
        </row>
        <row r="8854">
          <cell r="A8854" t="str">
            <v>356443124</v>
          </cell>
        </row>
        <row r="8855">
          <cell r="A8855" t="str">
            <v>356443125</v>
          </cell>
        </row>
        <row r="8856">
          <cell r="A8856" t="str">
            <v>356443126</v>
          </cell>
        </row>
        <row r="8857">
          <cell r="A8857" t="str">
            <v>356443127</v>
          </cell>
        </row>
        <row r="8858">
          <cell r="A8858" t="str">
            <v>356443128</v>
          </cell>
        </row>
        <row r="8859">
          <cell r="A8859" t="str">
            <v>356443129</v>
          </cell>
        </row>
        <row r="8860">
          <cell r="A8860" t="str">
            <v>356443131</v>
          </cell>
        </row>
        <row r="8861">
          <cell r="A8861" t="str">
            <v>356443132</v>
          </cell>
        </row>
        <row r="8862">
          <cell r="A8862" t="str">
            <v>356443133</v>
          </cell>
        </row>
        <row r="8863">
          <cell r="A8863" t="str">
            <v>356443134</v>
          </cell>
        </row>
        <row r="8864">
          <cell r="A8864" t="str">
            <v>356443135</v>
          </cell>
        </row>
        <row r="8865">
          <cell r="A8865" t="str">
            <v>356443136</v>
          </cell>
        </row>
        <row r="8866">
          <cell r="A8866" t="str">
            <v>356443137</v>
          </cell>
        </row>
        <row r="8867">
          <cell r="A8867" t="str">
            <v>356443138</v>
          </cell>
        </row>
        <row r="8868">
          <cell r="A8868" t="str">
            <v>356443139</v>
          </cell>
        </row>
        <row r="8869">
          <cell r="A8869" t="str">
            <v>356443141</v>
          </cell>
        </row>
        <row r="8870">
          <cell r="A8870" t="str">
            <v>356445000</v>
          </cell>
        </row>
        <row r="8871">
          <cell r="A8871" t="str">
            <v>356445100</v>
          </cell>
        </row>
        <row r="8872">
          <cell r="A8872" t="str">
            <v>356445300</v>
          </cell>
        </row>
        <row r="8873">
          <cell r="A8873" t="str">
            <v>356447000</v>
          </cell>
        </row>
        <row r="8874">
          <cell r="A8874" t="str">
            <v>356447100</v>
          </cell>
        </row>
        <row r="8875">
          <cell r="A8875" t="str">
            <v>356449000</v>
          </cell>
        </row>
        <row r="8876">
          <cell r="A8876" t="str">
            <v>356449100</v>
          </cell>
        </row>
        <row r="8877">
          <cell r="A8877" t="str">
            <v>356451000</v>
          </cell>
        </row>
        <row r="8878">
          <cell r="A8878" t="str">
            <v>356451100</v>
          </cell>
        </row>
        <row r="8879">
          <cell r="A8879" t="str">
            <v>356455000</v>
          </cell>
        </row>
        <row r="8880">
          <cell r="A8880" t="str">
            <v>356455100</v>
          </cell>
        </row>
        <row r="8881">
          <cell r="A8881" t="str">
            <v>356455103</v>
          </cell>
        </row>
        <row r="8882">
          <cell r="A8882" t="str">
            <v>356455106</v>
          </cell>
        </row>
        <row r="8883">
          <cell r="A8883" t="str">
            <v>356455107</v>
          </cell>
        </row>
        <row r="8884">
          <cell r="A8884" t="str">
            <v>356455108</v>
          </cell>
        </row>
        <row r="8885">
          <cell r="A8885" t="str">
            <v>356455109</v>
          </cell>
        </row>
        <row r="8886">
          <cell r="A8886" t="str">
            <v>356455111</v>
          </cell>
        </row>
        <row r="8887">
          <cell r="A8887" t="str">
            <v>356455112</v>
          </cell>
        </row>
        <row r="8888">
          <cell r="A8888" t="str">
            <v>356455113</v>
          </cell>
        </row>
        <row r="8889">
          <cell r="A8889" t="str">
            <v>356455114</v>
          </cell>
        </row>
        <row r="8890">
          <cell r="A8890" t="str">
            <v>356455115</v>
          </cell>
        </row>
        <row r="8891">
          <cell r="A8891" t="str">
            <v>356455116</v>
          </cell>
        </row>
        <row r="8892">
          <cell r="A8892" t="str">
            <v>356455117</v>
          </cell>
        </row>
        <row r="8893">
          <cell r="A8893" t="str">
            <v>356455118</v>
          </cell>
        </row>
        <row r="8894">
          <cell r="A8894" t="str">
            <v>356455119</v>
          </cell>
        </row>
        <row r="8895">
          <cell r="A8895" t="str">
            <v>356455121</v>
          </cell>
        </row>
        <row r="8896">
          <cell r="A8896" t="str">
            <v>356455122</v>
          </cell>
        </row>
        <row r="8897">
          <cell r="A8897" t="str">
            <v>356455123</v>
          </cell>
        </row>
        <row r="8898">
          <cell r="A8898" t="str">
            <v>356455124</v>
          </cell>
        </row>
        <row r="8899">
          <cell r="A8899" t="str">
            <v>356455125</v>
          </cell>
        </row>
        <row r="8900">
          <cell r="A8900" t="str">
            <v>356455126</v>
          </cell>
        </row>
        <row r="8901">
          <cell r="A8901" t="str">
            <v>356455127</v>
          </cell>
        </row>
        <row r="8902">
          <cell r="A8902" t="str">
            <v>356455128</v>
          </cell>
        </row>
        <row r="8903">
          <cell r="A8903" t="str">
            <v>356455129</v>
          </cell>
        </row>
        <row r="8904">
          <cell r="A8904" t="str">
            <v>356459000</v>
          </cell>
        </row>
        <row r="8905">
          <cell r="A8905" t="str">
            <v>356459100</v>
          </cell>
        </row>
        <row r="8906">
          <cell r="A8906" t="str">
            <v>356459200</v>
          </cell>
        </row>
        <row r="8907">
          <cell r="A8907" t="str">
            <v>356459300</v>
          </cell>
        </row>
        <row r="8908">
          <cell r="A8908" t="str">
            <v>356459302</v>
          </cell>
        </row>
        <row r="8909">
          <cell r="A8909" t="str">
            <v>356461000</v>
          </cell>
        </row>
        <row r="8910">
          <cell r="A8910" t="str">
            <v>356461100</v>
          </cell>
        </row>
        <row r="8911">
          <cell r="A8911" t="str">
            <v>356461102</v>
          </cell>
        </row>
        <row r="8912">
          <cell r="A8912" t="str">
            <v>356461103</v>
          </cell>
        </row>
        <row r="8913">
          <cell r="A8913" t="str">
            <v>356461104</v>
          </cell>
        </row>
        <row r="8914">
          <cell r="A8914" t="str">
            <v>356461200</v>
          </cell>
        </row>
        <row r="8915">
          <cell r="A8915" t="str">
            <v>356461202</v>
          </cell>
        </row>
        <row r="8916">
          <cell r="A8916" t="str">
            <v>356461300</v>
          </cell>
        </row>
        <row r="8917">
          <cell r="A8917" t="str">
            <v>356461400</v>
          </cell>
        </row>
        <row r="8918">
          <cell r="A8918" t="str">
            <v>356461700</v>
          </cell>
        </row>
        <row r="8919">
          <cell r="A8919" t="str">
            <v>356463000</v>
          </cell>
        </row>
        <row r="8920">
          <cell r="A8920" t="str">
            <v>356463100</v>
          </cell>
        </row>
        <row r="8921">
          <cell r="A8921" t="str">
            <v>356463300</v>
          </cell>
        </row>
        <row r="8922">
          <cell r="A8922" t="str">
            <v>356467000</v>
          </cell>
        </row>
        <row r="8923">
          <cell r="A8923" t="str">
            <v>356467100</v>
          </cell>
        </row>
        <row r="8924">
          <cell r="A8924" t="str">
            <v>356467200</v>
          </cell>
        </row>
        <row r="8925">
          <cell r="A8925" t="str">
            <v>356467300</v>
          </cell>
        </row>
        <row r="8926">
          <cell r="A8926" t="str">
            <v>356467400</v>
          </cell>
        </row>
        <row r="8927">
          <cell r="A8927" t="str">
            <v>356467407</v>
          </cell>
        </row>
        <row r="8928">
          <cell r="A8928" t="str">
            <v>356467411</v>
          </cell>
        </row>
        <row r="8929">
          <cell r="A8929" t="str">
            <v>356469000</v>
          </cell>
        </row>
        <row r="8930">
          <cell r="A8930" t="str">
            <v>356469100</v>
          </cell>
        </row>
        <row r="8931">
          <cell r="A8931" t="str">
            <v>356469102</v>
          </cell>
        </row>
        <row r="8932">
          <cell r="A8932" t="str">
            <v>356469104</v>
          </cell>
        </row>
        <row r="8933">
          <cell r="A8933" t="str">
            <v>356469106</v>
          </cell>
        </row>
        <row r="8934">
          <cell r="A8934" t="str">
            <v>356469107</v>
          </cell>
        </row>
        <row r="8935">
          <cell r="A8935" t="str">
            <v>356469108</v>
          </cell>
        </row>
        <row r="8936">
          <cell r="A8936" t="str">
            <v>356469109</v>
          </cell>
        </row>
        <row r="8937">
          <cell r="A8937" t="str">
            <v>356469111</v>
          </cell>
        </row>
        <row r="8938">
          <cell r="A8938" t="str">
            <v>356469112</v>
          </cell>
        </row>
        <row r="8939">
          <cell r="A8939" t="str">
            <v>356471000</v>
          </cell>
        </row>
        <row r="8940">
          <cell r="A8940" t="str">
            <v>356471100</v>
          </cell>
        </row>
        <row r="8941">
          <cell r="A8941" t="str">
            <v>356471200</v>
          </cell>
        </row>
        <row r="8942">
          <cell r="A8942" t="str">
            <v>356471202</v>
          </cell>
        </row>
        <row r="8943">
          <cell r="A8943" t="str">
            <v>356471209</v>
          </cell>
        </row>
        <row r="8944">
          <cell r="A8944" t="str">
            <v>356473000</v>
          </cell>
        </row>
        <row r="8945">
          <cell r="A8945" t="str">
            <v>356473100</v>
          </cell>
        </row>
        <row r="8946">
          <cell r="A8946" t="str">
            <v>356473102</v>
          </cell>
        </row>
        <row r="8947">
          <cell r="A8947" t="str">
            <v>356473103</v>
          </cell>
        </row>
        <row r="8948">
          <cell r="A8948" t="str">
            <v>356473200</v>
          </cell>
        </row>
        <row r="8949">
          <cell r="A8949" t="str">
            <v>356473300</v>
          </cell>
        </row>
        <row r="8950">
          <cell r="A8950" t="str">
            <v>356473307</v>
          </cell>
        </row>
        <row r="8951">
          <cell r="A8951" t="str">
            <v>356473400</v>
          </cell>
        </row>
        <row r="8952">
          <cell r="A8952" t="str">
            <v>356473405</v>
          </cell>
        </row>
        <row r="8953">
          <cell r="A8953" t="str">
            <v>356473500</v>
          </cell>
        </row>
        <row r="8954">
          <cell r="A8954" t="str">
            <v>356475000</v>
          </cell>
        </row>
        <row r="8955">
          <cell r="A8955" t="str">
            <v>356475100</v>
          </cell>
        </row>
        <row r="8956">
          <cell r="A8956" t="str">
            <v>356475102</v>
          </cell>
        </row>
        <row r="8957">
          <cell r="A8957" t="str">
            <v>356475103</v>
          </cell>
        </row>
        <row r="8958">
          <cell r="A8958" t="str">
            <v>356475104</v>
          </cell>
        </row>
        <row r="8959">
          <cell r="A8959" t="str">
            <v>356475105</v>
          </cell>
        </row>
        <row r="8960">
          <cell r="A8960" t="str">
            <v>356475200</v>
          </cell>
        </row>
        <row r="8961">
          <cell r="A8961" t="str">
            <v>356475202</v>
          </cell>
        </row>
        <row r="8962">
          <cell r="A8962" t="str">
            <v>356475203</v>
          </cell>
        </row>
        <row r="8963">
          <cell r="A8963" t="str">
            <v>356475204</v>
          </cell>
        </row>
        <row r="8964">
          <cell r="A8964" t="str">
            <v>356475206</v>
          </cell>
        </row>
        <row r="8965">
          <cell r="A8965" t="str">
            <v>356475207</v>
          </cell>
        </row>
        <row r="8966">
          <cell r="A8966" t="str">
            <v>356475400</v>
          </cell>
        </row>
        <row r="8967">
          <cell r="A8967" t="str">
            <v>356475402</v>
          </cell>
        </row>
        <row r="8968">
          <cell r="A8968" t="str">
            <v>356475403</v>
          </cell>
        </row>
        <row r="8969">
          <cell r="A8969" t="str">
            <v>356475404</v>
          </cell>
        </row>
        <row r="8970">
          <cell r="A8970" t="str">
            <v>356475405</v>
          </cell>
        </row>
        <row r="8971">
          <cell r="A8971" t="str">
            <v>356475406</v>
          </cell>
        </row>
        <row r="8972">
          <cell r="A8972" t="str">
            <v>356475407</v>
          </cell>
        </row>
        <row r="8973">
          <cell r="A8973" t="str">
            <v>356475408</v>
          </cell>
        </row>
        <row r="8974">
          <cell r="A8974" t="str">
            <v>356475409</v>
          </cell>
        </row>
        <row r="8975">
          <cell r="A8975" t="str">
            <v>356475411</v>
          </cell>
        </row>
        <row r="8976">
          <cell r="A8976" t="str">
            <v>356475412</v>
          </cell>
        </row>
        <row r="8977">
          <cell r="A8977" t="str">
            <v>356477000</v>
          </cell>
        </row>
        <row r="8978">
          <cell r="A8978" t="str">
            <v>356477100</v>
          </cell>
        </row>
        <row r="8979">
          <cell r="A8979" t="str">
            <v>356477200</v>
          </cell>
        </row>
        <row r="8980">
          <cell r="A8980" t="str">
            <v>356477300</v>
          </cell>
        </row>
        <row r="8981">
          <cell r="A8981" t="str">
            <v>356477400</v>
          </cell>
        </row>
        <row r="8982">
          <cell r="A8982" t="str">
            <v>356479000</v>
          </cell>
        </row>
        <row r="8983">
          <cell r="A8983" t="str">
            <v>356479100</v>
          </cell>
        </row>
        <row r="8984">
          <cell r="A8984" t="str">
            <v>356481000</v>
          </cell>
        </row>
        <row r="8985">
          <cell r="A8985" t="str">
            <v>356481100</v>
          </cell>
        </row>
        <row r="8986">
          <cell r="A8986" t="str">
            <v>356481102</v>
          </cell>
        </row>
        <row r="8987">
          <cell r="A8987" t="str">
            <v>356481104</v>
          </cell>
        </row>
        <row r="8988">
          <cell r="A8988" t="str">
            <v>356483000</v>
          </cell>
        </row>
        <row r="8989">
          <cell r="A8989" t="str">
            <v>356483100</v>
          </cell>
        </row>
        <row r="8990">
          <cell r="A8990" t="str">
            <v>356483102</v>
          </cell>
        </row>
        <row r="8991">
          <cell r="A8991" t="str">
            <v>356483103</v>
          </cell>
        </row>
        <row r="8992">
          <cell r="A8992" t="str">
            <v>356483104</v>
          </cell>
        </row>
        <row r="8993">
          <cell r="A8993" t="str">
            <v>356483108</v>
          </cell>
        </row>
        <row r="8994">
          <cell r="A8994" t="str">
            <v>356483109</v>
          </cell>
        </row>
        <row r="8995">
          <cell r="A8995" t="str">
            <v>356483111</v>
          </cell>
        </row>
        <row r="8996">
          <cell r="A8996" t="str">
            <v>356483112</v>
          </cell>
        </row>
        <row r="8997">
          <cell r="A8997" t="str">
            <v>356483113</v>
          </cell>
        </row>
        <row r="8998">
          <cell r="A8998" t="str">
            <v>356483200</v>
          </cell>
        </row>
        <row r="8999">
          <cell r="A8999" t="str">
            <v>356483202</v>
          </cell>
        </row>
        <row r="9000">
          <cell r="A9000" t="str">
            <v>356483203</v>
          </cell>
        </row>
        <row r="9001">
          <cell r="A9001" t="str">
            <v>356483300</v>
          </cell>
        </row>
        <row r="9002">
          <cell r="A9002" t="str">
            <v>356483302</v>
          </cell>
        </row>
        <row r="9003">
          <cell r="A9003" t="str">
            <v>356487000</v>
          </cell>
        </row>
        <row r="9004">
          <cell r="A9004" t="str">
            <v>356487100</v>
          </cell>
        </row>
        <row r="9005">
          <cell r="A9005" t="str">
            <v>356487102</v>
          </cell>
        </row>
        <row r="9006">
          <cell r="A9006" t="str">
            <v>356487103</v>
          </cell>
        </row>
        <row r="9007">
          <cell r="A9007" t="str">
            <v>356487200</v>
          </cell>
        </row>
        <row r="9008">
          <cell r="A9008" t="str">
            <v>356487300</v>
          </cell>
        </row>
        <row r="9009">
          <cell r="A9009" t="str">
            <v>356487400</v>
          </cell>
        </row>
        <row r="9010">
          <cell r="A9010" t="str">
            <v>390000000</v>
          </cell>
        </row>
        <row r="9011">
          <cell r="A9011" t="str">
            <v>391000000</v>
          </cell>
        </row>
        <row r="9012">
          <cell r="A9012" t="str">
            <v>391010000</v>
          </cell>
        </row>
        <row r="9013">
          <cell r="A9013" t="str">
            <v>391600000</v>
          </cell>
        </row>
        <row r="9014">
          <cell r="A9014" t="str">
            <v>391610000</v>
          </cell>
        </row>
        <row r="9015">
          <cell r="A9015" t="str">
            <v>391635000</v>
          </cell>
        </row>
        <row r="9016">
          <cell r="A9016" t="str">
            <v>391635100</v>
          </cell>
        </row>
        <row r="9017">
          <cell r="A9017" t="str">
            <v>391635103</v>
          </cell>
        </row>
        <row r="9018">
          <cell r="A9018" t="str">
            <v>391635105</v>
          </cell>
        </row>
        <row r="9019">
          <cell r="A9019" t="str">
            <v>391635106</v>
          </cell>
        </row>
        <row r="9020">
          <cell r="A9020" t="str">
            <v>391635108</v>
          </cell>
        </row>
        <row r="9021">
          <cell r="A9021" t="str">
            <v>391637000</v>
          </cell>
        </row>
        <row r="9022">
          <cell r="A9022" t="str">
            <v>391637100</v>
          </cell>
        </row>
        <row r="9023">
          <cell r="A9023" t="str">
            <v>391639000</v>
          </cell>
        </row>
        <row r="9024">
          <cell r="A9024" t="str">
            <v>391639100</v>
          </cell>
        </row>
        <row r="9025">
          <cell r="A9025" t="str">
            <v>391643000</v>
          </cell>
        </row>
        <row r="9026">
          <cell r="A9026" t="str">
            <v>391643100</v>
          </cell>
        </row>
        <row r="9027">
          <cell r="A9027" t="str">
            <v>391645000</v>
          </cell>
        </row>
        <row r="9028">
          <cell r="A9028" t="str">
            <v>391645100</v>
          </cell>
        </row>
        <row r="9029">
          <cell r="A9029" t="str">
            <v>391646000</v>
          </cell>
        </row>
        <row r="9030">
          <cell r="A9030" t="str">
            <v>391646100</v>
          </cell>
        </row>
        <row r="9031">
          <cell r="A9031" t="str">
            <v>391646114</v>
          </cell>
        </row>
        <row r="9032">
          <cell r="A9032" t="str">
            <v>391646115</v>
          </cell>
        </row>
        <row r="9033">
          <cell r="A9033" t="str">
            <v>391646117</v>
          </cell>
        </row>
        <row r="9034">
          <cell r="A9034" t="str">
            <v>391646118</v>
          </cell>
        </row>
        <row r="9035">
          <cell r="A9035" t="str">
            <v>391646121</v>
          </cell>
        </row>
        <row r="9036">
          <cell r="A9036" t="str">
            <v>391646122</v>
          </cell>
        </row>
        <row r="9037">
          <cell r="A9037" t="str">
            <v>391646123</v>
          </cell>
        </row>
        <row r="9038">
          <cell r="A9038" t="str">
            <v>391646124</v>
          </cell>
        </row>
        <row r="9039">
          <cell r="A9039" t="str">
            <v>391647000</v>
          </cell>
        </row>
        <row r="9040">
          <cell r="A9040" t="str">
            <v>391647100</v>
          </cell>
        </row>
        <row r="9041">
          <cell r="A9041" t="str">
            <v>391648000</v>
          </cell>
        </row>
        <row r="9042">
          <cell r="A9042" t="str">
            <v>391648100</v>
          </cell>
        </row>
        <row r="9043">
          <cell r="A9043" t="str">
            <v>391648102</v>
          </cell>
        </row>
        <row r="9044">
          <cell r="A9044" t="str">
            <v>391648105</v>
          </cell>
        </row>
        <row r="9045">
          <cell r="A9045" t="str">
            <v>391648109</v>
          </cell>
        </row>
        <row r="9046">
          <cell r="A9046" t="str">
            <v>391648112</v>
          </cell>
        </row>
        <row r="9047">
          <cell r="A9047" t="str">
            <v>391648116</v>
          </cell>
        </row>
        <row r="9048">
          <cell r="A9048" t="str">
            <v>391648118</v>
          </cell>
        </row>
        <row r="9049">
          <cell r="A9049" t="str">
            <v>391649000</v>
          </cell>
        </row>
        <row r="9050">
          <cell r="A9050" t="str">
            <v>391649100</v>
          </cell>
        </row>
        <row r="9051">
          <cell r="A9051" t="str">
            <v>391653000</v>
          </cell>
        </row>
        <row r="9052">
          <cell r="A9052" t="str">
            <v>391653100</v>
          </cell>
        </row>
        <row r="9053">
          <cell r="A9053" t="str">
            <v>391653104</v>
          </cell>
        </row>
        <row r="9054">
          <cell r="A9054" t="str">
            <v>391653200</v>
          </cell>
        </row>
        <row r="9055">
          <cell r="A9055" t="str">
            <v>391653205</v>
          </cell>
        </row>
        <row r="9056">
          <cell r="A9056" t="str">
            <v>391657000</v>
          </cell>
        </row>
        <row r="9057">
          <cell r="A9057" t="str">
            <v>391657100</v>
          </cell>
        </row>
        <row r="9058">
          <cell r="A9058" t="str">
            <v>391658000</v>
          </cell>
        </row>
        <row r="9059">
          <cell r="A9059" t="str">
            <v>391658100</v>
          </cell>
        </row>
        <row r="9060">
          <cell r="A9060" t="str">
            <v>391659000</v>
          </cell>
        </row>
        <row r="9061">
          <cell r="A9061" t="str">
            <v>391659100</v>
          </cell>
        </row>
        <row r="9062">
          <cell r="A9062" t="str">
            <v>391661000</v>
          </cell>
        </row>
        <row r="9063">
          <cell r="A9063" t="str">
            <v>391661100</v>
          </cell>
        </row>
        <row r="9064">
          <cell r="A9064" t="str">
            <v>391661200</v>
          </cell>
        </row>
        <row r="9065">
          <cell r="A9065" t="str">
            <v>391663000</v>
          </cell>
        </row>
        <row r="9066">
          <cell r="A9066" t="str">
            <v>391663100</v>
          </cell>
        </row>
        <row r="9067">
          <cell r="A9067" t="str">
            <v>391665000</v>
          </cell>
        </row>
        <row r="9068">
          <cell r="A9068" t="str">
            <v>391665100</v>
          </cell>
        </row>
        <row r="9069">
          <cell r="A9069" t="str">
            <v>391667000</v>
          </cell>
        </row>
        <row r="9070">
          <cell r="A9070" t="str">
            <v>391667100</v>
          </cell>
        </row>
        <row r="9071">
          <cell r="A9071" t="str">
            <v>392000000</v>
          </cell>
        </row>
        <row r="9072">
          <cell r="A9072" t="str">
            <v>392010000</v>
          </cell>
        </row>
        <row r="9073">
          <cell r="A9073" t="str">
            <v>392033000</v>
          </cell>
        </row>
        <row r="9074">
          <cell r="A9074" t="str">
            <v>392033100</v>
          </cell>
        </row>
        <row r="9075">
          <cell r="A9075" t="str">
            <v>392035000</v>
          </cell>
        </row>
        <row r="9076">
          <cell r="A9076" t="str">
            <v>392035100</v>
          </cell>
        </row>
        <row r="9077">
          <cell r="A9077" t="str">
            <v>392400000</v>
          </cell>
        </row>
        <row r="9078">
          <cell r="A9078" t="str">
            <v>392410000</v>
          </cell>
        </row>
        <row r="9079">
          <cell r="A9079" t="str">
            <v>392433000</v>
          </cell>
        </row>
        <row r="9080">
          <cell r="A9080" t="str">
            <v>392433100</v>
          </cell>
        </row>
        <row r="9081">
          <cell r="A9081" t="str">
            <v>392433200</v>
          </cell>
        </row>
        <row r="9082">
          <cell r="A9082" t="str">
            <v>392435000</v>
          </cell>
        </row>
        <row r="9083">
          <cell r="A9083" t="str">
            <v>392435100</v>
          </cell>
        </row>
        <row r="9084">
          <cell r="A9084" t="str">
            <v>393200000</v>
          </cell>
        </row>
        <row r="9085">
          <cell r="A9085" t="str">
            <v>393230000</v>
          </cell>
        </row>
        <row r="9086">
          <cell r="A9086" t="str">
            <v>393230100</v>
          </cell>
        </row>
        <row r="9087">
          <cell r="A9087" t="str">
            <v>393235000</v>
          </cell>
        </row>
        <row r="9088">
          <cell r="A9088" t="str">
            <v>393235100</v>
          </cell>
        </row>
        <row r="9089">
          <cell r="A9089" t="str">
            <v>393235200</v>
          </cell>
        </row>
        <row r="9090">
          <cell r="A9090" t="str">
            <v>393235300</v>
          </cell>
        </row>
        <row r="9091">
          <cell r="A9091" t="str">
            <v>393237000</v>
          </cell>
        </row>
        <row r="9092">
          <cell r="A9092" t="str">
            <v>393237100</v>
          </cell>
        </row>
        <row r="9093">
          <cell r="A9093" t="str">
            <v>393237200</v>
          </cell>
        </row>
        <row r="9094">
          <cell r="A9094" t="str">
            <v>393239000</v>
          </cell>
        </row>
        <row r="9095">
          <cell r="A9095" t="str">
            <v>393239100</v>
          </cell>
        </row>
        <row r="9096">
          <cell r="A9096" t="str">
            <v>393239300</v>
          </cell>
        </row>
        <row r="9097">
          <cell r="A9097" t="str">
            <v>393241000</v>
          </cell>
        </row>
        <row r="9098">
          <cell r="A9098" t="str">
            <v>393241100</v>
          </cell>
        </row>
        <row r="9099">
          <cell r="A9099" t="str">
            <v>393243000</v>
          </cell>
        </row>
        <row r="9100">
          <cell r="A9100" t="str">
            <v>393243100</v>
          </cell>
        </row>
        <row r="9101">
          <cell r="A9101" t="str">
            <v>393243200</v>
          </cell>
        </row>
        <row r="9102">
          <cell r="A9102" t="str">
            <v>393243400</v>
          </cell>
        </row>
        <row r="9103">
          <cell r="A9103" t="str">
            <v>393245000</v>
          </cell>
        </row>
        <row r="9104">
          <cell r="A9104" t="str">
            <v>393245100</v>
          </cell>
        </row>
        <row r="9105">
          <cell r="A9105" t="str">
            <v>393245200</v>
          </cell>
        </row>
        <row r="9106">
          <cell r="A9106" t="str">
            <v>393245300</v>
          </cell>
        </row>
        <row r="9107">
          <cell r="A9107" t="str">
            <v>393247000</v>
          </cell>
        </row>
        <row r="9108">
          <cell r="A9108" t="str">
            <v>393247100</v>
          </cell>
        </row>
        <row r="9109">
          <cell r="A9109" t="str">
            <v>393247200</v>
          </cell>
        </row>
        <row r="9110">
          <cell r="A9110" t="str">
            <v>393253000</v>
          </cell>
        </row>
        <row r="9111">
          <cell r="A9111" t="str">
            <v>393253100</v>
          </cell>
        </row>
        <row r="9112">
          <cell r="A9112" t="str">
            <v>393253300</v>
          </cell>
        </row>
        <row r="9113">
          <cell r="A9113" t="str">
            <v>393255000</v>
          </cell>
        </row>
        <row r="9114">
          <cell r="A9114" t="str">
            <v>393255100</v>
          </cell>
        </row>
        <row r="9115">
          <cell r="A9115" t="str">
            <v>393257000</v>
          </cell>
        </row>
        <row r="9116">
          <cell r="A9116" t="str">
            <v>393257100</v>
          </cell>
        </row>
        <row r="9117">
          <cell r="A9117" t="str">
            <v>393257200</v>
          </cell>
        </row>
        <row r="9118">
          <cell r="A9118" t="str">
            <v>393257300</v>
          </cell>
        </row>
        <row r="9119">
          <cell r="A9119" t="str">
            <v>393257400</v>
          </cell>
        </row>
        <row r="9120">
          <cell r="A9120" t="str">
            <v>393259000</v>
          </cell>
        </row>
        <row r="9121">
          <cell r="A9121" t="str">
            <v>393259100</v>
          </cell>
        </row>
        <row r="9122">
          <cell r="A9122" t="str">
            <v>393259200</v>
          </cell>
        </row>
        <row r="9123">
          <cell r="A9123" t="str">
            <v>393259300</v>
          </cell>
        </row>
        <row r="9124">
          <cell r="A9124" t="str">
            <v>393259400</v>
          </cell>
        </row>
        <row r="9125">
          <cell r="A9125" t="str">
            <v>393400000</v>
          </cell>
        </row>
        <row r="9126">
          <cell r="A9126" t="str">
            <v>393430000</v>
          </cell>
        </row>
        <row r="9127">
          <cell r="A9127" t="str">
            <v>393430100</v>
          </cell>
        </row>
        <row r="9128">
          <cell r="A9128" t="str">
            <v>393433000</v>
          </cell>
        </row>
        <row r="9129">
          <cell r="A9129" t="str">
            <v>393433100</v>
          </cell>
        </row>
        <row r="9130">
          <cell r="A9130" t="str">
            <v>393435000</v>
          </cell>
        </row>
        <row r="9131">
          <cell r="A9131" t="str">
            <v>393435100</v>
          </cell>
        </row>
        <row r="9132">
          <cell r="A9132" t="str">
            <v>393435300</v>
          </cell>
        </row>
        <row r="9133">
          <cell r="A9133" t="str">
            <v>393435400</v>
          </cell>
        </row>
        <row r="9134">
          <cell r="A9134" t="str">
            <v>393435500</v>
          </cell>
        </row>
        <row r="9135">
          <cell r="A9135" t="str">
            <v>393435700</v>
          </cell>
        </row>
        <row r="9136">
          <cell r="A9136" t="str">
            <v>393437000</v>
          </cell>
        </row>
        <row r="9137">
          <cell r="A9137" t="str">
            <v>393437100</v>
          </cell>
        </row>
        <row r="9138">
          <cell r="A9138" t="str">
            <v>393437104</v>
          </cell>
        </row>
        <row r="9139">
          <cell r="A9139" t="str">
            <v>393437280</v>
          </cell>
        </row>
        <row r="9140">
          <cell r="A9140" t="str">
            <v>393437400</v>
          </cell>
        </row>
        <row r="9141">
          <cell r="A9141" t="str">
            <v>393437500</v>
          </cell>
        </row>
        <row r="9142">
          <cell r="A9142" t="str">
            <v>393437700</v>
          </cell>
        </row>
        <row r="9143">
          <cell r="A9143" t="str">
            <v>393437703</v>
          </cell>
        </row>
        <row r="9144">
          <cell r="A9144" t="str">
            <v>393437704</v>
          </cell>
        </row>
        <row r="9145">
          <cell r="A9145" t="str">
            <v>393437705</v>
          </cell>
        </row>
        <row r="9146">
          <cell r="A9146" t="str">
            <v>393437706</v>
          </cell>
        </row>
        <row r="9147">
          <cell r="A9147" t="str">
            <v>393443000</v>
          </cell>
        </row>
        <row r="9148">
          <cell r="A9148" t="str">
            <v>393443100</v>
          </cell>
        </row>
        <row r="9149">
          <cell r="A9149" t="str">
            <v>393443104</v>
          </cell>
        </row>
        <row r="9150">
          <cell r="A9150" t="str">
            <v>393443200</v>
          </cell>
        </row>
        <row r="9151">
          <cell r="A9151" t="str">
            <v>393443203</v>
          </cell>
        </row>
        <row r="9152">
          <cell r="A9152" t="str">
            <v>393443204</v>
          </cell>
        </row>
        <row r="9153">
          <cell r="A9153" t="str">
            <v>393443205</v>
          </cell>
        </row>
        <row r="9154">
          <cell r="A9154" t="str">
            <v>393443206</v>
          </cell>
        </row>
        <row r="9155">
          <cell r="A9155" t="str">
            <v>393443300</v>
          </cell>
        </row>
        <row r="9156">
          <cell r="A9156" t="str">
            <v>393443302</v>
          </cell>
        </row>
        <row r="9157">
          <cell r="A9157" t="str">
            <v>393443303</v>
          </cell>
        </row>
        <row r="9158">
          <cell r="A9158" t="str">
            <v>393443304</v>
          </cell>
        </row>
        <row r="9159">
          <cell r="A9159" t="str">
            <v>393443400</v>
          </cell>
        </row>
        <row r="9160">
          <cell r="A9160" t="str">
            <v>393443402</v>
          </cell>
        </row>
        <row r="9161">
          <cell r="A9161" t="str">
            <v>393453000</v>
          </cell>
        </row>
        <row r="9162">
          <cell r="A9162" t="str">
            <v>393453100</v>
          </cell>
        </row>
        <row r="9163">
          <cell r="A9163" t="str">
            <v>393453200</v>
          </cell>
        </row>
        <row r="9164">
          <cell r="A9164" t="str">
            <v>393453400</v>
          </cell>
        </row>
        <row r="9165">
          <cell r="A9165" t="str">
            <v>393457000</v>
          </cell>
        </row>
        <row r="9166">
          <cell r="A9166" t="str">
            <v>393457100</v>
          </cell>
        </row>
        <row r="9167">
          <cell r="A9167" t="str">
            <v>393457300</v>
          </cell>
        </row>
        <row r="9168">
          <cell r="A9168" t="str">
            <v>393459000</v>
          </cell>
        </row>
        <row r="9169">
          <cell r="A9169" t="str">
            <v>393459100</v>
          </cell>
        </row>
        <row r="9170">
          <cell r="A9170" t="str">
            <v>393459103</v>
          </cell>
        </row>
        <row r="9171">
          <cell r="A9171" t="str">
            <v>393459180</v>
          </cell>
        </row>
        <row r="9172">
          <cell r="A9172" t="str">
            <v>393459200</v>
          </cell>
        </row>
        <row r="9173">
          <cell r="A9173" t="str">
            <v>393459202</v>
          </cell>
        </row>
        <row r="9174">
          <cell r="A9174" t="str">
            <v>393459203</v>
          </cell>
        </row>
        <row r="9175">
          <cell r="A9175" t="str">
            <v>393459204</v>
          </cell>
        </row>
        <row r="9176">
          <cell r="A9176" t="str">
            <v>393459300</v>
          </cell>
        </row>
        <row r="9177">
          <cell r="A9177" t="str">
            <v>393459400</v>
          </cell>
        </row>
        <row r="9178">
          <cell r="A9178" t="str">
            <v>393459402</v>
          </cell>
        </row>
        <row r="9179">
          <cell r="A9179" t="str">
            <v>393461000</v>
          </cell>
        </row>
        <row r="9180">
          <cell r="A9180" t="str">
            <v>393461100</v>
          </cell>
        </row>
        <row r="9181">
          <cell r="A9181" t="str">
            <v>393461200</v>
          </cell>
        </row>
        <row r="9182">
          <cell r="A9182" t="str">
            <v>393461300</v>
          </cell>
        </row>
        <row r="9183">
          <cell r="A9183" t="str">
            <v>393465000</v>
          </cell>
        </row>
        <row r="9184">
          <cell r="A9184" t="str">
            <v>393465100</v>
          </cell>
        </row>
        <row r="9185">
          <cell r="A9185" t="str">
            <v>393465200</v>
          </cell>
        </row>
        <row r="9186">
          <cell r="A9186" t="str">
            <v>393465202</v>
          </cell>
        </row>
        <row r="9187">
          <cell r="A9187" t="str">
            <v>393465300</v>
          </cell>
        </row>
        <row r="9188">
          <cell r="A9188" t="str">
            <v>393465400</v>
          </cell>
        </row>
        <row r="9189">
          <cell r="A9189" t="str">
            <v>393465403</v>
          </cell>
        </row>
        <row r="9190">
          <cell r="A9190" t="str">
            <v>393465404</v>
          </cell>
        </row>
        <row r="9191">
          <cell r="A9191" t="str">
            <v>393473000</v>
          </cell>
        </row>
        <row r="9192">
          <cell r="A9192" t="str">
            <v>393473100</v>
          </cell>
        </row>
        <row r="9193">
          <cell r="A9193" t="str">
            <v>393475000</v>
          </cell>
        </row>
        <row r="9194">
          <cell r="A9194" t="str">
            <v>393475100</v>
          </cell>
        </row>
        <row r="9195">
          <cell r="A9195" t="str">
            <v>393477000</v>
          </cell>
        </row>
        <row r="9196">
          <cell r="A9196" t="str">
            <v>393477100</v>
          </cell>
        </row>
        <row r="9197">
          <cell r="A9197" t="str">
            <v>393600000</v>
          </cell>
        </row>
        <row r="9198">
          <cell r="A9198" t="str">
            <v>393630000</v>
          </cell>
        </row>
        <row r="9199">
          <cell r="A9199" t="str">
            <v>393630100</v>
          </cell>
        </row>
        <row r="9200">
          <cell r="A9200" t="str">
            <v>393631000</v>
          </cell>
        </row>
        <row r="9201">
          <cell r="A9201" t="str">
            <v>393631100</v>
          </cell>
        </row>
        <row r="9202">
          <cell r="A9202" t="str">
            <v>393631200</v>
          </cell>
        </row>
        <row r="9203">
          <cell r="A9203" t="str">
            <v>393631300</v>
          </cell>
        </row>
        <row r="9204">
          <cell r="A9204" t="str">
            <v>393631400</v>
          </cell>
        </row>
        <row r="9205">
          <cell r="A9205" t="str">
            <v>393631500</v>
          </cell>
        </row>
        <row r="9206">
          <cell r="A9206" t="str">
            <v>393633000</v>
          </cell>
        </row>
        <row r="9207">
          <cell r="A9207" t="str">
            <v>393633100</v>
          </cell>
        </row>
        <row r="9208">
          <cell r="A9208" t="str">
            <v>393633200</v>
          </cell>
        </row>
        <row r="9209">
          <cell r="A9209" t="str">
            <v>393633300</v>
          </cell>
        </row>
        <row r="9210">
          <cell r="A9210" t="str">
            <v>393635000</v>
          </cell>
        </row>
        <row r="9211">
          <cell r="A9211" t="str">
            <v>393635100</v>
          </cell>
        </row>
        <row r="9212">
          <cell r="A9212" t="str">
            <v>393635200</v>
          </cell>
        </row>
        <row r="9213">
          <cell r="A9213" t="str">
            <v>393635300</v>
          </cell>
        </row>
        <row r="9214">
          <cell r="A9214" t="str">
            <v>393637000</v>
          </cell>
        </row>
        <row r="9215">
          <cell r="A9215" t="str">
            <v>393637100</v>
          </cell>
        </row>
        <row r="9216">
          <cell r="A9216" t="str">
            <v>393637200</v>
          </cell>
        </row>
        <row r="9217">
          <cell r="A9217" t="str">
            <v>393637300</v>
          </cell>
        </row>
        <row r="9218">
          <cell r="A9218" t="str">
            <v>393637400</v>
          </cell>
        </row>
        <row r="9219">
          <cell r="A9219" t="str">
            <v>393637500</v>
          </cell>
        </row>
        <row r="9220">
          <cell r="A9220" t="str">
            <v>393639000</v>
          </cell>
        </row>
        <row r="9221">
          <cell r="A9221" t="str">
            <v>393639100</v>
          </cell>
        </row>
        <row r="9222">
          <cell r="A9222" t="str">
            <v>393641000</v>
          </cell>
        </row>
        <row r="9223">
          <cell r="A9223" t="str">
            <v>393641100</v>
          </cell>
        </row>
        <row r="9224">
          <cell r="A9224" t="str">
            <v>393641102</v>
          </cell>
        </row>
        <row r="9225">
          <cell r="A9225" t="str">
            <v>393641300</v>
          </cell>
        </row>
        <row r="9226">
          <cell r="A9226" t="str">
            <v>393643000</v>
          </cell>
        </row>
        <row r="9227">
          <cell r="A9227" t="str">
            <v>393643100</v>
          </cell>
        </row>
        <row r="9228">
          <cell r="A9228" t="str">
            <v>393643200</v>
          </cell>
        </row>
        <row r="9229">
          <cell r="A9229" t="str">
            <v>393643280</v>
          </cell>
        </row>
        <row r="9230">
          <cell r="A9230" t="str">
            <v>393643300</v>
          </cell>
        </row>
        <row r="9231">
          <cell r="A9231" t="str">
            <v>393645000</v>
          </cell>
        </row>
        <row r="9232">
          <cell r="A9232" t="str">
            <v>393645100</v>
          </cell>
        </row>
        <row r="9233">
          <cell r="A9233" t="str">
            <v>393645200</v>
          </cell>
        </row>
        <row r="9234">
          <cell r="A9234" t="str">
            <v>393645300</v>
          </cell>
        </row>
        <row r="9235">
          <cell r="A9235" t="str">
            <v>393645400</v>
          </cell>
        </row>
        <row r="9236">
          <cell r="A9236" t="str">
            <v>393647000</v>
          </cell>
        </row>
        <row r="9237">
          <cell r="A9237" t="str">
            <v>393647100</v>
          </cell>
        </row>
        <row r="9238">
          <cell r="A9238" t="str">
            <v>393647200</v>
          </cell>
        </row>
        <row r="9239">
          <cell r="A9239" t="str">
            <v>393647300</v>
          </cell>
        </row>
        <row r="9240">
          <cell r="A9240" t="str">
            <v>393649000</v>
          </cell>
        </row>
        <row r="9241">
          <cell r="A9241" t="str">
            <v>393649100</v>
          </cell>
        </row>
        <row r="9242">
          <cell r="A9242" t="str">
            <v>393649200</v>
          </cell>
        </row>
        <row r="9243">
          <cell r="A9243" t="str">
            <v>393651000</v>
          </cell>
        </row>
        <row r="9244">
          <cell r="A9244" t="str">
            <v>393651100</v>
          </cell>
        </row>
        <row r="9245">
          <cell r="A9245" t="str">
            <v>393651200</v>
          </cell>
        </row>
        <row r="9246">
          <cell r="A9246" t="str">
            <v>393651300</v>
          </cell>
        </row>
        <row r="9247">
          <cell r="A9247" t="str">
            <v>393651400</v>
          </cell>
        </row>
        <row r="9248">
          <cell r="A9248" t="str">
            <v>393653000</v>
          </cell>
        </row>
        <row r="9249">
          <cell r="A9249" t="str">
            <v>393653100</v>
          </cell>
        </row>
        <row r="9250">
          <cell r="A9250" t="str">
            <v>393655000</v>
          </cell>
        </row>
        <row r="9251">
          <cell r="A9251" t="str">
            <v>393655100</v>
          </cell>
        </row>
        <row r="9252">
          <cell r="A9252" t="str">
            <v>393655200</v>
          </cell>
        </row>
        <row r="9253">
          <cell r="A9253" t="str">
            <v>393655300</v>
          </cell>
        </row>
        <row r="9254">
          <cell r="A9254" t="str">
            <v>393657000</v>
          </cell>
        </row>
        <row r="9255">
          <cell r="A9255" t="str">
            <v>393657100</v>
          </cell>
        </row>
        <row r="9256">
          <cell r="A9256" t="str">
            <v>394000000</v>
          </cell>
        </row>
        <row r="9257">
          <cell r="A9257" t="str">
            <v>394030000</v>
          </cell>
        </row>
        <row r="9258">
          <cell r="A9258" t="str">
            <v>394030100</v>
          </cell>
        </row>
        <row r="9259">
          <cell r="A9259" t="str">
            <v>394033000</v>
          </cell>
        </row>
        <row r="9260">
          <cell r="A9260" t="str">
            <v>394033100</v>
          </cell>
        </row>
        <row r="9261">
          <cell r="A9261" t="str">
            <v>394033200</v>
          </cell>
        </row>
        <row r="9262">
          <cell r="A9262" t="str">
            <v>394035000</v>
          </cell>
        </row>
        <row r="9263">
          <cell r="A9263" t="str">
            <v>394035100</v>
          </cell>
        </row>
        <row r="9264">
          <cell r="A9264" t="str">
            <v>394035200</v>
          </cell>
        </row>
        <row r="9265">
          <cell r="A9265" t="str">
            <v>394035300</v>
          </cell>
        </row>
        <row r="9266">
          <cell r="A9266" t="str">
            <v>394035400</v>
          </cell>
        </row>
        <row r="9267">
          <cell r="A9267" t="str">
            <v>394037000</v>
          </cell>
        </row>
        <row r="9268">
          <cell r="A9268" t="str">
            <v>394037100</v>
          </cell>
        </row>
        <row r="9269">
          <cell r="A9269" t="str">
            <v>394037200</v>
          </cell>
        </row>
        <row r="9270">
          <cell r="A9270" t="str">
            <v>394037300</v>
          </cell>
        </row>
        <row r="9271">
          <cell r="A9271" t="str">
            <v>394037400</v>
          </cell>
        </row>
        <row r="9272">
          <cell r="A9272" t="str">
            <v>394039000</v>
          </cell>
        </row>
        <row r="9273">
          <cell r="A9273" t="str">
            <v>394039100</v>
          </cell>
        </row>
        <row r="9274">
          <cell r="A9274" t="str">
            <v>394039300</v>
          </cell>
        </row>
        <row r="9275">
          <cell r="A9275" t="str">
            <v>394043000</v>
          </cell>
        </row>
        <row r="9276">
          <cell r="A9276" t="str">
            <v>394043100</v>
          </cell>
        </row>
        <row r="9277">
          <cell r="A9277" t="str">
            <v>394043300</v>
          </cell>
        </row>
        <row r="9278">
          <cell r="A9278" t="str">
            <v>394045000</v>
          </cell>
        </row>
        <row r="9279">
          <cell r="A9279" t="str">
            <v>394045100</v>
          </cell>
        </row>
        <row r="9280">
          <cell r="A9280" t="str">
            <v>394045200</v>
          </cell>
        </row>
        <row r="9281">
          <cell r="A9281" t="str">
            <v>394045300</v>
          </cell>
        </row>
        <row r="9282">
          <cell r="A9282" t="str">
            <v>394045400</v>
          </cell>
        </row>
        <row r="9283">
          <cell r="A9283" t="str">
            <v>394047000</v>
          </cell>
        </row>
        <row r="9284">
          <cell r="A9284" t="str">
            <v>394047100</v>
          </cell>
        </row>
        <row r="9285">
          <cell r="A9285" t="str">
            <v>394047200</v>
          </cell>
        </row>
        <row r="9286">
          <cell r="A9286" t="str">
            <v>394049000</v>
          </cell>
        </row>
        <row r="9287">
          <cell r="A9287" t="str">
            <v>394049100</v>
          </cell>
        </row>
        <row r="9288">
          <cell r="A9288" t="str">
            <v>394049200</v>
          </cell>
        </row>
        <row r="9289">
          <cell r="A9289" t="str">
            <v>394049300</v>
          </cell>
        </row>
        <row r="9290">
          <cell r="A9290" t="str">
            <v>394049400</v>
          </cell>
        </row>
        <row r="9291">
          <cell r="A9291" t="str">
            <v>394055000</v>
          </cell>
        </row>
        <row r="9292">
          <cell r="A9292" t="str">
            <v>394055100</v>
          </cell>
        </row>
        <row r="9293">
          <cell r="A9293" t="str">
            <v>394057000</v>
          </cell>
        </row>
        <row r="9294">
          <cell r="A9294" t="str">
            <v>394057100</v>
          </cell>
        </row>
        <row r="9295">
          <cell r="A9295" t="str">
            <v>394057200</v>
          </cell>
        </row>
        <row r="9296">
          <cell r="A9296" t="str">
            <v>394059000</v>
          </cell>
        </row>
        <row r="9297">
          <cell r="A9297" t="str">
            <v>394059100</v>
          </cell>
        </row>
        <row r="9298">
          <cell r="A9298" t="str">
            <v>394059200</v>
          </cell>
        </row>
        <row r="9299">
          <cell r="A9299" t="str">
            <v>394063000</v>
          </cell>
        </row>
        <row r="9300">
          <cell r="A9300" t="str">
            <v>394063100</v>
          </cell>
        </row>
        <row r="9301">
          <cell r="A9301" t="str">
            <v>394063300</v>
          </cell>
        </row>
        <row r="9302">
          <cell r="A9302" t="str">
            <v>394063400</v>
          </cell>
        </row>
        <row r="9303">
          <cell r="A9303" t="str">
            <v>394065000</v>
          </cell>
        </row>
        <row r="9304">
          <cell r="A9304" t="str">
            <v>394065100</v>
          </cell>
        </row>
        <row r="9305">
          <cell r="A9305" t="str">
            <v>394065200</v>
          </cell>
        </row>
        <row r="9306">
          <cell r="A9306" t="str">
            <v>394065400</v>
          </cell>
        </row>
        <row r="9307">
          <cell r="A9307" t="str">
            <v>394065500</v>
          </cell>
        </row>
        <row r="9308">
          <cell r="A9308" t="str">
            <v>394067000</v>
          </cell>
        </row>
        <row r="9309">
          <cell r="A9309" t="str">
            <v>394067100</v>
          </cell>
        </row>
        <row r="9310">
          <cell r="A9310" t="str">
            <v>394067400</v>
          </cell>
        </row>
        <row r="9311">
          <cell r="A9311" t="str">
            <v>394200000</v>
          </cell>
        </row>
        <row r="9312">
          <cell r="A9312" t="str">
            <v>394230000</v>
          </cell>
        </row>
        <row r="9313">
          <cell r="A9313" t="str">
            <v>394230100</v>
          </cell>
        </row>
        <row r="9314">
          <cell r="A9314" t="str">
            <v>394233000</v>
          </cell>
        </row>
        <row r="9315">
          <cell r="A9315" t="str">
            <v>394233100</v>
          </cell>
        </row>
        <row r="9316">
          <cell r="A9316" t="str">
            <v>394237000</v>
          </cell>
        </row>
        <row r="9317">
          <cell r="A9317" t="str">
            <v>394237100</v>
          </cell>
        </row>
        <row r="9318">
          <cell r="A9318" t="str">
            <v>394237105</v>
          </cell>
        </row>
        <row r="9319">
          <cell r="A9319" t="str">
            <v>394237106</v>
          </cell>
        </row>
        <row r="9320">
          <cell r="A9320" t="str">
            <v>394237107</v>
          </cell>
        </row>
        <row r="9321">
          <cell r="A9321" t="str">
            <v>394237108</v>
          </cell>
        </row>
        <row r="9322">
          <cell r="A9322" t="str">
            <v>394237500</v>
          </cell>
        </row>
        <row r="9323">
          <cell r="A9323" t="str">
            <v>394237502</v>
          </cell>
        </row>
        <row r="9324">
          <cell r="A9324" t="str">
            <v>394239000</v>
          </cell>
        </row>
        <row r="9325">
          <cell r="A9325" t="str">
            <v>394239100</v>
          </cell>
        </row>
        <row r="9326">
          <cell r="A9326" t="str">
            <v>394239500</v>
          </cell>
        </row>
        <row r="9327">
          <cell r="A9327" t="str">
            <v>394239502</v>
          </cell>
        </row>
        <row r="9328">
          <cell r="A9328" t="str">
            <v>394243000</v>
          </cell>
        </row>
        <row r="9329">
          <cell r="A9329" t="str">
            <v>394243100</v>
          </cell>
        </row>
        <row r="9330">
          <cell r="A9330" t="str">
            <v>394243300</v>
          </cell>
        </row>
        <row r="9331">
          <cell r="A9331" t="str">
            <v>394243302</v>
          </cell>
        </row>
        <row r="9332">
          <cell r="A9332" t="str">
            <v>394243303</v>
          </cell>
        </row>
        <row r="9333">
          <cell r="A9333" t="str">
            <v>394243309</v>
          </cell>
        </row>
        <row r="9334">
          <cell r="A9334" t="str">
            <v>394245000</v>
          </cell>
        </row>
        <row r="9335">
          <cell r="A9335" t="str">
            <v>394245100</v>
          </cell>
        </row>
        <row r="9336">
          <cell r="A9336" t="str">
            <v>394247000</v>
          </cell>
        </row>
        <row r="9337">
          <cell r="A9337" t="str">
            <v>394247100</v>
          </cell>
        </row>
        <row r="9338">
          <cell r="A9338" t="str">
            <v>394247102</v>
          </cell>
        </row>
        <row r="9339">
          <cell r="A9339" t="str">
            <v>394247108</v>
          </cell>
        </row>
        <row r="9340">
          <cell r="A9340" t="str">
            <v>394247111</v>
          </cell>
        </row>
        <row r="9341">
          <cell r="A9341" t="str">
            <v>394247114</v>
          </cell>
        </row>
        <row r="9342">
          <cell r="A9342" t="str">
            <v>394247115</v>
          </cell>
        </row>
        <row r="9343">
          <cell r="A9343" t="str">
            <v>394247121</v>
          </cell>
        </row>
        <row r="9344">
          <cell r="A9344" t="str">
            <v>394249000</v>
          </cell>
        </row>
        <row r="9345">
          <cell r="A9345" t="str">
            <v>394249100</v>
          </cell>
        </row>
        <row r="9346">
          <cell r="A9346" t="str">
            <v>394249102</v>
          </cell>
        </row>
        <row r="9347">
          <cell r="A9347" t="str">
            <v>394249200</v>
          </cell>
        </row>
        <row r="9348">
          <cell r="A9348" t="str">
            <v>394249202</v>
          </cell>
        </row>
        <row r="9349">
          <cell r="A9349" t="str">
            <v>394249203</v>
          </cell>
        </row>
        <row r="9350">
          <cell r="A9350" t="str">
            <v>394249300</v>
          </cell>
        </row>
        <row r="9351">
          <cell r="A9351" t="str">
            <v>394249304</v>
          </cell>
        </row>
        <row r="9352">
          <cell r="A9352" t="str">
            <v>394249400</v>
          </cell>
        </row>
        <row r="9353">
          <cell r="A9353" t="str">
            <v>394249405</v>
          </cell>
        </row>
        <row r="9354">
          <cell r="A9354" t="str">
            <v>394253000</v>
          </cell>
        </row>
        <row r="9355">
          <cell r="A9355" t="str">
            <v>394253100</v>
          </cell>
        </row>
        <row r="9356">
          <cell r="A9356" t="str">
            <v>394253105</v>
          </cell>
        </row>
        <row r="9357">
          <cell r="A9357" t="str">
            <v>394253106</v>
          </cell>
        </row>
        <row r="9358">
          <cell r="A9358" t="str">
            <v>394253300</v>
          </cell>
        </row>
        <row r="9359">
          <cell r="A9359" t="str">
            <v>394255000</v>
          </cell>
        </row>
        <row r="9360">
          <cell r="A9360" t="str">
            <v>394255100</v>
          </cell>
        </row>
        <row r="9361">
          <cell r="A9361" t="str">
            <v>394257000</v>
          </cell>
        </row>
        <row r="9362">
          <cell r="A9362" t="str">
            <v>394257100</v>
          </cell>
        </row>
        <row r="9363">
          <cell r="A9363" t="str">
            <v>394259000</v>
          </cell>
        </row>
        <row r="9364">
          <cell r="A9364" t="str">
            <v>394259100</v>
          </cell>
        </row>
        <row r="9365">
          <cell r="A9365" t="str">
            <v>394259200</v>
          </cell>
        </row>
        <row r="9366">
          <cell r="A9366" t="str">
            <v>394259203</v>
          </cell>
        </row>
        <row r="9367">
          <cell r="A9367" t="str">
            <v>394259300</v>
          </cell>
        </row>
        <row r="9368">
          <cell r="A9368" t="str">
            <v>394259400</v>
          </cell>
        </row>
        <row r="9369">
          <cell r="A9369" t="str">
            <v>394259403</v>
          </cell>
        </row>
        <row r="9370">
          <cell r="A9370" t="str">
            <v>394263000</v>
          </cell>
        </row>
        <row r="9371">
          <cell r="A9371" t="str">
            <v>394263100</v>
          </cell>
        </row>
        <row r="9372">
          <cell r="A9372" t="str">
            <v>394263105</v>
          </cell>
        </row>
        <row r="9373">
          <cell r="A9373" t="str">
            <v>394265000</v>
          </cell>
        </row>
        <row r="9374">
          <cell r="A9374" t="str">
            <v>394265100</v>
          </cell>
        </row>
        <row r="9375">
          <cell r="A9375" t="str">
            <v>394400000</v>
          </cell>
        </row>
        <row r="9376">
          <cell r="A9376" t="str">
            <v>394420000</v>
          </cell>
        </row>
        <row r="9377">
          <cell r="A9377" t="str">
            <v>394420100</v>
          </cell>
        </row>
        <row r="9378">
          <cell r="A9378" t="str">
            <v>394431000</v>
          </cell>
        </row>
        <row r="9379">
          <cell r="A9379" t="str">
            <v>394431100</v>
          </cell>
        </row>
        <row r="9380">
          <cell r="A9380" t="str">
            <v>394433000</v>
          </cell>
        </row>
        <row r="9381">
          <cell r="A9381" t="str">
            <v>394433100</v>
          </cell>
        </row>
        <row r="9382">
          <cell r="A9382" t="str">
            <v>394435000</v>
          </cell>
        </row>
        <row r="9383">
          <cell r="A9383" t="str">
            <v>394435100</v>
          </cell>
        </row>
        <row r="9384">
          <cell r="A9384" t="str">
            <v>394435300</v>
          </cell>
        </row>
        <row r="9385">
          <cell r="A9385" t="str">
            <v>394435400</v>
          </cell>
        </row>
        <row r="9386">
          <cell r="A9386" t="str">
            <v>394435500</v>
          </cell>
        </row>
        <row r="9387">
          <cell r="A9387" t="str">
            <v>394437000</v>
          </cell>
        </row>
        <row r="9388">
          <cell r="A9388" t="str">
            <v>394437100</v>
          </cell>
        </row>
        <row r="9389">
          <cell r="A9389" t="str">
            <v>394443000</v>
          </cell>
        </row>
        <row r="9390">
          <cell r="A9390" t="str">
            <v>394443100</v>
          </cell>
        </row>
        <row r="9391">
          <cell r="A9391" t="str">
            <v>394445000</v>
          </cell>
        </row>
        <row r="9392">
          <cell r="A9392" t="str">
            <v>394445100</v>
          </cell>
        </row>
        <row r="9393">
          <cell r="A9393" t="str">
            <v>394447000</v>
          </cell>
        </row>
        <row r="9394">
          <cell r="A9394" t="str">
            <v>394447100</v>
          </cell>
        </row>
        <row r="9395">
          <cell r="A9395" t="str">
            <v>394447200</v>
          </cell>
        </row>
        <row r="9396">
          <cell r="A9396" t="str">
            <v>394447300</v>
          </cell>
        </row>
        <row r="9397">
          <cell r="A9397" t="str">
            <v>394452000</v>
          </cell>
        </row>
        <row r="9398">
          <cell r="A9398" t="str">
            <v>394452100</v>
          </cell>
        </row>
        <row r="9399">
          <cell r="A9399" t="str">
            <v>394453000</v>
          </cell>
        </row>
        <row r="9400">
          <cell r="A9400" t="str">
            <v>394453100</v>
          </cell>
        </row>
        <row r="9401">
          <cell r="A9401" t="str">
            <v>394455000</v>
          </cell>
        </row>
        <row r="9402">
          <cell r="A9402" t="str">
            <v>394455100</v>
          </cell>
        </row>
        <row r="9403">
          <cell r="A9403" t="str">
            <v>394457000</v>
          </cell>
        </row>
        <row r="9404">
          <cell r="A9404" t="str">
            <v>394457100</v>
          </cell>
        </row>
        <row r="9405">
          <cell r="A9405" t="str">
            <v>394457300</v>
          </cell>
        </row>
        <row r="9406">
          <cell r="A9406" t="str">
            <v>394459000</v>
          </cell>
        </row>
        <row r="9407">
          <cell r="A9407" t="str">
            <v>394459100</v>
          </cell>
        </row>
        <row r="9408">
          <cell r="A9408" t="str">
            <v>394463000</v>
          </cell>
        </row>
        <row r="9409">
          <cell r="A9409" t="str">
            <v>394463100</v>
          </cell>
        </row>
        <row r="9410">
          <cell r="A9410" t="str">
            <v>394465000</v>
          </cell>
        </row>
        <row r="9411">
          <cell r="A9411" t="str">
            <v>394465100</v>
          </cell>
        </row>
        <row r="9412">
          <cell r="A9412" t="str">
            <v>394800000</v>
          </cell>
        </row>
        <row r="9413">
          <cell r="A9413" t="str">
            <v>394830000</v>
          </cell>
        </row>
        <row r="9414">
          <cell r="A9414" t="str">
            <v>394830100</v>
          </cell>
        </row>
        <row r="9415">
          <cell r="A9415" t="str">
            <v>394830200</v>
          </cell>
        </row>
        <row r="9416">
          <cell r="A9416" t="str">
            <v>394833000</v>
          </cell>
        </row>
        <row r="9417">
          <cell r="A9417" t="str">
            <v>394833100</v>
          </cell>
        </row>
        <row r="9418">
          <cell r="A9418" t="str">
            <v>394833106</v>
          </cell>
        </row>
        <row r="9419">
          <cell r="A9419" t="str">
            <v>394835000</v>
          </cell>
        </row>
        <row r="9420">
          <cell r="A9420" t="str">
            <v>394835100</v>
          </cell>
        </row>
        <row r="9421">
          <cell r="A9421" t="str">
            <v>394837000</v>
          </cell>
        </row>
        <row r="9422">
          <cell r="A9422" t="str">
            <v>394837100</v>
          </cell>
        </row>
        <row r="9423">
          <cell r="A9423" t="str">
            <v>394837200</v>
          </cell>
        </row>
        <row r="9424">
          <cell r="A9424" t="str">
            <v>394837300</v>
          </cell>
        </row>
        <row r="9425">
          <cell r="A9425" t="str">
            <v>394839000</v>
          </cell>
        </row>
        <row r="9426">
          <cell r="A9426" t="str">
            <v>394839100</v>
          </cell>
        </row>
        <row r="9427">
          <cell r="A9427" t="str">
            <v>394839200</v>
          </cell>
        </row>
        <row r="9428">
          <cell r="A9428" t="str">
            <v>394843000</v>
          </cell>
        </row>
        <row r="9429">
          <cell r="A9429" t="str">
            <v>394843100</v>
          </cell>
        </row>
        <row r="9430">
          <cell r="A9430" t="str">
            <v>394843300</v>
          </cell>
        </row>
        <row r="9431">
          <cell r="A9431" t="str">
            <v>394845000</v>
          </cell>
        </row>
        <row r="9432">
          <cell r="A9432" t="str">
            <v>394845100</v>
          </cell>
        </row>
        <row r="9433">
          <cell r="A9433" t="str">
            <v>394847000</v>
          </cell>
        </row>
        <row r="9434">
          <cell r="A9434" t="str">
            <v>394847100</v>
          </cell>
        </row>
        <row r="9435">
          <cell r="A9435" t="str">
            <v>394847105</v>
          </cell>
        </row>
        <row r="9436">
          <cell r="A9436" t="str">
            <v>394847300</v>
          </cell>
        </row>
        <row r="9437">
          <cell r="A9437" t="str">
            <v>394849000</v>
          </cell>
        </row>
        <row r="9438">
          <cell r="A9438" t="str">
            <v>394849100</v>
          </cell>
        </row>
        <row r="9439">
          <cell r="A9439" t="str">
            <v>394851000</v>
          </cell>
        </row>
        <row r="9440">
          <cell r="A9440" t="str">
            <v>394851100</v>
          </cell>
        </row>
        <row r="9441">
          <cell r="A9441" t="str">
            <v>394853000</v>
          </cell>
        </row>
        <row r="9442">
          <cell r="A9442" t="str">
            <v>394853100</v>
          </cell>
        </row>
        <row r="9443">
          <cell r="A9443" t="str">
            <v>394855000</v>
          </cell>
        </row>
        <row r="9444">
          <cell r="A9444" t="str">
            <v>394855100</v>
          </cell>
        </row>
        <row r="9445">
          <cell r="A9445" t="str">
            <v>394857000</v>
          </cell>
        </row>
        <row r="9446">
          <cell r="A9446" t="str">
            <v>394857100</v>
          </cell>
        </row>
        <row r="9447">
          <cell r="A9447" t="str">
            <v>394857500</v>
          </cell>
        </row>
        <row r="9448">
          <cell r="A9448" t="str">
            <v>394859000</v>
          </cell>
        </row>
        <row r="9449">
          <cell r="A9449" t="str">
            <v>394859100</v>
          </cell>
        </row>
        <row r="9450">
          <cell r="A9450" t="str">
            <v>394865000</v>
          </cell>
        </row>
        <row r="9451">
          <cell r="A9451" t="str">
            <v>394865100</v>
          </cell>
        </row>
        <row r="9452">
          <cell r="A9452" t="str">
            <v>394865200</v>
          </cell>
        </row>
        <row r="9453">
          <cell r="A9453" t="str">
            <v>394867000</v>
          </cell>
        </row>
        <row r="9454">
          <cell r="A9454" t="str">
            <v>394867100</v>
          </cell>
        </row>
        <row r="9455">
          <cell r="A9455" t="str">
            <v>395000000</v>
          </cell>
        </row>
        <row r="9456">
          <cell r="A9456" t="str">
            <v>395030000</v>
          </cell>
        </row>
        <row r="9457">
          <cell r="A9457" t="str">
            <v>395030100</v>
          </cell>
        </row>
        <row r="9458">
          <cell r="A9458" t="str">
            <v>395033000</v>
          </cell>
        </row>
        <row r="9459">
          <cell r="A9459" t="str">
            <v>395033100</v>
          </cell>
        </row>
        <row r="9460">
          <cell r="A9460" t="str">
            <v>395033200</v>
          </cell>
        </row>
        <row r="9461">
          <cell r="A9461" t="str">
            <v>395033300</v>
          </cell>
        </row>
        <row r="9462">
          <cell r="A9462" t="str">
            <v>395035000</v>
          </cell>
        </row>
        <row r="9463">
          <cell r="A9463" t="str">
            <v>395035100</v>
          </cell>
        </row>
        <row r="9464">
          <cell r="A9464" t="str">
            <v>395035200</v>
          </cell>
        </row>
        <row r="9465">
          <cell r="A9465" t="str">
            <v>395035300</v>
          </cell>
        </row>
        <row r="9466">
          <cell r="A9466" t="str">
            <v>395037000</v>
          </cell>
        </row>
        <row r="9467">
          <cell r="A9467" t="str">
            <v>395037100</v>
          </cell>
        </row>
        <row r="9468">
          <cell r="A9468" t="str">
            <v>395037200</v>
          </cell>
        </row>
        <row r="9469">
          <cell r="A9469" t="str">
            <v>395037300</v>
          </cell>
        </row>
        <row r="9470">
          <cell r="A9470" t="str">
            <v>395037400</v>
          </cell>
        </row>
        <row r="9471">
          <cell r="A9471" t="str">
            <v>395039000</v>
          </cell>
        </row>
        <row r="9472">
          <cell r="A9472" t="str">
            <v>395039100</v>
          </cell>
        </row>
        <row r="9473">
          <cell r="A9473" t="str">
            <v>395039200</v>
          </cell>
        </row>
        <row r="9474">
          <cell r="A9474" t="str">
            <v>395039300</v>
          </cell>
        </row>
        <row r="9475">
          <cell r="A9475" t="str">
            <v>395043000</v>
          </cell>
        </row>
        <row r="9476">
          <cell r="A9476" t="str">
            <v>395043100</v>
          </cell>
        </row>
        <row r="9477">
          <cell r="A9477" t="str">
            <v>395043200</v>
          </cell>
        </row>
        <row r="9478">
          <cell r="A9478" t="str">
            <v>395043300</v>
          </cell>
        </row>
        <row r="9479">
          <cell r="A9479" t="str">
            <v>395045000</v>
          </cell>
        </row>
        <row r="9480">
          <cell r="A9480" t="str">
            <v>395045100</v>
          </cell>
        </row>
        <row r="9481">
          <cell r="A9481" t="str">
            <v>395045200</v>
          </cell>
        </row>
        <row r="9482">
          <cell r="A9482" t="str">
            <v>395045300</v>
          </cell>
        </row>
        <row r="9483">
          <cell r="A9483" t="str">
            <v>395045400</v>
          </cell>
        </row>
        <row r="9484">
          <cell r="A9484" t="str">
            <v>395045500</v>
          </cell>
        </row>
        <row r="9485">
          <cell r="A9485" t="str">
            <v>395045600</v>
          </cell>
        </row>
        <row r="9486">
          <cell r="A9486" t="str">
            <v>395045700</v>
          </cell>
        </row>
        <row r="9487">
          <cell r="A9487" t="str">
            <v>395045900</v>
          </cell>
        </row>
        <row r="9488">
          <cell r="A9488" t="str">
            <v>395047000</v>
          </cell>
        </row>
        <row r="9489">
          <cell r="A9489" t="str">
            <v>395047100</v>
          </cell>
        </row>
        <row r="9490">
          <cell r="A9490" t="str">
            <v>395047200</v>
          </cell>
        </row>
        <row r="9491">
          <cell r="A9491" t="str">
            <v>395047300</v>
          </cell>
        </row>
        <row r="9492">
          <cell r="A9492" t="str">
            <v>395047400</v>
          </cell>
        </row>
        <row r="9493">
          <cell r="A9493" t="str">
            <v>395049000</v>
          </cell>
        </row>
        <row r="9494">
          <cell r="A9494" t="str">
            <v>395049100</v>
          </cell>
        </row>
        <row r="9495">
          <cell r="A9495" t="str">
            <v>395049200</v>
          </cell>
        </row>
        <row r="9496">
          <cell r="A9496" t="str">
            <v>395049400</v>
          </cell>
        </row>
        <row r="9497">
          <cell r="A9497" t="str">
            <v>395049500</v>
          </cell>
        </row>
        <row r="9498">
          <cell r="A9498" t="str">
            <v>395049600</v>
          </cell>
        </row>
        <row r="9499">
          <cell r="A9499" t="str">
            <v>395049700</v>
          </cell>
        </row>
        <row r="9500">
          <cell r="A9500" t="str">
            <v>395053000</v>
          </cell>
        </row>
        <row r="9501">
          <cell r="A9501" t="str">
            <v>395053100</v>
          </cell>
        </row>
        <row r="9502">
          <cell r="A9502" t="str">
            <v>395053300</v>
          </cell>
        </row>
        <row r="9503">
          <cell r="A9503" t="str">
            <v>395053400</v>
          </cell>
        </row>
        <row r="9504">
          <cell r="A9504" t="str">
            <v>395053500</v>
          </cell>
        </row>
        <row r="9505">
          <cell r="A9505" t="str">
            <v>395055000</v>
          </cell>
        </row>
        <row r="9506">
          <cell r="A9506" t="str">
            <v>395055100</v>
          </cell>
        </row>
        <row r="9507">
          <cell r="A9507" t="str">
            <v>395055400</v>
          </cell>
        </row>
        <row r="9508">
          <cell r="A9508" t="str">
            <v>395055500</v>
          </cell>
        </row>
        <row r="9509">
          <cell r="A9509" t="str">
            <v>395057000</v>
          </cell>
        </row>
        <row r="9510">
          <cell r="A9510" t="str">
            <v>395057100</v>
          </cell>
        </row>
        <row r="9511">
          <cell r="A9511" t="str">
            <v>395057102</v>
          </cell>
        </row>
        <row r="9512">
          <cell r="A9512" t="str">
            <v>395057103</v>
          </cell>
        </row>
        <row r="9513">
          <cell r="A9513" t="str">
            <v>395057104</v>
          </cell>
        </row>
        <row r="9514">
          <cell r="A9514" t="str">
            <v>395057400</v>
          </cell>
        </row>
        <row r="9515">
          <cell r="A9515" t="str">
            <v>395057500</v>
          </cell>
        </row>
        <row r="9516">
          <cell r="A9516" t="str">
            <v>395059000</v>
          </cell>
        </row>
        <row r="9517">
          <cell r="A9517" t="str">
            <v>395059100</v>
          </cell>
        </row>
        <row r="9518">
          <cell r="A9518" t="str">
            <v>395059200</v>
          </cell>
        </row>
        <row r="9519">
          <cell r="A9519" t="str">
            <v>395059300</v>
          </cell>
        </row>
        <row r="9520">
          <cell r="A9520" t="str">
            <v>395059400</v>
          </cell>
        </row>
        <row r="9521">
          <cell r="A9521" t="str">
            <v>395063000</v>
          </cell>
        </row>
        <row r="9522">
          <cell r="A9522" t="str">
            <v>395063100</v>
          </cell>
        </row>
        <row r="9523">
          <cell r="A9523" t="str">
            <v>395063200</v>
          </cell>
        </row>
        <row r="9524">
          <cell r="A9524" t="str">
            <v>395063300</v>
          </cell>
        </row>
        <row r="9525">
          <cell r="A9525" t="str">
            <v>395063400</v>
          </cell>
        </row>
        <row r="9526">
          <cell r="A9526" t="str">
            <v>395063500</v>
          </cell>
        </row>
        <row r="9527">
          <cell r="A9527" t="str">
            <v>395065000</v>
          </cell>
        </row>
        <row r="9528">
          <cell r="A9528" t="str">
            <v>395065100</v>
          </cell>
        </row>
        <row r="9529">
          <cell r="A9529" t="str">
            <v>395200000</v>
          </cell>
        </row>
        <row r="9530">
          <cell r="A9530" t="str">
            <v>395230000</v>
          </cell>
        </row>
        <row r="9531">
          <cell r="A9531" t="str">
            <v>395230100</v>
          </cell>
        </row>
        <row r="9532">
          <cell r="A9532" t="str">
            <v>395231000</v>
          </cell>
        </row>
        <row r="9533">
          <cell r="A9533" t="str">
            <v>395231100</v>
          </cell>
        </row>
        <row r="9534">
          <cell r="A9534" t="str">
            <v>395231200</v>
          </cell>
        </row>
        <row r="9535">
          <cell r="A9535" t="str">
            <v>395231300</v>
          </cell>
        </row>
        <row r="9536">
          <cell r="A9536" t="str">
            <v>395231500</v>
          </cell>
        </row>
        <row r="9537">
          <cell r="A9537" t="str">
            <v>395233000</v>
          </cell>
        </row>
        <row r="9538">
          <cell r="A9538" t="str">
            <v>395233100</v>
          </cell>
        </row>
        <row r="9539">
          <cell r="A9539" t="str">
            <v>395233200</v>
          </cell>
        </row>
        <row r="9540">
          <cell r="A9540" t="str">
            <v>395236000</v>
          </cell>
        </row>
        <row r="9541">
          <cell r="A9541" t="str">
            <v>395236100</v>
          </cell>
        </row>
        <row r="9542">
          <cell r="A9542" t="str">
            <v>395236200</v>
          </cell>
        </row>
        <row r="9543">
          <cell r="A9543" t="str">
            <v>395236300</v>
          </cell>
        </row>
        <row r="9544">
          <cell r="A9544" t="str">
            <v>395236500</v>
          </cell>
        </row>
        <row r="9545">
          <cell r="A9545" t="str">
            <v>395236700</v>
          </cell>
        </row>
        <row r="9546">
          <cell r="A9546" t="str">
            <v>395236900</v>
          </cell>
        </row>
        <row r="9547">
          <cell r="A9547" t="str">
            <v>395241000</v>
          </cell>
        </row>
        <row r="9548">
          <cell r="A9548" t="str">
            <v>395241100</v>
          </cell>
        </row>
        <row r="9549">
          <cell r="A9549" t="str">
            <v>395241200</v>
          </cell>
        </row>
        <row r="9550">
          <cell r="A9550" t="str">
            <v>395243000</v>
          </cell>
        </row>
        <row r="9551">
          <cell r="A9551" t="str">
            <v>395243100</v>
          </cell>
        </row>
        <row r="9552">
          <cell r="A9552" t="str">
            <v>395243300</v>
          </cell>
        </row>
        <row r="9553">
          <cell r="A9553" t="str">
            <v>395247000</v>
          </cell>
        </row>
        <row r="9554">
          <cell r="A9554" t="str">
            <v>395247100</v>
          </cell>
        </row>
        <row r="9555">
          <cell r="A9555" t="str">
            <v>395247105</v>
          </cell>
        </row>
        <row r="9556">
          <cell r="A9556" t="str">
            <v>395247300</v>
          </cell>
        </row>
        <row r="9557">
          <cell r="A9557" t="str">
            <v>395251000</v>
          </cell>
        </row>
        <row r="9558">
          <cell r="A9558" t="str">
            <v>395251100</v>
          </cell>
        </row>
        <row r="9559">
          <cell r="A9559" t="str">
            <v>395251300</v>
          </cell>
        </row>
        <row r="9560">
          <cell r="A9560" t="str">
            <v>395251500</v>
          </cell>
        </row>
        <row r="9561">
          <cell r="A9561" t="str">
            <v>395251700</v>
          </cell>
        </row>
        <row r="9562">
          <cell r="A9562" t="str">
            <v>395253000</v>
          </cell>
        </row>
        <row r="9563">
          <cell r="A9563" t="str">
            <v>395253100</v>
          </cell>
        </row>
        <row r="9564">
          <cell r="A9564" t="str">
            <v>395255000</v>
          </cell>
        </row>
        <row r="9565">
          <cell r="A9565" t="str">
            <v>395255100</v>
          </cell>
        </row>
        <row r="9566">
          <cell r="A9566" t="str">
            <v>395255300</v>
          </cell>
        </row>
        <row r="9567">
          <cell r="A9567" t="str">
            <v>395255305</v>
          </cell>
        </row>
        <row r="9568">
          <cell r="A9568" t="str">
            <v>395255400</v>
          </cell>
        </row>
        <row r="9569">
          <cell r="A9569" t="str">
            <v>395255500</v>
          </cell>
        </row>
        <row r="9570">
          <cell r="A9570" t="str">
            <v>395261000</v>
          </cell>
        </row>
        <row r="9571">
          <cell r="A9571" t="str">
            <v>395261100</v>
          </cell>
        </row>
        <row r="9572">
          <cell r="A9572" t="str">
            <v>395263000</v>
          </cell>
        </row>
        <row r="9573">
          <cell r="A9573" t="str">
            <v>395263100</v>
          </cell>
        </row>
        <row r="9574">
          <cell r="A9574" t="str">
            <v>395263300</v>
          </cell>
        </row>
        <row r="9575">
          <cell r="A9575" t="str">
            <v>395265000</v>
          </cell>
        </row>
        <row r="9576">
          <cell r="A9576" t="str">
            <v>395265100</v>
          </cell>
        </row>
        <row r="9577">
          <cell r="A9577" t="str">
            <v>395267000</v>
          </cell>
        </row>
        <row r="9578">
          <cell r="A9578" t="str">
            <v>395267100</v>
          </cell>
        </row>
        <row r="9579">
          <cell r="A9579" t="str">
            <v>395269000</v>
          </cell>
        </row>
        <row r="9580">
          <cell r="A9580" t="str">
            <v>395269100</v>
          </cell>
        </row>
        <row r="9581">
          <cell r="A9581" t="str">
            <v>395277000</v>
          </cell>
        </row>
        <row r="9582">
          <cell r="A9582" t="str">
            <v>395277100</v>
          </cell>
        </row>
        <row r="9583">
          <cell r="A9583" t="str">
            <v>395277180</v>
          </cell>
        </row>
        <row r="9584">
          <cell r="A9584" t="str">
            <v>395277200</v>
          </cell>
        </row>
        <row r="9585">
          <cell r="A9585" t="str">
            <v>395281000</v>
          </cell>
        </row>
        <row r="9586">
          <cell r="A9586" t="str">
            <v>395281100</v>
          </cell>
        </row>
        <row r="9587">
          <cell r="A9587" t="str">
            <v>395281300</v>
          </cell>
        </row>
        <row r="9588">
          <cell r="A9588" t="str">
            <v>395281500</v>
          </cell>
        </row>
        <row r="9589">
          <cell r="A9589" t="str">
            <v>395283000</v>
          </cell>
        </row>
        <row r="9590">
          <cell r="A9590" t="str">
            <v>395283100</v>
          </cell>
        </row>
        <row r="9591">
          <cell r="A9591" t="str">
            <v>395283500</v>
          </cell>
        </row>
        <row r="9592">
          <cell r="A9592" t="str">
            <v>395285000</v>
          </cell>
        </row>
        <row r="9593">
          <cell r="A9593" t="str">
            <v>395285100</v>
          </cell>
        </row>
        <row r="9594">
          <cell r="A9594" t="str">
            <v>395285200</v>
          </cell>
        </row>
        <row r="9595">
          <cell r="A9595" t="str">
            <v>395287000</v>
          </cell>
        </row>
        <row r="9596">
          <cell r="A9596" t="str">
            <v>395287100</v>
          </cell>
        </row>
        <row r="9597">
          <cell r="A9597" t="str">
            <v>395287200</v>
          </cell>
        </row>
        <row r="9598">
          <cell r="A9598" t="str">
            <v>395287300</v>
          </cell>
        </row>
        <row r="9599">
          <cell r="A9599" t="str">
            <v>395287500</v>
          </cell>
        </row>
        <row r="9600">
          <cell r="A9600" t="str">
            <v>395287600</v>
          </cell>
        </row>
        <row r="9601">
          <cell r="A9601" t="str">
            <v>395287700</v>
          </cell>
        </row>
        <row r="9602">
          <cell r="A9602" t="str">
            <v>395400000</v>
          </cell>
        </row>
        <row r="9603">
          <cell r="A9603" t="str">
            <v>395430000</v>
          </cell>
        </row>
        <row r="9604">
          <cell r="A9604" t="str">
            <v>395430100</v>
          </cell>
        </row>
        <row r="9605">
          <cell r="A9605" t="str">
            <v>395431000</v>
          </cell>
        </row>
        <row r="9606">
          <cell r="A9606" t="str">
            <v>395431100</v>
          </cell>
        </row>
        <row r="9607">
          <cell r="A9607" t="str">
            <v>395431200</v>
          </cell>
        </row>
        <row r="9608">
          <cell r="A9608" t="str">
            <v>395431300</v>
          </cell>
        </row>
        <row r="9609">
          <cell r="A9609" t="str">
            <v>395431400</v>
          </cell>
        </row>
        <row r="9610">
          <cell r="A9610" t="str">
            <v>395431500</v>
          </cell>
        </row>
        <row r="9611">
          <cell r="A9611" t="str">
            <v>395431600</v>
          </cell>
        </row>
        <row r="9612">
          <cell r="A9612" t="str">
            <v>395433000</v>
          </cell>
        </row>
        <row r="9613">
          <cell r="A9613" t="str">
            <v>395433100</v>
          </cell>
        </row>
        <row r="9614">
          <cell r="A9614" t="str">
            <v>395433200</v>
          </cell>
        </row>
        <row r="9615">
          <cell r="A9615" t="str">
            <v>395433300</v>
          </cell>
        </row>
        <row r="9616">
          <cell r="A9616" t="str">
            <v>395435000</v>
          </cell>
        </row>
        <row r="9617">
          <cell r="A9617" t="str">
            <v>395435100</v>
          </cell>
        </row>
        <row r="9618">
          <cell r="A9618" t="str">
            <v>395435200</v>
          </cell>
        </row>
        <row r="9619">
          <cell r="A9619" t="str">
            <v>395435300</v>
          </cell>
        </row>
        <row r="9620">
          <cell r="A9620" t="str">
            <v>395437000</v>
          </cell>
        </row>
        <row r="9621">
          <cell r="A9621" t="str">
            <v>395437100</v>
          </cell>
        </row>
        <row r="9622">
          <cell r="A9622" t="str">
            <v>395439000</v>
          </cell>
        </row>
        <row r="9623">
          <cell r="A9623" t="str">
            <v>395439100</v>
          </cell>
        </row>
        <row r="9624">
          <cell r="A9624" t="str">
            <v>395439200</v>
          </cell>
        </row>
        <row r="9625">
          <cell r="A9625" t="str">
            <v>395439300</v>
          </cell>
        </row>
        <row r="9626">
          <cell r="A9626" t="str">
            <v>395441000</v>
          </cell>
        </row>
        <row r="9627">
          <cell r="A9627" t="str">
            <v>395441100</v>
          </cell>
        </row>
        <row r="9628">
          <cell r="A9628" t="str">
            <v>395443000</v>
          </cell>
        </row>
        <row r="9629">
          <cell r="A9629" t="str">
            <v>395443100</v>
          </cell>
        </row>
        <row r="9630">
          <cell r="A9630" t="str">
            <v>395443200</v>
          </cell>
        </row>
        <row r="9631">
          <cell r="A9631" t="str">
            <v>395443300</v>
          </cell>
        </row>
        <row r="9632">
          <cell r="A9632" t="str">
            <v>395445000</v>
          </cell>
        </row>
        <row r="9633">
          <cell r="A9633" t="str">
            <v>395445100</v>
          </cell>
        </row>
        <row r="9634">
          <cell r="A9634" t="str">
            <v>395445300</v>
          </cell>
        </row>
        <row r="9635">
          <cell r="A9635" t="str">
            <v>395445400</v>
          </cell>
        </row>
        <row r="9636">
          <cell r="A9636" t="str">
            <v>395445600</v>
          </cell>
        </row>
        <row r="9637">
          <cell r="A9637" t="str">
            <v>395445800</v>
          </cell>
        </row>
        <row r="9638">
          <cell r="A9638" t="str">
            <v>395447000</v>
          </cell>
        </row>
        <row r="9639">
          <cell r="A9639" t="str">
            <v>395447100</v>
          </cell>
        </row>
        <row r="9640">
          <cell r="A9640" t="str">
            <v>395447200</v>
          </cell>
        </row>
        <row r="9641">
          <cell r="A9641" t="str">
            <v>395447400</v>
          </cell>
        </row>
        <row r="9642">
          <cell r="A9642" t="str">
            <v>395447500</v>
          </cell>
        </row>
        <row r="9643">
          <cell r="A9643" t="str">
            <v>395449000</v>
          </cell>
        </row>
        <row r="9644">
          <cell r="A9644" t="str">
            <v>395449100</v>
          </cell>
        </row>
        <row r="9645">
          <cell r="A9645" t="str">
            <v>395449300</v>
          </cell>
        </row>
        <row r="9646">
          <cell r="A9646" t="str">
            <v>395451000</v>
          </cell>
        </row>
        <row r="9647">
          <cell r="A9647" t="str">
            <v>395451100</v>
          </cell>
        </row>
        <row r="9648">
          <cell r="A9648" t="str">
            <v>395451102</v>
          </cell>
        </row>
        <row r="9649">
          <cell r="A9649" t="str">
            <v>395451200</v>
          </cell>
        </row>
        <row r="9650">
          <cell r="A9650" t="str">
            <v>395451300</v>
          </cell>
        </row>
        <row r="9651">
          <cell r="A9651" t="str">
            <v>395453000</v>
          </cell>
        </row>
        <row r="9652">
          <cell r="A9652" t="str">
            <v>395453100</v>
          </cell>
        </row>
        <row r="9653">
          <cell r="A9653" t="str">
            <v>395453200</v>
          </cell>
        </row>
        <row r="9654">
          <cell r="A9654" t="str">
            <v>395455000</v>
          </cell>
        </row>
        <row r="9655">
          <cell r="A9655" t="str">
            <v>395455100</v>
          </cell>
        </row>
        <row r="9656">
          <cell r="A9656" t="str">
            <v>395457000</v>
          </cell>
        </row>
        <row r="9657">
          <cell r="A9657" t="str">
            <v>395457100</v>
          </cell>
        </row>
        <row r="9658">
          <cell r="A9658" t="str">
            <v>395457200</v>
          </cell>
        </row>
        <row r="9659">
          <cell r="A9659" t="str">
            <v>395459000</v>
          </cell>
        </row>
        <row r="9660">
          <cell r="A9660" t="str">
            <v>395459100</v>
          </cell>
        </row>
        <row r="9661">
          <cell r="A9661" t="str">
            <v>395459200</v>
          </cell>
        </row>
        <row r="9662">
          <cell r="A9662" t="str">
            <v>395459300</v>
          </cell>
        </row>
        <row r="9663">
          <cell r="A9663" t="str">
            <v>395463000</v>
          </cell>
        </row>
        <row r="9664">
          <cell r="A9664" t="str">
            <v>395463100</v>
          </cell>
        </row>
        <row r="9665">
          <cell r="A9665" t="str">
            <v>395463200</v>
          </cell>
        </row>
        <row r="9666">
          <cell r="A9666" t="str">
            <v>395465000</v>
          </cell>
        </row>
        <row r="9667">
          <cell r="A9667" t="str">
            <v>395465100</v>
          </cell>
        </row>
        <row r="9668">
          <cell r="A9668" t="str">
            <v>395465200</v>
          </cell>
        </row>
        <row r="9669">
          <cell r="A9669" t="str">
            <v>395465300</v>
          </cell>
        </row>
        <row r="9670">
          <cell r="A9670" t="str">
            <v>395465400</v>
          </cell>
        </row>
        <row r="9671">
          <cell r="A9671" t="str">
            <v>395465500</v>
          </cell>
        </row>
        <row r="9672">
          <cell r="A9672" t="str">
            <v>395465600</v>
          </cell>
        </row>
        <row r="9673">
          <cell r="A9673" t="str">
            <v>395467000</v>
          </cell>
        </row>
        <row r="9674">
          <cell r="A9674" t="str">
            <v>395467100</v>
          </cell>
        </row>
        <row r="9675">
          <cell r="A9675" t="str">
            <v>395467105</v>
          </cell>
        </row>
        <row r="9676">
          <cell r="A9676" t="str">
            <v>395467200</v>
          </cell>
        </row>
        <row r="9677">
          <cell r="A9677" t="str">
            <v>395469000</v>
          </cell>
        </row>
        <row r="9678">
          <cell r="A9678" t="str">
            <v>395469100</v>
          </cell>
        </row>
        <row r="9679">
          <cell r="A9679" t="str">
            <v>395469200</v>
          </cell>
        </row>
        <row r="9680">
          <cell r="A9680" t="str">
            <v>395600000</v>
          </cell>
        </row>
        <row r="9681">
          <cell r="A9681" t="str">
            <v>395630000</v>
          </cell>
        </row>
        <row r="9682">
          <cell r="A9682" t="str">
            <v>395630100</v>
          </cell>
        </row>
        <row r="9683">
          <cell r="A9683" t="str">
            <v>395633000</v>
          </cell>
        </row>
        <row r="9684">
          <cell r="A9684" t="str">
            <v>395633100</v>
          </cell>
        </row>
        <row r="9685">
          <cell r="A9685" t="str">
            <v>395633200</v>
          </cell>
        </row>
        <row r="9686">
          <cell r="A9686" t="str">
            <v>395633300</v>
          </cell>
        </row>
        <row r="9687">
          <cell r="A9687" t="str">
            <v>395635000</v>
          </cell>
        </row>
        <row r="9688">
          <cell r="A9688" t="str">
            <v>395635100</v>
          </cell>
        </row>
        <row r="9689">
          <cell r="A9689" t="str">
            <v>395635105</v>
          </cell>
        </row>
        <row r="9690">
          <cell r="A9690" t="str">
            <v>395635400</v>
          </cell>
        </row>
        <row r="9691">
          <cell r="A9691" t="str">
            <v>395639000</v>
          </cell>
        </row>
        <row r="9692">
          <cell r="A9692" t="str">
            <v>395639100</v>
          </cell>
        </row>
        <row r="9693">
          <cell r="A9693" t="str">
            <v>395639105</v>
          </cell>
        </row>
        <row r="9694">
          <cell r="A9694" t="str">
            <v>395639200</v>
          </cell>
        </row>
        <row r="9695">
          <cell r="A9695" t="str">
            <v>395643000</v>
          </cell>
        </row>
        <row r="9696">
          <cell r="A9696" t="str">
            <v>395643100</v>
          </cell>
        </row>
        <row r="9697">
          <cell r="A9697" t="str">
            <v>395643105</v>
          </cell>
        </row>
        <row r="9698">
          <cell r="A9698" t="str">
            <v>395643200</v>
          </cell>
        </row>
        <row r="9699">
          <cell r="A9699" t="str">
            <v>395643300</v>
          </cell>
        </row>
        <row r="9700">
          <cell r="A9700" t="str">
            <v>395643500</v>
          </cell>
        </row>
        <row r="9701">
          <cell r="A9701" t="str">
            <v>395645000</v>
          </cell>
        </row>
        <row r="9702">
          <cell r="A9702" t="str">
            <v>395645100</v>
          </cell>
        </row>
        <row r="9703">
          <cell r="A9703" t="str">
            <v>395645300</v>
          </cell>
        </row>
        <row r="9704">
          <cell r="A9704" t="str">
            <v>395645400</v>
          </cell>
        </row>
        <row r="9705">
          <cell r="A9705" t="str">
            <v>395647000</v>
          </cell>
        </row>
        <row r="9706">
          <cell r="A9706" t="str">
            <v>395647100</v>
          </cell>
        </row>
        <row r="9707">
          <cell r="A9707" t="str">
            <v>395647106</v>
          </cell>
        </row>
        <row r="9708">
          <cell r="A9708" t="str">
            <v>395647200</v>
          </cell>
        </row>
        <row r="9709">
          <cell r="A9709" t="str">
            <v>395647300</v>
          </cell>
        </row>
        <row r="9710">
          <cell r="A9710" t="str">
            <v>395647400</v>
          </cell>
        </row>
        <row r="9711">
          <cell r="A9711" t="str">
            <v>395649000</v>
          </cell>
        </row>
        <row r="9712">
          <cell r="A9712" t="str">
            <v>395649100</v>
          </cell>
        </row>
        <row r="9713">
          <cell r="A9713" t="str">
            <v>395649200</v>
          </cell>
        </row>
        <row r="9714">
          <cell r="A9714" t="str">
            <v>395649400</v>
          </cell>
        </row>
        <row r="9715">
          <cell r="A9715" t="str">
            <v>395649600</v>
          </cell>
        </row>
        <row r="9716">
          <cell r="A9716" t="str">
            <v>395649700</v>
          </cell>
        </row>
        <row r="9717">
          <cell r="A9717" t="str">
            <v>395653000</v>
          </cell>
        </row>
        <row r="9718">
          <cell r="A9718" t="str">
            <v>395653100</v>
          </cell>
        </row>
        <row r="9719">
          <cell r="A9719" t="str">
            <v>395653200</v>
          </cell>
        </row>
        <row r="9720">
          <cell r="A9720" t="str">
            <v>395653280</v>
          </cell>
        </row>
        <row r="9721">
          <cell r="A9721" t="str">
            <v>395653300</v>
          </cell>
        </row>
        <row r="9722">
          <cell r="A9722" t="str">
            <v>395653400</v>
          </cell>
        </row>
        <row r="9723">
          <cell r="A9723" t="str">
            <v>395653600</v>
          </cell>
        </row>
        <row r="9724">
          <cell r="A9724" t="str">
            <v>395655000</v>
          </cell>
        </row>
        <row r="9725">
          <cell r="A9725" t="str">
            <v>395655100</v>
          </cell>
        </row>
        <row r="9726">
          <cell r="A9726" t="str">
            <v>395655200</v>
          </cell>
        </row>
        <row r="9727">
          <cell r="A9727" t="str">
            <v>395655300</v>
          </cell>
        </row>
        <row r="9728">
          <cell r="A9728" t="str">
            <v>395657000</v>
          </cell>
        </row>
        <row r="9729">
          <cell r="A9729" t="str">
            <v>395657100</v>
          </cell>
        </row>
        <row r="9730">
          <cell r="A9730" t="str">
            <v>395657200</v>
          </cell>
        </row>
        <row r="9731">
          <cell r="A9731" t="str">
            <v>395657300</v>
          </cell>
        </row>
        <row r="9732">
          <cell r="A9732" t="str">
            <v>395657400</v>
          </cell>
        </row>
        <row r="9733">
          <cell r="A9733" t="str">
            <v>395657500</v>
          </cell>
        </row>
        <row r="9734">
          <cell r="A9734" t="str">
            <v>395657700</v>
          </cell>
        </row>
        <row r="9735">
          <cell r="A9735" t="str">
            <v>395657800</v>
          </cell>
        </row>
        <row r="9736">
          <cell r="A9736" t="str">
            <v>395659000</v>
          </cell>
        </row>
        <row r="9737">
          <cell r="A9737" t="str">
            <v>395659100</v>
          </cell>
        </row>
        <row r="9738">
          <cell r="A9738" t="str">
            <v>395659200</v>
          </cell>
        </row>
        <row r="9739">
          <cell r="A9739" t="str">
            <v>395659300</v>
          </cell>
        </row>
        <row r="9740">
          <cell r="A9740" t="str">
            <v>395659400</v>
          </cell>
        </row>
        <row r="9741">
          <cell r="A9741" t="str">
            <v>395663000</v>
          </cell>
        </row>
        <row r="9742">
          <cell r="A9742" t="str">
            <v>395663100</v>
          </cell>
        </row>
        <row r="9743">
          <cell r="A9743" t="str">
            <v>395663106</v>
          </cell>
        </row>
        <row r="9744">
          <cell r="A9744" t="str">
            <v>395663200</v>
          </cell>
        </row>
        <row r="9745">
          <cell r="A9745" t="str">
            <v>395800000</v>
          </cell>
        </row>
        <row r="9746">
          <cell r="A9746" t="str">
            <v>395830000</v>
          </cell>
        </row>
        <row r="9747">
          <cell r="A9747" t="str">
            <v>395830100</v>
          </cell>
        </row>
        <row r="9748">
          <cell r="A9748" t="str">
            <v>395830103</v>
          </cell>
        </row>
        <row r="9749">
          <cell r="A9749" t="str">
            <v>395830104</v>
          </cell>
        </row>
        <row r="9750">
          <cell r="A9750" t="str">
            <v>395830105</v>
          </cell>
        </row>
        <row r="9751">
          <cell r="A9751" t="str">
            <v>395830106</v>
          </cell>
        </row>
        <row r="9752">
          <cell r="A9752" t="str">
            <v>395830300</v>
          </cell>
        </row>
        <row r="9753">
          <cell r="A9753" t="str">
            <v>395830302</v>
          </cell>
        </row>
        <row r="9754">
          <cell r="A9754" t="str">
            <v>395833000</v>
          </cell>
        </row>
        <row r="9755">
          <cell r="A9755" t="str">
            <v>395833100</v>
          </cell>
        </row>
        <row r="9756">
          <cell r="A9756" t="str">
            <v>395833200</v>
          </cell>
        </row>
        <row r="9757">
          <cell r="A9757" t="str">
            <v>395837000</v>
          </cell>
        </row>
        <row r="9758">
          <cell r="A9758" t="str">
            <v>395837100</v>
          </cell>
        </row>
        <row r="9759">
          <cell r="A9759" t="str">
            <v>395837107</v>
          </cell>
        </row>
        <row r="9760">
          <cell r="A9760" t="str">
            <v>395845000</v>
          </cell>
        </row>
        <row r="9761">
          <cell r="A9761" t="str">
            <v>395845100</v>
          </cell>
        </row>
        <row r="9762">
          <cell r="A9762" t="str">
            <v>395845300</v>
          </cell>
        </row>
        <row r="9763">
          <cell r="A9763" t="str">
            <v>395847000</v>
          </cell>
        </row>
        <row r="9764">
          <cell r="A9764" t="str">
            <v>395847100</v>
          </cell>
        </row>
        <row r="9765">
          <cell r="A9765" t="str">
            <v>395847105</v>
          </cell>
        </row>
        <row r="9766">
          <cell r="A9766" t="str">
            <v>395847107</v>
          </cell>
        </row>
        <row r="9767">
          <cell r="A9767" t="str">
            <v>395847109</v>
          </cell>
        </row>
        <row r="9768">
          <cell r="A9768" t="str">
            <v>395849000</v>
          </cell>
        </row>
        <row r="9769">
          <cell r="A9769" t="str">
            <v>395849100</v>
          </cell>
        </row>
        <row r="9770">
          <cell r="A9770" t="str">
            <v>395849103</v>
          </cell>
        </row>
        <row r="9771">
          <cell r="A9771" t="str">
            <v>395849107</v>
          </cell>
        </row>
        <row r="9772">
          <cell r="A9772" t="str">
            <v>395849108</v>
          </cell>
        </row>
        <row r="9773">
          <cell r="A9773" t="str">
            <v>395849109</v>
          </cell>
        </row>
        <row r="9774">
          <cell r="A9774" t="str">
            <v>395849111</v>
          </cell>
        </row>
        <row r="9775">
          <cell r="A9775" t="str">
            <v>395849112</v>
          </cell>
        </row>
        <row r="9776">
          <cell r="A9776" t="str">
            <v>395851000</v>
          </cell>
        </row>
        <row r="9777">
          <cell r="A9777" t="str">
            <v>395851100</v>
          </cell>
        </row>
        <row r="9778">
          <cell r="A9778" t="str">
            <v>395851103</v>
          </cell>
        </row>
        <row r="9779">
          <cell r="A9779" t="str">
            <v>395851104</v>
          </cell>
        </row>
        <row r="9780">
          <cell r="A9780" t="str">
            <v>395851105</v>
          </cell>
        </row>
        <row r="9781">
          <cell r="A9781" t="str">
            <v>395857000</v>
          </cell>
        </row>
        <row r="9782">
          <cell r="A9782" t="str">
            <v>395857100</v>
          </cell>
        </row>
        <row r="9783">
          <cell r="A9783" t="str">
            <v>395859000</v>
          </cell>
        </row>
        <row r="9784">
          <cell r="A9784" t="str">
            <v>395859100</v>
          </cell>
        </row>
        <row r="9785">
          <cell r="A9785" t="str">
            <v>396200000</v>
          </cell>
        </row>
        <row r="9786">
          <cell r="A9786" t="str">
            <v>396230000</v>
          </cell>
        </row>
        <row r="9787">
          <cell r="A9787" t="str">
            <v>396230100</v>
          </cell>
        </row>
        <row r="9788">
          <cell r="A9788" t="str">
            <v>396233000</v>
          </cell>
        </row>
        <row r="9789">
          <cell r="A9789" t="str">
            <v>396233100</v>
          </cell>
        </row>
        <row r="9790">
          <cell r="A9790" t="str">
            <v>396233200</v>
          </cell>
        </row>
        <row r="9791">
          <cell r="A9791" t="str">
            <v>396235000</v>
          </cell>
        </row>
        <row r="9792">
          <cell r="A9792" t="str">
            <v>396235100</v>
          </cell>
        </row>
        <row r="9793">
          <cell r="A9793" t="str">
            <v>396235200</v>
          </cell>
        </row>
        <row r="9794">
          <cell r="A9794" t="str">
            <v>396237000</v>
          </cell>
        </row>
        <row r="9795">
          <cell r="A9795" t="str">
            <v>396237100</v>
          </cell>
        </row>
        <row r="9796">
          <cell r="A9796" t="str">
            <v>396237200</v>
          </cell>
        </row>
        <row r="9797">
          <cell r="A9797" t="str">
            <v>396239000</v>
          </cell>
        </row>
        <row r="9798">
          <cell r="A9798" t="str">
            <v>396239100</v>
          </cell>
        </row>
        <row r="9799">
          <cell r="A9799" t="str">
            <v>396239200</v>
          </cell>
        </row>
        <row r="9800">
          <cell r="A9800" t="str">
            <v>396239300</v>
          </cell>
        </row>
        <row r="9801">
          <cell r="A9801" t="str">
            <v>396239400</v>
          </cell>
        </row>
        <row r="9802">
          <cell r="A9802" t="str">
            <v>396243000</v>
          </cell>
        </row>
        <row r="9803">
          <cell r="A9803" t="str">
            <v>396243100</v>
          </cell>
        </row>
        <row r="9804">
          <cell r="A9804" t="str">
            <v>396243200</v>
          </cell>
        </row>
        <row r="9805">
          <cell r="A9805" t="str">
            <v>396245000</v>
          </cell>
        </row>
        <row r="9806">
          <cell r="A9806" t="str">
            <v>396245100</v>
          </cell>
        </row>
        <row r="9807">
          <cell r="A9807" t="str">
            <v>396245200</v>
          </cell>
        </row>
        <row r="9808">
          <cell r="A9808" t="str">
            <v>396245400</v>
          </cell>
        </row>
        <row r="9809">
          <cell r="A9809" t="str">
            <v>396245405</v>
          </cell>
        </row>
        <row r="9810">
          <cell r="A9810" t="str">
            <v>396247000</v>
          </cell>
        </row>
        <row r="9811">
          <cell r="A9811" t="str">
            <v>396247100</v>
          </cell>
        </row>
        <row r="9812">
          <cell r="A9812" t="str">
            <v>396247105</v>
          </cell>
        </row>
        <row r="9813">
          <cell r="A9813" t="str">
            <v>396247300</v>
          </cell>
        </row>
        <row r="9814">
          <cell r="A9814" t="str">
            <v>396247400</v>
          </cell>
        </row>
        <row r="9815">
          <cell r="A9815" t="str">
            <v>396249000</v>
          </cell>
        </row>
        <row r="9816">
          <cell r="A9816" t="str">
            <v>396249100</v>
          </cell>
        </row>
        <row r="9817">
          <cell r="A9817" t="str">
            <v>396249200</v>
          </cell>
        </row>
        <row r="9818">
          <cell r="A9818" t="str">
            <v>396253000</v>
          </cell>
        </row>
        <row r="9819">
          <cell r="A9819" t="str">
            <v>396253100</v>
          </cell>
        </row>
        <row r="9820">
          <cell r="A9820" t="str">
            <v>396253200</v>
          </cell>
        </row>
        <row r="9821">
          <cell r="A9821" t="str">
            <v>396255000</v>
          </cell>
        </row>
        <row r="9822">
          <cell r="A9822" t="str">
            <v>396255100</v>
          </cell>
        </row>
        <row r="9823">
          <cell r="A9823" t="str">
            <v>396255200</v>
          </cell>
        </row>
        <row r="9824">
          <cell r="A9824" t="str">
            <v>396255300</v>
          </cell>
        </row>
        <row r="9825">
          <cell r="A9825" t="str">
            <v>396255400</v>
          </cell>
        </row>
        <row r="9826">
          <cell r="A9826" t="str">
            <v>396257000</v>
          </cell>
        </row>
        <row r="9827">
          <cell r="A9827" t="str">
            <v>396257100</v>
          </cell>
        </row>
        <row r="9828">
          <cell r="A9828" t="str">
            <v>396257105</v>
          </cell>
        </row>
        <row r="9829">
          <cell r="A9829" t="str">
            <v>396257200</v>
          </cell>
        </row>
        <row r="9830">
          <cell r="A9830" t="str">
            <v>396257300</v>
          </cell>
        </row>
        <row r="9831">
          <cell r="A9831" t="str">
            <v>396257500</v>
          </cell>
        </row>
        <row r="9832">
          <cell r="A9832" t="str">
            <v>396259000</v>
          </cell>
        </row>
        <row r="9833">
          <cell r="A9833" t="str">
            <v>396259100</v>
          </cell>
        </row>
        <row r="9834">
          <cell r="A9834" t="str">
            <v>396259107</v>
          </cell>
        </row>
        <row r="9835">
          <cell r="A9835" t="str">
            <v>396259300</v>
          </cell>
        </row>
        <row r="9836">
          <cell r="A9836" t="str">
            <v>396263000</v>
          </cell>
        </row>
        <row r="9837">
          <cell r="A9837" t="str">
            <v>396263100</v>
          </cell>
        </row>
        <row r="9838">
          <cell r="A9838" t="str">
            <v>396263200</v>
          </cell>
        </row>
        <row r="9839">
          <cell r="A9839" t="str">
            <v>396263300</v>
          </cell>
        </row>
        <row r="9840">
          <cell r="A9840" t="str">
            <v>396400000</v>
          </cell>
        </row>
        <row r="9841">
          <cell r="A9841" t="str">
            <v>396430000</v>
          </cell>
        </row>
        <row r="9842">
          <cell r="A9842" t="str">
            <v>396430100</v>
          </cell>
        </row>
        <row r="9843">
          <cell r="A9843" t="str">
            <v>396430200</v>
          </cell>
        </row>
        <row r="9844">
          <cell r="A9844" t="str">
            <v>396430400</v>
          </cell>
        </row>
        <row r="9845">
          <cell r="A9845" t="str">
            <v>396435000</v>
          </cell>
        </row>
        <row r="9846">
          <cell r="A9846" t="str">
            <v>396435100</v>
          </cell>
        </row>
        <row r="9847">
          <cell r="A9847" t="str">
            <v>396435200</v>
          </cell>
        </row>
        <row r="9848">
          <cell r="A9848" t="str">
            <v>396435300</v>
          </cell>
        </row>
        <row r="9849">
          <cell r="A9849" t="str">
            <v>396435400</v>
          </cell>
        </row>
        <row r="9850">
          <cell r="A9850" t="str">
            <v>396435500</v>
          </cell>
        </row>
        <row r="9851">
          <cell r="A9851" t="str">
            <v>396435600</v>
          </cell>
        </row>
        <row r="9852">
          <cell r="A9852" t="str">
            <v>396439000</v>
          </cell>
        </row>
        <row r="9853">
          <cell r="A9853" t="str">
            <v>396439100</v>
          </cell>
        </row>
        <row r="9854">
          <cell r="A9854" t="str">
            <v>396439200</v>
          </cell>
        </row>
        <row r="9855">
          <cell r="A9855" t="str">
            <v>396443000</v>
          </cell>
        </row>
        <row r="9856">
          <cell r="A9856" t="str">
            <v>396443100</v>
          </cell>
        </row>
        <row r="9857">
          <cell r="A9857" t="str">
            <v>396445000</v>
          </cell>
        </row>
        <row r="9858">
          <cell r="A9858" t="str">
            <v>396445100</v>
          </cell>
        </row>
        <row r="9859">
          <cell r="A9859" t="str">
            <v>396445300</v>
          </cell>
        </row>
        <row r="9860">
          <cell r="A9860" t="str">
            <v>396447000</v>
          </cell>
        </row>
        <row r="9861">
          <cell r="A9861" t="str">
            <v>396447100</v>
          </cell>
        </row>
        <row r="9862">
          <cell r="A9862" t="str">
            <v>396449000</v>
          </cell>
        </row>
        <row r="9863">
          <cell r="A9863" t="str">
            <v>396449100</v>
          </cell>
        </row>
        <row r="9864">
          <cell r="A9864" t="str">
            <v>396449200</v>
          </cell>
        </row>
        <row r="9865">
          <cell r="A9865" t="str">
            <v>396449300</v>
          </cell>
        </row>
        <row r="9866">
          <cell r="A9866" t="str">
            <v>396449400</v>
          </cell>
        </row>
        <row r="9867">
          <cell r="A9867" t="str">
            <v>396451000</v>
          </cell>
        </row>
        <row r="9868">
          <cell r="A9868" t="str">
            <v>396451100</v>
          </cell>
        </row>
        <row r="9869">
          <cell r="A9869" t="str">
            <v>396451200</v>
          </cell>
        </row>
        <row r="9870">
          <cell r="A9870" t="str">
            <v>396453000</v>
          </cell>
        </row>
        <row r="9871">
          <cell r="A9871" t="str">
            <v>396453100</v>
          </cell>
        </row>
        <row r="9872">
          <cell r="A9872" t="str">
            <v>396453200</v>
          </cell>
        </row>
        <row r="9873">
          <cell r="A9873" t="str">
            <v>396455000</v>
          </cell>
        </row>
        <row r="9874">
          <cell r="A9874" t="str">
            <v>396455100</v>
          </cell>
        </row>
        <row r="9875">
          <cell r="A9875" t="str">
            <v>396455300</v>
          </cell>
        </row>
        <row r="9876">
          <cell r="A9876" t="str">
            <v>396457000</v>
          </cell>
        </row>
        <row r="9877">
          <cell r="A9877" t="str">
            <v>396457100</v>
          </cell>
        </row>
        <row r="9878">
          <cell r="A9878" t="str">
            <v>396457200</v>
          </cell>
        </row>
        <row r="9879">
          <cell r="A9879" t="str">
            <v>396459000</v>
          </cell>
        </row>
        <row r="9880">
          <cell r="A9880" t="str">
            <v>396459100</v>
          </cell>
        </row>
        <row r="9881">
          <cell r="A9881" t="str">
            <v>396459200</v>
          </cell>
        </row>
        <row r="9882">
          <cell r="A9882" t="str">
            <v>396459300</v>
          </cell>
        </row>
        <row r="9883">
          <cell r="A9883" t="str">
            <v>396459400</v>
          </cell>
        </row>
        <row r="9884">
          <cell r="A9884" t="str">
            <v>396459500</v>
          </cell>
        </row>
        <row r="9885">
          <cell r="A9885" t="str">
            <v>396459580</v>
          </cell>
        </row>
        <row r="9886">
          <cell r="A9886" t="str">
            <v>396459600</v>
          </cell>
        </row>
        <row r="9887">
          <cell r="A9887" t="str">
            <v>396459700</v>
          </cell>
        </row>
        <row r="9888">
          <cell r="A9888" t="str">
            <v>396459800</v>
          </cell>
        </row>
        <row r="9889">
          <cell r="A9889" t="str">
            <v>396463000</v>
          </cell>
        </row>
        <row r="9890">
          <cell r="A9890" t="str">
            <v>396463100</v>
          </cell>
        </row>
        <row r="9891">
          <cell r="A9891" t="str">
            <v>396463200</v>
          </cell>
        </row>
        <row r="9892">
          <cell r="A9892" t="str">
            <v>396463300</v>
          </cell>
        </row>
        <row r="9893">
          <cell r="A9893" t="str">
            <v>396469000</v>
          </cell>
        </row>
        <row r="9894">
          <cell r="A9894" t="str">
            <v>396469100</v>
          </cell>
        </row>
        <row r="9895">
          <cell r="A9895" t="str">
            <v>396473000</v>
          </cell>
        </row>
        <row r="9896">
          <cell r="A9896" t="str">
            <v>396473100</v>
          </cell>
        </row>
        <row r="9897">
          <cell r="A9897" t="str">
            <v>396475000</v>
          </cell>
        </row>
        <row r="9898">
          <cell r="A9898" t="str">
            <v>396475100</v>
          </cell>
        </row>
        <row r="9899">
          <cell r="A9899" t="str">
            <v>396600000</v>
          </cell>
        </row>
        <row r="9900">
          <cell r="A9900" t="str">
            <v>396630000</v>
          </cell>
        </row>
        <row r="9901">
          <cell r="A9901" t="str">
            <v>396630100</v>
          </cell>
        </row>
        <row r="9902">
          <cell r="A9902" t="str">
            <v>396633000</v>
          </cell>
        </row>
        <row r="9903">
          <cell r="A9903" t="str">
            <v>396633100</v>
          </cell>
        </row>
        <row r="9904">
          <cell r="A9904" t="str">
            <v>396633200</v>
          </cell>
        </row>
        <row r="9905">
          <cell r="A9905" t="str">
            <v>396635000</v>
          </cell>
        </row>
        <row r="9906">
          <cell r="A9906" t="str">
            <v>396635100</v>
          </cell>
        </row>
        <row r="9907">
          <cell r="A9907" t="str">
            <v>396635102</v>
          </cell>
        </row>
        <row r="9908">
          <cell r="A9908" t="str">
            <v>396635200</v>
          </cell>
        </row>
        <row r="9909">
          <cell r="A9909" t="str">
            <v>396637000</v>
          </cell>
        </row>
        <row r="9910">
          <cell r="A9910" t="str">
            <v>396637100</v>
          </cell>
        </row>
        <row r="9911">
          <cell r="A9911" t="str">
            <v>396637200</v>
          </cell>
        </row>
        <row r="9912">
          <cell r="A9912" t="str">
            <v>396637300</v>
          </cell>
        </row>
        <row r="9913">
          <cell r="A9913" t="str">
            <v>396639000</v>
          </cell>
        </row>
        <row r="9914">
          <cell r="A9914" t="str">
            <v>396639100</v>
          </cell>
        </row>
        <row r="9915">
          <cell r="A9915" t="str">
            <v>396639200</v>
          </cell>
        </row>
        <row r="9916">
          <cell r="A9916" t="str">
            <v>396639300</v>
          </cell>
        </row>
        <row r="9917">
          <cell r="A9917" t="str">
            <v>396639400</v>
          </cell>
        </row>
        <row r="9918">
          <cell r="A9918" t="str">
            <v>396641000</v>
          </cell>
        </row>
        <row r="9919">
          <cell r="A9919" t="str">
            <v>396641100</v>
          </cell>
        </row>
        <row r="9920">
          <cell r="A9920" t="str">
            <v>396641200</v>
          </cell>
        </row>
        <row r="9921">
          <cell r="A9921" t="str">
            <v>396641300</v>
          </cell>
        </row>
        <row r="9922">
          <cell r="A9922" t="str">
            <v>396641400</v>
          </cell>
        </row>
        <row r="9923">
          <cell r="A9923" t="str">
            <v>396643000</v>
          </cell>
        </row>
        <row r="9924">
          <cell r="A9924" t="str">
            <v>396643100</v>
          </cell>
        </row>
        <row r="9925">
          <cell r="A9925" t="str">
            <v>396643200</v>
          </cell>
        </row>
        <row r="9926">
          <cell r="A9926" t="str">
            <v>396647000</v>
          </cell>
        </row>
        <row r="9927">
          <cell r="A9927" t="str">
            <v>396647100</v>
          </cell>
        </row>
        <row r="9928">
          <cell r="A9928" t="str">
            <v>396647200</v>
          </cell>
        </row>
        <row r="9929">
          <cell r="A9929" t="str">
            <v>396647300</v>
          </cell>
        </row>
        <row r="9930">
          <cell r="A9930" t="str">
            <v>396647400</v>
          </cell>
        </row>
        <row r="9931">
          <cell r="A9931" t="str">
            <v>396649000</v>
          </cell>
        </row>
        <row r="9932">
          <cell r="A9932" t="str">
            <v>396649100</v>
          </cell>
        </row>
        <row r="9933">
          <cell r="A9933" t="str">
            <v>396649200</v>
          </cell>
        </row>
        <row r="9934">
          <cell r="A9934" t="str">
            <v>396649300</v>
          </cell>
        </row>
        <row r="9935">
          <cell r="A9935" t="str">
            <v>396649400</v>
          </cell>
        </row>
        <row r="9936">
          <cell r="A9936" t="str">
            <v>396649500</v>
          </cell>
        </row>
        <row r="9937">
          <cell r="A9937" t="str">
            <v>396649600</v>
          </cell>
        </row>
        <row r="9938">
          <cell r="A9938" t="str">
            <v>396651000</v>
          </cell>
        </row>
        <row r="9939">
          <cell r="A9939" t="str">
            <v>396651100</v>
          </cell>
        </row>
        <row r="9940">
          <cell r="A9940" t="str">
            <v>396651200</v>
          </cell>
        </row>
        <row r="9941">
          <cell r="A9941" t="str">
            <v>396651300</v>
          </cell>
        </row>
        <row r="9942">
          <cell r="A9942" t="str">
            <v>396651400</v>
          </cell>
        </row>
        <row r="9943">
          <cell r="A9943" t="str">
            <v>396651600</v>
          </cell>
        </row>
        <row r="9944">
          <cell r="A9944" t="str">
            <v>396651700</v>
          </cell>
        </row>
        <row r="9945">
          <cell r="A9945" t="str">
            <v>396651800</v>
          </cell>
        </row>
        <row r="9946">
          <cell r="A9946" t="str">
            <v>396653000</v>
          </cell>
        </row>
        <row r="9947">
          <cell r="A9947" t="str">
            <v>396653100</v>
          </cell>
        </row>
        <row r="9948">
          <cell r="A9948" t="str">
            <v>396653200</v>
          </cell>
        </row>
        <row r="9949">
          <cell r="A9949" t="str">
            <v>396653300</v>
          </cell>
        </row>
        <row r="9950">
          <cell r="A9950" t="str">
            <v>396655000</v>
          </cell>
        </row>
        <row r="9951">
          <cell r="A9951" t="str">
            <v>396655100</v>
          </cell>
        </row>
        <row r="9952">
          <cell r="A9952" t="str">
            <v>396657000</v>
          </cell>
        </row>
        <row r="9953">
          <cell r="A9953" t="str">
            <v>396657100</v>
          </cell>
        </row>
        <row r="9954">
          <cell r="A9954" t="str">
            <v>396657200</v>
          </cell>
        </row>
        <row r="9955">
          <cell r="A9955" t="str">
            <v>396657300</v>
          </cell>
        </row>
        <row r="9956">
          <cell r="A9956" t="str">
            <v>396659000</v>
          </cell>
        </row>
        <row r="9957">
          <cell r="A9957" t="str">
            <v>396659100</v>
          </cell>
        </row>
        <row r="9958">
          <cell r="A9958" t="str">
            <v>396661000</v>
          </cell>
        </row>
        <row r="9959">
          <cell r="A9959" t="str">
            <v>396661100</v>
          </cell>
        </row>
        <row r="9960">
          <cell r="A9960" t="str">
            <v>396661200</v>
          </cell>
        </row>
        <row r="9961">
          <cell r="A9961" t="str">
            <v>396661300</v>
          </cell>
        </row>
        <row r="9962">
          <cell r="A9962" t="str">
            <v>396663000</v>
          </cell>
        </row>
        <row r="9963">
          <cell r="A9963" t="str">
            <v>396663100</v>
          </cell>
        </row>
        <row r="9964">
          <cell r="A9964" t="str">
            <v>396663200</v>
          </cell>
        </row>
        <row r="9965">
          <cell r="A9965" t="str">
            <v>396665000</v>
          </cell>
        </row>
        <row r="9966">
          <cell r="A9966" t="str">
            <v>396665100</v>
          </cell>
        </row>
        <row r="9967">
          <cell r="A9967" t="str">
            <v>396665200</v>
          </cell>
        </row>
        <row r="9968">
          <cell r="A9968" t="str">
            <v>396665300</v>
          </cell>
        </row>
        <row r="9969">
          <cell r="A9969" t="str">
            <v>396665400</v>
          </cell>
        </row>
        <row r="9970">
          <cell r="A9970" t="str">
            <v>396800000</v>
          </cell>
        </row>
        <row r="9971">
          <cell r="A9971" t="str">
            <v>396830000</v>
          </cell>
        </row>
        <row r="9972">
          <cell r="A9972" t="str">
            <v>396830100</v>
          </cell>
        </row>
        <row r="9973">
          <cell r="A9973" t="str">
            <v>396835000</v>
          </cell>
        </row>
        <row r="9974">
          <cell r="A9974" t="str">
            <v>396835100</v>
          </cell>
        </row>
        <row r="9975">
          <cell r="A9975" t="str">
            <v>396835200</v>
          </cell>
        </row>
        <row r="9976">
          <cell r="A9976" t="str">
            <v>396835300</v>
          </cell>
        </row>
        <row r="9977">
          <cell r="A9977" t="str">
            <v>396835400</v>
          </cell>
        </row>
        <row r="9978">
          <cell r="A9978" t="str">
            <v>396837000</v>
          </cell>
        </row>
        <row r="9979">
          <cell r="A9979" t="str">
            <v>396837100</v>
          </cell>
        </row>
        <row r="9980">
          <cell r="A9980" t="str">
            <v>396837200</v>
          </cell>
        </row>
        <row r="9981">
          <cell r="A9981" t="str">
            <v>396837300</v>
          </cell>
        </row>
        <row r="9982">
          <cell r="A9982" t="str">
            <v>396837400</v>
          </cell>
        </row>
        <row r="9983">
          <cell r="A9983" t="str">
            <v>396837500</v>
          </cell>
        </row>
        <row r="9984">
          <cell r="A9984" t="str">
            <v>396839000</v>
          </cell>
        </row>
        <row r="9985">
          <cell r="A9985" t="str">
            <v>396839100</v>
          </cell>
        </row>
        <row r="9986">
          <cell r="A9986" t="str">
            <v>396839300</v>
          </cell>
        </row>
        <row r="9987">
          <cell r="A9987" t="str">
            <v>396839400</v>
          </cell>
        </row>
        <row r="9988">
          <cell r="A9988" t="str">
            <v>396843000</v>
          </cell>
        </row>
        <row r="9989">
          <cell r="A9989" t="str">
            <v>396843100</v>
          </cell>
        </row>
        <row r="9990">
          <cell r="A9990" t="str">
            <v>396843200</v>
          </cell>
        </row>
        <row r="9991">
          <cell r="A9991" t="str">
            <v>396843300</v>
          </cell>
        </row>
        <row r="9992">
          <cell r="A9992" t="str">
            <v>396843400</v>
          </cell>
        </row>
        <row r="9993">
          <cell r="A9993" t="str">
            <v>396843405</v>
          </cell>
        </row>
        <row r="9994">
          <cell r="A9994" t="str">
            <v>396843500</v>
          </cell>
        </row>
        <row r="9995">
          <cell r="A9995" t="str">
            <v>396843600</v>
          </cell>
        </row>
        <row r="9996">
          <cell r="A9996" t="str">
            <v>396843700</v>
          </cell>
        </row>
        <row r="9997">
          <cell r="A9997" t="str">
            <v>396845000</v>
          </cell>
        </row>
        <row r="9998">
          <cell r="A9998" t="str">
            <v>396845100</v>
          </cell>
        </row>
        <row r="9999">
          <cell r="A9999" t="str">
            <v>396845200</v>
          </cell>
        </row>
        <row r="10000">
          <cell r="A10000" t="str">
            <v>396845400</v>
          </cell>
        </row>
        <row r="10001">
          <cell r="A10001" t="str">
            <v>396845500</v>
          </cell>
        </row>
        <row r="10002">
          <cell r="A10002" t="str">
            <v>396847000</v>
          </cell>
        </row>
        <row r="10003">
          <cell r="A10003" t="str">
            <v>396847100</v>
          </cell>
        </row>
        <row r="10004">
          <cell r="A10004" t="str">
            <v>396847200</v>
          </cell>
        </row>
        <row r="10005">
          <cell r="A10005" t="str">
            <v>396847300</v>
          </cell>
        </row>
        <row r="10006">
          <cell r="A10006" t="str">
            <v>396847400</v>
          </cell>
        </row>
        <row r="10007">
          <cell r="A10007" t="str">
            <v>396847405</v>
          </cell>
        </row>
        <row r="10008">
          <cell r="A10008" t="str">
            <v>396847500</v>
          </cell>
        </row>
        <row r="10009">
          <cell r="A10009" t="str">
            <v>396847600</v>
          </cell>
        </row>
        <row r="10010">
          <cell r="A10010" t="str">
            <v>396849000</v>
          </cell>
        </row>
        <row r="10011">
          <cell r="A10011" t="str">
            <v>396849100</v>
          </cell>
        </row>
        <row r="10012">
          <cell r="A10012" t="str">
            <v>396849105</v>
          </cell>
        </row>
        <row r="10013">
          <cell r="A10013" t="str">
            <v>396849200</v>
          </cell>
        </row>
        <row r="10014">
          <cell r="A10014" t="str">
            <v>396849300</v>
          </cell>
        </row>
        <row r="10015">
          <cell r="A10015" t="str">
            <v>396849400</v>
          </cell>
        </row>
        <row r="10016">
          <cell r="A10016" t="str">
            <v>396851000</v>
          </cell>
        </row>
        <row r="10017">
          <cell r="A10017" t="str">
            <v>396851100</v>
          </cell>
        </row>
        <row r="10018">
          <cell r="A10018" t="str">
            <v>396851200</v>
          </cell>
        </row>
        <row r="10019">
          <cell r="A10019" t="str">
            <v>396851500</v>
          </cell>
        </row>
        <row r="10020">
          <cell r="A10020" t="str">
            <v>396853000</v>
          </cell>
        </row>
        <row r="10021">
          <cell r="A10021" t="str">
            <v>396853100</v>
          </cell>
        </row>
        <row r="10022">
          <cell r="A10022" t="str">
            <v>396853200</v>
          </cell>
        </row>
        <row r="10023">
          <cell r="A10023" t="str">
            <v>396853300</v>
          </cell>
        </row>
        <row r="10024">
          <cell r="A10024" t="str">
            <v>396853400</v>
          </cell>
        </row>
        <row r="10025">
          <cell r="A10025" t="str">
            <v>396855000</v>
          </cell>
        </row>
        <row r="10026">
          <cell r="A10026" t="str">
            <v>396855100</v>
          </cell>
        </row>
        <row r="10027">
          <cell r="A10027" t="str">
            <v>396855300</v>
          </cell>
        </row>
        <row r="10028">
          <cell r="A10028" t="str">
            <v>396855400</v>
          </cell>
        </row>
        <row r="10029">
          <cell r="A10029" t="str">
            <v>396857000</v>
          </cell>
        </row>
        <row r="10030">
          <cell r="A10030" t="str">
            <v>396857100</v>
          </cell>
        </row>
        <row r="10031">
          <cell r="A10031" t="str">
            <v>396857105</v>
          </cell>
        </row>
        <row r="10032">
          <cell r="A10032" t="str">
            <v>396857400</v>
          </cell>
        </row>
        <row r="10033">
          <cell r="A10033" t="str">
            <v>396859000</v>
          </cell>
        </row>
        <row r="10034">
          <cell r="A10034" t="str">
            <v>396859100</v>
          </cell>
        </row>
        <row r="10035">
          <cell r="A10035" t="str">
            <v>396859200</v>
          </cell>
        </row>
        <row r="10036">
          <cell r="A10036" t="str">
            <v>396859400</v>
          </cell>
        </row>
        <row r="10037">
          <cell r="A10037" t="str">
            <v>396859500</v>
          </cell>
        </row>
        <row r="10038">
          <cell r="A10038" t="str">
            <v>396859700</v>
          </cell>
        </row>
        <row r="10039">
          <cell r="A10039" t="str">
            <v>396865000</v>
          </cell>
        </row>
        <row r="10040">
          <cell r="A10040" t="str">
            <v>396865100</v>
          </cell>
        </row>
        <row r="10041">
          <cell r="A10041" t="str">
            <v>396865300</v>
          </cell>
        </row>
        <row r="10042">
          <cell r="A10042" t="str">
            <v>396865400</v>
          </cell>
        </row>
        <row r="10043">
          <cell r="A10043" t="str">
            <v>430000000</v>
          </cell>
        </row>
        <row r="10044">
          <cell r="A10044" t="str">
            <v>431000000</v>
          </cell>
        </row>
        <row r="10045">
          <cell r="A10045" t="str">
            <v>431010000</v>
          </cell>
        </row>
        <row r="10046">
          <cell r="A10046" t="str">
            <v>431033000</v>
          </cell>
        </row>
        <row r="10047">
          <cell r="A10047" t="str">
            <v>431033100</v>
          </cell>
        </row>
        <row r="10048">
          <cell r="A10048" t="str">
            <v>431033200</v>
          </cell>
        </row>
        <row r="10049">
          <cell r="A10049" t="str">
            <v>431033300</v>
          </cell>
        </row>
        <row r="10050">
          <cell r="A10050" t="str">
            <v>431033400</v>
          </cell>
        </row>
        <row r="10051">
          <cell r="A10051" t="str">
            <v>431035000</v>
          </cell>
        </row>
        <row r="10052">
          <cell r="A10052" t="str">
            <v>431035100</v>
          </cell>
        </row>
        <row r="10053">
          <cell r="A10053" t="str">
            <v>431037000</v>
          </cell>
        </row>
        <row r="10054">
          <cell r="A10054" t="str">
            <v>431037100</v>
          </cell>
        </row>
        <row r="10055">
          <cell r="A10055" t="str">
            <v>431037200</v>
          </cell>
        </row>
        <row r="10056">
          <cell r="A10056" t="str">
            <v>431039000</v>
          </cell>
        </row>
        <row r="10057">
          <cell r="A10057" t="str">
            <v>431039100</v>
          </cell>
        </row>
        <row r="10058">
          <cell r="A10058" t="str">
            <v>431039200</v>
          </cell>
        </row>
        <row r="10059">
          <cell r="A10059" t="str">
            <v>431041000</v>
          </cell>
        </row>
        <row r="10060">
          <cell r="A10060" t="str">
            <v>431041100</v>
          </cell>
        </row>
        <row r="10061">
          <cell r="A10061" t="str">
            <v>431043000</v>
          </cell>
        </row>
        <row r="10062">
          <cell r="A10062" t="str">
            <v>431043100</v>
          </cell>
        </row>
        <row r="10063">
          <cell r="A10063" t="str">
            <v>431043400</v>
          </cell>
        </row>
        <row r="10064">
          <cell r="A10064" t="str">
            <v>431043600</v>
          </cell>
        </row>
        <row r="10065">
          <cell r="A10065" t="str">
            <v>431045000</v>
          </cell>
        </row>
        <row r="10066">
          <cell r="A10066" t="str">
            <v>431045100</v>
          </cell>
        </row>
        <row r="10067">
          <cell r="A10067" t="str">
            <v>431045200</v>
          </cell>
        </row>
        <row r="10068">
          <cell r="A10068" t="str">
            <v>431045300</v>
          </cell>
        </row>
        <row r="10069">
          <cell r="A10069" t="str">
            <v>431046000</v>
          </cell>
        </row>
        <row r="10070">
          <cell r="A10070" t="str">
            <v>431046100</v>
          </cell>
        </row>
        <row r="10071">
          <cell r="A10071" t="str">
            <v>431046300</v>
          </cell>
        </row>
        <row r="10072">
          <cell r="A10072" t="str">
            <v>431047000</v>
          </cell>
        </row>
        <row r="10073">
          <cell r="A10073" t="str">
            <v>431047100</v>
          </cell>
        </row>
        <row r="10074">
          <cell r="A10074" t="str">
            <v>431047200</v>
          </cell>
        </row>
        <row r="10075">
          <cell r="A10075" t="str">
            <v>431900000</v>
          </cell>
        </row>
        <row r="10076">
          <cell r="A10076" t="str">
            <v>431910000</v>
          </cell>
        </row>
        <row r="10077">
          <cell r="A10077" t="str">
            <v>433200000</v>
          </cell>
        </row>
        <row r="10078">
          <cell r="A10078" t="str">
            <v>433220000</v>
          </cell>
        </row>
        <row r="10079">
          <cell r="A10079" t="str">
            <v>433220100</v>
          </cell>
        </row>
        <row r="10080">
          <cell r="A10080" t="str">
            <v>433231000</v>
          </cell>
        </row>
        <row r="10081">
          <cell r="A10081" t="str">
            <v>433231100</v>
          </cell>
        </row>
        <row r="10082">
          <cell r="A10082" t="str">
            <v>433232000</v>
          </cell>
        </row>
        <row r="10083">
          <cell r="A10083" t="str">
            <v>433232100</v>
          </cell>
        </row>
        <row r="10084">
          <cell r="A10084" t="str">
            <v>433232200</v>
          </cell>
        </row>
        <row r="10085">
          <cell r="A10085" t="str">
            <v>433233000</v>
          </cell>
        </row>
        <row r="10086">
          <cell r="A10086" t="str">
            <v>433233100</v>
          </cell>
        </row>
        <row r="10087">
          <cell r="A10087" t="str">
            <v>433233300</v>
          </cell>
        </row>
        <row r="10088">
          <cell r="A10088" t="str">
            <v>433233400</v>
          </cell>
        </row>
        <row r="10089">
          <cell r="A10089" t="str">
            <v>433233700</v>
          </cell>
        </row>
        <row r="10090">
          <cell r="A10090" t="str">
            <v>433234000</v>
          </cell>
        </row>
        <row r="10091">
          <cell r="A10091" t="str">
            <v>433234100</v>
          </cell>
        </row>
        <row r="10092">
          <cell r="A10092" t="str">
            <v>433234400</v>
          </cell>
        </row>
        <row r="10093">
          <cell r="A10093" t="str">
            <v>433234700</v>
          </cell>
        </row>
        <row r="10094">
          <cell r="A10094" t="str">
            <v>433235000</v>
          </cell>
        </row>
        <row r="10095">
          <cell r="A10095" t="str">
            <v>433235100</v>
          </cell>
        </row>
        <row r="10096">
          <cell r="A10096" t="str">
            <v>433235200</v>
          </cell>
        </row>
        <row r="10097">
          <cell r="A10097" t="str">
            <v>433235300</v>
          </cell>
        </row>
        <row r="10098">
          <cell r="A10098" t="str">
            <v>433236000</v>
          </cell>
        </row>
        <row r="10099">
          <cell r="A10099" t="str">
            <v>433236100</v>
          </cell>
        </row>
        <row r="10100">
          <cell r="A10100" t="str">
            <v>433237000</v>
          </cell>
        </row>
        <row r="10101">
          <cell r="A10101" t="str">
            <v>433237100</v>
          </cell>
        </row>
        <row r="10102">
          <cell r="A10102" t="str">
            <v>433238000</v>
          </cell>
        </row>
        <row r="10103">
          <cell r="A10103" t="str">
            <v>433238100</v>
          </cell>
        </row>
        <row r="10104">
          <cell r="A10104" t="str">
            <v>433238500</v>
          </cell>
        </row>
        <row r="10105">
          <cell r="A10105" t="str">
            <v>433238700</v>
          </cell>
        </row>
        <row r="10106">
          <cell r="A10106" t="str">
            <v>433239000</v>
          </cell>
        </row>
        <row r="10107">
          <cell r="A10107" t="str">
            <v>433239100</v>
          </cell>
        </row>
        <row r="10108">
          <cell r="A10108" t="str">
            <v>433239800</v>
          </cell>
        </row>
        <row r="10109">
          <cell r="A10109" t="str">
            <v>433239880</v>
          </cell>
        </row>
        <row r="10110">
          <cell r="A10110" t="str">
            <v>433241000</v>
          </cell>
        </row>
        <row r="10111">
          <cell r="A10111" t="str">
            <v>433241100</v>
          </cell>
        </row>
        <row r="10112">
          <cell r="A10112" t="str">
            <v>433242000</v>
          </cell>
        </row>
        <row r="10113">
          <cell r="A10113" t="str">
            <v>433242100</v>
          </cell>
        </row>
        <row r="10114">
          <cell r="A10114" t="str">
            <v>433242300</v>
          </cell>
        </row>
        <row r="10115">
          <cell r="A10115" t="str">
            <v>433242500</v>
          </cell>
        </row>
        <row r="10116">
          <cell r="A10116" t="str">
            <v>433243000</v>
          </cell>
        </row>
        <row r="10117">
          <cell r="A10117" t="str">
            <v>433243100</v>
          </cell>
        </row>
        <row r="10118">
          <cell r="A10118" t="str">
            <v>433243300</v>
          </cell>
        </row>
        <row r="10119">
          <cell r="A10119" t="str">
            <v>433243500</v>
          </cell>
        </row>
        <row r="10120">
          <cell r="A10120" t="str">
            <v>433244000</v>
          </cell>
        </row>
        <row r="10121">
          <cell r="A10121" t="str">
            <v>433244100</v>
          </cell>
        </row>
        <row r="10122">
          <cell r="A10122" t="str">
            <v>433245000</v>
          </cell>
        </row>
        <row r="10123">
          <cell r="A10123" t="str">
            <v>433245100</v>
          </cell>
        </row>
        <row r="10124">
          <cell r="A10124" t="str">
            <v>433245200</v>
          </cell>
        </row>
        <row r="10125">
          <cell r="A10125" t="str">
            <v>433245300</v>
          </cell>
        </row>
        <row r="10126">
          <cell r="A10126" t="str">
            <v>433245400</v>
          </cell>
        </row>
        <row r="10127">
          <cell r="A10127" t="str">
            <v>433246000</v>
          </cell>
        </row>
        <row r="10128">
          <cell r="A10128" t="str">
            <v>433246100</v>
          </cell>
        </row>
        <row r="10129">
          <cell r="A10129" t="str">
            <v>433246200</v>
          </cell>
        </row>
        <row r="10130">
          <cell r="A10130" t="str">
            <v>433246300</v>
          </cell>
        </row>
        <row r="10131">
          <cell r="A10131" t="str">
            <v>433247000</v>
          </cell>
        </row>
        <row r="10132">
          <cell r="A10132" t="str">
            <v>433247100</v>
          </cell>
        </row>
        <row r="10133">
          <cell r="A10133" t="str">
            <v>433248000</v>
          </cell>
        </row>
        <row r="10134">
          <cell r="A10134" t="str">
            <v>433248100</v>
          </cell>
        </row>
        <row r="10135">
          <cell r="A10135" t="str">
            <v>433249000</v>
          </cell>
        </row>
        <row r="10136">
          <cell r="A10136" t="str">
            <v>433249100</v>
          </cell>
        </row>
        <row r="10137">
          <cell r="A10137" t="str">
            <v>433249200</v>
          </cell>
        </row>
        <row r="10138">
          <cell r="A10138" t="str">
            <v>433253000</v>
          </cell>
        </row>
        <row r="10139">
          <cell r="A10139" t="str">
            <v>433253100</v>
          </cell>
        </row>
        <row r="10140">
          <cell r="A10140" t="str">
            <v>433253300</v>
          </cell>
        </row>
        <row r="10141">
          <cell r="A10141" t="str">
            <v>433255000</v>
          </cell>
        </row>
        <row r="10142">
          <cell r="A10142" t="str">
            <v>433255100</v>
          </cell>
        </row>
        <row r="10143">
          <cell r="A10143" t="str">
            <v>433255600</v>
          </cell>
        </row>
        <row r="10144">
          <cell r="A10144" t="str">
            <v>433256000</v>
          </cell>
        </row>
        <row r="10145">
          <cell r="A10145" t="str">
            <v>433256100</v>
          </cell>
        </row>
        <row r="10146">
          <cell r="A10146" t="str">
            <v>433257000</v>
          </cell>
        </row>
        <row r="10147">
          <cell r="A10147" t="str">
            <v>433257100</v>
          </cell>
        </row>
        <row r="10148">
          <cell r="A10148" t="str">
            <v>433257400</v>
          </cell>
        </row>
        <row r="10149">
          <cell r="A10149" t="str">
            <v>433257580</v>
          </cell>
        </row>
        <row r="10150">
          <cell r="A10150" t="str">
            <v>433257600</v>
          </cell>
        </row>
        <row r="10151">
          <cell r="A10151" t="str">
            <v>433257680</v>
          </cell>
        </row>
        <row r="10152">
          <cell r="A10152" t="str">
            <v>433257700</v>
          </cell>
        </row>
        <row r="10153">
          <cell r="A10153" t="str">
            <v>433257800</v>
          </cell>
        </row>
        <row r="10154">
          <cell r="A10154" t="str">
            <v>433257900</v>
          </cell>
        </row>
        <row r="10155">
          <cell r="A10155" t="str">
            <v>433259000</v>
          </cell>
        </row>
        <row r="10156">
          <cell r="A10156" t="str">
            <v>433259100</v>
          </cell>
        </row>
        <row r="10157">
          <cell r="A10157" t="str">
            <v>433259300</v>
          </cell>
        </row>
        <row r="10158">
          <cell r="A10158" t="str">
            <v>433259500</v>
          </cell>
        </row>
        <row r="10159">
          <cell r="A10159" t="str">
            <v>433259700</v>
          </cell>
        </row>
        <row r="10160">
          <cell r="A10160" t="str">
            <v>433600000</v>
          </cell>
        </row>
        <row r="10161">
          <cell r="A10161" t="str">
            <v>433630000</v>
          </cell>
        </row>
        <row r="10162">
          <cell r="A10162" t="str">
            <v>433630100</v>
          </cell>
        </row>
        <row r="10163">
          <cell r="A10163" t="str">
            <v>433633000</v>
          </cell>
        </row>
        <row r="10164">
          <cell r="A10164" t="str">
            <v>433633100</v>
          </cell>
        </row>
        <row r="10165">
          <cell r="A10165" t="str">
            <v>433633105</v>
          </cell>
        </row>
        <row r="10166">
          <cell r="A10166" t="str">
            <v>433635000</v>
          </cell>
        </row>
        <row r="10167">
          <cell r="A10167" t="str">
            <v>433635100</v>
          </cell>
        </row>
        <row r="10168">
          <cell r="A10168" t="str">
            <v>433636000</v>
          </cell>
        </row>
        <row r="10169">
          <cell r="A10169" t="str">
            <v>433636100</v>
          </cell>
        </row>
        <row r="10170">
          <cell r="A10170" t="str">
            <v>433636103</v>
          </cell>
        </row>
        <row r="10171">
          <cell r="A10171" t="str">
            <v>433636105</v>
          </cell>
        </row>
        <row r="10172">
          <cell r="A10172" t="str">
            <v>433637000</v>
          </cell>
        </row>
        <row r="10173">
          <cell r="A10173" t="str">
            <v>433637100</v>
          </cell>
        </row>
        <row r="10174">
          <cell r="A10174" t="str">
            <v>433639000</v>
          </cell>
        </row>
        <row r="10175">
          <cell r="A10175" t="str">
            <v>433639100</v>
          </cell>
        </row>
        <row r="10176">
          <cell r="A10176" t="str">
            <v>433643000</v>
          </cell>
        </row>
        <row r="10177">
          <cell r="A10177" t="str">
            <v>433643100</v>
          </cell>
        </row>
        <row r="10178">
          <cell r="A10178" t="str">
            <v>433644000</v>
          </cell>
        </row>
        <row r="10179">
          <cell r="A10179" t="str">
            <v>433644100</v>
          </cell>
        </row>
        <row r="10180">
          <cell r="A10180" t="str">
            <v>433644105</v>
          </cell>
        </row>
        <row r="10181">
          <cell r="A10181" t="str">
            <v>433645000</v>
          </cell>
        </row>
        <row r="10182">
          <cell r="A10182" t="str">
            <v>433645100</v>
          </cell>
        </row>
        <row r="10183">
          <cell r="A10183" t="str">
            <v>433645103</v>
          </cell>
        </row>
        <row r="10184">
          <cell r="A10184" t="str">
            <v>433645105</v>
          </cell>
        </row>
        <row r="10185">
          <cell r="A10185" t="str">
            <v>433645300</v>
          </cell>
        </row>
        <row r="10186">
          <cell r="A10186" t="str">
            <v>433646000</v>
          </cell>
        </row>
        <row r="10187">
          <cell r="A10187" t="str">
            <v>433646100</v>
          </cell>
        </row>
        <row r="10188">
          <cell r="A10188" t="str">
            <v>433647000</v>
          </cell>
        </row>
        <row r="10189">
          <cell r="A10189" t="str">
            <v>433647100</v>
          </cell>
        </row>
        <row r="10190">
          <cell r="A10190" t="str">
            <v>433649000</v>
          </cell>
        </row>
        <row r="10191">
          <cell r="A10191" t="str">
            <v>433649100</v>
          </cell>
        </row>
        <row r="10192">
          <cell r="A10192" t="str">
            <v>433649300</v>
          </cell>
        </row>
        <row r="10193">
          <cell r="A10193" t="str">
            <v>433651000</v>
          </cell>
        </row>
        <row r="10194">
          <cell r="A10194" t="str">
            <v>433651100</v>
          </cell>
        </row>
        <row r="10195">
          <cell r="A10195" t="str">
            <v>433653000</v>
          </cell>
        </row>
        <row r="10196">
          <cell r="A10196" t="str">
            <v>433653100</v>
          </cell>
        </row>
        <row r="10197">
          <cell r="A10197" t="str">
            <v>433653200</v>
          </cell>
        </row>
        <row r="10198">
          <cell r="A10198" t="str">
            <v>433655000</v>
          </cell>
        </row>
        <row r="10199">
          <cell r="A10199" t="str">
            <v>433655100</v>
          </cell>
        </row>
        <row r="10200">
          <cell r="A10200" t="str">
            <v>434000000</v>
          </cell>
        </row>
        <row r="10201">
          <cell r="A10201" t="str">
            <v>434030000</v>
          </cell>
        </row>
        <row r="10202">
          <cell r="A10202" t="str">
            <v>434030100</v>
          </cell>
        </row>
        <row r="10203">
          <cell r="A10203" t="str">
            <v>434031000</v>
          </cell>
        </row>
        <row r="10204">
          <cell r="A10204" t="str">
            <v>434031100</v>
          </cell>
        </row>
        <row r="10205">
          <cell r="A10205" t="str">
            <v>434033000</v>
          </cell>
        </row>
        <row r="10206">
          <cell r="A10206" t="str">
            <v>434033100</v>
          </cell>
        </row>
        <row r="10207">
          <cell r="A10207" t="str">
            <v>434035000</v>
          </cell>
        </row>
        <row r="10208">
          <cell r="A10208" t="str">
            <v>434035100</v>
          </cell>
        </row>
        <row r="10209">
          <cell r="A10209" t="str">
            <v>434037000</v>
          </cell>
        </row>
        <row r="10210">
          <cell r="A10210" t="str">
            <v>434037100</v>
          </cell>
        </row>
        <row r="10211">
          <cell r="A10211" t="str">
            <v>434037200</v>
          </cell>
        </row>
        <row r="10212">
          <cell r="A10212" t="str">
            <v>434039000</v>
          </cell>
        </row>
        <row r="10213">
          <cell r="A10213" t="str">
            <v>434039100</v>
          </cell>
        </row>
        <row r="10214">
          <cell r="A10214" t="str">
            <v>434039200</v>
          </cell>
        </row>
        <row r="10215">
          <cell r="A10215" t="str">
            <v>434039400</v>
          </cell>
        </row>
        <row r="10216">
          <cell r="A10216" t="str">
            <v>434040000</v>
          </cell>
        </row>
        <row r="10217">
          <cell r="A10217" t="str">
            <v>434040100</v>
          </cell>
        </row>
        <row r="10218">
          <cell r="A10218" t="str">
            <v>434041000</v>
          </cell>
        </row>
        <row r="10219">
          <cell r="A10219" t="str">
            <v>434041100</v>
          </cell>
        </row>
        <row r="10220">
          <cell r="A10220" t="str">
            <v>434042000</v>
          </cell>
        </row>
        <row r="10221">
          <cell r="A10221" t="str">
            <v>434042100</v>
          </cell>
        </row>
        <row r="10222">
          <cell r="A10222" t="str">
            <v>434043000</v>
          </cell>
        </row>
        <row r="10223">
          <cell r="A10223" t="str">
            <v>434043100</v>
          </cell>
        </row>
        <row r="10224">
          <cell r="A10224" t="str">
            <v>434043200</v>
          </cell>
        </row>
        <row r="10225">
          <cell r="A10225" t="str">
            <v>434043300</v>
          </cell>
        </row>
        <row r="10226">
          <cell r="A10226" t="str">
            <v>434045000</v>
          </cell>
        </row>
        <row r="10227">
          <cell r="A10227" t="str">
            <v>434045100</v>
          </cell>
        </row>
        <row r="10228">
          <cell r="A10228" t="str">
            <v>434046000</v>
          </cell>
        </row>
        <row r="10229">
          <cell r="A10229" t="str">
            <v>434046100</v>
          </cell>
        </row>
        <row r="10230">
          <cell r="A10230" t="str">
            <v>434047000</v>
          </cell>
        </row>
        <row r="10231">
          <cell r="A10231" t="str">
            <v>434047100</v>
          </cell>
        </row>
        <row r="10232">
          <cell r="A10232" t="str">
            <v>434047300</v>
          </cell>
        </row>
        <row r="10233">
          <cell r="A10233" t="str">
            <v>434047400</v>
          </cell>
        </row>
        <row r="10234">
          <cell r="A10234" t="str">
            <v>434049000</v>
          </cell>
        </row>
        <row r="10235">
          <cell r="A10235" t="str">
            <v>434049100</v>
          </cell>
        </row>
        <row r="10236">
          <cell r="A10236" t="str">
            <v>434051000</v>
          </cell>
        </row>
        <row r="10237">
          <cell r="A10237" t="str">
            <v>434051100</v>
          </cell>
        </row>
        <row r="10238">
          <cell r="A10238" t="str">
            <v>434053000</v>
          </cell>
        </row>
        <row r="10239">
          <cell r="A10239" t="str">
            <v>434053100</v>
          </cell>
        </row>
        <row r="10240">
          <cell r="A10240" t="str">
            <v>434054000</v>
          </cell>
        </row>
        <row r="10241">
          <cell r="A10241" t="str">
            <v>434054100</v>
          </cell>
        </row>
        <row r="10242">
          <cell r="A10242" t="str">
            <v>434055000</v>
          </cell>
        </row>
        <row r="10243">
          <cell r="A10243" t="str">
            <v>434055100</v>
          </cell>
        </row>
        <row r="10244">
          <cell r="A10244" t="str">
            <v>434055500</v>
          </cell>
        </row>
        <row r="10245">
          <cell r="A10245" t="str">
            <v>434056000</v>
          </cell>
        </row>
        <row r="10246">
          <cell r="A10246" t="str">
            <v>434056100</v>
          </cell>
        </row>
        <row r="10247">
          <cell r="A10247" t="str">
            <v>434057000</v>
          </cell>
        </row>
        <row r="10248">
          <cell r="A10248" t="str">
            <v>434057100</v>
          </cell>
        </row>
        <row r="10249">
          <cell r="A10249" t="str">
            <v>434057300</v>
          </cell>
        </row>
        <row r="10250">
          <cell r="A10250" t="str">
            <v>434059000</v>
          </cell>
        </row>
        <row r="10251">
          <cell r="A10251" t="str">
            <v>434059100</v>
          </cell>
        </row>
        <row r="10252">
          <cell r="A10252" t="str">
            <v>434059200</v>
          </cell>
        </row>
        <row r="10253">
          <cell r="A10253" t="str">
            <v>434061000</v>
          </cell>
        </row>
        <row r="10254">
          <cell r="A10254" t="str">
            <v>434061100</v>
          </cell>
        </row>
        <row r="10255">
          <cell r="A10255" t="str">
            <v>434062000</v>
          </cell>
        </row>
        <row r="10256">
          <cell r="A10256" t="str">
            <v>434062100</v>
          </cell>
        </row>
        <row r="10257">
          <cell r="A10257" t="str">
            <v>434062600</v>
          </cell>
        </row>
        <row r="10258">
          <cell r="A10258" t="str">
            <v>434063000</v>
          </cell>
        </row>
        <row r="10259">
          <cell r="A10259" t="str">
            <v>434063100</v>
          </cell>
        </row>
        <row r="10260">
          <cell r="A10260" t="str">
            <v>434065000</v>
          </cell>
        </row>
        <row r="10261">
          <cell r="A10261" t="str">
            <v>434065100</v>
          </cell>
        </row>
        <row r="10262">
          <cell r="A10262" t="str">
            <v>434065300</v>
          </cell>
        </row>
        <row r="10263">
          <cell r="A10263" t="str">
            <v>434067000</v>
          </cell>
        </row>
        <row r="10264">
          <cell r="A10264" t="str">
            <v>434067100</v>
          </cell>
        </row>
        <row r="10265">
          <cell r="A10265" t="str">
            <v>434067500</v>
          </cell>
        </row>
        <row r="10266">
          <cell r="A10266" t="str">
            <v>434400000</v>
          </cell>
        </row>
        <row r="10267">
          <cell r="A10267" t="str">
            <v>434423000</v>
          </cell>
        </row>
        <row r="10268">
          <cell r="A10268" t="str">
            <v>434423100</v>
          </cell>
        </row>
        <row r="10269">
          <cell r="A10269" t="str">
            <v>434430000</v>
          </cell>
        </row>
        <row r="10270">
          <cell r="A10270" t="str">
            <v>434430100</v>
          </cell>
        </row>
        <row r="10271">
          <cell r="A10271" t="str">
            <v>434431000</v>
          </cell>
        </row>
        <row r="10272">
          <cell r="A10272" t="str">
            <v>434431100</v>
          </cell>
        </row>
        <row r="10273">
          <cell r="A10273" t="str">
            <v>434432000</v>
          </cell>
        </row>
        <row r="10274">
          <cell r="A10274" t="str">
            <v>434432100</v>
          </cell>
        </row>
        <row r="10275">
          <cell r="A10275" t="str">
            <v>434433000</v>
          </cell>
        </row>
        <row r="10276">
          <cell r="A10276" t="str">
            <v>434433100</v>
          </cell>
        </row>
        <row r="10277">
          <cell r="A10277" t="str">
            <v>434433200</v>
          </cell>
        </row>
        <row r="10278">
          <cell r="A10278" t="str">
            <v>434435000</v>
          </cell>
        </row>
        <row r="10279">
          <cell r="A10279" t="str">
            <v>434435100</v>
          </cell>
        </row>
        <row r="10280">
          <cell r="A10280" t="str">
            <v>434436000</v>
          </cell>
        </row>
        <row r="10281">
          <cell r="A10281" t="str">
            <v>434436100</v>
          </cell>
        </row>
        <row r="10282">
          <cell r="A10282" t="str">
            <v>434436700</v>
          </cell>
        </row>
        <row r="10283">
          <cell r="A10283" t="str">
            <v>434437000</v>
          </cell>
        </row>
        <row r="10284">
          <cell r="A10284" t="str">
            <v>434437100</v>
          </cell>
        </row>
        <row r="10285">
          <cell r="A10285" t="str">
            <v>434439000</v>
          </cell>
        </row>
        <row r="10286">
          <cell r="A10286" t="str">
            <v>434439100</v>
          </cell>
        </row>
        <row r="10287">
          <cell r="A10287" t="str">
            <v>434441000</v>
          </cell>
        </row>
        <row r="10288">
          <cell r="A10288" t="str">
            <v>434441100</v>
          </cell>
        </row>
        <row r="10289">
          <cell r="A10289" t="str">
            <v>434441300</v>
          </cell>
        </row>
        <row r="10290">
          <cell r="A10290" t="str">
            <v>434441500</v>
          </cell>
        </row>
        <row r="10291">
          <cell r="A10291" t="str">
            <v>434441600</v>
          </cell>
        </row>
        <row r="10292">
          <cell r="A10292" t="str">
            <v>434442000</v>
          </cell>
        </row>
        <row r="10293">
          <cell r="A10293" t="str">
            <v>434442100</v>
          </cell>
        </row>
        <row r="10294">
          <cell r="A10294" t="str">
            <v>434443000</v>
          </cell>
        </row>
        <row r="10295">
          <cell r="A10295" t="str">
            <v>434443100</v>
          </cell>
        </row>
        <row r="10296">
          <cell r="A10296" t="str">
            <v>434443180</v>
          </cell>
        </row>
        <row r="10297">
          <cell r="A10297" t="str">
            <v>434443480</v>
          </cell>
        </row>
        <row r="10298">
          <cell r="A10298" t="str">
            <v>434443600</v>
          </cell>
        </row>
        <row r="10299">
          <cell r="A10299" t="str">
            <v>434443780</v>
          </cell>
        </row>
        <row r="10300">
          <cell r="A10300" t="str">
            <v>434443880</v>
          </cell>
        </row>
        <row r="10301">
          <cell r="A10301" t="str">
            <v>434445000</v>
          </cell>
        </row>
        <row r="10302">
          <cell r="A10302" t="str">
            <v>434445100</v>
          </cell>
        </row>
        <row r="10303">
          <cell r="A10303" t="str">
            <v>434445200</v>
          </cell>
        </row>
        <row r="10304">
          <cell r="A10304" t="str">
            <v>434447000</v>
          </cell>
        </row>
        <row r="10305">
          <cell r="A10305" t="str">
            <v>434447100</v>
          </cell>
        </row>
        <row r="10306">
          <cell r="A10306" t="str">
            <v>434449000</v>
          </cell>
        </row>
        <row r="10307">
          <cell r="A10307" t="str">
            <v>434449100</v>
          </cell>
        </row>
        <row r="10308">
          <cell r="A10308" t="str">
            <v>434449280</v>
          </cell>
        </row>
        <row r="10309">
          <cell r="A10309" t="str">
            <v>434449300</v>
          </cell>
        </row>
        <row r="10310">
          <cell r="A10310" t="str">
            <v>434449380</v>
          </cell>
        </row>
        <row r="10311">
          <cell r="A10311" t="str">
            <v>434449680</v>
          </cell>
        </row>
        <row r="10312">
          <cell r="A10312" t="str">
            <v>434449700</v>
          </cell>
        </row>
        <row r="10313">
          <cell r="A10313" t="str">
            <v>434449800</v>
          </cell>
        </row>
        <row r="10314">
          <cell r="A10314" t="str">
            <v>434449900</v>
          </cell>
        </row>
        <row r="10315">
          <cell r="A10315" t="str">
            <v>434450000</v>
          </cell>
        </row>
        <row r="10316">
          <cell r="A10316" t="str">
            <v>434450100</v>
          </cell>
        </row>
        <row r="10317">
          <cell r="A10317" t="str">
            <v>434450300</v>
          </cell>
        </row>
        <row r="10318">
          <cell r="A10318" t="str">
            <v>434451000</v>
          </cell>
        </row>
        <row r="10319">
          <cell r="A10319" t="str">
            <v>434451100</v>
          </cell>
        </row>
        <row r="10320">
          <cell r="A10320" t="str">
            <v>434453000</v>
          </cell>
        </row>
        <row r="10321">
          <cell r="A10321" t="str">
            <v>434453100</v>
          </cell>
        </row>
        <row r="10322">
          <cell r="A10322" t="str">
            <v>434453400</v>
          </cell>
        </row>
        <row r="10323">
          <cell r="A10323" t="str">
            <v>434455000</v>
          </cell>
        </row>
        <row r="10324">
          <cell r="A10324" t="str">
            <v>434455100</v>
          </cell>
        </row>
        <row r="10325">
          <cell r="A10325" t="str">
            <v>434455300</v>
          </cell>
        </row>
        <row r="10326">
          <cell r="A10326" t="str">
            <v>434459000</v>
          </cell>
        </row>
        <row r="10327">
          <cell r="A10327" t="str">
            <v>434459100</v>
          </cell>
        </row>
        <row r="10328">
          <cell r="A10328" t="str">
            <v>434459400</v>
          </cell>
        </row>
        <row r="10329">
          <cell r="A10329" t="str">
            <v>434459700</v>
          </cell>
        </row>
        <row r="10330">
          <cell r="A10330" t="str">
            <v>434465000</v>
          </cell>
        </row>
        <row r="10331">
          <cell r="A10331" t="str">
            <v>434465100</v>
          </cell>
        </row>
        <row r="10332">
          <cell r="A10332" t="str">
            <v>434465400</v>
          </cell>
        </row>
        <row r="10333">
          <cell r="A10333" t="str">
            <v>434465500</v>
          </cell>
        </row>
        <row r="10334">
          <cell r="A10334" t="str">
            <v>434600000</v>
          </cell>
        </row>
        <row r="10335">
          <cell r="A10335" t="str">
            <v>434630000</v>
          </cell>
        </row>
        <row r="10336">
          <cell r="A10336" t="str">
            <v>434630100</v>
          </cell>
        </row>
        <row r="10337">
          <cell r="A10337" t="str">
            <v>434630200</v>
          </cell>
        </row>
        <row r="10338">
          <cell r="A10338" t="str">
            <v>434630400</v>
          </cell>
        </row>
        <row r="10339">
          <cell r="A10339" t="str">
            <v>434630600</v>
          </cell>
        </row>
        <row r="10340">
          <cell r="A10340" t="str">
            <v>434630700</v>
          </cell>
        </row>
        <row r="10341">
          <cell r="A10341" t="str">
            <v>434630800</v>
          </cell>
        </row>
        <row r="10342">
          <cell r="A10342" t="str">
            <v>434630900</v>
          </cell>
        </row>
        <row r="10343">
          <cell r="A10343" t="str">
            <v>434633000</v>
          </cell>
        </row>
        <row r="10344">
          <cell r="A10344" t="str">
            <v>434633100</v>
          </cell>
        </row>
        <row r="10345">
          <cell r="A10345" t="str">
            <v>434635000</v>
          </cell>
        </row>
        <row r="10346">
          <cell r="A10346" t="str">
            <v>434635100</v>
          </cell>
        </row>
        <row r="10347">
          <cell r="A10347" t="str">
            <v>434635200</v>
          </cell>
        </row>
        <row r="10348">
          <cell r="A10348" t="str">
            <v>434637000</v>
          </cell>
        </row>
        <row r="10349">
          <cell r="A10349" t="str">
            <v>434637100</v>
          </cell>
        </row>
        <row r="10350">
          <cell r="A10350" t="str">
            <v>434638000</v>
          </cell>
        </row>
        <row r="10351">
          <cell r="A10351" t="str">
            <v>434638100</v>
          </cell>
        </row>
        <row r="10352">
          <cell r="A10352" t="str">
            <v>434639000</v>
          </cell>
        </row>
        <row r="10353">
          <cell r="A10353" t="str">
            <v>434639100</v>
          </cell>
        </row>
        <row r="10354">
          <cell r="A10354" t="str">
            <v>434643000</v>
          </cell>
        </row>
        <row r="10355">
          <cell r="A10355" t="str">
            <v>434643100</v>
          </cell>
        </row>
        <row r="10356">
          <cell r="A10356" t="str">
            <v>434643200</v>
          </cell>
        </row>
        <row r="10357">
          <cell r="A10357" t="str">
            <v>434643300</v>
          </cell>
        </row>
        <row r="10358">
          <cell r="A10358" t="str">
            <v>434645000</v>
          </cell>
        </row>
        <row r="10359">
          <cell r="A10359" t="str">
            <v>434645100</v>
          </cell>
        </row>
        <row r="10360">
          <cell r="A10360" t="str">
            <v>434653000</v>
          </cell>
        </row>
        <row r="10361">
          <cell r="A10361" t="str">
            <v>434653100</v>
          </cell>
        </row>
        <row r="10362">
          <cell r="A10362" t="str">
            <v>434655000</v>
          </cell>
        </row>
        <row r="10363">
          <cell r="A10363" t="str">
            <v>434655100</v>
          </cell>
        </row>
        <row r="10364">
          <cell r="A10364" t="str">
            <v>434655200</v>
          </cell>
        </row>
        <row r="10365">
          <cell r="A10365" t="str">
            <v>434655700</v>
          </cell>
        </row>
        <row r="10366">
          <cell r="A10366" t="str">
            <v>434657000</v>
          </cell>
        </row>
        <row r="10367">
          <cell r="A10367" t="str">
            <v>434657100</v>
          </cell>
        </row>
        <row r="10368">
          <cell r="A10368" t="str">
            <v>434657300</v>
          </cell>
        </row>
        <row r="10369">
          <cell r="A10369" t="str">
            <v>434657400</v>
          </cell>
        </row>
        <row r="10370">
          <cell r="A10370" t="str">
            <v>434659000</v>
          </cell>
        </row>
        <row r="10371">
          <cell r="A10371" t="str">
            <v>434659100</v>
          </cell>
        </row>
        <row r="10372">
          <cell r="A10372" t="str">
            <v>434659200</v>
          </cell>
        </row>
        <row r="10373">
          <cell r="A10373" t="str">
            <v>434663000</v>
          </cell>
        </row>
        <row r="10374">
          <cell r="A10374" t="str">
            <v>434663100</v>
          </cell>
        </row>
        <row r="10375">
          <cell r="A10375" t="str">
            <v>434665000</v>
          </cell>
        </row>
        <row r="10376">
          <cell r="A10376" t="str">
            <v>434665100</v>
          </cell>
        </row>
        <row r="10377">
          <cell r="A10377" t="str">
            <v>434665200</v>
          </cell>
        </row>
        <row r="10378">
          <cell r="A10378" t="str">
            <v>434800000</v>
          </cell>
        </row>
        <row r="10379">
          <cell r="A10379" t="str">
            <v>434830000</v>
          </cell>
        </row>
        <row r="10380">
          <cell r="A10380" t="str">
            <v>434830100</v>
          </cell>
        </row>
        <row r="10381">
          <cell r="A10381" t="str">
            <v>434833000</v>
          </cell>
        </row>
        <row r="10382">
          <cell r="A10382" t="str">
            <v>434833100</v>
          </cell>
        </row>
        <row r="10383">
          <cell r="A10383" t="str">
            <v>434835000</v>
          </cell>
        </row>
        <row r="10384">
          <cell r="A10384" t="str">
            <v>434835100</v>
          </cell>
        </row>
        <row r="10385">
          <cell r="A10385" t="str">
            <v>434835102</v>
          </cell>
        </row>
        <row r="10386">
          <cell r="A10386" t="str">
            <v>434835103</v>
          </cell>
        </row>
        <row r="10387">
          <cell r="A10387" t="str">
            <v>434835104</v>
          </cell>
        </row>
        <row r="10388">
          <cell r="A10388" t="str">
            <v>434835105</v>
          </cell>
        </row>
        <row r="10389">
          <cell r="A10389" t="str">
            <v>434835106</v>
          </cell>
        </row>
        <row r="10390">
          <cell r="A10390" t="str">
            <v>434837000</v>
          </cell>
        </row>
        <row r="10391">
          <cell r="A10391" t="str">
            <v>434837100</v>
          </cell>
        </row>
        <row r="10392">
          <cell r="A10392" t="str">
            <v>434839000</v>
          </cell>
        </row>
        <row r="10393">
          <cell r="A10393" t="str">
            <v>434839100</v>
          </cell>
        </row>
        <row r="10394">
          <cell r="A10394" t="str">
            <v>434841000</v>
          </cell>
        </row>
        <row r="10395">
          <cell r="A10395" t="str">
            <v>434841100</v>
          </cell>
        </row>
        <row r="10396">
          <cell r="A10396" t="str">
            <v>434843000</v>
          </cell>
        </row>
        <row r="10397">
          <cell r="A10397" t="str">
            <v>434843100</v>
          </cell>
        </row>
        <row r="10398">
          <cell r="A10398" t="str">
            <v>434844000</v>
          </cell>
        </row>
        <row r="10399">
          <cell r="A10399" t="str">
            <v>434844100</v>
          </cell>
        </row>
        <row r="10400">
          <cell r="A10400" t="str">
            <v>434845000</v>
          </cell>
        </row>
        <row r="10401">
          <cell r="A10401" t="str">
            <v>434845100</v>
          </cell>
        </row>
        <row r="10402">
          <cell r="A10402" t="str">
            <v>434845103</v>
          </cell>
        </row>
        <row r="10403">
          <cell r="A10403" t="str">
            <v>434846000</v>
          </cell>
        </row>
        <row r="10404">
          <cell r="A10404" t="str">
            <v>434846100</v>
          </cell>
        </row>
        <row r="10405">
          <cell r="A10405" t="str">
            <v>434847000</v>
          </cell>
        </row>
        <row r="10406">
          <cell r="A10406" t="str">
            <v>434847100</v>
          </cell>
        </row>
        <row r="10407">
          <cell r="A10407" t="str">
            <v>434849000</v>
          </cell>
        </row>
        <row r="10408">
          <cell r="A10408" t="str">
            <v>434849100</v>
          </cell>
        </row>
        <row r="10409">
          <cell r="A10409" t="str">
            <v>434849102</v>
          </cell>
        </row>
        <row r="10410">
          <cell r="A10410" t="str">
            <v>434849200</v>
          </cell>
        </row>
        <row r="10411">
          <cell r="A10411" t="str">
            <v>434849300</v>
          </cell>
        </row>
        <row r="10412">
          <cell r="A10412" t="str">
            <v>434853000</v>
          </cell>
        </row>
        <row r="10413">
          <cell r="A10413" t="str">
            <v>434853100</v>
          </cell>
        </row>
        <row r="10414">
          <cell r="A10414" t="str">
            <v>434853103</v>
          </cell>
        </row>
        <row r="10415">
          <cell r="A10415" t="str">
            <v>434855000</v>
          </cell>
        </row>
        <row r="10416">
          <cell r="A10416" t="str">
            <v>434855100</v>
          </cell>
        </row>
        <row r="10417">
          <cell r="A10417" t="str">
            <v>434855103</v>
          </cell>
        </row>
        <row r="10418">
          <cell r="A10418" t="str">
            <v>434855104</v>
          </cell>
        </row>
        <row r="10419">
          <cell r="A10419" t="str">
            <v>434857000</v>
          </cell>
        </row>
        <row r="10420">
          <cell r="A10420" t="str">
            <v>434857100</v>
          </cell>
        </row>
        <row r="10421">
          <cell r="A10421" t="str">
            <v>434857102</v>
          </cell>
        </row>
        <row r="10422">
          <cell r="A10422" t="str">
            <v>434857103</v>
          </cell>
        </row>
        <row r="10423">
          <cell r="A10423" t="str">
            <v>434857104</v>
          </cell>
        </row>
        <row r="10424">
          <cell r="A10424" t="str">
            <v>435200000</v>
          </cell>
        </row>
        <row r="10425">
          <cell r="A10425" t="str">
            <v>435230000</v>
          </cell>
        </row>
        <row r="10426">
          <cell r="A10426" t="str">
            <v>435230100</v>
          </cell>
        </row>
        <row r="10427">
          <cell r="A10427" t="str">
            <v>435233000</v>
          </cell>
        </row>
        <row r="10428">
          <cell r="A10428" t="str">
            <v>435233100</v>
          </cell>
        </row>
        <row r="10429">
          <cell r="A10429" t="str">
            <v>435233500</v>
          </cell>
        </row>
        <row r="10430">
          <cell r="A10430" t="str">
            <v>435234000</v>
          </cell>
        </row>
        <row r="10431">
          <cell r="A10431" t="str">
            <v>435234100</v>
          </cell>
        </row>
        <row r="10432">
          <cell r="A10432" t="str">
            <v>435234103</v>
          </cell>
        </row>
        <row r="10433">
          <cell r="A10433" t="str">
            <v>435235000</v>
          </cell>
        </row>
        <row r="10434">
          <cell r="A10434" t="str">
            <v>435235100</v>
          </cell>
        </row>
        <row r="10435">
          <cell r="A10435" t="str">
            <v>435235400</v>
          </cell>
        </row>
        <row r="10436">
          <cell r="A10436" t="str">
            <v>435235500</v>
          </cell>
        </row>
        <row r="10437">
          <cell r="A10437" t="str">
            <v>435235600</v>
          </cell>
        </row>
        <row r="10438">
          <cell r="A10438" t="str">
            <v>435237000</v>
          </cell>
        </row>
        <row r="10439">
          <cell r="A10439" t="str">
            <v>435237100</v>
          </cell>
        </row>
        <row r="10440">
          <cell r="A10440" t="str">
            <v>435238000</v>
          </cell>
        </row>
        <row r="10441">
          <cell r="A10441" t="str">
            <v>435238100</v>
          </cell>
        </row>
        <row r="10442">
          <cell r="A10442" t="str">
            <v>435239000</v>
          </cell>
        </row>
        <row r="10443">
          <cell r="A10443" t="str">
            <v>435239100</v>
          </cell>
        </row>
        <row r="10444">
          <cell r="A10444" t="str">
            <v>435239200</v>
          </cell>
        </row>
        <row r="10445">
          <cell r="A10445" t="str">
            <v>435239300</v>
          </cell>
        </row>
        <row r="10446">
          <cell r="A10446" t="str">
            <v>435241000</v>
          </cell>
        </row>
        <row r="10447">
          <cell r="A10447" t="str">
            <v>435241100</v>
          </cell>
        </row>
        <row r="10448">
          <cell r="A10448" t="str">
            <v>435243000</v>
          </cell>
        </row>
        <row r="10449">
          <cell r="A10449" t="str">
            <v>435243100</v>
          </cell>
        </row>
        <row r="10450">
          <cell r="A10450" t="str">
            <v>435243200</v>
          </cell>
        </row>
        <row r="10451">
          <cell r="A10451" t="str">
            <v>435244000</v>
          </cell>
        </row>
        <row r="10452">
          <cell r="A10452" t="str">
            <v>435244100</v>
          </cell>
        </row>
        <row r="10453">
          <cell r="A10453" t="str">
            <v>435244103</v>
          </cell>
        </row>
        <row r="10454">
          <cell r="A10454" t="str">
            <v>435245000</v>
          </cell>
        </row>
        <row r="10455">
          <cell r="A10455" t="str">
            <v>435245100</v>
          </cell>
        </row>
        <row r="10456">
          <cell r="A10456" t="str">
            <v>435245200</v>
          </cell>
        </row>
        <row r="10457">
          <cell r="A10457" t="str">
            <v>435247000</v>
          </cell>
        </row>
        <row r="10458">
          <cell r="A10458" t="str">
            <v>435247100</v>
          </cell>
        </row>
        <row r="10459">
          <cell r="A10459" t="str">
            <v>435249000</v>
          </cell>
        </row>
        <row r="10460">
          <cell r="A10460" t="str">
            <v>435249100</v>
          </cell>
        </row>
        <row r="10461">
          <cell r="A10461" t="str">
            <v>435249105</v>
          </cell>
        </row>
        <row r="10462">
          <cell r="A10462" t="str">
            <v>435249300</v>
          </cell>
        </row>
        <row r="10463">
          <cell r="A10463" t="str">
            <v>435253000</v>
          </cell>
        </row>
        <row r="10464">
          <cell r="A10464" t="str">
            <v>435253100</v>
          </cell>
        </row>
        <row r="10465">
          <cell r="A10465" t="str">
            <v>435253102</v>
          </cell>
        </row>
        <row r="10466">
          <cell r="A10466" t="str">
            <v>435253103</v>
          </cell>
        </row>
        <row r="10467">
          <cell r="A10467" t="str">
            <v>435253104</v>
          </cell>
        </row>
        <row r="10468">
          <cell r="A10468" t="str">
            <v>435253107</v>
          </cell>
        </row>
        <row r="10469">
          <cell r="A10469" t="str">
            <v>435255000</v>
          </cell>
        </row>
        <row r="10470">
          <cell r="A10470" t="str">
            <v>435255100</v>
          </cell>
        </row>
        <row r="10471">
          <cell r="A10471" t="str">
            <v>435255107</v>
          </cell>
        </row>
        <row r="10472">
          <cell r="A10472" t="str">
            <v>435255109</v>
          </cell>
        </row>
        <row r="10473">
          <cell r="A10473" t="str">
            <v>435256000</v>
          </cell>
        </row>
        <row r="10474">
          <cell r="A10474" t="str">
            <v>435256100</v>
          </cell>
        </row>
        <row r="10475">
          <cell r="A10475" t="str">
            <v>435257000</v>
          </cell>
        </row>
        <row r="10476">
          <cell r="A10476" t="str">
            <v>435257100</v>
          </cell>
        </row>
        <row r="10477">
          <cell r="A10477" t="str">
            <v>435257200</v>
          </cell>
        </row>
        <row r="10478">
          <cell r="A10478" t="str">
            <v>435257203</v>
          </cell>
        </row>
        <row r="10479">
          <cell r="A10479" t="str">
            <v>435257300</v>
          </cell>
        </row>
        <row r="10480">
          <cell r="A10480" t="str">
            <v>435257500</v>
          </cell>
        </row>
        <row r="10481">
          <cell r="A10481" t="str">
            <v>435258000</v>
          </cell>
        </row>
        <row r="10482">
          <cell r="A10482" t="str">
            <v>435258100</v>
          </cell>
        </row>
        <row r="10483">
          <cell r="A10483" t="str">
            <v>435259000</v>
          </cell>
        </row>
        <row r="10484">
          <cell r="A10484" t="str">
            <v>435259100</v>
          </cell>
        </row>
        <row r="10485">
          <cell r="A10485" t="str">
            <v>435259200</v>
          </cell>
        </row>
        <row r="10486">
          <cell r="A10486" t="str">
            <v>435261000</v>
          </cell>
        </row>
        <row r="10487">
          <cell r="A10487" t="str">
            <v>435261100</v>
          </cell>
        </row>
        <row r="10488">
          <cell r="A10488" t="str">
            <v>435261300</v>
          </cell>
        </row>
        <row r="10489">
          <cell r="A10489" t="str">
            <v>435261400</v>
          </cell>
        </row>
        <row r="10490">
          <cell r="A10490" t="str">
            <v>435261500</v>
          </cell>
        </row>
        <row r="10491">
          <cell r="A10491" t="str">
            <v>435262000</v>
          </cell>
        </row>
        <row r="10492">
          <cell r="A10492" t="str">
            <v>435262100</v>
          </cell>
        </row>
        <row r="10493">
          <cell r="A10493" t="str">
            <v>435263000</v>
          </cell>
        </row>
        <row r="10494">
          <cell r="A10494" t="str">
            <v>435263100</v>
          </cell>
        </row>
        <row r="10495">
          <cell r="A10495" t="str">
            <v>435267000</v>
          </cell>
        </row>
        <row r="10496">
          <cell r="A10496" t="str">
            <v>435267100</v>
          </cell>
        </row>
        <row r="10497">
          <cell r="A10497" t="str">
            <v>435267500</v>
          </cell>
        </row>
        <row r="10498">
          <cell r="A10498" t="str">
            <v>470000000</v>
          </cell>
        </row>
        <row r="10499">
          <cell r="A10499" t="str">
            <v>471000000</v>
          </cell>
        </row>
        <row r="10500">
          <cell r="A10500" t="str">
            <v>471010000</v>
          </cell>
        </row>
        <row r="10501">
          <cell r="A10501" t="str">
            <v>471043000</v>
          </cell>
        </row>
        <row r="10502">
          <cell r="A10502" t="str">
            <v>471043100</v>
          </cell>
        </row>
        <row r="10503">
          <cell r="A10503" t="str">
            <v>471800000</v>
          </cell>
        </row>
        <row r="10504">
          <cell r="A10504" t="str">
            <v>471810000</v>
          </cell>
        </row>
        <row r="10505">
          <cell r="A10505" t="str">
            <v>471835000</v>
          </cell>
        </row>
        <row r="10506">
          <cell r="A10506" t="str">
            <v>471835100</v>
          </cell>
        </row>
        <row r="10507">
          <cell r="A10507" t="str">
            <v>471837000</v>
          </cell>
        </row>
        <row r="10508">
          <cell r="A10508" t="str">
            <v>471837100</v>
          </cell>
        </row>
        <row r="10509">
          <cell r="A10509" t="str">
            <v>473600000</v>
          </cell>
        </row>
        <row r="10510">
          <cell r="A10510" t="str">
            <v>473630000</v>
          </cell>
        </row>
        <row r="10511">
          <cell r="A10511" t="str">
            <v>473630100</v>
          </cell>
        </row>
        <row r="10512">
          <cell r="A10512" t="str">
            <v>473633000</v>
          </cell>
        </row>
        <row r="10513">
          <cell r="A10513" t="str">
            <v>473633100</v>
          </cell>
        </row>
        <row r="10514">
          <cell r="A10514" t="str">
            <v>473633102</v>
          </cell>
        </row>
        <row r="10515">
          <cell r="A10515" t="str">
            <v>473633103</v>
          </cell>
        </row>
        <row r="10516">
          <cell r="A10516" t="str">
            <v>473633104</v>
          </cell>
        </row>
        <row r="10517">
          <cell r="A10517" t="str">
            <v>473633105</v>
          </cell>
        </row>
        <row r="10518">
          <cell r="A10518" t="str">
            <v>473633106</v>
          </cell>
        </row>
        <row r="10519">
          <cell r="A10519" t="str">
            <v>473633107</v>
          </cell>
        </row>
        <row r="10520">
          <cell r="A10520" t="str">
            <v>473633108</v>
          </cell>
        </row>
        <row r="10521">
          <cell r="A10521" t="str">
            <v>473633109</v>
          </cell>
        </row>
        <row r="10522">
          <cell r="A10522" t="str">
            <v>473633111</v>
          </cell>
        </row>
        <row r="10523">
          <cell r="A10523" t="str">
            <v>473633112</v>
          </cell>
        </row>
        <row r="10524">
          <cell r="A10524" t="str">
            <v>473633113</v>
          </cell>
        </row>
        <row r="10525">
          <cell r="A10525" t="str">
            <v>473633115</v>
          </cell>
        </row>
        <row r="10526">
          <cell r="A10526" t="str">
            <v>473633117</v>
          </cell>
        </row>
        <row r="10527">
          <cell r="A10527" t="str">
            <v>473633118</v>
          </cell>
        </row>
        <row r="10528">
          <cell r="A10528" t="str">
            <v>473633119</v>
          </cell>
        </row>
        <row r="10529">
          <cell r="A10529" t="str">
            <v>473633121</v>
          </cell>
        </row>
        <row r="10530">
          <cell r="A10530" t="str">
            <v>473633123</v>
          </cell>
        </row>
        <row r="10531">
          <cell r="A10531" t="str">
            <v>473633125</v>
          </cell>
        </row>
        <row r="10532">
          <cell r="A10532" t="str">
            <v>473633127</v>
          </cell>
        </row>
        <row r="10533">
          <cell r="A10533" t="str">
            <v>473633128</v>
          </cell>
        </row>
        <row r="10534">
          <cell r="A10534" t="str">
            <v>473633129</v>
          </cell>
        </row>
        <row r="10535">
          <cell r="A10535" t="str">
            <v>473633131</v>
          </cell>
        </row>
        <row r="10536">
          <cell r="A10536" t="str">
            <v>473633133</v>
          </cell>
        </row>
        <row r="10537">
          <cell r="A10537" t="str">
            <v>473633135</v>
          </cell>
        </row>
        <row r="10538">
          <cell r="A10538" t="str">
            <v>473633137</v>
          </cell>
        </row>
        <row r="10539">
          <cell r="A10539" t="str">
            <v>473633139</v>
          </cell>
        </row>
        <row r="10540">
          <cell r="A10540" t="str">
            <v>473633141</v>
          </cell>
        </row>
        <row r="10541">
          <cell r="A10541" t="str">
            <v>473637000</v>
          </cell>
        </row>
        <row r="10542">
          <cell r="A10542" t="str">
            <v>473637100</v>
          </cell>
        </row>
        <row r="10543">
          <cell r="A10543" t="str">
            <v>473637103</v>
          </cell>
        </row>
        <row r="10544">
          <cell r="A10544" t="str">
            <v>473637105</v>
          </cell>
        </row>
        <row r="10545">
          <cell r="A10545" t="str">
            <v>473637107</v>
          </cell>
        </row>
        <row r="10546">
          <cell r="A10546" t="str">
            <v>473637109</v>
          </cell>
        </row>
        <row r="10547">
          <cell r="A10547" t="str">
            <v>473637111</v>
          </cell>
        </row>
        <row r="10548">
          <cell r="A10548" t="str">
            <v>473637113</v>
          </cell>
        </row>
        <row r="10549">
          <cell r="A10549" t="str">
            <v>473639000</v>
          </cell>
        </row>
        <row r="10550">
          <cell r="A10550" t="str">
            <v>473639100</v>
          </cell>
        </row>
        <row r="10551">
          <cell r="A10551" t="str">
            <v>473639105</v>
          </cell>
        </row>
        <row r="10552">
          <cell r="A10552" t="str">
            <v>473641000</v>
          </cell>
        </row>
        <row r="10553">
          <cell r="A10553" t="str">
            <v>473641100</v>
          </cell>
        </row>
        <row r="10554">
          <cell r="A10554" t="str">
            <v>473642000</v>
          </cell>
        </row>
        <row r="10555">
          <cell r="A10555" t="str">
            <v>473642100</v>
          </cell>
        </row>
        <row r="10556">
          <cell r="A10556" t="str">
            <v>473642103</v>
          </cell>
        </row>
        <row r="10557">
          <cell r="A10557" t="str">
            <v>473642105</v>
          </cell>
        </row>
        <row r="10558">
          <cell r="A10558" t="str">
            <v>473642107</v>
          </cell>
        </row>
        <row r="10559">
          <cell r="A10559" t="str">
            <v>473642109</v>
          </cell>
        </row>
        <row r="10560">
          <cell r="A10560" t="str">
            <v>473642111</v>
          </cell>
        </row>
        <row r="10561">
          <cell r="A10561" t="str">
            <v>473642113</v>
          </cell>
        </row>
        <row r="10562">
          <cell r="A10562" t="str">
            <v>473642115</v>
          </cell>
        </row>
        <row r="10563">
          <cell r="A10563" t="str">
            <v>473642119</v>
          </cell>
        </row>
        <row r="10564">
          <cell r="A10564" t="str">
            <v>473643000</v>
          </cell>
        </row>
        <row r="10565">
          <cell r="A10565" t="str">
            <v>473643100</v>
          </cell>
        </row>
        <row r="10566">
          <cell r="A10566" t="str">
            <v>473643102</v>
          </cell>
        </row>
        <row r="10567">
          <cell r="A10567" t="str">
            <v>473643103</v>
          </cell>
        </row>
        <row r="10568">
          <cell r="A10568" t="str">
            <v>473643104</v>
          </cell>
        </row>
        <row r="10569">
          <cell r="A10569" t="str">
            <v>473643105</v>
          </cell>
        </row>
        <row r="10570">
          <cell r="A10570" t="str">
            <v>473643106</v>
          </cell>
        </row>
        <row r="10571">
          <cell r="A10571" t="str">
            <v>473643107</v>
          </cell>
        </row>
        <row r="10572">
          <cell r="A10572" t="str">
            <v>473643108</v>
          </cell>
        </row>
        <row r="10573">
          <cell r="A10573" t="str">
            <v>473643109</v>
          </cell>
        </row>
        <row r="10574">
          <cell r="A10574" t="str">
            <v>473643111</v>
          </cell>
        </row>
        <row r="10575">
          <cell r="A10575" t="str">
            <v>473643112</v>
          </cell>
        </row>
        <row r="10576">
          <cell r="A10576" t="str">
            <v>473643113</v>
          </cell>
        </row>
        <row r="10577">
          <cell r="A10577" t="str">
            <v>473643115</v>
          </cell>
        </row>
        <row r="10578">
          <cell r="A10578" t="str">
            <v>473643117</v>
          </cell>
        </row>
        <row r="10579">
          <cell r="A10579" t="str">
            <v>473643119</v>
          </cell>
        </row>
        <row r="10580">
          <cell r="A10580" t="str">
            <v>473643121</v>
          </cell>
        </row>
        <row r="10581">
          <cell r="A10581" t="str">
            <v>473643123</v>
          </cell>
        </row>
        <row r="10582">
          <cell r="A10582" t="str">
            <v>473643125</v>
          </cell>
        </row>
        <row r="10583">
          <cell r="A10583" t="str">
            <v>473643127</v>
          </cell>
        </row>
        <row r="10584">
          <cell r="A10584" t="str">
            <v>473643128</v>
          </cell>
        </row>
        <row r="10585">
          <cell r="A10585" t="str">
            <v>473643129</v>
          </cell>
        </row>
        <row r="10586">
          <cell r="A10586" t="str">
            <v>473644000</v>
          </cell>
        </row>
        <row r="10587">
          <cell r="A10587" t="str">
            <v>473644100</v>
          </cell>
        </row>
        <row r="10588">
          <cell r="A10588" t="str">
            <v>473644103</v>
          </cell>
        </row>
        <row r="10589">
          <cell r="A10589" t="str">
            <v>473644105</v>
          </cell>
        </row>
        <row r="10590">
          <cell r="A10590" t="str">
            <v>473644107</v>
          </cell>
        </row>
        <row r="10591">
          <cell r="A10591" t="str">
            <v>473644109</v>
          </cell>
        </row>
        <row r="10592">
          <cell r="A10592" t="str">
            <v>473644111</v>
          </cell>
        </row>
        <row r="10593">
          <cell r="A10593" t="str">
            <v>473644113</v>
          </cell>
        </row>
        <row r="10594">
          <cell r="A10594" t="str">
            <v>473644115</v>
          </cell>
        </row>
        <row r="10595">
          <cell r="A10595" t="str">
            <v>473644117</v>
          </cell>
        </row>
        <row r="10596">
          <cell r="A10596" t="str">
            <v>473644119</v>
          </cell>
        </row>
        <row r="10597">
          <cell r="A10597" t="str">
            <v>473644121</v>
          </cell>
        </row>
        <row r="10598">
          <cell r="A10598" t="str">
            <v>473644123</v>
          </cell>
        </row>
        <row r="10599">
          <cell r="A10599" t="str">
            <v>473644125</v>
          </cell>
        </row>
        <row r="10600">
          <cell r="A10600" t="str">
            <v>473644127</v>
          </cell>
        </row>
        <row r="10601">
          <cell r="A10601" t="str">
            <v>473644129</v>
          </cell>
        </row>
        <row r="10602">
          <cell r="A10602" t="str">
            <v>473644131</v>
          </cell>
        </row>
        <row r="10603">
          <cell r="A10603" t="str">
            <v>473644133</v>
          </cell>
        </row>
        <row r="10604">
          <cell r="A10604" t="str">
            <v>473644135</v>
          </cell>
        </row>
        <row r="10605">
          <cell r="A10605" t="str">
            <v>473644137</v>
          </cell>
        </row>
        <row r="10606">
          <cell r="A10606" t="str">
            <v>473644139</v>
          </cell>
        </row>
        <row r="10607">
          <cell r="A10607" t="str">
            <v>473645000</v>
          </cell>
        </row>
        <row r="10608">
          <cell r="A10608" t="str">
            <v>473645100</v>
          </cell>
        </row>
        <row r="10609">
          <cell r="A10609" t="str">
            <v>473646000</v>
          </cell>
        </row>
        <row r="10610">
          <cell r="A10610" t="str">
            <v>473646100</v>
          </cell>
        </row>
        <row r="10611">
          <cell r="A10611" t="str">
            <v>473647000</v>
          </cell>
        </row>
        <row r="10612">
          <cell r="A10612" t="str">
            <v>473647100</v>
          </cell>
        </row>
        <row r="10613">
          <cell r="A10613" t="str">
            <v>473647103</v>
          </cell>
        </row>
        <row r="10614">
          <cell r="A10614" t="str">
            <v>473647105</v>
          </cell>
        </row>
        <row r="10615">
          <cell r="A10615" t="str">
            <v>473647107</v>
          </cell>
        </row>
        <row r="10616">
          <cell r="A10616" t="str">
            <v>473647109</v>
          </cell>
        </row>
        <row r="10617">
          <cell r="A10617" t="str">
            <v>473647111</v>
          </cell>
        </row>
        <row r="10618">
          <cell r="A10618" t="str">
            <v>473647113</v>
          </cell>
        </row>
        <row r="10619">
          <cell r="A10619" t="str">
            <v>473647115</v>
          </cell>
        </row>
        <row r="10620">
          <cell r="A10620" t="str">
            <v>473647119</v>
          </cell>
        </row>
        <row r="10621">
          <cell r="A10621" t="str">
            <v>473647121</v>
          </cell>
        </row>
        <row r="10622">
          <cell r="A10622" t="str">
            <v>473647123</v>
          </cell>
        </row>
        <row r="10623">
          <cell r="A10623" t="str">
            <v>474200000</v>
          </cell>
        </row>
        <row r="10624">
          <cell r="A10624" t="str">
            <v>474230000</v>
          </cell>
        </row>
        <row r="10625">
          <cell r="A10625" t="str">
            <v>474230100</v>
          </cell>
        </row>
        <row r="10626">
          <cell r="A10626" t="str">
            <v>474230107</v>
          </cell>
        </row>
        <row r="10627">
          <cell r="A10627" t="str">
            <v>474230113</v>
          </cell>
        </row>
        <row r="10628">
          <cell r="A10628" t="str">
            <v>474230115</v>
          </cell>
        </row>
        <row r="10629">
          <cell r="A10629" t="str">
            <v>474233000</v>
          </cell>
        </row>
        <row r="10630">
          <cell r="A10630" t="str">
            <v>474233100</v>
          </cell>
        </row>
        <row r="10631">
          <cell r="A10631" t="str">
            <v>474233103</v>
          </cell>
        </row>
        <row r="10632">
          <cell r="A10632" t="str">
            <v>474233107</v>
          </cell>
        </row>
        <row r="10633">
          <cell r="A10633" t="str">
            <v>474233119</v>
          </cell>
        </row>
        <row r="10634">
          <cell r="A10634" t="str">
            <v>474233200</v>
          </cell>
        </row>
        <row r="10635">
          <cell r="A10635" t="str">
            <v>474233203</v>
          </cell>
        </row>
        <row r="10636">
          <cell r="A10636" t="str">
            <v>474233205</v>
          </cell>
        </row>
        <row r="10637">
          <cell r="A10637" t="str">
            <v>474233207</v>
          </cell>
        </row>
        <row r="10638">
          <cell r="A10638" t="str">
            <v>474233209</v>
          </cell>
        </row>
        <row r="10639">
          <cell r="A10639" t="str">
            <v>474233211</v>
          </cell>
        </row>
        <row r="10640">
          <cell r="A10640" t="str">
            <v>474233213</v>
          </cell>
        </row>
        <row r="10641">
          <cell r="A10641" t="str">
            <v>474233215</v>
          </cell>
        </row>
        <row r="10642">
          <cell r="A10642" t="str">
            <v>474233217</v>
          </cell>
        </row>
        <row r="10643">
          <cell r="A10643" t="str">
            <v>474233219</v>
          </cell>
        </row>
        <row r="10644">
          <cell r="A10644" t="str">
            <v>474233221</v>
          </cell>
        </row>
        <row r="10645">
          <cell r="A10645" t="str">
            <v>474233223</v>
          </cell>
        </row>
        <row r="10646">
          <cell r="A10646" t="str">
            <v>474233225</v>
          </cell>
        </row>
        <row r="10647">
          <cell r="A10647" t="str">
            <v>474233227</v>
          </cell>
        </row>
        <row r="10648">
          <cell r="A10648" t="str">
            <v>474233400</v>
          </cell>
        </row>
        <row r="10649">
          <cell r="A10649" t="str">
            <v>474233403</v>
          </cell>
        </row>
        <row r="10650">
          <cell r="A10650" t="str">
            <v>474233405</v>
          </cell>
        </row>
        <row r="10651">
          <cell r="A10651" t="str">
            <v>474233407</v>
          </cell>
        </row>
        <row r="10652">
          <cell r="A10652" t="str">
            <v>474233409</v>
          </cell>
        </row>
        <row r="10653">
          <cell r="A10653" t="str">
            <v>474233411</v>
          </cell>
        </row>
        <row r="10654">
          <cell r="A10654" t="str">
            <v>474233413</v>
          </cell>
        </row>
        <row r="10655">
          <cell r="A10655" t="str">
            <v>474233415</v>
          </cell>
        </row>
        <row r="10656">
          <cell r="A10656" t="str">
            <v>474233417</v>
          </cell>
        </row>
        <row r="10657">
          <cell r="A10657" t="str">
            <v>474233419</v>
          </cell>
        </row>
        <row r="10658">
          <cell r="A10658" t="str">
            <v>474233421</v>
          </cell>
        </row>
        <row r="10659">
          <cell r="A10659" t="str">
            <v>474233423</v>
          </cell>
        </row>
        <row r="10660">
          <cell r="A10660" t="str">
            <v>474233425</v>
          </cell>
        </row>
        <row r="10661">
          <cell r="A10661" t="str">
            <v>474233427</v>
          </cell>
        </row>
        <row r="10662">
          <cell r="A10662" t="str">
            <v>474233429</v>
          </cell>
        </row>
        <row r="10663">
          <cell r="A10663" t="str">
            <v>474233431</v>
          </cell>
        </row>
        <row r="10664">
          <cell r="A10664" t="str">
            <v>474233433</v>
          </cell>
        </row>
        <row r="10665">
          <cell r="A10665" t="str">
            <v>474233435</v>
          </cell>
        </row>
        <row r="10666">
          <cell r="A10666" t="str">
            <v>474233437</v>
          </cell>
        </row>
        <row r="10667">
          <cell r="A10667" t="str">
            <v>474233439</v>
          </cell>
        </row>
        <row r="10668">
          <cell r="A10668" t="str">
            <v>474233441</v>
          </cell>
        </row>
        <row r="10669">
          <cell r="A10669" t="str">
            <v>474233443</v>
          </cell>
        </row>
        <row r="10670">
          <cell r="A10670" t="str">
            <v>474233445</v>
          </cell>
        </row>
        <row r="10671">
          <cell r="A10671" t="str">
            <v>474239000</v>
          </cell>
        </row>
        <row r="10672">
          <cell r="A10672" t="str">
            <v>474239100</v>
          </cell>
        </row>
        <row r="10673">
          <cell r="A10673" t="str">
            <v>474239109</v>
          </cell>
        </row>
        <row r="10674">
          <cell r="A10674" t="str">
            <v>474241000</v>
          </cell>
        </row>
        <row r="10675">
          <cell r="A10675" t="str">
            <v>474241100</v>
          </cell>
        </row>
        <row r="10676">
          <cell r="A10676" t="str">
            <v>474241102</v>
          </cell>
        </row>
        <row r="10677">
          <cell r="A10677" t="str">
            <v>474241103</v>
          </cell>
        </row>
        <row r="10678">
          <cell r="A10678" t="str">
            <v>474241105</v>
          </cell>
        </row>
        <row r="10679">
          <cell r="A10679" t="str">
            <v>474241107</v>
          </cell>
        </row>
        <row r="10680">
          <cell r="A10680" t="str">
            <v>474241108</v>
          </cell>
        </row>
        <row r="10681">
          <cell r="A10681" t="str">
            <v>474241109</v>
          </cell>
        </row>
        <row r="10682">
          <cell r="A10682" t="str">
            <v>474241111</v>
          </cell>
        </row>
        <row r="10683">
          <cell r="A10683" t="str">
            <v>474241200</v>
          </cell>
        </row>
        <row r="10684">
          <cell r="A10684" t="str">
            <v>474241203</v>
          </cell>
        </row>
        <row r="10685">
          <cell r="A10685" t="str">
            <v>474241205</v>
          </cell>
        </row>
        <row r="10686">
          <cell r="A10686" t="str">
            <v>474241207</v>
          </cell>
        </row>
        <row r="10687">
          <cell r="A10687" t="str">
            <v>474241209</v>
          </cell>
        </row>
        <row r="10688">
          <cell r="A10688" t="str">
            <v>474241211</v>
          </cell>
        </row>
        <row r="10689">
          <cell r="A10689" t="str">
            <v>474245000</v>
          </cell>
        </row>
        <row r="10690">
          <cell r="A10690" t="str">
            <v>474245100</v>
          </cell>
        </row>
        <row r="10691">
          <cell r="A10691" t="str">
            <v>474249000</v>
          </cell>
        </row>
        <row r="10692">
          <cell r="A10692" t="str">
            <v>474249100</v>
          </cell>
        </row>
        <row r="10693">
          <cell r="A10693" t="str">
            <v>474249103</v>
          </cell>
        </row>
        <row r="10694">
          <cell r="A10694" t="str">
            <v>474249105</v>
          </cell>
        </row>
        <row r="10695">
          <cell r="A10695" t="str">
            <v>474249107</v>
          </cell>
        </row>
        <row r="10696">
          <cell r="A10696" t="str">
            <v>474249109</v>
          </cell>
        </row>
        <row r="10697">
          <cell r="A10697" t="str">
            <v>474249111</v>
          </cell>
        </row>
        <row r="10698">
          <cell r="A10698" t="str">
            <v>474249113</v>
          </cell>
        </row>
        <row r="10699">
          <cell r="A10699" t="str">
            <v>474249115</v>
          </cell>
        </row>
        <row r="10700">
          <cell r="A10700" t="str">
            <v>474249117</v>
          </cell>
        </row>
        <row r="10701">
          <cell r="A10701" t="str">
            <v>474249119</v>
          </cell>
        </row>
        <row r="10702">
          <cell r="A10702" t="str">
            <v>474249121</v>
          </cell>
        </row>
        <row r="10703">
          <cell r="A10703" t="str">
            <v>474249200</v>
          </cell>
        </row>
        <row r="10704">
          <cell r="A10704" t="str">
            <v>474249203</v>
          </cell>
        </row>
        <row r="10705">
          <cell r="A10705" t="str">
            <v>474249205</v>
          </cell>
        </row>
        <row r="10706">
          <cell r="A10706" t="str">
            <v>474249207</v>
          </cell>
        </row>
        <row r="10707">
          <cell r="A10707" t="str">
            <v>474249209</v>
          </cell>
        </row>
        <row r="10708">
          <cell r="A10708" t="str">
            <v>474249211</v>
          </cell>
        </row>
        <row r="10709">
          <cell r="A10709" t="str">
            <v>474249213</v>
          </cell>
        </row>
        <row r="10710">
          <cell r="A10710" t="str">
            <v>474249215</v>
          </cell>
        </row>
        <row r="10711">
          <cell r="A10711" t="str">
            <v>474249217</v>
          </cell>
        </row>
        <row r="10712">
          <cell r="A10712" t="str">
            <v>474249219</v>
          </cell>
        </row>
        <row r="10713">
          <cell r="A10713" t="str">
            <v>474249221</v>
          </cell>
        </row>
        <row r="10714">
          <cell r="A10714" t="str">
            <v>474249223</v>
          </cell>
        </row>
        <row r="10715">
          <cell r="A10715" t="str">
            <v>474600000</v>
          </cell>
        </row>
        <row r="10716">
          <cell r="A10716" t="str">
            <v>474630000</v>
          </cell>
        </row>
        <row r="10717">
          <cell r="A10717" t="str">
            <v>474630100</v>
          </cell>
        </row>
        <row r="10718">
          <cell r="A10718" t="str">
            <v>474633000</v>
          </cell>
        </row>
        <row r="10719">
          <cell r="A10719" t="str">
            <v>474633100</v>
          </cell>
        </row>
        <row r="10720">
          <cell r="A10720" t="str">
            <v>474633103</v>
          </cell>
        </row>
        <row r="10721">
          <cell r="A10721" t="str">
            <v>474633104</v>
          </cell>
        </row>
        <row r="10722">
          <cell r="A10722" t="str">
            <v>474633105</v>
          </cell>
        </row>
        <row r="10723">
          <cell r="A10723" t="str">
            <v>474633200</v>
          </cell>
        </row>
        <row r="10724">
          <cell r="A10724" t="str">
            <v>474633203</v>
          </cell>
        </row>
        <row r="10725">
          <cell r="A10725" t="str">
            <v>474633205</v>
          </cell>
        </row>
        <row r="10726">
          <cell r="A10726" t="str">
            <v>474633207</v>
          </cell>
        </row>
        <row r="10727">
          <cell r="A10727" t="str">
            <v>474633209</v>
          </cell>
        </row>
        <row r="10728">
          <cell r="A10728" t="str">
            <v>474633211</v>
          </cell>
        </row>
        <row r="10729">
          <cell r="A10729" t="str">
            <v>474633213</v>
          </cell>
        </row>
        <row r="10730">
          <cell r="A10730" t="str">
            <v>474633215</v>
          </cell>
        </row>
        <row r="10731">
          <cell r="A10731" t="str">
            <v>474633219</v>
          </cell>
        </row>
        <row r="10732">
          <cell r="A10732" t="str">
            <v>474633221</v>
          </cell>
        </row>
        <row r="10733">
          <cell r="A10733" t="str">
            <v>474633223</v>
          </cell>
        </row>
        <row r="10734">
          <cell r="A10734" t="str">
            <v>474633225</v>
          </cell>
        </row>
        <row r="10735">
          <cell r="A10735" t="str">
            <v>474633227</v>
          </cell>
        </row>
        <row r="10736">
          <cell r="A10736" t="str">
            <v>474633229</v>
          </cell>
        </row>
        <row r="10737">
          <cell r="A10737" t="str">
            <v>474633300</v>
          </cell>
        </row>
        <row r="10738">
          <cell r="A10738" t="str">
            <v>474633303</v>
          </cell>
        </row>
        <row r="10739">
          <cell r="A10739" t="str">
            <v>474633305</v>
          </cell>
        </row>
        <row r="10740">
          <cell r="A10740" t="str">
            <v>474633307</v>
          </cell>
        </row>
        <row r="10741">
          <cell r="A10741" t="str">
            <v>474633309</v>
          </cell>
        </row>
        <row r="10742">
          <cell r="A10742" t="str">
            <v>474633311</v>
          </cell>
        </row>
        <row r="10743">
          <cell r="A10743" t="str">
            <v>474633313</v>
          </cell>
        </row>
        <row r="10744">
          <cell r="A10744" t="str">
            <v>474633315</v>
          </cell>
        </row>
        <row r="10745">
          <cell r="A10745" t="str">
            <v>474633319</v>
          </cell>
        </row>
        <row r="10746">
          <cell r="A10746" t="str">
            <v>474633321</v>
          </cell>
        </row>
        <row r="10747">
          <cell r="A10747" t="str">
            <v>474633323</v>
          </cell>
        </row>
        <row r="10748">
          <cell r="A10748" t="str">
            <v>474633325</v>
          </cell>
        </row>
        <row r="10749">
          <cell r="A10749" t="str">
            <v>474633327</v>
          </cell>
        </row>
        <row r="10750">
          <cell r="A10750" t="str">
            <v>474633329</v>
          </cell>
        </row>
        <row r="10751">
          <cell r="A10751" t="str">
            <v>474633331</v>
          </cell>
        </row>
        <row r="10752">
          <cell r="A10752" t="str">
            <v>474633333</v>
          </cell>
        </row>
        <row r="10753">
          <cell r="A10753" t="str">
            <v>474633335</v>
          </cell>
        </row>
        <row r="10754">
          <cell r="A10754" t="str">
            <v>474634000</v>
          </cell>
        </row>
        <row r="10755">
          <cell r="A10755" t="str">
            <v>474634100</v>
          </cell>
        </row>
        <row r="10756">
          <cell r="A10756" t="str">
            <v>474634103</v>
          </cell>
        </row>
        <row r="10757">
          <cell r="A10757" t="str">
            <v>474634105</v>
          </cell>
        </row>
        <row r="10758">
          <cell r="A10758" t="str">
            <v>474634107</v>
          </cell>
        </row>
        <row r="10759">
          <cell r="A10759" t="str">
            <v>474634109</v>
          </cell>
        </row>
        <row r="10760">
          <cell r="A10760" t="str">
            <v>474634111</v>
          </cell>
        </row>
        <row r="10761">
          <cell r="A10761" t="str">
            <v>474634113</v>
          </cell>
        </row>
        <row r="10762">
          <cell r="A10762" t="str">
            <v>474634115</v>
          </cell>
        </row>
        <row r="10763">
          <cell r="A10763" t="str">
            <v>474634117</v>
          </cell>
        </row>
        <row r="10764">
          <cell r="A10764" t="str">
            <v>474634119</v>
          </cell>
        </row>
        <row r="10765">
          <cell r="A10765" t="str">
            <v>474634121</v>
          </cell>
        </row>
        <row r="10766">
          <cell r="A10766" t="str">
            <v>474634123</v>
          </cell>
        </row>
        <row r="10767">
          <cell r="A10767" t="str">
            <v>474634125</v>
          </cell>
        </row>
        <row r="10768">
          <cell r="A10768" t="str">
            <v>474634127</v>
          </cell>
        </row>
        <row r="10769">
          <cell r="A10769" t="str">
            <v>474634129</v>
          </cell>
        </row>
        <row r="10770">
          <cell r="A10770" t="str">
            <v>474634131</v>
          </cell>
        </row>
        <row r="10771">
          <cell r="A10771" t="str">
            <v>474634133</v>
          </cell>
        </row>
        <row r="10772">
          <cell r="A10772" t="str">
            <v>474635000</v>
          </cell>
        </row>
        <row r="10773">
          <cell r="A10773" t="str">
            <v>474635100</v>
          </cell>
        </row>
        <row r="10774">
          <cell r="A10774" t="str">
            <v>474635103</v>
          </cell>
        </row>
        <row r="10775">
          <cell r="A10775" t="str">
            <v>474635105</v>
          </cell>
        </row>
        <row r="10776">
          <cell r="A10776" t="str">
            <v>474635107</v>
          </cell>
        </row>
        <row r="10777">
          <cell r="A10777" t="str">
            <v>474635109</v>
          </cell>
        </row>
        <row r="10778">
          <cell r="A10778" t="str">
            <v>474635111</v>
          </cell>
        </row>
        <row r="10779">
          <cell r="A10779" t="str">
            <v>474635113</v>
          </cell>
        </row>
        <row r="10780">
          <cell r="A10780" t="str">
            <v>474635115</v>
          </cell>
        </row>
        <row r="10781">
          <cell r="A10781" t="str">
            <v>474635117</v>
          </cell>
        </row>
        <row r="10782">
          <cell r="A10782" t="str">
            <v>474635119</v>
          </cell>
        </row>
        <row r="10783">
          <cell r="A10783" t="str">
            <v>474635121</v>
          </cell>
        </row>
        <row r="10784">
          <cell r="A10784" t="str">
            <v>474635123</v>
          </cell>
        </row>
        <row r="10785">
          <cell r="A10785" t="str">
            <v>474635125</v>
          </cell>
        </row>
        <row r="10786">
          <cell r="A10786" t="str">
            <v>474635127</v>
          </cell>
        </row>
        <row r="10787">
          <cell r="A10787" t="str">
            <v>474635129</v>
          </cell>
        </row>
        <row r="10788">
          <cell r="A10788" t="str">
            <v>474635131</v>
          </cell>
        </row>
        <row r="10789">
          <cell r="A10789" t="str">
            <v>474635133</v>
          </cell>
        </row>
        <row r="10790">
          <cell r="A10790" t="str">
            <v>474635135</v>
          </cell>
        </row>
        <row r="10791">
          <cell r="A10791" t="str">
            <v>474635137</v>
          </cell>
        </row>
        <row r="10792">
          <cell r="A10792" t="str">
            <v>474635139</v>
          </cell>
        </row>
        <row r="10793">
          <cell r="A10793" t="str">
            <v>474635141</v>
          </cell>
        </row>
        <row r="10794">
          <cell r="A10794" t="str">
            <v>474635143</v>
          </cell>
        </row>
        <row r="10795">
          <cell r="A10795" t="str">
            <v>474635145</v>
          </cell>
        </row>
        <row r="10796">
          <cell r="A10796" t="str">
            <v>474635147</v>
          </cell>
        </row>
        <row r="10797">
          <cell r="A10797" t="str">
            <v>474635149</v>
          </cell>
        </row>
        <row r="10798">
          <cell r="A10798" t="str">
            <v>474635151</v>
          </cell>
        </row>
        <row r="10799">
          <cell r="A10799" t="str">
            <v>474635153</v>
          </cell>
        </row>
        <row r="10800">
          <cell r="A10800" t="str">
            <v>474635154</v>
          </cell>
        </row>
        <row r="10801">
          <cell r="A10801" t="str">
            <v>474635155</v>
          </cell>
        </row>
        <row r="10802">
          <cell r="A10802" t="str">
            <v>474635157</v>
          </cell>
        </row>
        <row r="10803">
          <cell r="A10803" t="str">
            <v>474635159</v>
          </cell>
        </row>
        <row r="10804">
          <cell r="A10804" t="str">
            <v>474635161</v>
          </cell>
        </row>
        <row r="10805">
          <cell r="A10805" t="str">
            <v>474637000</v>
          </cell>
        </row>
        <row r="10806">
          <cell r="A10806" t="str">
            <v>474637100</v>
          </cell>
        </row>
        <row r="10807">
          <cell r="A10807" t="str">
            <v>474637103</v>
          </cell>
        </row>
        <row r="10808">
          <cell r="A10808" t="str">
            <v>474637105</v>
          </cell>
        </row>
        <row r="10809">
          <cell r="A10809" t="str">
            <v>474637107</v>
          </cell>
        </row>
        <row r="10810">
          <cell r="A10810" t="str">
            <v>474637109</v>
          </cell>
        </row>
        <row r="10811">
          <cell r="A10811" t="str">
            <v>474637111</v>
          </cell>
        </row>
        <row r="10812">
          <cell r="A10812" t="str">
            <v>474637113</v>
          </cell>
        </row>
        <row r="10813">
          <cell r="A10813" t="str">
            <v>474637115</v>
          </cell>
        </row>
        <row r="10814">
          <cell r="A10814" t="str">
            <v>474637119</v>
          </cell>
        </row>
        <row r="10815">
          <cell r="A10815" t="str">
            <v>474637121</v>
          </cell>
        </row>
        <row r="10816">
          <cell r="A10816" t="str">
            <v>474637123</v>
          </cell>
        </row>
        <row r="10817">
          <cell r="A10817" t="str">
            <v>474637125</v>
          </cell>
        </row>
        <row r="10818">
          <cell r="A10818" t="str">
            <v>474637127</v>
          </cell>
        </row>
        <row r="10819">
          <cell r="A10819" t="str">
            <v>474637129</v>
          </cell>
        </row>
        <row r="10820">
          <cell r="A10820" t="str">
            <v>474637131</v>
          </cell>
        </row>
        <row r="10821">
          <cell r="A10821" t="str">
            <v>474637133</v>
          </cell>
        </row>
        <row r="10822">
          <cell r="A10822" t="str">
            <v>474637135</v>
          </cell>
        </row>
        <row r="10823">
          <cell r="A10823" t="str">
            <v>474637137</v>
          </cell>
        </row>
        <row r="10824">
          <cell r="A10824" t="str">
            <v>474637139</v>
          </cell>
        </row>
        <row r="10825">
          <cell r="A10825" t="str">
            <v>474637141</v>
          </cell>
        </row>
        <row r="10826">
          <cell r="A10826" t="str">
            <v>474637143</v>
          </cell>
        </row>
        <row r="10827">
          <cell r="A10827" t="str">
            <v>474637145</v>
          </cell>
        </row>
        <row r="10828">
          <cell r="A10828" t="str">
            <v>474637147</v>
          </cell>
        </row>
        <row r="10829">
          <cell r="A10829" t="str">
            <v>474637149</v>
          </cell>
        </row>
        <row r="10830">
          <cell r="A10830" t="str">
            <v>474637151</v>
          </cell>
        </row>
        <row r="10831">
          <cell r="A10831" t="str">
            <v>474637153</v>
          </cell>
        </row>
        <row r="10832">
          <cell r="A10832" t="str">
            <v>474637155</v>
          </cell>
        </row>
        <row r="10833">
          <cell r="A10833" t="str">
            <v>474637157</v>
          </cell>
        </row>
        <row r="10834">
          <cell r="A10834" t="str">
            <v>474639000</v>
          </cell>
        </row>
        <row r="10835">
          <cell r="A10835" t="str">
            <v>474639100</v>
          </cell>
        </row>
        <row r="10836">
          <cell r="A10836" t="str">
            <v>474639103</v>
          </cell>
        </row>
        <row r="10837">
          <cell r="A10837" t="str">
            <v>474639105</v>
          </cell>
        </row>
        <row r="10838">
          <cell r="A10838" t="str">
            <v>474639107</v>
          </cell>
        </row>
        <row r="10839">
          <cell r="A10839" t="str">
            <v>474639109</v>
          </cell>
        </row>
        <row r="10840">
          <cell r="A10840" t="str">
            <v>474639111</v>
          </cell>
        </row>
        <row r="10841">
          <cell r="A10841" t="str">
            <v>474639113</v>
          </cell>
        </row>
        <row r="10842">
          <cell r="A10842" t="str">
            <v>474639115</v>
          </cell>
        </row>
        <row r="10843">
          <cell r="A10843" t="str">
            <v>474639117</v>
          </cell>
        </row>
        <row r="10844">
          <cell r="A10844" t="str">
            <v>474639119</v>
          </cell>
        </row>
        <row r="10845">
          <cell r="A10845" t="str">
            <v>474639121</v>
          </cell>
        </row>
        <row r="10846">
          <cell r="A10846" t="str">
            <v>474639123</v>
          </cell>
        </row>
        <row r="10847">
          <cell r="A10847" t="str">
            <v>474639125</v>
          </cell>
        </row>
        <row r="10848">
          <cell r="A10848" t="str">
            <v>474639127</v>
          </cell>
        </row>
        <row r="10849">
          <cell r="A10849" t="str">
            <v>474639129</v>
          </cell>
        </row>
        <row r="10850">
          <cell r="A10850" t="str">
            <v>474639131</v>
          </cell>
        </row>
        <row r="10851">
          <cell r="A10851" t="str">
            <v>474643000</v>
          </cell>
        </row>
        <row r="10852">
          <cell r="A10852" t="str">
            <v>474643100</v>
          </cell>
        </row>
        <row r="10853">
          <cell r="A10853" t="str">
            <v>474643103</v>
          </cell>
        </row>
        <row r="10854">
          <cell r="A10854" t="str">
            <v>474643105</v>
          </cell>
        </row>
        <row r="10855">
          <cell r="A10855" t="str">
            <v>474643200</v>
          </cell>
        </row>
        <row r="10856">
          <cell r="A10856" t="str">
            <v>474643203</v>
          </cell>
        </row>
        <row r="10857">
          <cell r="A10857" t="str">
            <v>474643205</v>
          </cell>
        </row>
        <row r="10858">
          <cell r="A10858" t="str">
            <v>474643207</v>
          </cell>
        </row>
        <row r="10859">
          <cell r="A10859" t="str">
            <v>474643209</v>
          </cell>
        </row>
        <row r="10860">
          <cell r="A10860" t="str">
            <v>474643211</v>
          </cell>
        </row>
        <row r="10861">
          <cell r="A10861" t="str">
            <v>474643213</v>
          </cell>
        </row>
        <row r="10862">
          <cell r="A10862" t="str">
            <v>474643215</v>
          </cell>
        </row>
        <row r="10863">
          <cell r="A10863" t="str">
            <v>474643217</v>
          </cell>
        </row>
        <row r="10864">
          <cell r="A10864" t="str">
            <v>474643219</v>
          </cell>
        </row>
        <row r="10865">
          <cell r="A10865" t="str">
            <v>474643221</v>
          </cell>
        </row>
        <row r="10866">
          <cell r="A10866" t="str">
            <v>474643223</v>
          </cell>
        </row>
        <row r="10867">
          <cell r="A10867" t="str">
            <v>474643300</v>
          </cell>
        </row>
        <row r="10868">
          <cell r="A10868" t="str">
            <v>474643303</v>
          </cell>
        </row>
        <row r="10869">
          <cell r="A10869" t="str">
            <v>474643305</v>
          </cell>
        </row>
        <row r="10870">
          <cell r="A10870" t="str">
            <v>474643307</v>
          </cell>
        </row>
        <row r="10871">
          <cell r="A10871" t="str">
            <v>474643309</v>
          </cell>
        </row>
        <row r="10872">
          <cell r="A10872" t="str">
            <v>474643311</v>
          </cell>
        </row>
        <row r="10873">
          <cell r="A10873" t="str">
            <v>474643313</v>
          </cell>
        </row>
        <row r="10874">
          <cell r="A10874" t="str">
            <v>474643315</v>
          </cell>
        </row>
        <row r="10875">
          <cell r="A10875" t="str">
            <v>474643317</v>
          </cell>
        </row>
        <row r="10876">
          <cell r="A10876" t="str">
            <v>474643319</v>
          </cell>
        </row>
        <row r="10877">
          <cell r="A10877" t="str">
            <v>474643321</v>
          </cell>
        </row>
        <row r="10878">
          <cell r="A10878" t="str">
            <v>474643323</v>
          </cell>
        </row>
        <row r="10879">
          <cell r="A10879" t="str">
            <v>474643325</v>
          </cell>
        </row>
        <row r="10880">
          <cell r="A10880" t="str">
            <v>474643327</v>
          </cell>
        </row>
        <row r="10881">
          <cell r="A10881" t="str">
            <v>474643329</v>
          </cell>
        </row>
        <row r="10882">
          <cell r="A10882" t="str">
            <v>474643331</v>
          </cell>
        </row>
        <row r="10883">
          <cell r="A10883" t="str">
            <v>474643333</v>
          </cell>
        </row>
        <row r="10884">
          <cell r="A10884" t="str">
            <v>474643335</v>
          </cell>
        </row>
        <row r="10885">
          <cell r="A10885" t="str">
            <v>474644000</v>
          </cell>
        </row>
        <row r="10886">
          <cell r="A10886" t="str">
            <v>474644100</v>
          </cell>
        </row>
        <row r="10887">
          <cell r="A10887" t="str">
            <v>474644200</v>
          </cell>
        </row>
        <row r="10888">
          <cell r="A10888" t="str">
            <v>474645000</v>
          </cell>
        </row>
        <row r="10889">
          <cell r="A10889" t="str">
            <v>474645100</v>
          </cell>
        </row>
        <row r="10890">
          <cell r="A10890" t="str">
            <v>474645103</v>
          </cell>
        </row>
        <row r="10891">
          <cell r="A10891" t="str">
            <v>474645400</v>
          </cell>
        </row>
        <row r="10892">
          <cell r="A10892" t="str">
            <v>474647000</v>
          </cell>
        </row>
        <row r="10893">
          <cell r="A10893" t="str">
            <v>474647100</v>
          </cell>
        </row>
        <row r="10894">
          <cell r="A10894" t="str">
            <v>474647103</v>
          </cell>
        </row>
        <row r="10895">
          <cell r="A10895" t="str">
            <v>474647105</v>
          </cell>
        </row>
        <row r="10896">
          <cell r="A10896" t="str">
            <v>474647200</v>
          </cell>
        </row>
        <row r="10897">
          <cell r="A10897" t="str">
            <v>474647203</v>
          </cell>
        </row>
        <row r="10898">
          <cell r="A10898" t="str">
            <v>474647205</v>
          </cell>
        </row>
        <row r="10899">
          <cell r="A10899" t="str">
            <v>474649000</v>
          </cell>
        </row>
        <row r="10900">
          <cell r="A10900" t="str">
            <v>474649100</v>
          </cell>
        </row>
        <row r="10901">
          <cell r="A10901" t="str">
            <v>474649103</v>
          </cell>
        </row>
        <row r="10902">
          <cell r="A10902" t="str">
            <v>474649105</v>
          </cell>
        </row>
        <row r="10903">
          <cell r="A10903" t="str">
            <v>474649107</v>
          </cell>
        </row>
        <row r="10904">
          <cell r="A10904" t="str">
            <v>474649109</v>
          </cell>
        </row>
        <row r="10905">
          <cell r="A10905" t="str">
            <v>474649111</v>
          </cell>
        </row>
        <row r="10906">
          <cell r="A10906" t="str">
            <v>474649113</v>
          </cell>
        </row>
        <row r="10907">
          <cell r="A10907" t="str">
            <v>474649115</v>
          </cell>
        </row>
        <row r="10908">
          <cell r="A10908" t="str">
            <v>474649117</v>
          </cell>
        </row>
        <row r="10909">
          <cell r="A10909" t="str">
            <v>474649119</v>
          </cell>
        </row>
        <row r="10910">
          <cell r="A10910" t="str">
            <v>474649121</v>
          </cell>
        </row>
        <row r="10911">
          <cell r="A10911" t="str">
            <v>474649123</v>
          </cell>
        </row>
        <row r="10912">
          <cell r="A10912" t="str">
            <v>474649125</v>
          </cell>
        </row>
        <row r="10913">
          <cell r="A10913" t="str">
            <v>474649200</v>
          </cell>
        </row>
        <row r="10914">
          <cell r="A10914" t="str">
            <v>474649300</v>
          </cell>
        </row>
        <row r="10915">
          <cell r="A10915" t="str">
            <v>474649303</v>
          </cell>
        </row>
        <row r="10916">
          <cell r="A10916" t="str">
            <v>474649305</v>
          </cell>
        </row>
        <row r="10917">
          <cell r="A10917" t="str">
            <v>474649307</v>
          </cell>
        </row>
        <row r="10918">
          <cell r="A10918" t="str">
            <v>474649309</v>
          </cell>
        </row>
        <row r="10919">
          <cell r="A10919" t="str">
            <v>474649311</v>
          </cell>
        </row>
        <row r="10920">
          <cell r="A10920" t="str">
            <v>474649313</v>
          </cell>
        </row>
        <row r="10921">
          <cell r="A10921" t="str">
            <v>474649315</v>
          </cell>
        </row>
        <row r="10922">
          <cell r="A10922" t="str">
            <v>474649317</v>
          </cell>
        </row>
        <row r="10923">
          <cell r="A10923" t="str">
            <v>474649319</v>
          </cell>
        </row>
        <row r="10924">
          <cell r="A10924" t="str">
            <v>474649321</v>
          </cell>
        </row>
        <row r="10925">
          <cell r="A10925" t="str">
            <v>474649323</v>
          </cell>
        </row>
        <row r="10926">
          <cell r="A10926" t="str">
            <v>474649325</v>
          </cell>
        </row>
        <row r="10927">
          <cell r="A10927" t="str">
            <v>474649327</v>
          </cell>
        </row>
        <row r="10928">
          <cell r="A10928" t="str">
            <v>474649329</v>
          </cell>
        </row>
        <row r="10929">
          <cell r="A10929" t="str">
            <v>474649331</v>
          </cell>
        </row>
        <row r="10930">
          <cell r="A10930" t="str">
            <v>474649333</v>
          </cell>
        </row>
        <row r="10931">
          <cell r="A10931" t="str">
            <v>474649335</v>
          </cell>
        </row>
        <row r="10932">
          <cell r="A10932" t="str">
            <v>474649337</v>
          </cell>
        </row>
        <row r="10933">
          <cell r="A10933" t="str">
            <v>474649339</v>
          </cell>
        </row>
        <row r="10934">
          <cell r="A10934" t="str">
            <v>474649341</v>
          </cell>
        </row>
        <row r="10935">
          <cell r="A10935" t="str">
            <v>474649343</v>
          </cell>
        </row>
        <row r="10936">
          <cell r="A10936" t="str">
            <v>474649345</v>
          </cell>
        </row>
        <row r="10937">
          <cell r="A10937" t="str">
            <v>474649347</v>
          </cell>
        </row>
        <row r="10938">
          <cell r="A10938" t="str">
            <v>474651000</v>
          </cell>
        </row>
        <row r="10939">
          <cell r="A10939" t="str">
            <v>474651100</v>
          </cell>
        </row>
        <row r="10940">
          <cell r="A10940" t="str">
            <v>474651103</v>
          </cell>
        </row>
        <row r="10941">
          <cell r="A10941" t="str">
            <v>474651105</v>
          </cell>
        </row>
        <row r="10942">
          <cell r="A10942" t="str">
            <v>474651107</v>
          </cell>
        </row>
        <row r="10943">
          <cell r="A10943" t="str">
            <v>475000000</v>
          </cell>
        </row>
        <row r="10944">
          <cell r="A10944" t="str">
            <v>475030000</v>
          </cell>
        </row>
        <row r="10945">
          <cell r="A10945" t="str">
            <v>475030100</v>
          </cell>
        </row>
        <row r="10946">
          <cell r="A10946" t="str">
            <v>475032000</v>
          </cell>
        </row>
        <row r="10947">
          <cell r="A10947" t="str">
            <v>475032100</v>
          </cell>
        </row>
        <row r="10948">
          <cell r="A10948" t="str">
            <v>475034000</v>
          </cell>
        </row>
        <row r="10949">
          <cell r="A10949" t="str">
            <v>475034100</v>
          </cell>
        </row>
        <row r="10950">
          <cell r="A10950" t="str">
            <v>475036000</v>
          </cell>
        </row>
        <row r="10951">
          <cell r="A10951" t="str">
            <v>475036100</v>
          </cell>
        </row>
        <row r="10952">
          <cell r="A10952" t="str">
            <v>475036103</v>
          </cell>
        </row>
        <row r="10953">
          <cell r="A10953" t="str">
            <v>475036105</v>
          </cell>
        </row>
        <row r="10954">
          <cell r="A10954" t="str">
            <v>475036107</v>
          </cell>
        </row>
        <row r="10955">
          <cell r="A10955" t="str">
            <v>475038000</v>
          </cell>
        </row>
        <row r="10956">
          <cell r="A10956" t="str">
            <v>475038100</v>
          </cell>
        </row>
        <row r="10957">
          <cell r="A10957" t="str">
            <v>475040000</v>
          </cell>
        </row>
        <row r="10958">
          <cell r="A10958" t="str">
            <v>475040100</v>
          </cell>
        </row>
        <row r="10959">
          <cell r="A10959" t="str">
            <v>475040200</v>
          </cell>
        </row>
        <row r="10960">
          <cell r="A10960" t="str">
            <v>475042000</v>
          </cell>
        </row>
        <row r="10961">
          <cell r="A10961" t="str">
            <v>475042100</v>
          </cell>
        </row>
        <row r="10962">
          <cell r="A10962" t="str">
            <v>475200000</v>
          </cell>
        </row>
        <row r="10963">
          <cell r="A10963" t="str">
            <v>475220100</v>
          </cell>
        </row>
        <row r="10964">
          <cell r="A10964" t="str">
            <v>475233000</v>
          </cell>
        </row>
        <row r="10965">
          <cell r="A10965" t="str">
            <v>475233100</v>
          </cell>
        </row>
        <row r="10966">
          <cell r="A10966" t="str">
            <v>475233103</v>
          </cell>
        </row>
        <row r="10967">
          <cell r="A10967" t="str">
            <v>475233105</v>
          </cell>
        </row>
        <row r="10968">
          <cell r="A10968" t="str">
            <v>475233107</v>
          </cell>
        </row>
        <row r="10969">
          <cell r="A10969" t="str">
            <v>475233109</v>
          </cell>
        </row>
        <row r="10970">
          <cell r="A10970" t="str">
            <v>475233111</v>
          </cell>
        </row>
        <row r="10971">
          <cell r="A10971" t="str">
            <v>475233113</v>
          </cell>
        </row>
        <row r="10972">
          <cell r="A10972" t="str">
            <v>475233115</v>
          </cell>
        </row>
        <row r="10973">
          <cell r="A10973" t="str">
            <v>475233117</v>
          </cell>
        </row>
        <row r="10974">
          <cell r="A10974" t="str">
            <v>475233119</v>
          </cell>
        </row>
        <row r="10975">
          <cell r="A10975" t="str">
            <v>475233121</v>
          </cell>
        </row>
        <row r="10976">
          <cell r="A10976" t="str">
            <v>475233123</v>
          </cell>
        </row>
        <row r="10977">
          <cell r="A10977" t="str">
            <v>475233125</v>
          </cell>
        </row>
        <row r="10978">
          <cell r="A10978" t="str">
            <v>475233127</v>
          </cell>
        </row>
        <row r="10979">
          <cell r="A10979" t="str">
            <v>475233129</v>
          </cell>
        </row>
        <row r="10980">
          <cell r="A10980" t="str">
            <v>475233131</v>
          </cell>
        </row>
        <row r="10981">
          <cell r="A10981" t="str">
            <v>475233133</v>
          </cell>
        </row>
        <row r="10982">
          <cell r="A10982" t="str">
            <v>475235000</v>
          </cell>
        </row>
        <row r="10983">
          <cell r="A10983" t="str">
            <v>475235100</v>
          </cell>
        </row>
        <row r="10984">
          <cell r="A10984" t="str">
            <v>475237000</v>
          </cell>
        </row>
        <row r="10985">
          <cell r="A10985" t="str">
            <v>475237100</v>
          </cell>
        </row>
        <row r="10986">
          <cell r="A10986" t="str">
            <v>475237103</v>
          </cell>
        </row>
        <row r="10987">
          <cell r="A10987" t="str">
            <v>475237104</v>
          </cell>
        </row>
        <row r="10988">
          <cell r="A10988" t="str">
            <v>475237105</v>
          </cell>
        </row>
        <row r="10989">
          <cell r="A10989" t="str">
            <v>475237106</v>
          </cell>
        </row>
        <row r="10990">
          <cell r="A10990" t="str">
            <v>475237107</v>
          </cell>
        </row>
        <row r="10991">
          <cell r="A10991" t="str">
            <v>475237108</v>
          </cell>
        </row>
        <row r="10992">
          <cell r="A10992" t="str">
            <v>475237109</v>
          </cell>
        </row>
        <row r="10993">
          <cell r="A10993" t="str">
            <v>475237111</v>
          </cell>
        </row>
        <row r="10994">
          <cell r="A10994" t="str">
            <v>475237112</v>
          </cell>
        </row>
        <row r="10995">
          <cell r="A10995" t="str">
            <v>475237113</v>
          </cell>
        </row>
        <row r="10996">
          <cell r="A10996" t="str">
            <v>475237114</v>
          </cell>
        </row>
        <row r="10997">
          <cell r="A10997" t="str">
            <v>475237115</v>
          </cell>
        </row>
        <row r="10998">
          <cell r="A10998" t="str">
            <v>475237116</v>
          </cell>
        </row>
        <row r="10999">
          <cell r="A10999" t="str">
            <v>475237117</v>
          </cell>
        </row>
        <row r="11000">
          <cell r="A11000" t="str">
            <v>475237118</v>
          </cell>
        </row>
        <row r="11001">
          <cell r="A11001" t="str">
            <v>475237119</v>
          </cell>
        </row>
        <row r="11002">
          <cell r="A11002" t="str">
            <v>475237121</v>
          </cell>
        </row>
        <row r="11003">
          <cell r="A11003" t="str">
            <v>475237122</v>
          </cell>
        </row>
        <row r="11004">
          <cell r="A11004" t="str">
            <v>475237123</v>
          </cell>
        </row>
        <row r="11005">
          <cell r="A11005" t="str">
            <v>475237124</v>
          </cell>
        </row>
        <row r="11006">
          <cell r="A11006" t="str">
            <v>475237125</v>
          </cell>
        </row>
        <row r="11007">
          <cell r="A11007" t="str">
            <v>475237126</v>
          </cell>
        </row>
        <row r="11008">
          <cell r="A11008" t="str">
            <v>475237127</v>
          </cell>
        </row>
        <row r="11009">
          <cell r="A11009" t="str">
            <v>475237128</v>
          </cell>
        </row>
        <row r="11010">
          <cell r="A11010" t="str">
            <v>475237129</v>
          </cell>
        </row>
        <row r="11011">
          <cell r="A11011" t="str">
            <v>475237131</v>
          </cell>
        </row>
        <row r="11012">
          <cell r="A11012" t="str">
            <v>475237132</v>
          </cell>
        </row>
        <row r="11013">
          <cell r="A11013" t="str">
            <v>475237133</v>
          </cell>
        </row>
        <row r="11014">
          <cell r="A11014" t="str">
            <v>475237134</v>
          </cell>
        </row>
        <row r="11015">
          <cell r="A11015" t="str">
            <v>475237135</v>
          </cell>
        </row>
        <row r="11016">
          <cell r="A11016" t="str">
            <v>475237136</v>
          </cell>
        </row>
        <row r="11017">
          <cell r="A11017" t="str">
            <v>475237137</v>
          </cell>
        </row>
        <row r="11018">
          <cell r="A11018" t="str">
            <v>475237138</v>
          </cell>
        </row>
        <row r="11019">
          <cell r="A11019" t="str">
            <v>475237141</v>
          </cell>
        </row>
        <row r="11020">
          <cell r="A11020" t="str">
            <v>475237142</v>
          </cell>
        </row>
        <row r="11021">
          <cell r="A11021" t="str">
            <v>475237143</v>
          </cell>
        </row>
        <row r="11022">
          <cell r="A11022" t="str">
            <v>475237144</v>
          </cell>
        </row>
        <row r="11023">
          <cell r="A11023" t="str">
            <v>475237145</v>
          </cell>
        </row>
        <row r="11024">
          <cell r="A11024" t="str">
            <v>475237146</v>
          </cell>
        </row>
        <row r="11025">
          <cell r="A11025" t="str">
            <v>475237147</v>
          </cell>
        </row>
        <row r="11026">
          <cell r="A11026" t="str">
            <v>475237148</v>
          </cell>
        </row>
        <row r="11027">
          <cell r="A11027" t="str">
            <v>475237149</v>
          </cell>
        </row>
        <row r="11028">
          <cell r="A11028" t="str">
            <v>475237151</v>
          </cell>
        </row>
        <row r="11029">
          <cell r="A11029" t="str">
            <v>475237152</v>
          </cell>
        </row>
        <row r="11030">
          <cell r="A11030" t="str">
            <v>475237153</v>
          </cell>
        </row>
        <row r="11031">
          <cell r="A11031" t="str">
            <v>475237154</v>
          </cell>
        </row>
        <row r="11032">
          <cell r="A11032" t="str">
            <v>475238000</v>
          </cell>
        </row>
        <row r="11033">
          <cell r="A11033" t="str">
            <v>475238100</v>
          </cell>
        </row>
        <row r="11034">
          <cell r="A11034" t="str">
            <v>475239000</v>
          </cell>
        </row>
        <row r="11035">
          <cell r="A11035" t="str">
            <v>475239100</v>
          </cell>
        </row>
        <row r="11036">
          <cell r="A11036" t="str">
            <v>475239102</v>
          </cell>
        </row>
        <row r="11037">
          <cell r="A11037" t="str">
            <v>475239103</v>
          </cell>
        </row>
        <row r="11038">
          <cell r="A11038" t="str">
            <v>475239104</v>
          </cell>
        </row>
        <row r="11039">
          <cell r="A11039" t="str">
            <v>475239105</v>
          </cell>
        </row>
        <row r="11040">
          <cell r="A11040" t="str">
            <v>475239106</v>
          </cell>
        </row>
        <row r="11041">
          <cell r="A11041" t="str">
            <v>475239107</v>
          </cell>
        </row>
        <row r="11042">
          <cell r="A11042" t="str">
            <v>475239108</v>
          </cell>
        </row>
        <row r="11043">
          <cell r="A11043" t="str">
            <v>475239109</v>
          </cell>
        </row>
        <row r="11044">
          <cell r="A11044" t="str">
            <v>475239111</v>
          </cell>
        </row>
        <row r="11045">
          <cell r="A11045" t="str">
            <v>475239112</v>
          </cell>
        </row>
        <row r="11046">
          <cell r="A11046" t="str">
            <v>475239113</v>
          </cell>
        </row>
        <row r="11047">
          <cell r="A11047" t="str">
            <v>475239114</v>
          </cell>
        </row>
        <row r="11048">
          <cell r="A11048" t="str">
            <v>475239115</v>
          </cell>
        </row>
        <row r="11049">
          <cell r="A11049" t="str">
            <v>475239116</v>
          </cell>
        </row>
        <row r="11050">
          <cell r="A11050" t="str">
            <v>475239117</v>
          </cell>
        </row>
        <row r="11051">
          <cell r="A11051" t="str">
            <v>475239118</v>
          </cell>
        </row>
        <row r="11052">
          <cell r="A11052" t="str">
            <v>475239119</v>
          </cell>
        </row>
        <row r="11053">
          <cell r="A11053" t="str">
            <v>475239121</v>
          </cell>
        </row>
        <row r="11054">
          <cell r="A11054" t="str">
            <v>475239122</v>
          </cell>
        </row>
        <row r="11055">
          <cell r="A11055" t="str">
            <v>475239123</v>
          </cell>
        </row>
        <row r="11056">
          <cell r="A11056" t="str">
            <v>475239124</v>
          </cell>
        </row>
        <row r="11057">
          <cell r="A11057" t="str">
            <v>475239125</v>
          </cell>
        </row>
        <row r="11058">
          <cell r="A11058" t="str">
            <v>475239126</v>
          </cell>
        </row>
        <row r="11059">
          <cell r="A11059" t="str">
            <v>475239127</v>
          </cell>
        </row>
        <row r="11060">
          <cell r="A11060" t="str">
            <v>475239128</v>
          </cell>
        </row>
        <row r="11061">
          <cell r="A11061" t="str">
            <v>475239129</v>
          </cell>
        </row>
        <row r="11062">
          <cell r="A11062" t="str">
            <v>475239131</v>
          </cell>
        </row>
        <row r="11063">
          <cell r="A11063" t="str">
            <v>475239132</v>
          </cell>
        </row>
        <row r="11064">
          <cell r="A11064" t="str">
            <v>475239133</v>
          </cell>
        </row>
        <row r="11065">
          <cell r="A11065" t="str">
            <v>475239134</v>
          </cell>
        </row>
        <row r="11066">
          <cell r="A11066" t="str">
            <v>475239135</v>
          </cell>
        </row>
        <row r="11067">
          <cell r="A11067" t="str">
            <v>475239136</v>
          </cell>
        </row>
        <row r="11068">
          <cell r="A11068" t="str">
            <v>475239137</v>
          </cell>
        </row>
        <row r="11069">
          <cell r="A11069" t="str">
            <v>510000000</v>
          </cell>
        </row>
        <row r="11070">
          <cell r="A11070" t="str">
            <v>511000000</v>
          </cell>
        </row>
        <row r="11071">
          <cell r="A11071" t="str">
            <v>511010000</v>
          </cell>
        </row>
        <row r="11072">
          <cell r="A11072" t="str">
            <v>511011100</v>
          </cell>
        </row>
        <row r="11073">
          <cell r="A11073" t="str">
            <v>511013100</v>
          </cell>
        </row>
        <row r="11074">
          <cell r="A11074" t="str">
            <v>511015100</v>
          </cell>
        </row>
        <row r="11075">
          <cell r="A11075" t="str">
            <v>511600000</v>
          </cell>
        </row>
        <row r="11076">
          <cell r="A11076" t="str">
            <v>511610000</v>
          </cell>
        </row>
        <row r="11077">
          <cell r="A11077" t="str">
            <v>511633000</v>
          </cell>
        </row>
        <row r="11078">
          <cell r="A11078" t="str">
            <v>511633100</v>
          </cell>
        </row>
        <row r="11079">
          <cell r="A11079" t="str">
            <v>511633105</v>
          </cell>
        </row>
        <row r="11080">
          <cell r="A11080" t="str">
            <v>511633200</v>
          </cell>
        </row>
        <row r="11081">
          <cell r="A11081" t="str">
            <v>511633300</v>
          </cell>
        </row>
        <row r="11082">
          <cell r="A11082" t="str">
            <v>511633400</v>
          </cell>
        </row>
        <row r="11083">
          <cell r="A11083" t="str">
            <v>511633500</v>
          </cell>
        </row>
        <row r="11084">
          <cell r="A11084" t="str">
            <v>511633600</v>
          </cell>
        </row>
        <row r="11085">
          <cell r="A11085" t="str">
            <v>511635000</v>
          </cell>
        </row>
        <row r="11086">
          <cell r="A11086" t="str">
            <v>511635100</v>
          </cell>
        </row>
        <row r="11087">
          <cell r="A11087" t="str">
            <v>511635300</v>
          </cell>
        </row>
        <row r="11088">
          <cell r="A11088" t="str">
            <v>511635500</v>
          </cell>
        </row>
        <row r="11089">
          <cell r="A11089" t="str">
            <v>511637000</v>
          </cell>
        </row>
        <row r="11090">
          <cell r="A11090" t="str">
            <v>511637100</v>
          </cell>
        </row>
        <row r="11091">
          <cell r="A11091" t="str">
            <v>511637200</v>
          </cell>
        </row>
        <row r="11092">
          <cell r="A11092" t="str">
            <v>511637300</v>
          </cell>
        </row>
        <row r="11093">
          <cell r="A11093" t="str">
            <v>511637400</v>
          </cell>
        </row>
        <row r="11094">
          <cell r="A11094" t="str">
            <v>511637500</v>
          </cell>
        </row>
        <row r="11095">
          <cell r="A11095" t="str">
            <v>511637700</v>
          </cell>
        </row>
        <row r="11096">
          <cell r="A11096" t="str">
            <v>511637800</v>
          </cell>
        </row>
        <row r="11097">
          <cell r="A11097" t="str">
            <v>511639000</v>
          </cell>
        </row>
        <row r="11098">
          <cell r="A11098" t="str">
            <v>511639100</v>
          </cell>
        </row>
        <row r="11099">
          <cell r="A11099" t="str">
            <v>511639200</v>
          </cell>
        </row>
        <row r="11100">
          <cell r="A11100" t="str">
            <v>511643000</v>
          </cell>
        </row>
        <row r="11101">
          <cell r="A11101" t="str">
            <v>511643100</v>
          </cell>
        </row>
        <row r="11102">
          <cell r="A11102" t="str">
            <v>511643700</v>
          </cell>
        </row>
        <row r="11103">
          <cell r="A11103" t="str">
            <v>511645000</v>
          </cell>
        </row>
        <row r="11104">
          <cell r="A11104" t="str">
            <v>511645100</v>
          </cell>
        </row>
        <row r="11105">
          <cell r="A11105" t="str">
            <v>511645200</v>
          </cell>
        </row>
        <row r="11106">
          <cell r="A11106" t="str">
            <v>511645300</v>
          </cell>
        </row>
        <row r="11107">
          <cell r="A11107" t="str">
            <v>511645400</v>
          </cell>
        </row>
        <row r="11108">
          <cell r="A11108" t="str">
            <v>511645500</v>
          </cell>
        </row>
        <row r="11109">
          <cell r="A11109" t="str">
            <v>511645600</v>
          </cell>
        </row>
        <row r="11110">
          <cell r="A11110" t="str">
            <v>511645700</v>
          </cell>
        </row>
        <row r="11111">
          <cell r="A11111" t="str">
            <v>511645800</v>
          </cell>
        </row>
        <row r="11112">
          <cell r="A11112" t="str">
            <v>512000000</v>
          </cell>
        </row>
        <row r="11113">
          <cell r="A11113" t="str">
            <v>512010000</v>
          </cell>
        </row>
        <row r="11114">
          <cell r="A11114" t="str">
            <v>512033000</v>
          </cell>
        </row>
        <row r="11115">
          <cell r="A11115" t="str">
            <v>512033100</v>
          </cell>
        </row>
        <row r="11116">
          <cell r="A11116" t="str">
            <v>512035000</v>
          </cell>
        </row>
        <row r="11117">
          <cell r="A11117" t="str">
            <v>512035100</v>
          </cell>
        </row>
        <row r="11118">
          <cell r="A11118" t="str">
            <v>512037000</v>
          </cell>
        </row>
        <row r="11119">
          <cell r="A11119" t="str">
            <v>512037100</v>
          </cell>
        </row>
        <row r="11120">
          <cell r="A11120" t="str">
            <v>512039000</v>
          </cell>
        </row>
        <row r="11121">
          <cell r="A11121" t="str">
            <v>512039100</v>
          </cell>
        </row>
        <row r="11122">
          <cell r="A11122" t="str">
            <v>512039200</v>
          </cell>
        </row>
        <row r="11123">
          <cell r="A11123" t="str">
            <v>512039300</v>
          </cell>
        </row>
        <row r="11124">
          <cell r="A11124" t="str">
            <v>512039400</v>
          </cell>
        </row>
        <row r="11125">
          <cell r="A11125" t="str">
            <v>512600000</v>
          </cell>
        </row>
        <row r="11126">
          <cell r="A11126" t="str">
            <v>512610000</v>
          </cell>
        </row>
        <row r="11127">
          <cell r="A11127" t="str">
            <v>512633000</v>
          </cell>
        </row>
        <row r="11128">
          <cell r="A11128" t="str">
            <v>512633100</v>
          </cell>
        </row>
        <row r="11129">
          <cell r="A11129" t="str">
            <v>512633103</v>
          </cell>
        </row>
        <row r="11130">
          <cell r="A11130" t="str">
            <v>512633105</v>
          </cell>
        </row>
        <row r="11131">
          <cell r="A11131" t="str">
            <v>512633200</v>
          </cell>
        </row>
        <row r="11132">
          <cell r="A11132" t="str">
            <v>512633203</v>
          </cell>
        </row>
        <row r="11133">
          <cell r="A11133" t="str">
            <v>512633204</v>
          </cell>
        </row>
        <row r="11134">
          <cell r="A11134" t="str">
            <v>512633205</v>
          </cell>
        </row>
        <row r="11135">
          <cell r="A11135" t="str">
            <v>512633206</v>
          </cell>
        </row>
        <row r="11136">
          <cell r="A11136" t="str">
            <v>512633207</v>
          </cell>
        </row>
        <row r="11137">
          <cell r="A11137" t="str">
            <v>512633300</v>
          </cell>
        </row>
        <row r="11138">
          <cell r="A11138" t="str">
            <v>512633303</v>
          </cell>
        </row>
        <row r="11139">
          <cell r="A11139" t="str">
            <v>512633400</v>
          </cell>
        </row>
        <row r="11140">
          <cell r="A11140" t="str">
            <v>512633403</v>
          </cell>
        </row>
        <row r="11141">
          <cell r="A11141" t="str">
            <v>512634000</v>
          </cell>
        </row>
        <row r="11142">
          <cell r="A11142" t="str">
            <v>512634100</v>
          </cell>
        </row>
        <row r="11143">
          <cell r="A11143" t="str">
            <v>512634200</v>
          </cell>
        </row>
        <row r="11144">
          <cell r="A11144" t="str">
            <v>512634203</v>
          </cell>
        </row>
        <row r="11145">
          <cell r="A11145" t="str">
            <v>512634204</v>
          </cell>
        </row>
        <row r="11146">
          <cell r="A11146" t="str">
            <v>512634205</v>
          </cell>
        </row>
        <row r="11147">
          <cell r="A11147" t="str">
            <v>512635000</v>
          </cell>
        </row>
        <row r="11148">
          <cell r="A11148" t="str">
            <v>512635100</v>
          </cell>
        </row>
        <row r="11149">
          <cell r="A11149" t="str">
            <v>512635102</v>
          </cell>
        </row>
        <row r="11150">
          <cell r="A11150" t="str">
            <v>512635103</v>
          </cell>
        </row>
        <row r="11151">
          <cell r="A11151" t="str">
            <v>512635105</v>
          </cell>
        </row>
        <row r="11152">
          <cell r="A11152" t="str">
            <v>512637000</v>
          </cell>
        </row>
        <row r="11153">
          <cell r="A11153" t="str">
            <v>512637100</v>
          </cell>
        </row>
        <row r="11154">
          <cell r="A11154" t="str">
            <v>512637103</v>
          </cell>
        </row>
        <row r="11155">
          <cell r="A11155" t="str">
            <v>512637105</v>
          </cell>
        </row>
        <row r="11156">
          <cell r="A11156" t="str">
            <v>512637107</v>
          </cell>
        </row>
        <row r="11157">
          <cell r="A11157" t="str">
            <v>512637109</v>
          </cell>
        </row>
        <row r="11158">
          <cell r="A11158" t="str">
            <v>512637111</v>
          </cell>
        </row>
        <row r="11159">
          <cell r="A11159" t="str">
            <v>512637113</v>
          </cell>
        </row>
        <row r="11160">
          <cell r="A11160" t="str">
            <v>512637200</v>
          </cell>
        </row>
        <row r="11161">
          <cell r="A11161" t="str">
            <v>512639000</v>
          </cell>
        </row>
        <row r="11162">
          <cell r="A11162" t="str">
            <v>512639100</v>
          </cell>
        </row>
        <row r="11163">
          <cell r="A11163" t="str">
            <v>512639103</v>
          </cell>
        </row>
        <row r="11164">
          <cell r="A11164" t="str">
            <v>512639105</v>
          </cell>
        </row>
        <row r="11165">
          <cell r="A11165" t="str">
            <v>512639200</v>
          </cell>
        </row>
        <row r="11166">
          <cell r="A11166" t="str">
            <v>512639300</v>
          </cell>
        </row>
        <row r="11167">
          <cell r="A11167" t="str">
            <v>512643000</v>
          </cell>
        </row>
        <row r="11168">
          <cell r="A11168" t="str">
            <v>512643100</v>
          </cell>
        </row>
        <row r="11169">
          <cell r="A11169" t="str">
            <v>512643103</v>
          </cell>
        </row>
        <row r="11170">
          <cell r="A11170" t="str">
            <v>512643104</v>
          </cell>
        </row>
        <row r="11171">
          <cell r="A11171" t="str">
            <v>512643105</v>
          </cell>
        </row>
        <row r="11172">
          <cell r="A11172" t="str">
            <v>512643106</v>
          </cell>
        </row>
        <row r="11173">
          <cell r="A11173" t="str">
            <v>512643107</v>
          </cell>
        </row>
        <row r="11174">
          <cell r="A11174" t="str">
            <v>512643200</v>
          </cell>
        </row>
        <row r="11175">
          <cell r="A11175" t="str">
            <v>512645000</v>
          </cell>
        </row>
        <row r="11176">
          <cell r="A11176" t="str">
            <v>512645100</v>
          </cell>
        </row>
        <row r="11177">
          <cell r="A11177" t="str">
            <v>512645300</v>
          </cell>
        </row>
        <row r="11178">
          <cell r="A11178" t="str">
            <v>512645400</v>
          </cell>
        </row>
        <row r="11179">
          <cell r="A11179" t="str">
            <v>512645403</v>
          </cell>
        </row>
        <row r="11180">
          <cell r="A11180" t="str">
            <v>512645405</v>
          </cell>
        </row>
        <row r="11181">
          <cell r="A11181" t="str">
            <v>512647000</v>
          </cell>
        </row>
        <row r="11182">
          <cell r="A11182" t="str">
            <v>512647100</v>
          </cell>
        </row>
        <row r="11183">
          <cell r="A11183" t="str">
            <v>512647103</v>
          </cell>
        </row>
        <row r="11184">
          <cell r="A11184" t="str">
            <v>512647105</v>
          </cell>
        </row>
        <row r="11185">
          <cell r="A11185" t="str">
            <v>512647106</v>
          </cell>
        </row>
        <row r="11186">
          <cell r="A11186" t="str">
            <v>512647107</v>
          </cell>
        </row>
        <row r="11187">
          <cell r="A11187" t="str">
            <v>512647108</v>
          </cell>
        </row>
        <row r="11188">
          <cell r="A11188" t="str">
            <v>512647200</v>
          </cell>
        </row>
        <row r="11189">
          <cell r="A11189" t="str">
            <v>512647300</v>
          </cell>
        </row>
        <row r="11190">
          <cell r="A11190" t="str">
            <v>512647303</v>
          </cell>
        </row>
        <row r="11191">
          <cell r="A11191" t="str">
            <v>512647305</v>
          </cell>
        </row>
        <row r="11192">
          <cell r="A11192" t="str">
            <v>512649000</v>
          </cell>
        </row>
        <row r="11193">
          <cell r="A11193" t="str">
            <v>512649100</v>
          </cell>
        </row>
        <row r="11194">
          <cell r="A11194" t="str">
            <v>512649103</v>
          </cell>
        </row>
        <row r="11195">
          <cell r="A11195" t="str">
            <v>512649105</v>
          </cell>
        </row>
        <row r="11196">
          <cell r="A11196" t="str">
            <v>512649107</v>
          </cell>
        </row>
        <row r="11197">
          <cell r="A11197" t="str">
            <v>512649109</v>
          </cell>
        </row>
        <row r="11198">
          <cell r="A11198" t="str">
            <v>512649200</v>
          </cell>
        </row>
        <row r="11199">
          <cell r="A11199" t="str">
            <v>512649203</v>
          </cell>
        </row>
        <row r="11200">
          <cell r="A11200" t="str">
            <v>512649205</v>
          </cell>
        </row>
        <row r="11201">
          <cell r="A11201" t="str">
            <v>512649400</v>
          </cell>
        </row>
        <row r="11202">
          <cell r="A11202" t="str">
            <v>512653000</v>
          </cell>
        </row>
        <row r="11203">
          <cell r="A11203" t="str">
            <v>512653100</v>
          </cell>
        </row>
        <row r="11204">
          <cell r="A11204" t="str">
            <v>512653103</v>
          </cell>
        </row>
        <row r="11205">
          <cell r="A11205" t="str">
            <v>512653200</v>
          </cell>
        </row>
        <row r="11206">
          <cell r="A11206" t="str">
            <v>512653300</v>
          </cell>
        </row>
        <row r="11207">
          <cell r="A11207" t="str">
            <v>512653303</v>
          </cell>
        </row>
        <row r="11208">
          <cell r="A11208" t="str">
            <v>512653305</v>
          </cell>
        </row>
        <row r="11209">
          <cell r="A11209" t="str">
            <v>512653400</v>
          </cell>
        </row>
        <row r="11210">
          <cell r="A11210" t="str">
            <v>512653403</v>
          </cell>
        </row>
        <row r="11211">
          <cell r="A11211" t="str">
            <v>512655000</v>
          </cell>
        </row>
        <row r="11212">
          <cell r="A11212" t="str">
            <v>512655100</v>
          </cell>
        </row>
        <row r="11213">
          <cell r="A11213" t="str">
            <v>512655200</v>
          </cell>
        </row>
        <row r="11214">
          <cell r="A11214" t="str">
            <v>512655203</v>
          </cell>
        </row>
        <row r="11215">
          <cell r="A11215" t="str">
            <v>512655205</v>
          </cell>
        </row>
        <row r="11216">
          <cell r="A11216" t="str">
            <v>512655300</v>
          </cell>
        </row>
        <row r="11217">
          <cell r="A11217" t="str">
            <v>512655400</v>
          </cell>
        </row>
        <row r="11218">
          <cell r="A11218" t="str">
            <v>512657000</v>
          </cell>
        </row>
        <row r="11219">
          <cell r="A11219" t="str">
            <v>512657100</v>
          </cell>
        </row>
        <row r="11220">
          <cell r="A11220" t="str">
            <v>512657103</v>
          </cell>
        </row>
        <row r="11221">
          <cell r="A11221" t="str">
            <v>512657200</v>
          </cell>
        </row>
        <row r="11222">
          <cell r="A11222" t="str">
            <v>512657203</v>
          </cell>
        </row>
        <row r="11223">
          <cell r="A11223" t="str">
            <v>512657204</v>
          </cell>
        </row>
        <row r="11224">
          <cell r="A11224" t="str">
            <v>512657205</v>
          </cell>
        </row>
        <row r="11225">
          <cell r="A11225" t="str">
            <v>512657206</v>
          </cell>
        </row>
        <row r="11226">
          <cell r="A11226" t="str">
            <v>512657207</v>
          </cell>
        </row>
        <row r="11227">
          <cell r="A11227" t="str">
            <v>512657300</v>
          </cell>
        </row>
        <row r="11228">
          <cell r="A11228" t="str">
            <v>512657303</v>
          </cell>
        </row>
        <row r="11229">
          <cell r="A11229" t="str">
            <v>512657400</v>
          </cell>
        </row>
        <row r="11230">
          <cell r="A11230" t="str">
            <v>513600000</v>
          </cell>
        </row>
        <row r="11231">
          <cell r="A11231" t="str">
            <v>513630000</v>
          </cell>
        </row>
        <row r="11232">
          <cell r="A11232" t="str">
            <v>513630100</v>
          </cell>
        </row>
        <row r="11233">
          <cell r="A11233" t="str">
            <v>513633000</v>
          </cell>
        </row>
        <row r="11234">
          <cell r="A11234" t="str">
            <v>513633100</v>
          </cell>
        </row>
        <row r="11235">
          <cell r="A11235" t="str">
            <v>513633200</v>
          </cell>
        </row>
        <row r="11236">
          <cell r="A11236" t="str">
            <v>513633300</v>
          </cell>
        </row>
        <row r="11237">
          <cell r="A11237" t="str">
            <v>513633400</v>
          </cell>
        </row>
        <row r="11238">
          <cell r="A11238" t="str">
            <v>513635000</v>
          </cell>
        </row>
        <row r="11239">
          <cell r="A11239" t="str">
            <v>513635100</v>
          </cell>
        </row>
        <row r="11240">
          <cell r="A11240" t="str">
            <v>513635200</v>
          </cell>
        </row>
        <row r="11241">
          <cell r="A11241" t="str">
            <v>513635400</v>
          </cell>
        </row>
        <row r="11242">
          <cell r="A11242" t="str">
            <v>513635700</v>
          </cell>
        </row>
        <row r="11243">
          <cell r="A11243" t="str">
            <v>513637000</v>
          </cell>
        </row>
        <row r="11244">
          <cell r="A11244" t="str">
            <v>513637100</v>
          </cell>
        </row>
        <row r="11245">
          <cell r="A11245" t="str">
            <v>513637103</v>
          </cell>
        </row>
        <row r="11246">
          <cell r="A11246" t="str">
            <v>513637200</v>
          </cell>
        </row>
        <row r="11247">
          <cell r="A11247" t="str">
            <v>513637203</v>
          </cell>
        </row>
        <row r="11248">
          <cell r="A11248" t="str">
            <v>513637300</v>
          </cell>
        </row>
        <row r="11249">
          <cell r="A11249" t="str">
            <v>513637303</v>
          </cell>
        </row>
        <row r="11250">
          <cell r="A11250" t="str">
            <v>513637400</v>
          </cell>
        </row>
        <row r="11251">
          <cell r="A11251" t="str">
            <v>513639000</v>
          </cell>
        </row>
        <row r="11252">
          <cell r="A11252" t="str">
            <v>513639100</v>
          </cell>
        </row>
        <row r="11253">
          <cell r="A11253" t="str">
            <v>513639180</v>
          </cell>
        </row>
        <row r="11254">
          <cell r="A11254" t="str">
            <v>513639200</v>
          </cell>
        </row>
        <row r="11255">
          <cell r="A11255" t="str">
            <v>513639300</v>
          </cell>
        </row>
        <row r="11256">
          <cell r="A11256" t="str">
            <v>513645000</v>
          </cell>
        </row>
        <row r="11257">
          <cell r="A11257" t="str">
            <v>513645100</v>
          </cell>
        </row>
        <row r="11258">
          <cell r="A11258" t="str">
            <v>513645200</v>
          </cell>
        </row>
        <row r="11259">
          <cell r="A11259" t="str">
            <v>513645300</v>
          </cell>
        </row>
        <row r="11260">
          <cell r="A11260" t="str">
            <v>513645303</v>
          </cell>
        </row>
        <row r="11261">
          <cell r="A11261" t="str">
            <v>513645400</v>
          </cell>
        </row>
        <row r="11262">
          <cell r="A11262" t="str">
            <v>513645403</v>
          </cell>
        </row>
        <row r="11263">
          <cell r="A11263" t="str">
            <v>513645500</v>
          </cell>
        </row>
        <row r="11264">
          <cell r="A11264" t="str">
            <v>513645580</v>
          </cell>
        </row>
        <row r="11265">
          <cell r="A11265" t="str">
            <v>513645583</v>
          </cell>
        </row>
        <row r="11266">
          <cell r="A11266" t="str">
            <v>513645600</v>
          </cell>
        </row>
        <row r="11267">
          <cell r="A11267" t="str">
            <v>513645603</v>
          </cell>
        </row>
        <row r="11268">
          <cell r="A11268" t="str">
            <v>513645700</v>
          </cell>
        </row>
        <row r="11269">
          <cell r="A11269" t="str">
            <v>513645703</v>
          </cell>
        </row>
        <row r="11270">
          <cell r="A11270" t="str">
            <v>513645800</v>
          </cell>
        </row>
        <row r="11271">
          <cell r="A11271" t="str">
            <v>513645803</v>
          </cell>
        </row>
        <row r="11272">
          <cell r="A11272" t="str">
            <v>513645880</v>
          </cell>
        </row>
        <row r="11273">
          <cell r="A11273" t="str">
            <v>513645883</v>
          </cell>
        </row>
        <row r="11274">
          <cell r="A11274" t="str">
            <v>513645900</v>
          </cell>
        </row>
        <row r="11275">
          <cell r="A11275" t="str">
            <v>513645903</v>
          </cell>
        </row>
        <row r="11276">
          <cell r="A11276" t="str">
            <v>513647000</v>
          </cell>
        </row>
        <row r="11277">
          <cell r="A11277" t="str">
            <v>513647100</v>
          </cell>
        </row>
        <row r="11278">
          <cell r="A11278" t="str">
            <v>513647300</v>
          </cell>
        </row>
        <row r="11279">
          <cell r="A11279" t="str">
            <v>513647400</v>
          </cell>
        </row>
        <row r="11280">
          <cell r="A11280" t="str">
            <v>513647600</v>
          </cell>
        </row>
        <row r="11281">
          <cell r="A11281" t="str">
            <v>513649000</v>
          </cell>
        </row>
        <row r="11282">
          <cell r="A11282" t="str">
            <v>513649100</v>
          </cell>
        </row>
        <row r="11283">
          <cell r="A11283" t="str">
            <v>513649103</v>
          </cell>
        </row>
        <row r="11284">
          <cell r="A11284" t="str">
            <v>513649200</v>
          </cell>
        </row>
        <row r="11285">
          <cell r="A11285" t="str">
            <v>513649203</v>
          </cell>
        </row>
        <row r="11286">
          <cell r="A11286" t="str">
            <v>513649300</v>
          </cell>
        </row>
        <row r="11287">
          <cell r="A11287" t="str">
            <v>513649303</v>
          </cell>
        </row>
        <row r="11288">
          <cell r="A11288" t="str">
            <v>513649400</v>
          </cell>
        </row>
        <row r="11289">
          <cell r="A11289" t="str">
            <v>513649403</v>
          </cell>
        </row>
        <row r="11290">
          <cell r="A11290" t="str">
            <v>513649500</v>
          </cell>
        </row>
        <row r="11291">
          <cell r="A11291" t="str">
            <v>513649503</v>
          </cell>
        </row>
        <row r="11292">
          <cell r="A11292" t="str">
            <v>513653000</v>
          </cell>
        </row>
        <row r="11293">
          <cell r="A11293" t="str">
            <v>513653100</v>
          </cell>
        </row>
        <row r="11294">
          <cell r="A11294" t="str">
            <v>513653103</v>
          </cell>
        </row>
        <row r="11295">
          <cell r="A11295" t="str">
            <v>513653200</v>
          </cell>
        </row>
        <row r="11296">
          <cell r="A11296" t="str">
            <v>513653203</v>
          </cell>
        </row>
        <row r="11297">
          <cell r="A11297" t="str">
            <v>513653300</v>
          </cell>
        </row>
        <row r="11298">
          <cell r="A11298" t="str">
            <v>513653303</v>
          </cell>
        </row>
        <row r="11299">
          <cell r="A11299" t="str">
            <v>513653500</v>
          </cell>
        </row>
        <row r="11300">
          <cell r="A11300" t="str">
            <v>513653503</v>
          </cell>
        </row>
        <row r="11301">
          <cell r="A11301" t="str">
            <v>513653600</v>
          </cell>
        </row>
        <row r="11302">
          <cell r="A11302" t="str">
            <v>513653603</v>
          </cell>
        </row>
        <row r="11303">
          <cell r="A11303" t="str">
            <v>513655000</v>
          </cell>
        </row>
        <row r="11304">
          <cell r="A11304" t="str">
            <v>513655100</v>
          </cell>
        </row>
        <row r="11305">
          <cell r="A11305" t="str">
            <v>513655103</v>
          </cell>
        </row>
        <row r="11306">
          <cell r="A11306" t="str">
            <v>513655200</v>
          </cell>
        </row>
        <row r="11307">
          <cell r="A11307" t="str">
            <v>513655203</v>
          </cell>
        </row>
        <row r="11308">
          <cell r="A11308" t="str">
            <v>513655300</v>
          </cell>
        </row>
        <row r="11309">
          <cell r="A11309" t="str">
            <v>513655303</v>
          </cell>
        </row>
        <row r="11310">
          <cell r="A11310" t="str">
            <v>513659000</v>
          </cell>
        </row>
        <row r="11311">
          <cell r="A11311" t="str">
            <v>513659100</v>
          </cell>
        </row>
        <row r="11312">
          <cell r="A11312" t="str">
            <v>513659200</v>
          </cell>
        </row>
        <row r="11313">
          <cell r="A11313" t="str">
            <v>513659203</v>
          </cell>
        </row>
        <row r="11314">
          <cell r="A11314" t="str">
            <v>513659300</v>
          </cell>
        </row>
        <row r="11315">
          <cell r="A11315" t="str">
            <v>513659303</v>
          </cell>
        </row>
        <row r="11316">
          <cell r="A11316" t="str">
            <v>513659400</v>
          </cell>
        </row>
        <row r="11317">
          <cell r="A11317" t="str">
            <v>513659500</v>
          </cell>
        </row>
        <row r="11318">
          <cell r="A11318" t="str">
            <v>513659600</v>
          </cell>
        </row>
        <row r="11319">
          <cell r="A11319" t="str">
            <v>513659700</v>
          </cell>
        </row>
        <row r="11320">
          <cell r="A11320" t="str">
            <v>513659703</v>
          </cell>
        </row>
        <row r="11321">
          <cell r="A11321" t="str">
            <v>514000000</v>
          </cell>
        </row>
        <row r="11322">
          <cell r="A11322" t="str">
            <v>514030000</v>
          </cell>
        </row>
        <row r="11323">
          <cell r="A11323" t="str">
            <v>514030100</v>
          </cell>
        </row>
        <row r="11324">
          <cell r="A11324" t="str">
            <v>514033000</v>
          </cell>
        </row>
        <row r="11325">
          <cell r="A11325" t="str">
            <v>514033100</v>
          </cell>
        </row>
        <row r="11326">
          <cell r="A11326" t="str">
            <v>514033103</v>
          </cell>
        </row>
        <row r="11327">
          <cell r="A11327" t="str">
            <v>514033200</v>
          </cell>
        </row>
        <row r="11328">
          <cell r="A11328" t="str">
            <v>514033203</v>
          </cell>
        </row>
        <row r="11329">
          <cell r="A11329" t="str">
            <v>514033204</v>
          </cell>
        </row>
        <row r="11330">
          <cell r="A11330" t="str">
            <v>514033205</v>
          </cell>
        </row>
        <row r="11331">
          <cell r="A11331" t="str">
            <v>514033206</v>
          </cell>
        </row>
        <row r="11332">
          <cell r="A11332" t="str">
            <v>514033207</v>
          </cell>
        </row>
        <row r="11333">
          <cell r="A11333" t="str">
            <v>514033208</v>
          </cell>
        </row>
        <row r="11334">
          <cell r="A11334" t="str">
            <v>514033209</v>
          </cell>
        </row>
        <row r="11335">
          <cell r="A11335" t="str">
            <v>514033400</v>
          </cell>
        </row>
        <row r="11336">
          <cell r="A11336" t="str">
            <v>514033403</v>
          </cell>
        </row>
        <row r="11337">
          <cell r="A11337" t="str">
            <v>514033404</v>
          </cell>
        </row>
        <row r="11338">
          <cell r="A11338" t="str">
            <v>514033405</v>
          </cell>
        </row>
        <row r="11339">
          <cell r="A11339" t="str">
            <v>514033406</v>
          </cell>
        </row>
        <row r="11340">
          <cell r="A11340" t="str">
            <v>514033407</v>
          </cell>
        </row>
        <row r="11341">
          <cell r="A11341" t="str">
            <v>514033408</v>
          </cell>
        </row>
        <row r="11342">
          <cell r="A11342" t="str">
            <v>514033500</v>
          </cell>
        </row>
        <row r="11343">
          <cell r="A11343" t="str">
            <v>514033503</v>
          </cell>
        </row>
        <row r="11344">
          <cell r="A11344" t="str">
            <v>514033505</v>
          </cell>
        </row>
        <row r="11345">
          <cell r="A11345" t="str">
            <v>514033507</v>
          </cell>
        </row>
        <row r="11346">
          <cell r="A11346" t="str">
            <v>514033509</v>
          </cell>
        </row>
        <row r="11347">
          <cell r="A11347" t="str">
            <v>514033511</v>
          </cell>
        </row>
        <row r="11348">
          <cell r="A11348" t="str">
            <v>514033513</v>
          </cell>
        </row>
        <row r="11349">
          <cell r="A11349" t="str">
            <v>514033515</v>
          </cell>
        </row>
        <row r="11350">
          <cell r="A11350" t="str">
            <v>514033517</v>
          </cell>
        </row>
        <row r="11351">
          <cell r="A11351" t="str">
            <v>514033519</v>
          </cell>
        </row>
        <row r="11352">
          <cell r="A11352" t="str">
            <v>514033521</v>
          </cell>
        </row>
        <row r="11353">
          <cell r="A11353" t="str">
            <v>514033523</v>
          </cell>
        </row>
        <row r="11354">
          <cell r="A11354" t="str">
            <v>514033600</v>
          </cell>
        </row>
        <row r="11355">
          <cell r="A11355" t="str">
            <v>514033603</v>
          </cell>
        </row>
        <row r="11356">
          <cell r="A11356" t="str">
            <v>514033605</v>
          </cell>
        </row>
        <row r="11357">
          <cell r="A11357" t="str">
            <v>514033700</v>
          </cell>
        </row>
        <row r="11358">
          <cell r="A11358" t="str">
            <v>514035000</v>
          </cell>
        </row>
        <row r="11359">
          <cell r="A11359" t="str">
            <v>514035100</v>
          </cell>
        </row>
        <row r="11360">
          <cell r="A11360" t="str">
            <v>514035200</v>
          </cell>
        </row>
        <row r="11361">
          <cell r="A11361" t="str">
            <v>514035203</v>
          </cell>
        </row>
        <row r="11362">
          <cell r="A11362" t="str">
            <v>514035205</v>
          </cell>
        </row>
        <row r="11363">
          <cell r="A11363" t="str">
            <v>514035300</v>
          </cell>
        </row>
        <row r="11364">
          <cell r="A11364" t="str">
            <v>514035400</v>
          </cell>
        </row>
        <row r="11365">
          <cell r="A11365" t="str">
            <v>514035403</v>
          </cell>
        </row>
        <row r="11366">
          <cell r="A11366" t="str">
            <v>514035405</v>
          </cell>
        </row>
        <row r="11367">
          <cell r="A11367" t="str">
            <v>514035407</v>
          </cell>
        </row>
        <row r="11368">
          <cell r="A11368" t="str">
            <v>514035500</v>
          </cell>
        </row>
        <row r="11369">
          <cell r="A11369" t="str">
            <v>514035503</v>
          </cell>
        </row>
        <row r="11370">
          <cell r="A11370" t="str">
            <v>514035504</v>
          </cell>
        </row>
        <row r="11371">
          <cell r="A11371" t="str">
            <v>514035505</v>
          </cell>
        </row>
        <row r="11372">
          <cell r="A11372" t="str">
            <v>514035506</v>
          </cell>
        </row>
        <row r="11373">
          <cell r="A11373" t="str">
            <v>514035507</v>
          </cell>
        </row>
        <row r="11374">
          <cell r="A11374" t="str">
            <v>514035600</v>
          </cell>
        </row>
        <row r="11375">
          <cell r="A11375" t="str">
            <v>514035603</v>
          </cell>
        </row>
        <row r="11376">
          <cell r="A11376" t="str">
            <v>514035605</v>
          </cell>
        </row>
        <row r="11377">
          <cell r="A11377" t="str">
            <v>514035700</v>
          </cell>
        </row>
        <row r="11378">
          <cell r="A11378" t="str">
            <v>514035703</v>
          </cell>
        </row>
        <row r="11379">
          <cell r="A11379" t="str">
            <v>514035800</v>
          </cell>
        </row>
        <row r="11380">
          <cell r="A11380" t="str">
            <v>514035802</v>
          </cell>
        </row>
        <row r="11381">
          <cell r="A11381" t="str">
            <v>514035803</v>
          </cell>
        </row>
        <row r="11382">
          <cell r="A11382" t="str">
            <v>514035804</v>
          </cell>
        </row>
        <row r="11383">
          <cell r="A11383" t="str">
            <v>514035805</v>
          </cell>
        </row>
        <row r="11384">
          <cell r="A11384" t="str">
            <v>514035806</v>
          </cell>
        </row>
        <row r="11385">
          <cell r="A11385" t="str">
            <v>514035807</v>
          </cell>
        </row>
        <row r="11386">
          <cell r="A11386" t="str">
            <v>514035808</v>
          </cell>
        </row>
        <row r="11387">
          <cell r="A11387" t="str">
            <v>514035900</v>
          </cell>
        </row>
        <row r="11388">
          <cell r="A11388" t="str">
            <v>514036000</v>
          </cell>
        </row>
        <row r="11389">
          <cell r="A11389" t="str">
            <v>514036100</v>
          </cell>
        </row>
        <row r="11390">
          <cell r="A11390" t="str">
            <v>514036103</v>
          </cell>
        </row>
        <row r="11391">
          <cell r="A11391" t="str">
            <v>514036200</v>
          </cell>
        </row>
        <row r="11392">
          <cell r="A11392" t="str">
            <v>514036203</v>
          </cell>
        </row>
        <row r="11393">
          <cell r="A11393" t="str">
            <v>514036205</v>
          </cell>
        </row>
        <row r="11394">
          <cell r="A11394" t="str">
            <v>514036207</v>
          </cell>
        </row>
        <row r="11395">
          <cell r="A11395" t="str">
            <v>514036209</v>
          </cell>
        </row>
        <row r="11396">
          <cell r="A11396" t="str">
            <v>514036211</v>
          </cell>
        </row>
        <row r="11397">
          <cell r="A11397" t="str">
            <v>514036213</v>
          </cell>
        </row>
        <row r="11398">
          <cell r="A11398" t="str">
            <v>514036215</v>
          </cell>
        </row>
        <row r="11399">
          <cell r="A11399" t="str">
            <v>514036217</v>
          </cell>
        </row>
        <row r="11400">
          <cell r="A11400" t="str">
            <v>514036219</v>
          </cell>
        </row>
        <row r="11401">
          <cell r="A11401" t="str">
            <v>514036221</v>
          </cell>
        </row>
        <row r="11402">
          <cell r="A11402" t="str">
            <v>514036223</v>
          </cell>
        </row>
        <row r="11403">
          <cell r="A11403" t="str">
            <v>514036400</v>
          </cell>
        </row>
        <row r="11404">
          <cell r="A11404" t="str">
            <v>514036500</v>
          </cell>
        </row>
        <row r="11405">
          <cell r="A11405" t="str">
            <v>514036700</v>
          </cell>
        </row>
        <row r="11406">
          <cell r="A11406" t="str">
            <v>514036703</v>
          </cell>
        </row>
        <row r="11407">
          <cell r="A11407" t="str">
            <v>514036705</v>
          </cell>
        </row>
        <row r="11408">
          <cell r="A11408" t="str">
            <v>514036707</v>
          </cell>
        </row>
        <row r="11409">
          <cell r="A11409" t="str">
            <v>514036709</v>
          </cell>
        </row>
        <row r="11410">
          <cell r="A11410" t="str">
            <v>514036711</v>
          </cell>
        </row>
        <row r="11411">
          <cell r="A11411" t="str">
            <v>514036713</v>
          </cell>
        </row>
        <row r="11412">
          <cell r="A11412" t="str">
            <v>514036715</v>
          </cell>
        </row>
        <row r="11413">
          <cell r="A11413" t="str">
            <v>514036717</v>
          </cell>
        </row>
        <row r="11414">
          <cell r="A11414" t="str">
            <v>514036719</v>
          </cell>
        </row>
        <row r="11415">
          <cell r="A11415" t="str">
            <v>514036721</v>
          </cell>
        </row>
        <row r="11416">
          <cell r="A11416" t="str">
            <v>514036723</v>
          </cell>
        </row>
        <row r="11417">
          <cell r="A11417" t="str">
            <v>514036725</v>
          </cell>
        </row>
        <row r="11418">
          <cell r="A11418" t="str">
            <v>514036727</v>
          </cell>
        </row>
        <row r="11419">
          <cell r="A11419" t="str">
            <v>514036800</v>
          </cell>
        </row>
        <row r="11420">
          <cell r="A11420" t="str">
            <v>514037000</v>
          </cell>
        </row>
        <row r="11421">
          <cell r="A11421" t="str">
            <v>514037100</v>
          </cell>
        </row>
        <row r="11422">
          <cell r="A11422" t="str">
            <v>514037105</v>
          </cell>
        </row>
        <row r="11423">
          <cell r="A11423" t="str">
            <v>514037107</v>
          </cell>
        </row>
        <row r="11424">
          <cell r="A11424" t="str">
            <v>514037109</v>
          </cell>
        </row>
        <row r="11425">
          <cell r="A11425" t="str">
            <v>514037111</v>
          </cell>
        </row>
        <row r="11426">
          <cell r="A11426" t="str">
            <v>514037113</v>
          </cell>
        </row>
        <row r="11427">
          <cell r="A11427" t="str">
            <v>514037115</v>
          </cell>
        </row>
        <row r="11428">
          <cell r="A11428" t="str">
            <v>514037117</v>
          </cell>
        </row>
        <row r="11429">
          <cell r="A11429" t="str">
            <v>514037119</v>
          </cell>
        </row>
        <row r="11430">
          <cell r="A11430" t="str">
            <v>514037121</v>
          </cell>
        </row>
        <row r="11431">
          <cell r="A11431" t="str">
            <v>514037125</v>
          </cell>
        </row>
        <row r="11432">
          <cell r="A11432" t="str">
            <v>514037127</v>
          </cell>
        </row>
        <row r="11433">
          <cell r="A11433" t="str">
            <v>514037129</v>
          </cell>
        </row>
        <row r="11434">
          <cell r="A11434" t="str">
            <v>514037131</v>
          </cell>
        </row>
        <row r="11435">
          <cell r="A11435" t="str">
            <v>514037133</v>
          </cell>
        </row>
        <row r="11436">
          <cell r="A11436" t="str">
            <v>514037135</v>
          </cell>
        </row>
        <row r="11437">
          <cell r="A11437" t="str">
            <v>514037137</v>
          </cell>
        </row>
        <row r="11438">
          <cell r="A11438" t="str">
            <v>514037139</v>
          </cell>
        </row>
        <row r="11439">
          <cell r="A11439" t="str">
            <v>514037141</v>
          </cell>
        </row>
        <row r="11440">
          <cell r="A11440" t="str">
            <v>514037400</v>
          </cell>
        </row>
        <row r="11441">
          <cell r="A11441" t="str">
            <v>514037402</v>
          </cell>
        </row>
        <row r="11442">
          <cell r="A11442" t="str">
            <v>514037403</v>
          </cell>
        </row>
        <row r="11443">
          <cell r="A11443" t="str">
            <v>514037404</v>
          </cell>
        </row>
        <row r="11444">
          <cell r="A11444" t="str">
            <v>514037405</v>
          </cell>
        </row>
        <row r="11445">
          <cell r="A11445" t="str">
            <v>514037406</v>
          </cell>
        </row>
        <row r="11446">
          <cell r="A11446" t="str">
            <v>514037407</v>
          </cell>
        </row>
        <row r="11447">
          <cell r="A11447" t="str">
            <v>514037408</v>
          </cell>
        </row>
        <row r="11448">
          <cell r="A11448" t="str">
            <v>514037409</v>
          </cell>
        </row>
        <row r="11449">
          <cell r="A11449" t="str">
            <v>514037600</v>
          </cell>
        </row>
        <row r="11450">
          <cell r="A11450" t="str">
            <v>514043000</v>
          </cell>
        </row>
        <row r="11451">
          <cell r="A11451" t="str">
            <v>514043100</v>
          </cell>
        </row>
        <row r="11452">
          <cell r="A11452" t="str">
            <v>514043103</v>
          </cell>
        </row>
        <row r="11453">
          <cell r="A11453" t="str">
            <v>514043105</v>
          </cell>
        </row>
        <row r="11454">
          <cell r="A11454" t="str">
            <v>514043107</v>
          </cell>
        </row>
        <row r="11455">
          <cell r="A11455" t="str">
            <v>514043109</v>
          </cell>
        </row>
        <row r="11456">
          <cell r="A11456" t="str">
            <v>514043111</v>
          </cell>
        </row>
        <row r="11457">
          <cell r="A11457" t="str">
            <v>514043113</v>
          </cell>
        </row>
        <row r="11458">
          <cell r="A11458" t="str">
            <v>514043115</v>
          </cell>
        </row>
        <row r="11459">
          <cell r="A11459" t="str">
            <v>514043117</v>
          </cell>
        </row>
        <row r="11460">
          <cell r="A11460" t="str">
            <v>514043119</v>
          </cell>
        </row>
        <row r="11461">
          <cell r="A11461" t="str">
            <v>514043121</v>
          </cell>
        </row>
        <row r="11462">
          <cell r="A11462" t="str">
            <v>514043123</v>
          </cell>
        </row>
        <row r="11463">
          <cell r="A11463" t="str">
            <v>514043125</v>
          </cell>
        </row>
        <row r="11464">
          <cell r="A11464" t="str">
            <v>514043127</v>
          </cell>
        </row>
        <row r="11465">
          <cell r="A11465" t="str">
            <v>514043129</v>
          </cell>
        </row>
        <row r="11466">
          <cell r="A11466" t="str">
            <v>514043131</v>
          </cell>
        </row>
        <row r="11467">
          <cell r="A11467" t="str">
            <v>514043133</v>
          </cell>
        </row>
        <row r="11468">
          <cell r="A11468" t="str">
            <v>514043135</v>
          </cell>
        </row>
        <row r="11469">
          <cell r="A11469" t="str">
            <v>514043137</v>
          </cell>
        </row>
        <row r="11470">
          <cell r="A11470" t="str">
            <v>514043139</v>
          </cell>
        </row>
        <row r="11471">
          <cell r="A11471" t="str">
            <v>514043200</v>
          </cell>
        </row>
        <row r="11472">
          <cell r="A11472" t="str">
            <v>514043300</v>
          </cell>
        </row>
        <row r="11473">
          <cell r="A11473" t="str">
            <v>514045000</v>
          </cell>
        </row>
        <row r="11474">
          <cell r="A11474" t="str">
            <v>514045100</v>
          </cell>
        </row>
        <row r="11475">
          <cell r="A11475" t="str">
            <v>514045103</v>
          </cell>
        </row>
        <row r="11476">
          <cell r="A11476" t="str">
            <v>514045200</v>
          </cell>
        </row>
        <row r="11477">
          <cell r="A11477" t="str">
            <v>514045203</v>
          </cell>
        </row>
        <row r="11478">
          <cell r="A11478" t="str">
            <v>514045205</v>
          </cell>
        </row>
        <row r="11479">
          <cell r="A11479" t="str">
            <v>514045207</v>
          </cell>
        </row>
        <row r="11480">
          <cell r="A11480" t="str">
            <v>514045300</v>
          </cell>
        </row>
        <row r="11481">
          <cell r="A11481" t="str">
            <v>514045303</v>
          </cell>
        </row>
        <row r="11482">
          <cell r="A11482" t="str">
            <v>514045305</v>
          </cell>
        </row>
        <row r="11483">
          <cell r="A11483" t="str">
            <v>514045307</v>
          </cell>
        </row>
        <row r="11484">
          <cell r="A11484" t="str">
            <v>514045400</v>
          </cell>
        </row>
        <row r="11485">
          <cell r="A11485" t="str">
            <v>514045403</v>
          </cell>
        </row>
        <row r="11486">
          <cell r="A11486" t="str">
            <v>514045405</v>
          </cell>
        </row>
        <row r="11487">
          <cell r="A11487" t="str">
            <v>514045406</v>
          </cell>
        </row>
        <row r="11488">
          <cell r="A11488" t="str">
            <v>514045407</v>
          </cell>
        </row>
        <row r="11489">
          <cell r="A11489" t="str">
            <v>514045408</v>
          </cell>
        </row>
        <row r="11490">
          <cell r="A11490" t="str">
            <v>514045411</v>
          </cell>
        </row>
        <row r="11491">
          <cell r="A11491" t="str">
            <v>514045413</v>
          </cell>
        </row>
        <row r="11492">
          <cell r="A11492" t="str">
            <v>514045415</v>
          </cell>
        </row>
        <row r="11493">
          <cell r="A11493" t="str">
            <v>514047000</v>
          </cell>
        </row>
        <row r="11494">
          <cell r="A11494" t="str">
            <v>514047100</v>
          </cell>
        </row>
        <row r="11495">
          <cell r="A11495" t="str">
            <v>514047103</v>
          </cell>
        </row>
        <row r="11496">
          <cell r="A11496" t="str">
            <v>514047105</v>
          </cell>
        </row>
        <row r="11497">
          <cell r="A11497" t="str">
            <v>514047107</v>
          </cell>
        </row>
        <row r="11498">
          <cell r="A11498" t="str">
            <v>514047109</v>
          </cell>
        </row>
        <row r="11499">
          <cell r="A11499" t="str">
            <v>514047111</v>
          </cell>
        </row>
        <row r="11500">
          <cell r="A11500" t="str">
            <v>514047113</v>
          </cell>
        </row>
        <row r="11501">
          <cell r="A11501" t="str">
            <v>514047115</v>
          </cell>
        </row>
        <row r="11502">
          <cell r="A11502" t="str">
            <v>514047200</v>
          </cell>
        </row>
        <row r="11503">
          <cell r="A11503" t="str">
            <v>514047203</v>
          </cell>
        </row>
        <row r="11504">
          <cell r="A11504" t="str">
            <v>514047205</v>
          </cell>
        </row>
        <row r="11505">
          <cell r="A11505" t="str">
            <v>514047207</v>
          </cell>
        </row>
        <row r="11506">
          <cell r="A11506" t="str">
            <v>514047209</v>
          </cell>
        </row>
        <row r="11507">
          <cell r="A11507" t="str">
            <v>514047211</v>
          </cell>
        </row>
        <row r="11508">
          <cell r="A11508" t="str">
            <v>514047213</v>
          </cell>
        </row>
        <row r="11509">
          <cell r="A11509" t="str">
            <v>514047215</v>
          </cell>
        </row>
        <row r="11510">
          <cell r="A11510" t="str">
            <v>514047300</v>
          </cell>
        </row>
        <row r="11511">
          <cell r="A11511" t="str">
            <v>514047303</v>
          </cell>
        </row>
        <row r="11512">
          <cell r="A11512" t="str">
            <v>514047400</v>
          </cell>
        </row>
        <row r="11513">
          <cell r="A11513" t="str">
            <v>514047500</v>
          </cell>
        </row>
        <row r="11514">
          <cell r="A11514" t="str">
            <v>514049000</v>
          </cell>
        </row>
        <row r="11515">
          <cell r="A11515" t="str">
            <v>514049100</v>
          </cell>
        </row>
        <row r="11516">
          <cell r="A11516" t="str">
            <v>514049103</v>
          </cell>
        </row>
        <row r="11517">
          <cell r="A11517" t="str">
            <v>514049200</v>
          </cell>
        </row>
        <row r="11518">
          <cell r="A11518" t="str">
            <v>514049203</v>
          </cell>
        </row>
        <row r="11519">
          <cell r="A11519" t="str">
            <v>514049205</v>
          </cell>
        </row>
        <row r="11520">
          <cell r="A11520" t="str">
            <v>514049207</v>
          </cell>
        </row>
        <row r="11521">
          <cell r="A11521" t="str">
            <v>514049209</v>
          </cell>
        </row>
        <row r="11522">
          <cell r="A11522" t="str">
            <v>514049300</v>
          </cell>
        </row>
        <row r="11523">
          <cell r="A11523" t="str">
            <v>514049303</v>
          </cell>
        </row>
        <row r="11524">
          <cell r="A11524" t="str">
            <v>514049305</v>
          </cell>
        </row>
        <row r="11525">
          <cell r="A11525" t="str">
            <v>514049307</v>
          </cell>
        </row>
        <row r="11526">
          <cell r="A11526" t="str">
            <v>514049309</v>
          </cell>
        </row>
        <row r="11527">
          <cell r="A11527" t="str">
            <v>514049311</v>
          </cell>
        </row>
        <row r="11528">
          <cell r="A11528" t="str">
            <v>514049313</v>
          </cell>
        </row>
        <row r="11529">
          <cell r="A11529" t="str">
            <v>514049315</v>
          </cell>
        </row>
        <row r="11530">
          <cell r="A11530" t="str">
            <v>514049317</v>
          </cell>
        </row>
        <row r="11531">
          <cell r="A11531" t="str">
            <v>514049400</v>
          </cell>
        </row>
        <row r="11532">
          <cell r="A11532" t="str">
            <v>514049403</v>
          </cell>
        </row>
        <row r="11533">
          <cell r="A11533" t="str">
            <v>514049405</v>
          </cell>
        </row>
        <row r="11534">
          <cell r="A11534" t="str">
            <v>514049407</v>
          </cell>
        </row>
        <row r="11535">
          <cell r="A11535" t="str">
            <v>514049409</v>
          </cell>
        </row>
        <row r="11536">
          <cell r="A11536" t="str">
            <v>514049411</v>
          </cell>
        </row>
        <row r="11537">
          <cell r="A11537" t="str">
            <v>514049413</v>
          </cell>
        </row>
        <row r="11538">
          <cell r="A11538" t="str">
            <v>514049415</v>
          </cell>
        </row>
        <row r="11539">
          <cell r="A11539" t="str">
            <v>514049417</v>
          </cell>
        </row>
        <row r="11540">
          <cell r="A11540" t="str">
            <v>514049419</v>
          </cell>
        </row>
        <row r="11541">
          <cell r="A11541" t="str">
            <v>514049421</v>
          </cell>
        </row>
        <row r="11542">
          <cell r="A11542" t="str">
            <v>514049423</v>
          </cell>
        </row>
        <row r="11543">
          <cell r="A11543" t="str">
            <v>514049425</v>
          </cell>
        </row>
        <row r="11544">
          <cell r="A11544" t="str">
            <v>514049500</v>
          </cell>
        </row>
        <row r="11545">
          <cell r="A11545" t="str">
            <v>514049600</v>
          </cell>
        </row>
        <row r="11546">
          <cell r="A11546" t="str">
            <v>514049603</v>
          </cell>
        </row>
        <row r="11547">
          <cell r="A11547" t="str">
            <v>514049605</v>
          </cell>
        </row>
        <row r="11548">
          <cell r="A11548" t="str">
            <v>514049607</v>
          </cell>
        </row>
        <row r="11549">
          <cell r="A11549" t="str">
            <v>514049609</v>
          </cell>
        </row>
        <row r="11550">
          <cell r="A11550" t="str">
            <v>514049700</v>
          </cell>
        </row>
        <row r="11551">
          <cell r="A11551" t="str">
            <v>514049703</v>
          </cell>
        </row>
        <row r="11552">
          <cell r="A11552" t="str">
            <v>514049704</v>
          </cell>
        </row>
        <row r="11553">
          <cell r="A11553" t="str">
            <v>514049705</v>
          </cell>
        </row>
        <row r="11554">
          <cell r="A11554" t="str">
            <v>514049706</v>
          </cell>
        </row>
        <row r="11555">
          <cell r="A11555" t="str">
            <v>514049707</v>
          </cell>
        </row>
        <row r="11556">
          <cell r="A11556" t="str">
            <v>514049708</v>
          </cell>
        </row>
        <row r="11557">
          <cell r="A11557" t="str">
            <v>514049709</v>
          </cell>
        </row>
        <row r="11558">
          <cell r="A11558" t="str">
            <v>514053000</v>
          </cell>
        </row>
        <row r="11559">
          <cell r="A11559" t="str">
            <v>514053100</v>
          </cell>
        </row>
        <row r="11560">
          <cell r="A11560" t="str">
            <v>514053103</v>
          </cell>
        </row>
        <row r="11561">
          <cell r="A11561" t="str">
            <v>514053105</v>
          </cell>
        </row>
        <row r="11562">
          <cell r="A11562" t="str">
            <v>514053107</v>
          </cell>
        </row>
        <row r="11563">
          <cell r="A11563" t="str">
            <v>514053109</v>
          </cell>
        </row>
        <row r="11564">
          <cell r="A11564" t="str">
            <v>514053111</v>
          </cell>
        </row>
        <row r="11565">
          <cell r="A11565" t="str">
            <v>514053113</v>
          </cell>
        </row>
        <row r="11566">
          <cell r="A11566" t="str">
            <v>514053115</v>
          </cell>
        </row>
        <row r="11567">
          <cell r="A11567" t="str">
            <v>514053117</v>
          </cell>
        </row>
        <row r="11568">
          <cell r="A11568" t="str">
            <v>514053119</v>
          </cell>
        </row>
        <row r="11569">
          <cell r="A11569" t="str">
            <v>514053121</v>
          </cell>
        </row>
        <row r="11570">
          <cell r="A11570" t="str">
            <v>514053200</v>
          </cell>
        </row>
        <row r="11571">
          <cell r="A11571" t="str">
            <v>514053300</v>
          </cell>
        </row>
        <row r="11572">
          <cell r="A11572" t="str">
            <v>514053303</v>
          </cell>
        </row>
        <row r="11573">
          <cell r="A11573" t="str">
            <v>514053304</v>
          </cell>
        </row>
        <row r="11574">
          <cell r="A11574" t="str">
            <v>514053305</v>
          </cell>
        </row>
        <row r="11575">
          <cell r="A11575" t="str">
            <v>514053306</v>
          </cell>
        </row>
        <row r="11576">
          <cell r="A11576" t="str">
            <v>514053307</v>
          </cell>
        </row>
        <row r="11577">
          <cell r="A11577" t="str">
            <v>514053308</v>
          </cell>
        </row>
        <row r="11578">
          <cell r="A11578" t="str">
            <v>514053400</v>
          </cell>
        </row>
        <row r="11579">
          <cell r="A11579" t="str">
            <v>514053403</v>
          </cell>
        </row>
        <row r="11580">
          <cell r="A11580" t="str">
            <v>514053404</v>
          </cell>
        </row>
        <row r="11581">
          <cell r="A11581" t="str">
            <v>514053405</v>
          </cell>
        </row>
        <row r="11582">
          <cell r="A11582" t="str">
            <v>514053406</v>
          </cell>
        </row>
        <row r="11583">
          <cell r="A11583" t="str">
            <v>514053407</v>
          </cell>
        </row>
        <row r="11584">
          <cell r="A11584" t="str">
            <v>514053408</v>
          </cell>
        </row>
        <row r="11585">
          <cell r="A11585" t="str">
            <v>514055000</v>
          </cell>
        </row>
        <row r="11586">
          <cell r="A11586" t="str">
            <v>514055100</v>
          </cell>
        </row>
        <row r="11587">
          <cell r="A11587" t="str">
            <v>514055200</v>
          </cell>
        </row>
        <row r="11588">
          <cell r="A11588" t="str">
            <v>514055300</v>
          </cell>
        </row>
        <row r="11589">
          <cell r="A11589" t="str">
            <v>514055400</v>
          </cell>
        </row>
        <row r="11590">
          <cell r="A11590" t="str">
            <v>514055500</v>
          </cell>
        </row>
        <row r="11591">
          <cell r="A11591" t="str">
            <v>514057000</v>
          </cell>
        </row>
        <row r="11592">
          <cell r="A11592" t="str">
            <v>514057100</v>
          </cell>
        </row>
        <row r="11593">
          <cell r="A11593" t="str">
            <v>514057200</v>
          </cell>
        </row>
        <row r="11594">
          <cell r="A11594" t="str">
            <v>514057203</v>
          </cell>
        </row>
        <row r="11595">
          <cell r="A11595" t="str">
            <v>514057205</v>
          </cell>
        </row>
        <row r="11596">
          <cell r="A11596" t="str">
            <v>514057207</v>
          </cell>
        </row>
        <row r="11597">
          <cell r="A11597" t="str">
            <v>514057209</v>
          </cell>
        </row>
        <row r="11598">
          <cell r="A11598" t="str">
            <v>514057211</v>
          </cell>
        </row>
        <row r="11599">
          <cell r="A11599" t="str">
            <v>514057213</v>
          </cell>
        </row>
        <row r="11600">
          <cell r="A11600" t="str">
            <v>514057300</v>
          </cell>
        </row>
        <row r="11601">
          <cell r="A11601" t="str">
            <v>514057303</v>
          </cell>
        </row>
        <row r="11602">
          <cell r="A11602" t="str">
            <v>514057305</v>
          </cell>
        </row>
        <row r="11603">
          <cell r="A11603" t="str">
            <v>514057307</v>
          </cell>
        </row>
        <row r="11604">
          <cell r="A11604" t="str">
            <v>514057309</v>
          </cell>
        </row>
        <row r="11605">
          <cell r="A11605" t="str">
            <v>514057311</v>
          </cell>
        </row>
        <row r="11606">
          <cell r="A11606" t="str">
            <v>514057313</v>
          </cell>
        </row>
        <row r="11607">
          <cell r="A11607" t="str">
            <v>514057315</v>
          </cell>
        </row>
        <row r="11608">
          <cell r="A11608" t="str">
            <v>514057400</v>
          </cell>
        </row>
        <row r="11609">
          <cell r="A11609" t="str">
            <v>514057403</v>
          </cell>
        </row>
        <row r="11610">
          <cell r="A11610" t="str">
            <v>514057405</v>
          </cell>
        </row>
        <row r="11611">
          <cell r="A11611" t="str">
            <v>514057407</v>
          </cell>
        </row>
        <row r="11612">
          <cell r="A11612" t="str">
            <v>514057409</v>
          </cell>
        </row>
        <row r="11613">
          <cell r="A11613" t="str">
            <v>514057411</v>
          </cell>
        </row>
        <row r="11614">
          <cell r="A11614" t="str">
            <v>514057500</v>
          </cell>
        </row>
        <row r="11615">
          <cell r="A11615" t="str">
            <v>514057503</v>
          </cell>
        </row>
        <row r="11616">
          <cell r="A11616" t="str">
            <v>514057505</v>
          </cell>
        </row>
        <row r="11617">
          <cell r="A11617" t="str">
            <v>514057600</v>
          </cell>
        </row>
        <row r="11618">
          <cell r="A11618" t="str">
            <v>514057603</v>
          </cell>
        </row>
        <row r="11619">
          <cell r="A11619" t="str">
            <v>514057605</v>
          </cell>
        </row>
        <row r="11620">
          <cell r="A11620" t="str">
            <v>514057607</v>
          </cell>
        </row>
        <row r="11621">
          <cell r="A11621" t="str">
            <v>514057609</v>
          </cell>
        </row>
        <row r="11622">
          <cell r="A11622" t="str">
            <v>514057611</v>
          </cell>
        </row>
        <row r="11623">
          <cell r="A11623" t="str">
            <v>514057613</v>
          </cell>
        </row>
        <row r="11624">
          <cell r="A11624" t="str">
            <v>514057615</v>
          </cell>
        </row>
        <row r="11625">
          <cell r="A11625" t="str">
            <v>514057617</v>
          </cell>
        </row>
        <row r="11626">
          <cell r="A11626" t="str">
            <v>514057619</v>
          </cell>
        </row>
        <row r="11627">
          <cell r="A11627" t="str">
            <v>514063000</v>
          </cell>
        </row>
        <row r="11628">
          <cell r="A11628" t="str">
            <v>514063100</v>
          </cell>
        </row>
        <row r="11629">
          <cell r="A11629" t="str">
            <v>514063103</v>
          </cell>
        </row>
        <row r="11630">
          <cell r="A11630" t="str">
            <v>514063105</v>
          </cell>
        </row>
        <row r="11631">
          <cell r="A11631" t="str">
            <v>514063107</v>
          </cell>
        </row>
        <row r="11632">
          <cell r="A11632" t="str">
            <v>514063109</v>
          </cell>
        </row>
        <row r="11633">
          <cell r="A11633" t="str">
            <v>514063111</v>
          </cell>
        </row>
        <row r="11634">
          <cell r="A11634" t="str">
            <v>514063113</v>
          </cell>
        </row>
        <row r="11635">
          <cell r="A11635" t="str">
            <v>514063115</v>
          </cell>
        </row>
        <row r="11636">
          <cell r="A11636" t="str">
            <v>514063117</v>
          </cell>
        </row>
        <row r="11637">
          <cell r="A11637" t="str">
            <v>514063119</v>
          </cell>
        </row>
        <row r="11638">
          <cell r="A11638" t="str">
            <v>514063121</v>
          </cell>
        </row>
        <row r="11639">
          <cell r="A11639" t="str">
            <v>514063123</v>
          </cell>
        </row>
        <row r="11640">
          <cell r="A11640" t="str">
            <v>514063200</v>
          </cell>
        </row>
        <row r="11641">
          <cell r="A11641" t="str">
            <v>514063203</v>
          </cell>
        </row>
        <row r="11642">
          <cell r="A11642" t="str">
            <v>514063205</v>
          </cell>
        </row>
        <row r="11643">
          <cell r="A11643" t="str">
            <v>514063207</v>
          </cell>
        </row>
        <row r="11644">
          <cell r="A11644" t="str">
            <v>514063209</v>
          </cell>
        </row>
        <row r="11645">
          <cell r="A11645" t="str">
            <v>514063300</v>
          </cell>
        </row>
        <row r="11646">
          <cell r="A11646" t="str">
            <v>514063303</v>
          </cell>
        </row>
        <row r="11647">
          <cell r="A11647" t="str">
            <v>514063305</v>
          </cell>
        </row>
        <row r="11648">
          <cell r="A11648" t="str">
            <v>514063307</v>
          </cell>
        </row>
        <row r="11649">
          <cell r="A11649" t="str">
            <v>514063309</v>
          </cell>
        </row>
        <row r="11650">
          <cell r="A11650" t="str">
            <v>514063311</v>
          </cell>
        </row>
        <row r="11651">
          <cell r="A11651" t="str">
            <v>514063313</v>
          </cell>
        </row>
        <row r="11652">
          <cell r="A11652" t="str">
            <v>514063315</v>
          </cell>
        </row>
        <row r="11653">
          <cell r="A11653" t="str">
            <v>514063400</v>
          </cell>
        </row>
        <row r="11654">
          <cell r="A11654" t="str">
            <v>514063500</v>
          </cell>
        </row>
        <row r="11655">
          <cell r="A11655" t="str">
            <v>514063503</v>
          </cell>
        </row>
        <row r="11656">
          <cell r="A11656" t="str">
            <v>514063505</v>
          </cell>
        </row>
        <row r="11657">
          <cell r="A11657" t="str">
            <v>514063507</v>
          </cell>
        </row>
        <row r="11658">
          <cell r="A11658" t="str">
            <v>514400000</v>
          </cell>
        </row>
        <row r="11659">
          <cell r="A11659" t="str">
            <v>514420100</v>
          </cell>
        </row>
        <row r="11660">
          <cell r="A11660" t="str">
            <v>514433000</v>
          </cell>
        </row>
        <row r="11661">
          <cell r="A11661" t="str">
            <v>514433100</v>
          </cell>
        </row>
        <row r="11662">
          <cell r="A11662" t="str">
            <v>514433200</v>
          </cell>
        </row>
        <row r="11663">
          <cell r="A11663" t="str">
            <v>514433300</v>
          </cell>
        </row>
        <row r="11664">
          <cell r="A11664" t="str">
            <v>514433400</v>
          </cell>
        </row>
        <row r="11665">
          <cell r="A11665" t="str">
            <v>514433500</v>
          </cell>
        </row>
        <row r="11666">
          <cell r="A11666" t="str">
            <v>514433600</v>
          </cell>
        </row>
        <row r="11667">
          <cell r="A11667" t="str">
            <v>514435000</v>
          </cell>
        </row>
        <row r="11668">
          <cell r="A11668" t="str">
            <v>514435100</v>
          </cell>
        </row>
        <row r="11669">
          <cell r="A11669" t="str">
            <v>514435200</v>
          </cell>
        </row>
        <row r="11670">
          <cell r="A11670" t="str">
            <v>514435300</v>
          </cell>
        </row>
        <row r="11671">
          <cell r="A11671" t="str">
            <v>514435400</v>
          </cell>
        </row>
        <row r="11672">
          <cell r="A11672" t="str">
            <v>514435500</v>
          </cell>
        </row>
        <row r="11673">
          <cell r="A11673" t="str">
            <v>514435600</v>
          </cell>
        </row>
        <row r="11674">
          <cell r="A11674" t="str">
            <v>514438000</v>
          </cell>
        </row>
        <row r="11675">
          <cell r="A11675" t="str">
            <v>514438100</v>
          </cell>
        </row>
        <row r="11676">
          <cell r="A11676" t="str">
            <v>514438200</v>
          </cell>
        </row>
        <row r="11677">
          <cell r="A11677" t="str">
            <v>514438300</v>
          </cell>
        </row>
        <row r="11678">
          <cell r="A11678" t="str">
            <v>514438400</v>
          </cell>
        </row>
        <row r="11679">
          <cell r="A11679" t="str">
            <v>514438500</v>
          </cell>
        </row>
        <row r="11680">
          <cell r="A11680" t="str">
            <v>514438600</v>
          </cell>
        </row>
        <row r="11681">
          <cell r="A11681" t="str">
            <v>514439000</v>
          </cell>
        </row>
        <row r="11682">
          <cell r="A11682" t="str">
            <v>514439100</v>
          </cell>
        </row>
        <row r="11683">
          <cell r="A11683" t="str">
            <v>514439200</v>
          </cell>
        </row>
        <row r="11684">
          <cell r="A11684" t="str">
            <v>514439280</v>
          </cell>
        </row>
        <row r="11685">
          <cell r="A11685" t="str">
            <v>514439300</v>
          </cell>
        </row>
        <row r="11686">
          <cell r="A11686" t="str">
            <v>514439400</v>
          </cell>
        </row>
        <row r="11687">
          <cell r="A11687" t="str">
            <v>514439500</v>
          </cell>
        </row>
        <row r="11688">
          <cell r="A11688" t="str">
            <v>514439580</v>
          </cell>
        </row>
        <row r="11689">
          <cell r="A11689" t="str">
            <v>514439600</v>
          </cell>
        </row>
        <row r="11690">
          <cell r="A11690" t="str">
            <v>514439680</v>
          </cell>
        </row>
        <row r="11691">
          <cell r="A11691" t="str">
            <v>514439700</v>
          </cell>
        </row>
        <row r="11692">
          <cell r="A11692" t="str">
            <v>514439800</v>
          </cell>
        </row>
        <row r="11693">
          <cell r="A11693" t="str">
            <v>514439900</v>
          </cell>
        </row>
        <row r="11694">
          <cell r="A11694" t="str">
            <v>514439980</v>
          </cell>
        </row>
        <row r="11695">
          <cell r="A11695" t="str">
            <v>514443000</v>
          </cell>
        </row>
        <row r="11696">
          <cell r="A11696" t="str">
            <v>514443100</v>
          </cell>
        </row>
        <row r="11697">
          <cell r="A11697" t="str">
            <v>514445000</v>
          </cell>
        </row>
        <row r="11698">
          <cell r="A11698" t="str">
            <v>514445100</v>
          </cell>
        </row>
        <row r="11699">
          <cell r="A11699" t="str">
            <v>514445200</v>
          </cell>
        </row>
        <row r="11700">
          <cell r="A11700" t="str">
            <v>514445300</v>
          </cell>
        </row>
        <row r="11701">
          <cell r="A11701" t="str">
            <v>514445400</v>
          </cell>
        </row>
        <row r="11702">
          <cell r="A11702" t="str">
            <v>514445500</v>
          </cell>
        </row>
        <row r="11703">
          <cell r="A11703" t="str">
            <v>514445600</v>
          </cell>
        </row>
        <row r="11704">
          <cell r="A11704" t="str">
            <v>514447000</v>
          </cell>
        </row>
        <row r="11705">
          <cell r="A11705" t="str">
            <v>514447100</v>
          </cell>
        </row>
        <row r="11706">
          <cell r="A11706" t="str">
            <v>514447200</v>
          </cell>
        </row>
        <row r="11707">
          <cell r="A11707" t="str">
            <v>514447300</v>
          </cell>
        </row>
        <row r="11708">
          <cell r="A11708" t="str">
            <v>514447400</v>
          </cell>
        </row>
        <row r="11709">
          <cell r="A11709" t="str">
            <v>514449000</v>
          </cell>
        </row>
        <row r="11710">
          <cell r="A11710" t="str">
            <v>514449100</v>
          </cell>
        </row>
        <row r="11711">
          <cell r="A11711" t="str">
            <v>514449200</v>
          </cell>
        </row>
        <row r="11712">
          <cell r="A11712" t="str">
            <v>514449280</v>
          </cell>
        </row>
        <row r="11713">
          <cell r="A11713" t="str">
            <v>514449300</v>
          </cell>
        </row>
        <row r="11714">
          <cell r="A11714" t="str">
            <v>514449400</v>
          </cell>
        </row>
        <row r="11715">
          <cell r="A11715" t="str">
            <v>514449480</v>
          </cell>
        </row>
        <row r="11716">
          <cell r="A11716" t="str">
            <v>514449500</v>
          </cell>
        </row>
        <row r="11717">
          <cell r="A11717" t="str">
            <v>514449580</v>
          </cell>
        </row>
        <row r="11718">
          <cell r="A11718" t="str">
            <v>514449600</v>
          </cell>
        </row>
        <row r="11719">
          <cell r="A11719" t="str">
            <v>514449680</v>
          </cell>
        </row>
        <row r="11720">
          <cell r="A11720" t="str">
            <v>514449700</v>
          </cell>
        </row>
        <row r="11721">
          <cell r="A11721" t="str">
            <v>514449800</v>
          </cell>
        </row>
        <row r="11722">
          <cell r="A11722" t="str">
            <v>514449900</v>
          </cell>
        </row>
        <row r="11723">
          <cell r="A11723" t="str">
            <v>514453000</v>
          </cell>
        </row>
        <row r="11724">
          <cell r="A11724" t="str">
            <v>514453100</v>
          </cell>
        </row>
        <row r="11725">
          <cell r="A11725" t="str">
            <v>514453200</v>
          </cell>
        </row>
        <row r="11726">
          <cell r="A11726" t="str">
            <v>514453300</v>
          </cell>
        </row>
        <row r="11727">
          <cell r="A11727" t="str">
            <v>514453400</v>
          </cell>
        </row>
        <row r="11728">
          <cell r="A11728" t="str">
            <v>514453500</v>
          </cell>
        </row>
        <row r="11729">
          <cell r="A11729" t="str">
            <v>514453600</v>
          </cell>
        </row>
        <row r="11730">
          <cell r="A11730" t="str">
            <v>514455000</v>
          </cell>
        </row>
        <row r="11731">
          <cell r="A11731" t="str">
            <v>514455100</v>
          </cell>
        </row>
        <row r="11732">
          <cell r="A11732" t="str">
            <v>514455200</v>
          </cell>
        </row>
        <row r="11733">
          <cell r="A11733" t="str">
            <v>514455300</v>
          </cell>
        </row>
        <row r="11734">
          <cell r="A11734" t="str">
            <v>514455400</v>
          </cell>
        </row>
        <row r="11735">
          <cell r="A11735" t="str">
            <v>514455600</v>
          </cell>
        </row>
        <row r="11736">
          <cell r="A11736" t="str">
            <v>514455700</v>
          </cell>
        </row>
        <row r="11737">
          <cell r="A11737" t="str">
            <v>514455800</v>
          </cell>
        </row>
        <row r="11738">
          <cell r="A11738" t="str">
            <v>514455900</v>
          </cell>
        </row>
        <row r="11739">
          <cell r="A11739" t="str">
            <v>514457000</v>
          </cell>
        </row>
        <row r="11740">
          <cell r="A11740" t="str">
            <v>514457100</v>
          </cell>
        </row>
        <row r="11741">
          <cell r="A11741" t="str">
            <v>514457200</v>
          </cell>
        </row>
        <row r="11742">
          <cell r="A11742" t="str">
            <v>514457400</v>
          </cell>
        </row>
        <row r="11743">
          <cell r="A11743" t="str">
            <v>514457500</v>
          </cell>
        </row>
        <row r="11744">
          <cell r="A11744" t="str">
            <v>514457600</v>
          </cell>
        </row>
        <row r="11745">
          <cell r="A11745" t="str">
            <v>514457700</v>
          </cell>
        </row>
        <row r="11746">
          <cell r="A11746" t="str">
            <v>514459000</v>
          </cell>
        </row>
        <row r="11747">
          <cell r="A11747" t="str">
            <v>514459100</v>
          </cell>
        </row>
        <row r="11748">
          <cell r="A11748" t="str">
            <v>514463000</v>
          </cell>
        </row>
        <row r="11749">
          <cell r="A11749" t="str">
            <v>514463100</v>
          </cell>
        </row>
        <row r="11750">
          <cell r="A11750" t="str">
            <v>514463200</v>
          </cell>
        </row>
        <row r="11751">
          <cell r="A11751" t="str">
            <v>514463300</v>
          </cell>
        </row>
        <row r="11752">
          <cell r="A11752" t="str">
            <v>514463400</v>
          </cell>
        </row>
        <row r="11753">
          <cell r="A11753" t="str">
            <v>514463500</v>
          </cell>
        </row>
        <row r="11754">
          <cell r="A11754" t="str">
            <v>514463600</v>
          </cell>
        </row>
        <row r="11755">
          <cell r="A11755" t="str">
            <v>514463700</v>
          </cell>
        </row>
        <row r="11756">
          <cell r="A11756" t="str">
            <v>514463800</v>
          </cell>
        </row>
        <row r="11757">
          <cell r="A11757" t="str">
            <v>514463900</v>
          </cell>
        </row>
        <row r="11758">
          <cell r="A11758" t="str">
            <v>514465000</v>
          </cell>
        </row>
        <row r="11759">
          <cell r="A11759" t="str">
            <v>514465100</v>
          </cell>
        </row>
        <row r="11760">
          <cell r="A11760" t="str">
            <v>514465200</v>
          </cell>
        </row>
        <row r="11761">
          <cell r="A11761" t="str">
            <v>514465300</v>
          </cell>
        </row>
        <row r="11762">
          <cell r="A11762" t="str">
            <v>514465400</v>
          </cell>
        </row>
        <row r="11763">
          <cell r="A11763" t="str">
            <v>514465500</v>
          </cell>
        </row>
        <row r="11764">
          <cell r="A11764" t="str">
            <v>514465580</v>
          </cell>
        </row>
        <row r="11765">
          <cell r="A11765" t="str">
            <v>514465600</v>
          </cell>
        </row>
        <row r="11766">
          <cell r="A11766" t="str">
            <v>514465680</v>
          </cell>
        </row>
        <row r="11767">
          <cell r="A11767" t="str">
            <v>514465700</v>
          </cell>
        </row>
        <row r="11768">
          <cell r="A11768" t="str">
            <v>514465780</v>
          </cell>
        </row>
        <row r="11769">
          <cell r="A11769" t="str">
            <v>514465800</v>
          </cell>
        </row>
        <row r="11770">
          <cell r="A11770" t="str">
            <v>514465880</v>
          </cell>
        </row>
        <row r="11771">
          <cell r="A11771" t="str">
            <v>514465980</v>
          </cell>
        </row>
        <row r="11772">
          <cell r="A11772" t="str">
            <v>514467000</v>
          </cell>
        </row>
        <row r="11773">
          <cell r="A11773" t="str">
            <v>514467100</v>
          </cell>
        </row>
        <row r="11774">
          <cell r="A11774" t="str">
            <v>514467200</v>
          </cell>
        </row>
        <row r="11775">
          <cell r="A11775" t="str">
            <v>514467300</v>
          </cell>
        </row>
        <row r="11776">
          <cell r="A11776" t="str">
            <v>514467400</v>
          </cell>
        </row>
        <row r="11777">
          <cell r="A11777" t="str">
            <v>514467500</v>
          </cell>
        </row>
        <row r="11778">
          <cell r="A11778" t="str">
            <v>514467600</v>
          </cell>
        </row>
        <row r="11779">
          <cell r="A11779" t="str">
            <v>514467700</v>
          </cell>
        </row>
        <row r="11780">
          <cell r="A11780" t="str">
            <v>514467800</v>
          </cell>
        </row>
        <row r="11781">
          <cell r="A11781" t="str">
            <v>514467900</v>
          </cell>
        </row>
        <row r="11782">
          <cell r="A11782" t="str">
            <v>514471000</v>
          </cell>
        </row>
        <row r="11783">
          <cell r="A11783" t="str">
            <v>514471100</v>
          </cell>
        </row>
        <row r="11784">
          <cell r="A11784" t="str">
            <v>514471200</v>
          </cell>
        </row>
        <row r="11785">
          <cell r="A11785" t="str">
            <v>514471280</v>
          </cell>
        </row>
        <row r="11786">
          <cell r="A11786" t="str">
            <v>514471300</v>
          </cell>
        </row>
        <row r="11787">
          <cell r="A11787" t="str">
            <v>514471380</v>
          </cell>
        </row>
        <row r="11788">
          <cell r="A11788" t="str">
            <v>514471400</v>
          </cell>
        </row>
        <row r="11789">
          <cell r="A11789" t="str">
            <v>514471480</v>
          </cell>
        </row>
        <row r="11790">
          <cell r="A11790" t="str">
            <v>514471500</v>
          </cell>
        </row>
        <row r="11791">
          <cell r="A11791" t="str">
            <v>514471580</v>
          </cell>
        </row>
        <row r="11792">
          <cell r="A11792" t="str">
            <v>514471600</v>
          </cell>
        </row>
        <row r="11793">
          <cell r="A11793" t="str">
            <v>514471680</v>
          </cell>
        </row>
        <row r="11794">
          <cell r="A11794" t="str">
            <v>514471700</v>
          </cell>
        </row>
        <row r="11795">
          <cell r="A11795" t="str">
            <v>514471780</v>
          </cell>
        </row>
        <row r="11796">
          <cell r="A11796" t="str">
            <v>514471800</v>
          </cell>
        </row>
        <row r="11797">
          <cell r="A11797" t="str">
            <v>514471880</v>
          </cell>
        </row>
        <row r="11798">
          <cell r="A11798" t="str">
            <v>514471900</v>
          </cell>
        </row>
        <row r="11799">
          <cell r="A11799" t="str">
            <v>514473000</v>
          </cell>
        </row>
        <row r="11800">
          <cell r="A11800" t="str">
            <v>514473100</v>
          </cell>
        </row>
        <row r="11801">
          <cell r="A11801" t="str">
            <v>514473103</v>
          </cell>
        </row>
        <row r="11802">
          <cell r="A11802" t="str">
            <v>514473200</v>
          </cell>
        </row>
        <row r="11803">
          <cell r="A11803" t="str">
            <v>514473300</v>
          </cell>
        </row>
        <row r="11804">
          <cell r="A11804" t="str">
            <v>514473400</v>
          </cell>
        </row>
        <row r="11805">
          <cell r="A11805" t="str">
            <v>514473500</v>
          </cell>
        </row>
        <row r="11806">
          <cell r="A11806" t="str">
            <v>514473700</v>
          </cell>
        </row>
        <row r="11807">
          <cell r="A11807" t="str">
            <v>514477000</v>
          </cell>
        </row>
        <row r="11808">
          <cell r="A11808" t="str">
            <v>514477100</v>
          </cell>
        </row>
        <row r="11809">
          <cell r="A11809" t="str">
            <v>514477200</v>
          </cell>
        </row>
        <row r="11810">
          <cell r="A11810" t="str">
            <v>514477280</v>
          </cell>
        </row>
        <row r="11811">
          <cell r="A11811" t="str">
            <v>514477300</v>
          </cell>
        </row>
        <row r="11812">
          <cell r="A11812" t="str">
            <v>514477380</v>
          </cell>
        </row>
        <row r="11813">
          <cell r="A11813" t="str">
            <v>514477400</v>
          </cell>
        </row>
        <row r="11814">
          <cell r="A11814" t="str">
            <v>514477480</v>
          </cell>
        </row>
        <row r="11815">
          <cell r="A11815" t="str">
            <v>514477500</v>
          </cell>
        </row>
        <row r="11816">
          <cell r="A11816" t="str">
            <v>514477580</v>
          </cell>
        </row>
        <row r="11817">
          <cell r="A11817" t="str">
            <v>514477600</v>
          </cell>
        </row>
        <row r="11818">
          <cell r="A11818" t="str">
            <v>514477680</v>
          </cell>
        </row>
        <row r="11819">
          <cell r="A11819" t="str">
            <v>514477700</v>
          </cell>
        </row>
        <row r="11820">
          <cell r="A11820" t="str">
            <v>514477780</v>
          </cell>
        </row>
        <row r="11821">
          <cell r="A11821" t="str">
            <v>514477800</v>
          </cell>
        </row>
        <row r="11822">
          <cell r="A11822" t="str">
            <v>514477880</v>
          </cell>
        </row>
        <row r="11823">
          <cell r="A11823" t="str">
            <v>514477900</v>
          </cell>
        </row>
        <row r="11824">
          <cell r="A11824" t="str">
            <v>514479000</v>
          </cell>
        </row>
        <row r="11825">
          <cell r="A11825" t="str">
            <v>514479100</v>
          </cell>
        </row>
        <row r="11826">
          <cell r="A11826" t="str">
            <v>514479200</v>
          </cell>
        </row>
        <row r="11827">
          <cell r="A11827" t="str">
            <v>514479300</v>
          </cell>
        </row>
        <row r="11828">
          <cell r="A11828" t="str">
            <v>514479400</v>
          </cell>
        </row>
        <row r="11829">
          <cell r="A11829" t="str">
            <v>514479480</v>
          </cell>
        </row>
        <row r="11830">
          <cell r="A11830" t="str">
            <v>514479500</v>
          </cell>
        </row>
        <row r="11831">
          <cell r="A11831" t="str">
            <v>514479580</v>
          </cell>
        </row>
        <row r="11832">
          <cell r="A11832" t="str">
            <v>514479600</v>
          </cell>
        </row>
        <row r="11833">
          <cell r="A11833" t="str">
            <v>514479700</v>
          </cell>
        </row>
        <row r="11834">
          <cell r="A11834" t="str">
            <v>514479800</v>
          </cell>
        </row>
        <row r="11835">
          <cell r="A11835" t="str">
            <v>514479880</v>
          </cell>
        </row>
        <row r="11836">
          <cell r="A11836" t="str">
            <v>514479900</v>
          </cell>
        </row>
        <row r="11837">
          <cell r="A11837" t="str">
            <v>514481000</v>
          </cell>
        </row>
        <row r="11838">
          <cell r="A11838" t="str">
            <v>514481100</v>
          </cell>
        </row>
        <row r="11839">
          <cell r="A11839" t="str">
            <v>514483000</v>
          </cell>
        </row>
        <row r="11840">
          <cell r="A11840" t="str">
            <v>514483100</v>
          </cell>
        </row>
        <row r="11841">
          <cell r="A11841" t="str">
            <v>514483200</v>
          </cell>
        </row>
        <row r="11842">
          <cell r="A11842" t="str">
            <v>514483300</v>
          </cell>
        </row>
        <row r="11843">
          <cell r="A11843" t="str">
            <v>514483303</v>
          </cell>
        </row>
        <row r="11844">
          <cell r="A11844" t="str">
            <v>514483400</v>
          </cell>
        </row>
        <row r="11845">
          <cell r="A11845" t="str">
            <v>514483500</v>
          </cell>
        </row>
        <row r="11846">
          <cell r="A11846" t="str">
            <v>514483600</v>
          </cell>
        </row>
        <row r="11847">
          <cell r="A11847" t="str">
            <v>514483700</v>
          </cell>
        </row>
        <row r="11848">
          <cell r="A11848" t="str">
            <v>514487000</v>
          </cell>
        </row>
        <row r="11849">
          <cell r="A11849" t="str">
            <v>514487100</v>
          </cell>
        </row>
        <row r="11850">
          <cell r="A11850" t="str">
            <v>514487200</v>
          </cell>
        </row>
        <row r="11851">
          <cell r="A11851" t="str">
            <v>514487300</v>
          </cell>
        </row>
        <row r="11852">
          <cell r="A11852" t="str">
            <v>514487400</v>
          </cell>
        </row>
        <row r="11853">
          <cell r="A11853" t="str">
            <v>514487500</v>
          </cell>
        </row>
        <row r="11854">
          <cell r="A11854" t="str">
            <v>514487600</v>
          </cell>
        </row>
        <row r="11855">
          <cell r="A11855" t="str">
            <v>514487700</v>
          </cell>
        </row>
        <row r="11856">
          <cell r="A11856" t="str">
            <v>514487800</v>
          </cell>
        </row>
        <row r="11857">
          <cell r="A11857" t="str">
            <v>514487900</v>
          </cell>
        </row>
        <row r="11858">
          <cell r="A11858" t="str">
            <v>514489000</v>
          </cell>
        </row>
        <row r="11859">
          <cell r="A11859" t="str">
            <v>514489100</v>
          </cell>
        </row>
        <row r="11860">
          <cell r="A11860" t="str">
            <v>514489200</v>
          </cell>
        </row>
        <row r="11861">
          <cell r="A11861" t="str">
            <v>514489300</v>
          </cell>
        </row>
        <row r="11862">
          <cell r="A11862" t="str">
            <v>514489400</v>
          </cell>
        </row>
        <row r="11863">
          <cell r="A11863" t="str">
            <v>514489500</v>
          </cell>
        </row>
        <row r="11864">
          <cell r="A11864" t="str">
            <v>514489600</v>
          </cell>
        </row>
        <row r="11865">
          <cell r="A11865" t="str">
            <v>514600000</v>
          </cell>
        </row>
        <row r="11866">
          <cell r="A11866" t="str">
            <v>514630000</v>
          </cell>
        </row>
        <row r="11867">
          <cell r="A11867" t="str">
            <v>514630100</v>
          </cell>
        </row>
        <row r="11868">
          <cell r="A11868" t="str">
            <v>514630200</v>
          </cell>
        </row>
        <row r="11869">
          <cell r="A11869" t="str">
            <v>514630300</v>
          </cell>
        </row>
        <row r="11870">
          <cell r="A11870" t="str">
            <v>514630400</v>
          </cell>
        </row>
        <row r="11871">
          <cell r="A11871" t="str">
            <v>514630500</v>
          </cell>
        </row>
        <row r="11872">
          <cell r="A11872" t="str">
            <v>514630600</v>
          </cell>
        </row>
        <row r="11873">
          <cell r="A11873" t="str">
            <v>514630700</v>
          </cell>
        </row>
        <row r="11874">
          <cell r="A11874" t="str">
            <v>514633000</v>
          </cell>
        </row>
        <row r="11875">
          <cell r="A11875" t="str">
            <v>514633100</v>
          </cell>
        </row>
        <row r="11876">
          <cell r="A11876" t="str">
            <v>514633200</v>
          </cell>
        </row>
        <row r="11877">
          <cell r="A11877" t="str">
            <v>514633500</v>
          </cell>
        </row>
        <row r="11878">
          <cell r="A11878" t="str">
            <v>514633580</v>
          </cell>
        </row>
        <row r="11879">
          <cell r="A11879" t="str">
            <v>514633600</v>
          </cell>
        </row>
        <row r="11880">
          <cell r="A11880" t="str">
            <v>514633700</v>
          </cell>
        </row>
        <row r="11881">
          <cell r="A11881" t="str">
            <v>514633800</v>
          </cell>
        </row>
        <row r="11882">
          <cell r="A11882" t="str">
            <v>514633900</v>
          </cell>
        </row>
        <row r="11883">
          <cell r="A11883" t="str">
            <v>514635000</v>
          </cell>
        </row>
        <row r="11884">
          <cell r="A11884" t="str">
            <v>514635100</v>
          </cell>
        </row>
        <row r="11885">
          <cell r="A11885" t="str">
            <v>514635200</v>
          </cell>
        </row>
        <row r="11886">
          <cell r="A11886" t="str">
            <v>514637000</v>
          </cell>
        </row>
        <row r="11887">
          <cell r="A11887" t="str">
            <v>514637100</v>
          </cell>
        </row>
        <row r="11888">
          <cell r="A11888" t="str">
            <v>514637200</v>
          </cell>
        </row>
        <row r="11889">
          <cell r="A11889" t="str">
            <v>514637300</v>
          </cell>
        </row>
        <row r="11890">
          <cell r="A11890" t="str">
            <v>514637400</v>
          </cell>
        </row>
        <row r="11891">
          <cell r="A11891" t="str">
            <v>514637500</v>
          </cell>
        </row>
        <row r="11892">
          <cell r="A11892" t="str">
            <v>514637600</v>
          </cell>
        </row>
        <row r="11893">
          <cell r="A11893" t="str">
            <v>514637700</v>
          </cell>
        </row>
        <row r="11894">
          <cell r="A11894" t="str">
            <v>514637800</v>
          </cell>
        </row>
        <row r="11895">
          <cell r="A11895" t="str">
            <v>514639000</v>
          </cell>
        </row>
        <row r="11896">
          <cell r="A11896" t="str">
            <v>514639100</v>
          </cell>
        </row>
        <row r="11897">
          <cell r="A11897" t="str">
            <v>514639200</v>
          </cell>
        </row>
        <row r="11898">
          <cell r="A11898" t="str">
            <v>514643000</v>
          </cell>
        </row>
        <row r="11899">
          <cell r="A11899" t="str">
            <v>514643100</v>
          </cell>
        </row>
        <row r="11900">
          <cell r="A11900" t="str">
            <v>514643280</v>
          </cell>
        </row>
        <row r="11901">
          <cell r="A11901" t="str">
            <v>514643300</v>
          </cell>
        </row>
        <row r="11902">
          <cell r="A11902" t="str">
            <v>514643380</v>
          </cell>
        </row>
        <row r="11903">
          <cell r="A11903" t="str">
            <v>514643400</v>
          </cell>
        </row>
        <row r="11904">
          <cell r="A11904" t="str">
            <v>514643480</v>
          </cell>
        </row>
        <row r="11905">
          <cell r="A11905" t="str">
            <v>514643500</v>
          </cell>
        </row>
        <row r="11906">
          <cell r="A11906" t="str">
            <v>514643580</v>
          </cell>
        </row>
        <row r="11907">
          <cell r="A11907" t="str">
            <v>514643600</v>
          </cell>
        </row>
        <row r="11908">
          <cell r="A11908" t="str">
            <v>514643680</v>
          </cell>
        </row>
        <row r="11909">
          <cell r="A11909" t="str">
            <v>514643700</v>
          </cell>
        </row>
        <row r="11910">
          <cell r="A11910" t="str">
            <v>514643780</v>
          </cell>
        </row>
        <row r="11911">
          <cell r="A11911" t="str">
            <v>514643800</v>
          </cell>
        </row>
        <row r="11912">
          <cell r="A11912" t="str">
            <v>514643900</v>
          </cell>
        </row>
        <row r="11913">
          <cell r="A11913" t="str">
            <v>514645000</v>
          </cell>
        </row>
        <row r="11914">
          <cell r="A11914" t="str">
            <v>514645100</v>
          </cell>
        </row>
        <row r="11915">
          <cell r="A11915" t="str">
            <v>514653000</v>
          </cell>
        </row>
        <row r="11916">
          <cell r="A11916" t="str">
            <v>514653100</v>
          </cell>
        </row>
        <row r="11917">
          <cell r="A11917" t="str">
            <v>514653200</v>
          </cell>
        </row>
        <row r="11918">
          <cell r="A11918" t="str">
            <v>514653280</v>
          </cell>
        </row>
        <row r="11919">
          <cell r="A11919" t="str">
            <v>514653300</v>
          </cell>
        </row>
        <row r="11920">
          <cell r="A11920" t="str">
            <v>514653400</v>
          </cell>
        </row>
        <row r="11921">
          <cell r="A11921" t="str">
            <v>514653500</v>
          </cell>
        </row>
        <row r="11922">
          <cell r="A11922" t="str">
            <v>514653600</v>
          </cell>
        </row>
        <row r="11923">
          <cell r="A11923" t="str">
            <v>514653700</v>
          </cell>
        </row>
        <row r="11924">
          <cell r="A11924" t="str">
            <v>514653800</v>
          </cell>
        </row>
        <row r="11925">
          <cell r="A11925" t="str">
            <v>514653900</v>
          </cell>
        </row>
        <row r="11926">
          <cell r="A11926" t="str">
            <v>514655000</v>
          </cell>
        </row>
        <row r="11927">
          <cell r="A11927" t="str">
            <v>514655100</v>
          </cell>
        </row>
        <row r="11928">
          <cell r="A11928" t="str">
            <v>514655200</v>
          </cell>
        </row>
        <row r="11929">
          <cell r="A11929" t="str">
            <v>514655300</v>
          </cell>
        </row>
        <row r="11930">
          <cell r="A11930" t="str">
            <v>514655400</v>
          </cell>
        </row>
        <row r="11931">
          <cell r="A11931" t="str">
            <v>514655500</v>
          </cell>
        </row>
        <row r="11932">
          <cell r="A11932" t="str">
            <v>514655600</v>
          </cell>
        </row>
        <row r="11933">
          <cell r="A11933" t="str">
            <v>514657000</v>
          </cell>
        </row>
        <row r="11934">
          <cell r="A11934" t="str">
            <v>514657100</v>
          </cell>
        </row>
        <row r="11935">
          <cell r="A11935" t="str">
            <v>514800000</v>
          </cell>
        </row>
        <row r="11936">
          <cell r="A11936" t="str">
            <v>514830000</v>
          </cell>
        </row>
        <row r="11937">
          <cell r="A11937" t="str">
            <v>514830100</v>
          </cell>
        </row>
        <row r="11938">
          <cell r="A11938" t="str">
            <v>514833000</v>
          </cell>
        </row>
        <row r="11939">
          <cell r="A11939" t="str">
            <v>514833100</v>
          </cell>
        </row>
        <row r="11940">
          <cell r="A11940" t="str">
            <v>514833103</v>
          </cell>
        </row>
        <row r="11941">
          <cell r="A11941" t="str">
            <v>514833105</v>
          </cell>
        </row>
        <row r="11942">
          <cell r="A11942" t="str">
            <v>514834000</v>
          </cell>
        </row>
        <row r="11943">
          <cell r="A11943" t="str">
            <v>514834100</v>
          </cell>
        </row>
        <row r="11944">
          <cell r="A11944" t="str">
            <v>514834103</v>
          </cell>
        </row>
        <row r="11945">
          <cell r="A11945" t="str">
            <v>514835000</v>
          </cell>
        </row>
        <row r="11946">
          <cell r="A11946" t="str">
            <v>514835100</v>
          </cell>
        </row>
        <row r="11947">
          <cell r="A11947" t="str">
            <v>514835103</v>
          </cell>
        </row>
        <row r="11948">
          <cell r="A11948" t="str">
            <v>514835200</v>
          </cell>
        </row>
        <row r="11949">
          <cell r="A11949" t="str">
            <v>514835203</v>
          </cell>
        </row>
        <row r="11950">
          <cell r="A11950" t="str">
            <v>514835500</v>
          </cell>
        </row>
        <row r="11951">
          <cell r="A11951" t="str">
            <v>514835503</v>
          </cell>
        </row>
        <row r="11952">
          <cell r="A11952" t="str">
            <v>514836000</v>
          </cell>
        </row>
        <row r="11953">
          <cell r="A11953" t="str">
            <v>514836100</v>
          </cell>
        </row>
        <row r="11954">
          <cell r="A11954" t="str">
            <v>514836103</v>
          </cell>
        </row>
        <row r="11955">
          <cell r="A11955" t="str">
            <v>514836400</v>
          </cell>
        </row>
        <row r="11956">
          <cell r="A11956" t="str">
            <v>514837000</v>
          </cell>
        </row>
        <row r="11957">
          <cell r="A11957" t="str">
            <v>514837100</v>
          </cell>
        </row>
        <row r="11958">
          <cell r="A11958" t="str">
            <v>514837103</v>
          </cell>
        </row>
        <row r="11959">
          <cell r="A11959" t="str">
            <v>514837105</v>
          </cell>
        </row>
        <row r="11960">
          <cell r="A11960" t="str">
            <v>514837200</v>
          </cell>
        </row>
        <row r="11961">
          <cell r="A11961" t="str">
            <v>514837203</v>
          </cell>
        </row>
        <row r="11962">
          <cell r="A11962" t="str">
            <v>514837205</v>
          </cell>
        </row>
        <row r="11963">
          <cell r="A11963" t="str">
            <v>514837207</v>
          </cell>
        </row>
        <row r="11964">
          <cell r="A11964" t="str">
            <v>514837209</v>
          </cell>
        </row>
        <row r="11965">
          <cell r="A11965" t="str">
            <v>514837211</v>
          </cell>
        </row>
        <row r="11966">
          <cell r="A11966" t="str">
            <v>514837213</v>
          </cell>
        </row>
        <row r="11967">
          <cell r="A11967" t="str">
            <v>514837215</v>
          </cell>
        </row>
        <row r="11968">
          <cell r="A11968" t="str">
            <v>514837217</v>
          </cell>
        </row>
        <row r="11969">
          <cell r="A11969" t="str">
            <v>514837219</v>
          </cell>
        </row>
        <row r="11970">
          <cell r="A11970" t="str">
            <v>514837221</v>
          </cell>
        </row>
        <row r="11971">
          <cell r="A11971" t="str">
            <v>514837223</v>
          </cell>
        </row>
        <row r="11972">
          <cell r="A11972" t="str">
            <v>514837225</v>
          </cell>
        </row>
        <row r="11973">
          <cell r="A11973" t="str">
            <v>514837227</v>
          </cell>
        </row>
        <row r="11974">
          <cell r="A11974" t="str">
            <v>514837229</v>
          </cell>
        </row>
        <row r="11975">
          <cell r="A11975" t="str">
            <v>514837300</v>
          </cell>
        </row>
        <row r="11976">
          <cell r="A11976" t="str">
            <v>514837303</v>
          </cell>
        </row>
        <row r="11977">
          <cell r="A11977" t="str">
            <v>514837305</v>
          </cell>
        </row>
        <row r="11978">
          <cell r="A11978" t="str">
            <v>514837400</v>
          </cell>
        </row>
        <row r="11979">
          <cell r="A11979" t="str">
            <v>514837403</v>
          </cell>
        </row>
        <row r="11980">
          <cell r="A11980" t="str">
            <v>514839000</v>
          </cell>
        </row>
        <row r="11981">
          <cell r="A11981" t="str">
            <v>514839100</v>
          </cell>
        </row>
        <row r="11982">
          <cell r="A11982" t="str">
            <v>514839300</v>
          </cell>
        </row>
        <row r="11983">
          <cell r="A11983" t="str">
            <v>514839500</v>
          </cell>
        </row>
        <row r="11984">
          <cell r="A11984" t="str">
            <v>514839503</v>
          </cell>
        </row>
        <row r="11985">
          <cell r="A11985" t="str">
            <v>514839600</v>
          </cell>
        </row>
        <row r="11986">
          <cell r="A11986" t="str">
            <v>514839700</v>
          </cell>
        </row>
        <row r="11987">
          <cell r="A11987" t="str">
            <v>514839800</v>
          </cell>
        </row>
        <row r="11988">
          <cell r="A11988" t="str">
            <v>514839803</v>
          </cell>
        </row>
        <row r="11989">
          <cell r="A11989" t="str">
            <v>514841000</v>
          </cell>
        </row>
        <row r="11990">
          <cell r="A11990" t="str">
            <v>514841100</v>
          </cell>
        </row>
        <row r="11991">
          <cell r="A11991" t="str">
            <v>514841300</v>
          </cell>
        </row>
        <row r="11992">
          <cell r="A11992" t="str">
            <v>514841500</v>
          </cell>
        </row>
        <row r="11993">
          <cell r="A11993" t="str">
            <v>514843000</v>
          </cell>
        </row>
        <row r="11994">
          <cell r="A11994" t="str">
            <v>514843100</v>
          </cell>
        </row>
        <row r="11995">
          <cell r="A11995" t="str">
            <v>514843200</v>
          </cell>
        </row>
        <row r="11996">
          <cell r="A11996" t="str">
            <v>514843300</v>
          </cell>
        </row>
        <row r="11997">
          <cell r="A11997" t="str">
            <v>514843400</v>
          </cell>
        </row>
        <row r="11998">
          <cell r="A11998" t="str">
            <v>514845000</v>
          </cell>
        </row>
        <row r="11999">
          <cell r="A11999" t="str">
            <v>514845100</v>
          </cell>
        </row>
        <row r="12000">
          <cell r="A12000" t="str">
            <v>514845200</v>
          </cell>
        </row>
        <row r="12001">
          <cell r="A12001" t="str">
            <v>514845300</v>
          </cell>
        </row>
        <row r="12002">
          <cell r="A12002" t="str">
            <v>514845500</v>
          </cell>
        </row>
        <row r="12003">
          <cell r="A12003" t="str">
            <v>514845600</v>
          </cell>
        </row>
        <row r="12004">
          <cell r="A12004" t="str">
            <v>514847000</v>
          </cell>
        </row>
        <row r="12005">
          <cell r="A12005" t="str">
            <v>514847100</v>
          </cell>
        </row>
        <row r="12006">
          <cell r="A12006" t="str">
            <v>514847103</v>
          </cell>
        </row>
        <row r="12007">
          <cell r="A12007" t="str">
            <v>514847300</v>
          </cell>
        </row>
        <row r="12008">
          <cell r="A12008" t="str">
            <v>514849000</v>
          </cell>
        </row>
        <row r="12009">
          <cell r="A12009" t="str">
            <v>514849100</v>
          </cell>
        </row>
        <row r="12010">
          <cell r="A12010" t="str">
            <v>514849103</v>
          </cell>
        </row>
        <row r="12011">
          <cell r="A12011" t="str">
            <v>514849500</v>
          </cell>
        </row>
        <row r="12012">
          <cell r="A12012" t="str">
            <v>514849503</v>
          </cell>
        </row>
        <row r="12013">
          <cell r="A12013" t="str">
            <v>514849600</v>
          </cell>
        </row>
        <row r="12014">
          <cell r="A12014" t="str">
            <v>514849700</v>
          </cell>
        </row>
        <row r="12015">
          <cell r="A12015" t="str">
            <v>514853000</v>
          </cell>
        </row>
        <row r="12016">
          <cell r="A12016" t="str">
            <v>514853100</v>
          </cell>
        </row>
        <row r="12017">
          <cell r="A12017" t="str">
            <v>514853200</v>
          </cell>
        </row>
        <row r="12018">
          <cell r="A12018" t="str">
            <v>514853400</v>
          </cell>
        </row>
        <row r="12019">
          <cell r="A12019" t="str">
            <v>514853500</v>
          </cell>
        </row>
        <row r="12020">
          <cell r="A12020" t="str">
            <v>514853600</v>
          </cell>
        </row>
        <row r="12021">
          <cell r="A12021" t="str">
            <v>514857000</v>
          </cell>
        </row>
        <row r="12022">
          <cell r="A12022" t="str">
            <v>514857100</v>
          </cell>
        </row>
        <row r="12023">
          <cell r="A12023" t="str">
            <v>514857103</v>
          </cell>
        </row>
        <row r="12024">
          <cell r="A12024" t="str">
            <v>514857300</v>
          </cell>
        </row>
        <row r="12025">
          <cell r="A12025" t="str">
            <v>514857303</v>
          </cell>
        </row>
        <row r="12026">
          <cell r="A12026" t="str">
            <v>515200000</v>
          </cell>
        </row>
        <row r="12027">
          <cell r="A12027" t="str">
            <v>515230000</v>
          </cell>
        </row>
        <row r="12028">
          <cell r="A12028" t="str">
            <v>515230100</v>
          </cell>
        </row>
        <row r="12029">
          <cell r="A12029" t="str">
            <v>515230200</v>
          </cell>
        </row>
        <row r="12030">
          <cell r="A12030" t="str">
            <v>515230300</v>
          </cell>
        </row>
        <row r="12031">
          <cell r="A12031" t="str">
            <v>515233000</v>
          </cell>
        </row>
        <row r="12032">
          <cell r="A12032" t="str">
            <v>515233100</v>
          </cell>
        </row>
        <row r="12033">
          <cell r="A12033" t="str">
            <v>515233200</v>
          </cell>
        </row>
        <row r="12034">
          <cell r="A12034" t="str">
            <v>515233300</v>
          </cell>
        </row>
        <row r="12035">
          <cell r="A12035" t="str">
            <v>515237000</v>
          </cell>
        </row>
        <row r="12036">
          <cell r="A12036" t="str">
            <v>515237100</v>
          </cell>
        </row>
        <row r="12037">
          <cell r="A12037" t="str">
            <v>515237200</v>
          </cell>
        </row>
        <row r="12038">
          <cell r="A12038" t="str">
            <v>515239000</v>
          </cell>
        </row>
        <row r="12039">
          <cell r="A12039" t="str">
            <v>515239100</v>
          </cell>
        </row>
        <row r="12040">
          <cell r="A12040" t="str">
            <v>515239200</v>
          </cell>
        </row>
        <row r="12041">
          <cell r="A12041" t="str">
            <v>515239300</v>
          </cell>
        </row>
        <row r="12042">
          <cell r="A12042" t="str">
            <v>515239400</v>
          </cell>
        </row>
        <row r="12043">
          <cell r="A12043" t="str">
            <v>515243000</v>
          </cell>
        </row>
        <row r="12044">
          <cell r="A12044" t="str">
            <v>515243100</v>
          </cell>
        </row>
        <row r="12045">
          <cell r="A12045" t="str">
            <v>515243200</v>
          </cell>
        </row>
        <row r="12046">
          <cell r="A12046" t="str">
            <v>515243300</v>
          </cell>
        </row>
        <row r="12047">
          <cell r="A12047" t="str">
            <v>515243400</v>
          </cell>
        </row>
        <row r="12048">
          <cell r="A12048" t="str">
            <v>515243500</v>
          </cell>
        </row>
        <row r="12049">
          <cell r="A12049" t="str">
            <v>515245000</v>
          </cell>
        </row>
        <row r="12050">
          <cell r="A12050" t="str">
            <v>515245100</v>
          </cell>
        </row>
        <row r="12051">
          <cell r="A12051" t="str">
            <v>515245103</v>
          </cell>
        </row>
        <row r="12052">
          <cell r="A12052" t="str">
            <v>515245200</v>
          </cell>
        </row>
        <row r="12053">
          <cell r="A12053" t="str">
            <v>515245300</v>
          </cell>
        </row>
        <row r="12054">
          <cell r="A12054" t="str">
            <v>515245303</v>
          </cell>
        </row>
        <row r="12055">
          <cell r="A12055" t="str">
            <v>515245400</v>
          </cell>
        </row>
        <row r="12056">
          <cell r="A12056" t="str">
            <v>515245500</v>
          </cell>
        </row>
        <row r="12057">
          <cell r="A12057" t="str">
            <v>515245600</v>
          </cell>
        </row>
        <row r="12058">
          <cell r="A12058" t="str">
            <v>515247000</v>
          </cell>
        </row>
        <row r="12059">
          <cell r="A12059" t="str">
            <v>515247100</v>
          </cell>
        </row>
        <row r="12060">
          <cell r="A12060" t="str">
            <v>515247200</v>
          </cell>
        </row>
        <row r="12061">
          <cell r="A12061" t="str">
            <v>515247300</v>
          </cell>
        </row>
        <row r="12062">
          <cell r="A12062" t="str">
            <v>515249000</v>
          </cell>
        </row>
        <row r="12063">
          <cell r="A12063" t="str">
            <v>515249100</v>
          </cell>
        </row>
        <row r="12064">
          <cell r="A12064" t="str">
            <v>515249103</v>
          </cell>
        </row>
        <row r="12065">
          <cell r="A12065" t="str">
            <v>515249200</v>
          </cell>
        </row>
        <row r="12066">
          <cell r="A12066" t="str">
            <v>515249203</v>
          </cell>
        </row>
        <row r="12067">
          <cell r="A12067" t="str">
            <v>515249205</v>
          </cell>
        </row>
        <row r="12068">
          <cell r="A12068" t="str">
            <v>515249300</v>
          </cell>
        </row>
        <row r="12069">
          <cell r="A12069" t="str">
            <v>515249400</v>
          </cell>
        </row>
        <row r="12070">
          <cell r="A12070" t="str">
            <v>515249403</v>
          </cell>
        </row>
        <row r="12071">
          <cell r="A12071" t="str">
            <v>515249405</v>
          </cell>
        </row>
        <row r="12072">
          <cell r="A12072" t="str">
            <v>515249500</v>
          </cell>
        </row>
        <row r="12073">
          <cell r="A12073" t="str">
            <v>515249503</v>
          </cell>
        </row>
        <row r="12074">
          <cell r="A12074" t="str">
            <v>515249505</v>
          </cell>
        </row>
        <row r="12075">
          <cell r="A12075" t="str">
            <v>515249507</v>
          </cell>
        </row>
        <row r="12076">
          <cell r="A12076" t="str">
            <v>515249600</v>
          </cell>
        </row>
        <row r="12077">
          <cell r="A12077" t="str">
            <v>515249603</v>
          </cell>
        </row>
        <row r="12078">
          <cell r="A12078" t="str">
            <v>515249700</v>
          </cell>
        </row>
        <row r="12079">
          <cell r="A12079" t="str">
            <v>515249800</v>
          </cell>
        </row>
        <row r="12080">
          <cell r="A12080" t="str">
            <v>515249803</v>
          </cell>
        </row>
        <row r="12081">
          <cell r="A12081" t="str">
            <v>515249805</v>
          </cell>
        </row>
        <row r="12082">
          <cell r="A12082" t="str">
            <v>515249807</v>
          </cell>
        </row>
        <row r="12083">
          <cell r="A12083" t="str">
            <v>515249900</v>
          </cell>
        </row>
        <row r="12084">
          <cell r="A12084" t="str">
            <v>515253000</v>
          </cell>
        </row>
        <row r="12085">
          <cell r="A12085" t="str">
            <v>515253100</v>
          </cell>
        </row>
        <row r="12086">
          <cell r="A12086" t="str">
            <v>515253103</v>
          </cell>
        </row>
        <row r="12087">
          <cell r="A12087" t="str">
            <v>515255000</v>
          </cell>
        </row>
        <row r="12088">
          <cell r="A12088" t="str">
            <v>515255100</v>
          </cell>
        </row>
        <row r="12089">
          <cell r="A12089" t="str">
            <v>515255200</v>
          </cell>
        </row>
        <row r="12090">
          <cell r="A12090" t="str">
            <v>515257000</v>
          </cell>
        </row>
        <row r="12091">
          <cell r="A12091" t="str">
            <v>515257100</v>
          </cell>
        </row>
        <row r="12092">
          <cell r="A12092" t="str">
            <v>515257200</v>
          </cell>
        </row>
        <row r="12093">
          <cell r="A12093" t="str">
            <v>515257300</v>
          </cell>
        </row>
        <row r="12094">
          <cell r="A12094" t="str">
            <v>515257400</v>
          </cell>
        </row>
        <row r="12095">
          <cell r="A12095" t="str">
            <v>515257500</v>
          </cell>
        </row>
        <row r="12096">
          <cell r="A12096" t="str">
            <v>515257600</v>
          </cell>
        </row>
        <row r="12097">
          <cell r="A12097" t="str">
            <v>515257700</v>
          </cell>
        </row>
        <row r="12098">
          <cell r="A12098" t="str">
            <v>515257800</v>
          </cell>
        </row>
        <row r="12099">
          <cell r="A12099" t="str">
            <v>515257900</v>
          </cell>
        </row>
        <row r="12100">
          <cell r="A12100" t="str">
            <v>515259000</v>
          </cell>
        </row>
        <row r="12101">
          <cell r="A12101" t="str">
            <v>515259100</v>
          </cell>
        </row>
        <row r="12102">
          <cell r="A12102" t="str">
            <v>515259200</v>
          </cell>
        </row>
        <row r="12103">
          <cell r="A12103" t="str">
            <v>515259300</v>
          </cell>
        </row>
        <row r="12104">
          <cell r="A12104" t="str">
            <v>515259400</v>
          </cell>
        </row>
        <row r="12105">
          <cell r="A12105" t="str">
            <v>515263000</v>
          </cell>
        </row>
        <row r="12106">
          <cell r="A12106" t="str">
            <v>515263100</v>
          </cell>
        </row>
        <row r="12107">
          <cell r="A12107" t="str">
            <v>515263200</v>
          </cell>
        </row>
        <row r="12108">
          <cell r="A12108" t="str">
            <v>515263300</v>
          </cell>
        </row>
        <row r="12109">
          <cell r="A12109" t="str">
            <v>515263400</v>
          </cell>
        </row>
        <row r="12110">
          <cell r="A12110" t="str">
            <v>515265000</v>
          </cell>
        </row>
        <row r="12111">
          <cell r="A12111" t="str">
            <v>515265100</v>
          </cell>
        </row>
        <row r="12112">
          <cell r="A12112" t="str">
            <v>515265105</v>
          </cell>
        </row>
        <row r="12113">
          <cell r="A12113" t="str">
            <v>515265107</v>
          </cell>
        </row>
        <row r="12114">
          <cell r="A12114" t="str">
            <v>515265200</v>
          </cell>
        </row>
        <row r="12115">
          <cell r="A12115" t="str">
            <v>515265300</v>
          </cell>
        </row>
        <row r="12116">
          <cell r="A12116" t="str">
            <v>515265303</v>
          </cell>
        </row>
        <row r="12117">
          <cell r="A12117" t="str">
            <v>515265400</v>
          </cell>
        </row>
        <row r="12118">
          <cell r="A12118" t="str">
            <v>515265403</v>
          </cell>
        </row>
        <row r="12119">
          <cell r="A12119" t="str">
            <v>515265500</v>
          </cell>
        </row>
        <row r="12120">
          <cell r="A12120" t="str">
            <v>515265600</v>
          </cell>
        </row>
        <row r="12121">
          <cell r="A12121" t="str">
            <v>515265700</v>
          </cell>
        </row>
        <row r="12122">
          <cell r="A12122" t="str">
            <v>515265800</v>
          </cell>
        </row>
        <row r="12123">
          <cell r="A12123" t="str">
            <v>515267000</v>
          </cell>
        </row>
        <row r="12124">
          <cell r="A12124" t="str">
            <v>515267100</v>
          </cell>
        </row>
        <row r="12125">
          <cell r="A12125" t="str">
            <v>515267200</v>
          </cell>
        </row>
        <row r="12126">
          <cell r="A12126" t="str">
            <v>515269000</v>
          </cell>
        </row>
        <row r="12127">
          <cell r="A12127" t="str">
            <v>515269100</v>
          </cell>
        </row>
        <row r="12128">
          <cell r="A12128" t="str">
            <v>515269200</v>
          </cell>
        </row>
        <row r="12129">
          <cell r="A12129" t="str">
            <v>515269400</v>
          </cell>
        </row>
        <row r="12130">
          <cell r="A12130" t="str">
            <v>515273000</v>
          </cell>
        </row>
        <row r="12131">
          <cell r="A12131" t="str">
            <v>515273100</v>
          </cell>
        </row>
        <row r="12132">
          <cell r="A12132" t="str">
            <v>515273200</v>
          </cell>
        </row>
        <row r="12133">
          <cell r="A12133" t="str">
            <v>515273300</v>
          </cell>
        </row>
        <row r="12134">
          <cell r="A12134" t="str">
            <v>515273400</v>
          </cell>
        </row>
        <row r="12135">
          <cell r="A12135" t="str">
            <v>515273500</v>
          </cell>
        </row>
        <row r="12136">
          <cell r="A12136" t="str">
            <v>515400000</v>
          </cell>
        </row>
        <row r="12137">
          <cell r="A12137" t="str">
            <v>515420100</v>
          </cell>
        </row>
        <row r="12138">
          <cell r="A12138" t="str">
            <v>515433000</v>
          </cell>
        </row>
        <row r="12139">
          <cell r="A12139" t="str">
            <v>515433100</v>
          </cell>
        </row>
        <row r="12140">
          <cell r="A12140" t="str">
            <v>515435000</v>
          </cell>
        </row>
        <row r="12141">
          <cell r="A12141" t="str">
            <v>515435100</v>
          </cell>
        </row>
        <row r="12142">
          <cell r="A12142" t="str">
            <v>515435200</v>
          </cell>
        </row>
        <row r="12143">
          <cell r="A12143" t="str">
            <v>515437000</v>
          </cell>
        </row>
        <row r="12144">
          <cell r="A12144" t="str">
            <v>515437100</v>
          </cell>
        </row>
        <row r="12145">
          <cell r="A12145" t="str">
            <v>515437200</v>
          </cell>
        </row>
        <row r="12146">
          <cell r="A12146" t="str">
            <v>515437300</v>
          </cell>
        </row>
        <row r="12147">
          <cell r="A12147" t="str">
            <v>515437380</v>
          </cell>
        </row>
        <row r="12148">
          <cell r="A12148" t="str">
            <v>515437400</v>
          </cell>
        </row>
        <row r="12149">
          <cell r="A12149" t="str">
            <v>515437480</v>
          </cell>
        </row>
        <row r="12150">
          <cell r="A12150" t="str">
            <v>515437500</v>
          </cell>
        </row>
        <row r="12151">
          <cell r="A12151" t="str">
            <v>515437580</v>
          </cell>
        </row>
        <row r="12152">
          <cell r="A12152" t="str">
            <v>515437600</v>
          </cell>
        </row>
        <row r="12153">
          <cell r="A12153" t="str">
            <v>515437680</v>
          </cell>
        </row>
        <row r="12154">
          <cell r="A12154" t="str">
            <v>515437700</v>
          </cell>
        </row>
        <row r="12155">
          <cell r="A12155" t="str">
            <v>515437780</v>
          </cell>
        </row>
        <row r="12156">
          <cell r="A12156" t="str">
            <v>515437800</v>
          </cell>
        </row>
        <row r="12157">
          <cell r="A12157" t="str">
            <v>515437900</v>
          </cell>
        </row>
        <row r="12158">
          <cell r="A12158" t="str">
            <v>515439000</v>
          </cell>
        </row>
        <row r="12159">
          <cell r="A12159" t="str">
            <v>515439100</v>
          </cell>
        </row>
        <row r="12160">
          <cell r="A12160" t="str">
            <v>515439200</v>
          </cell>
        </row>
        <row r="12161">
          <cell r="A12161" t="str">
            <v>515439300</v>
          </cell>
        </row>
        <row r="12162">
          <cell r="A12162" t="str">
            <v>515439400</v>
          </cell>
        </row>
        <row r="12163">
          <cell r="A12163" t="str">
            <v>515441000</v>
          </cell>
        </row>
        <row r="12164">
          <cell r="A12164" t="str">
            <v>515441100</v>
          </cell>
        </row>
        <row r="12165">
          <cell r="A12165" t="str">
            <v>515441200</v>
          </cell>
        </row>
        <row r="12166">
          <cell r="A12166" t="str">
            <v>515441300</v>
          </cell>
        </row>
        <row r="12167">
          <cell r="A12167" t="str">
            <v>515441400</v>
          </cell>
        </row>
        <row r="12168">
          <cell r="A12168" t="str">
            <v>515443000</v>
          </cell>
        </row>
        <row r="12169">
          <cell r="A12169" t="str">
            <v>515443100</v>
          </cell>
        </row>
        <row r="12170">
          <cell r="A12170" t="str">
            <v>515443200</v>
          </cell>
        </row>
        <row r="12171">
          <cell r="A12171" t="str">
            <v>515443300</v>
          </cell>
        </row>
        <row r="12172">
          <cell r="A12172" t="str">
            <v>515443400</v>
          </cell>
        </row>
        <row r="12173">
          <cell r="A12173" t="str">
            <v>515445000</v>
          </cell>
        </row>
        <row r="12174">
          <cell r="A12174" t="str">
            <v>515445100</v>
          </cell>
        </row>
        <row r="12175">
          <cell r="A12175" t="str">
            <v>515445200</v>
          </cell>
        </row>
        <row r="12176">
          <cell r="A12176" t="str">
            <v>515445300</v>
          </cell>
        </row>
        <row r="12177">
          <cell r="A12177" t="str">
            <v>515445400</v>
          </cell>
        </row>
        <row r="12178">
          <cell r="A12178" t="str">
            <v>515445500</v>
          </cell>
        </row>
        <row r="12179">
          <cell r="A12179" t="str">
            <v>515445600</v>
          </cell>
        </row>
        <row r="12180">
          <cell r="A12180" t="str">
            <v>515445700</v>
          </cell>
        </row>
        <row r="12181">
          <cell r="A12181" t="str">
            <v>515447000</v>
          </cell>
        </row>
        <row r="12182">
          <cell r="A12182" t="str">
            <v>515447100</v>
          </cell>
        </row>
        <row r="12183">
          <cell r="A12183" t="str">
            <v>515447200</v>
          </cell>
        </row>
        <row r="12184">
          <cell r="A12184" t="str">
            <v>515447280</v>
          </cell>
        </row>
        <row r="12185">
          <cell r="A12185" t="str">
            <v>515447300</v>
          </cell>
        </row>
        <row r="12186">
          <cell r="A12186" t="str">
            <v>515447380</v>
          </cell>
        </row>
        <row r="12187">
          <cell r="A12187" t="str">
            <v>515447400</v>
          </cell>
        </row>
        <row r="12188">
          <cell r="A12188" t="str">
            <v>515447600</v>
          </cell>
        </row>
        <row r="12189">
          <cell r="A12189" t="str">
            <v>515447680</v>
          </cell>
        </row>
        <row r="12190">
          <cell r="A12190" t="str">
            <v>515447700</v>
          </cell>
        </row>
        <row r="12191">
          <cell r="A12191" t="str">
            <v>515447780</v>
          </cell>
        </row>
        <row r="12192">
          <cell r="A12192" t="str">
            <v>515447880</v>
          </cell>
        </row>
        <row r="12193">
          <cell r="A12193" t="str">
            <v>515447900</v>
          </cell>
        </row>
        <row r="12194">
          <cell r="A12194" t="str">
            <v>515447980</v>
          </cell>
        </row>
        <row r="12195">
          <cell r="A12195" t="str">
            <v>515449000</v>
          </cell>
        </row>
        <row r="12196">
          <cell r="A12196" t="str">
            <v>515449100</v>
          </cell>
        </row>
        <row r="12197">
          <cell r="A12197" t="str">
            <v>515449200</v>
          </cell>
        </row>
        <row r="12198">
          <cell r="A12198" t="str">
            <v>515449300</v>
          </cell>
        </row>
        <row r="12199">
          <cell r="A12199" t="str">
            <v>515449400</v>
          </cell>
        </row>
        <row r="12200">
          <cell r="A12200" t="str">
            <v>515449500</v>
          </cell>
        </row>
        <row r="12201">
          <cell r="A12201" t="str">
            <v>515449600</v>
          </cell>
        </row>
        <row r="12202">
          <cell r="A12202" t="str">
            <v>515449700</v>
          </cell>
        </row>
        <row r="12203">
          <cell r="A12203" t="str">
            <v>515449800</v>
          </cell>
        </row>
        <row r="12204">
          <cell r="A12204" t="str">
            <v>515451000</v>
          </cell>
        </row>
        <row r="12205">
          <cell r="A12205" t="str">
            <v>515451100</v>
          </cell>
        </row>
        <row r="12206">
          <cell r="A12206" t="str">
            <v>515451200</v>
          </cell>
        </row>
        <row r="12207">
          <cell r="A12207" t="str">
            <v>515453000</v>
          </cell>
        </row>
        <row r="12208">
          <cell r="A12208" t="str">
            <v>515453100</v>
          </cell>
        </row>
        <row r="12209">
          <cell r="A12209" t="str">
            <v>515453200</v>
          </cell>
        </row>
        <row r="12210">
          <cell r="A12210" t="str">
            <v>515453300</v>
          </cell>
        </row>
        <row r="12211">
          <cell r="A12211" t="str">
            <v>515453400</v>
          </cell>
        </row>
        <row r="12212">
          <cell r="A12212" t="str">
            <v>515453500</v>
          </cell>
        </row>
        <row r="12213">
          <cell r="A12213" t="str">
            <v>515455000</v>
          </cell>
        </row>
        <row r="12214">
          <cell r="A12214" t="str">
            <v>515455100</v>
          </cell>
        </row>
        <row r="12215">
          <cell r="A12215" t="str">
            <v>515455200</v>
          </cell>
        </row>
        <row r="12216">
          <cell r="A12216" t="str">
            <v>515455300</v>
          </cell>
        </row>
        <row r="12217">
          <cell r="A12217" t="str">
            <v>515455400</v>
          </cell>
        </row>
        <row r="12218">
          <cell r="A12218" t="str">
            <v>515455500</v>
          </cell>
        </row>
        <row r="12219">
          <cell r="A12219" t="str">
            <v>515457000</v>
          </cell>
        </row>
        <row r="12220">
          <cell r="A12220" t="str">
            <v>515457100</v>
          </cell>
        </row>
        <row r="12221">
          <cell r="A12221" t="str">
            <v>515457200</v>
          </cell>
        </row>
        <row r="12222">
          <cell r="A12222" t="str">
            <v>515459000</v>
          </cell>
        </row>
        <row r="12223">
          <cell r="A12223" t="str">
            <v>515459100</v>
          </cell>
        </row>
        <row r="12224">
          <cell r="A12224" t="str">
            <v>515459200</v>
          </cell>
        </row>
        <row r="12225">
          <cell r="A12225" t="str">
            <v>515459300</v>
          </cell>
        </row>
        <row r="12226">
          <cell r="A12226" t="str">
            <v>515459400</v>
          </cell>
        </row>
        <row r="12227">
          <cell r="A12227" t="str">
            <v>515461000</v>
          </cell>
        </row>
        <row r="12228">
          <cell r="A12228" t="str">
            <v>515461100</v>
          </cell>
        </row>
        <row r="12229">
          <cell r="A12229" t="str">
            <v>515461200</v>
          </cell>
        </row>
        <row r="12230">
          <cell r="A12230" t="str">
            <v>515461280</v>
          </cell>
        </row>
        <row r="12231">
          <cell r="A12231" t="str">
            <v>515461300</v>
          </cell>
        </row>
        <row r="12232">
          <cell r="A12232" t="str">
            <v>515461400</v>
          </cell>
        </row>
        <row r="12233">
          <cell r="A12233" t="str">
            <v>515461600</v>
          </cell>
        </row>
        <row r="12234">
          <cell r="A12234" t="str">
            <v>515461700</v>
          </cell>
        </row>
        <row r="12235">
          <cell r="A12235" t="str">
            <v>515461800</v>
          </cell>
        </row>
        <row r="12236">
          <cell r="A12236" t="str">
            <v>515463000</v>
          </cell>
        </row>
        <row r="12237">
          <cell r="A12237" t="str">
            <v>515463100</v>
          </cell>
        </row>
        <row r="12238">
          <cell r="A12238" t="str">
            <v>515463200</v>
          </cell>
        </row>
        <row r="12239">
          <cell r="A12239" t="str">
            <v>515463300</v>
          </cell>
        </row>
        <row r="12240">
          <cell r="A12240" t="str">
            <v>515463400</v>
          </cell>
        </row>
        <row r="12241">
          <cell r="A12241" t="str">
            <v>515463500</v>
          </cell>
        </row>
        <row r="12242">
          <cell r="A12242" t="str">
            <v>515463600</v>
          </cell>
        </row>
        <row r="12243">
          <cell r="A12243" t="str">
            <v>515463700</v>
          </cell>
        </row>
        <row r="12244">
          <cell r="A12244" t="str">
            <v>515463800</v>
          </cell>
        </row>
        <row r="12245">
          <cell r="A12245" t="str">
            <v>515463900</v>
          </cell>
        </row>
        <row r="12246">
          <cell r="A12246" t="str">
            <v>515465000</v>
          </cell>
        </row>
        <row r="12247">
          <cell r="A12247" t="str">
            <v>515465100</v>
          </cell>
        </row>
        <row r="12248">
          <cell r="A12248" t="str">
            <v>515465200</v>
          </cell>
        </row>
        <row r="12249">
          <cell r="A12249" t="str">
            <v>515465280</v>
          </cell>
        </row>
        <row r="12250">
          <cell r="A12250" t="str">
            <v>515465300</v>
          </cell>
        </row>
        <row r="12251">
          <cell r="A12251" t="str">
            <v>515465380</v>
          </cell>
        </row>
        <row r="12252">
          <cell r="A12252" t="str">
            <v>515465400</v>
          </cell>
        </row>
        <row r="12253">
          <cell r="A12253" t="str">
            <v>515465480</v>
          </cell>
        </row>
        <row r="12254">
          <cell r="A12254" t="str">
            <v>515465500</v>
          </cell>
        </row>
        <row r="12255">
          <cell r="A12255" t="str">
            <v>515465580</v>
          </cell>
        </row>
        <row r="12256">
          <cell r="A12256" t="str">
            <v>515465600</v>
          </cell>
        </row>
        <row r="12257">
          <cell r="A12257" t="str">
            <v>515465680</v>
          </cell>
        </row>
        <row r="12258">
          <cell r="A12258" t="str">
            <v>515465700</v>
          </cell>
        </row>
        <row r="12259">
          <cell r="A12259" t="str">
            <v>515465780</v>
          </cell>
        </row>
        <row r="12260">
          <cell r="A12260" t="str">
            <v>515465800</v>
          </cell>
        </row>
        <row r="12261">
          <cell r="A12261" t="str">
            <v>515465880</v>
          </cell>
        </row>
        <row r="12262">
          <cell r="A12262" t="str">
            <v>515467000</v>
          </cell>
        </row>
        <row r="12263">
          <cell r="A12263" t="str">
            <v>515467100</v>
          </cell>
        </row>
        <row r="12264">
          <cell r="A12264" t="str">
            <v>515469000</v>
          </cell>
        </row>
        <row r="12265">
          <cell r="A12265" t="str">
            <v>515469100</v>
          </cell>
        </row>
        <row r="12266">
          <cell r="A12266" t="str">
            <v>515469200</v>
          </cell>
        </row>
        <row r="12267">
          <cell r="A12267" t="str">
            <v>515469300</v>
          </cell>
        </row>
        <row r="12268">
          <cell r="A12268" t="str">
            <v>515469400</v>
          </cell>
        </row>
        <row r="12269">
          <cell r="A12269" t="str">
            <v>515469500</v>
          </cell>
        </row>
        <row r="12270">
          <cell r="A12270" t="str">
            <v>515469600</v>
          </cell>
        </row>
        <row r="12271">
          <cell r="A12271" t="str">
            <v>515469700</v>
          </cell>
        </row>
        <row r="12272">
          <cell r="A12272" t="str">
            <v>515469800</v>
          </cell>
        </row>
        <row r="12273">
          <cell r="A12273" t="str">
            <v>515471000</v>
          </cell>
        </row>
        <row r="12274">
          <cell r="A12274" t="str">
            <v>515471100</v>
          </cell>
        </row>
        <row r="12275">
          <cell r="A12275" t="str">
            <v>515471200</v>
          </cell>
        </row>
        <row r="12276">
          <cell r="A12276" t="str">
            <v>515471300</v>
          </cell>
        </row>
        <row r="12277">
          <cell r="A12277" t="str">
            <v>515471400</v>
          </cell>
        </row>
        <row r="12278">
          <cell r="A12278" t="str">
            <v>515471480</v>
          </cell>
        </row>
        <row r="12279">
          <cell r="A12279" t="str">
            <v>515471500</v>
          </cell>
        </row>
        <row r="12280">
          <cell r="A12280" t="str">
            <v>515471580</v>
          </cell>
        </row>
        <row r="12281">
          <cell r="A12281" t="str">
            <v>515471600</v>
          </cell>
        </row>
        <row r="12282">
          <cell r="A12282" t="str">
            <v>515471680</v>
          </cell>
        </row>
        <row r="12283">
          <cell r="A12283" t="str">
            <v>515471700</v>
          </cell>
        </row>
        <row r="12284">
          <cell r="A12284" t="str">
            <v>515471780</v>
          </cell>
        </row>
        <row r="12285">
          <cell r="A12285" t="str">
            <v>515471800</v>
          </cell>
        </row>
        <row r="12286">
          <cell r="A12286" t="str">
            <v>515471900</v>
          </cell>
        </row>
        <row r="12287">
          <cell r="A12287" t="str">
            <v>515473000</v>
          </cell>
        </row>
        <row r="12288">
          <cell r="A12288" t="str">
            <v>515473100</v>
          </cell>
        </row>
        <row r="12289">
          <cell r="A12289" t="str">
            <v>515473300</v>
          </cell>
        </row>
        <row r="12290">
          <cell r="A12290" t="str">
            <v>515475000</v>
          </cell>
        </row>
        <row r="12291">
          <cell r="A12291" t="str">
            <v>515475100</v>
          </cell>
        </row>
        <row r="12292">
          <cell r="A12292" t="str">
            <v>515475200</v>
          </cell>
        </row>
        <row r="12293">
          <cell r="A12293" t="str">
            <v>515477000</v>
          </cell>
        </row>
        <row r="12294">
          <cell r="A12294" t="str">
            <v>515477100</v>
          </cell>
        </row>
        <row r="12295">
          <cell r="A12295" t="str">
            <v>515477200</v>
          </cell>
        </row>
        <row r="12296">
          <cell r="A12296" t="str">
            <v>515477300</v>
          </cell>
        </row>
        <row r="12297">
          <cell r="A12297" t="str">
            <v>515477400</v>
          </cell>
        </row>
        <row r="12298">
          <cell r="A12298" t="str">
            <v>515477500</v>
          </cell>
        </row>
        <row r="12299">
          <cell r="A12299" t="str">
            <v>515477580</v>
          </cell>
        </row>
        <row r="12300">
          <cell r="A12300" t="str">
            <v>515477600</v>
          </cell>
        </row>
        <row r="12301">
          <cell r="A12301" t="str">
            <v>515477680</v>
          </cell>
        </row>
        <row r="12302">
          <cell r="A12302" t="str">
            <v>515477700</v>
          </cell>
        </row>
        <row r="12303">
          <cell r="A12303" t="str">
            <v>515477800</v>
          </cell>
        </row>
        <row r="12304">
          <cell r="A12304" t="str">
            <v>515477880</v>
          </cell>
        </row>
        <row r="12305">
          <cell r="A12305" t="str">
            <v>515477900</v>
          </cell>
        </row>
        <row r="12306">
          <cell r="A12306" t="str">
            <v>515477980</v>
          </cell>
        </row>
        <row r="12307">
          <cell r="A12307" t="str">
            <v>515479000</v>
          </cell>
        </row>
        <row r="12308">
          <cell r="A12308" t="str">
            <v>515479100</v>
          </cell>
        </row>
        <row r="12309">
          <cell r="A12309" t="str">
            <v>515479200</v>
          </cell>
        </row>
        <row r="12310">
          <cell r="A12310" t="str">
            <v>515479300</v>
          </cell>
        </row>
        <row r="12311">
          <cell r="A12311" t="str">
            <v>515479400</v>
          </cell>
        </row>
        <row r="12312">
          <cell r="A12312" t="str">
            <v>515483000</v>
          </cell>
        </row>
        <row r="12313">
          <cell r="A12313" t="str">
            <v>515483100</v>
          </cell>
        </row>
        <row r="12314">
          <cell r="A12314" t="str">
            <v>515483200</v>
          </cell>
        </row>
        <row r="12315">
          <cell r="A12315" t="str">
            <v>515483300</v>
          </cell>
        </row>
        <row r="12316">
          <cell r="A12316" t="str">
            <v>515600000</v>
          </cell>
        </row>
        <row r="12317">
          <cell r="A12317" t="str">
            <v>515630000</v>
          </cell>
        </row>
        <row r="12318">
          <cell r="A12318" t="str">
            <v>515630100</v>
          </cell>
        </row>
        <row r="12319">
          <cell r="A12319" t="str">
            <v>515630200</v>
          </cell>
        </row>
        <row r="12320">
          <cell r="A12320" t="str">
            <v>515630300</v>
          </cell>
        </row>
        <row r="12321">
          <cell r="A12321" t="str">
            <v>515630400</v>
          </cell>
        </row>
        <row r="12322">
          <cell r="A12322" t="str">
            <v>515630500</v>
          </cell>
        </row>
        <row r="12323">
          <cell r="A12323" t="str">
            <v>515630700</v>
          </cell>
        </row>
        <row r="12324">
          <cell r="A12324" t="str">
            <v>515633000</v>
          </cell>
        </row>
        <row r="12325">
          <cell r="A12325" t="str">
            <v>515633100</v>
          </cell>
        </row>
        <row r="12326">
          <cell r="A12326" t="str">
            <v>515633200</v>
          </cell>
        </row>
        <row r="12327">
          <cell r="A12327" t="str">
            <v>515633300</v>
          </cell>
        </row>
        <row r="12328">
          <cell r="A12328" t="str">
            <v>515633400</v>
          </cell>
        </row>
        <row r="12329">
          <cell r="A12329" t="str">
            <v>515635000</v>
          </cell>
        </row>
        <row r="12330">
          <cell r="A12330" t="str">
            <v>515635100</v>
          </cell>
        </row>
        <row r="12331">
          <cell r="A12331" t="str">
            <v>515635300</v>
          </cell>
        </row>
        <row r="12332">
          <cell r="A12332" t="str">
            <v>515637000</v>
          </cell>
        </row>
        <row r="12333">
          <cell r="A12333" t="str">
            <v>515637100</v>
          </cell>
        </row>
        <row r="12334">
          <cell r="A12334" t="str">
            <v>515637200</v>
          </cell>
        </row>
        <row r="12335">
          <cell r="A12335" t="str">
            <v>515637400</v>
          </cell>
        </row>
        <row r="12336">
          <cell r="A12336" t="str">
            <v>515639000</v>
          </cell>
        </row>
        <row r="12337">
          <cell r="A12337" t="str">
            <v>515639100</v>
          </cell>
        </row>
        <row r="12338">
          <cell r="A12338" t="str">
            <v>515639200</v>
          </cell>
        </row>
        <row r="12339">
          <cell r="A12339" t="str">
            <v>515639300</v>
          </cell>
        </row>
        <row r="12340">
          <cell r="A12340" t="str">
            <v>515643000</v>
          </cell>
        </row>
        <row r="12341">
          <cell r="A12341" t="str">
            <v>515643100</v>
          </cell>
        </row>
        <row r="12342">
          <cell r="A12342" t="str">
            <v>515643200</v>
          </cell>
        </row>
        <row r="12343">
          <cell r="A12343" t="str">
            <v>515643300</v>
          </cell>
        </row>
        <row r="12344">
          <cell r="A12344" t="str">
            <v>515645000</v>
          </cell>
        </row>
        <row r="12345">
          <cell r="A12345" t="str">
            <v>515645100</v>
          </cell>
        </row>
        <row r="12346">
          <cell r="A12346" t="str">
            <v>515645200</v>
          </cell>
        </row>
        <row r="12347">
          <cell r="A12347" t="str">
            <v>515647000</v>
          </cell>
        </row>
        <row r="12348">
          <cell r="A12348" t="str">
            <v>515647100</v>
          </cell>
        </row>
        <row r="12349">
          <cell r="A12349" t="str">
            <v>515647200</v>
          </cell>
        </row>
        <row r="12350">
          <cell r="A12350" t="str">
            <v>515647300</v>
          </cell>
        </row>
        <row r="12351">
          <cell r="A12351" t="str">
            <v>515647400</v>
          </cell>
        </row>
        <row r="12352">
          <cell r="A12352" t="str">
            <v>515647500</v>
          </cell>
        </row>
        <row r="12353">
          <cell r="A12353" t="str">
            <v>515649000</v>
          </cell>
        </row>
        <row r="12354">
          <cell r="A12354" t="str">
            <v>515649100</v>
          </cell>
        </row>
        <row r="12355">
          <cell r="A12355" t="str">
            <v>515649200</v>
          </cell>
        </row>
        <row r="12356">
          <cell r="A12356" t="str">
            <v>515649400</v>
          </cell>
        </row>
        <row r="12357">
          <cell r="A12357" t="str">
            <v>515649500</v>
          </cell>
        </row>
        <row r="12358">
          <cell r="A12358" t="str">
            <v>515653000</v>
          </cell>
        </row>
        <row r="12359">
          <cell r="A12359" t="str">
            <v>515653100</v>
          </cell>
        </row>
        <row r="12360">
          <cell r="A12360" t="str">
            <v>515653200</v>
          </cell>
        </row>
        <row r="12361">
          <cell r="A12361" t="str">
            <v>515655000</v>
          </cell>
        </row>
        <row r="12362">
          <cell r="A12362" t="str">
            <v>515655100</v>
          </cell>
        </row>
        <row r="12363">
          <cell r="A12363" t="str">
            <v>515655200</v>
          </cell>
        </row>
        <row r="12364">
          <cell r="A12364" t="str">
            <v>515663000</v>
          </cell>
        </row>
        <row r="12365">
          <cell r="A12365" t="str">
            <v>515663100</v>
          </cell>
        </row>
        <row r="12366">
          <cell r="A12366" t="str">
            <v>515663400</v>
          </cell>
        </row>
        <row r="12367">
          <cell r="A12367" t="str">
            <v>515800000</v>
          </cell>
        </row>
        <row r="12368">
          <cell r="A12368" t="str">
            <v>515820100</v>
          </cell>
        </row>
        <row r="12369">
          <cell r="A12369" t="str">
            <v>515833000</v>
          </cell>
        </row>
        <row r="12370">
          <cell r="A12370" t="str">
            <v>515833100</v>
          </cell>
        </row>
        <row r="12371">
          <cell r="A12371" t="str">
            <v>515833400</v>
          </cell>
        </row>
        <row r="12372">
          <cell r="A12372" t="str">
            <v>515835000</v>
          </cell>
        </row>
        <row r="12373">
          <cell r="A12373" t="str">
            <v>515835100</v>
          </cell>
        </row>
        <row r="12374">
          <cell r="A12374" t="str">
            <v>515835200</v>
          </cell>
        </row>
        <row r="12375">
          <cell r="A12375" t="str">
            <v>515835300</v>
          </cell>
        </row>
        <row r="12376">
          <cell r="A12376" t="str">
            <v>515837000</v>
          </cell>
        </row>
        <row r="12377">
          <cell r="A12377" t="str">
            <v>515837100</v>
          </cell>
        </row>
        <row r="12378">
          <cell r="A12378" t="str">
            <v>515837200</v>
          </cell>
        </row>
        <row r="12379">
          <cell r="A12379" t="str">
            <v>515837300</v>
          </cell>
        </row>
        <row r="12380">
          <cell r="A12380" t="str">
            <v>515837400</v>
          </cell>
        </row>
        <row r="12381">
          <cell r="A12381" t="str">
            <v>515837500</v>
          </cell>
        </row>
        <row r="12382">
          <cell r="A12382" t="str">
            <v>515837580</v>
          </cell>
        </row>
        <row r="12383">
          <cell r="A12383" t="str">
            <v>515837600</v>
          </cell>
        </row>
        <row r="12384">
          <cell r="A12384" t="str">
            <v>515837700</v>
          </cell>
        </row>
        <row r="12385">
          <cell r="A12385" t="str">
            <v>515837800</v>
          </cell>
        </row>
        <row r="12386">
          <cell r="A12386" t="str">
            <v>515837900</v>
          </cell>
        </row>
        <row r="12387">
          <cell r="A12387" t="str">
            <v>515839000</v>
          </cell>
        </row>
        <row r="12388">
          <cell r="A12388" t="str">
            <v>515839100</v>
          </cell>
        </row>
        <row r="12389">
          <cell r="A12389" t="str">
            <v>515839200</v>
          </cell>
        </row>
        <row r="12390">
          <cell r="A12390" t="str">
            <v>515839300</v>
          </cell>
        </row>
        <row r="12391">
          <cell r="A12391" t="str">
            <v>515839400</v>
          </cell>
        </row>
        <row r="12392">
          <cell r="A12392" t="str">
            <v>515839500</v>
          </cell>
        </row>
        <row r="12393">
          <cell r="A12393" t="str">
            <v>515839800</v>
          </cell>
        </row>
        <row r="12394">
          <cell r="A12394" t="str">
            <v>515839900</v>
          </cell>
        </row>
        <row r="12395">
          <cell r="A12395" t="str">
            <v>515843000</v>
          </cell>
        </row>
        <row r="12396">
          <cell r="A12396" t="str">
            <v>515843100</v>
          </cell>
        </row>
        <row r="12397">
          <cell r="A12397" t="str">
            <v>515843200</v>
          </cell>
        </row>
        <row r="12398">
          <cell r="A12398" t="str">
            <v>515843300</v>
          </cell>
        </row>
        <row r="12399">
          <cell r="A12399" t="str">
            <v>515845000</v>
          </cell>
        </row>
        <row r="12400">
          <cell r="A12400" t="str">
            <v>515845100</v>
          </cell>
        </row>
        <row r="12401">
          <cell r="A12401" t="str">
            <v>515845200</v>
          </cell>
        </row>
        <row r="12402">
          <cell r="A12402" t="str">
            <v>515846000</v>
          </cell>
        </row>
        <row r="12403">
          <cell r="A12403" t="str">
            <v>515846100</v>
          </cell>
        </row>
        <row r="12404">
          <cell r="A12404" t="str">
            <v>515846200</v>
          </cell>
        </row>
        <row r="12405">
          <cell r="A12405" t="str">
            <v>515846300</v>
          </cell>
        </row>
        <row r="12406">
          <cell r="A12406" t="str">
            <v>515846400</v>
          </cell>
        </row>
        <row r="12407">
          <cell r="A12407" t="str">
            <v>515846500</v>
          </cell>
        </row>
        <row r="12408">
          <cell r="A12408" t="str">
            <v>515847000</v>
          </cell>
        </row>
        <row r="12409">
          <cell r="A12409" t="str">
            <v>515847100</v>
          </cell>
        </row>
        <row r="12410">
          <cell r="A12410" t="str">
            <v>515847200</v>
          </cell>
        </row>
        <row r="12411">
          <cell r="A12411" t="str">
            <v>515847300</v>
          </cell>
        </row>
        <row r="12412">
          <cell r="A12412" t="str">
            <v>515847500</v>
          </cell>
        </row>
        <row r="12413">
          <cell r="A12413" t="str">
            <v>515848000</v>
          </cell>
        </row>
        <row r="12414">
          <cell r="A12414" t="str">
            <v>515848100</v>
          </cell>
        </row>
        <row r="12415">
          <cell r="A12415" t="str">
            <v>515848200</v>
          </cell>
        </row>
        <row r="12416">
          <cell r="A12416" t="str">
            <v>515848300</v>
          </cell>
        </row>
        <row r="12417">
          <cell r="A12417" t="str">
            <v>515848500</v>
          </cell>
        </row>
        <row r="12418">
          <cell r="A12418" t="str">
            <v>515849000</v>
          </cell>
        </row>
        <row r="12419">
          <cell r="A12419" t="str">
            <v>515849100</v>
          </cell>
        </row>
        <row r="12420">
          <cell r="A12420" t="str">
            <v>515849380</v>
          </cell>
        </row>
        <row r="12421">
          <cell r="A12421" t="str">
            <v>515849400</v>
          </cell>
        </row>
        <row r="12422">
          <cell r="A12422" t="str">
            <v>515849600</v>
          </cell>
        </row>
        <row r="12423">
          <cell r="A12423" t="str">
            <v>515849700</v>
          </cell>
        </row>
        <row r="12424">
          <cell r="A12424" t="str">
            <v>515853000</v>
          </cell>
        </row>
        <row r="12425">
          <cell r="A12425" t="str">
            <v>515853100</v>
          </cell>
        </row>
        <row r="12426">
          <cell r="A12426" t="str">
            <v>515853200</v>
          </cell>
        </row>
        <row r="12427">
          <cell r="A12427" t="str">
            <v>515853300</v>
          </cell>
        </row>
        <row r="12428">
          <cell r="A12428" t="str">
            <v>515853400</v>
          </cell>
        </row>
        <row r="12429">
          <cell r="A12429" t="str">
            <v>515853500</v>
          </cell>
        </row>
        <row r="12430">
          <cell r="A12430" t="str">
            <v>515855000</v>
          </cell>
        </row>
        <row r="12431">
          <cell r="A12431" t="str">
            <v>515855100</v>
          </cell>
        </row>
        <row r="12432">
          <cell r="A12432" t="str">
            <v>515855200</v>
          </cell>
        </row>
        <row r="12433">
          <cell r="A12433" t="str">
            <v>515855300</v>
          </cell>
        </row>
        <row r="12434">
          <cell r="A12434" t="str">
            <v>515855400</v>
          </cell>
        </row>
        <row r="12435">
          <cell r="A12435" t="str">
            <v>515857000</v>
          </cell>
        </row>
        <row r="12436">
          <cell r="A12436" t="str">
            <v>515857100</v>
          </cell>
        </row>
        <row r="12437">
          <cell r="A12437" t="str">
            <v>515857200</v>
          </cell>
        </row>
        <row r="12438">
          <cell r="A12438" t="str">
            <v>515857400</v>
          </cell>
        </row>
        <row r="12439">
          <cell r="A12439" t="str">
            <v>515859000</v>
          </cell>
        </row>
        <row r="12440">
          <cell r="A12440" t="str">
            <v>515859100</v>
          </cell>
        </row>
        <row r="12441">
          <cell r="A12441" t="str">
            <v>515859200</v>
          </cell>
        </row>
        <row r="12442">
          <cell r="A12442" t="str">
            <v>515859400</v>
          </cell>
        </row>
        <row r="12443">
          <cell r="A12443" t="str">
            <v>515859500</v>
          </cell>
        </row>
        <row r="12444">
          <cell r="A12444" t="str">
            <v>516000000</v>
          </cell>
        </row>
        <row r="12445">
          <cell r="A12445" t="str">
            <v>516030000</v>
          </cell>
        </row>
        <row r="12446">
          <cell r="A12446" t="str">
            <v>516030100</v>
          </cell>
        </row>
        <row r="12447">
          <cell r="A12447" t="str">
            <v>516030180</v>
          </cell>
        </row>
        <row r="12448">
          <cell r="A12448" t="str">
            <v>516030200</v>
          </cell>
        </row>
        <row r="12449">
          <cell r="A12449" t="str">
            <v>516030300</v>
          </cell>
        </row>
        <row r="12450">
          <cell r="A12450" t="str">
            <v>516033000</v>
          </cell>
        </row>
        <row r="12451">
          <cell r="A12451" t="str">
            <v>516033100</v>
          </cell>
        </row>
        <row r="12452">
          <cell r="A12452" t="str">
            <v>516033200</v>
          </cell>
        </row>
        <row r="12453">
          <cell r="A12453" t="str">
            <v>516033300</v>
          </cell>
        </row>
        <row r="12454">
          <cell r="A12454" t="str">
            <v>516037000</v>
          </cell>
        </row>
        <row r="12455">
          <cell r="A12455" t="str">
            <v>516037100</v>
          </cell>
        </row>
        <row r="12456">
          <cell r="A12456" t="str">
            <v>516037200</v>
          </cell>
        </row>
        <row r="12457">
          <cell r="A12457" t="str">
            <v>516037300</v>
          </cell>
        </row>
        <row r="12458">
          <cell r="A12458" t="str">
            <v>516039000</v>
          </cell>
        </row>
        <row r="12459">
          <cell r="A12459" t="str">
            <v>516039100</v>
          </cell>
        </row>
        <row r="12460">
          <cell r="A12460" t="str">
            <v>516039200</v>
          </cell>
        </row>
        <row r="12461">
          <cell r="A12461" t="str">
            <v>516039300</v>
          </cell>
        </row>
        <row r="12462">
          <cell r="A12462" t="str">
            <v>516039400</v>
          </cell>
        </row>
        <row r="12463">
          <cell r="A12463" t="str">
            <v>516039500</v>
          </cell>
        </row>
        <row r="12464">
          <cell r="A12464" t="str">
            <v>516043000</v>
          </cell>
        </row>
        <row r="12465">
          <cell r="A12465" t="str">
            <v>516043100</v>
          </cell>
        </row>
        <row r="12466">
          <cell r="A12466" t="str">
            <v>516043200</v>
          </cell>
        </row>
        <row r="12467">
          <cell r="A12467" t="str">
            <v>516043300</v>
          </cell>
        </row>
        <row r="12468">
          <cell r="A12468" t="str">
            <v>516045000</v>
          </cell>
        </row>
        <row r="12469">
          <cell r="A12469" t="str">
            <v>516045100</v>
          </cell>
        </row>
        <row r="12470">
          <cell r="A12470" t="str">
            <v>516045103</v>
          </cell>
        </row>
        <row r="12471">
          <cell r="A12471" t="str">
            <v>516045107</v>
          </cell>
        </row>
        <row r="12472">
          <cell r="A12472" t="str">
            <v>516045109</v>
          </cell>
        </row>
        <row r="12473">
          <cell r="A12473" t="str">
            <v>516045200</v>
          </cell>
        </row>
        <row r="12474">
          <cell r="A12474" t="str">
            <v>516045300</v>
          </cell>
        </row>
        <row r="12475">
          <cell r="A12475" t="str">
            <v>516045303</v>
          </cell>
        </row>
        <row r="12476">
          <cell r="A12476" t="str">
            <v>516045400</v>
          </cell>
        </row>
        <row r="12477">
          <cell r="A12477" t="str">
            <v>516045403</v>
          </cell>
        </row>
        <row r="12478">
          <cell r="A12478" t="str">
            <v>516047000</v>
          </cell>
        </row>
        <row r="12479">
          <cell r="A12479" t="str">
            <v>516047100</v>
          </cell>
        </row>
        <row r="12480">
          <cell r="A12480" t="str">
            <v>516047200</v>
          </cell>
        </row>
        <row r="12481">
          <cell r="A12481" t="str">
            <v>516047203</v>
          </cell>
        </row>
        <row r="12482">
          <cell r="A12482" t="str">
            <v>516047300</v>
          </cell>
        </row>
        <row r="12483">
          <cell r="A12483" t="str">
            <v>516047400</v>
          </cell>
        </row>
        <row r="12484">
          <cell r="A12484" t="str">
            <v>516047500</v>
          </cell>
        </row>
        <row r="12485">
          <cell r="A12485" t="str">
            <v>516047600</v>
          </cell>
        </row>
        <row r="12486">
          <cell r="A12486" t="str">
            <v>516047700</v>
          </cell>
        </row>
        <row r="12487">
          <cell r="A12487" t="str">
            <v>516049000</v>
          </cell>
        </row>
        <row r="12488">
          <cell r="A12488" t="str">
            <v>516049100</v>
          </cell>
        </row>
        <row r="12489">
          <cell r="A12489" t="str">
            <v>516049200</v>
          </cell>
        </row>
        <row r="12490">
          <cell r="A12490" t="str">
            <v>516049300</v>
          </cell>
        </row>
        <row r="12491">
          <cell r="A12491" t="str">
            <v>516049400</v>
          </cell>
        </row>
        <row r="12492">
          <cell r="A12492" t="str">
            <v>516049500</v>
          </cell>
        </row>
        <row r="12493">
          <cell r="A12493" t="str">
            <v>516049600</v>
          </cell>
        </row>
        <row r="12494">
          <cell r="A12494" t="str">
            <v>516049700</v>
          </cell>
        </row>
        <row r="12495">
          <cell r="A12495" t="str">
            <v>516053000</v>
          </cell>
        </row>
        <row r="12496">
          <cell r="A12496" t="str">
            <v>516053100</v>
          </cell>
        </row>
        <row r="12497">
          <cell r="A12497" t="str">
            <v>516053200</v>
          </cell>
        </row>
        <row r="12498">
          <cell r="A12498" t="str">
            <v>516053300</v>
          </cell>
        </row>
        <row r="12499">
          <cell r="A12499" t="str">
            <v>516053400</v>
          </cell>
        </row>
        <row r="12500">
          <cell r="A12500" t="str">
            <v>516053500</v>
          </cell>
        </row>
        <row r="12501">
          <cell r="A12501" t="str">
            <v>516055000</v>
          </cell>
        </row>
        <row r="12502">
          <cell r="A12502" t="str">
            <v>516055100</v>
          </cell>
        </row>
        <row r="12503">
          <cell r="A12503" t="str">
            <v>516055200</v>
          </cell>
        </row>
        <row r="12504">
          <cell r="A12504" t="str">
            <v>516055300</v>
          </cell>
        </row>
        <row r="12505">
          <cell r="A12505" t="str">
            <v>516055400</v>
          </cell>
        </row>
        <row r="12506">
          <cell r="A12506" t="str">
            <v>516057000</v>
          </cell>
        </row>
        <row r="12507">
          <cell r="A12507" t="str">
            <v>516057100</v>
          </cell>
        </row>
        <row r="12508">
          <cell r="A12508" t="str">
            <v>516057200</v>
          </cell>
        </row>
        <row r="12509">
          <cell r="A12509" t="str">
            <v>516057300</v>
          </cell>
        </row>
        <row r="12510">
          <cell r="A12510" t="str">
            <v>516057400</v>
          </cell>
        </row>
        <row r="12511">
          <cell r="A12511" t="str">
            <v>516059000</v>
          </cell>
        </row>
        <row r="12512">
          <cell r="A12512" t="str">
            <v>516059100</v>
          </cell>
        </row>
        <row r="12513">
          <cell r="A12513" t="str">
            <v>516059200</v>
          </cell>
        </row>
        <row r="12514">
          <cell r="A12514" t="str">
            <v>516059300</v>
          </cell>
        </row>
        <row r="12515">
          <cell r="A12515" t="str">
            <v>516061000</v>
          </cell>
        </row>
        <row r="12516">
          <cell r="A12516" t="str">
            <v>516061100</v>
          </cell>
        </row>
        <row r="12517">
          <cell r="A12517" t="str">
            <v>516061200</v>
          </cell>
        </row>
        <row r="12518">
          <cell r="A12518" t="str">
            <v>516061400</v>
          </cell>
        </row>
        <row r="12519">
          <cell r="A12519" t="str">
            <v>516061600</v>
          </cell>
        </row>
        <row r="12520">
          <cell r="A12520" t="str">
            <v>516061700</v>
          </cell>
        </row>
        <row r="12521">
          <cell r="A12521" t="str">
            <v>516063000</v>
          </cell>
        </row>
        <row r="12522">
          <cell r="A12522" t="str">
            <v>516063100</v>
          </cell>
        </row>
        <row r="12523">
          <cell r="A12523" t="str">
            <v>516063300</v>
          </cell>
        </row>
        <row r="12524">
          <cell r="A12524" t="str">
            <v>516063303</v>
          </cell>
        </row>
        <row r="12525">
          <cell r="A12525" t="str">
            <v>516065000</v>
          </cell>
        </row>
        <row r="12526">
          <cell r="A12526" t="str">
            <v>516065100</v>
          </cell>
        </row>
        <row r="12527">
          <cell r="A12527" t="str">
            <v>516065200</v>
          </cell>
        </row>
        <row r="12528">
          <cell r="A12528" t="str">
            <v>516400000</v>
          </cell>
        </row>
        <row r="12529">
          <cell r="A12529" t="str">
            <v>516420100</v>
          </cell>
        </row>
        <row r="12530">
          <cell r="A12530" t="str">
            <v>516433000</v>
          </cell>
        </row>
        <row r="12531">
          <cell r="A12531" t="str">
            <v>516433100</v>
          </cell>
        </row>
        <row r="12532">
          <cell r="A12532" t="str">
            <v>516433200</v>
          </cell>
        </row>
        <row r="12533">
          <cell r="A12533" t="str">
            <v>516435000</v>
          </cell>
        </row>
        <row r="12534">
          <cell r="A12534" t="str">
            <v>516435100</v>
          </cell>
        </row>
        <row r="12535">
          <cell r="A12535" t="str">
            <v>516435103</v>
          </cell>
        </row>
        <row r="12536">
          <cell r="A12536" t="str">
            <v>516435105</v>
          </cell>
        </row>
        <row r="12537">
          <cell r="A12537" t="str">
            <v>516437000</v>
          </cell>
        </row>
        <row r="12538">
          <cell r="A12538" t="str">
            <v>516437100</v>
          </cell>
        </row>
        <row r="12539">
          <cell r="A12539" t="str">
            <v>516437200</v>
          </cell>
        </row>
        <row r="12540">
          <cell r="A12540" t="str">
            <v>516437300</v>
          </cell>
        </row>
        <row r="12541">
          <cell r="A12541" t="str">
            <v>516437400</v>
          </cell>
        </row>
        <row r="12542">
          <cell r="A12542" t="str">
            <v>516437403</v>
          </cell>
        </row>
        <row r="12543">
          <cell r="A12543" t="str">
            <v>516437500</v>
          </cell>
        </row>
        <row r="12544">
          <cell r="A12544" t="str">
            <v>516439000</v>
          </cell>
        </row>
        <row r="12545">
          <cell r="A12545" t="str">
            <v>516439100</v>
          </cell>
        </row>
        <row r="12546">
          <cell r="A12546" t="str">
            <v>516439103</v>
          </cell>
        </row>
        <row r="12547">
          <cell r="A12547" t="str">
            <v>516439105</v>
          </cell>
        </row>
        <row r="12548">
          <cell r="A12548" t="str">
            <v>516439107</v>
          </cell>
        </row>
        <row r="12549">
          <cell r="A12549" t="str">
            <v>516439109</v>
          </cell>
        </row>
        <row r="12550">
          <cell r="A12550" t="str">
            <v>516439200</v>
          </cell>
        </row>
        <row r="12551">
          <cell r="A12551" t="str">
            <v>516439300</v>
          </cell>
        </row>
        <row r="12552">
          <cell r="A12552" t="str">
            <v>516439400</v>
          </cell>
        </row>
        <row r="12553">
          <cell r="A12553" t="str">
            <v>516443000</v>
          </cell>
        </row>
        <row r="12554">
          <cell r="A12554" t="str">
            <v>516443100</v>
          </cell>
        </row>
        <row r="12555">
          <cell r="A12555" t="str">
            <v>516445000</v>
          </cell>
        </row>
        <row r="12556">
          <cell r="A12556" t="str">
            <v>516445100</v>
          </cell>
        </row>
        <row r="12557">
          <cell r="A12557" t="str">
            <v>516447000</v>
          </cell>
        </row>
        <row r="12558">
          <cell r="A12558" t="str">
            <v>516447100</v>
          </cell>
        </row>
        <row r="12559">
          <cell r="A12559" t="str">
            <v>516447300</v>
          </cell>
        </row>
        <row r="12560">
          <cell r="A12560" t="str">
            <v>516453000</v>
          </cell>
        </row>
        <row r="12561">
          <cell r="A12561" t="str">
            <v>516453100</v>
          </cell>
        </row>
        <row r="12562">
          <cell r="A12562" t="str">
            <v>516453103</v>
          </cell>
        </row>
        <row r="12563">
          <cell r="A12563" t="str">
            <v>516453105</v>
          </cell>
        </row>
        <row r="12564">
          <cell r="A12564" t="str">
            <v>516453107</v>
          </cell>
        </row>
        <row r="12565">
          <cell r="A12565" t="str">
            <v>516453109</v>
          </cell>
        </row>
        <row r="12566">
          <cell r="A12566" t="str">
            <v>516453111</v>
          </cell>
        </row>
        <row r="12567">
          <cell r="A12567" t="str">
            <v>516453113</v>
          </cell>
        </row>
        <row r="12568">
          <cell r="A12568" t="str">
            <v>516453115</v>
          </cell>
        </row>
        <row r="12569">
          <cell r="A12569" t="str">
            <v>516453117</v>
          </cell>
        </row>
        <row r="12570">
          <cell r="A12570" t="str">
            <v>516455000</v>
          </cell>
        </row>
        <row r="12571">
          <cell r="A12571" t="str">
            <v>516455100</v>
          </cell>
        </row>
        <row r="12572">
          <cell r="A12572" t="str">
            <v>516455103</v>
          </cell>
        </row>
        <row r="12573">
          <cell r="A12573" t="str">
            <v>516455105</v>
          </cell>
        </row>
        <row r="12574">
          <cell r="A12574" t="str">
            <v>516455200</v>
          </cell>
        </row>
        <row r="12575">
          <cell r="A12575" t="str">
            <v>516455203</v>
          </cell>
        </row>
        <row r="12576">
          <cell r="A12576" t="str">
            <v>516455205</v>
          </cell>
        </row>
        <row r="12577">
          <cell r="A12577" t="str">
            <v>516455207</v>
          </cell>
        </row>
        <row r="12578">
          <cell r="A12578" t="str">
            <v>516455209</v>
          </cell>
        </row>
        <row r="12579">
          <cell r="A12579" t="str">
            <v>516455211</v>
          </cell>
        </row>
        <row r="12580">
          <cell r="A12580" t="str">
            <v>516455213</v>
          </cell>
        </row>
        <row r="12581">
          <cell r="A12581" t="str">
            <v>516457000</v>
          </cell>
        </row>
        <row r="12582">
          <cell r="A12582" t="str">
            <v>516457100</v>
          </cell>
        </row>
        <row r="12583">
          <cell r="A12583" t="str">
            <v>516457200</v>
          </cell>
        </row>
        <row r="12584">
          <cell r="A12584" t="str">
            <v>516457300</v>
          </cell>
        </row>
        <row r="12585">
          <cell r="A12585" t="str">
            <v>516457400</v>
          </cell>
        </row>
        <row r="12586">
          <cell r="A12586" t="str">
            <v>516457500</v>
          </cell>
        </row>
        <row r="12587">
          <cell r="A12587" t="str">
            <v>516457503</v>
          </cell>
        </row>
        <row r="12588">
          <cell r="A12588" t="str">
            <v>516457600</v>
          </cell>
        </row>
        <row r="12589">
          <cell r="A12589" t="str">
            <v>550000000</v>
          </cell>
        </row>
        <row r="12590">
          <cell r="A12590" t="str">
            <v>551000000</v>
          </cell>
        </row>
        <row r="12591">
          <cell r="A12591" t="str">
            <v>551010000</v>
          </cell>
        </row>
        <row r="12592">
          <cell r="A12592" t="str">
            <v>551041000</v>
          </cell>
        </row>
        <row r="12593">
          <cell r="A12593" t="str">
            <v>551041100</v>
          </cell>
        </row>
        <row r="12594">
          <cell r="A12594" t="str">
            <v>551043000</v>
          </cell>
        </row>
        <row r="12595">
          <cell r="A12595" t="str">
            <v>551043100</v>
          </cell>
        </row>
        <row r="12596">
          <cell r="A12596" t="str">
            <v>551043200</v>
          </cell>
        </row>
        <row r="12597">
          <cell r="A12597" t="str">
            <v>551043300</v>
          </cell>
        </row>
        <row r="12598">
          <cell r="A12598" t="str">
            <v>551045000</v>
          </cell>
        </row>
        <row r="12599">
          <cell r="A12599" t="str">
            <v>551045100</v>
          </cell>
        </row>
        <row r="12600">
          <cell r="A12600" t="str">
            <v>551047000</v>
          </cell>
        </row>
        <row r="12601">
          <cell r="A12601" t="str">
            <v>551047100</v>
          </cell>
        </row>
        <row r="12602">
          <cell r="A12602" t="str">
            <v>551047103</v>
          </cell>
        </row>
        <row r="12603">
          <cell r="A12603" t="str">
            <v>551600000</v>
          </cell>
        </row>
        <row r="12604">
          <cell r="A12604" t="str">
            <v>551610000</v>
          </cell>
        </row>
        <row r="12605">
          <cell r="A12605" t="str">
            <v>551633000</v>
          </cell>
        </row>
        <row r="12606">
          <cell r="A12606" t="str">
            <v>551633100</v>
          </cell>
        </row>
        <row r="12607">
          <cell r="A12607" t="str">
            <v>551633200</v>
          </cell>
        </row>
        <row r="12608">
          <cell r="A12608" t="str">
            <v>551633300</v>
          </cell>
        </row>
        <row r="12609">
          <cell r="A12609" t="str">
            <v>551633400</v>
          </cell>
        </row>
        <row r="12610">
          <cell r="A12610" t="str">
            <v>551635000</v>
          </cell>
        </row>
        <row r="12611">
          <cell r="A12611" t="str">
            <v>551635100</v>
          </cell>
        </row>
        <row r="12612">
          <cell r="A12612" t="str">
            <v>551635104</v>
          </cell>
        </row>
        <row r="12613">
          <cell r="A12613" t="str">
            <v>551637000</v>
          </cell>
        </row>
        <row r="12614">
          <cell r="A12614" t="str">
            <v>551637100</v>
          </cell>
        </row>
        <row r="12615">
          <cell r="A12615" t="str">
            <v>551639000</v>
          </cell>
        </row>
        <row r="12616">
          <cell r="A12616" t="str">
            <v>551639100</v>
          </cell>
        </row>
        <row r="12617">
          <cell r="A12617" t="str">
            <v>551643000</v>
          </cell>
        </row>
        <row r="12618">
          <cell r="A12618" t="str">
            <v>551643100</v>
          </cell>
        </row>
        <row r="12619">
          <cell r="A12619" t="str">
            <v>551643200</v>
          </cell>
        </row>
        <row r="12620">
          <cell r="A12620" t="str">
            <v>551643300</v>
          </cell>
        </row>
        <row r="12621">
          <cell r="A12621" t="str">
            <v>551643500</v>
          </cell>
        </row>
        <row r="12622">
          <cell r="A12622" t="str">
            <v>551643503</v>
          </cell>
        </row>
        <row r="12623">
          <cell r="A12623" t="str">
            <v>551645000</v>
          </cell>
        </row>
        <row r="12624">
          <cell r="A12624" t="str">
            <v>551645100</v>
          </cell>
        </row>
        <row r="12625">
          <cell r="A12625" t="str">
            <v>551645300</v>
          </cell>
        </row>
        <row r="12626">
          <cell r="A12626" t="str">
            <v>551647000</v>
          </cell>
        </row>
        <row r="12627">
          <cell r="A12627" t="str">
            <v>551647100</v>
          </cell>
        </row>
        <row r="12628">
          <cell r="A12628" t="str">
            <v>551647200</v>
          </cell>
        </row>
        <row r="12629">
          <cell r="A12629" t="str">
            <v>551649000</v>
          </cell>
        </row>
        <row r="12630">
          <cell r="A12630" t="str">
            <v>551649100</v>
          </cell>
        </row>
        <row r="12631">
          <cell r="A12631" t="str">
            <v>551649300</v>
          </cell>
        </row>
        <row r="12632">
          <cell r="A12632" t="str">
            <v>551649400</v>
          </cell>
        </row>
        <row r="12633">
          <cell r="A12633" t="str">
            <v>551653000</v>
          </cell>
        </row>
        <row r="12634">
          <cell r="A12634" t="str">
            <v>551653100</v>
          </cell>
        </row>
        <row r="12635">
          <cell r="A12635" t="str">
            <v>551653105</v>
          </cell>
        </row>
        <row r="12636">
          <cell r="A12636" t="str">
            <v>551653200</v>
          </cell>
        </row>
        <row r="12637">
          <cell r="A12637" t="str">
            <v>551653400</v>
          </cell>
        </row>
        <row r="12638">
          <cell r="A12638" t="str">
            <v>551653500</v>
          </cell>
        </row>
        <row r="12639">
          <cell r="A12639" t="str">
            <v>551655000</v>
          </cell>
        </row>
        <row r="12640">
          <cell r="A12640" t="str">
            <v>551655100</v>
          </cell>
        </row>
        <row r="12641">
          <cell r="A12641" t="str">
            <v>551657000</v>
          </cell>
        </row>
        <row r="12642">
          <cell r="A12642" t="str">
            <v>551657100</v>
          </cell>
        </row>
        <row r="12643">
          <cell r="A12643" t="str">
            <v>551659000</v>
          </cell>
        </row>
        <row r="12644">
          <cell r="A12644" t="str">
            <v>551659100</v>
          </cell>
        </row>
        <row r="12645">
          <cell r="A12645" t="str">
            <v>551659103</v>
          </cell>
        </row>
        <row r="12646">
          <cell r="A12646" t="str">
            <v>551659200</v>
          </cell>
        </row>
        <row r="12647">
          <cell r="A12647" t="str">
            <v>551665000</v>
          </cell>
        </row>
        <row r="12648">
          <cell r="A12648" t="str">
            <v>551665100</v>
          </cell>
        </row>
        <row r="12649">
          <cell r="A12649" t="str">
            <v>551665400</v>
          </cell>
        </row>
        <row r="12650">
          <cell r="A12650" t="str">
            <v>551665500</v>
          </cell>
        </row>
        <row r="12651">
          <cell r="A12651" t="str">
            <v>551669000</v>
          </cell>
        </row>
        <row r="12652">
          <cell r="A12652" t="str">
            <v>551669100</v>
          </cell>
        </row>
        <row r="12653">
          <cell r="A12653" t="str">
            <v>551669200</v>
          </cell>
        </row>
        <row r="12654">
          <cell r="A12654" t="str">
            <v>551669400</v>
          </cell>
        </row>
        <row r="12655">
          <cell r="A12655" t="str">
            <v>551673000</v>
          </cell>
        </row>
        <row r="12656">
          <cell r="A12656" t="str">
            <v>551673100</v>
          </cell>
        </row>
        <row r="12657">
          <cell r="A12657" t="str">
            <v>552200000</v>
          </cell>
        </row>
        <row r="12658">
          <cell r="A12658" t="str">
            <v>552210000</v>
          </cell>
        </row>
        <row r="12659">
          <cell r="A12659" t="str">
            <v>552233000</v>
          </cell>
        </row>
        <row r="12660">
          <cell r="A12660" t="str">
            <v>552233100</v>
          </cell>
        </row>
        <row r="12661">
          <cell r="A12661" t="str">
            <v>552233200</v>
          </cell>
        </row>
        <row r="12662">
          <cell r="A12662" t="str">
            <v>552233300</v>
          </cell>
        </row>
        <row r="12663">
          <cell r="A12663" t="str">
            <v>552233600</v>
          </cell>
        </row>
        <row r="12664">
          <cell r="A12664" t="str">
            <v>552235000</v>
          </cell>
        </row>
        <row r="12665">
          <cell r="A12665" t="str">
            <v>552235100</v>
          </cell>
        </row>
        <row r="12666">
          <cell r="A12666" t="str">
            <v>552237000</v>
          </cell>
        </row>
        <row r="12667">
          <cell r="A12667" t="str">
            <v>552237100</v>
          </cell>
        </row>
        <row r="12668">
          <cell r="A12668" t="str">
            <v>552237200</v>
          </cell>
        </row>
        <row r="12669">
          <cell r="A12669" t="str">
            <v>552237300</v>
          </cell>
        </row>
        <row r="12670">
          <cell r="A12670" t="str">
            <v>552237400</v>
          </cell>
        </row>
        <row r="12671">
          <cell r="A12671" t="str">
            <v>552239000</v>
          </cell>
        </row>
        <row r="12672">
          <cell r="A12672" t="str">
            <v>552239100</v>
          </cell>
        </row>
        <row r="12673">
          <cell r="A12673" t="str">
            <v>552239200</v>
          </cell>
        </row>
        <row r="12674">
          <cell r="A12674" t="str">
            <v>552241000</v>
          </cell>
        </row>
        <row r="12675">
          <cell r="A12675" t="str">
            <v>552241100</v>
          </cell>
        </row>
        <row r="12676">
          <cell r="A12676" t="str">
            <v>552243000</v>
          </cell>
        </row>
        <row r="12677">
          <cell r="A12677" t="str">
            <v>552243100</v>
          </cell>
        </row>
        <row r="12678">
          <cell r="A12678" t="str">
            <v>552244000</v>
          </cell>
        </row>
        <row r="12679">
          <cell r="A12679" t="str">
            <v>552244100</v>
          </cell>
        </row>
        <row r="12680">
          <cell r="A12680" t="str">
            <v>552244500</v>
          </cell>
        </row>
        <row r="12681">
          <cell r="A12681" t="str">
            <v>552244700</v>
          </cell>
        </row>
        <row r="12682">
          <cell r="A12682" t="str">
            <v>552245000</v>
          </cell>
        </row>
        <row r="12683">
          <cell r="A12683" t="str">
            <v>552245100</v>
          </cell>
        </row>
        <row r="12684">
          <cell r="A12684" t="str">
            <v>552247000</v>
          </cell>
        </row>
        <row r="12685">
          <cell r="A12685" t="str">
            <v>552247100</v>
          </cell>
        </row>
        <row r="12686">
          <cell r="A12686" t="str">
            <v>552247200</v>
          </cell>
        </row>
        <row r="12687">
          <cell r="A12687" t="str">
            <v>552249000</v>
          </cell>
        </row>
        <row r="12688">
          <cell r="A12688" t="str">
            <v>552249100</v>
          </cell>
        </row>
        <row r="12689">
          <cell r="A12689" t="str">
            <v>552249200</v>
          </cell>
        </row>
        <row r="12690">
          <cell r="A12690" t="str">
            <v>552249400</v>
          </cell>
        </row>
        <row r="12691">
          <cell r="A12691" t="str">
            <v>552249500</v>
          </cell>
        </row>
        <row r="12692">
          <cell r="A12692" t="str">
            <v>552251000</v>
          </cell>
        </row>
        <row r="12693">
          <cell r="A12693" t="str">
            <v>552251100</v>
          </cell>
        </row>
        <row r="12694">
          <cell r="A12694" t="str">
            <v>552251200</v>
          </cell>
        </row>
        <row r="12695">
          <cell r="A12695" t="str">
            <v>552251300</v>
          </cell>
        </row>
        <row r="12696">
          <cell r="A12696" t="str">
            <v>552253000</v>
          </cell>
        </row>
        <row r="12697">
          <cell r="A12697" t="str">
            <v>552253100</v>
          </cell>
        </row>
        <row r="12698">
          <cell r="A12698" t="str">
            <v>552255000</v>
          </cell>
        </row>
        <row r="12699">
          <cell r="A12699" t="str">
            <v>552255100</v>
          </cell>
        </row>
        <row r="12700">
          <cell r="A12700" t="str">
            <v>552257000</v>
          </cell>
        </row>
        <row r="12701">
          <cell r="A12701" t="str">
            <v>552257100</v>
          </cell>
        </row>
        <row r="12702">
          <cell r="A12702" t="str">
            <v>553200000</v>
          </cell>
        </row>
        <row r="12703">
          <cell r="A12703" t="str">
            <v>553230000</v>
          </cell>
        </row>
        <row r="12704">
          <cell r="A12704" t="str">
            <v>553230100</v>
          </cell>
        </row>
        <row r="12705">
          <cell r="A12705" t="str">
            <v>553235000</v>
          </cell>
        </row>
        <row r="12706">
          <cell r="A12706" t="str">
            <v>553235100</v>
          </cell>
        </row>
        <row r="12707">
          <cell r="A12707" t="str">
            <v>553235300</v>
          </cell>
        </row>
        <row r="12708">
          <cell r="A12708" t="str">
            <v>553237000</v>
          </cell>
        </row>
        <row r="12709">
          <cell r="A12709" t="str">
            <v>553237100</v>
          </cell>
        </row>
        <row r="12710">
          <cell r="A12710" t="str">
            <v>553239000</v>
          </cell>
        </row>
        <row r="12711">
          <cell r="A12711" t="str">
            <v>553239100</v>
          </cell>
        </row>
        <row r="12712">
          <cell r="A12712" t="str">
            <v>553239200</v>
          </cell>
        </row>
        <row r="12713">
          <cell r="A12713" t="str">
            <v>553239300</v>
          </cell>
        </row>
        <row r="12714">
          <cell r="A12714" t="str">
            <v>553241000</v>
          </cell>
        </row>
        <row r="12715">
          <cell r="A12715" t="str">
            <v>553241100</v>
          </cell>
        </row>
        <row r="12716">
          <cell r="A12716" t="str">
            <v>553241200</v>
          </cell>
        </row>
        <row r="12717">
          <cell r="A12717" t="str">
            <v>553241300</v>
          </cell>
        </row>
        <row r="12718">
          <cell r="A12718" t="str">
            <v>553243000</v>
          </cell>
        </row>
        <row r="12719">
          <cell r="A12719" t="str">
            <v>553243100</v>
          </cell>
        </row>
        <row r="12720">
          <cell r="A12720" t="str">
            <v>553243200</v>
          </cell>
        </row>
        <row r="12721">
          <cell r="A12721" t="str">
            <v>553243300</v>
          </cell>
        </row>
        <row r="12722">
          <cell r="A12722" t="str">
            <v>553243400</v>
          </cell>
        </row>
        <row r="12723">
          <cell r="A12723" t="str">
            <v>553243500</v>
          </cell>
        </row>
        <row r="12724">
          <cell r="A12724" t="str">
            <v>553245000</v>
          </cell>
        </row>
        <row r="12725">
          <cell r="A12725" t="str">
            <v>553245100</v>
          </cell>
        </row>
        <row r="12726">
          <cell r="A12726" t="str">
            <v>553245300</v>
          </cell>
        </row>
        <row r="12727">
          <cell r="A12727" t="str">
            <v>553247000</v>
          </cell>
        </row>
        <row r="12728">
          <cell r="A12728" t="str">
            <v>553247100</v>
          </cell>
        </row>
        <row r="12729">
          <cell r="A12729" t="str">
            <v>553247200</v>
          </cell>
        </row>
        <row r="12730">
          <cell r="A12730" t="str">
            <v>553247300</v>
          </cell>
        </row>
        <row r="12731">
          <cell r="A12731" t="str">
            <v>553247400</v>
          </cell>
        </row>
        <row r="12732">
          <cell r="A12732" t="str">
            <v>553249000</v>
          </cell>
        </row>
        <row r="12733">
          <cell r="A12733" t="str">
            <v>553249100</v>
          </cell>
        </row>
        <row r="12734">
          <cell r="A12734" t="str">
            <v>553249200</v>
          </cell>
        </row>
        <row r="12735">
          <cell r="A12735" t="str">
            <v>553249300</v>
          </cell>
        </row>
        <row r="12736">
          <cell r="A12736" t="str">
            <v>553249400</v>
          </cell>
        </row>
        <row r="12737">
          <cell r="A12737" t="str">
            <v>553249500</v>
          </cell>
        </row>
        <row r="12738">
          <cell r="A12738" t="str">
            <v>553249600</v>
          </cell>
        </row>
        <row r="12739">
          <cell r="A12739" t="str">
            <v>553253000</v>
          </cell>
        </row>
        <row r="12740">
          <cell r="A12740" t="str">
            <v>553253100</v>
          </cell>
        </row>
        <row r="12741">
          <cell r="A12741" t="str">
            <v>553253200</v>
          </cell>
        </row>
        <row r="12742">
          <cell r="A12742" t="str">
            <v>553253300</v>
          </cell>
        </row>
        <row r="12743">
          <cell r="A12743" t="str">
            <v>553253500</v>
          </cell>
        </row>
        <row r="12744">
          <cell r="A12744" t="str">
            <v>553255000</v>
          </cell>
        </row>
        <row r="12745">
          <cell r="A12745" t="str">
            <v>553255100</v>
          </cell>
        </row>
        <row r="12746">
          <cell r="A12746" t="str">
            <v>553255200</v>
          </cell>
        </row>
        <row r="12747">
          <cell r="A12747" t="str">
            <v>553257000</v>
          </cell>
        </row>
        <row r="12748">
          <cell r="A12748" t="str">
            <v>553257100</v>
          </cell>
        </row>
        <row r="12749">
          <cell r="A12749" t="str">
            <v>553257200</v>
          </cell>
        </row>
        <row r="12750">
          <cell r="A12750" t="str">
            <v>553259000</v>
          </cell>
        </row>
        <row r="12751">
          <cell r="A12751" t="str">
            <v>553259100</v>
          </cell>
        </row>
        <row r="12752">
          <cell r="A12752" t="str">
            <v>553259200</v>
          </cell>
        </row>
        <row r="12753">
          <cell r="A12753" t="str">
            <v>553600000</v>
          </cell>
        </row>
        <row r="12754">
          <cell r="A12754" t="str">
            <v>553630000</v>
          </cell>
        </row>
        <row r="12755">
          <cell r="A12755" t="str">
            <v>553630100</v>
          </cell>
        </row>
        <row r="12756">
          <cell r="A12756" t="str">
            <v>553630400</v>
          </cell>
        </row>
        <row r="12757">
          <cell r="A12757" t="str">
            <v>553633000</v>
          </cell>
        </row>
        <row r="12758">
          <cell r="A12758" t="str">
            <v>553633100</v>
          </cell>
        </row>
        <row r="12759">
          <cell r="A12759" t="str">
            <v>553633380</v>
          </cell>
        </row>
        <row r="12760">
          <cell r="A12760" t="str">
            <v>553633800</v>
          </cell>
        </row>
        <row r="12761">
          <cell r="A12761" t="str">
            <v>553633803</v>
          </cell>
        </row>
        <row r="12762">
          <cell r="A12762" t="str">
            <v>553633805</v>
          </cell>
        </row>
        <row r="12763">
          <cell r="A12763" t="str">
            <v>553633807</v>
          </cell>
        </row>
        <row r="12764">
          <cell r="A12764" t="str">
            <v>553633809</v>
          </cell>
        </row>
        <row r="12765">
          <cell r="A12765" t="str">
            <v>553633811</v>
          </cell>
        </row>
        <row r="12766">
          <cell r="A12766" t="str">
            <v>553633813</v>
          </cell>
        </row>
        <row r="12767">
          <cell r="A12767" t="str">
            <v>553633815</v>
          </cell>
        </row>
        <row r="12768">
          <cell r="A12768" t="str">
            <v>553633816</v>
          </cell>
        </row>
        <row r="12769">
          <cell r="A12769" t="str">
            <v>553633817</v>
          </cell>
        </row>
        <row r="12770">
          <cell r="A12770" t="str">
            <v>553633818</v>
          </cell>
        </row>
        <row r="12771">
          <cell r="A12771" t="str">
            <v>553633819</v>
          </cell>
        </row>
        <row r="12772">
          <cell r="A12772" t="str">
            <v>553633821</v>
          </cell>
        </row>
        <row r="12773">
          <cell r="A12773" t="str">
            <v>553637000</v>
          </cell>
        </row>
        <row r="12774">
          <cell r="A12774" t="str">
            <v>553637100</v>
          </cell>
        </row>
        <row r="12775">
          <cell r="A12775" t="str">
            <v>553637105</v>
          </cell>
        </row>
        <row r="12776">
          <cell r="A12776" t="str">
            <v>553637107</v>
          </cell>
        </row>
        <row r="12777">
          <cell r="A12777" t="str">
            <v>553637200</v>
          </cell>
        </row>
        <row r="12778">
          <cell r="A12778" t="str">
            <v>553637203</v>
          </cell>
        </row>
        <row r="12779">
          <cell r="A12779" t="str">
            <v>553637205</v>
          </cell>
        </row>
        <row r="12780">
          <cell r="A12780" t="str">
            <v>553637207</v>
          </cell>
        </row>
        <row r="12781">
          <cell r="A12781" t="str">
            <v>553637211</v>
          </cell>
        </row>
        <row r="12782">
          <cell r="A12782" t="str">
            <v>553637213</v>
          </cell>
        </row>
        <row r="12783">
          <cell r="A12783" t="str">
            <v>553637215</v>
          </cell>
        </row>
        <row r="12784">
          <cell r="A12784" t="str">
            <v>553637217</v>
          </cell>
        </row>
        <row r="12785">
          <cell r="A12785" t="str">
            <v>553637221</v>
          </cell>
        </row>
        <row r="12786">
          <cell r="A12786" t="str">
            <v>553637223</v>
          </cell>
        </row>
        <row r="12787">
          <cell r="A12787" t="str">
            <v>553637225</v>
          </cell>
        </row>
        <row r="12788">
          <cell r="A12788" t="str">
            <v>553639000</v>
          </cell>
        </row>
        <row r="12789">
          <cell r="A12789" t="str">
            <v>553639100</v>
          </cell>
        </row>
        <row r="12790">
          <cell r="A12790" t="str">
            <v>553639102</v>
          </cell>
        </row>
        <row r="12791">
          <cell r="A12791" t="str">
            <v>553639200</v>
          </cell>
        </row>
        <row r="12792">
          <cell r="A12792" t="str">
            <v>553639203</v>
          </cell>
        </row>
        <row r="12793">
          <cell r="A12793" t="str">
            <v>553639205</v>
          </cell>
        </row>
        <row r="12794">
          <cell r="A12794" t="str">
            <v>553639207</v>
          </cell>
        </row>
        <row r="12795">
          <cell r="A12795" t="str">
            <v>553639211</v>
          </cell>
        </row>
        <row r="12796">
          <cell r="A12796" t="str">
            <v>553639213</v>
          </cell>
        </row>
        <row r="12797">
          <cell r="A12797" t="str">
            <v>553639219</v>
          </cell>
        </row>
        <row r="12798">
          <cell r="A12798" t="str">
            <v>553639500</v>
          </cell>
        </row>
        <row r="12799">
          <cell r="A12799" t="str">
            <v>553641000</v>
          </cell>
        </row>
        <row r="12800">
          <cell r="A12800" t="str">
            <v>553641100</v>
          </cell>
        </row>
        <row r="12801">
          <cell r="A12801" t="str">
            <v>553641103</v>
          </cell>
        </row>
        <row r="12802">
          <cell r="A12802" t="str">
            <v>553641105</v>
          </cell>
        </row>
        <row r="12803">
          <cell r="A12803" t="str">
            <v>553641109</v>
          </cell>
        </row>
        <row r="12804">
          <cell r="A12804" t="str">
            <v>553641111</v>
          </cell>
        </row>
        <row r="12805">
          <cell r="A12805" t="str">
            <v>553641113</v>
          </cell>
        </row>
        <row r="12806">
          <cell r="A12806" t="str">
            <v>553641115</v>
          </cell>
        </row>
        <row r="12807">
          <cell r="A12807" t="str">
            <v>553641117</v>
          </cell>
        </row>
        <row r="12808">
          <cell r="A12808" t="str">
            <v>553641119</v>
          </cell>
        </row>
        <row r="12809">
          <cell r="A12809" t="str">
            <v>553641123</v>
          </cell>
        </row>
        <row r="12810">
          <cell r="A12810" t="str">
            <v>553641125</v>
          </cell>
        </row>
        <row r="12811">
          <cell r="A12811" t="str">
            <v>553641127</v>
          </cell>
        </row>
        <row r="12812">
          <cell r="A12812" t="str">
            <v>553641500</v>
          </cell>
        </row>
        <row r="12813">
          <cell r="A12813" t="str">
            <v>553641503</v>
          </cell>
        </row>
        <row r="12814">
          <cell r="A12814" t="str">
            <v>553641505</v>
          </cell>
        </row>
        <row r="12815">
          <cell r="A12815" t="str">
            <v>553641507</v>
          </cell>
        </row>
        <row r="12816">
          <cell r="A12816" t="str">
            <v>553641511</v>
          </cell>
        </row>
        <row r="12817">
          <cell r="A12817" t="str">
            <v>553641515</v>
          </cell>
        </row>
        <row r="12818">
          <cell r="A12818" t="str">
            <v>553641519</v>
          </cell>
        </row>
        <row r="12819">
          <cell r="A12819" t="str">
            <v>553643000</v>
          </cell>
        </row>
        <row r="12820">
          <cell r="A12820" t="str">
            <v>553643100</v>
          </cell>
        </row>
        <row r="12821">
          <cell r="A12821" t="str">
            <v>553643105</v>
          </cell>
        </row>
        <row r="12822">
          <cell r="A12822" t="str">
            <v>553643107</v>
          </cell>
        </row>
        <row r="12823">
          <cell r="A12823" t="str">
            <v>553643108</v>
          </cell>
        </row>
        <row r="12824">
          <cell r="A12824" t="str">
            <v>553643200</v>
          </cell>
        </row>
        <row r="12825">
          <cell r="A12825" t="str">
            <v>553643203</v>
          </cell>
        </row>
        <row r="12826">
          <cell r="A12826" t="str">
            <v>553643205</v>
          </cell>
        </row>
        <row r="12827">
          <cell r="A12827" t="str">
            <v>553643207</v>
          </cell>
        </row>
        <row r="12828">
          <cell r="A12828" t="str">
            <v>553645000</v>
          </cell>
        </row>
        <row r="12829">
          <cell r="A12829" t="str">
            <v>553645100</v>
          </cell>
        </row>
        <row r="12830">
          <cell r="A12830" t="str">
            <v>553645300</v>
          </cell>
        </row>
        <row r="12831">
          <cell r="A12831" t="str">
            <v>553645303</v>
          </cell>
        </row>
        <row r="12832">
          <cell r="A12832" t="str">
            <v>553645309</v>
          </cell>
        </row>
        <row r="12833">
          <cell r="A12833" t="str">
            <v>553645311</v>
          </cell>
        </row>
        <row r="12834">
          <cell r="A12834" t="str">
            <v>553645313</v>
          </cell>
        </row>
        <row r="12835">
          <cell r="A12835" t="str">
            <v>553645400</v>
          </cell>
        </row>
        <row r="12836">
          <cell r="A12836" t="str">
            <v>553645403</v>
          </cell>
        </row>
        <row r="12837">
          <cell r="A12837" t="str">
            <v>553645407</v>
          </cell>
        </row>
        <row r="12838">
          <cell r="A12838" t="str">
            <v>553645409</v>
          </cell>
        </row>
        <row r="12839">
          <cell r="A12839" t="str">
            <v>553645411</v>
          </cell>
        </row>
        <row r="12840">
          <cell r="A12840" t="str">
            <v>553645413</v>
          </cell>
        </row>
        <row r="12841">
          <cell r="A12841" t="str">
            <v>553647000</v>
          </cell>
        </row>
        <row r="12842">
          <cell r="A12842" t="str">
            <v>553647100</v>
          </cell>
        </row>
        <row r="12843">
          <cell r="A12843" t="str">
            <v>553647300</v>
          </cell>
        </row>
        <row r="12844">
          <cell r="A12844" t="str">
            <v>553647303</v>
          </cell>
        </row>
        <row r="12845">
          <cell r="A12845" t="str">
            <v>553647307</v>
          </cell>
        </row>
        <row r="12846">
          <cell r="A12846" t="str">
            <v>553647311</v>
          </cell>
        </row>
        <row r="12847">
          <cell r="A12847" t="str">
            <v>553647313</v>
          </cell>
        </row>
        <row r="12848">
          <cell r="A12848" t="str">
            <v>553647317</v>
          </cell>
        </row>
        <row r="12849">
          <cell r="A12849" t="str">
            <v>553647319</v>
          </cell>
        </row>
        <row r="12850">
          <cell r="A12850" t="str">
            <v>553647321</v>
          </cell>
        </row>
        <row r="12851">
          <cell r="A12851" t="str">
            <v>553647323</v>
          </cell>
        </row>
        <row r="12852">
          <cell r="A12852" t="str">
            <v>553647325</v>
          </cell>
        </row>
        <row r="12853">
          <cell r="A12853" t="str">
            <v>553647329</v>
          </cell>
        </row>
        <row r="12854">
          <cell r="A12854" t="str">
            <v>553647331</v>
          </cell>
        </row>
        <row r="12855">
          <cell r="A12855" t="str">
            <v>553647333</v>
          </cell>
        </row>
        <row r="12856">
          <cell r="A12856" t="str">
            <v>553647335</v>
          </cell>
        </row>
        <row r="12857">
          <cell r="A12857" t="str">
            <v>553647337</v>
          </cell>
        </row>
        <row r="12858">
          <cell r="A12858" t="str">
            <v>553647339</v>
          </cell>
        </row>
        <row r="12859">
          <cell r="A12859" t="str">
            <v>553647341</v>
          </cell>
        </row>
        <row r="12860">
          <cell r="A12860" t="str">
            <v>553647500</v>
          </cell>
        </row>
        <row r="12861">
          <cell r="A12861" t="str">
            <v>553647700</v>
          </cell>
        </row>
        <row r="12862">
          <cell r="A12862" t="str">
            <v>553647800</v>
          </cell>
        </row>
        <row r="12863">
          <cell r="A12863" t="str">
            <v>553649000</v>
          </cell>
        </row>
        <row r="12864">
          <cell r="A12864" t="str">
            <v>553649100</v>
          </cell>
        </row>
        <row r="12865">
          <cell r="A12865" t="str">
            <v>553649103</v>
          </cell>
        </row>
        <row r="12866">
          <cell r="A12866" t="str">
            <v>553649105</v>
          </cell>
        </row>
        <row r="12867">
          <cell r="A12867" t="str">
            <v>553649107</v>
          </cell>
        </row>
        <row r="12868">
          <cell r="A12868" t="str">
            <v>553649109</v>
          </cell>
        </row>
        <row r="12869">
          <cell r="A12869" t="str">
            <v>553649111</v>
          </cell>
        </row>
        <row r="12870">
          <cell r="A12870" t="str">
            <v>553649113</v>
          </cell>
        </row>
        <row r="12871">
          <cell r="A12871" t="str">
            <v>553649115</v>
          </cell>
        </row>
        <row r="12872">
          <cell r="A12872" t="str">
            <v>553649117</v>
          </cell>
        </row>
        <row r="12873">
          <cell r="A12873" t="str">
            <v>553649119</v>
          </cell>
        </row>
        <row r="12874">
          <cell r="A12874" t="str">
            <v>553649121</v>
          </cell>
        </row>
        <row r="12875">
          <cell r="A12875" t="str">
            <v>553649123</v>
          </cell>
        </row>
        <row r="12876">
          <cell r="A12876" t="str">
            <v>553649125</v>
          </cell>
        </row>
        <row r="12877">
          <cell r="A12877" t="str">
            <v>553649127</v>
          </cell>
        </row>
        <row r="12878">
          <cell r="A12878" t="str">
            <v>553649129</v>
          </cell>
        </row>
        <row r="12879">
          <cell r="A12879" t="str">
            <v>553649131</v>
          </cell>
        </row>
        <row r="12880">
          <cell r="A12880" t="str">
            <v>553649133</v>
          </cell>
        </row>
        <row r="12881">
          <cell r="A12881" t="str">
            <v>553649135</v>
          </cell>
        </row>
        <row r="12882">
          <cell r="A12882" t="str">
            <v>553649137</v>
          </cell>
        </row>
        <row r="12883">
          <cell r="A12883" t="str">
            <v>553649139</v>
          </cell>
        </row>
        <row r="12884">
          <cell r="A12884" t="str">
            <v>553649141</v>
          </cell>
        </row>
        <row r="12885">
          <cell r="A12885" t="str">
            <v>553649143</v>
          </cell>
        </row>
        <row r="12886">
          <cell r="A12886" t="str">
            <v>553649145</v>
          </cell>
        </row>
        <row r="12887">
          <cell r="A12887" t="str">
            <v>553649147</v>
          </cell>
        </row>
        <row r="12888">
          <cell r="A12888" t="str">
            <v>553649149</v>
          </cell>
        </row>
        <row r="12889">
          <cell r="A12889" t="str">
            <v>553649151</v>
          </cell>
        </row>
        <row r="12890">
          <cell r="A12890" t="str">
            <v>553649153</v>
          </cell>
        </row>
        <row r="12891">
          <cell r="A12891" t="str">
            <v>553649155</v>
          </cell>
        </row>
        <row r="12892">
          <cell r="A12892" t="str">
            <v>553649280</v>
          </cell>
        </row>
        <row r="12893">
          <cell r="A12893" t="str">
            <v>553649980</v>
          </cell>
        </row>
        <row r="12894">
          <cell r="A12894" t="str">
            <v>553653000</v>
          </cell>
        </row>
        <row r="12895">
          <cell r="A12895" t="str">
            <v>553653100</v>
          </cell>
        </row>
        <row r="12896">
          <cell r="A12896" t="str">
            <v>553653103</v>
          </cell>
        </row>
        <row r="12897">
          <cell r="A12897" t="str">
            <v>553655000</v>
          </cell>
        </row>
        <row r="12898">
          <cell r="A12898" t="str">
            <v>553655100</v>
          </cell>
        </row>
        <row r="12899">
          <cell r="A12899" t="str">
            <v>553655300</v>
          </cell>
        </row>
        <row r="12900">
          <cell r="A12900" t="str">
            <v>553657000</v>
          </cell>
        </row>
        <row r="12901">
          <cell r="A12901" t="str">
            <v>553657100</v>
          </cell>
        </row>
        <row r="12902">
          <cell r="A12902" t="str">
            <v>553657103</v>
          </cell>
        </row>
        <row r="12903">
          <cell r="A12903" t="str">
            <v>553657105</v>
          </cell>
        </row>
        <row r="12904">
          <cell r="A12904" t="str">
            <v>553657107</v>
          </cell>
        </row>
        <row r="12905">
          <cell r="A12905" t="str">
            <v>553657109</v>
          </cell>
        </row>
        <row r="12906">
          <cell r="A12906" t="str">
            <v>553657113</v>
          </cell>
        </row>
        <row r="12907">
          <cell r="A12907" t="str">
            <v>553657119</v>
          </cell>
        </row>
        <row r="12908">
          <cell r="A12908" t="str">
            <v>553657123</v>
          </cell>
        </row>
        <row r="12909">
          <cell r="A12909" t="str">
            <v>553657400</v>
          </cell>
        </row>
        <row r="12910">
          <cell r="A12910" t="str">
            <v>553657403</v>
          </cell>
        </row>
        <row r="12911">
          <cell r="A12911" t="str">
            <v>553657405</v>
          </cell>
        </row>
        <row r="12912">
          <cell r="A12912" t="str">
            <v>553657407</v>
          </cell>
        </row>
        <row r="12913">
          <cell r="A12913" t="str">
            <v>553657409</v>
          </cell>
        </row>
        <row r="12914">
          <cell r="A12914" t="str">
            <v>553657411</v>
          </cell>
        </row>
        <row r="12915">
          <cell r="A12915" t="str">
            <v>553657500</v>
          </cell>
        </row>
        <row r="12916">
          <cell r="A12916" t="str">
            <v>553657503</v>
          </cell>
        </row>
        <row r="12917">
          <cell r="A12917" t="str">
            <v>553657509</v>
          </cell>
        </row>
        <row r="12918">
          <cell r="A12918" t="str">
            <v>553657511</v>
          </cell>
        </row>
        <row r="12919">
          <cell r="A12919" t="str">
            <v>553657513</v>
          </cell>
        </row>
        <row r="12920">
          <cell r="A12920" t="str">
            <v>553657515</v>
          </cell>
        </row>
        <row r="12921">
          <cell r="A12921" t="str">
            <v>553657517</v>
          </cell>
        </row>
        <row r="12922">
          <cell r="A12922" t="str">
            <v>553659000</v>
          </cell>
        </row>
        <row r="12923">
          <cell r="A12923" t="str">
            <v>553659100</v>
          </cell>
        </row>
        <row r="12924">
          <cell r="A12924" t="str">
            <v>553659103</v>
          </cell>
        </row>
        <row r="12925">
          <cell r="A12925" t="str">
            <v>553659105</v>
          </cell>
        </row>
        <row r="12926">
          <cell r="A12926" t="str">
            <v>553659107</v>
          </cell>
        </row>
        <row r="12927">
          <cell r="A12927" t="str">
            <v>553659109</v>
          </cell>
        </row>
        <row r="12928">
          <cell r="A12928" t="str">
            <v>553659111</v>
          </cell>
        </row>
        <row r="12929">
          <cell r="A12929" t="str">
            <v>553659113</v>
          </cell>
        </row>
        <row r="12930">
          <cell r="A12930" t="str">
            <v>553659119</v>
          </cell>
        </row>
        <row r="12931">
          <cell r="A12931" t="str">
            <v>553659200</v>
          </cell>
        </row>
        <row r="12932">
          <cell r="A12932" t="str">
            <v>553659203</v>
          </cell>
        </row>
        <row r="12933">
          <cell r="A12933" t="str">
            <v>553659205</v>
          </cell>
        </row>
        <row r="12934">
          <cell r="A12934" t="str">
            <v>553659207</v>
          </cell>
        </row>
        <row r="12935">
          <cell r="A12935" t="str">
            <v>553659209</v>
          </cell>
        </row>
        <row r="12936">
          <cell r="A12936" t="str">
            <v>553659213</v>
          </cell>
        </row>
        <row r="12937">
          <cell r="A12937" t="str">
            <v>553659215</v>
          </cell>
        </row>
        <row r="12938">
          <cell r="A12938" t="str">
            <v>553659217</v>
          </cell>
        </row>
        <row r="12939">
          <cell r="A12939" t="str">
            <v>553659219</v>
          </cell>
        </row>
        <row r="12940">
          <cell r="A12940" t="str">
            <v>553659221</v>
          </cell>
        </row>
        <row r="12941">
          <cell r="A12941" t="str">
            <v>553659600</v>
          </cell>
        </row>
        <row r="12942">
          <cell r="A12942" t="str">
            <v>553659603</v>
          </cell>
        </row>
        <row r="12943">
          <cell r="A12943" t="str">
            <v>553659605</v>
          </cell>
        </row>
        <row r="12944">
          <cell r="A12944" t="str">
            <v>553659607</v>
          </cell>
        </row>
        <row r="12945">
          <cell r="A12945" t="str">
            <v>553659609</v>
          </cell>
        </row>
        <row r="12946">
          <cell r="A12946" t="str">
            <v>553659611</v>
          </cell>
        </row>
        <row r="12947">
          <cell r="A12947" t="str">
            <v>553663000</v>
          </cell>
        </row>
        <row r="12948">
          <cell r="A12948" t="str">
            <v>553663100</v>
          </cell>
        </row>
        <row r="12949">
          <cell r="A12949" t="str">
            <v>553663103</v>
          </cell>
        </row>
        <row r="12950">
          <cell r="A12950" t="str">
            <v>553663105</v>
          </cell>
        </row>
        <row r="12951">
          <cell r="A12951" t="str">
            <v>553663107</v>
          </cell>
        </row>
        <row r="12952">
          <cell r="A12952" t="str">
            <v>553663109</v>
          </cell>
        </row>
        <row r="12953">
          <cell r="A12953" t="str">
            <v>553663111</v>
          </cell>
        </row>
        <row r="12954">
          <cell r="A12954" t="str">
            <v>553663113</v>
          </cell>
        </row>
        <row r="12955">
          <cell r="A12955" t="str">
            <v>553663115</v>
          </cell>
        </row>
        <row r="12956">
          <cell r="A12956" t="str">
            <v>553663500</v>
          </cell>
        </row>
        <row r="12957">
          <cell r="A12957" t="str">
            <v>553663505</v>
          </cell>
        </row>
        <row r="12958">
          <cell r="A12958" t="str">
            <v>553663507</v>
          </cell>
        </row>
        <row r="12959">
          <cell r="A12959" t="str">
            <v>553663600</v>
          </cell>
        </row>
        <row r="12960">
          <cell r="A12960" t="str">
            <v>553663603</v>
          </cell>
        </row>
        <row r="12961">
          <cell r="A12961" t="str">
            <v>553663607</v>
          </cell>
        </row>
        <row r="12962">
          <cell r="A12962" t="str">
            <v>553665000</v>
          </cell>
        </row>
        <row r="12963">
          <cell r="A12963" t="str">
            <v>553665100</v>
          </cell>
        </row>
        <row r="12964">
          <cell r="A12964" t="str">
            <v>553665500</v>
          </cell>
        </row>
        <row r="12965">
          <cell r="A12965" t="str">
            <v>553665700</v>
          </cell>
        </row>
        <row r="12966">
          <cell r="A12966" t="str">
            <v>554200000</v>
          </cell>
        </row>
        <row r="12967">
          <cell r="A12967" t="str">
            <v>554230000</v>
          </cell>
        </row>
        <row r="12968">
          <cell r="A12968" t="str">
            <v>554230100</v>
          </cell>
        </row>
        <row r="12969">
          <cell r="A12969" t="str">
            <v>554230103</v>
          </cell>
        </row>
        <row r="12970">
          <cell r="A12970" t="str">
            <v>554230200</v>
          </cell>
        </row>
        <row r="12971">
          <cell r="A12971" t="str">
            <v>554230300</v>
          </cell>
        </row>
        <row r="12972">
          <cell r="A12972" t="str">
            <v>554230400</v>
          </cell>
        </row>
        <row r="12973">
          <cell r="A12973" t="str">
            <v>554230500</v>
          </cell>
        </row>
        <row r="12974">
          <cell r="A12974" t="str">
            <v>554233000</v>
          </cell>
        </row>
        <row r="12975">
          <cell r="A12975" t="str">
            <v>554233100</v>
          </cell>
        </row>
        <row r="12976">
          <cell r="A12976" t="str">
            <v>554233300</v>
          </cell>
        </row>
        <row r="12977">
          <cell r="A12977" t="str">
            <v>554235000</v>
          </cell>
        </row>
        <row r="12978">
          <cell r="A12978" t="str">
            <v>554235100</v>
          </cell>
        </row>
        <row r="12979">
          <cell r="A12979" t="str">
            <v>554235200</v>
          </cell>
        </row>
        <row r="12980">
          <cell r="A12980" t="str">
            <v>554237000</v>
          </cell>
        </row>
        <row r="12981">
          <cell r="A12981" t="str">
            <v>554237100</v>
          </cell>
        </row>
        <row r="12982">
          <cell r="A12982" t="str">
            <v>554237200</v>
          </cell>
        </row>
        <row r="12983">
          <cell r="A12983" t="str">
            <v>554237300</v>
          </cell>
        </row>
        <row r="12984">
          <cell r="A12984" t="str">
            <v>554237500</v>
          </cell>
        </row>
        <row r="12985">
          <cell r="A12985" t="str">
            <v>554239000</v>
          </cell>
        </row>
        <row r="12986">
          <cell r="A12986" t="str">
            <v>554239100</v>
          </cell>
        </row>
        <row r="12987">
          <cell r="A12987" t="str">
            <v>554241000</v>
          </cell>
        </row>
        <row r="12988">
          <cell r="A12988" t="str">
            <v>554241100</v>
          </cell>
        </row>
        <row r="12989">
          <cell r="A12989" t="str">
            <v>554241200</v>
          </cell>
        </row>
        <row r="12990">
          <cell r="A12990" t="str">
            <v>554241300</v>
          </cell>
        </row>
        <row r="12991">
          <cell r="A12991" t="str">
            <v>554241400</v>
          </cell>
        </row>
        <row r="12992">
          <cell r="A12992" t="str">
            <v>554243000</v>
          </cell>
        </row>
        <row r="12993">
          <cell r="A12993" t="str">
            <v>554243100</v>
          </cell>
        </row>
        <row r="12994">
          <cell r="A12994" t="str">
            <v>554243200</v>
          </cell>
        </row>
        <row r="12995">
          <cell r="A12995" t="str">
            <v>554247000</v>
          </cell>
        </row>
        <row r="12996">
          <cell r="A12996" t="str">
            <v>554247100</v>
          </cell>
        </row>
        <row r="12997">
          <cell r="A12997" t="str">
            <v>554247200</v>
          </cell>
        </row>
        <row r="12998">
          <cell r="A12998" t="str">
            <v>554247300</v>
          </cell>
        </row>
        <row r="12999">
          <cell r="A12999" t="str">
            <v>554249000</v>
          </cell>
        </row>
        <row r="13000">
          <cell r="A13000" t="str">
            <v>554249100</v>
          </cell>
        </row>
        <row r="13001">
          <cell r="A13001" t="str">
            <v>554249200</v>
          </cell>
        </row>
        <row r="13002">
          <cell r="A13002" t="str">
            <v>554249300</v>
          </cell>
        </row>
        <row r="13003">
          <cell r="A13003" t="str">
            <v>554249400</v>
          </cell>
        </row>
        <row r="13004">
          <cell r="A13004" t="str">
            <v>554253000</v>
          </cell>
        </row>
        <row r="13005">
          <cell r="A13005" t="str">
            <v>554253100</v>
          </cell>
        </row>
        <row r="13006">
          <cell r="A13006" t="str">
            <v>554253200</v>
          </cell>
        </row>
        <row r="13007">
          <cell r="A13007" t="str">
            <v>554253300</v>
          </cell>
        </row>
        <row r="13008">
          <cell r="A13008" t="str">
            <v>554253400</v>
          </cell>
        </row>
        <row r="13009">
          <cell r="A13009" t="str">
            <v>554253500</v>
          </cell>
        </row>
        <row r="13010">
          <cell r="A13010" t="str">
            <v>554255000</v>
          </cell>
        </row>
        <row r="13011">
          <cell r="A13011" t="str">
            <v>554255100</v>
          </cell>
        </row>
        <row r="13012">
          <cell r="A13012" t="str">
            <v>554255200</v>
          </cell>
        </row>
        <row r="13013">
          <cell r="A13013" t="str">
            <v>554257000</v>
          </cell>
        </row>
        <row r="13014">
          <cell r="A13014" t="str">
            <v>554257100</v>
          </cell>
        </row>
        <row r="13015">
          <cell r="A13015" t="str">
            <v>554257200</v>
          </cell>
        </row>
        <row r="13016">
          <cell r="A13016" t="str">
            <v>554257300</v>
          </cell>
        </row>
        <row r="13017">
          <cell r="A13017" t="str">
            <v>554259000</v>
          </cell>
        </row>
        <row r="13018">
          <cell r="A13018" t="str">
            <v>554259100</v>
          </cell>
        </row>
        <row r="13019">
          <cell r="A13019" t="str">
            <v>554259200</v>
          </cell>
        </row>
        <row r="13020">
          <cell r="A13020" t="str">
            <v>554259300</v>
          </cell>
        </row>
        <row r="13021">
          <cell r="A13021" t="str">
            <v>554259400</v>
          </cell>
        </row>
        <row r="13022">
          <cell r="A13022" t="str">
            <v>554259500</v>
          </cell>
        </row>
        <row r="13023">
          <cell r="A13023" t="str">
            <v>554600000</v>
          </cell>
        </row>
        <row r="13024">
          <cell r="A13024" t="str">
            <v>554630000</v>
          </cell>
        </row>
        <row r="13025">
          <cell r="A13025" t="str">
            <v>554630100</v>
          </cell>
        </row>
        <row r="13026">
          <cell r="A13026" t="str">
            <v>554633000</v>
          </cell>
        </row>
        <row r="13027">
          <cell r="A13027" t="str">
            <v>554633100</v>
          </cell>
        </row>
        <row r="13028">
          <cell r="A13028" t="str">
            <v>554635000</v>
          </cell>
        </row>
        <row r="13029">
          <cell r="A13029" t="str">
            <v>554635100</v>
          </cell>
        </row>
        <row r="13030">
          <cell r="A13030" t="str">
            <v>554635200</v>
          </cell>
        </row>
        <row r="13031">
          <cell r="A13031" t="str">
            <v>554637000</v>
          </cell>
        </row>
        <row r="13032">
          <cell r="A13032" t="str">
            <v>554637100</v>
          </cell>
        </row>
        <row r="13033">
          <cell r="A13033" t="str">
            <v>554639000</v>
          </cell>
        </row>
        <row r="13034">
          <cell r="A13034" t="str">
            <v>554639100</v>
          </cell>
        </row>
        <row r="13035">
          <cell r="A13035" t="str">
            <v>554639200</v>
          </cell>
        </row>
        <row r="13036">
          <cell r="A13036" t="str">
            <v>554639300</v>
          </cell>
        </row>
        <row r="13037">
          <cell r="A13037" t="str">
            <v>554639400</v>
          </cell>
        </row>
        <row r="13038">
          <cell r="A13038" t="str">
            <v>554645000</v>
          </cell>
        </row>
        <row r="13039">
          <cell r="A13039" t="str">
            <v>554645100</v>
          </cell>
        </row>
        <row r="13040">
          <cell r="A13040" t="str">
            <v>554645200</v>
          </cell>
        </row>
        <row r="13041">
          <cell r="A13041" t="str">
            <v>554645300</v>
          </cell>
        </row>
        <row r="13042">
          <cell r="A13042" t="str">
            <v>554645500</v>
          </cell>
        </row>
        <row r="13043">
          <cell r="A13043" t="str">
            <v>554647000</v>
          </cell>
        </row>
        <row r="13044">
          <cell r="A13044" t="str">
            <v>554647100</v>
          </cell>
        </row>
        <row r="13045">
          <cell r="A13045" t="str">
            <v>554647300</v>
          </cell>
        </row>
        <row r="13046">
          <cell r="A13046" t="str">
            <v>554649000</v>
          </cell>
        </row>
        <row r="13047">
          <cell r="A13047" t="str">
            <v>554649100</v>
          </cell>
        </row>
        <row r="13048">
          <cell r="A13048" t="str">
            <v>554651000</v>
          </cell>
        </row>
        <row r="13049">
          <cell r="A13049" t="str">
            <v>554651100</v>
          </cell>
        </row>
        <row r="13050">
          <cell r="A13050" t="str">
            <v>554651300</v>
          </cell>
        </row>
        <row r="13051">
          <cell r="A13051" t="str">
            <v>554653000</v>
          </cell>
        </row>
        <row r="13052">
          <cell r="A13052" t="str">
            <v>554653100</v>
          </cell>
        </row>
        <row r="13053">
          <cell r="A13053" t="str">
            <v>554655000</v>
          </cell>
        </row>
        <row r="13054">
          <cell r="A13054" t="str">
            <v>554655100</v>
          </cell>
        </row>
        <row r="13055">
          <cell r="A13055" t="str">
            <v>554657000</v>
          </cell>
        </row>
        <row r="13056">
          <cell r="A13056" t="str">
            <v>554657100</v>
          </cell>
        </row>
        <row r="13057">
          <cell r="A13057" t="str">
            <v>554657300</v>
          </cell>
        </row>
        <row r="13058">
          <cell r="A13058" t="str">
            <v>554659000</v>
          </cell>
        </row>
        <row r="13059">
          <cell r="A13059" t="str">
            <v>554659100</v>
          </cell>
        </row>
        <row r="13060">
          <cell r="A13060" t="str">
            <v>554663000</v>
          </cell>
        </row>
        <row r="13061">
          <cell r="A13061" t="str">
            <v>554663100</v>
          </cell>
        </row>
        <row r="13062">
          <cell r="A13062" t="str">
            <v>554665000</v>
          </cell>
        </row>
        <row r="13063">
          <cell r="A13063" t="str">
            <v>554665100</v>
          </cell>
        </row>
        <row r="13064">
          <cell r="A13064" t="str">
            <v>554665300</v>
          </cell>
        </row>
        <row r="13065">
          <cell r="A13065" t="str">
            <v>554665400</v>
          </cell>
        </row>
        <row r="13066">
          <cell r="A13066" t="str">
            <v>554665500</v>
          </cell>
        </row>
        <row r="13067">
          <cell r="A13067" t="str">
            <v>554667000</v>
          </cell>
        </row>
        <row r="13068">
          <cell r="A13068" t="str">
            <v>554667100</v>
          </cell>
        </row>
        <row r="13069">
          <cell r="A13069" t="str">
            <v>554667200</v>
          </cell>
        </row>
        <row r="13070">
          <cell r="A13070" t="str">
            <v>554667300</v>
          </cell>
        </row>
        <row r="13071">
          <cell r="A13071" t="str">
            <v>554669000</v>
          </cell>
        </row>
        <row r="13072">
          <cell r="A13072" t="str">
            <v>554669100</v>
          </cell>
        </row>
        <row r="13073">
          <cell r="A13073" t="str">
            <v>554673000</v>
          </cell>
        </row>
        <row r="13074">
          <cell r="A13074" t="str">
            <v>554673100</v>
          </cell>
        </row>
        <row r="13075">
          <cell r="A13075" t="str">
            <v>554673400</v>
          </cell>
        </row>
        <row r="13076">
          <cell r="A13076" t="str">
            <v>554800000</v>
          </cell>
        </row>
        <row r="13077">
          <cell r="A13077" t="str">
            <v>554830000</v>
          </cell>
        </row>
        <row r="13078">
          <cell r="A13078" t="str">
            <v>554830100</v>
          </cell>
        </row>
        <row r="13079">
          <cell r="A13079" t="str">
            <v>554830200</v>
          </cell>
        </row>
        <row r="13080">
          <cell r="A13080" t="str">
            <v>554830700</v>
          </cell>
        </row>
        <row r="13081">
          <cell r="A13081" t="str">
            <v>554833000</v>
          </cell>
        </row>
        <row r="13082">
          <cell r="A13082" t="str">
            <v>554833100</v>
          </cell>
        </row>
        <row r="13083">
          <cell r="A13083" t="str">
            <v>554833200</v>
          </cell>
        </row>
        <row r="13084">
          <cell r="A13084" t="str">
            <v>554833300</v>
          </cell>
        </row>
        <row r="13085">
          <cell r="A13085" t="str">
            <v>554835000</v>
          </cell>
        </row>
        <row r="13086">
          <cell r="A13086" t="str">
            <v>554835100</v>
          </cell>
        </row>
        <row r="13087">
          <cell r="A13087" t="str">
            <v>554835200</v>
          </cell>
        </row>
        <row r="13088">
          <cell r="A13088" t="str">
            <v>554835300</v>
          </cell>
        </row>
        <row r="13089">
          <cell r="A13089" t="str">
            <v>554835400</v>
          </cell>
        </row>
        <row r="13090">
          <cell r="A13090" t="str">
            <v>554835500</v>
          </cell>
        </row>
        <row r="13091">
          <cell r="A13091" t="str">
            <v>554837000</v>
          </cell>
        </row>
        <row r="13092">
          <cell r="A13092" t="str">
            <v>554837100</v>
          </cell>
        </row>
        <row r="13093">
          <cell r="A13093" t="str">
            <v>554837200</v>
          </cell>
        </row>
        <row r="13094">
          <cell r="A13094" t="str">
            <v>554837300</v>
          </cell>
        </row>
        <row r="13095">
          <cell r="A13095" t="str">
            <v>554839000</v>
          </cell>
        </row>
        <row r="13096">
          <cell r="A13096" t="str">
            <v>554839100</v>
          </cell>
        </row>
        <row r="13097">
          <cell r="A13097" t="str">
            <v>554839200</v>
          </cell>
        </row>
        <row r="13098">
          <cell r="A13098" t="str">
            <v>554839300</v>
          </cell>
        </row>
        <row r="13099">
          <cell r="A13099" t="str">
            <v>554843000</v>
          </cell>
        </row>
        <row r="13100">
          <cell r="A13100" t="str">
            <v>554843100</v>
          </cell>
        </row>
        <row r="13101">
          <cell r="A13101" t="str">
            <v>554843200</v>
          </cell>
        </row>
        <row r="13102">
          <cell r="A13102" t="str">
            <v>554845000</v>
          </cell>
        </row>
        <row r="13103">
          <cell r="A13103" t="str">
            <v>554845100</v>
          </cell>
        </row>
        <row r="13104">
          <cell r="A13104" t="str">
            <v>554847000</v>
          </cell>
        </row>
        <row r="13105">
          <cell r="A13105" t="str">
            <v>554847100</v>
          </cell>
        </row>
        <row r="13106">
          <cell r="A13106" t="str">
            <v>554847200</v>
          </cell>
        </row>
        <row r="13107">
          <cell r="A13107" t="str">
            <v>554847202</v>
          </cell>
        </row>
        <row r="13108">
          <cell r="A13108" t="str">
            <v>554847300</v>
          </cell>
        </row>
        <row r="13109">
          <cell r="A13109" t="str">
            <v>554847400</v>
          </cell>
        </row>
        <row r="13110">
          <cell r="A13110" t="str">
            <v>554847500</v>
          </cell>
        </row>
        <row r="13111">
          <cell r="A13111" t="str">
            <v>554849000</v>
          </cell>
        </row>
        <row r="13112">
          <cell r="A13112" t="str">
            <v>554849100</v>
          </cell>
        </row>
        <row r="13113">
          <cell r="A13113" t="str">
            <v>554849200</v>
          </cell>
        </row>
        <row r="13114">
          <cell r="A13114" t="str">
            <v>554853000</v>
          </cell>
        </row>
        <row r="13115">
          <cell r="A13115" t="str">
            <v>554853100</v>
          </cell>
        </row>
        <row r="13116">
          <cell r="A13116" t="str">
            <v>554853200</v>
          </cell>
        </row>
        <row r="13117">
          <cell r="A13117" t="str">
            <v>554853300</v>
          </cell>
        </row>
        <row r="13118">
          <cell r="A13118" t="str">
            <v>554855000</v>
          </cell>
        </row>
        <row r="13119">
          <cell r="A13119" t="str">
            <v>554855100</v>
          </cell>
        </row>
        <row r="13120">
          <cell r="A13120" t="str">
            <v>554859000</v>
          </cell>
        </row>
        <row r="13121">
          <cell r="A13121" t="str">
            <v>554859100</v>
          </cell>
        </row>
        <row r="13122">
          <cell r="A13122" t="str">
            <v>554859200</v>
          </cell>
        </row>
        <row r="13123">
          <cell r="A13123" t="str">
            <v>554859300</v>
          </cell>
        </row>
        <row r="13124">
          <cell r="A13124" t="str">
            <v>554859400</v>
          </cell>
        </row>
        <row r="13125">
          <cell r="A13125" t="str">
            <v>554859500</v>
          </cell>
        </row>
        <row r="13126">
          <cell r="A13126" t="str">
            <v>554863000</v>
          </cell>
        </row>
        <row r="13127">
          <cell r="A13127" t="str">
            <v>554863100</v>
          </cell>
        </row>
        <row r="13128">
          <cell r="A13128" t="str">
            <v>554863300</v>
          </cell>
        </row>
        <row r="13129">
          <cell r="A13129" t="str">
            <v>554863400</v>
          </cell>
        </row>
        <row r="13130">
          <cell r="A13130" t="str">
            <v>554865000</v>
          </cell>
        </row>
        <row r="13131">
          <cell r="A13131" t="str">
            <v>554865100</v>
          </cell>
        </row>
        <row r="13132">
          <cell r="A13132" t="str">
            <v>554865200</v>
          </cell>
        </row>
        <row r="13133">
          <cell r="A13133" t="str">
            <v>554865300</v>
          </cell>
        </row>
        <row r="13134">
          <cell r="A13134" t="str">
            <v>555200000</v>
          </cell>
        </row>
        <row r="13135">
          <cell r="A13135" t="str">
            <v>555230000</v>
          </cell>
        </row>
        <row r="13136">
          <cell r="A13136" t="str">
            <v>555230100</v>
          </cell>
        </row>
        <row r="13137">
          <cell r="A13137" t="str">
            <v>555235000</v>
          </cell>
        </row>
        <row r="13138">
          <cell r="A13138" t="str">
            <v>555235100</v>
          </cell>
        </row>
        <row r="13139">
          <cell r="A13139" t="str">
            <v>555235200</v>
          </cell>
        </row>
        <row r="13140">
          <cell r="A13140" t="str">
            <v>555235300</v>
          </cell>
        </row>
        <row r="13141">
          <cell r="A13141" t="str">
            <v>555239000</v>
          </cell>
        </row>
        <row r="13142">
          <cell r="A13142" t="str">
            <v>555239100</v>
          </cell>
        </row>
        <row r="13143">
          <cell r="A13143" t="str">
            <v>555239200</v>
          </cell>
        </row>
        <row r="13144">
          <cell r="A13144" t="str">
            <v>555239300</v>
          </cell>
        </row>
        <row r="13145">
          <cell r="A13145" t="str">
            <v>555239400</v>
          </cell>
        </row>
        <row r="13146">
          <cell r="A13146" t="str">
            <v>555243000</v>
          </cell>
        </row>
        <row r="13147">
          <cell r="A13147" t="str">
            <v>555243100</v>
          </cell>
        </row>
        <row r="13148">
          <cell r="A13148" t="str">
            <v>555245000</v>
          </cell>
        </row>
        <row r="13149">
          <cell r="A13149" t="str">
            <v>555245100</v>
          </cell>
        </row>
        <row r="13150">
          <cell r="A13150" t="str">
            <v>555247000</v>
          </cell>
        </row>
        <row r="13151">
          <cell r="A13151" t="str">
            <v>555247100</v>
          </cell>
        </row>
        <row r="13152">
          <cell r="A13152" t="str">
            <v>555247200</v>
          </cell>
        </row>
        <row r="13153">
          <cell r="A13153" t="str">
            <v>555247300</v>
          </cell>
        </row>
        <row r="13154">
          <cell r="A13154" t="str">
            <v>555247400</v>
          </cell>
        </row>
        <row r="13155">
          <cell r="A13155" t="str">
            <v>555253000</v>
          </cell>
        </row>
        <row r="13156">
          <cell r="A13156" t="str">
            <v>555253100</v>
          </cell>
        </row>
        <row r="13157">
          <cell r="A13157" t="str">
            <v>555253400</v>
          </cell>
        </row>
        <row r="13158">
          <cell r="A13158" t="str">
            <v>555255000</v>
          </cell>
        </row>
        <row r="13159">
          <cell r="A13159" t="str">
            <v>555255100</v>
          </cell>
        </row>
        <row r="13160">
          <cell r="A13160" t="str">
            <v>555255200</v>
          </cell>
        </row>
        <row r="13161">
          <cell r="A13161" t="str">
            <v>555257000</v>
          </cell>
        </row>
        <row r="13162">
          <cell r="A13162" t="str">
            <v>555257100</v>
          </cell>
        </row>
        <row r="13163">
          <cell r="A13163" t="str">
            <v>555257200</v>
          </cell>
        </row>
        <row r="13164">
          <cell r="A13164" t="str">
            <v>555257500</v>
          </cell>
        </row>
        <row r="13165">
          <cell r="A13165" t="str">
            <v>555259000</v>
          </cell>
        </row>
        <row r="13166">
          <cell r="A13166" t="str">
            <v>555259100</v>
          </cell>
        </row>
        <row r="13167">
          <cell r="A13167" t="str">
            <v>555259180</v>
          </cell>
        </row>
        <row r="13168">
          <cell r="A13168" t="str">
            <v>555259200</v>
          </cell>
        </row>
        <row r="13169">
          <cell r="A13169" t="str">
            <v>555263000</v>
          </cell>
        </row>
        <row r="13170">
          <cell r="A13170" t="str">
            <v>555263100</v>
          </cell>
        </row>
        <row r="13171">
          <cell r="A13171" t="str">
            <v>555263300</v>
          </cell>
        </row>
        <row r="13172">
          <cell r="A13172" t="str">
            <v>555263400</v>
          </cell>
        </row>
        <row r="13173">
          <cell r="A13173" t="str">
            <v>555600000</v>
          </cell>
        </row>
        <row r="13174">
          <cell r="A13174" t="str">
            <v>555630000</v>
          </cell>
        </row>
        <row r="13175">
          <cell r="A13175" t="str">
            <v>555630100</v>
          </cell>
        </row>
        <row r="13176">
          <cell r="A13176" t="str">
            <v>555630200</v>
          </cell>
        </row>
        <row r="13177">
          <cell r="A13177" t="str">
            <v>555630203</v>
          </cell>
        </row>
        <row r="13178">
          <cell r="A13178" t="str">
            <v>555633000</v>
          </cell>
        </row>
        <row r="13179">
          <cell r="A13179" t="str">
            <v>555633100</v>
          </cell>
        </row>
        <row r="13180">
          <cell r="A13180" t="str">
            <v>555635000</v>
          </cell>
        </row>
        <row r="13181">
          <cell r="A13181" t="str">
            <v>555635100</v>
          </cell>
        </row>
        <row r="13182">
          <cell r="A13182" t="str">
            <v>555637000</v>
          </cell>
        </row>
        <row r="13183">
          <cell r="A13183" t="str">
            <v>555637100</v>
          </cell>
        </row>
        <row r="13184">
          <cell r="A13184" t="str">
            <v>555637107</v>
          </cell>
        </row>
        <row r="13185">
          <cell r="A13185" t="str">
            <v>555637200</v>
          </cell>
        </row>
        <row r="13186">
          <cell r="A13186" t="str">
            <v>555637300</v>
          </cell>
        </row>
        <row r="13187">
          <cell r="A13187" t="str">
            <v>555639000</v>
          </cell>
        </row>
        <row r="13188">
          <cell r="A13188" t="str">
            <v>555639100</v>
          </cell>
        </row>
        <row r="13189">
          <cell r="A13189" t="str">
            <v>555639200</v>
          </cell>
        </row>
        <row r="13190">
          <cell r="A13190" t="str">
            <v>555639400</v>
          </cell>
        </row>
        <row r="13191">
          <cell r="A13191" t="str">
            <v>555643000</v>
          </cell>
        </row>
        <row r="13192">
          <cell r="A13192" t="str">
            <v>555643100</v>
          </cell>
        </row>
        <row r="13193">
          <cell r="A13193" t="str">
            <v>555643104</v>
          </cell>
        </row>
        <row r="13194">
          <cell r="A13194" t="str">
            <v>555643300</v>
          </cell>
        </row>
        <row r="13195">
          <cell r="A13195" t="str">
            <v>555643303</v>
          </cell>
        </row>
        <row r="13196">
          <cell r="A13196" t="str">
            <v>555645000</v>
          </cell>
        </row>
        <row r="13197">
          <cell r="A13197" t="str">
            <v>555645100</v>
          </cell>
        </row>
        <row r="13198">
          <cell r="A13198" t="str">
            <v>555645200</v>
          </cell>
        </row>
        <row r="13199">
          <cell r="A13199" t="str">
            <v>555645205</v>
          </cell>
        </row>
        <row r="13200">
          <cell r="A13200" t="str">
            <v>555645300</v>
          </cell>
        </row>
        <row r="13201">
          <cell r="A13201" t="str">
            <v>555645313</v>
          </cell>
        </row>
        <row r="13202">
          <cell r="A13202" t="str">
            <v>555645315</v>
          </cell>
        </row>
        <row r="13203">
          <cell r="A13203" t="str">
            <v>555645317</v>
          </cell>
        </row>
        <row r="13204">
          <cell r="A13204" t="str">
            <v>555645319</v>
          </cell>
        </row>
        <row r="13205">
          <cell r="A13205" t="str">
            <v>555645321</v>
          </cell>
        </row>
        <row r="13206">
          <cell r="A13206" t="str">
            <v>555645323</v>
          </cell>
        </row>
        <row r="13207">
          <cell r="A13207" t="str">
            <v>555645325</v>
          </cell>
        </row>
        <row r="13208">
          <cell r="A13208" t="str">
            <v>555645327</v>
          </cell>
        </row>
        <row r="13209">
          <cell r="A13209" t="str">
            <v>555645329</v>
          </cell>
        </row>
        <row r="13210">
          <cell r="A13210" t="str">
            <v>555645331</v>
          </cell>
        </row>
        <row r="13211">
          <cell r="A13211" t="str">
            <v>555645333</v>
          </cell>
        </row>
        <row r="13212">
          <cell r="A13212" t="str">
            <v>555645335</v>
          </cell>
        </row>
        <row r="13213">
          <cell r="A13213" t="str">
            <v>555647000</v>
          </cell>
        </row>
        <row r="13214">
          <cell r="A13214" t="str">
            <v>555647100</v>
          </cell>
        </row>
        <row r="13215">
          <cell r="A13215" t="str">
            <v>555647200</v>
          </cell>
        </row>
        <row r="13216">
          <cell r="A13216" t="str">
            <v>555649000</v>
          </cell>
        </row>
        <row r="13217">
          <cell r="A13217" t="str">
            <v>555649100</v>
          </cell>
        </row>
        <row r="13218">
          <cell r="A13218" t="str">
            <v>555651000</v>
          </cell>
        </row>
        <row r="13219">
          <cell r="A13219" t="str">
            <v>555651100</v>
          </cell>
        </row>
        <row r="13220">
          <cell r="A13220" t="str">
            <v>555651200</v>
          </cell>
        </row>
        <row r="13221">
          <cell r="A13221" t="str">
            <v>555651300</v>
          </cell>
        </row>
        <row r="13222">
          <cell r="A13222" t="str">
            <v>555653000</v>
          </cell>
        </row>
        <row r="13223">
          <cell r="A13223" t="str">
            <v>555653100</v>
          </cell>
        </row>
        <row r="13224">
          <cell r="A13224" t="str">
            <v>555653300</v>
          </cell>
        </row>
        <row r="13225">
          <cell r="A13225" t="str">
            <v>556000000</v>
          </cell>
        </row>
        <row r="13226">
          <cell r="A13226" t="str">
            <v>556031000</v>
          </cell>
        </row>
        <row r="13227">
          <cell r="A13227" t="str">
            <v>556031100</v>
          </cell>
        </row>
        <row r="13228">
          <cell r="A13228" t="str">
            <v>556035000</v>
          </cell>
        </row>
        <row r="13229">
          <cell r="A13229" t="str">
            <v>556035100</v>
          </cell>
        </row>
        <row r="13230">
          <cell r="A13230" t="str">
            <v>556035200</v>
          </cell>
        </row>
        <row r="13231">
          <cell r="A13231" t="str">
            <v>556037000</v>
          </cell>
        </row>
        <row r="13232">
          <cell r="A13232" t="str">
            <v>556037100</v>
          </cell>
        </row>
        <row r="13233">
          <cell r="A13233" t="str">
            <v>556037200</v>
          </cell>
        </row>
        <row r="13234">
          <cell r="A13234" t="str">
            <v>556039000</v>
          </cell>
        </row>
        <row r="13235">
          <cell r="A13235" t="str">
            <v>556039100</v>
          </cell>
        </row>
        <row r="13236">
          <cell r="A13236" t="str">
            <v>556043000</v>
          </cell>
        </row>
        <row r="13237">
          <cell r="A13237" t="str">
            <v>556043100</v>
          </cell>
        </row>
        <row r="13238">
          <cell r="A13238" t="str">
            <v>556043400</v>
          </cell>
        </row>
        <row r="13239">
          <cell r="A13239" t="str">
            <v>556045000</v>
          </cell>
        </row>
        <row r="13240">
          <cell r="A13240" t="str">
            <v>556045100</v>
          </cell>
        </row>
        <row r="13241">
          <cell r="A13241" t="str">
            <v>556045200</v>
          </cell>
        </row>
        <row r="13242">
          <cell r="A13242" t="str">
            <v>556045300</v>
          </cell>
        </row>
        <row r="13243">
          <cell r="A13243" t="str">
            <v>556045400</v>
          </cell>
        </row>
        <row r="13244">
          <cell r="A13244" t="str">
            <v>556047000</v>
          </cell>
        </row>
        <row r="13245">
          <cell r="A13245" t="str">
            <v>556047100</v>
          </cell>
        </row>
        <row r="13246">
          <cell r="A13246" t="str">
            <v>556047200</v>
          </cell>
        </row>
        <row r="13247">
          <cell r="A13247" t="str">
            <v>556047300</v>
          </cell>
        </row>
        <row r="13248">
          <cell r="A13248" t="str">
            <v>556049000</v>
          </cell>
        </row>
        <row r="13249">
          <cell r="A13249" t="str">
            <v>556049100</v>
          </cell>
        </row>
        <row r="13250">
          <cell r="A13250" t="str">
            <v>556049105</v>
          </cell>
        </row>
        <row r="13251">
          <cell r="A13251" t="str">
            <v>556049300</v>
          </cell>
        </row>
        <row r="13252">
          <cell r="A13252" t="str">
            <v>556049400</v>
          </cell>
        </row>
        <row r="13253">
          <cell r="A13253" t="str">
            <v>556053000</v>
          </cell>
        </row>
        <row r="13254">
          <cell r="A13254" t="str">
            <v>556053100</v>
          </cell>
        </row>
        <row r="13255">
          <cell r="A13255" t="str">
            <v>556053200</v>
          </cell>
        </row>
        <row r="13256">
          <cell r="A13256" t="str">
            <v>556053300</v>
          </cell>
        </row>
        <row r="13257">
          <cell r="A13257" t="str">
            <v>556055000</v>
          </cell>
        </row>
        <row r="13258">
          <cell r="A13258" t="str">
            <v>556055100</v>
          </cell>
        </row>
        <row r="13259">
          <cell r="A13259" t="str">
            <v>556055105</v>
          </cell>
        </row>
        <row r="13260">
          <cell r="A13260" t="str">
            <v>556055200</v>
          </cell>
        </row>
        <row r="13261">
          <cell r="A13261" t="str">
            <v>556055203</v>
          </cell>
        </row>
        <row r="13262">
          <cell r="A13262" t="str">
            <v>556055300</v>
          </cell>
        </row>
        <row r="13263">
          <cell r="A13263" t="str">
            <v>556057000</v>
          </cell>
        </row>
        <row r="13264">
          <cell r="A13264" t="str">
            <v>556057100</v>
          </cell>
        </row>
        <row r="13265">
          <cell r="A13265" t="str">
            <v>556059000</v>
          </cell>
        </row>
        <row r="13266">
          <cell r="A13266" t="str">
            <v>556059100</v>
          </cell>
        </row>
        <row r="13267">
          <cell r="A13267" t="str">
            <v>556059200</v>
          </cell>
        </row>
        <row r="13268">
          <cell r="A13268" t="str">
            <v>556059300</v>
          </cell>
        </row>
        <row r="13269">
          <cell r="A13269" t="str">
            <v>556063000</v>
          </cell>
        </row>
        <row r="13270">
          <cell r="A13270" t="str">
            <v>556063100</v>
          </cell>
        </row>
        <row r="13271">
          <cell r="A13271" t="str">
            <v>556063103</v>
          </cell>
        </row>
        <row r="13272">
          <cell r="A13272" t="str">
            <v>556065000</v>
          </cell>
        </row>
        <row r="13273">
          <cell r="A13273" t="str">
            <v>556065100</v>
          </cell>
        </row>
        <row r="13274">
          <cell r="A13274" t="str">
            <v>556065200</v>
          </cell>
        </row>
        <row r="13275">
          <cell r="A13275" t="str">
            <v>556065300</v>
          </cell>
        </row>
        <row r="13276">
          <cell r="A13276" t="str">
            <v>556067000</v>
          </cell>
        </row>
        <row r="13277">
          <cell r="A13277" t="str">
            <v>556067100</v>
          </cell>
        </row>
        <row r="13278">
          <cell r="A13278" t="str">
            <v>556067200</v>
          </cell>
        </row>
        <row r="13279">
          <cell r="A13279" t="str">
            <v>556067300</v>
          </cell>
        </row>
        <row r="13280">
          <cell r="A13280" t="str">
            <v>556067305</v>
          </cell>
        </row>
        <row r="13281">
          <cell r="A13281" t="str">
            <v>556067307</v>
          </cell>
        </row>
        <row r="13282">
          <cell r="A13282" t="str">
            <v>556069000</v>
          </cell>
        </row>
        <row r="13283">
          <cell r="A13283" t="str">
            <v>556069100</v>
          </cell>
        </row>
        <row r="13284">
          <cell r="A13284" t="str">
            <v>556069200</v>
          </cell>
        </row>
        <row r="13285">
          <cell r="A13285" t="str">
            <v>556069300</v>
          </cell>
        </row>
        <row r="13286">
          <cell r="A13286" t="str">
            <v>556069400</v>
          </cell>
        </row>
        <row r="13287">
          <cell r="A13287" t="str">
            <v>556400000</v>
          </cell>
        </row>
        <row r="13288">
          <cell r="A13288" t="str">
            <v>556430000</v>
          </cell>
        </row>
        <row r="13289">
          <cell r="A13289" t="str">
            <v>556430100</v>
          </cell>
        </row>
        <row r="13290">
          <cell r="A13290" t="str">
            <v>556430200</v>
          </cell>
        </row>
        <row r="13291">
          <cell r="A13291" t="str">
            <v>556433000</v>
          </cell>
        </row>
        <row r="13292">
          <cell r="A13292" t="str">
            <v>556433100</v>
          </cell>
        </row>
        <row r="13293">
          <cell r="A13293" t="str">
            <v>556435000</v>
          </cell>
        </row>
        <row r="13294">
          <cell r="A13294" t="str">
            <v>556435100</v>
          </cell>
        </row>
        <row r="13295">
          <cell r="A13295" t="str">
            <v>556435103</v>
          </cell>
        </row>
        <row r="13296">
          <cell r="A13296" t="str">
            <v>556435300</v>
          </cell>
        </row>
        <row r="13297">
          <cell r="A13297" t="str">
            <v>556437000</v>
          </cell>
        </row>
        <row r="13298">
          <cell r="A13298" t="str">
            <v>556437100</v>
          </cell>
        </row>
        <row r="13299">
          <cell r="A13299" t="str">
            <v>556439000</v>
          </cell>
        </row>
        <row r="13300">
          <cell r="A13300" t="str">
            <v>556439100</v>
          </cell>
        </row>
        <row r="13301">
          <cell r="A13301" t="str">
            <v>556443000</v>
          </cell>
        </row>
        <row r="13302">
          <cell r="A13302" t="str">
            <v>556443100</v>
          </cell>
        </row>
        <row r="13303">
          <cell r="A13303" t="str">
            <v>556443200</v>
          </cell>
        </row>
        <row r="13304">
          <cell r="A13304" t="str">
            <v>556445000</v>
          </cell>
        </row>
        <row r="13305">
          <cell r="A13305" t="str">
            <v>556445100</v>
          </cell>
        </row>
        <row r="13306">
          <cell r="A13306" t="str">
            <v>556445300</v>
          </cell>
        </row>
        <row r="13307">
          <cell r="A13307" t="str">
            <v>556445700</v>
          </cell>
        </row>
        <row r="13308">
          <cell r="A13308" t="str">
            <v>556447000</v>
          </cell>
        </row>
        <row r="13309">
          <cell r="A13309" t="str">
            <v>556447100</v>
          </cell>
        </row>
        <row r="13310">
          <cell r="A13310" t="str">
            <v>556447300</v>
          </cell>
        </row>
        <row r="13311">
          <cell r="A13311" t="str">
            <v>556449000</v>
          </cell>
        </row>
        <row r="13312">
          <cell r="A13312" t="str">
            <v>556449100</v>
          </cell>
        </row>
        <row r="13313">
          <cell r="A13313" t="str">
            <v>556449400</v>
          </cell>
        </row>
        <row r="13314">
          <cell r="A13314" t="str">
            <v>556453000</v>
          </cell>
        </row>
        <row r="13315">
          <cell r="A13315" t="str">
            <v>556453100</v>
          </cell>
        </row>
        <row r="13316">
          <cell r="A13316" t="str">
            <v>556453200</v>
          </cell>
        </row>
        <row r="13317">
          <cell r="A13317" t="str">
            <v>556455000</v>
          </cell>
        </row>
        <row r="13318">
          <cell r="A13318" t="str">
            <v>556455100</v>
          </cell>
        </row>
        <row r="13319">
          <cell r="A13319" t="str">
            <v>556455200</v>
          </cell>
        </row>
        <row r="13320">
          <cell r="A13320" t="str">
            <v>556457000</v>
          </cell>
        </row>
        <row r="13321">
          <cell r="A13321" t="str">
            <v>556457100</v>
          </cell>
        </row>
        <row r="13322">
          <cell r="A13322" t="str">
            <v>556459000</v>
          </cell>
        </row>
        <row r="13323">
          <cell r="A13323" t="str">
            <v>556459100</v>
          </cell>
        </row>
        <row r="13324">
          <cell r="A13324" t="str">
            <v>556800000</v>
          </cell>
        </row>
        <row r="13325">
          <cell r="A13325" t="str">
            <v>556830000</v>
          </cell>
        </row>
        <row r="13326">
          <cell r="A13326" t="str">
            <v>556830100</v>
          </cell>
        </row>
        <row r="13327">
          <cell r="A13327" t="str">
            <v>556833000</v>
          </cell>
        </row>
        <row r="13328">
          <cell r="A13328" t="str">
            <v>556833100</v>
          </cell>
        </row>
        <row r="13329">
          <cell r="A13329" t="str">
            <v>556833200</v>
          </cell>
        </row>
        <row r="13330">
          <cell r="A13330" t="str">
            <v>556835000</v>
          </cell>
        </row>
        <row r="13331">
          <cell r="A13331" t="str">
            <v>556835100</v>
          </cell>
        </row>
        <row r="13332">
          <cell r="A13332" t="str">
            <v>556835200</v>
          </cell>
        </row>
        <row r="13333">
          <cell r="A13333" t="str">
            <v>556835300</v>
          </cell>
        </row>
        <row r="13334">
          <cell r="A13334" t="str">
            <v>556835400</v>
          </cell>
        </row>
        <row r="13335">
          <cell r="A13335" t="str">
            <v>556837000</v>
          </cell>
        </row>
        <row r="13336">
          <cell r="A13336" t="str">
            <v>556837100</v>
          </cell>
        </row>
        <row r="13337">
          <cell r="A13337" t="str">
            <v>556837200</v>
          </cell>
        </row>
        <row r="13338">
          <cell r="A13338" t="str">
            <v>556837300</v>
          </cell>
        </row>
        <row r="13339">
          <cell r="A13339" t="str">
            <v>556837400</v>
          </cell>
        </row>
        <row r="13340">
          <cell r="A13340" t="str">
            <v>556839000</v>
          </cell>
        </row>
        <row r="13341">
          <cell r="A13341" t="str">
            <v>556839100</v>
          </cell>
        </row>
        <row r="13342">
          <cell r="A13342" t="str">
            <v>556839300</v>
          </cell>
        </row>
        <row r="13343">
          <cell r="A13343" t="str">
            <v>556843000</v>
          </cell>
        </row>
        <row r="13344">
          <cell r="A13344" t="str">
            <v>556843100</v>
          </cell>
        </row>
        <row r="13345">
          <cell r="A13345" t="str">
            <v>556843200</v>
          </cell>
        </row>
        <row r="13346">
          <cell r="A13346" t="str">
            <v>556845000</v>
          </cell>
        </row>
        <row r="13347">
          <cell r="A13347" t="str">
            <v>556845100</v>
          </cell>
        </row>
        <row r="13348">
          <cell r="A13348" t="str">
            <v>556847000</v>
          </cell>
        </row>
        <row r="13349">
          <cell r="A13349" t="str">
            <v>556847100</v>
          </cell>
        </row>
        <row r="13350">
          <cell r="A13350" t="str">
            <v>556847200</v>
          </cell>
        </row>
        <row r="13351">
          <cell r="A13351" t="str">
            <v>556849000</v>
          </cell>
        </row>
        <row r="13352">
          <cell r="A13352" t="str">
            <v>556849100</v>
          </cell>
        </row>
        <row r="13353">
          <cell r="A13353" t="str">
            <v>556849200</v>
          </cell>
        </row>
        <row r="13354">
          <cell r="A13354" t="str">
            <v>556853000</v>
          </cell>
        </row>
        <row r="13355">
          <cell r="A13355" t="str">
            <v>556853100</v>
          </cell>
        </row>
        <row r="13356">
          <cell r="A13356" t="str">
            <v>556855000</v>
          </cell>
        </row>
        <row r="13357">
          <cell r="A13357" t="str">
            <v>556855100</v>
          </cell>
        </row>
        <row r="13358">
          <cell r="A13358" t="str">
            <v>556857000</v>
          </cell>
        </row>
        <row r="13359">
          <cell r="A13359" t="str">
            <v>556857100</v>
          </cell>
        </row>
        <row r="13360">
          <cell r="A13360" t="str">
            <v>556857400</v>
          </cell>
        </row>
        <row r="13361">
          <cell r="A13361" t="str">
            <v>556857600</v>
          </cell>
        </row>
        <row r="13362">
          <cell r="A13362" t="str">
            <v>556857700</v>
          </cell>
        </row>
        <row r="13363">
          <cell r="A13363" t="str">
            <v>556859000</v>
          </cell>
        </row>
        <row r="13364">
          <cell r="A13364" t="str">
            <v>556859100</v>
          </cell>
        </row>
        <row r="13365">
          <cell r="A13365" t="str">
            <v>556859300</v>
          </cell>
        </row>
        <row r="13366">
          <cell r="A13366" t="str">
            <v>556863000</v>
          </cell>
        </row>
        <row r="13367">
          <cell r="A13367" t="str">
            <v>556863100</v>
          </cell>
        </row>
        <row r="13368">
          <cell r="A13368" t="str">
            <v>556863200</v>
          </cell>
        </row>
        <row r="13369">
          <cell r="A13369" t="str">
            <v>556863300</v>
          </cell>
        </row>
        <row r="13370">
          <cell r="A13370" t="str">
            <v>556865000</v>
          </cell>
        </row>
        <row r="13371">
          <cell r="A13371" t="str">
            <v>556865100</v>
          </cell>
        </row>
        <row r="13372">
          <cell r="A13372" t="str">
            <v>556865200</v>
          </cell>
        </row>
        <row r="13373">
          <cell r="A13373" t="str">
            <v>556867000</v>
          </cell>
        </row>
        <row r="13374">
          <cell r="A13374" t="str">
            <v>556867100</v>
          </cell>
        </row>
        <row r="13375">
          <cell r="A13375" t="str">
            <v>556867200</v>
          </cell>
        </row>
        <row r="13376">
          <cell r="A13376" t="str">
            <v>556867300</v>
          </cell>
        </row>
        <row r="13377">
          <cell r="A13377" t="str">
            <v>556867400</v>
          </cell>
        </row>
        <row r="13378">
          <cell r="A13378" t="str">
            <v>556867700</v>
          </cell>
        </row>
        <row r="13379">
          <cell r="A13379" t="str">
            <v>590000000</v>
          </cell>
        </row>
        <row r="13380">
          <cell r="A13380" t="str">
            <v>591000000</v>
          </cell>
        </row>
        <row r="13381">
          <cell r="A13381" t="str">
            <v>591000300</v>
          </cell>
        </row>
        <row r="13382">
          <cell r="A13382" t="str">
            <v>591000400</v>
          </cell>
        </row>
        <row r="13383">
          <cell r="A13383" t="str">
            <v>591000500</v>
          </cell>
        </row>
        <row r="13384">
          <cell r="A13384" t="str">
            <v>591000600</v>
          </cell>
        </row>
        <row r="13385">
          <cell r="A13385" t="str">
            <v>591000700</v>
          </cell>
        </row>
        <row r="13386">
          <cell r="A13386" t="str">
            <v>591010000</v>
          </cell>
        </row>
        <row r="13387">
          <cell r="A13387" t="str">
            <v>593200000</v>
          </cell>
        </row>
        <row r="13388">
          <cell r="A13388" t="str">
            <v>593230000</v>
          </cell>
        </row>
        <row r="13389">
          <cell r="A13389" t="str">
            <v>593230100</v>
          </cell>
        </row>
        <row r="13390">
          <cell r="A13390" t="str">
            <v>593230200</v>
          </cell>
        </row>
        <row r="13391">
          <cell r="A13391" t="str">
            <v>593233000</v>
          </cell>
        </row>
        <row r="13392">
          <cell r="A13392" t="str">
            <v>593233100</v>
          </cell>
        </row>
        <row r="13393">
          <cell r="A13393" t="str">
            <v>593233200</v>
          </cell>
        </row>
        <row r="13394">
          <cell r="A13394" t="str">
            <v>593233400</v>
          </cell>
        </row>
        <row r="13395">
          <cell r="A13395" t="str">
            <v>593233480</v>
          </cell>
        </row>
        <row r="13396">
          <cell r="A13396" t="str">
            <v>593233580</v>
          </cell>
        </row>
        <row r="13397">
          <cell r="A13397" t="str">
            <v>593233680</v>
          </cell>
        </row>
        <row r="13398">
          <cell r="A13398" t="str">
            <v>593233800</v>
          </cell>
        </row>
        <row r="13399">
          <cell r="A13399" t="str">
            <v>593233900</v>
          </cell>
        </row>
        <row r="13400">
          <cell r="A13400" t="str">
            <v>593235000</v>
          </cell>
        </row>
        <row r="13401">
          <cell r="A13401" t="str">
            <v>593235100</v>
          </cell>
        </row>
        <row r="13402">
          <cell r="A13402" t="str">
            <v>593235200</v>
          </cell>
        </row>
        <row r="13403">
          <cell r="A13403" t="str">
            <v>593235300</v>
          </cell>
        </row>
        <row r="13404">
          <cell r="A13404" t="str">
            <v>593235400</v>
          </cell>
        </row>
        <row r="13405">
          <cell r="A13405" t="str">
            <v>593235500</v>
          </cell>
        </row>
        <row r="13406">
          <cell r="A13406" t="str">
            <v>593235600</v>
          </cell>
        </row>
        <row r="13407">
          <cell r="A13407" t="str">
            <v>593239000</v>
          </cell>
        </row>
        <row r="13408">
          <cell r="A13408" t="str">
            <v>593239100</v>
          </cell>
        </row>
        <row r="13409">
          <cell r="A13409" t="str">
            <v>593239200</v>
          </cell>
        </row>
        <row r="13410">
          <cell r="A13410" t="str">
            <v>593239300</v>
          </cell>
        </row>
        <row r="13411">
          <cell r="A13411" t="str">
            <v>593239500</v>
          </cell>
        </row>
        <row r="13412">
          <cell r="A13412" t="str">
            <v>593239600</v>
          </cell>
        </row>
        <row r="13413">
          <cell r="A13413" t="str">
            <v>593239800</v>
          </cell>
        </row>
        <row r="13414">
          <cell r="A13414" t="str">
            <v>593240000</v>
          </cell>
        </row>
        <row r="13415">
          <cell r="A13415" t="str">
            <v>593240100</v>
          </cell>
        </row>
        <row r="13416">
          <cell r="A13416" t="str">
            <v>593240300</v>
          </cell>
        </row>
        <row r="13417">
          <cell r="A13417" t="str">
            <v>593240500</v>
          </cell>
        </row>
        <row r="13418">
          <cell r="A13418" t="str">
            <v>593240700</v>
          </cell>
        </row>
        <row r="13419">
          <cell r="A13419" t="str">
            <v>593240800</v>
          </cell>
        </row>
        <row r="13420">
          <cell r="A13420" t="str">
            <v>593241000</v>
          </cell>
        </row>
        <row r="13421">
          <cell r="A13421" t="str">
            <v>593241100</v>
          </cell>
        </row>
        <row r="13422">
          <cell r="A13422" t="str">
            <v>593241200</v>
          </cell>
        </row>
        <row r="13423">
          <cell r="A13423" t="str">
            <v>593241300</v>
          </cell>
        </row>
        <row r="13424">
          <cell r="A13424" t="str">
            <v>593241400</v>
          </cell>
        </row>
        <row r="13425">
          <cell r="A13425" t="str">
            <v>593241680</v>
          </cell>
        </row>
        <row r="13426">
          <cell r="A13426" t="str">
            <v>593241780</v>
          </cell>
        </row>
        <row r="13427">
          <cell r="A13427" t="str">
            <v>593241900</v>
          </cell>
        </row>
        <row r="13428">
          <cell r="A13428" t="str">
            <v>593242000</v>
          </cell>
        </row>
        <row r="13429">
          <cell r="A13429" t="str">
            <v>593242100</v>
          </cell>
        </row>
        <row r="13430">
          <cell r="A13430" t="str">
            <v>593242200</v>
          </cell>
        </row>
        <row r="13431">
          <cell r="A13431" t="str">
            <v>593242300</v>
          </cell>
        </row>
        <row r="13432">
          <cell r="A13432" t="str">
            <v>593242500</v>
          </cell>
        </row>
        <row r="13433">
          <cell r="A13433" t="str">
            <v>593242700</v>
          </cell>
        </row>
        <row r="13434">
          <cell r="A13434" t="str">
            <v>593243000</v>
          </cell>
        </row>
        <row r="13435">
          <cell r="A13435" t="str">
            <v>593243100</v>
          </cell>
        </row>
        <row r="13436">
          <cell r="A13436" t="str">
            <v>593243300</v>
          </cell>
        </row>
        <row r="13437">
          <cell r="A13437" t="str">
            <v>593243600</v>
          </cell>
        </row>
        <row r="13438">
          <cell r="A13438" t="str">
            <v>593244000</v>
          </cell>
        </row>
        <row r="13439">
          <cell r="A13439" t="str">
            <v>593244100</v>
          </cell>
        </row>
        <row r="13440">
          <cell r="A13440" t="str">
            <v>593244300</v>
          </cell>
        </row>
        <row r="13441">
          <cell r="A13441" t="str">
            <v>593244400</v>
          </cell>
        </row>
        <row r="13442">
          <cell r="A13442" t="str">
            <v>593244500</v>
          </cell>
        </row>
        <row r="13443">
          <cell r="A13443" t="str">
            <v>593244600</v>
          </cell>
        </row>
        <row r="13444">
          <cell r="A13444" t="str">
            <v>593244700</v>
          </cell>
        </row>
        <row r="13445">
          <cell r="A13445" t="str">
            <v>593245000</v>
          </cell>
        </row>
        <row r="13446">
          <cell r="A13446" t="str">
            <v>593245100</v>
          </cell>
        </row>
        <row r="13447">
          <cell r="A13447" t="str">
            <v>593245200</v>
          </cell>
        </row>
        <row r="13448">
          <cell r="A13448" t="str">
            <v>593245300</v>
          </cell>
        </row>
        <row r="13449">
          <cell r="A13449" t="str">
            <v>593245303</v>
          </cell>
        </row>
        <row r="13450">
          <cell r="A13450" t="str">
            <v>593245400</v>
          </cell>
        </row>
        <row r="13451">
          <cell r="A13451" t="str">
            <v>593245500</v>
          </cell>
        </row>
        <row r="13452">
          <cell r="A13452" t="str">
            <v>593245680</v>
          </cell>
        </row>
        <row r="13453">
          <cell r="A13453" t="str">
            <v>593245700</v>
          </cell>
        </row>
        <row r="13454">
          <cell r="A13454" t="str">
            <v>593245780</v>
          </cell>
        </row>
        <row r="13455">
          <cell r="A13455" t="str">
            <v>593246000</v>
          </cell>
        </row>
        <row r="13456">
          <cell r="A13456" t="str">
            <v>593246100</v>
          </cell>
        </row>
        <row r="13457">
          <cell r="A13457" t="str">
            <v>593246200</v>
          </cell>
        </row>
        <row r="13458">
          <cell r="A13458" t="str">
            <v>593246300</v>
          </cell>
        </row>
        <row r="13459">
          <cell r="A13459" t="str">
            <v>593246500</v>
          </cell>
        </row>
        <row r="13460">
          <cell r="A13460" t="str">
            <v>593246600</v>
          </cell>
        </row>
        <row r="13461">
          <cell r="A13461" t="str">
            <v>593246800</v>
          </cell>
        </row>
        <row r="13462">
          <cell r="A13462" t="str">
            <v>593247000</v>
          </cell>
        </row>
        <row r="13463">
          <cell r="A13463" t="str">
            <v>593247100</v>
          </cell>
        </row>
        <row r="13464">
          <cell r="A13464" t="str">
            <v>593247400</v>
          </cell>
        </row>
        <row r="13465">
          <cell r="A13465" t="str">
            <v>593247500</v>
          </cell>
        </row>
        <row r="13466">
          <cell r="A13466" t="str">
            <v>593247700</v>
          </cell>
        </row>
        <row r="13467">
          <cell r="A13467" t="str">
            <v>593248000</v>
          </cell>
        </row>
        <row r="13468">
          <cell r="A13468" t="str">
            <v>593248100</v>
          </cell>
        </row>
        <row r="13469">
          <cell r="A13469" t="str">
            <v>593248200</v>
          </cell>
        </row>
        <row r="13470">
          <cell r="A13470" t="str">
            <v>593248400</v>
          </cell>
        </row>
        <row r="13471">
          <cell r="A13471" t="str">
            <v>593248700</v>
          </cell>
        </row>
        <row r="13472">
          <cell r="A13472" t="str">
            <v>593249000</v>
          </cell>
        </row>
        <row r="13473">
          <cell r="A13473" t="str">
            <v>593249100</v>
          </cell>
        </row>
        <row r="13474">
          <cell r="A13474" t="str">
            <v>593249200</v>
          </cell>
        </row>
        <row r="13475">
          <cell r="A13475" t="str">
            <v>593249300</v>
          </cell>
        </row>
        <row r="13476">
          <cell r="A13476" t="str">
            <v>593249400</v>
          </cell>
        </row>
        <row r="13477">
          <cell r="A13477" t="str">
            <v>593249480</v>
          </cell>
        </row>
        <row r="13478">
          <cell r="A13478" t="str">
            <v>593249500</v>
          </cell>
        </row>
        <row r="13479">
          <cell r="A13479" t="str">
            <v>593249600</v>
          </cell>
        </row>
        <row r="13480">
          <cell r="A13480" t="str">
            <v>593249680</v>
          </cell>
        </row>
        <row r="13481">
          <cell r="A13481" t="str">
            <v>593249700</v>
          </cell>
        </row>
        <row r="13482">
          <cell r="A13482" t="str">
            <v>593249800</v>
          </cell>
        </row>
        <row r="13483">
          <cell r="A13483" t="str">
            <v>593251000</v>
          </cell>
        </row>
        <row r="13484">
          <cell r="A13484" t="str">
            <v>593251100</v>
          </cell>
        </row>
        <row r="13485">
          <cell r="A13485" t="str">
            <v>593251200</v>
          </cell>
        </row>
        <row r="13486">
          <cell r="A13486" t="str">
            <v>593251300</v>
          </cell>
        </row>
        <row r="13487">
          <cell r="A13487" t="str">
            <v>593251400</v>
          </cell>
        </row>
        <row r="13488">
          <cell r="A13488" t="str">
            <v>593251500</v>
          </cell>
        </row>
        <row r="13489">
          <cell r="A13489" t="str">
            <v>593251600</v>
          </cell>
        </row>
        <row r="13490">
          <cell r="A13490" t="str">
            <v>593251700</v>
          </cell>
        </row>
        <row r="13491">
          <cell r="A13491" t="str">
            <v>593251800</v>
          </cell>
        </row>
        <row r="13492">
          <cell r="A13492" t="str">
            <v>593400000</v>
          </cell>
        </row>
        <row r="13493">
          <cell r="A13493" t="str">
            <v>593430000</v>
          </cell>
        </row>
        <row r="13494">
          <cell r="A13494" t="str">
            <v>593430100</v>
          </cell>
        </row>
        <row r="13495">
          <cell r="A13495" t="str">
            <v>593430200</v>
          </cell>
        </row>
        <row r="13496">
          <cell r="A13496" t="str">
            <v>593430500</v>
          </cell>
        </row>
        <row r="13497">
          <cell r="A13497" t="str">
            <v>593430600</v>
          </cell>
        </row>
        <row r="13498">
          <cell r="A13498" t="str">
            <v>593432000</v>
          </cell>
        </row>
        <row r="13499">
          <cell r="A13499" t="str">
            <v>593432100</v>
          </cell>
        </row>
        <row r="13500">
          <cell r="A13500" t="str">
            <v>593433000</v>
          </cell>
        </row>
        <row r="13501">
          <cell r="A13501" t="str">
            <v>593433100</v>
          </cell>
        </row>
        <row r="13502">
          <cell r="A13502" t="str">
            <v>593435000</v>
          </cell>
        </row>
        <row r="13503">
          <cell r="A13503" t="str">
            <v>593435100</v>
          </cell>
        </row>
        <row r="13504">
          <cell r="A13504" t="str">
            <v>593435200</v>
          </cell>
        </row>
        <row r="13505">
          <cell r="A13505" t="str">
            <v>593436000</v>
          </cell>
        </row>
        <row r="13506">
          <cell r="A13506" t="str">
            <v>593436100</v>
          </cell>
        </row>
        <row r="13507">
          <cell r="A13507" t="str">
            <v>593436200</v>
          </cell>
        </row>
        <row r="13508">
          <cell r="A13508" t="str">
            <v>593437000</v>
          </cell>
        </row>
        <row r="13509">
          <cell r="A13509" t="str">
            <v>593437100</v>
          </cell>
        </row>
        <row r="13510">
          <cell r="A13510" t="str">
            <v>593437300</v>
          </cell>
        </row>
        <row r="13511">
          <cell r="A13511" t="str">
            <v>593438000</v>
          </cell>
        </row>
        <row r="13512">
          <cell r="A13512" t="str">
            <v>593438100</v>
          </cell>
        </row>
        <row r="13513">
          <cell r="A13513" t="str">
            <v>593438300</v>
          </cell>
        </row>
        <row r="13514">
          <cell r="A13514" t="str">
            <v>593439000</v>
          </cell>
        </row>
        <row r="13515">
          <cell r="A13515" t="str">
            <v>593439100</v>
          </cell>
        </row>
        <row r="13516">
          <cell r="A13516" t="str">
            <v>593439200</v>
          </cell>
        </row>
        <row r="13517">
          <cell r="A13517" t="str">
            <v>593439300</v>
          </cell>
        </row>
        <row r="13518">
          <cell r="A13518" t="str">
            <v>593441000</v>
          </cell>
        </row>
        <row r="13519">
          <cell r="A13519" t="str">
            <v>593441100</v>
          </cell>
        </row>
        <row r="13520">
          <cell r="A13520" t="str">
            <v>593443000</v>
          </cell>
        </row>
        <row r="13521">
          <cell r="A13521" t="str">
            <v>593443100</v>
          </cell>
        </row>
        <row r="13522">
          <cell r="A13522" t="str">
            <v>593443200</v>
          </cell>
        </row>
        <row r="13523">
          <cell r="A13523" t="str">
            <v>593445000</v>
          </cell>
        </row>
        <row r="13524">
          <cell r="A13524" t="str">
            <v>593445100</v>
          </cell>
        </row>
        <row r="13525">
          <cell r="A13525" t="str">
            <v>593445200</v>
          </cell>
        </row>
        <row r="13526">
          <cell r="A13526" t="str">
            <v>593449000</v>
          </cell>
        </row>
        <row r="13527">
          <cell r="A13527" t="str">
            <v>593449100</v>
          </cell>
        </row>
        <row r="13528">
          <cell r="A13528" t="str">
            <v>593449400</v>
          </cell>
        </row>
        <row r="13529">
          <cell r="A13529" t="str">
            <v>593449800</v>
          </cell>
        </row>
        <row r="13530">
          <cell r="A13530" t="str">
            <v>593600000</v>
          </cell>
        </row>
        <row r="13531">
          <cell r="A13531" t="str">
            <v>593620000</v>
          </cell>
        </row>
        <row r="13532">
          <cell r="A13532" t="str">
            <v>593620100</v>
          </cell>
        </row>
        <row r="13533">
          <cell r="A13533" t="str">
            <v>593620200</v>
          </cell>
        </row>
        <row r="13534">
          <cell r="A13534" t="str">
            <v>593633000</v>
          </cell>
        </row>
        <row r="13535">
          <cell r="A13535" t="str">
            <v>593633100</v>
          </cell>
        </row>
        <row r="13536">
          <cell r="A13536" t="str">
            <v>593633200</v>
          </cell>
        </row>
        <row r="13537">
          <cell r="A13537" t="str">
            <v>593635000</v>
          </cell>
        </row>
        <row r="13538">
          <cell r="A13538" t="str">
            <v>593635100</v>
          </cell>
        </row>
        <row r="13539">
          <cell r="A13539" t="str">
            <v>593635200</v>
          </cell>
        </row>
        <row r="13540">
          <cell r="A13540" t="str">
            <v>593637000</v>
          </cell>
        </row>
        <row r="13541">
          <cell r="A13541" t="str">
            <v>593637100</v>
          </cell>
        </row>
        <row r="13542">
          <cell r="A13542" t="str">
            <v>593637200</v>
          </cell>
        </row>
        <row r="13543">
          <cell r="A13543" t="str">
            <v>593639000</v>
          </cell>
        </row>
        <row r="13544">
          <cell r="A13544" t="str">
            <v>593639100</v>
          </cell>
        </row>
        <row r="13545">
          <cell r="A13545" t="str">
            <v>593639200</v>
          </cell>
        </row>
        <row r="13546">
          <cell r="A13546" t="str">
            <v>593639300</v>
          </cell>
        </row>
        <row r="13547">
          <cell r="A13547" t="str">
            <v>593643000</v>
          </cell>
        </row>
        <row r="13548">
          <cell r="A13548" t="str">
            <v>593643100</v>
          </cell>
        </row>
        <row r="13549">
          <cell r="A13549" t="str">
            <v>593643200</v>
          </cell>
        </row>
        <row r="13550">
          <cell r="A13550" t="str">
            <v>593645000</v>
          </cell>
        </row>
        <row r="13551">
          <cell r="A13551" t="str">
            <v>593645100</v>
          </cell>
        </row>
        <row r="13552">
          <cell r="A13552" t="str">
            <v>593647000</v>
          </cell>
        </row>
        <row r="13553">
          <cell r="A13553" t="str">
            <v>593647100</v>
          </cell>
        </row>
        <row r="13554">
          <cell r="A13554" t="str">
            <v>593647300</v>
          </cell>
        </row>
        <row r="13555">
          <cell r="A13555" t="str">
            <v>593647400</v>
          </cell>
        </row>
        <row r="13556">
          <cell r="A13556" t="str">
            <v>593649000</v>
          </cell>
        </row>
        <row r="13557">
          <cell r="A13557" t="str">
            <v>593649100</v>
          </cell>
        </row>
        <row r="13558">
          <cell r="A13558" t="str">
            <v>593651000</v>
          </cell>
        </row>
        <row r="13559">
          <cell r="A13559" t="str">
            <v>593651100</v>
          </cell>
        </row>
        <row r="13560">
          <cell r="A13560" t="str">
            <v>593651200</v>
          </cell>
        </row>
        <row r="13561">
          <cell r="A13561" t="str">
            <v>593651400</v>
          </cell>
        </row>
        <row r="13562">
          <cell r="A13562" t="str">
            <v>593651500</v>
          </cell>
        </row>
        <row r="13563">
          <cell r="A13563" t="str">
            <v>593653000</v>
          </cell>
        </row>
        <row r="13564">
          <cell r="A13564" t="str">
            <v>593653100</v>
          </cell>
        </row>
        <row r="13565">
          <cell r="A13565" t="str">
            <v>593653200</v>
          </cell>
        </row>
        <row r="13566">
          <cell r="A13566" t="str">
            <v>593653300</v>
          </cell>
        </row>
        <row r="13567">
          <cell r="A13567" t="str">
            <v>593655000</v>
          </cell>
        </row>
        <row r="13568">
          <cell r="A13568" t="str">
            <v>593655100</v>
          </cell>
        </row>
        <row r="13569">
          <cell r="A13569" t="str">
            <v>593655300</v>
          </cell>
        </row>
        <row r="13570">
          <cell r="A13570" t="str">
            <v>593657000</v>
          </cell>
        </row>
        <row r="13571">
          <cell r="A13571" t="str">
            <v>593657100</v>
          </cell>
        </row>
        <row r="13572">
          <cell r="A13572" t="str">
            <v>593657200</v>
          </cell>
        </row>
        <row r="13573">
          <cell r="A13573" t="str">
            <v>593659000</v>
          </cell>
        </row>
        <row r="13574">
          <cell r="A13574" t="str">
            <v>593659100</v>
          </cell>
        </row>
        <row r="13575">
          <cell r="A13575" t="str">
            <v>593663000</v>
          </cell>
        </row>
        <row r="13576">
          <cell r="A13576" t="str">
            <v>593663100</v>
          </cell>
        </row>
        <row r="13577">
          <cell r="A13577" t="str">
            <v>593663200</v>
          </cell>
        </row>
        <row r="13578">
          <cell r="A13578" t="str">
            <v>593663300</v>
          </cell>
        </row>
        <row r="13579">
          <cell r="A13579" t="str">
            <v>593663400</v>
          </cell>
        </row>
        <row r="13580">
          <cell r="A13580" t="str">
            <v>593665000</v>
          </cell>
        </row>
        <row r="13581">
          <cell r="A13581" t="str">
            <v>593665100</v>
          </cell>
        </row>
        <row r="13582">
          <cell r="A13582" t="str">
            <v>593665200</v>
          </cell>
        </row>
        <row r="13583">
          <cell r="A13583" t="str">
            <v>593665300</v>
          </cell>
        </row>
        <row r="13584">
          <cell r="A13584" t="str">
            <v>593665400</v>
          </cell>
        </row>
        <row r="13585">
          <cell r="A13585" t="str">
            <v>593667000</v>
          </cell>
        </row>
        <row r="13586">
          <cell r="A13586" t="str">
            <v>593667100</v>
          </cell>
        </row>
        <row r="13587">
          <cell r="A13587" t="str">
            <v>593667200</v>
          </cell>
        </row>
        <row r="13588">
          <cell r="A13588" t="str">
            <v>593667300</v>
          </cell>
        </row>
        <row r="13589">
          <cell r="A13589" t="str">
            <v>593669000</v>
          </cell>
        </row>
        <row r="13590">
          <cell r="A13590" t="str">
            <v>593669100</v>
          </cell>
        </row>
        <row r="13591">
          <cell r="A13591" t="str">
            <v>593669200</v>
          </cell>
        </row>
        <row r="13592">
          <cell r="A13592" t="str">
            <v>593669300</v>
          </cell>
        </row>
        <row r="13593">
          <cell r="A13593" t="str">
            <v>593669400</v>
          </cell>
        </row>
        <row r="13594">
          <cell r="A13594" t="str">
            <v>593671000</v>
          </cell>
        </row>
        <row r="13595">
          <cell r="A13595" t="str">
            <v>593671100</v>
          </cell>
        </row>
        <row r="13596">
          <cell r="A13596" t="str">
            <v>593671200</v>
          </cell>
        </row>
        <row r="13597">
          <cell r="A13597" t="str">
            <v>593671300</v>
          </cell>
        </row>
        <row r="13598">
          <cell r="A13598" t="str">
            <v>593671400</v>
          </cell>
        </row>
        <row r="13599">
          <cell r="A13599" t="str">
            <v>593673000</v>
          </cell>
        </row>
        <row r="13600">
          <cell r="A13600" t="str">
            <v>593673100</v>
          </cell>
        </row>
        <row r="13601">
          <cell r="A13601" t="str">
            <v>593673200</v>
          </cell>
        </row>
        <row r="13602">
          <cell r="A13602" t="str">
            <v>593673300</v>
          </cell>
        </row>
        <row r="13603">
          <cell r="A13603" t="str">
            <v>593675000</v>
          </cell>
        </row>
        <row r="13604">
          <cell r="A13604" t="str">
            <v>593675100</v>
          </cell>
        </row>
        <row r="13605">
          <cell r="A13605" t="str">
            <v>593675200</v>
          </cell>
        </row>
        <row r="13606">
          <cell r="A13606" t="str">
            <v>593677000</v>
          </cell>
        </row>
        <row r="13607">
          <cell r="A13607" t="str">
            <v>593677100</v>
          </cell>
        </row>
        <row r="13608">
          <cell r="A13608" t="str">
            <v>593677200</v>
          </cell>
        </row>
        <row r="13609">
          <cell r="A13609" t="str">
            <v>593677300</v>
          </cell>
        </row>
        <row r="13610">
          <cell r="A13610" t="str">
            <v>593677400</v>
          </cell>
        </row>
        <row r="13611">
          <cell r="A13611" t="str">
            <v>593677500</v>
          </cell>
        </row>
        <row r="13612">
          <cell r="A13612" t="str">
            <v>593679000</v>
          </cell>
        </row>
        <row r="13613">
          <cell r="A13613" t="str">
            <v>593679100</v>
          </cell>
        </row>
        <row r="13614">
          <cell r="A13614" t="str">
            <v>593679200</v>
          </cell>
        </row>
        <row r="13615">
          <cell r="A13615" t="str">
            <v>593679300</v>
          </cell>
        </row>
        <row r="13616">
          <cell r="A13616" t="str">
            <v>593683000</v>
          </cell>
        </row>
        <row r="13617">
          <cell r="A13617" t="str">
            <v>593683100</v>
          </cell>
        </row>
        <row r="13618">
          <cell r="A13618" t="str">
            <v>593683200</v>
          </cell>
        </row>
        <row r="13619">
          <cell r="A13619" t="str">
            <v>593683300</v>
          </cell>
        </row>
        <row r="13620">
          <cell r="A13620" t="str">
            <v>593683400</v>
          </cell>
        </row>
        <row r="13621">
          <cell r="A13621" t="str">
            <v>593685000</v>
          </cell>
        </row>
        <row r="13622">
          <cell r="A13622" t="str">
            <v>593685100</v>
          </cell>
        </row>
        <row r="13623">
          <cell r="A13623" t="str">
            <v>593685200</v>
          </cell>
        </row>
        <row r="13624">
          <cell r="A13624" t="str">
            <v>593685300</v>
          </cell>
        </row>
        <row r="13625">
          <cell r="A13625" t="str">
            <v>593685400</v>
          </cell>
        </row>
        <row r="13626">
          <cell r="A13626" t="str">
            <v>594200000</v>
          </cell>
        </row>
        <row r="13627">
          <cell r="A13627" t="str">
            <v>594230000</v>
          </cell>
        </row>
        <row r="13628">
          <cell r="A13628" t="str">
            <v>594230100</v>
          </cell>
        </row>
        <row r="13629">
          <cell r="A13629" t="str">
            <v>594233000</v>
          </cell>
        </row>
        <row r="13630">
          <cell r="A13630" t="str">
            <v>594233100</v>
          </cell>
        </row>
        <row r="13631">
          <cell r="A13631" t="str">
            <v>594233200</v>
          </cell>
        </row>
        <row r="13632">
          <cell r="A13632" t="str">
            <v>594233300</v>
          </cell>
        </row>
        <row r="13633">
          <cell r="A13633" t="str">
            <v>594235000</v>
          </cell>
        </row>
        <row r="13634">
          <cell r="A13634" t="str">
            <v>594235100</v>
          </cell>
        </row>
        <row r="13635">
          <cell r="A13635" t="str">
            <v>594235200</v>
          </cell>
        </row>
        <row r="13636">
          <cell r="A13636" t="str">
            <v>594235300</v>
          </cell>
        </row>
        <row r="13637">
          <cell r="A13637" t="str">
            <v>594235400</v>
          </cell>
        </row>
        <row r="13638">
          <cell r="A13638" t="str">
            <v>594237000</v>
          </cell>
        </row>
        <row r="13639">
          <cell r="A13639" t="str">
            <v>594237100</v>
          </cell>
        </row>
        <row r="13640">
          <cell r="A13640" t="str">
            <v>594237200</v>
          </cell>
        </row>
        <row r="13641">
          <cell r="A13641" t="str">
            <v>594237300</v>
          </cell>
        </row>
        <row r="13642">
          <cell r="A13642" t="str">
            <v>594237400</v>
          </cell>
        </row>
        <row r="13643">
          <cell r="A13643" t="str">
            <v>594239000</v>
          </cell>
        </row>
        <row r="13644">
          <cell r="A13644" t="str">
            <v>594239100</v>
          </cell>
        </row>
        <row r="13645">
          <cell r="A13645" t="str">
            <v>594239200</v>
          </cell>
        </row>
        <row r="13646">
          <cell r="A13646" t="str">
            <v>594239300</v>
          </cell>
        </row>
        <row r="13647">
          <cell r="A13647" t="str">
            <v>594241000</v>
          </cell>
        </row>
        <row r="13648">
          <cell r="A13648" t="str">
            <v>594241100</v>
          </cell>
        </row>
        <row r="13649">
          <cell r="A13649" t="str">
            <v>594241200</v>
          </cell>
        </row>
        <row r="13650">
          <cell r="A13650" t="str">
            <v>594241300</v>
          </cell>
        </row>
        <row r="13651">
          <cell r="A13651" t="str">
            <v>594243000</v>
          </cell>
        </row>
        <row r="13652">
          <cell r="A13652" t="str">
            <v>594243100</v>
          </cell>
        </row>
        <row r="13653">
          <cell r="A13653" t="str">
            <v>594243200</v>
          </cell>
        </row>
        <row r="13654">
          <cell r="A13654" t="str">
            <v>594243300</v>
          </cell>
        </row>
        <row r="13655">
          <cell r="A13655" t="str">
            <v>594243500</v>
          </cell>
        </row>
        <row r="13656">
          <cell r="A13656" t="str">
            <v>594243600</v>
          </cell>
        </row>
        <row r="13657">
          <cell r="A13657" t="str">
            <v>594245000</v>
          </cell>
        </row>
        <row r="13658">
          <cell r="A13658" t="str">
            <v>594245100</v>
          </cell>
        </row>
        <row r="13659">
          <cell r="A13659" t="str">
            <v>594245200</v>
          </cell>
        </row>
        <row r="13660">
          <cell r="A13660" t="str">
            <v>594245300</v>
          </cell>
        </row>
        <row r="13661">
          <cell r="A13661" t="str">
            <v>594245400</v>
          </cell>
        </row>
        <row r="13662">
          <cell r="A13662" t="str">
            <v>594245500</v>
          </cell>
        </row>
        <row r="13663">
          <cell r="A13663" t="str">
            <v>594245600</v>
          </cell>
        </row>
        <row r="13664">
          <cell r="A13664" t="str">
            <v>594245700</v>
          </cell>
        </row>
        <row r="13665">
          <cell r="A13665" t="str">
            <v>594247000</v>
          </cell>
        </row>
        <row r="13666">
          <cell r="A13666" t="str">
            <v>594247100</v>
          </cell>
        </row>
        <row r="13667">
          <cell r="A13667" t="str">
            <v>594247200</v>
          </cell>
        </row>
        <row r="13668">
          <cell r="A13668" t="str">
            <v>594247300</v>
          </cell>
        </row>
        <row r="13669">
          <cell r="A13669" t="str">
            <v>594249000</v>
          </cell>
        </row>
        <row r="13670">
          <cell r="A13670" t="str">
            <v>594249100</v>
          </cell>
        </row>
        <row r="13671">
          <cell r="A13671" t="str">
            <v>594249200</v>
          </cell>
        </row>
        <row r="13672">
          <cell r="A13672" t="str">
            <v>594249300</v>
          </cell>
        </row>
        <row r="13673">
          <cell r="A13673" t="str">
            <v>594249400</v>
          </cell>
        </row>
        <row r="13674">
          <cell r="A13674" t="str">
            <v>594251000</v>
          </cell>
        </row>
        <row r="13675">
          <cell r="A13675" t="str">
            <v>594251100</v>
          </cell>
        </row>
        <row r="13676">
          <cell r="A13676" t="str">
            <v>594251200</v>
          </cell>
        </row>
        <row r="13677">
          <cell r="A13677" t="str">
            <v>594253000</v>
          </cell>
        </row>
        <row r="13678">
          <cell r="A13678" t="str">
            <v>594253100</v>
          </cell>
        </row>
        <row r="13679">
          <cell r="A13679" t="str">
            <v>594253200</v>
          </cell>
        </row>
        <row r="13680">
          <cell r="A13680" t="str">
            <v>594253300</v>
          </cell>
        </row>
        <row r="13681">
          <cell r="A13681" t="str">
            <v>594253400</v>
          </cell>
        </row>
        <row r="13682">
          <cell r="A13682" t="str">
            <v>594253500</v>
          </cell>
        </row>
        <row r="13683">
          <cell r="A13683" t="str">
            <v>594255000</v>
          </cell>
        </row>
        <row r="13684">
          <cell r="A13684" t="str">
            <v>594255100</v>
          </cell>
        </row>
        <row r="13685">
          <cell r="A13685" t="str">
            <v>594255200</v>
          </cell>
        </row>
        <row r="13686">
          <cell r="A13686" t="str">
            <v>594255300</v>
          </cell>
        </row>
        <row r="13687">
          <cell r="A13687" t="str">
            <v>594255400</v>
          </cell>
        </row>
        <row r="13688">
          <cell r="A13688" t="str">
            <v>594256000</v>
          </cell>
        </row>
        <row r="13689">
          <cell r="A13689" t="str">
            <v>594256100</v>
          </cell>
        </row>
        <row r="13690">
          <cell r="A13690" t="str">
            <v>594256300</v>
          </cell>
        </row>
        <row r="13691">
          <cell r="A13691" t="str">
            <v>594256500</v>
          </cell>
        </row>
        <row r="13692">
          <cell r="A13692" t="str">
            <v>594257000</v>
          </cell>
        </row>
        <row r="13693">
          <cell r="A13693" t="str">
            <v>594257100</v>
          </cell>
        </row>
        <row r="13694">
          <cell r="A13694" t="str">
            <v>594257200</v>
          </cell>
        </row>
        <row r="13695">
          <cell r="A13695" t="str">
            <v>594257300</v>
          </cell>
        </row>
        <row r="13696">
          <cell r="A13696" t="str">
            <v>594257400</v>
          </cell>
        </row>
        <row r="13697">
          <cell r="A13697" t="str">
            <v>594261000</v>
          </cell>
        </row>
        <row r="13698">
          <cell r="A13698" t="str">
            <v>594261100</v>
          </cell>
        </row>
        <row r="13699">
          <cell r="A13699" t="str">
            <v>594261200</v>
          </cell>
        </row>
        <row r="13700">
          <cell r="A13700" t="str">
            <v>594261300</v>
          </cell>
        </row>
        <row r="13701">
          <cell r="A13701" t="str">
            <v>594600000</v>
          </cell>
        </row>
        <row r="13702">
          <cell r="A13702" t="str">
            <v>594630000</v>
          </cell>
        </row>
        <row r="13703">
          <cell r="A13703" t="str">
            <v>594630100</v>
          </cell>
        </row>
        <row r="13704">
          <cell r="A13704" t="str">
            <v>594630103</v>
          </cell>
        </row>
        <row r="13705">
          <cell r="A13705" t="str">
            <v>594630200</v>
          </cell>
        </row>
        <row r="13706">
          <cell r="A13706" t="str">
            <v>594630203</v>
          </cell>
        </row>
        <row r="13707">
          <cell r="A13707" t="str">
            <v>594633000</v>
          </cell>
        </row>
        <row r="13708">
          <cell r="A13708" t="str">
            <v>594633100</v>
          </cell>
        </row>
        <row r="13709">
          <cell r="A13709" t="str">
            <v>594633200</v>
          </cell>
        </row>
        <row r="13710">
          <cell r="A13710" t="str">
            <v>594633400</v>
          </cell>
        </row>
        <row r="13711">
          <cell r="A13711" t="str">
            <v>594635000</v>
          </cell>
        </row>
        <row r="13712">
          <cell r="A13712" t="str">
            <v>594635100</v>
          </cell>
        </row>
        <row r="13713">
          <cell r="A13713" t="str">
            <v>594635200</v>
          </cell>
        </row>
        <row r="13714">
          <cell r="A13714" t="str">
            <v>594635300</v>
          </cell>
        </row>
        <row r="13715">
          <cell r="A13715" t="str">
            <v>594637000</v>
          </cell>
        </row>
        <row r="13716">
          <cell r="A13716" t="str">
            <v>594637100</v>
          </cell>
        </row>
        <row r="13717">
          <cell r="A13717" t="str">
            <v>594637200</v>
          </cell>
        </row>
        <row r="13718">
          <cell r="A13718" t="str">
            <v>594637300</v>
          </cell>
        </row>
        <row r="13719">
          <cell r="A13719" t="str">
            <v>594637400</v>
          </cell>
        </row>
        <row r="13720">
          <cell r="A13720" t="str">
            <v>594639000</v>
          </cell>
        </row>
        <row r="13721">
          <cell r="A13721" t="str">
            <v>594639100</v>
          </cell>
        </row>
        <row r="13722">
          <cell r="A13722" t="str">
            <v>594639200</v>
          </cell>
        </row>
        <row r="13723">
          <cell r="A13723" t="str">
            <v>594639300</v>
          </cell>
        </row>
        <row r="13724">
          <cell r="A13724" t="str">
            <v>594639400</v>
          </cell>
        </row>
        <row r="13725">
          <cell r="A13725" t="str">
            <v>594639500</v>
          </cell>
        </row>
        <row r="13726">
          <cell r="A13726" t="str">
            <v>594641000</v>
          </cell>
        </row>
        <row r="13727">
          <cell r="A13727" t="str">
            <v>594641100</v>
          </cell>
        </row>
        <row r="13728">
          <cell r="A13728" t="str">
            <v>594641200</v>
          </cell>
        </row>
        <row r="13729">
          <cell r="A13729" t="str">
            <v>594641300</v>
          </cell>
        </row>
        <row r="13730">
          <cell r="A13730" t="str">
            <v>594643000</v>
          </cell>
        </row>
        <row r="13731">
          <cell r="A13731" t="str">
            <v>594643100</v>
          </cell>
        </row>
        <row r="13732">
          <cell r="A13732" t="str">
            <v>594643200</v>
          </cell>
        </row>
        <row r="13733">
          <cell r="A13733" t="str">
            <v>594643300</v>
          </cell>
        </row>
        <row r="13734">
          <cell r="A13734" t="str">
            <v>594643400</v>
          </cell>
        </row>
        <row r="13735">
          <cell r="A13735" t="str">
            <v>594645000</v>
          </cell>
        </row>
        <row r="13736">
          <cell r="A13736" t="str">
            <v>594645100</v>
          </cell>
        </row>
        <row r="13737">
          <cell r="A13737" t="str">
            <v>594645200</v>
          </cell>
        </row>
        <row r="13738">
          <cell r="A13738" t="str">
            <v>594645300</v>
          </cell>
        </row>
        <row r="13739">
          <cell r="A13739" t="str">
            <v>594645400</v>
          </cell>
        </row>
        <row r="13740">
          <cell r="A13740" t="str">
            <v>594645500</v>
          </cell>
        </row>
        <row r="13741">
          <cell r="A13741" t="str">
            <v>594647000</v>
          </cell>
        </row>
        <row r="13742">
          <cell r="A13742" t="str">
            <v>594647100</v>
          </cell>
        </row>
        <row r="13743">
          <cell r="A13743" t="str">
            <v>594647200</v>
          </cell>
        </row>
        <row r="13744">
          <cell r="A13744" t="str">
            <v>594647300</v>
          </cell>
        </row>
        <row r="13745">
          <cell r="A13745" t="str">
            <v>594649000</v>
          </cell>
        </row>
        <row r="13746">
          <cell r="A13746" t="str">
            <v>594649100</v>
          </cell>
        </row>
        <row r="13747">
          <cell r="A13747" t="str">
            <v>594649200</v>
          </cell>
        </row>
        <row r="13748">
          <cell r="A13748" t="str">
            <v>594649300</v>
          </cell>
        </row>
        <row r="13749">
          <cell r="A13749" t="str">
            <v>594649500</v>
          </cell>
        </row>
        <row r="13750">
          <cell r="A13750" t="str">
            <v>594649600</v>
          </cell>
        </row>
        <row r="13751">
          <cell r="A13751" t="str">
            <v>594651000</v>
          </cell>
        </row>
        <row r="13752">
          <cell r="A13752" t="str">
            <v>594651100</v>
          </cell>
        </row>
        <row r="13753">
          <cell r="A13753" t="str">
            <v>594651200</v>
          </cell>
        </row>
        <row r="13754">
          <cell r="A13754" t="str">
            <v>594651300</v>
          </cell>
        </row>
        <row r="13755">
          <cell r="A13755" t="str">
            <v>594651400</v>
          </cell>
        </row>
        <row r="13756">
          <cell r="A13756" t="str">
            <v>594651500</v>
          </cell>
        </row>
        <row r="13757">
          <cell r="A13757" t="str">
            <v>594653000</v>
          </cell>
        </row>
        <row r="13758">
          <cell r="A13758" t="str">
            <v>594653100</v>
          </cell>
        </row>
        <row r="13759">
          <cell r="A13759" t="str">
            <v>594653200</v>
          </cell>
        </row>
        <row r="13760">
          <cell r="A13760" t="str">
            <v>594655000</v>
          </cell>
        </row>
        <row r="13761">
          <cell r="A13761" t="str">
            <v>594655100</v>
          </cell>
        </row>
        <row r="13762">
          <cell r="A13762" t="str">
            <v>594655200</v>
          </cell>
        </row>
        <row r="13763">
          <cell r="A13763" t="str">
            <v>594655300</v>
          </cell>
        </row>
        <row r="13764">
          <cell r="A13764" t="str">
            <v>594655400</v>
          </cell>
        </row>
        <row r="13765">
          <cell r="A13765" t="str">
            <v>594657000</v>
          </cell>
        </row>
        <row r="13766">
          <cell r="A13766" t="str">
            <v>594657100</v>
          </cell>
        </row>
        <row r="13767">
          <cell r="A13767" t="str">
            <v>594657200</v>
          </cell>
        </row>
        <row r="13768">
          <cell r="A13768" t="str">
            <v>594657300</v>
          </cell>
        </row>
        <row r="13769">
          <cell r="A13769" t="str">
            <v>594657400</v>
          </cell>
        </row>
        <row r="13770">
          <cell r="A13770" t="str">
            <v>594661000</v>
          </cell>
        </row>
        <row r="13771">
          <cell r="A13771" t="str">
            <v>594661100</v>
          </cell>
        </row>
        <row r="13772">
          <cell r="A13772" t="str">
            <v>594661200</v>
          </cell>
        </row>
        <row r="13773">
          <cell r="A13773" t="str">
            <v>594661300</v>
          </cell>
        </row>
        <row r="13774">
          <cell r="A13774" t="str">
            <v>594661400</v>
          </cell>
        </row>
        <row r="13775">
          <cell r="A13775" t="str">
            <v>594661500</v>
          </cell>
        </row>
        <row r="13776">
          <cell r="A13776" t="str">
            <v>594661600</v>
          </cell>
        </row>
        <row r="13777">
          <cell r="A13777" t="str">
            <v>594663000</v>
          </cell>
        </row>
        <row r="13778">
          <cell r="A13778" t="str">
            <v>594663100</v>
          </cell>
        </row>
        <row r="13779">
          <cell r="A13779" t="str">
            <v>594663200</v>
          </cell>
        </row>
        <row r="13780">
          <cell r="A13780" t="str">
            <v>595000000</v>
          </cell>
        </row>
        <row r="13781">
          <cell r="A13781" t="str">
            <v>595030000</v>
          </cell>
        </row>
        <row r="13782">
          <cell r="A13782" t="str">
            <v>595030100</v>
          </cell>
        </row>
        <row r="13783">
          <cell r="A13783" t="str">
            <v>595033000</v>
          </cell>
        </row>
        <row r="13784">
          <cell r="A13784" t="str">
            <v>595033100</v>
          </cell>
        </row>
        <row r="13785">
          <cell r="A13785" t="str">
            <v>595033200</v>
          </cell>
        </row>
        <row r="13786">
          <cell r="A13786" t="str">
            <v>595035000</v>
          </cell>
        </row>
        <row r="13787">
          <cell r="A13787" t="str">
            <v>595035100</v>
          </cell>
        </row>
        <row r="13788">
          <cell r="A13788" t="str">
            <v>595035300</v>
          </cell>
        </row>
        <row r="13789">
          <cell r="A13789" t="str">
            <v>595035400</v>
          </cell>
        </row>
        <row r="13790">
          <cell r="A13790" t="str">
            <v>595035500</v>
          </cell>
        </row>
        <row r="13791">
          <cell r="A13791" t="str">
            <v>595035600</v>
          </cell>
        </row>
        <row r="13792">
          <cell r="A13792" t="str">
            <v>595037000</v>
          </cell>
        </row>
        <row r="13793">
          <cell r="A13793" t="str">
            <v>595037100</v>
          </cell>
        </row>
        <row r="13794">
          <cell r="A13794" t="str">
            <v>595037200</v>
          </cell>
        </row>
        <row r="13795">
          <cell r="A13795" t="str">
            <v>595037400</v>
          </cell>
        </row>
        <row r="13796">
          <cell r="A13796" t="str">
            <v>595037600</v>
          </cell>
        </row>
        <row r="13797">
          <cell r="A13797" t="str">
            <v>595041000</v>
          </cell>
        </row>
        <row r="13798">
          <cell r="A13798" t="str">
            <v>595041100</v>
          </cell>
        </row>
        <row r="13799">
          <cell r="A13799" t="str">
            <v>595041200</v>
          </cell>
        </row>
        <row r="13800">
          <cell r="A13800" t="str">
            <v>595041400</v>
          </cell>
        </row>
        <row r="13801">
          <cell r="A13801" t="str">
            <v>595041500</v>
          </cell>
        </row>
        <row r="13802">
          <cell r="A13802" t="str">
            <v>595041600</v>
          </cell>
        </row>
        <row r="13803">
          <cell r="A13803" t="str">
            <v>595043000</v>
          </cell>
        </row>
        <row r="13804">
          <cell r="A13804" t="str">
            <v>595043100</v>
          </cell>
        </row>
        <row r="13805">
          <cell r="A13805" t="str">
            <v>595043300</v>
          </cell>
        </row>
        <row r="13806">
          <cell r="A13806" t="str">
            <v>595043400</v>
          </cell>
        </row>
        <row r="13807">
          <cell r="A13807" t="str">
            <v>595043500</v>
          </cell>
        </row>
        <row r="13808">
          <cell r="A13808" t="str">
            <v>595045000</v>
          </cell>
        </row>
        <row r="13809">
          <cell r="A13809" t="str">
            <v>595045100</v>
          </cell>
        </row>
        <row r="13810">
          <cell r="A13810" t="str">
            <v>595045200</v>
          </cell>
        </row>
        <row r="13811">
          <cell r="A13811" t="str">
            <v>595045400</v>
          </cell>
        </row>
        <row r="13812">
          <cell r="A13812" t="str">
            <v>595047000</v>
          </cell>
        </row>
        <row r="13813">
          <cell r="A13813" t="str">
            <v>595047100</v>
          </cell>
        </row>
        <row r="13814">
          <cell r="A13814" t="str">
            <v>595047200</v>
          </cell>
        </row>
        <row r="13815">
          <cell r="A13815" t="str">
            <v>595049000</v>
          </cell>
        </row>
        <row r="13816">
          <cell r="A13816" t="str">
            <v>595049100</v>
          </cell>
        </row>
        <row r="13817">
          <cell r="A13817" t="str">
            <v>595049200</v>
          </cell>
        </row>
        <row r="13818">
          <cell r="A13818" t="str">
            <v>595049300</v>
          </cell>
        </row>
        <row r="13819">
          <cell r="A13819" t="str">
            <v>595050000</v>
          </cell>
        </row>
        <row r="13820">
          <cell r="A13820" t="str">
            <v>595050100</v>
          </cell>
        </row>
        <row r="13821">
          <cell r="A13821" t="str">
            <v>595050300</v>
          </cell>
        </row>
        <row r="13822">
          <cell r="A13822" t="str">
            <v>595050400</v>
          </cell>
        </row>
        <row r="13823">
          <cell r="A13823" t="str">
            <v>595050500</v>
          </cell>
        </row>
        <row r="13824">
          <cell r="A13824" t="str">
            <v>595050600</v>
          </cell>
        </row>
        <row r="13825">
          <cell r="A13825" t="str">
            <v>595050800</v>
          </cell>
        </row>
        <row r="13826">
          <cell r="A13826" t="str">
            <v>595051000</v>
          </cell>
        </row>
        <row r="13827">
          <cell r="A13827" t="str">
            <v>595051100</v>
          </cell>
        </row>
        <row r="13828">
          <cell r="A13828" t="str">
            <v>595051200</v>
          </cell>
        </row>
        <row r="13829">
          <cell r="A13829" t="str">
            <v>595053000</v>
          </cell>
        </row>
        <row r="13830">
          <cell r="A13830" t="str">
            <v>595053100</v>
          </cell>
        </row>
        <row r="13831">
          <cell r="A13831" t="str">
            <v>595053200</v>
          </cell>
        </row>
        <row r="13832">
          <cell r="A13832" t="str">
            <v>595053300</v>
          </cell>
        </row>
        <row r="13833">
          <cell r="A13833" t="str">
            <v>595053400</v>
          </cell>
        </row>
        <row r="13834">
          <cell r="A13834" t="str">
            <v>595053500</v>
          </cell>
        </row>
        <row r="13835">
          <cell r="A13835" t="str">
            <v>595055000</v>
          </cell>
        </row>
        <row r="13836">
          <cell r="A13836" t="str">
            <v>595055100</v>
          </cell>
        </row>
        <row r="13837">
          <cell r="A13837" t="str">
            <v>595055200</v>
          </cell>
        </row>
        <row r="13838">
          <cell r="A13838" t="str">
            <v>595055300</v>
          </cell>
        </row>
        <row r="13839">
          <cell r="A13839" t="str">
            <v>595057000</v>
          </cell>
        </row>
        <row r="13840">
          <cell r="A13840" t="str">
            <v>595057100</v>
          </cell>
        </row>
        <row r="13841">
          <cell r="A13841" t="str">
            <v>595057200</v>
          </cell>
        </row>
        <row r="13842">
          <cell r="A13842" t="str">
            <v>595057300</v>
          </cell>
        </row>
        <row r="13843">
          <cell r="A13843" t="str">
            <v>595057400</v>
          </cell>
        </row>
        <row r="13844">
          <cell r="A13844" t="str">
            <v>595057500</v>
          </cell>
        </row>
        <row r="13845">
          <cell r="A13845" t="str">
            <v>595057600</v>
          </cell>
        </row>
        <row r="13846">
          <cell r="A13846" t="str">
            <v>595057700</v>
          </cell>
        </row>
        <row r="13847">
          <cell r="A13847" t="str">
            <v>595059000</v>
          </cell>
        </row>
        <row r="13848">
          <cell r="A13848" t="str">
            <v>595059100</v>
          </cell>
        </row>
        <row r="13849">
          <cell r="A13849" t="str">
            <v>595059200</v>
          </cell>
        </row>
        <row r="13850">
          <cell r="A13850" t="str">
            <v>595059300</v>
          </cell>
        </row>
        <row r="13851">
          <cell r="A13851" t="str">
            <v>595063000</v>
          </cell>
        </row>
        <row r="13852">
          <cell r="A13852" t="str">
            <v>595063100</v>
          </cell>
        </row>
        <row r="13853">
          <cell r="A13853" t="str">
            <v>595063200</v>
          </cell>
        </row>
        <row r="13854">
          <cell r="A13854" t="str">
            <v>595063300</v>
          </cell>
        </row>
        <row r="13855">
          <cell r="A13855" t="str">
            <v>595063400</v>
          </cell>
        </row>
        <row r="13856">
          <cell r="A13856" t="str">
            <v>595064000</v>
          </cell>
        </row>
        <row r="13857">
          <cell r="A13857" t="str">
            <v>595064100</v>
          </cell>
        </row>
        <row r="13858">
          <cell r="A13858" t="str">
            <v>595064300</v>
          </cell>
        </row>
        <row r="13859">
          <cell r="A13859" t="str">
            <v>595064400</v>
          </cell>
        </row>
        <row r="13860">
          <cell r="A13860" t="str">
            <v>595065000</v>
          </cell>
        </row>
        <row r="13861">
          <cell r="A13861" t="str">
            <v>595065100</v>
          </cell>
        </row>
        <row r="13862">
          <cell r="A13862" t="str">
            <v>595065200</v>
          </cell>
        </row>
        <row r="13863">
          <cell r="A13863" t="str">
            <v>595065400</v>
          </cell>
        </row>
        <row r="13864">
          <cell r="A13864" t="str">
            <v>595065500</v>
          </cell>
        </row>
        <row r="13865">
          <cell r="A13865" t="str">
            <v>595065600</v>
          </cell>
        </row>
        <row r="13866">
          <cell r="A13866" t="str">
            <v>595067000</v>
          </cell>
        </row>
        <row r="13867">
          <cell r="A13867" t="str">
            <v>595067100</v>
          </cell>
        </row>
        <row r="13868">
          <cell r="A13868" t="str">
            <v>595069000</v>
          </cell>
        </row>
        <row r="13869">
          <cell r="A13869" t="str">
            <v>595069100</v>
          </cell>
        </row>
        <row r="13870">
          <cell r="A13870" t="str">
            <v>595069200</v>
          </cell>
        </row>
        <row r="13871">
          <cell r="A13871" t="str">
            <v>595069300</v>
          </cell>
        </row>
        <row r="13872">
          <cell r="A13872" t="str">
            <v>595069400</v>
          </cell>
        </row>
        <row r="13873">
          <cell r="A13873" t="str">
            <v>595200000</v>
          </cell>
        </row>
        <row r="13874">
          <cell r="A13874" t="str">
            <v>595220000</v>
          </cell>
        </row>
        <row r="13875">
          <cell r="A13875" t="str">
            <v>595220100</v>
          </cell>
        </row>
        <row r="13876">
          <cell r="A13876" t="str">
            <v>595231000</v>
          </cell>
        </row>
        <row r="13877">
          <cell r="A13877" t="str">
            <v>595231100</v>
          </cell>
        </row>
        <row r="13878">
          <cell r="A13878" t="str">
            <v>595231200</v>
          </cell>
        </row>
        <row r="13879">
          <cell r="A13879" t="str">
            <v>595231300</v>
          </cell>
        </row>
        <row r="13880">
          <cell r="A13880" t="str">
            <v>595233000</v>
          </cell>
        </row>
        <row r="13881">
          <cell r="A13881" t="str">
            <v>595233100</v>
          </cell>
        </row>
        <row r="13882">
          <cell r="A13882" t="str">
            <v>595233200</v>
          </cell>
        </row>
        <row r="13883">
          <cell r="A13883" t="str">
            <v>595233300</v>
          </cell>
        </row>
        <row r="13884">
          <cell r="A13884" t="str">
            <v>595233400</v>
          </cell>
        </row>
        <row r="13885">
          <cell r="A13885" t="str">
            <v>595233500</v>
          </cell>
        </row>
        <row r="13886">
          <cell r="A13886" t="str">
            <v>595233600</v>
          </cell>
        </row>
        <row r="13887">
          <cell r="A13887" t="str">
            <v>595233700</v>
          </cell>
        </row>
        <row r="13888">
          <cell r="A13888" t="str">
            <v>595235000</v>
          </cell>
        </row>
        <row r="13889">
          <cell r="A13889" t="str">
            <v>595235100</v>
          </cell>
        </row>
        <row r="13890">
          <cell r="A13890" t="str">
            <v>595235200</v>
          </cell>
        </row>
        <row r="13891">
          <cell r="A13891" t="str">
            <v>595235400</v>
          </cell>
        </row>
        <row r="13892">
          <cell r="A13892" t="str">
            <v>595237000</v>
          </cell>
        </row>
        <row r="13893">
          <cell r="A13893" t="str">
            <v>595237100</v>
          </cell>
        </row>
        <row r="13894">
          <cell r="A13894" t="str">
            <v>595237200</v>
          </cell>
        </row>
        <row r="13895">
          <cell r="A13895" t="str">
            <v>595237300</v>
          </cell>
        </row>
        <row r="13896">
          <cell r="A13896" t="str">
            <v>595237400</v>
          </cell>
        </row>
        <row r="13897">
          <cell r="A13897" t="str">
            <v>595239000</v>
          </cell>
        </row>
        <row r="13898">
          <cell r="A13898" t="str">
            <v>595239100</v>
          </cell>
        </row>
        <row r="13899">
          <cell r="A13899" t="str">
            <v>595239103</v>
          </cell>
        </row>
        <row r="13900">
          <cell r="A13900" t="str">
            <v>595239200</v>
          </cell>
        </row>
        <row r="13901">
          <cell r="A13901" t="str">
            <v>595239300</v>
          </cell>
        </row>
        <row r="13902">
          <cell r="A13902" t="str">
            <v>595241000</v>
          </cell>
        </row>
        <row r="13903">
          <cell r="A13903" t="str">
            <v>595241100</v>
          </cell>
        </row>
        <row r="13904">
          <cell r="A13904" t="str">
            <v>595241300</v>
          </cell>
        </row>
        <row r="13905">
          <cell r="A13905" t="str">
            <v>595241400</v>
          </cell>
        </row>
        <row r="13906">
          <cell r="A13906" t="str">
            <v>595243000</v>
          </cell>
        </row>
        <row r="13907">
          <cell r="A13907" t="str">
            <v>595243100</v>
          </cell>
        </row>
        <row r="13908">
          <cell r="A13908" t="str">
            <v>595243200</v>
          </cell>
        </row>
        <row r="13909">
          <cell r="A13909" t="str">
            <v>595245000</v>
          </cell>
        </row>
        <row r="13910">
          <cell r="A13910" t="str">
            <v>595245100</v>
          </cell>
        </row>
        <row r="13911">
          <cell r="A13911" t="str">
            <v>595245200</v>
          </cell>
        </row>
        <row r="13912">
          <cell r="A13912" t="str">
            <v>595245300</v>
          </cell>
        </row>
        <row r="13913">
          <cell r="A13913" t="str">
            <v>595247000</v>
          </cell>
        </row>
        <row r="13914">
          <cell r="A13914" t="str">
            <v>595247100</v>
          </cell>
        </row>
        <row r="13915">
          <cell r="A13915" t="str">
            <v>595247200</v>
          </cell>
        </row>
        <row r="13916">
          <cell r="A13916" t="str">
            <v>595247300</v>
          </cell>
        </row>
        <row r="13917">
          <cell r="A13917" t="str">
            <v>595247400</v>
          </cell>
        </row>
        <row r="13918">
          <cell r="A13918" t="str">
            <v>595247500</v>
          </cell>
        </row>
        <row r="13919">
          <cell r="A13919" t="str">
            <v>595249000</v>
          </cell>
        </row>
        <row r="13920">
          <cell r="A13920" t="str">
            <v>595249100</v>
          </cell>
        </row>
        <row r="13921">
          <cell r="A13921" t="str">
            <v>595249200</v>
          </cell>
        </row>
        <row r="13922">
          <cell r="A13922" t="str">
            <v>595249400</v>
          </cell>
        </row>
        <row r="13923">
          <cell r="A13923" t="str">
            <v>595251000</v>
          </cell>
        </row>
        <row r="13924">
          <cell r="A13924" t="str">
            <v>595251100</v>
          </cell>
        </row>
        <row r="13925">
          <cell r="A13925" t="str">
            <v>595251300</v>
          </cell>
        </row>
        <row r="13926">
          <cell r="A13926" t="str">
            <v>595251400</v>
          </cell>
        </row>
        <row r="13927">
          <cell r="A13927" t="str">
            <v>595251500</v>
          </cell>
        </row>
        <row r="13928">
          <cell r="A13928" t="str">
            <v>595251600</v>
          </cell>
        </row>
        <row r="13929">
          <cell r="A13929" t="str">
            <v>595251700</v>
          </cell>
        </row>
        <row r="13930">
          <cell r="A13930" t="str">
            <v>595600000</v>
          </cell>
        </row>
        <row r="13931">
          <cell r="A13931" t="str">
            <v>595620000</v>
          </cell>
        </row>
        <row r="13932">
          <cell r="A13932" t="str">
            <v>595620100</v>
          </cell>
        </row>
        <row r="13933">
          <cell r="A13933" t="str">
            <v>595633000</v>
          </cell>
        </row>
        <row r="13934">
          <cell r="A13934" t="str">
            <v>595633100</v>
          </cell>
        </row>
        <row r="13935">
          <cell r="A13935" t="str">
            <v>595633200</v>
          </cell>
        </row>
        <row r="13936">
          <cell r="A13936" t="str">
            <v>595633207</v>
          </cell>
        </row>
        <row r="13937">
          <cell r="A13937" t="str">
            <v>595633400</v>
          </cell>
        </row>
        <row r="13938">
          <cell r="A13938" t="str">
            <v>595633500</v>
          </cell>
        </row>
        <row r="13939">
          <cell r="A13939" t="str">
            <v>595635000</v>
          </cell>
        </row>
        <row r="13940">
          <cell r="A13940" t="str">
            <v>595635100</v>
          </cell>
        </row>
        <row r="13941">
          <cell r="A13941" t="str">
            <v>595635200</v>
          </cell>
        </row>
        <row r="13942">
          <cell r="A13942" t="str">
            <v>595635300</v>
          </cell>
        </row>
        <row r="13943">
          <cell r="A13943" t="str">
            <v>595635500</v>
          </cell>
        </row>
        <row r="13944">
          <cell r="A13944" t="str">
            <v>595635600</v>
          </cell>
        </row>
        <row r="13945">
          <cell r="A13945" t="str">
            <v>595637000</v>
          </cell>
        </row>
        <row r="13946">
          <cell r="A13946" t="str">
            <v>595637100</v>
          </cell>
        </row>
        <row r="13947">
          <cell r="A13947" t="str">
            <v>595637200</v>
          </cell>
        </row>
        <row r="13948">
          <cell r="A13948" t="str">
            <v>595637300</v>
          </cell>
        </row>
        <row r="13949">
          <cell r="A13949" t="str">
            <v>595638000</v>
          </cell>
        </row>
        <row r="13950">
          <cell r="A13950" t="str">
            <v>595638100</v>
          </cell>
        </row>
        <row r="13951">
          <cell r="A13951" t="str">
            <v>595638300</v>
          </cell>
        </row>
        <row r="13952">
          <cell r="A13952" t="str">
            <v>595638500</v>
          </cell>
        </row>
        <row r="13953">
          <cell r="A13953" t="str">
            <v>595639000</v>
          </cell>
        </row>
        <row r="13954">
          <cell r="A13954" t="str">
            <v>595639100</v>
          </cell>
        </row>
        <row r="13955">
          <cell r="A13955" t="str">
            <v>595639200</v>
          </cell>
        </row>
        <row r="13956">
          <cell r="A13956" t="str">
            <v>595639300</v>
          </cell>
        </row>
        <row r="13957">
          <cell r="A13957" t="str">
            <v>595639400</v>
          </cell>
        </row>
        <row r="13958">
          <cell r="A13958" t="str">
            <v>595639500</v>
          </cell>
        </row>
        <row r="13959">
          <cell r="A13959" t="str">
            <v>595643000</v>
          </cell>
        </row>
        <row r="13960">
          <cell r="A13960" t="str">
            <v>595643100</v>
          </cell>
        </row>
        <row r="13961">
          <cell r="A13961" t="str">
            <v>595643200</v>
          </cell>
        </row>
        <row r="13962">
          <cell r="A13962" t="str">
            <v>595643300</v>
          </cell>
        </row>
        <row r="13963">
          <cell r="A13963" t="str">
            <v>595643400</v>
          </cell>
        </row>
        <row r="13964">
          <cell r="A13964" t="str">
            <v>595643500</v>
          </cell>
        </row>
        <row r="13965">
          <cell r="A13965" t="str">
            <v>595645000</v>
          </cell>
        </row>
        <row r="13966">
          <cell r="A13966" t="str">
            <v>595645100</v>
          </cell>
        </row>
        <row r="13967">
          <cell r="A13967" t="str">
            <v>595645200</v>
          </cell>
        </row>
        <row r="13968">
          <cell r="A13968" t="str">
            <v>595645300</v>
          </cell>
        </row>
        <row r="13969">
          <cell r="A13969" t="str">
            <v>595647000</v>
          </cell>
        </row>
        <row r="13970">
          <cell r="A13970" t="str">
            <v>595647100</v>
          </cell>
        </row>
        <row r="13971">
          <cell r="A13971" t="str">
            <v>595647200</v>
          </cell>
        </row>
        <row r="13972">
          <cell r="A13972" t="str">
            <v>595647400</v>
          </cell>
        </row>
        <row r="13973">
          <cell r="A13973" t="str">
            <v>595647500</v>
          </cell>
        </row>
        <row r="13974">
          <cell r="A13974" t="str">
            <v>595649000</v>
          </cell>
        </row>
        <row r="13975">
          <cell r="A13975" t="str">
            <v>595649100</v>
          </cell>
        </row>
        <row r="13976">
          <cell r="A13976" t="str">
            <v>595649200</v>
          </cell>
        </row>
        <row r="13977">
          <cell r="A13977" t="str">
            <v>595651000</v>
          </cell>
        </row>
        <row r="13978">
          <cell r="A13978" t="str">
            <v>595651100</v>
          </cell>
        </row>
        <row r="13979">
          <cell r="A13979" t="str">
            <v>595651400</v>
          </cell>
        </row>
        <row r="13980">
          <cell r="A13980" t="str">
            <v>595651500</v>
          </cell>
        </row>
        <row r="13981">
          <cell r="A13981" t="str">
            <v>595653000</v>
          </cell>
        </row>
        <row r="13982">
          <cell r="A13982" t="str">
            <v>595653100</v>
          </cell>
        </row>
        <row r="13983">
          <cell r="A13983" t="str">
            <v>595653200</v>
          </cell>
        </row>
        <row r="13984">
          <cell r="A13984" t="str">
            <v>595653300</v>
          </cell>
        </row>
        <row r="13985">
          <cell r="A13985" t="str">
            <v>595655000</v>
          </cell>
        </row>
        <row r="13986">
          <cell r="A13986" t="str">
            <v>595655100</v>
          </cell>
        </row>
        <row r="13987">
          <cell r="A13987" t="str">
            <v>595655200</v>
          </cell>
        </row>
        <row r="13988">
          <cell r="A13988" t="str">
            <v>595655300</v>
          </cell>
        </row>
        <row r="13989">
          <cell r="A13989" t="str">
            <v>595800000</v>
          </cell>
        </row>
        <row r="13990">
          <cell r="A13990" t="str">
            <v>595830000</v>
          </cell>
        </row>
        <row r="13991">
          <cell r="A13991" t="str">
            <v>595830100</v>
          </cell>
        </row>
        <row r="13992">
          <cell r="A13992" t="str">
            <v>595833000</v>
          </cell>
        </row>
        <row r="13993">
          <cell r="A13993" t="str">
            <v>595833100</v>
          </cell>
        </row>
        <row r="13994">
          <cell r="A13994" t="str">
            <v>595833200</v>
          </cell>
        </row>
        <row r="13995">
          <cell r="A13995" t="str">
            <v>595833300</v>
          </cell>
        </row>
        <row r="13996">
          <cell r="A13996" t="str">
            <v>595835000</v>
          </cell>
        </row>
        <row r="13997">
          <cell r="A13997" t="str">
            <v>595835100</v>
          </cell>
        </row>
        <row r="13998">
          <cell r="A13998" t="str">
            <v>595835200</v>
          </cell>
        </row>
        <row r="13999">
          <cell r="A13999" t="str">
            <v>595837000</v>
          </cell>
        </row>
        <row r="14000">
          <cell r="A14000" t="str">
            <v>595837100</v>
          </cell>
        </row>
        <row r="14001">
          <cell r="A14001" t="str">
            <v>595837200</v>
          </cell>
        </row>
        <row r="14002">
          <cell r="A14002" t="str">
            <v>595837300</v>
          </cell>
        </row>
        <row r="14003">
          <cell r="A14003" t="str">
            <v>595839000</v>
          </cell>
        </row>
        <row r="14004">
          <cell r="A14004" t="str">
            <v>595839100</v>
          </cell>
        </row>
        <row r="14005">
          <cell r="A14005" t="str">
            <v>595839200</v>
          </cell>
        </row>
        <row r="14006">
          <cell r="A14006" t="str">
            <v>595839300</v>
          </cell>
        </row>
        <row r="14007">
          <cell r="A14007" t="str">
            <v>595839400</v>
          </cell>
        </row>
        <row r="14008">
          <cell r="A14008" t="str">
            <v>595843000</v>
          </cell>
        </row>
        <row r="14009">
          <cell r="A14009" t="str">
            <v>595843100</v>
          </cell>
        </row>
        <row r="14010">
          <cell r="A14010" t="str">
            <v>595843300</v>
          </cell>
        </row>
        <row r="14011">
          <cell r="A14011" t="str">
            <v>595845000</v>
          </cell>
        </row>
        <row r="14012">
          <cell r="A14012" t="str">
            <v>595845100</v>
          </cell>
        </row>
        <row r="14013">
          <cell r="A14013" t="str">
            <v>595845200</v>
          </cell>
        </row>
        <row r="14014">
          <cell r="A14014" t="str">
            <v>595845500</v>
          </cell>
        </row>
        <row r="14015">
          <cell r="A14015" t="str">
            <v>595847000</v>
          </cell>
        </row>
        <row r="14016">
          <cell r="A14016" t="str">
            <v>595847100</v>
          </cell>
        </row>
        <row r="14017">
          <cell r="A14017" t="str">
            <v>595847103</v>
          </cell>
        </row>
        <row r="14018">
          <cell r="A14018" t="str">
            <v>595847200</v>
          </cell>
        </row>
        <row r="14019">
          <cell r="A14019" t="str">
            <v>595849000</v>
          </cell>
        </row>
        <row r="14020">
          <cell r="A14020" t="str">
            <v>595849100</v>
          </cell>
        </row>
        <row r="14021">
          <cell r="A14021" t="str">
            <v>595849200</v>
          </cell>
        </row>
        <row r="14022">
          <cell r="A14022" t="str">
            <v>595849300</v>
          </cell>
        </row>
        <row r="14023">
          <cell r="A14023" t="str">
            <v>595857000</v>
          </cell>
        </row>
        <row r="14024">
          <cell r="A14024" t="str">
            <v>595857100</v>
          </cell>
        </row>
        <row r="14025">
          <cell r="A14025" t="str">
            <v>595857200</v>
          </cell>
        </row>
        <row r="14026">
          <cell r="A14026" t="str">
            <v>595857500</v>
          </cell>
        </row>
        <row r="14027">
          <cell r="A14027" t="str">
            <v>595858000</v>
          </cell>
        </row>
        <row r="14028">
          <cell r="A14028" t="str">
            <v>595858100</v>
          </cell>
        </row>
        <row r="14029">
          <cell r="A14029" t="str">
            <v>595858400</v>
          </cell>
        </row>
        <row r="14030">
          <cell r="A14030" t="str">
            <v>595858600</v>
          </cell>
        </row>
        <row r="14031">
          <cell r="A14031" t="str">
            <v>595859000</v>
          </cell>
        </row>
        <row r="14032">
          <cell r="A14032" t="str">
            <v>595859100</v>
          </cell>
        </row>
        <row r="14033">
          <cell r="A14033" t="str">
            <v>595859200</v>
          </cell>
        </row>
        <row r="14034">
          <cell r="A14034" t="str">
            <v>595859300</v>
          </cell>
        </row>
        <row r="14035">
          <cell r="A14035" t="str">
            <v>596000000</v>
          </cell>
        </row>
        <row r="14036">
          <cell r="A14036" t="str">
            <v>596020000</v>
          </cell>
        </row>
        <row r="14037">
          <cell r="A14037" t="str">
            <v>596020100</v>
          </cell>
        </row>
        <row r="14038">
          <cell r="A14038" t="str">
            <v>596033000</v>
          </cell>
        </row>
        <row r="14039">
          <cell r="A14039" t="str">
            <v>596033100</v>
          </cell>
        </row>
        <row r="14040">
          <cell r="A14040" t="str">
            <v>596033200</v>
          </cell>
        </row>
        <row r="14041">
          <cell r="A14041" t="str">
            <v>596033300</v>
          </cell>
        </row>
        <row r="14042">
          <cell r="A14042" t="str">
            <v>596033700</v>
          </cell>
        </row>
        <row r="14043">
          <cell r="A14043" t="str">
            <v>596035000</v>
          </cell>
        </row>
        <row r="14044">
          <cell r="A14044" t="str">
            <v>596035100</v>
          </cell>
        </row>
        <row r="14045">
          <cell r="A14045" t="str">
            <v>596035400</v>
          </cell>
        </row>
        <row r="14046">
          <cell r="A14046" t="str">
            <v>596035500</v>
          </cell>
        </row>
        <row r="14047">
          <cell r="A14047" t="str">
            <v>596035600</v>
          </cell>
        </row>
        <row r="14048">
          <cell r="A14048" t="str">
            <v>596035700</v>
          </cell>
        </row>
        <row r="14049">
          <cell r="A14049" t="str">
            <v>596036000</v>
          </cell>
        </row>
        <row r="14050">
          <cell r="A14050" t="str">
            <v>596036100</v>
          </cell>
        </row>
        <row r="14051">
          <cell r="A14051" t="str">
            <v>596036400</v>
          </cell>
        </row>
        <row r="14052">
          <cell r="A14052" t="str">
            <v>596036500</v>
          </cell>
        </row>
        <row r="14053">
          <cell r="A14053" t="str">
            <v>596036600</v>
          </cell>
        </row>
        <row r="14054">
          <cell r="A14054" t="str">
            <v>596037000</v>
          </cell>
        </row>
        <row r="14055">
          <cell r="A14055" t="str">
            <v>596037100</v>
          </cell>
        </row>
        <row r="14056">
          <cell r="A14056" t="str">
            <v>596037300</v>
          </cell>
        </row>
        <row r="14057">
          <cell r="A14057" t="str">
            <v>596037500</v>
          </cell>
        </row>
        <row r="14058">
          <cell r="A14058" t="str">
            <v>596037600</v>
          </cell>
        </row>
        <row r="14059">
          <cell r="A14059" t="str">
            <v>596037700</v>
          </cell>
        </row>
        <row r="14060">
          <cell r="A14060" t="str">
            <v>596037800</v>
          </cell>
        </row>
        <row r="14061">
          <cell r="A14061" t="str">
            <v>596037900</v>
          </cell>
        </row>
        <row r="14062">
          <cell r="A14062" t="str">
            <v>596039000</v>
          </cell>
        </row>
        <row r="14063">
          <cell r="A14063" t="str">
            <v>596039100</v>
          </cell>
        </row>
        <row r="14064">
          <cell r="A14064" t="str">
            <v>596039200</v>
          </cell>
        </row>
        <row r="14065">
          <cell r="A14065" t="str">
            <v>596039300</v>
          </cell>
        </row>
        <row r="14066">
          <cell r="A14066" t="str">
            <v>596039400</v>
          </cell>
        </row>
        <row r="14067">
          <cell r="A14067" t="str">
            <v>596039500</v>
          </cell>
        </row>
        <row r="14068">
          <cell r="A14068" t="str">
            <v>596041000</v>
          </cell>
        </row>
        <row r="14069">
          <cell r="A14069" t="str">
            <v>596041100</v>
          </cell>
        </row>
        <row r="14070">
          <cell r="A14070" t="str">
            <v>596041200</v>
          </cell>
        </row>
        <row r="14071">
          <cell r="A14071" t="str">
            <v>596041300</v>
          </cell>
        </row>
        <row r="14072">
          <cell r="A14072" t="str">
            <v>596041400</v>
          </cell>
        </row>
        <row r="14073">
          <cell r="A14073" t="str">
            <v>596053000</v>
          </cell>
        </row>
        <row r="14074">
          <cell r="A14074" t="str">
            <v>596053100</v>
          </cell>
        </row>
        <row r="14075">
          <cell r="A14075" t="str">
            <v>596053200</v>
          </cell>
        </row>
        <row r="14076">
          <cell r="A14076" t="str">
            <v>596053300</v>
          </cell>
        </row>
        <row r="14077">
          <cell r="A14077" t="str">
            <v>596055000</v>
          </cell>
        </row>
        <row r="14078">
          <cell r="A14078" t="str">
            <v>596055100</v>
          </cell>
        </row>
        <row r="14079">
          <cell r="A14079" t="str">
            <v>596055200</v>
          </cell>
        </row>
        <row r="14080">
          <cell r="A14080" t="str">
            <v>596055400</v>
          </cell>
        </row>
        <row r="14081">
          <cell r="A14081" t="str">
            <v>596055500</v>
          </cell>
        </row>
        <row r="14082">
          <cell r="A14082" t="str">
            <v>596056000</v>
          </cell>
        </row>
        <row r="14083">
          <cell r="A14083" t="str">
            <v>596056100</v>
          </cell>
        </row>
        <row r="14084">
          <cell r="A14084" t="str">
            <v>596056200</v>
          </cell>
        </row>
        <row r="14085">
          <cell r="A14085" t="str">
            <v>596056300</v>
          </cell>
        </row>
        <row r="14086">
          <cell r="A14086" t="str">
            <v>596056400</v>
          </cell>
        </row>
        <row r="14087">
          <cell r="A14087" t="str">
            <v>596056500</v>
          </cell>
        </row>
        <row r="14088">
          <cell r="A14088" t="str">
            <v>596056700</v>
          </cell>
        </row>
        <row r="14089">
          <cell r="A14089" t="str">
            <v>596056800</v>
          </cell>
        </row>
        <row r="14090">
          <cell r="A14090" t="str">
            <v>596056900</v>
          </cell>
        </row>
        <row r="14091">
          <cell r="A14091" t="str">
            <v>596059000</v>
          </cell>
        </row>
        <row r="14092">
          <cell r="A14092" t="str">
            <v>596059100</v>
          </cell>
        </row>
        <row r="14093">
          <cell r="A14093" t="str">
            <v>596059200</v>
          </cell>
        </row>
        <row r="14094">
          <cell r="A14094" t="str">
            <v>596059300</v>
          </cell>
        </row>
        <row r="14095">
          <cell r="A14095" t="str">
            <v>596059400</v>
          </cell>
        </row>
        <row r="14096">
          <cell r="A14096" t="str">
            <v>596059500</v>
          </cell>
        </row>
        <row r="14097">
          <cell r="A14097" t="str">
            <v>596059600</v>
          </cell>
        </row>
        <row r="14098">
          <cell r="A14098" t="str">
            <v>596061000</v>
          </cell>
        </row>
        <row r="14099">
          <cell r="A14099" t="str">
            <v>596061100</v>
          </cell>
        </row>
        <row r="14100">
          <cell r="A14100" t="str">
            <v>596061600</v>
          </cell>
        </row>
        <row r="14101">
          <cell r="A14101" t="str">
            <v>596061800</v>
          </cell>
        </row>
        <row r="14102">
          <cell r="A14102" t="str">
            <v>596063000</v>
          </cell>
        </row>
        <row r="14103">
          <cell r="A14103" t="str">
            <v>596063100</v>
          </cell>
        </row>
        <row r="14104">
          <cell r="A14104" t="str">
            <v>596063400</v>
          </cell>
        </row>
        <row r="14105">
          <cell r="A14105" t="str">
            <v>596063700</v>
          </cell>
        </row>
        <row r="14106">
          <cell r="A14106" t="str">
            <v>596064000</v>
          </cell>
        </row>
        <row r="14107">
          <cell r="A14107" t="str">
            <v>596064100</v>
          </cell>
        </row>
        <row r="14108">
          <cell r="A14108" t="str">
            <v>596064300</v>
          </cell>
        </row>
        <row r="14109">
          <cell r="A14109" t="str">
            <v>596064400</v>
          </cell>
        </row>
        <row r="14110">
          <cell r="A14110" t="str">
            <v>596064600</v>
          </cell>
        </row>
        <row r="14111">
          <cell r="A14111" t="str">
            <v>596066000</v>
          </cell>
        </row>
        <row r="14112">
          <cell r="A14112" t="str">
            <v>596066100</v>
          </cell>
        </row>
        <row r="14113">
          <cell r="A14113" t="str">
            <v>596066200</v>
          </cell>
        </row>
        <row r="14114">
          <cell r="A14114" t="str">
            <v>596066300</v>
          </cell>
        </row>
        <row r="14115">
          <cell r="A14115" t="str">
            <v>596066400</v>
          </cell>
        </row>
        <row r="14116">
          <cell r="A14116" t="str">
            <v>596066500</v>
          </cell>
        </row>
        <row r="14117">
          <cell r="A14117" t="str">
            <v>596066600</v>
          </cell>
        </row>
        <row r="14118">
          <cell r="A14118" t="str">
            <v>596066800</v>
          </cell>
        </row>
        <row r="14119">
          <cell r="A14119" t="str">
            <v>596067000</v>
          </cell>
        </row>
        <row r="14120">
          <cell r="A14120" t="str">
            <v>596067100</v>
          </cell>
        </row>
        <row r="14121">
          <cell r="A14121" t="str">
            <v>596067200</v>
          </cell>
        </row>
        <row r="14122">
          <cell r="A14122" t="str">
            <v>596067500</v>
          </cell>
        </row>
        <row r="14123">
          <cell r="A14123" t="str">
            <v>596067600</v>
          </cell>
        </row>
        <row r="14124">
          <cell r="A14124" t="str">
            <v>596067700</v>
          </cell>
        </row>
        <row r="14125">
          <cell r="A14125" t="str">
            <v>596068000</v>
          </cell>
        </row>
        <row r="14126">
          <cell r="A14126" t="str">
            <v>596068100</v>
          </cell>
        </row>
        <row r="14127">
          <cell r="A14127" t="str">
            <v>596068300</v>
          </cell>
        </row>
        <row r="14128">
          <cell r="A14128" t="str">
            <v>596068700</v>
          </cell>
        </row>
        <row r="14129">
          <cell r="A14129" t="str">
            <v>596069000</v>
          </cell>
        </row>
        <row r="14130">
          <cell r="A14130" t="str">
            <v>596069100</v>
          </cell>
        </row>
        <row r="14131">
          <cell r="A14131" t="str">
            <v>596069200</v>
          </cell>
        </row>
        <row r="14132">
          <cell r="A14132" t="str">
            <v>596069400</v>
          </cell>
        </row>
        <row r="14133">
          <cell r="A14133" t="str">
            <v>596069480</v>
          </cell>
        </row>
        <row r="14134">
          <cell r="A14134" t="str">
            <v>596069580</v>
          </cell>
        </row>
        <row r="14135">
          <cell r="A14135" t="str">
            <v>596069680</v>
          </cell>
        </row>
        <row r="14136">
          <cell r="A14136" t="str">
            <v>596069800</v>
          </cell>
        </row>
        <row r="14137">
          <cell r="A14137" t="str">
            <v>596073000</v>
          </cell>
        </row>
        <row r="14138">
          <cell r="A14138" t="str">
            <v>596073100</v>
          </cell>
        </row>
        <row r="14139">
          <cell r="A14139" t="str">
            <v>596073600</v>
          </cell>
        </row>
        <row r="14140">
          <cell r="A14140" t="str">
            <v>596073700</v>
          </cell>
        </row>
        <row r="14141">
          <cell r="A14141" t="str">
            <v>596075000</v>
          </cell>
        </row>
        <row r="14142">
          <cell r="A14142" t="str">
            <v>596075100</v>
          </cell>
        </row>
        <row r="14143">
          <cell r="A14143" t="str">
            <v>596075200</v>
          </cell>
        </row>
        <row r="14144">
          <cell r="A14144" t="str">
            <v>596075300</v>
          </cell>
        </row>
        <row r="14145">
          <cell r="A14145" t="str">
            <v>596075400</v>
          </cell>
        </row>
        <row r="14146">
          <cell r="A14146" t="str">
            <v>596200000</v>
          </cell>
        </row>
        <row r="14147">
          <cell r="A14147" t="str">
            <v>596230000</v>
          </cell>
        </row>
        <row r="14148">
          <cell r="A14148" t="str">
            <v>596230100</v>
          </cell>
        </row>
        <row r="14149">
          <cell r="A14149" t="str">
            <v>596230200</v>
          </cell>
        </row>
        <row r="14150">
          <cell r="A14150" t="str">
            <v>596233000</v>
          </cell>
        </row>
        <row r="14151">
          <cell r="A14151" t="str">
            <v>596233100</v>
          </cell>
        </row>
        <row r="14152">
          <cell r="A14152" t="str">
            <v>596234000</v>
          </cell>
        </row>
        <row r="14153">
          <cell r="A14153" t="str">
            <v>596234100</v>
          </cell>
        </row>
        <row r="14154">
          <cell r="A14154" t="str">
            <v>596234300</v>
          </cell>
        </row>
        <row r="14155">
          <cell r="A14155" t="str">
            <v>596235000</v>
          </cell>
        </row>
        <row r="14156">
          <cell r="A14156" t="str">
            <v>596235100</v>
          </cell>
        </row>
        <row r="14157">
          <cell r="A14157" t="str">
            <v>596237000</v>
          </cell>
        </row>
        <row r="14158">
          <cell r="A14158" t="str">
            <v>596237100</v>
          </cell>
        </row>
        <row r="14159">
          <cell r="A14159" t="str">
            <v>596237200</v>
          </cell>
        </row>
        <row r="14160">
          <cell r="A14160" t="str">
            <v>596237300</v>
          </cell>
        </row>
        <row r="14161">
          <cell r="A14161" t="str">
            <v>596239000</v>
          </cell>
        </row>
        <row r="14162">
          <cell r="A14162" t="str">
            <v>596239100</v>
          </cell>
        </row>
        <row r="14163">
          <cell r="A14163" t="str">
            <v>596239200</v>
          </cell>
        </row>
        <row r="14164">
          <cell r="A14164" t="str">
            <v>596243000</v>
          </cell>
        </row>
        <row r="14165">
          <cell r="A14165" t="str">
            <v>596243100</v>
          </cell>
        </row>
        <row r="14166">
          <cell r="A14166" t="str">
            <v>596243200</v>
          </cell>
        </row>
        <row r="14167">
          <cell r="A14167" t="str">
            <v>596244000</v>
          </cell>
        </row>
        <row r="14168">
          <cell r="A14168" t="str">
            <v>596244100</v>
          </cell>
        </row>
        <row r="14169">
          <cell r="A14169" t="str">
            <v>596245000</v>
          </cell>
        </row>
        <row r="14170">
          <cell r="A14170" t="str">
            <v>596245100</v>
          </cell>
        </row>
        <row r="14171">
          <cell r="A14171" t="str">
            <v>596245200</v>
          </cell>
        </row>
        <row r="14172">
          <cell r="A14172" t="str">
            <v>596247000</v>
          </cell>
        </row>
        <row r="14173">
          <cell r="A14173" t="str">
            <v>596247100</v>
          </cell>
        </row>
        <row r="14174">
          <cell r="A14174" t="str">
            <v>596249000</v>
          </cell>
        </row>
        <row r="14175">
          <cell r="A14175" t="str">
            <v>596249100</v>
          </cell>
        </row>
        <row r="14176">
          <cell r="A14176" t="str">
            <v>596251000</v>
          </cell>
        </row>
        <row r="14177">
          <cell r="A14177" t="str">
            <v>596251100</v>
          </cell>
        </row>
        <row r="14178">
          <cell r="A14178" t="str">
            <v>596253000</v>
          </cell>
        </row>
        <row r="14179">
          <cell r="A14179" t="str">
            <v>596253100</v>
          </cell>
        </row>
        <row r="14180">
          <cell r="A14180" t="str">
            <v>596253200</v>
          </cell>
        </row>
        <row r="14181">
          <cell r="A14181" t="str">
            <v>596255000</v>
          </cell>
        </row>
        <row r="14182">
          <cell r="A14182" t="str">
            <v>596255100</v>
          </cell>
        </row>
        <row r="14183">
          <cell r="A14183" t="str">
            <v>596255300</v>
          </cell>
        </row>
        <row r="14184">
          <cell r="A14184" t="str">
            <v>596259000</v>
          </cell>
        </row>
        <row r="14185">
          <cell r="A14185" t="str">
            <v>596259100</v>
          </cell>
        </row>
        <row r="14186">
          <cell r="A14186" t="str">
            <v>596263000</v>
          </cell>
        </row>
        <row r="14187">
          <cell r="A14187" t="str">
            <v>596263100</v>
          </cell>
        </row>
        <row r="14188">
          <cell r="A14188" t="str">
            <v>596400000</v>
          </cell>
        </row>
        <row r="14189">
          <cell r="A14189" t="str">
            <v>596430000</v>
          </cell>
        </row>
        <row r="14190">
          <cell r="A14190" t="str">
            <v>596430100</v>
          </cell>
        </row>
        <row r="14191">
          <cell r="A14191" t="str">
            <v>596433000</v>
          </cell>
        </row>
        <row r="14192">
          <cell r="A14192" t="str">
            <v>596433100</v>
          </cell>
        </row>
        <row r="14193">
          <cell r="A14193" t="str">
            <v>596433200</v>
          </cell>
        </row>
        <row r="14194">
          <cell r="A14194" t="str">
            <v>596433300</v>
          </cell>
        </row>
        <row r="14195">
          <cell r="A14195" t="str">
            <v>596434000</v>
          </cell>
        </row>
        <row r="14196">
          <cell r="A14196" t="str">
            <v>596434100</v>
          </cell>
        </row>
        <row r="14197">
          <cell r="A14197" t="str">
            <v>596434500</v>
          </cell>
        </row>
        <row r="14198">
          <cell r="A14198" t="str">
            <v>596435000</v>
          </cell>
        </row>
        <row r="14199">
          <cell r="A14199" t="str">
            <v>596435100</v>
          </cell>
        </row>
        <row r="14200">
          <cell r="A14200" t="str">
            <v>596435200</v>
          </cell>
        </row>
        <row r="14201">
          <cell r="A14201" t="str">
            <v>596435300</v>
          </cell>
        </row>
        <row r="14202">
          <cell r="A14202" t="str">
            <v>596435400</v>
          </cell>
        </row>
        <row r="14203">
          <cell r="A14203" t="str">
            <v>596437000</v>
          </cell>
        </row>
        <row r="14204">
          <cell r="A14204" t="str">
            <v>596437100</v>
          </cell>
        </row>
        <row r="14205">
          <cell r="A14205" t="str">
            <v>596437180</v>
          </cell>
        </row>
        <row r="14206">
          <cell r="A14206" t="str">
            <v>596437200</v>
          </cell>
        </row>
        <row r="14207">
          <cell r="A14207" t="str">
            <v>596441000</v>
          </cell>
        </row>
        <row r="14208">
          <cell r="A14208" t="str">
            <v>596441100</v>
          </cell>
        </row>
        <row r="14209">
          <cell r="A14209" t="str">
            <v>596441500</v>
          </cell>
        </row>
        <row r="14210">
          <cell r="A14210" t="str">
            <v>596443000</v>
          </cell>
        </row>
        <row r="14211">
          <cell r="A14211" t="str">
            <v>596443100</v>
          </cell>
        </row>
        <row r="14212">
          <cell r="A14212" t="str">
            <v>596443580</v>
          </cell>
        </row>
        <row r="14213">
          <cell r="A14213" t="str">
            <v>596445000</v>
          </cell>
        </row>
        <row r="14214">
          <cell r="A14214" t="str">
            <v>596445100</v>
          </cell>
        </row>
        <row r="14215">
          <cell r="A14215" t="str">
            <v>596445400</v>
          </cell>
        </row>
        <row r="14216">
          <cell r="A14216" t="str">
            <v>596446000</v>
          </cell>
        </row>
        <row r="14217">
          <cell r="A14217" t="str">
            <v>596446100</v>
          </cell>
        </row>
        <row r="14218">
          <cell r="A14218" t="str">
            <v>596446200</v>
          </cell>
        </row>
        <row r="14219">
          <cell r="A14219" t="str">
            <v>596446300</v>
          </cell>
        </row>
        <row r="14220">
          <cell r="A14220" t="str">
            <v>596447000</v>
          </cell>
        </row>
        <row r="14221">
          <cell r="A14221" t="str">
            <v>596447100</v>
          </cell>
        </row>
        <row r="14222">
          <cell r="A14222" t="str">
            <v>596447200</v>
          </cell>
        </row>
        <row r="14223">
          <cell r="A14223" t="str">
            <v>596449000</v>
          </cell>
        </row>
        <row r="14224">
          <cell r="A14224" t="str">
            <v>596449100</v>
          </cell>
        </row>
        <row r="14225">
          <cell r="A14225" t="str">
            <v>596449200</v>
          </cell>
        </row>
        <row r="14226">
          <cell r="A14226" t="str">
            <v>596449300</v>
          </cell>
        </row>
        <row r="14227">
          <cell r="A14227" t="str">
            <v>596600000</v>
          </cell>
        </row>
        <row r="14228">
          <cell r="A14228" t="str">
            <v>596630000</v>
          </cell>
        </row>
        <row r="14229">
          <cell r="A14229" t="str">
            <v>596630100</v>
          </cell>
        </row>
        <row r="14230">
          <cell r="A14230" t="str">
            <v>596630105</v>
          </cell>
        </row>
        <row r="14231">
          <cell r="A14231" t="str">
            <v>596633000</v>
          </cell>
        </row>
        <row r="14232">
          <cell r="A14232" t="str">
            <v>596633100</v>
          </cell>
        </row>
        <row r="14233">
          <cell r="A14233" t="str">
            <v>596633200</v>
          </cell>
        </row>
        <row r="14234">
          <cell r="A14234" t="str">
            <v>596633400</v>
          </cell>
        </row>
        <row r="14235">
          <cell r="A14235" t="str">
            <v>596633600</v>
          </cell>
        </row>
        <row r="14236">
          <cell r="A14236" t="str">
            <v>596635000</v>
          </cell>
        </row>
        <row r="14237">
          <cell r="A14237" t="str">
            <v>596635100</v>
          </cell>
        </row>
        <row r="14238">
          <cell r="A14238" t="str">
            <v>596635300</v>
          </cell>
        </row>
        <row r="14239">
          <cell r="A14239" t="str">
            <v>596637000</v>
          </cell>
        </row>
        <row r="14240">
          <cell r="A14240" t="str">
            <v>596637100</v>
          </cell>
        </row>
        <row r="14241">
          <cell r="A14241" t="str">
            <v>596637200</v>
          </cell>
        </row>
        <row r="14242">
          <cell r="A14242" t="str">
            <v>596637300</v>
          </cell>
        </row>
        <row r="14243">
          <cell r="A14243" t="str">
            <v>596637400</v>
          </cell>
        </row>
        <row r="14244">
          <cell r="A14244" t="str">
            <v>596637500</v>
          </cell>
        </row>
        <row r="14245">
          <cell r="A14245" t="str">
            <v>596637700</v>
          </cell>
        </row>
        <row r="14246">
          <cell r="A14246" t="str">
            <v>596639000</v>
          </cell>
        </row>
        <row r="14247">
          <cell r="A14247" t="str">
            <v>596639100</v>
          </cell>
        </row>
        <row r="14248">
          <cell r="A14248" t="str">
            <v>596639300</v>
          </cell>
        </row>
        <row r="14249">
          <cell r="A14249" t="str">
            <v>596643000</v>
          </cell>
        </row>
        <row r="14250">
          <cell r="A14250" t="str">
            <v>596643100</v>
          </cell>
        </row>
        <row r="14251">
          <cell r="A14251" t="str">
            <v>596643200</v>
          </cell>
        </row>
        <row r="14252">
          <cell r="A14252" t="str">
            <v>596643400</v>
          </cell>
        </row>
        <row r="14253">
          <cell r="A14253" t="str">
            <v>596643500</v>
          </cell>
        </row>
        <row r="14254">
          <cell r="A14254" t="str">
            <v>596644000</v>
          </cell>
        </row>
        <row r="14255">
          <cell r="A14255" t="str">
            <v>596644100</v>
          </cell>
        </row>
        <row r="14256">
          <cell r="A14256" t="str">
            <v>596644500</v>
          </cell>
        </row>
        <row r="14257">
          <cell r="A14257" t="str">
            <v>596644700</v>
          </cell>
        </row>
        <row r="14258">
          <cell r="A14258" t="str">
            <v>596645000</v>
          </cell>
        </row>
        <row r="14259">
          <cell r="A14259" t="str">
            <v>596645100</v>
          </cell>
        </row>
        <row r="14260">
          <cell r="A14260" t="str">
            <v>596645300</v>
          </cell>
        </row>
        <row r="14261">
          <cell r="A14261" t="str">
            <v>596645400</v>
          </cell>
        </row>
        <row r="14262">
          <cell r="A14262" t="str">
            <v>596647000</v>
          </cell>
        </row>
        <row r="14263">
          <cell r="A14263" t="str">
            <v>596647100</v>
          </cell>
        </row>
        <row r="14264">
          <cell r="A14264" t="str">
            <v>596647200</v>
          </cell>
        </row>
        <row r="14265">
          <cell r="A14265" t="str">
            <v>596647300</v>
          </cell>
        </row>
        <row r="14266">
          <cell r="A14266" t="str">
            <v>596647400</v>
          </cell>
        </row>
        <row r="14267">
          <cell r="A14267" t="str">
            <v>596647500</v>
          </cell>
        </row>
        <row r="14268">
          <cell r="A14268" t="str">
            <v>596649000</v>
          </cell>
        </row>
        <row r="14269">
          <cell r="A14269" t="str">
            <v>596649100</v>
          </cell>
        </row>
        <row r="14270">
          <cell r="A14270" t="str">
            <v>596649200</v>
          </cell>
        </row>
        <row r="14271">
          <cell r="A14271" t="str">
            <v>596649280</v>
          </cell>
        </row>
        <row r="14272">
          <cell r="A14272" t="str">
            <v>596649400</v>
          </cell>
        </row>
        <row r="14273">
          <cell r="A14273" t="str">
            <v>596649500</v>
          </cell>
        </row>
        <row r="14274">
          <cell r="A14274" t="str">
            <v>596653000</v>
          </cell>
        </row>
        <row r="14275">
          <cell r="A14275" t="str">
            <v>596653100</v>
          </cell>
        </row>
        <row r="14276">
          <cell r="A14276" t="str">
            <v>596653400</v>
          </cell>
        </row>
        <row r="14277">
          <cell r="A14277" t="str">
            <v>596653500</v>
          </cell>
        </row>
        <row r="14278">
          <cell r="A14278" t="str">
            <v>596657000</v>
          </cell>
        </row>
        <row r="14279">
          <cell r="A14279" t="str">
            <v>596657100</v>
          </cell>
        </row>
        <row r="14280">
          <cell r="A14280" t="str">
            <v>596657200</v>
          </cell>
        </row>
        <row r="14281">
          <cell r="A14281" t="str">
            <v>596657300</v>
          </cell>
        </row>
        <row r="14282">
          <cell r="A14282" t="str">
            <v>596657500</v>
          </cell>
        </row>
        <row r="14283">
          <cell r="A14283" t="str">
            <v>596657600</v>
          </cell>
        </row>
        <row r="14284">
          <cell r="A14284" t="str">
            <v>596657700</v>
          </cell>
        </row>
        <row r="14285">
          <cell r="A14285" t="str">
            <v>596658000</v>
          </cell>
        </row>
        <row r="14286">
          <cell r="A14286" t="str">
            <v>596658100</v>
          </cell>
        </row>
        <row r="14287">
          <cell r="A14287" t="str">
            <v>596658500</v>
          </cell>
        </row>
        <row r="14288">
          <cell r="A14288" t="str">
            <v>596659000</v>
          </cell>
        </row>
        <row r="14289">
          <cell r="A14289" t="str">
            <v>596659100</v>
          </cell>
        </row>
        <row r="14290">
          <cell r="A14290" t="str">
            <v>596659200</v>
          </cell>
        </row>
        <row r="14291">
          <cell r="A14291" t="str">
            <v>596659300</v>
          </cell>
        </row>
        <row r="14292">
          <cell r="A14292" t="str">
            <v>596659400</v>
          </cell>
        </row>
        <row r="14293">
          <cell r="A14293" t="str">
            <v>596659500</v>
          </cell>
        </row>
        <row r="14294">
          <cell r="A14294" t="str">
            <v>596659700</v>
          </cell>
        </row>
        <row r="14295">
          <cell r="A14295" t="str">
            <v>596663000</v>
          </cell>
        </row>
        <row r="14296">
          <cell r="A14296" t="str">
            <v>596663100</v>
          </cell>
        </row>
        <row r="14297">
          <cell r="A14297" t="str">
            <v>596663300</v>
          </cell>
        </row>
        <row r="14298">
          <cell r="A14298" t="str">
            <v>596663500</v>
          </cell>
        </row>
        <row r="14299">
          <cell r="A14299" t="str">
            <v>596665000</v>
          </cell>
        </row>
        <row r="14300">
          <cell r="A14300" t="str">
            <v>596665100</v>
          </cell>
        </row>
        <row r="14301">
          <cell r="A14301" t="str">
            <v>596665200</v>
          </cell>
        </row>
        <row r="14302">
          <cell r="A14302" t="str">
            <v>596665300</v>
          </cell>
        </row>
        <row r="14303">
          <cell r="A14303" t="str">
            <v>596665500</v>
          </cell>
        </row>
        <row r="14304">
          <cell r="A14304" t="str">
            <v>596665600</v>
          </cell>
        </row>
        <row r="14305">
          <cell r="A14305" t="str">
            <v>596667000</v>
          </cell>
        </row>
        <row r="14306">
          <cell r="A14306" t="str">
            <v>596667100</v>
          </cell>
        </row>
        <row r="14307">
          <cell r="A14307" t="str">
            <v>596667200</v>
          </cell>
        </row>
        <row r="14308">
          <cell r="A14308" t="str">
            <v>596667300</v>
          </cell>
        </row>
        <row r="14309">
          <cell r="A14309" t="str">
            <v>596667400</v>
          </cell>
        </row>
        <row r="14310">
          <cell r="A14310" t="str">
            <v>596667500</v>
          </cell>
        </row>
        <row r="14311">
          <cell r="A14311" t="str">
            <v>596669000</v>
          </cell>
        </row>
        <row r="14312">
          <cell r="A14312" t="str">
            <v>596669100</v>
          </cell>
        </row>
        <row r="14313">
          <cell r="A14313" t="str">
            <v>596669300</v>
          </cell>
        </row>
        <row r="14314">
          <cell r="A14314" t="str">
            <v>596669500</v>
          </cell>
        </row>
        <row r="14315">
          <cell r="A14315" t="str">
            <v>630000000</v>
          </cell>
        </row>
        <row r="14316">
          <cell r="A14316" t="str">
            <v>631000000</v>
          </cell>
        </row>
        <row r="14317">
          <cell r="A14317" t="str">
            <v>631010000</v>
          </cell>
        </row>
        <row r="14318">
          <cell r="A14318" t="str">
            <v>631031000</v>
          </cell>
        </row>
        <row r="14319">
          <cell r="A14319" t="str">
            <v>631031100</v>
          </cell>
        </row>
        <row r="14320">
          <cell r="A14320" t="str">
            <v>631031200</v>
          </cell>
        </row>
        <row r="14321">
          <cell r="A14321" t="str">
            <v>631031300</v>
          </cell>
        </row>
        <row r="14322">
          <cell r="A14322" t="str">
            <v>631031400</v>
          </cell>
        </row>
        <row r="14323">
          <cell r="A14323" t="str">
            <v>631031500</v>
          </cell>
        </row>
        <row r="14324">
          <cell r="A14324" t="str">
            <v>631031600</v>
          </cell>
        </row>
        <row r="14325">
          <cell r="A14325" t="str">
            <v>631031700</v>
          </cell>
        </row>
        <row r="14326">
          <cell r="A14326" t="str">
            <v>631800000</v>
          </cell>
        </row>
        <row r="14327">
          <cell r="A14327" t="str">
            <v>631800200</v>
          </cell>
        </row>
        <row r="14328">
          <cell r="A14328" t="str">
            <v>631800300</v>
          </cell>
        </row>
        <row r="14329">
          <cell r="A14329" t="str">
            <v>631800400</v>
          </cell>
        </row>
        <row r="14330">
          <cell r="A14330" t="str">
            <v>631800500</v>
          </cell>
        </row>
        <row r="14331">
          <cell r="A14331" t="str">
            <v>631810000</v>
          </cell>
        </row>
        <row r="14332">
          <cell r="A14332" t="str">
            <v>632000000</v>
          </cell>
        </row>
        <row r="14333">
          <cell r="A14333" t="str">
            <v>632010000</v>
          </cell>
        </row>
        <row r="14334">
          <cell r="A14334" t="str">
            <v>632200000</v>
          </cell>
        </row>
        <row r="14335">
          <cell r="A14335" t="str">
            <v>632210000</v>
          </cell>
        </row>
        <row r="14336">
          <cell r="A14336" t="str">
            <v>632400000</v>
          </cell>
        </row>
        <row r="14337">
          <cell r="A14337" t="str">
            <v>632410000</v>
          </cell>
        </row>
        <row r="14338">
          <cell r="A14338" t="str">
            <v>632431000</v>
          </cell>
        </row>
        <row r="14339">
          <cell r="A14339" t="str">
            <v>632431100</v>
          </cell>
        </row>
        <row r="14340">
          <cell r="A14340" t="str">
            <v>632431200</v>
          </cell>
        </row>
        <row r="14341">
          <cell r="A14341" t="str">
            <v>632431300</v>
          </cell>
        </row>
        <row r="14342">
          <cell r="A14342" t="str">
            <v>632431305</v>
          </cell>
        </row>
        <row r="14343">
          <cell r="A14343" t="str">
            <v>632431400</v>
          </cell>
        </row>
        <row r="14344">
          <cell r="A14344" t="str">
            <v>632431405</v>
          </cell>
        </row>
        <row r="14345">
          <cell r="A14345" t="str">
            <v>632431700</v>
          </cell>
        </row>
        <row r="14346">
          <cell r="A14346" t="str">
            <v>632433000</v>
          </cell>
        </row>
        <row r="14347">
          <cell r="A14347" t="str">
            <v>632433100</v>
          </cell>
        </row>
        <row r="14348">
          <cell r="A14348" t="str">
            <v>632433105</v>
          </cell>
        </row>
        <row r="14349">
          <cell r="A14349" t="str">
            <v>632433107</v>
          </cell>
        </row>
        <row r="14350">
          <cell r="A14350" t="str">
            <v>632433480</v>
          </cell>
        </row>
        <row r="14351">
          <cell r="A14351" t="str">
            <v>632433483</v>
          </cell>
        </row>
        <row r="14352">
          <cell r="A14352" t="str">
            <v>632433485</v>
          </cell>
        </row>
        <row r="14353">
          <cell r="A14353" t="str">
            <v>632433500</v>
          </cell>
        </row>
        <row r="14354">
          <cell r="A14354" t="str">
            <v>632433600</v>
          </cell>
        </row>
        <row r="14355">
          <cell r="A14355" t="str">
            <v>632433605</v>
          </cell>
        </row>
        <row r="14356">
          <cell r="A14356" t="str">
            <v>632433607</v>
          </cell>
        </row>
        <row r="14357">
          <cell r="A14357" t="str">
            <v>632433608</v>
          </cell>
        </row>
        <row r="14358">
          <cell r="A14358" t="str">
            <v>632433609</v>
          </cell>
        </row>
        <row r="14359">
          <cell r="A14359" t="str">
            <v>632433611</v>
          </cell>
        </row>
        <row r="14360">
          <cell r="A14360" t="str">
            <v>632433612</v>
          </cell>
        </row>
        <row r="14361">
          <cell r="A14361" t="str">
            <v>632433613</v>
          </cell>
        </row>
        <row r="14362">
          <cell r="A14362" t="str">
            <v>632433614</v>
          </cell>
        </row>
        <row r="14363">
          <cell r="A14363" t="str">
            <v>632433615</v>
          </cell>
        </row>
        <row r="14364">
          <cell r="A14364" t="str">
            <v>632433616</v>
          </cell>
        </row>
        <row r="14365">
          <cell r="A14365" t="str">
            <v>632433617</v>
          </cell>
        </row>
        <row r="14366">
          <cell r="A14366" t="str">
            <v>632433618</v>
          </cell>
        </row>
        <row r="14367">
          <cell r="A14367" t="str">
            <v>632433619</v>
          </cell>
        </row>
        <row r="14368">
          <cell r="A14368" t="str">
            <v>632433621</v>
          </cell>
        </row>
        <row r="14369">
          <cell r="A14369" t="str">
            <v>632433622</v>
          </cell>
        </row>
        <row r="14370">
          <cell r="A14370" t="str">
            <v>632433623</v>
          </cell>
        </row>
        <row r="14371">
          <cell r="A14371" t="str">
            <v>632433624</v>
          </cell>
        </row>
        <row r="14372">
          <cell r="A14372" t="str">
            <v>632433625</v>
          </cell>
        </row>
        <row r="14373">
          <cell r="A14373" t="str">
            <v>632433626</v>
          </cell>
        </row>
        <row r="14374">
          <cell r="A14374" t="str">
            <v>632433627</v>
          </cell>
        </row>
        <row r="14375">
          <cell r="A14375" t="str">
            <v>632433628</v>
          </cell>
        </row>
        <row r="14376">
          <cell r="A14376" t="str">
            <v>632433629</v>
          </cell>
        </row>
        <row r="14377">
          <cell r="A14377" t="str">
            <v>632433631</v>
          </cell>
        </row>
        <row r="14378">
          <cell r="A14378" t="str">
            <v>632433632</v>
          </cell>
        </row>
        <row r="14379">
          <cell r="A14379" t="str">
            <v>632433633</v>
          </cell>
        </row>
        <row r="14380">
          <cell r="A14380" t="str">
            <v>632433634</v>
          </cell>
        </row>
        <row r="14381">
          <cell r="A14381" t="str">
            <v>632433635</v>
          </cell>
        </row>
        <row r="14382">
          <cell r="A14382" t="str">
            <v>632433680</v>
          </cell>
        </row>
        <row r="14383">
          <cell r="A14383" t="str">
            <v>632433682</v>
          </cell>
        </row>
        <row r="14384">
          <cell r="A14384" t="str">
            <v>632433683</v>
          </cell>
        </row>
        <row r="14385">
          <cell r="A14385" t="str">
            <v>632433684</v>
          </cell>
        </row>
        <row r="14386">
          <cell r="A14386" t="str">
            <v>632433685</v>
          </cell>
        </row>
        <row r="14387">
          <cell r="A14387" t="str">
            <v>632433686</v>
          </cell>
        </row>
        <row r="14388">
          <cell r="A14388" t="str">
            <v>632433687</v>
          </cell>
        </row>
        <row r="14389">
          <cell r="A14389" t="str">
            <v>632433688</v>
          </cell>
        </row>
        <row r="14390">
          <cell r="A14390" t="str">
            <v>632800000</v>
          </cell>
        </row>
        <row r="14391">
          <cell r="A14391" t="str">
            <v>632810000</v>
          </cell>
        </row>
        <row r="14392">
          <cell r="A14392" t="str">
            <v>632833000</v>
          </cell>
        </row>
        <row r="14393">
          <cell r="A14393" t="str">
            <v>632833100</v>
          </cell>
        </row>
        <row r="14394">
          <cell r="A14394" t="str">
            <v>632833102</v>
          </cell>
        </row>
        <row r="14395">
          <cell r="A14395" t="str">
            <v>632833103</v>
          </cell>
        </row>
        <row r="14396">
          <cell r="A14396" t="str">
            <v>632833104</v>
          </cell>
        </row>
        <row r="14397">
          <cell r="A14397" t="str">
            <v>632833105</v>
          </cell>
        </row>
        <row r="14398">
          <cell r="A14398" t="str">
            <v>632833106</v>
          </cell>
        </row>
        <row r="14399">
          <cell r="A14399" t="str">
            <v>632833107</v>
          </cell>
        </row>
        <row r="14400">
          <cell r="A14400" t="str">
            <v>632833108</v>
          </cell>
        </row>
        <row r="14401">
          <cell r="A14401" t="str">
            <v>632833109</v>
          </cell>
        </row>
        <row r="14402">
          <cell r="A14402" t="str">
            <v>632833111</v>
          </cell>
        </row>
        <row r="14403">
          <cell r="A14403" t="str">
            <v>632833112</v>
          </cell>
        </row>
        <row r="14404">
          <cell r="A14404" t="str">
            <v>632833113</v>
          </cell>
        </row>
        <row r="14405">
          <cell r="A14405" t="str">
            <v>632833114</v>
          </cell>
        </row>
        <row r="14406">
          <cell r="A14406" t="str">
            <v>632833115</v>
          </cell>
        </row>
        <row r="14407">
          <cell r="A14407" t="str">
            <v>632833116</v>
          </cell>
        </row>
        <row r="14408">
          <cell r="A14408" t="str">
            <v>632833117</v>
          </cell>
        </row>
        <row r="14409">
          <cell r="A14409" t="str">
            <v>632833118</v>
          </cell>
        </row>
        <row r="14410">
          <cell r="A14410" t="str">
            <v>632833119</v>
          </cell>
        </row>
        <row r="14411">
          <cell r="A14411" t="str">
            <v>632833121</v>
          </cell>
        </row>
        <row r="14412">
          <cell r="A14412" t="str">
            <v>632833123</v>
          </cell>
        </row>
        <row r="14413">
          <cell r="A14413" t="str">
            <v>632833125</v>
          </cell>
        </row>
        <row r="14414">
          <cell r="A14414" t="str">
            <v>632833126</v>
          </cell>
        </row>
        <row r="14415">
          <cell r="A14415" t="str">
            <v>632833127</v>
          </cell>
        </row>
        <row r="14416">
          <cell r="A14416" t="str">
            <v>632833128</v>
          </cell>
        </row>
        <row r="14417">
          <cell r="A14417" t="str">
            <v>632833129</v>
          </cell>
        </row>
        <row r="14418">
          <cell r="A14418" t="str">
            <v>632833131</v>
          </cell>
        </row>
        <row r="14419">
          <cell r="A14419" t="str">
            <v>632833132</v>
          </cell>
        </row>
        <row r="14420">
          <cell r="A14420" t="str">
            <v>632833133</v>
          </cell>
        </row>
        <row r="14421">
          <cell r="A14421" t="str">
            <v>632833134</v>
          </cell>
        </row>
        <row r="14422">
          <cell r="A14422" t="str">
            <v>632833135</v>
          </cell>
        </row>
        <row r="14423">
          <cell r="A14423" t="str">
            <v>632833136</v>
          </cell>
        </row>
        <row r="14424">
          <cell r="A14424" t="str">
            <v>632833137</v>
          </cell>
        </row>
        <row r="14425">
          <cell r="A14425" t="str">
            <v>632835000</v>
          </cell>
        </row>
        <row r="14426">
          <cell r="A14426" t="str">
            <v>632835100</v>
          </cell>
        </row>
        <row r="14427">
          <cell r="A14427" t="str">
            <v>632835102</v>
          </cell>
        </row>
        <row r="14428">
          <cell r="A14428" t="str">
            <v>632835103</v>
          </cell>
        </row>
        <row r="14429">
          <cell r="A14429" t="str">
            <v>632835104</v>
          </cell>
        </row>
        <row r="14430">
          <cell r="A14430" t="str">
            <v>632835105</v>
          </cell>
        </row>
        <row r="14431">
          <cell r="A14431" t="str">
            <v>632835106</v>
          </cell>
        </row>
        <row r="14432">
          <cell r="A14432" t="str">
            <v>632835107</v>
          </cell>
        </row>
        <row r="14433">
          <cell r="A14433" t="str">
            <v>632835108</v>
          </cell>
        </row>
        <row r="14434">
          <cell r="A14434" t="str">
            <v>632835109</v>
          </cell>
        </row>
        <row r="14435">
          <cell r="A14435" t="str">
            <v>632835111</v>
          </cell>
        </row>
        <row r="14436">
          <cell r="A14436" t="str">
            <v>632835200</v>
          </cell>
        </row>
        <row r="14437">
          <cell r="A14437" t="str">
            <v>632837000</v>
          </cell>
        </row>
        <row r="14438">
          <cell r="A14438" t="str">
            <v>632837100</v>
          </cell>
        </row>
        <row r="14439">
          <cell r="A14439" t="str">
            <v>632837102</v>
          </cell>
        </row>
        <row r="14440">
          <cell r="A14440" t="str">
            <v>632837103</v>
          </cell>
        </row>
        <row r="14441">
          <cell r="A14441" t="str">
            <v>632837104</v>
          </cell>
        </row>
        <row r="14442">
          <cell r="A14442" t="str">
            <v>632837105</v>
          </cell>
        </row>
        <row r="14443">
          <cell r="A14443" t="str">
            <v>632837106</v>
          </cell>
        </row>
        <row r="14444">
          <cell r="A14444" t="str">
            <v>632837107</v>
          </cell>
        </row>
        <row r="14445">
          <cell r="A14445" t="str">
            <v>632837108</v>
          </cell>
        </row>
        <row r="14446">
          <cell r="A14446" t="str">
            <v>632837109</v>
          </cell>
        </row>
        <row r="14447">
          <cell r="A14447" t="str">
            <v>632837113</v>
          </cell>
        </row>
        <row r="14448">
          <cell r="A14448" t="str">
            <v>632837123</v>
          </cell>
        </row>
        <row r="14449">
          <cell r="A14449" t="str">
            <v>632837125</v>
          </cell>
        </row>
        <row r="14450">
          <cell r="A14450" t="str">
            <v>632837127</v>
          </cell>
        </row>
        <row r="14451">
          <cell r="A14451" t="str">
            <v>632837129</v>
          </cell>
        </row>
        <row r="14452">
          <cell r="A14452" t="str">
            <v>632839000</v>
          </cell>
        </row>
        <row r="14453">
          <cell r="A14453" t="str">
            <v>632839100</v>
          </cell>
        </row>
        <row r="14454">
          <cell r="A14454" t="str">
            <v>632839106</v>
          </cell>
        </row>
        <row r="14455">
          <cell r="A14455" t="str">
            <v>632839200</v>
          </cell>
        </row>
        <row r="14456">
          <cell r="A14456" t="str">
            <v>632839205</v>
          </cell>
        </row>
        <row r="14457">
          <cell r="A14457" t="str">
            <v>632839215</v>
          </cell>
        </row>
        <row r="14458">
          <cell r="A14458" t="str">
            <v>632839300</v>
          </cell>
        </row>
        <row r="14459">
          <cell r="A14459" t="str">
            <v>632839302</v>
          </cell>
        </row>
        <row r="14460">
          <cell r="A14460" t="str">
            <v>632839311</v>
          </cell>
        </row>
        <row r="14461">
          <cell r="A14461" t="str">
            <v>632843000</v>
          </cell>
        </row>
        <row r="14462">
          <cell r="A14462" t="str">
            <v>632843100</v>
          </cell>
        </row>
        <row r="14463">
          <cell r="A14463" t="str">
            <v>632843200</v>
          </cell>
        </row>
        <row r="14464">
          <cell r="A14464" t="str">
            <v>632843203</v>
          </cell>
        </row>
        <row r="14465">
          <cell r="A14465" t="str">
            <v>632845000</v>
          </cell>
        </row>
        <row r="14466">
          <cell r="A14466" t="str">
            <v>632845100</v>
          </cell>
        </row>
        <row r="14467">
          <cell r="A14467" t="str">
            <v>632845200</v>
          </cell>
        </row>
        <row r="14468">
          <cell r="A14468" t="str">
            <v>632845203</v>
          </cell>
        </row>
        <row r="14469">
          <cell r="A14469" t="str">
            <v>632845205</v>
          </cell>
        </row>
        <row r="14470">
          <cell r="A14470" t="str">
            <v>632845207</v>
          </cell>
        </row>
        <row r="14471">
          <cell r="A14471" t="str">
            <v>632845300</v>
          </cell>
        </row>
        <row r="14472">
          <cell r="A14472" t="str">
            <v>632845303</v>
          </cell>
        </row>
        <row r="14473">
          <cell r="A14473" t="str">
            <v>632845305</v>
          </cell>
        </row>
        <row r="14474">
          <cell r="A14474" t="str">
            <v>632845307</v>
          </cell>
        </row>
        <row r="14475">
          <cell r="A14475" t="str">
            <v>632847000</v>
          </cell>
        </row>
        <row r="14476">
          <cell r="A14476" t="str">
            <v>632847100</v>
          </cell>
        </row>
        <row r="14477">
          <cell r="A14477" t="str">
            <v>632847103</v>
          </cell>
        </row>
        <row r="14478">
          <cell r="A14478" t="str">
            <v>632847104</v>
          </cell>
        </row>
        <row r="14479">
          <cell r="A14479" t="str">
            <v>632847105</v>
          </cell>
        </row>
        <row r="14480">
          <cell r="A14480" t="str">
            <v>632847108</v>
          </cell>
        </row>
        <row r="14481">
          <cell r="A14481" t="str">
            <v>632847109</v>
          </cell>
        </row>
        <row r="14482">
          <cell r="A14482" t="str">
            <v>632847111</v>
          </cell>
        </row>
        <row r="14483">
          <cell r="A14483" t="str">
            <v>632847112</v>
          </cell>
        </row>
        <row r="14484">
          <cell r="A14484" t="str">
            <v>632847113</v>
          </cell>
        </row>
        <row r="14485">
          <cell r="A14485" t="str">
            <v>632847114</v>
          </cell>
        </row>
        <row r="14486">
          <cell r="A14486" t="str">
            <v>632847115</v>
          </cell>
        </row>
        <row r="14487">
          <cell r="A14487" t="str">
            <v>632847116</v>
          </cell>
        </row>
        <row r="14488">
          <cell r="A14488" t="str">
            <v>632847117</v>
          </cell>
        </row>
        <row r="14489">
          <cell r="A14489" t="str">
            <v>632847118</v>
          </cell>
        </row>
        <row r="14490">
          <cell r="A14490" t="str">
            <v>632847119</v>
          </cell>
        </row>
        <row r="14491">
          <cell r="A14491" t="str">
            <v>632847121</v>
          </cell>
        </row>
        <row r="14492">
          <cell r="A14492" t="str">
            <v>632847122</v>
          </cell>
        </row>
        <row r="14493">
          <cell r="A14493" t="str">
            <v>632847123</v>
          </cell>
        </row>
        <row r="14494">
          <cell r="A14494" t="str">
            <v>632847124</v>
          </cell>
        </row>
        <row r="14495">
          <cell r="A14495" t="str">
            <v>632847125</v>
          </cell>
        </row>
        <row r="14496">
          <cell r="A14496" t="str">
            <v>632847126</v>
          </cell>
        </row>
        <row r="14497">
          <cell r="A14497" t="str">
            <v>632847128</v>
          </cell>
        </row>
        <row r="14498">
          <cell r="A14498" t="str">
            <v>632847132</v>
          </cell>
        </row>
        <row r="14499">
          <cell r="A14499" t="str">
            <v>632849000</v>
          </cell>
        </row>
        <row r="14500">
          <cell r="A14500" t="str">
            <v>632849100</v>
          </cell>
        </row>
        <row r="14501">
          <cell r="A14501" t="str">
            <v>632849103</v>
          </cell>
        </row>
        <row r="14502">
          <cell r="A14502" t="str">
            <v>632849104</v>
          </cell>
        </row>
        <row r="14503">
          <cell r="A14503" t="str">
            <v>632849105</v>
          </cell>
        </row>
        <row r="14504">
          <cell r="A14504" t="str">
            <v>632849109</v>
          </cell>
        </row>
        <row r="14505">
          <cell r="A14505" t="str">
            <v>632849200</v>
          </cell>
        </row>
        <row r="14506">
          <cell r="A14506" t="str">
            <v>632849202</v>
          </cell>
        </row>
        <row r="14507">
          <cell r="A14507" t="str">
            <v>632849205</v>
          </cell>
        </row>
        <row r="14508">
          <cell r="A14508" t="str">
            <v>632849206</v>
          </cell>
        </row>
        <row r="14509">
          <cell r="A14509" t="str">
            <v>632849208</v>
          </cell>
        </row>
        <row r="14510">
          <cell r="A14510" t="str">
            <v>632849209</v>
          </cell>
        </row>
        <row r="14511">
          <cell r="A14511" t="str">
            <v>632849211</v>
          </cell>
        </row>
        <row r="14512">
          <cell r="A14512" t="str">
            <v>632849212</v>
          </cell>
        </row>
        <row r="14513">
          <cell r="A14513" t="str">
            <v>632849213</v>
          </cell>
        </row>
        <row r="14514">
          <cell r="A14514" t="str">
            <v>632849214</v>
          </cell>
        </row>
        <row r="14515">
          <cell r="A14515" t="str">
            <v>632849215</v>
          </cell>
        </row>
        <row r="14516">
          <cell r="A14516" t="str">
            <v>632849216</v>
          </cell>
        </row>
        <row r="14517">
          <cell r="A14517" t="str">
            <v>632849217</v>
          </cell>
        </row>
        <row r="14518">
          <cell r="A14518" t="str">
            <v>632849218</v>
          </cell>
        </row>
        <row r="14519">
          <cell r="A14519" t="str">
            <v>632849219</v>
          </cell>
        </row>
        <row r="14520">
          <cell r="A14520" t="str">
            <v>632851000</v>
          </cell>
        </row>
        <row r="14521">
          <cell r="A14521" t="str">
            <v>632851100</v>
          </cell>
        </row>
        <row r="14522">
          <cell r="A14522" t="str">
            <v>632851103</v>
          </cell>
        </row>
        <row r="14523">
          <cell r="A14523" t="str">
            <v>632851106</v>
          </cell>
        </row>
        <row r="14524">
          <cell r="A14524" t="str">
            <v>632851107</v>
          </cell>
        </row>
        <row r="14525">
          <cell r="A14525" t="str">
            <v>632851200</v>
          </cell>
        </row>
        <row r="14526">
          <cell r="A14526" t="str">
            <v>632851202</v>
          </cell>
        </row>
        <row r="14527">
          <cell r="A14527" t="str">
            <v>632851203</v>
          </cell>
        </row>
        <row r="14528">
          <cell r="A14528" t="str">
            <v>632851204</v>
          </cell>
        </row>
        <row r="14529">
          <cell r="A14529" t="str">
            <v>632851206</v>
          </cell>
        </row>
        <row r="14530">
          <cell r="A14530" t="str">
            <v>632851207</v>
          </cell>
        </row>
        <row r="14531">
          <cell r="A14531" t="str">
            <v>632851208</v>
          </cell>
        </row>
        <row r="14532">
          <cell r="A14532" t="str">
            <v>632851209</v>
          </cell>
        </row>
        <row r="14533">
          <cell r="A14533" t="str">
            <v>632851211</v>
          </cell>
        </row>
        <row r="14534">
          <cell r="A14534" t="str">
            <v>632851213</v>
          </cell>
        </row>
        <row r="14535">
          <cell r="A14535" t="str">
            <v>632851215</v>
          </cell>
        </row>
        <row r="14536">
          <cell r="A14536" t="str">
            <v>632851217</v>
          </cell>
        </row>
        <row r="14537">
          <cell r="A14537" t="str">
            <v>632851219</v>
          </cell>
        </row>
        <row r="14538">
          <cell r="A14538" t="str">
            <v>632851221</v>
          </cell>
        </row>
        <row r="14539">
          <cell r="A14539" t="str">
            <v>632851223</v>
          </cell>
        </row>
        <row r="14540">
          <cell r="A14540" t="str">
            <v>632851225</v>
          </cell>
        </row>
        <row r="14541">
          <cell r="A14541" t="str">
            <v>632851226</v>
          </cell>
        </row>
        <row r="14542">
          <cell r="A14542" t="str">
            <v>632851227</v>
          </cell>
        </row>
        <row r="14543">
          <cell r="A14543" t="str">
            <v>632851228</v>
          </cell>
        </row>
        <row r="14544">
          <cell r="A14544" t="str">
            <v>632851229</v>
          </cell>
        </row>
        <row r="14545">
          <cell r="A14545" t="str">
            <v>632851231</v>
          </cell>
        </row>
        <row r="14546">
          <cell r="A14546" t="str">
            <v>632851232</v>
          </cell>
        </row>
        <row r="14547">
          <cell r="A14547" t="str">
            <v>632851233</v>
          </cell>
        </row>
        <row r="14548">
          <cell r="A14548" t="str">
            <v>632851234</v>
          </cell>
        </row>
        <row r="14549">
          <cell r="A14549" t="str">
            <v>632851239</v>
          </cell>
        </row>
        <row r="14550">
          <cell r="A14550" t="str">
            <v>632851243</v>
          </cell>
        </row>
        <row r="14551">
          <cell r="A14551" t="str">
            <v>632851300</v>
          </cell>
        </row>
        <row r="14552">
          <cell r="A14552" t="str">
            <v>632851302</v>
          </cell>
        </row>
        <row r="14553">
          <cell r="A14553" t="str">
            <v>632851304</v>
          </cell>
        </row>
        <row r="14554">
          <cell r="A14554" t="str">
            <v>632851305</v>
          </cell>
        </row>
        <row r="14555">
          <cell r="A14555" t="str">
            <v>632851307</v>
          </cell>
        </row>
        <row r="14556">
          <cell r="A14556" t="str">
            <v>632851309</v>
          </cell>
        </row>
        <row r="14557">
          <cell r="A14557" t="str">
            <v>632851311</v>
          </cell>
        </row>
        <row r="14558">
          <cell r="A14558" t="str">
            <v>632851313</v>
          </cell>
        </row>
        <row r="14559">
          <cell r="A14559" t="str">
            <v>632851315</v>
          </cell>
        </row>
        <row r="14560">
          <cell r="A14560" t="str">
            <v>632851317</v>
          </cell>
        </row>
        <row r="14561">
          <cell r="A14561" t="str">
            <v>632851325</v>
          </cell>
        </row>
        <row r="14562">
          <cell r="A14562" t="str">
            <v>632851327</v>
          </cell>
        </row>
        <row r="14563">
          <cell r="A14563" t="str">
            <v>632851329</v>
          </cell>
        </row>
        <row r="14564">
          <cell r="A14564" t="str">
            <v>632851400</v>
          </cell>
        </row>
        <row r="14565">
          <cell r="A14565" t="str">
            <v>632853000</v>
          </cell>
        </row>
        <row r="14566">
          <cell r="A14566" t="str">
            <v>632853100</v>
          </cell>
        </row>
        <row r="14567">
          <cell r="A14567" t="str">
            <v>632853200</v>
          </cell>
        </row>
        <row r="14568">
          <cell r="A14568" t="str">
            <v>632853300</v>
          </cell>
        </row>
        <row r="14569">
          <cell r="A14569" t="str">
            <v>632853303</v>
          </cell>
        </row>
        <row r="14570">
          <cell r="A14570" t="str">
            <v>632853400</v>
          </cell>
        </row>
        <row r="14571">
          <cell r="A14571" t="str">
            <v>632853500</v>
          </cell>
        </row>
        <row r="14572">
          <cell r="A14572" t="str">
            <v>632855000</v>
          </cell>
        </row>
        <row r="14573">
          <cell r="A14573" t="str">
            <v>632855100</v>
          </cell>
        </row>
        <row r="14574">
          <cell r="A14574" t="str">
            <v>632855300</v>
          </cell>
        </row>
        <row r="14575">
          <cell r="A14575" t="str">
            <v>632855302</v>
          </cell>
        </row>
        <row r="14576">
          <cell r="A14576" t="str">
            <v>632855303</v>
          </cell>
        </row>
        <row r="14577">
          <cell r="A14577" t="str">
            <v>632855304</v>
          </cell>
        </row>
        <row r="14578">
          <cell r="A14578" t="str">
            <v>632855305</v>
          </cell>
        </row>
        <row r="14579">
          <cell r="A14579" t="str">
            <v>632855306</v>
          </cell>
        </row>
        <row r="14580">
          <cell r="A14580" t="str">
            <v>632855307</v>
          </cell>
        </row>
        <row r="14581">
          <cell r="A14581" t="str">
            <v>632855308</v>
          </cell>
        </row>
        <row r="14582">
          <cell r="A14582" t="str">
            <v>632855309</v>
          </cell>
        </row>
        <row r="14583">
          <cell r="A14583" t="str">
            <v>632855311</v>
          </cell>
        </row>
        <row r="14584">
          <cell r="A14584" t="str">
            <v>632855313</v>
          </cell>
        </row>
        <row r="14585">
          <cell r="A14585" t="str">
            <v>632857000</v>
          </cell>
        </row>
        <row r="14586">
          <cell r="A14586" t="str">
            <v>632857100</v>
          </cell>
        </row>
        <row r="14587">
          <cell r="A14587" t="str">
            <v>632857103</v>
          </cell>
        </row>
        <row r="14588">
          <cell r="A14588" t="str">
            <v>632857105</v>
          </cell>
        </row>
        <row r="14589">
          <cell r="A14589" t="str">
            <v>632857107</v>
          </cell>
        </row>
        <row r="14590">
          <cell r="A14590" t="str">
            <v>632857200</v>
          </cell>
        </row>
        <row r="14591">
          <cell r="A14591" t="str">
            <v>632857203</v>
          </cell>
        </row>
        <row r="14592">
          <cell r="A14592" t="str">
            <v>632857300</v>
          </cell>
        </row>
        <row r="14593">
          <cell r="A14593" t="str">
            <v>632857303</v>
          </cell>
        </row>
        <row r="14594">
          <cell r="A14594" t="str">
            <v>632857400</v>
          </cell>
        </row>
        <row r="14595">
          <cell r="A14595" t="str">
            <v>632859000</v>
          </cell>
        </row>
        <row r="14596">
          <cell r="A14596" t="str">
            <v>632859100</v>
          </cell>
        </row>
        <row r="14597">
          <cell r="A14597" t="str">
            <v>632859103</v>
          </cell>
        </row>
        <row r="14598">
          <cell r="A14598" t="str">
            <v>632859200</v>
          </cell>
        </row>
        <row r="14599">
          <cell r="A14599" t="str">
            <v>632859203</v>
          </cell>
        </row>
        <row r="14600">
          <cell r="A14600" t="str">
            <v>632859300</v>
          </cell>
        </row>
        <row r="14601">
          <cell r="A14601" t="str">
            <v>632859400</v>
          </cell>
        </row>
        <row r="14602">
          <cell r="A14602" t="str">
            <v>632859403</v>
          </cell>
        </row>
        <row r="14603">
          <cell r="A14603" t="str">
            <v>632859500</v>
          </cell>
        </row>
        <row r="14604">
          <cell r="A14604" t="str">
            <v>632861000</v>
          </cell>
        </row>
        <row r="14605">
          <cell r="A14605" t="str">
            <v>632861100</v>
          </cell>
        </row>
        <row r="14606">
          <cell r="A14606" t="str">
            <v>632861500</v>
          </cell>
        </row>
        <row r="14607">
          <cell r="A14607" t="str">
            <v>632861502</v>
          </cell>
        </row>
        <row r="14608">
          <cell r="A14608" t="str">
            <v>632861505</v>
          </cell>
        </row>
        <row r="14609">
          <cell r="A14609" t="str">
            <v>632861506</v>
          </cell>
        </row>
        <row r="14610">
          <cell r="A14610" t="str">
            <v>632861507</v>
          </cell>
        </row>
        <row r="14611">
          <cell r="A14611" t="str">
            <v>632861508</v>
          </cell>
        </row>
        <row r="14612">
          <cell r="A14612" t="str">
            <v>632861509</v>
          </cell>
        </row>
        <row r="14613">
          <cell r="A14613" t="str">
            <v>632861513</v>
          </cell>
        </row>
        <row r="14614">
          <cell r="A14614" t="str">
            <v>632861514</v>
          </cell>
        </row>
        <row r="14615">
          <cell r="A14615" t="str">
            <v>632861515</v>
          </cell>
        </row>
        <row r="14616">
          <cell r="A14616" t="str">
            <v>632861517</v>
          </cell>
        </row>
        <row r="14617">
          <cell r="A14617" t="str">
            <v>632861521</v>
          </cell>
        </row>
        <row r="14618">
          <cell r="A14618" t="str">
            <v>632861525</v>
          </cell>
        </row>
        <row r="14619">
          <cell r="A14619" t="str">
            <v>632861527</v>
          </cell>
        </row>
        <row r="14620">
          <cell r="A14620" t="str">
            <v>632863000</v>
          </cell>
        </row>
        <row r="14621">
          <cell r="A14621" t="str">
            <v>632863100</v>
          </cell>
        </row>
        <row r="14622">
          <cell r="A14622" t="str">
            <v>632865000</v>
          </cell>
        </row>
        <row r="14623">
          <cell r="A14623" t="str">
            <v>632865100</v>
          </cell>
        </row>
        <row r="14624">
          <cell r="A14624" t="str">
            <v>633200000</v>
          </cell>
        </row>
        <row r="14625">
          <cell r="A14625" t="str">
            <v>633230000</v>
          </cell>
        </row>
        <row r="14626">
          <cell r="A14626" t="str">
            <v>633230100</v>
          </cell>
        </row>
        <row r="14627">
          <cell r="A14627" t="str">
            <v>633233000</v>
          </cell>
        </row>
        <row r="14628">
          <cell r="A14628" t="str">
            <v>633233100</v>
          </cell>
        </row>
        <row r="14629">
          <cell r="A14629" t="str">
            <v>633233127</v>
          </cell>
        </row>
        <row r="14630">
          <cell r="A14630" t="str">
            <v>633235000</v>
          </cell>
        </row>
        <row r="14631">
          <cell r="A14631" t="str">
            <v>633235100</v>
          </cell>
        </row>
        <row r="14632">
          <cell r="A14632" t="str">
            <v>633235500</v>
          </cell>
        </row>
        <row r="14633">
          <cell r="A14633" t="str">
            <v>633239000</v>
          </cell>
        </row>
        <row r="14634">
          <cell r="A14634" t="str">
            <v>633239100</v>
          </cell>
        </row>
        <row r="14635">
          <cell r="A14635" t="str">
            <v>633239400</v>
          </cell>
        </row>
        <row r="14636">
          <cell r="A14636" t="str">
            <v>633243000</v>
          </cell>
        </row>
        <row r="14637">
          <cell r="A14637" t="str">
            <v>633243100</v>
          </cell>
        </row>
        <row r="14638">
          <cell r="A14638" t="str">
            <v>633243134</v>
          </cell>
        </row>
        <row r="14639">
          <cell r="A14639" t="str">
            <v>633243135</v>
          </cell>
        </row>
        <row r="14640">
          <cell r="A14640" t="str">
            <v>633245000</v>
          </cell>
        </row>
        <row r="14641">
          <cell r="A14641" t="str">
            <v>633245100</v>
          </cell>
        </row>
        <row r="14642">
          <cell r="A14642" t="str">
            <v>633247000</v>
          </cell>
        </row>
        <row r="14643">
          <cell r="A14643" t="str">
            <v>633247100</v>
          </cell>
        </row>
        <row r="14644">
          <cell r="A14644" t="str">
            <v>633247117</v>
          </cell>
        </row>
        <row r="14645">
          <cell r="A14645" t="str">
            <v>633247164</v>
          </cell>
        </row>
        <row r="14646">
          <cell r="A14646" t="str">
            <v>633249000</v>
          </cell>
        </row>
        <row r="14647">
          <cell r="A14647" t="str">
            <v>633249100</v>
          </cell>
        </row>
        <row r="14648">
          <cell r="A14648" t="str">
            <v>633253000</v>
          </cell>
        </row>
        <row r="14649">
          <cell r="A14649" t="str">
            <v>633253100</v>
          </cell>
        </row>
        <row r="14650">
          <cell r="A14650" t="str">
            <v>633400000</v>
          </cell>
        </row>
        <row r="14651">
          <cell r="A14651" t="str">
            <v>633439000</v>
          </cell>
        </row>
        <row r="14652">
          <cell r="A14652" t="str">
            <v>633439100</v>
          </cell>
        </row>
        <row r="14653">
          <cell r="A14653" t="str">
            <v>633439102</v>
          </cell>
        </row>
        <row r="14654">
          <cell r="A14654" t="str">
            <v>633439103</v>
          </cell>
        </row>
        <row r="14655">
          <cell r="A14655" t="str">
            <v>633439104</v>
          </cell>
        </row>
        <row r="14656">
          <cell r="A14656" t="str">
            <v>633439105</v>
          </cell>
        </row>
        <row r="14657">
          <cell r="A14657" t="str">
            <v>633439106</v>
          </cell>
        </row>
        <row r="14658">
          <cell r="A14658" t="str">
            <v>633439107</v>
          </cell>
        </row>
        <row r="14659">
          <cell r="A14659" t="str">
            <v>633439108</v>
          </cell>
        </row>
        <row r="14660">
          <cell r="A14660" t="str">
            <v>633439109</v>
          </cell>
        </row>
        <row r="14661">
          <cell r="A14661" t="str">
            <v>633439112</v>
          </cell>
        </row>
        <row r="14662">
          <cell r="A14662" t="str">
            <v>633439113</v>
          </cell>
        </row>
        <row r="14663">
          <cell r="A14663" t="str">
            <v>633439114</v>
          </cell>
        </row>
        <row r="14664">
          <cell r="A14664" t="str">
            <v>633439115</v>
          </cell>
        </row>
        <row r="14665">
          <cell r="A14665" t="str">
            <v>633439116</v>
          </cell>
        </row>
        <row r="14666">
          <cell r="A14666" t="str">
            <v>633439117</v>
          </cell>
        </row>
        <row r="14667">
          <cell r="A14667" t="str">
            <v>633439118</v>
          </cell>
        </row>
        <row r="14668">
          <cell r="A14668" t="str">
            <v>633439119</v>
          </cell>
        </row>
        <row r="14669">
          <cell r="A14669" t="str">
            <v>633439121</v>
          </cell>
        </row>
        <row r="14670">
          <cell r="A14670" t="str">
            <v>633439122</v>
          </cell>
        </row>
        <row r="14671">
          <cell r="A14671" t="str">
            <v>633439123</v>
          </cell>
        </row>
        <row r="14672">
          <cell r="A14672" t="str">
            <v>633439124</v>
          </cell>
        </row>
        <row r="14673">
          <cell r="A14673" t="str">
            <v>633439125</v>
          </cell>
        </row>
        <row r="14674">
          <cell r="A14674" t="str">
            <v>633439200</v>
          </cell>
        </row>
        <row r="14675">
          <cell r="A14675" t="str">
            <v>633439300</v>
          </cell>
        </row>
        <row r="14676">
          <cell r="A14676" t="str">
            <v>633439305</v>
          </cell>
        </row>
        <row r="14677">
          <cell r="A14677" t="str">
            <v>633439306</v>
          </cell>
        </row>
        <row r="14678">
          <cell r="A14678" t="str">
            <v>633439307</v>
          </cell>
        </row>
        <row r="14679">
          <cell r="A14679" t="str">
            <v>633439308</v>
          </cell>
        </row>
        <row r="14680">
          <cell r="A14680" t="str">
            <v>633439309</v>
          </cell>
        </row>
        <row r="14681">
          <cell r="A14681" t="str">
            <v>633439311</v>
          </cell>
        </row>
        <row r="14682">
          <cell r="A14682" t="str">
            <v>633439312</v>
          </cell>
        </row>
        <row r="14683">
          <cell r="A14683" t="str">
            <v>633439313</v>
          </cell>
        </row>
        <row r="14684">
          <cell r="A14684" t="str">
            <v>633439314</v>
          </cell>
        </row>
        <row r="14685">
          <cell r="A14685" t="str">
            <v>633439315</v>
          </cell>
        </row>
        <row r="14686">
          <cell r="A14686" t="str">
            <v>633439316</v>
          </cell>
        </row>
        <row r="14687">
          <cell r="A14687" t="str">
            <v>633439317</v>
          </cell>
        </row>
        <row r="14688">
          <cell r="A14688" t="str">
            <v>633439318</v>
          </cell>
        </row>
        <row r="14689">
          <cell r="A14689" t="str">
            <v>633439319</v>
          </cell>
        </row>
        <row r="14690">
          <cell r="A14690" t="str">
            <v>633441000</v>
          </cell>
        </row>
        <row r="14691">
          <cell r="A14691" t="str">
            <v>633441100</v>
          </cell>
        </row>
        <row r="14692">
          <cell r="A14692" t="str">
            <v>633443000</v>
          </cell>
        </row>
        <row r="14693">
          <cell r="A14693" t="str">
            <v>633443100</v>
          </cell>
        </row>
        <row r="14694">
          <cell r="A14694" t="str">
            <v>633443102</v>
          </cell>
        </row>
        <row r="14695">
          <cell r="A14695" t="str">
            <v>633443104</v>
          </cell>
        </row>
        <row r="14696">
          <cell r="A14696" t="str">
            <v>633443105</v>
          </cell>
        </row>
        <row r="14697">
          <cell r="A14697" t="str">
            <v>633443106</v>
          </cell>
        </row>
        <row r="14698">
          <cell r="A14698" t="str">
            <v>633443200</v>
          </cell>
        </row>
        <row r="14699">
          <cell r="A14699" t="str">
            <v>633443202</v>
          </cell>
        </row>
        <row r="14700">
          <cell r="A14700" t="str">
            <v>633443203</v>
          </cell>
        </row>
        <row r="14701">
          <cell r="A14701" t="str">
            <v>633443204</v>
          </cell>
        </row>
        <row r="14702">
          <cell r="A14702" t="str">
            <v>633443400</v>
          </cell>
        </row>
        <row r="14703">
          <cell r="A14703" t="str">
            <v>633443402</v>
          </cell>
        </row>
        <row r="14704">
          <cell r="A14704" t="str">
            <v>633443403</v>
          </cell>
        </row>
        <row r="14705">
          <cell r="A14705" t="str">
            <v>633443500</v>
          </cell>
        </row>
        <row r="14706">
          <cell r="A14706" t="str">
            <v>633443502</v>
          </cell>
        </row>
        <row r="14707">
          <cell r="A14707" t="str">
            <v>633443503</v>
          </cell>
        </row>
        <row r="14708">
          <cell r="A14708" t="str">
            <v>633443504</v>
          </cell>
        </row>
        <row r="14709">
          <cell r="A14709" t="str">
            <v>633443505</v>
          </cell>
        </row>
        <row r="14710">
          <cell r="A14710" t="str">
            <v>633443506</v>
          </cell>
        </row>
        <row r="14711">
          <cell r="A14711" t="str">
            <v>633443507</v>
          </cell>
        </row>
        <row r="14712">
          <cell r="A14712" t="str">
            <v>633443508</v>
          </cell>
        </row>
        <row r="14713">
          <cell r="A14713" t="str">
            <v>633443509</v>
          </cell>
        </row>
        <row r="14714">
          <cell r="A14714" t="str">
            <v>633443511</v>
          </cell>
        </row>
        <row r="14715">
          <cell r="A14715" t="str">
            <v>633443512</v>
          </cell>
        </row>
        <row r="14716">
          <cell r="A14716" t="str">
            <v>633443513</v>
          </cell>
        </row>
        <row r="14717">
          <cell r="A14717" t="str">
            <v>633443514</v>
          </cell>
        </row>
        <row r="14718">
          <cell r="A14718" t="str">
            <v>633443515</v>
          </cell>
        </row>
        <row r="14719">
          <cell r="A14719" t="str">
            <v>633443516</v>
          </cell>
        </row>
        <row r="14720">
          <cell r="A14720" t="str">
            <v>633443517</v>
          </cell>
        </row>
        <row r="14721">
          <cell r="A14721" t="str">
            <v>633443518</v>
          </cell>
        </row>
        <row r="14722">
          <cell r="A14722" t="str">
            <v>633443519</v>
          </cell>
        </row>
        <row r="14723">
          <cell r="A14723" t="str">
            <v>633445000</v>
          </cell>
        </row>
        <row r="14724">
          <cell r="A14724" t="str">
            <v>633445100</v>
          </cell>
        </row>
        <row r="14725">
          <cell r="A14725" t="str">
            <v>633445300</v>
          </cell>
        </row>
        <row r="14726">
          <cell r="A14726" t="str">
            <v>633447000</v>
          </cell>
        </row>
        <row r="14727">
          <cell r="A14727" t="str">
            <v>633447100</v>
          </cell>
        </row>
        <row r="14728">
          <cell r="A14728" t="str">
            <v>633447102</v>
          </cell>
        </row>
        <row r="14729">
          <cell r="A14729" t="str">
            <v>633447103</v>
          </cell>
        </row>
        <row r="14730">
          <cell r="A14730" t="str">
            <v>633447104</v>
          </cell>
        </row>
        <row r="14731">
          <cell r="A14731" t="str">
            <v>633447105</v>
          </cell>
        </row>
        <row r="14732">
          <cell r="A14732" t="str">
            <v>633447106</v>
          </cell>
        </row>
        <row r="14733">
          <cell r="A14733" t="str">
            <v>633447107</v>
          </cell>
        </row>
        <row r="14734">
          <cell r="A14734" t="str">
            <v>633447108</v>
          </cell>
        </row>
        <row r="14735">
          <cell r="A14735" t="str">
            <v>633447109</v>
          </cell>
        </row>
        <row r="14736">
          <cell r="A14736" t="str">
            <v>633447200</v>
          </cell>
        </row>
        <row r="14737">
          <cell r="A14737" t="str">
            <v>633447202</v>
          </cell>
        </row>
        <row r="14738">
          <cell r="A14738" t="str">
            <v>633447203</v>
          </cell>
        </row>
        <row r="14739">
          <cell r="A14739" t="str">
            <v>633447204</v>
          </cell>
        </row>
        <row r="14740">
          <cell r="A14740" t="str">
            <v>633447205</v>
          </cell>
        </row>
        <row r="14741">
          <cell r="A14741" t="str">
            <v>633447206</v>
          </cell>
        </row>
        <row r="14742">
          <cell r="A14742" t="str">
            <v>633447207</v>
          </cell>
        </row>
        <row r="14743">
          <cell r="A14743" t="str">
            <v>633449000</v>
          </cell>
        </row>
        <row r="14744">
          <cell r="A14744" t="str">
            <v>633449100</v>
          </cell>
        </row>
        <row r="14745">
          <cell r="A14745" t="str">
            <v>633449103</v>
          </cell>
        </row>
        <row r="14746">
          <cell r="A14746" t="str">
            <v>633449105</v>
          </cell>
        </row>
        <row r="14747">
          <cell r="A14747" t="str">
            <v>633449127</v>
          </cell>
        </row>
        <row r="14748">
          <cell r="A14748" t="str">
            <v>633449129</v>
          </cell>
        </row>
        <row r="14749">
          <cell r="A14749" t="str">
            <v>633449131</v>
          </cell>
        </row>
        <row r="14750">
          <cell r="A14750" t="str">
            <v>633449133</v>
          </cell>
        </row>
        <row r="14751">
          <cell r="A14751" t="str">
            <v>633449135</v>
          </cell>
        </row>
        <row r="14752">
          <cell r="A14752" t="str">
            <v>633449137</v>
          </cell>
        </row>
        <row r="14753">
          <cell r="A14753" t="str">
            <v>633449139</v>
          </cell>
        </row>
        <row r="14754">
          <cell r="A14754" t="str">
            <v>633449141</v>
          </cell>
        </row>
        <row r="14755">
          <cell r="A14755" t="str">
            <v>633449143</v>
          </cell>
        </row>
        <row r="14756">
          <cell r="A14756" t="str">
            <v>633449145</v>
          </cell>
        </row>
        <row r="14757">
          <cell r="A14757" t="str">
            <v>633449147</v>
          </cell>
        </row>
        <row r="14758">
          <cell r="A14758" t="str">
            <v>633449149</v>
          </cell>
        </row>
        <row r="14759">
          <cell r="A14759" t="str">
            <v>633449151</v>
          </cell>
        </row>
        <row r="14760">
          <cell r="A14760" t="str">
            <v>633449153</v>
          </cell>
        </row>
        <row r="14761">
          <cell r="A14761" t="str">
            <v>633449155</v>
          </cell>
        </row>
        <row r="14762">
          <cell r="A14762" t="str">
            <v>633451000</v>
          </cell>
        </row>
        <row r="14763">
          <cell r="A14763" t="str">
            <v>633451100</v>
          </cell>
        </row>
        <row r="14764">
          <cell r="A14764" t="str">
            <v>633453000</v>
          </cell>
        </row>
        <row r="14765">
          <cell r="A14765" t="str">
            <v>633453100</v>
          </cell>
        </row>
        <row r="14766">
          <cell r="A14766" t="str">
            <v>633453102</v>
          </cell>
        </row>
        <row r="14767">
          <cell r="A14767" t="str">
            <v>633453103</v>
          </cell>
        </row>
        <row r="14768">
          <cell r="A14768" t="str">
            <v>633453107</v>
          </cell>
        </row>
        <row r="14769">
          <cell r="A14769" t="str">
            <v>633453108</v>
          </cell>
        </row>
        <row r="14770">
          <cell r="A14770" t="str">
            <v>633453111</v>
          </cell>
        </row>
        <row r="14771">
          <cell r="A14771" t="str">
            <v>633453112</v>
          </cell>
        </row>
        <row r="14772">
          <cell r="A14772" t="str">
            <v>633453115</v>
          </cell>
        </row>
        <row r="14773">
          <cell r="A14773" t="str">
            <v>633453116</v>
          </cell>
        </row>
        <row r="14774">
          <cell r="A14774" t="str">
            <v>633453117</v>
          </cell>
        </row>
        <row r="14775">
          <cell r="A14775" t="str">
            <v>633453119</v>
          </cell>
        </row>
        <row r="14776">
          <cell r="A14776" t="str">
            <v>633453123</v>
          </cell>
        </row>
        <row r="14777">
          <cell r="A14777" t="str">
            <v>633453125</v>
          </cell>
        </row>
        <row r="14778">
          <cell r="A14778" t="str">
            <v>633453129</v>
          </cell>
        </row>
        <row r="14779">
          <cell r="A14779" t="str">
            <v>633453137</v>
          </cell>
        </row>
        <row r="14780">
          <cell r="A14780" t="str">
            <v>633453300</v>
          </cell>
        </row>
        <row r="14781">
          <cell r="A14781" t="str">
            <v>633453400</v>
          </cell>
        </row>
        <row r="14782">
          <cell r="A14782" t="str">
            <v>633455000</v>
          </cell>
        </row>
        <row r="14783">
          <cell r="A14783" t="str">
            <v>633455100</v>
          </cell>
        </row>
        <row r="14784">
          <cell r="A14784" t="str">
            <v>633457000</v>
          </cell>
        </row>
        <row r="14785">
          <cell r="A14785" t="str">
            <v>633457100</v>
          </cell>
        </row>
        <row r="14786">
          <cell r="A14786" t="str">
            <v>633457109</v>
          </cell>
        </row>
        <row r="14787">
          <cell r="A14787" t="str">
            <v>633457113</v>
          </cell>
        </row>
        <row r="14788">
          <cell r="A14788" t="str">
            <v>633459000</v>
          </cell>
        </row>
        <row r="14789">
          <cell r="A14789" t="str">
            <v>633459100</v>
          </cell>
        </row>
        <row r="14790">
          <cell r="A14790" t="str">
            <v>633459103</v>
          </cell>
        </row>
        <row r="14791">
          <cell r="A14791" t="str">
            <v>633459108</v>
          </cell>
        </row>
        <row r="14792">
          <cell r="A14792" t="str">
            <v>633459115</v>
          </cell>
        </row>
        <row r="14793">
          <cell r="A14793" t="str">
            <v>633459116</v>
          </cell>
        </row>
        <row r="14794">
          <cell r="A14794" t="str">
            <v>633459117</v>
          </cell>
        </row>
        <row r="14795">
          <cell r="A14795" t="str">
            <v>633459121</v>
          </cell>
        </row>
        <row r="14796">
          <cell r="A14796" t="str">
            <v>633459122</v>
          </cell>
        </row>
        <row r="14797">
          <cell r="A14797" t="str">
            <v>633459300</v>
          </cell>
        </row>
        <row r="14798">
          <cell r="A14798" t="str">
            <v>633459307</v>
          </cell>
        </row>
        <row r="14799">
          <cell r="A14799" t="str">
            <v>633459311</v>
          </cell>
        </row>
        <row r="14800">
          <cell r="A14800" t="str">
            <v>633459321</v>
          </cell>
        </row>
        <row r="14801">
          <cell r="A14801" t="str">
            <v>633461000</v>
          </cell>
        </row>
        <row r="14802">
          <cell r="A14802" t="str">
            <v>633461100</v>
          </cell>
        </row>
        <row r="14803">
          <cell r="A14803" t="str">
            <v>633461200</v>
          </cell>
        </row>
        <row r="14804">
          <cell r="A14804" t="str">
            <v>633461300</v>
          </cell>
        </row>
        <row r="14805">
          <cell r="A14805" t="str">
            <v>633463000</v>
          </cell>
        </row>
        <row r="14806">
          <cell r="A14806" t="str">
            <v>633463100</v>
          </cell>
        </row>
        <row r="14807">
          <cell r="A14807" t="str">
            <v>633463106</v>
          </cell>
        </row>
        <row r="14808">
          <cell r="A14808" t="str">
            <v>633463109</v>
          </cell>
        </row>
        <row r="14809">
          <cell r="A14809" t="str">
            <v>633463125</v>
          </cell>
        </row>
        <row r="14810">
          <cell r="A14810" t="str">
            <v>633463129</v>
          </cell>
        </row>
        <row r="14811">
          <cell r="A14811" t="str">
            <v>633463131</v>
          </cell>
        </row>
        <row r="14812">
          <cell r="A14812" t="str">
            <v>633463139</v>
          </cell>
        </row>
        <row r="14813">
          <cell r="A14813" t="str">
            <v>633463200</v>
          </cell>
        </row>
        <row r="14814">
          <cell r="A14814" t="str">
            <v>633463300</v>
          </cell>
        </row>
        <row r="14815">
          <cell r="A14815" t="str">
            <v>633465000</v>
          </cell>
        </row>
        <row r="14816">
          <cell r="A14816" t="str">
            <v>633465100</v>
          </cell>
        </row>
        <row r="14817">
          <cell r="A14817" t="str">
            <v>633465104</v>
          </cell>
        </row>
        <row r="14818">
          <cell r="A14818" t="str">
            <v>633465109</v>
          </cell>
        </row>
        <row r="14819">
          <cell r="A14819" t="str">
            <v>633465115</v>
          </cell>
        </row>
        <row r="14820">
          <cell r="A14820" t="str">
            <v>633465121</v>
          </cell>
        </row>
        <row r="14821">
          <cell r="A14821" t="str">
            <v>633465125</v>
          </cell>
        </row>
        <row r="14822">
          <cell r="A14822" t="str">
            <v>633465127</v>
          </cell>
        </row>
        <row r="14823">
          <cell r="A14823" t="str">
            <v>633465129</v>
          </cell>
        </row>
        <row r="14824">
          <cell r="A14824" t="str">
            <v>633465141</v>
          </cell>
        </row>
        <row r="14825">
          <cell r="A14825" t="str">
            <v>633465143</v>
          </cell>
        </row>
        <row r="14826">
          <cell r="A14826" t="str">
            <v>633465145</v>
          </cell>
        </row>
        <row r="14827">
          <cell r="A14827" t="str">
            <v>633465147</v>
          </cell>
        </row>
        <row r="14828">
          <cell r="A14828" t="str">
            <v>633465149</v>
          </cell>
        </row>
        <row r="14829">
          <cell r="A14829" t="str">
            <v>633465151</v>
          </cell>
        </row>
        <row r="14830">
          <cell r="A14830" t="str">
            <v>633465200</v>
          </cell>
        </row>
        <row r="14831">
          <cell r="A14831" t="str">
            <v>633467000</v>
          </cell>
        </row>
        <row r="14832">
          <cell r="A14832" t="str">
            <v>633467100</v>
          </cell>
        </row>
        <row r="14833">
          <cell r="A14833" t="str">
            <v>633467102</v>
          </cell>
        </row>
        <row r="14834">
          <cell r="A14834" t="str">
            <v>633467103</v>
          </cell>
        </row>
        <row r="14835">
          <cell r="A14835" t="str">
            <v>633467104</v>
          </cell>
        </row>
        <row r="14836">
          <cell r="A14836" t="str">
            <v>633467106</v>
          </cell>
        </row>
        <row r="14837">
          <cell r="A14837" t="str">
            <v>633467107</v>
          </cell>
        </row>
        <row r="14838">
          <cell r="A14838" t="str">
            <v>633467108</v>
          </cell>
        </row>
        <row r="14839">
          <cell r="A14839" t="str">
            <v>633467109</v>
          </cell>
        </row>
        <row r="14840">
          <cell r="A14840" t="str">
            <v>633467112</v>
          </cell>
        </row>
        <row r="14841">
          <cell r="A14841" t="str">
            <v>633467114</v>
          </cell>
        </row>
        <row r="14842">
          <cell r="A14842" t="str">
            <v>633467115</v>
          </cell>
        </row>
        <row r="14843">
          <cell r="A14843" t="str">
            <v>633467200</v>
          </cell>
        </row>
        <row r="14844">
          <cell r="A14844" t="str">
            <v>633467300</v>
          </cell>
        </row>
        <row r="14845">
          <cell r="A14845" t="str">
            <v>633467500</v>
          </cell>
        </row>
        <row r="14846">
          <cell r="A14846" t="str">
            <v>633467505</v>
          </cell>
        </row>
        <row r="14847">
          <cell r="A14847" t="str">
            <v>633467506</v>
          </cell>
        </row>
        <row r="14848">
          <cell r="A14848" t="str">
            <v>633467507</v>
          </cell>
        </row>
        <row r="14849">
          <cell r="A14849" t="str">
            <v>633469000</v>
          </cell>
        </row>
        <row r="14850">
          <cell r="A14850" t="str">
            <v>633469100</v>
          </cell>
        </row>
        <row r="14851">
          <cell r="A14851" t="str">
            <v>633469113</v>
          </cell>
        </row>
        <row r="14852">
          <cell r="A14852" t="str">
            <v>633469129</v>
          </cell>
        </row>
        <row r="14853">
          <cell r="A14853" t="str">
            <v>633469135</v>
          </cell>
        </row>
        <row r="14854">
          <cell r="A14854" t="str">
            <v>633469137</v>
          </cell>
        </row>
        <row r="14855">
          <cell r="A14855" t="str">
            <v>633469161</v>
          </cell>
        </row>
        <row r="14856">
          <cell r="A14856" t="str">
            <v>633469163</v>
          </cell>
        </row>
        <row r="14857">
          <cell r="A14857" t="str">
            <v>633469165</v>
          </cell>
        </row>
        <row r="14858">
          <cell r="A14858" t="str">
            <v>633469167</v>
          </cell>
        </row>
        <row r="14859">
          <cell r="A14859" t="str">
            <v>633469169</v>
          </cell>
        </row>
        <row r="14860">
          <cell r="A14860" t="str">
            <v>633469171</v>
          </cell>
        </row>
        <row r="14861">
          <cell r="A14861" t="str">
            <v>633471000</v>
          </cell>
        </row>
        <row r="14862">
          <cell r="A14862" t="str">
            <v>633471100</v>
          </cell>
        </row>
        <row r="14863">
          <cell r="A14863" t="str">
            <v>633471103</v>
          </cell>
        </row>
        <row r="14864">
          <cell r="A14864" t="str">
            <v>633471111</v>
          </cell>
        </row>
        <row r="14865">
          <cell r="A14865" t="str">
            <v>633471112</v>
          </cell>
        </row>
        <row r="14866">
          <cell r="A14866" t="str">
            <v>633471113</v>
          </cell>
        </row>
        <row r="14867">
          <cell r="A14867" t="str">
            <v>633471114</v>
          </cell>
        </row>
        <row r="14868">
          <cell r="A14868" t="str">
            <v>633471200</v>
          </cell>
        </row>
        <row r="14869">
          <cell r="A14869" t="str">
            <v>633471205</v>
          </cell>
        </row>
        <row r="14870">
          <cell r="A14870" t="str">
            <v>633471206</v>
          </cell>
        </row>
        <row r="14871">
          <cell r="A14871" t="str">
            <v>633471300</v>
          </cell>
        </row>
        <row r="14872">
          <cell r="A14872" t="str">
            <v>633471304</v>
          </cell>
        </row>
        <row r="14873">
          <cell r="A14873" t="str">
            <v>633471305</v>
          </cell>
        </row>
        <row r="14874">
          <cell r="A14874" t="str">
            <v>633471306</v>
          </cell>
        </row>
        <row r="14875">
          <cell r="A14875" t="str">
            <v>633471307</v>
          </cell>
        </row>
        <row r="14876">
          <cell r="A14876" t="str">
            <v>633471309</v>
          </cell>
        </row>
        <row r="14877">
          <cell r="A14877" t="str">
            <v>633471400</v>
          </cell>
        </row>
        <row r="14878">
          <cell r="A14878" t="str">
            <v>633471403</v>
          </cell>
        </row>
        <row r="14879">
          <cell r="A14879" t="str">
            <v>633471405</v>
          </cell>
        </row>
        <row r="14880">
          <cell r="A14880" t="str">
            <v>633471500</v>
          </cell>
        </row>
        <row r="14881">
          <cell r="A14881" t="str">
            <v>633471505</v>
          </cell>
        </row>
        <row r="14882">
          <cell r="A14882" t="str">
            <v>633471506</v>
          </cell>
        </row>
        <row r="14883">
          <cell r="A14883" t="str">
            <v>633471507</v>
          </cell>
        </row>
        <row r="14884">
          <cell r="A14884" t="str">
            <v>633471508</v>
          </cell>
        </row>
        <row r="14885">
          <cell r="A14885" t="str">
            <v>633471509</v>
          </cell>
        </row>
        <row r="14886">
          <cell r="A14886" t="str">
            <v>633473000</v>
          </cell>
        </row>
        <row r="14887">
          <cell r="A14887" t="str">
            <v>633473100</v>
          </cell>
        </row>
        <row r="14888">
          <cell r="A14888" t="str">
            <v>633473105</v>
          </cell>
        </row>
        <row r="14889">
          <cell r="A14889" t="str">
            <v>633473200</v>
          </cell>
        </row>
        <row r="14890">
          <cell r="A14890" t="str">
            <v>633473208</v>
          </cell>
        </row>
        <row r="14891">
          <cell r="A14891" t="str">
            <v>633473400</v>
          </cell>
        </row>
        <row r="14892">
          <cell r="A14892" t="str">
            <v>633473408</v>
          </cell>
        </row>
        <row r="14893">
          <cell r="A14893" t="str">
            <v>633473500</v>
          </cell>
        </row>
        <row r="14894">
          <cell r="A14894" t="str">
            <v>633473503</v>
          </cell>
        </row>
        <row r="14895">
          <cell r="A14895" t="str">
            <v>633473508</v>
          </cell>
        </row>
        <row r="14896">
          <cell r="A14896" t="str">
            <v>633475000</v>
          </cell>
        </row>
        <row r="14897">
          <cell r="A14897" t="str">
            <v>633475100</v>
          </cell>
        </row>
        <row r="14898">
          <cell r="A14898" t="str">
            <v>633475103</v>
          </cell>
        </row>
        <row r="14899">
          <cell r="A14899" t="str">
            <v>633475105</v>
          </cell>
        </row>
        <row r="14900">
          <cell r="A14900" t="str">
            <v>633475107</v>
          </cell>
        </row>
        <row r="14901">
          <cell r="A14901" t="str">
            <v>633475108</v>
          </cell>
        </row>
        <row r="14902">
          <cell r="A14902" t="str">
            <v>633475109</v>
          </cell>
        </row>
        <row r="14903">
          <cell r="A14903" t="str">
            <v>633475111</v>
          </cell>
        </row>
        <row r="14904">
          <cell r="A14904" t="str">
            <v>633475112</v>
          </cell>
        </row>
        <row r="14905">
          <cell r="A14905" t="str">
            <v>633475113</v>
          </cell>
        </row>
        <row r="14906">
          <cell r="A14906" t="str">
            <v>633475114</v>
          </cell>
        </row>
        <row r="14907">
          <cell r="A14907" t="str">
            <v>633475115</v>
          </cell>
        </row>
        <row r="14908">
          <cell r="A14908" t="str">
            <v>633475116</v>
          </cell>
        </row>
        <row r="14909">
          <cell r="A14909" t="str">
            <v>633475117</v>
          </cell>
        </row>
        <row r="14910">
          <cell r="A14910" t="str">
            <v>633475118</v>
          </cell>
        </row>
        <row r="14911">
          <cell r="A14911" t="str">
            <v>633475119</v>
          </cell>
        </row>
        <row r="14912">
          <cell r="A14912" t="str">
            <v>633475121</v>
          </cell>
        </row>
        <row r="14913">
          <cell r="A14913" t="str">
            <v>633475122</v>
          </cell>
        </row>
        <row r="14914">
          <cell r="A14914" t="str">
            <v>633475123</v>
          </cell>
        </row>
        <row r="14915">
          <cell r="A14915" t="str">
            <v>633479000</v>
          </cell>
        </row>
        <row r="14916">
          <cell r="A14916" t="str">
            <v>633479100</v>
          </cell>
        </row>
        <row r="14917">
          <cell r="A14917" t="str">
            <v>633479105</v>
          </cell>
        </row>
        <row r="14918">
          <cell r="A14918" t="str">
            <v>633479200</v>
          </cell>
        </row>
        <row r="14919">
          <cell r="A14919" t="str">
            <v>633479203</v>
          </cell>
        </row>
        <row r="14920">
          <cell r="A14920" t="str">
            <v>633479400</v>
          </cell>
        </row>
        <row r="14921">
          <cell r="A14921" t="str">
            <v>633481000</v>
          </cell>
        </row>
        <row r="14922">
          <cell r="A14922" t="str">
            <v>633481100</v>
          </cell>
        </row>
        <row r="14923">
          <cell r="A14923" t="str">
            <v>633481102</v>
          </cell>
        </row>
        <row r="14924">
          <cell r="A14924" t="str">
            <v>633481103</v>
          </cell>
        </row>
        <row r="14925">
          <cell r="A14925" t="str">
            <v>633481104</v>
          </cell>
        </row>
        <row r="14926">
          <cell r="A14926" t="str">
            <v>633481106</v>
          </cell>
        </row>
        <row r="14927">
          <cell r="A14927" t="str">
            <v>633481107</v>
          </cell>
        </row>
        <row r="14928">
          <cell r="A14928" t="str">
            <v>633481108</v>
          </cell>
        </row>
        <row r="14929">
          <cell r="A14929" t="str">
            <v>633481111</v>
          </cell>
        </row>
        <row r="14930">
          <cell r="A14930" t="str">
            <v>633481112</v>
          </cell>
        </row>
        <row r="14931">
          <cell r="A14931" t="str">
            <v>633481113</v>
          </cell>
        </row>
        <row r="14932">
          <cell r="A14932" t="str">
            <v>633481114</v>
          </cell>
        </row>
        <row r="14933">
          <cell r="A14933" t="str">
            <v>633481115</v>
          </cell>
        </row>
        <row r="14934">
          <cell r="A14934" t="str">
            <v>633481116</v>
          </cell>
        </row>
        <row r="14935">
          <cell r="A14935" t="str">
            <v>633481117</v>
          </cell>
        </row>
        <row r="14936">
          <cell r="A14936" t="str">
            <v>633481118</v>
          </cell>
        </row>
        <row r="14937">
          <cell r="A14937" t="str">
            <v>633481119</v>
          </cell>
        </row>
        <row r="14938">
          <cell r="A14938" t="str">
            <v>633481121</v>
          </cell>
        </row>
        <row r="14939">
          <cell r="A14939" t="str">
            <v>633481141</v>
          </cell>
        </row>
        <row r="14940">
          <cell r="A14940" t="str">
            <v>633481200</v>
          </cell>
        </row>
        <row r="14941">
          <cell r="A14941" t="str">
            <v>633481215</v>
          </cell>
        </row>
        <row r="14942">
          <cell r="A14942" t="str">
            <v>633481300</v>
          </cell>
        </row>
        <row r="14943">
          <cell r="A14943" t="str">
            <v>633485000</v>
          </cell>
        </row>
        <row r="14944">
          <cell r="A14944" t="str">
            <v>633485100</v>
          </cell>
        </row>
        <row r="14945">
          <cell r="A14945" t="str">
            <v>633485103</v>
          </cell>
        </row>
        <row r="14946">
          <cell r="A14946" t="str">
            <v>633485105</v>
          </cell>
        </row>
        <row r="14947">
          <cell r="A14947" t="str">
            <v>633485200</v>
          </cell>
        </row>
        <row r="14948">
          <cell r="A14948" t="str">
            <v>633485300</v>
          </cell>
        </row>
        <row r="14949">
          <cell r="A14949" t="str">
            <v>633485400</v>
          </cell>
        </row>
        <row r="14950">
          <cell r="A14950" t="str">
            <v>633485500</v>
          </cell>
        </row>
        <row r="14951">
          <cell r="A14951" t="str">
            <v>633485700</v>
          </cell>
        </row>
        <row r="14952">
          <cell r="A14952" t="str">
            <v>633487000</v>
          </cell>
        </row>
        <row r="14953">
          <cell r="A14953" t="str">
            <v>633487100</v>
          </cell>
        </row>
        <row r="14954">
          <cell r="A14954" t="str">
            <v>633487102</v>
          </cell>
        </row>
        <row r="14955">
          <cell r="A14955" t="str">
            <v>633487103</v>
          </cell>
        </row>
        <row r="14956">
          <cell r="A14956" t="str">
            <v>633487104</v>
          </cell>
        </row>
        <row r="14957">
          <cell r="A14957" t="str">
            <v>633487105</v>
          </cell>
        </row>
        <row r="14958">
          <cell r="A14958" t="str">
            <v>633487106</v>
          </cell>
        </row>
        <row r="14959">
          <cell r="A14959" t="str">
            <v>633487107</v>
          </cell>
        </row>
        <row r="14960">
          <cell r="A14960" t="str">
            <v>633487108</v>
          </cell>
        </row>
        <row r="14961">
          <cell r="A14961" t="str">
            <v>633487109</v>
          </cell>
        </row>
        <row r="14962">
          <cell r="A14962" t="str">
            <v>633487111</v>
          </cell>
        </row>
        <row r="14963">
          <cell r="A14963" t="str">
            <v>633487112</v>
          </cell>
        </row>
        <row r="14964">
          <cell r="A14964" t="str">
            <v>633487113</v>
          </cell>
        </row>
        <row r="14965">
          <cell r="A14965" t="str">
            <v>633487114</v>
          </cell>
        </row>
        <row r="14966">
          <cell r="A14966" t="str">
            <v>633487115</v>
          </cell>
        </row>
        <row r="14967">
          <cell r="A14967" t="str">
            <v>633487116</v>
          </cell>
        </row>
        <row r="14968">
          <cell r="A14968" t="str">
            <v>633487117</v>
          </cell>
        </row>
        <row r="14969">
          <cell r="A14969" t="str">
            <v>633487118</v>
          </cell>
        </row>
        <row r="14970">
          <cell r="A14970" t="str">
            <v>633487119</v>
          </cell>
        </row>
        <row r="14971">
          <cell r="A14971" t="str">
            <v>633487121</v>
          </cell>
        </row>
        <row r="14972">
          <cell r="A14972" t="str">
            <v>633487122</v>
          </cell>
        </row>
        <row r="14973">
          <cell r="A14973" t="str">
            <v>633487123</v>
          </cell>
        </row>
        <row r="14974">
          <cell r="A14974" t="str">
            <v>633487124</v>
          </cell>
        </row>
        <row r="14975">
          <cell r="A14975" t="str">
            <v>633487125</v>
          </cell>
        </row>
        <row r="14976">
          <cell r="A14976" t="str">
            <v>633487126</v>
          </cell>
        </row>
        <row r="14977">
          <cell r="A14977" t="str">
            <v>633487127</v>
          </cell>
        </row>
        <row r="14978">
          <cell r="A14978" t="str">
            <v>633487128</v>
          </cell>
        </row>
        <row r="14979">
          <cell r="A14979" t="str">
            <v>633487129</v>
          </cell>
        </row>
        <row r="14980">
          <cell r="A14980" t="str">
            <v>633487200</v>
          </cell>
        </row>
        <row r="14981">
          <cell r="A14981" t="str">
            <v>633487202</v>
          </cell>
        </row>
        <row r="14982">
          <cell r="A14982" t="str">
            <v>633487205</v>
          </cell>
        </row>
        <row r="14983">
          <cell r="A14983" t="str">
            <v>633487300</v>
          </cell>
        </row>
        <row r="14984">
          <cell r="A14984" t="str">
            <v>633487305</v>
          </cell>
        </row>
        <row r="14985">
          <cell r="A14985" t="str">
            <v>633487306</v>
          </cell>
        </row>
        <row r="14986">
          <cell r="A14986" t="str">
            <v>633487400</v>
          </cell>
        </row>
        <row r="14987">
          <cell r="A14987" t="str">
            <v>633487402</v>
          </cell>
        </row>
        <row r="14988">
          <cell r="A14988" t="str">
            <v>633487403</v>
          </cell>
        </row>
        <row r="14989">
          <cell r="A14989" t="str">
            <v>633487404</v>
          </cell>
        </row>
        <row r="14990">
          <cell r="A14990" t="str">
            <v>633487405</v>
          </cell>
        </row>
        <row r="14991">
          <cell r="A14991" t="str">
            <v>633487406</v>
          </cell>
        </row>
        <row r="14992">
          <cell r="A14992" t="str">
            <v>633487407</v>
          </cell>
        </row>
        <row r="14993">
          <cell r="A14993" t="str">
            <v>633487408</v>
          </cell>
        </row>
        <row r="14994">
          <cell r="A14994" t="str">
            <v>633487409</v>
          </cell>
        </row>
        <row r="14995">
          <cell r="A14995" t="str">
            <v>633487411</v>
          </cell>
        </row>
        <row r="14996">
          <cell r="A14996" t="str">
            <v>633487500</v>
          </cell>
        </row>
        <row r="14997">
          <cell r="A14997" t="str">
            <v>633487505</v>
          </cell>
        </row>
        <row r="14998">
          <cell r="A14998" t="str">
            <v>633487506</v>
          </cell>
        </row>
        <row r="14999">
          <cell r="A14999" t="str">
            <v>633487507</v>
          </cell>
        </row>
        <row r="15000">
          <cell r="A15000" t="str">
            <v>633600000</v>
          </cell>
        </row>
        <row r="15001">
          <cell r="A15001" t="str">
            <v>633630000</v>
          </cell>
        </row>
        <row r="15002">
          <cell r="A15002" t="str">
            <v>633630100</v>
          </cell>
        </row>
        <row r="15003">
          <cell r="A15003" t="str">
            <v>633633000</v>
          </cell>
        </row>
        <row r="15004">
          <cell r="A15004" t="str">
            <v>633633100</v>
          </cell>
        </row>
        <row r="15005">
          <cell r="A15005" t="str">
            <v>633633200</v>
          </cell>
        </row>
        <row r="15006">
          <cell r="A15006" t="str">
            <v>633633202</v>
          </cell>
        </row>
        <row r="15007">
          <cell r="A15007" t="str">
            <v>633633203</v>
          </cell>
        </row>
        <row r="15008">
          <cell r="A15008" t="str">
            <v>633633204</v>
          </cell>
        </row>
        <row r="15009">
          <cell r="A15009" t="str">
            <v>633633205</v>
          </cell>
        </row>
        <row r="15010">
          <cell r="A15010" t="str">
            <v>633633300</v>
          </cell>
        </row>
        <row r="15011">
          <cell r="A15011" t="str">
            <v>633635000</v>
          </cell>
        </row>
        <row r="15012">
          <cell r="A15012" t="str">
            <v>633635100</v>
          </cell>
        </row>
        <row r="15013">
          <cell r="A15013" t="str">
            <v>633635103</v>
          </cell>
        </row>
        <row r="15014">
          <cell r="A15014" t="str">
            <v>633635105</v>
          </cell>
        </row>
        <row r="15015">
          <cell r="A15015" t="str">
            <v>633635200</v>
          </cell>
        </row>
        <row r="15016">
          <cell r="A15016" t="str">
            <v>633637000</v>
          </cell>
        </row>
        <row r="15017">
          <cell r="A15017" t="str">
            <v>633637100</v>
          </cell>
        </row>
        <row r="15018">
          <cell r="A15018" t="str">
            <v>633637200</v>
          </cell>
        </row>
        <row r="15019">
          <cell r="A15019" t="str">
            <v>633637300</v>
          </cell>
        </row>
        <row r="15020">
          <cell r="A15020" t="str">
            <v>633637400</v>
          </cell>
        </row>
        <row r="15021">
          <cell r="A15021" t="str">
            <v>633637500</v>
          </cell>
        </row>
        <row r="15022">
          <cell r="A15022" t="str">
            <v>633637600</v>
          </cell>
        </row>
        <row r="15023">
          <cell r="A15023" t="str">
            <v>633637603</v>
          </cell>
        </row>
        <row r="15024">
          <cell r="A15024" t="str">
            <v>633637605</v>
          </cell>
        </row>
        <row r="15025">
          <cell r="A15025" t="str">
            <v>633637700</v>
          </cell>
        </row>
        <row r="15026">
          <cell r="A15026" t="str">
            <v>633641000</v>
          </cell>
        </row>
        <row r="15027">
          <cell r="A15027" t="str">
            <v>633641100</v>
          </cell>
        </row>
        <row r="15028">
          <cell r="A15028" t="str">
            <v>633641102</v>
          </cell>
        </row>
        <row r="15029">
          <cell r="A15029" t="str">
            <v>633641103</v>
          </cell>
        </row>
        <row r="15030">
          <cell r="A15030" t="str">
            <v>633641200</v>
          </cell>
        </row>
        <row r="15031">
          <cell r="A15031" t="str">
            <v>633641202</v>
          </cell>
        </row>
        <row r="15032">
          <cell r="A15032" t="str">
            <v>633641203</v>
          </cell>
        </row>
        <row r="15033">
          <cell r="A15033" t="str">
            <v>633641204</v>
          </cell>
        </row>
        <row r="15034">
          <cell r="A15034" t="str">
            <v>633641205</v>
          </cell>
        </row>
        <row r="15035">
          <cell r="A15035" t="str">
            <v>633641206</v>
          </cell>
        </row>
        <row r="15036">
          <cell r="A15036" t="str">
            <v>633641207</v>
          </cell>
        </row>
        <row r="15037">
          <cell r="A15037" t="str">
            <v>633641208</v>
          </cell>
        </row>
        <row r="15038">
          <cell r="A15038" t="str">
            <v>633641300</v>
          </cell>
        </row>
        <row r="15039">
          <cell r="A15039" t="str">
            <v>633641400</v>
          </cell>
        </row>
        <row r="15040">
          <cell r="A15040" t="str">
            <v>633641403</v>
          </cell>
        </row>
        <row r="15041">
          <cell r="A15041" t="str">
            <v>633643000</v>
          </cell>
        </row>
        <row r="15042">
          <cell r="A15042" t="str">
            <v>633643100</v>
          </cell>
        </row>
        <row r="15043">
          <cell r="A15043" t="str">
            <v>633643102</v>
          </cell>
        </row>
        <row r="15044">
          <cell r="A15044" t="str">
            <v>633643200</v>
          </cell>
        </row>
        <row r="15045">
          <cell r="A15045" t="str">
            <v>633645000</v>
          </cell>
        </row>
        <row r="15046">
          <cell r="A15046" t="str">
            <v>633645100</v>
          </cell>
        </row>
        <row r="15047">
          <cell r="A15047" t="str">
            <v>633645102</v>
          </cell>
        </row>
        <row r="15048">
          <cell r="A15048" t="str">
            <v>633645200</v>
          </cell>
        </row>
        <row r="15049">
          <cell r="A15049" t="str">
            <v>633647000</v>
          </cell>
        </row>
        <row r="15050">
          <cell r="A15050" t="str">
            <v>633647100</v>
          </cell>
        </row>
        <row r="15051">
          <cell r="A15051" t="str">
            <v>633647102</v>
          </cell>
        </row>
        <row r="15052">
          <cell r="A15052" t="str">
            <v>633647103</v>
          </cell>
        </row>
        <row r="15053">
          <cell r="A15053" t="str">
            <v>633647104</v>
          </cell>
        </row>
        <row r="15054">
          <cell r="A15054" t="str">
            <v>633647200</v>
          </cell>
        </row>
        <row r="15055">
          <cell r="A15055" t="str">
            <v>633649000</v>
          </cell>
        </row>
        <row r="15056">
          <cell r="A15056" t="str">
            <v>633649100</v>
          </cell>
        </row>
        <row r="15057">
          <cell r="A15057" t="str">
            <v>633649102</v>
          </cell>
        </row>
        <row r="15058">
          <cell r="A15058" t="str">
            <v>633649103</v>
          </cell>
        </row>
        <row r="15059">
          <cell r="A15059" t="str">
            <v>633649104</v>
          </cell>
        </row>
        <row r="15060">
          <cell r="A15060" t="str">
            <v>633649105</v>
          </cell>
        </row>
        <row r="15061">
          <cell r="A15061" t="str">
            <v>633649200</v>
          </cell>
        </row>
        <row r="15062">
          <cell r="A15062" t="str">
            <v>633649202</v>
          </cell>
        </row>
        <row r="15063">
          <cell r="A15063" t="str">
            <v>633649203</v>
          </cell>
        </row>
        <row r="15064">
          <cell r="A15064" t="str">
            <v>633649204</v>
          </cell>
        </row>
        <row r="15065">
          <cell r="A15065" t="str">
            <v>633649205</v>
          </cell>
        </row>
        <row r="15066">
          <cell r="A15066" t="str">
            <v>633649206</v>
          </cell>
        </row>
        <row r="15067">
          <cell r="A15067" t="str">
            <v>633649300</v>
          </cell>
        </row>
        <row r="15068">
          <cell r="A15068" t="str">
            <v>633649302</v>
          </cell>
        </row>
        <row r="15069">
          <cell r="A15069" t="str">
            <v>633649303</v>
          </cell>
        </row>
        <row r="15070">
          <cell r="A15070" t="str">
            <v>633649304</v>
          </cell>
        </row>
        <row r="15071">
          <cell r="A15071" t="str">
            <v>633649305</v>
          </cell>
        </row>
        <row r="15072">
          <cell r="A15072" t="str">
            <v>633649306</v>
          </cell>
        </row>
        <row r="15073">
          <cell r="A15073" t="str">
            <v>633649307</v>
          </cell>
        </row>
        <row r="15074">
          <cell r="A15074" t="str">
            <v>633651000</v>
          </cell>
        </row>
        <row r="15075">
          <cell r="A15075" t="str">
            <v>633651100</v>
          </cell>
        </row>
        <row r="15076">
          <cell r="A15076" t="str">
            <v>633651200</v>
          </cell>
        </row>
        <row r="15077">
          <cell r="A15077" t="str">
            <v>633651300</v>
          </cell>
        </row>
        <row r="15078">
          <cell r="A15078" t="str">
            <v>633651400</v>
          </cell>
        </row>
        <row r="15079">
          <cell r="A15079" t="str">
            <v>633800000</v>
          </cell>
        </row>
        <row r="15080">
          <cell r="A15080" t="str">
            <v>633830000</v>
          </cell>
        </row>
        <row r="15081">
          <cell r="A15081" t="str">
            <v>633830100</v>
          </cell>
        </row>
        <row r="15082">
          <cell r="A15082" t="str">
            <v>633830200</v>
          </cell>
        </row>
        <row r="15083">
          <cell r="A15083" t="str">
            <v>633830300</v>
          </cell>
        </row>
        <row r="15084">
          <cell r="A15084" t="str">
            <v>633830400</v>
          </cell>
        </row>
        <row r="15085">
          <cell r="A15085" t="str">
            <v>633830600</v>
          </cell>
        </row>
        <row r="15086">
          <cell r="A15086" t="str">
            <v>633833000</v>
          </cell>
        </row>
        <row r="15087">
          <cell r="A15087" t="str">
            <v>633833100</v>
          </cell>
        </row>
        <row r="15088">
          <cell r="A15088" t="str">
            <v>633833200</v>
          </cell>
        </row>
        <row r="15089">
          <cell r="A15089" t="str">
            <v>633835000</v>
          </cell>
        </row>
        <row r="15090">
          <cell r="A15090" t="str">
            <v>633835100</v>
          </cell>
        </row>
        <row r="15091">
          <cell r="A15091" t="str">
            <v>633835300</v>
          </cell>
        </row>
        <row r="15092">
          <cell r="A15092" t="str">
            <v>633835400</v>
          </cell>
        </row>
        <row r="15093">
          <cell r="A15093" t="str">
            <v>633835600</v>
          </cell>
        </row>
        <row r="15094">
          <cell r="A15094" t="str">
            <v>633835700</v>
          </cell>
        </row>
        <row r="15095">
          <cell r="A15095" t="str">
            <v>633835800</v>
          </cell>
        </row>
        <row r="15096">
          <cell r="A15096" t="str">
            <v>633835900</v>
          </cell>
        </row>
        <row r="15097">
          <cell r="A15097" t="str">
            <v>633837000</v>
          </cell>
        </row>
        <row r="15098">
          <cell r="A15098" t="str">
            <v>633837100</v>
          </cell>
        </row>
        <row r="15099">
          <cell r="A15099" t="str">
            <v>633837200</v>
          </cell>
        </row>
        <row r="15100">
          <cell r="A15100" t="str">
            <v>633837700</v>
          </cell>
        </row>
        <row r="15101">
          <cell r="A15101" t="str">
            <v>633843000</v>
          </cell>
        </row>
        <row r="15102">
          <cell r="A15102" t="str">
            <v>633843100</v>
          </cell>
        </row>
        <row r="15103">
          <cell r="A15103" t="str">
            <v>633843200</v>
          </cell>
        </row>
        <row r="15104">
          <cell r="A15104" t="str">
            <v>633845000</v>
          </cell>
        </row>
        <row r="15105">
          <cell r="A15105" t="str">
            <v>633845100</v>
          </cell>
        </row>
        <row r="15106">
          <cell r="A15106" t="str">
            <v>633847000</v>
          </cell>
        </row>
        <row r="15107">
          <cell r="A15107" t="str">
            <v>633847100</v>
          </cell>
        </row>
        <row r="15108">
          <cell r="A15108" t="str">
            <v>633847300</v>
          </cell>
        </row>
        <row r="15109">
          <cell r="A15109" t="str">
            <v>633847500</v>
          </cell>
        </row>
        <row r="15110">
          <cell r="A15110" t="str">
            <v>633849000</v>
          </cell>
        </row>
        <row r="15111">
          <cell r="A15111" t="str">
            <v>633849100</v>
          </cell>
        </row>
        <row r="15112">
          <cell r="A15112" t="str">
            <v>633849200</v>
          </cell>
        </row>
        <row r="15113">
          <cell r="A15113" t="str">
            <v>633849300</v>
          </cell>
        </row>
        <row r="15114">
          <cell r="A15114" t="str">
            <v>633851000</v>
          </cell>
        </row>
        <row r="15115">
          <cell r="A15115" t="str">
            <v>633851100</v>
          </cell>
        </row>
        <row r="15116">
          <cell r="A15116" t="str">
            <v>633851200</v>
          </cell>
        </row>
        <row r="15117">
          <cell r="A15117" t="str">
            <v>633855000</v>
          </cell>
        </row>
        <row r="15118">
          <cell r="A15118" t="str">
            <v>633855100</v>
          </cell>
        </row>
        <row r="15119">
          <cell r="A15119" t="str">
            <v>633855200</v>
          </cell>
        </row>
        <row r="15120">
          <cell r="A15120" t="str">
            <v>633855400</v>
          </cell>
        </row>
        <row r="15121">
          <cell r="A15121" t="str">
            <v>633855600</v>
          </cell>
        </row>
        <row r="15122">
          <cell r="A15122" t="str">
            <v>633855800</v>
          </cell>
        </row>
        <row r="15123">
          <cell r="A15123" t="str">
            <v>633857000</v>
          </cell>
        </row>
        <row r="15124">
          <cell r="A15124" t="str">
            <v>633857100</v>
          </cell>
        </row>
        <row r="15125">
          <cell r="A15125" t="str">
            <v>633857200</v>
          </cell>
        </row>
        <row r="15126">
          <cell r="A15126" t="str">
            <v>633857300</v>
          </cell>
        </row>
        <row r="15127">
          <cell r="A15127" t="str">
            <v>633857500</v>
          </cell>
        </row>
        <row r="15128">
          <cell r="A15128" t="str">
            <v>633859000</v>
          </cell>
        </row>
        <row r="15129">
          <cell r="A15129" t="str">
            <v>633859100</v>
          </cell>
        </row>
        <row r="15130">
          <cell r="A15130" t="str">
            <v>633859200</v>
          </cell>
        </row>
        <row r="15131">
          <cell r="A15131" t="str">
            <v>633859300</v>
          </cell>
        </row>
        <row r="15132">
          <cell r="A15132" t="str">
            <v>633873000</v>
          </cell>
        </row>
        <row r="15133">
          <cell r="A15133" t="str">
            <v>633873100</v>
          </cell>
        </row>
        <row r="15134">
          <cell r="A15134" t="str">
            <v>633873200</v>
          </cell>
        </row>
        <row r="15135">
          <cell r="A15135" t="str">
            <v>633873300</v>
          </cell>
        </row>
        <row r="15136">
          <cell r="A15136" t="str">
            <v>633873400</v>
          </cell>
        </row>
        <row r="15137">
          <cell r="A15137" t="str">
            <v>633873600</v>
          </cell>
        </row>
        <row r="15138">
          <cell r="A15138" t="str">
            <v>633875000</v>
          </cell>
        </row>
        <row r="15139">
          <cell r="A15139" t="str">
            <v>633875100</v>
          </cell>
        </row>
        <row r="15140">
          <cell r="A15140" t="str">
            <v>633875200</v>
          </cell>
        </row>
        <row r="15141">
          <cell r="A15141" t="str">
            <v>633875300</v>
          </cell>
        </row>
        <row r="15142">
          <cell r="A15142" t="str">
            <v>633875400</v>
          </cell>
        </row>
        <row r="15143">
          <cell r="A15143" t="str">
            <v>633877000</v>
          </cell>
        </row>
        <row r="15144">
          <cell r="A15144" t="str">
            <v>633877100</v>
          </cell>
        </row>
        <row r="15145">
          <cell r="A15145" t="str">
            <v>633877200</v>
          </cell>
        </row>
        <row r="15146">
          <cell r="A15146" t="str">
            <v>633877300</v>
          </cell>
        </row>
        <row r="15147">
          <cell r="A15147" t="str">
            <v>633877400</v>
          </cell>
        </row>
        <row r="15148">
          <cell r="A15148" t="str">
            <v>633879000</v>
          </cell>
        </row>
        <row r="15149">
          <cell r="A15149" t="str">
            <v>633879100</v>
          </cell>
        </row>
        <row r="15150">
          <cell r="A15150" t="str">
            <v>633879200</v>
          </cell>
        </row>
        <row r="15151">
          <cell r="A15151" t="str">
            <v>633879300</v>
          </cell>
        </row>
        <row r="15152">
          <cell r="A15152" t="str">
            <v>633883000</v>
          </cell>
        </row>
        <row r="15153">
          <cell r="A15153" t="str">
            <v>633883100</v>
          </cell>
        </row>
        <row r="15154">
          <cell r="A15154" t="str">
            <v>633883200</v>
          </cell>
        </row>
        <row r="15155">
          <cell r="A15155" t="str">
            <v>633883300</v>
          </cell>
        </row>
        <row r="15156">
          <cell r="A15156" t="str">
            <v>633883400</v>
          </cell>
        </row>
        <row r="15157">
          <cell r="A15157" t="str">
            <v>633885000</v>
          </cell>
        </row>
        <row r="15158">
          <cell r="A15158" t="str">
            <v>633885100</v>
          </cell>
        </row>
        <row r="15159">
          <cell r="A15159" t="str">
            <v>633885200</v>
          </cell>
        </row>
        <row r="15160">
          <cell r="A15160" t="str">
            <v>633885300</v>
          </cell>
        </row>
        <row r="15161">
          <cell r="A15161" t="str">
            <v>633885400</v>
          </cell>
        </row>
        <row r="15162">
          <cell r="A15162" t="str">
            <v>633889000</v>
          </cell>
        </row>
        <row r="15163">
          <cell r="A15163" t="str">
            <v>633889100</v>
          </cell>
        </row>
        <row r="15164">
          <cell r="A15164" t="str">
            <v>633889200</v>
          </cell>
        </row>
        <row r="15165">
          <cell r="A15165" t="str">
            <v>634000000</v>
          </cell>
        </row>
        <row r="15166">
          <cell r="A15166" t="str">
            <v>634030000</v>
          </cell>
        </row>
        <row r="15167">
          <cell r="A15167" t="str">
            <v>634030100</v>
          </cell>
        </row>
        <row r="15168">
          <cell r="A15168" t="str">
            <v>634033000</v>
          </cell>
        </row>
        <row r="15169">
          <cell r="A15169" t="str">
            <v>634033100</v>
          </cell>
        </row>
        <row r="15170">
          <cell r="A15170" t="str">
            <v>634033200</v>
          </cell>
        </row>
        <row r="15171">
          <cell r="A15171" t="str">
            <v>634037000</v>
          </cell>
        </row>
        <row r="15172">
          <cell r="A15172" t="str">
            <v>634037100</v>
          </cell>
        </row>
        <row r="15173">
          <cell r="A15173" t="str">
            <v>634037200</v>
          </cell>
        </row>
        <row r="15174">
          <cell r="A15174" t="str">
            <v>634037300</v>
          </cell>
        </row>
        <row r="15175">
          <cell r="A15175" t="str">
            <v>634037400</v>
          </cell>
        </row>
        <row r="15176">
          <cell r="A15176" t="str">
            <v>634039000</v>
          </cell>
        </row>
        <row r="15177">
          <cell r="A15177" t="str">
            <v>634039100</v>
          </cell>
        </row>
        <row r="15178">
          <cell r="A15178" t="str">
            <v>634039300</v>
          </cell>
        </row>
        <row r="15179">
          <cell r="A15179" t="str">
            <v>634041000</v>
          </cell>
        </row>
        <row r="15180">
          <cell r="A15180" t="str">
            <v>634041100</v>
          </cell>
        </row>
        <row r="15181">
          <cell r="A15181" t="str">
            <v>634041200</v>
          </cell>
        </row>
        <row r="15182">
          <cell r="A15182" t="str">
            <v>634045000</v>
          </cell>
        </row>
        <row r="15183">
          <cell r="A15183" t="str">
            <v>634045100</v>
          </cell>
        </row>
        <row r="15184">
          <cell r="A15184" t="str">
            <v>634047000</v>
          </cell>
        </row>
        <row r="15185">
          <cell r="A15185" t="str">
            <v>634047100</v>
          </cell>
        </row>
        <row r="15186">
          <cell r="A15186" t="str">
            <v>634047200</v>
          </cell>
        </row>
        <row r="15187">
          <cell r="A15187" t="str">
            <v>634049000</v>
          </cell>
        </row>
        <row r="15188">
          <cell r="A15188" t="str">
            <v>634049100</v>
          </cell>
        </row>
        <row r="15189">
          <cell r="A15189" t="str">
            <v>634049105</v>
          </cell>
        </row>
        <row r="15190">
          <cell r="A15190" t="str">
            <v>634049300</v>
          </cell>
        </row>
        <row r="15191">
          <cell r="A15191" t="str">
            <v>634049400</v>
          </cell>
        </row>
        <row r="15192">
          <cell r="A15192" t="str">
            <v>634049500</v>
          </cell>
        </row>
        <row r="15193">
          <cell r="A15193" t="str">
            <v>634051000</v>
          </cell>
        </row>
        <row r="15194">
          <cell r="A15194" t="str">
            <v>634051100</v>
          </cell>
        </row>
        <row r="15195">
          <cell r="A15195" t="str">
            <v>634051108</v>
          </cell>
        </row>
        <row r="15196">
          <cell r="A15196" t="str">
            <v>634051111</v>
          </cell>
        </row>
        <row r="15197">
          <cell r="A15197" t="str">
            <v>634051200</v>
          </cell>
        </row>
        <row r="15198">
          <cell r="A15198" t="str">
            <v>634051300</v>
          </cell>
        </row>
        <row r="15199">
          <cell r="A15199" t="str">
            <v>634053000</v>
          </cell>
        </row>
        <row r="15200">
          <cell r="A15200" t="str">
            <v>634053100</v>
          </cell>
        </row>
        <row r="15201">
          <cell r="A15201" t="str">
            <v>634053103</v>
          </cell>
        </row>
        <row r="15202">
          <cell r="A15202" t="str">
            <v>634053105</v>
          </cell>
        </row>
        <row r="15203">
          <cell r="A15203" t="str">
            <v>634053200</v>
          </cell>
        </row>
        <row r="15204">
          <cell r="A15204" t="str">
            <v>634053300</v>
          </cell>
        </row>
        <row r="15205">
          <cell r="A15205" t="str">
            <v>634055000</v>
          </cell>
        </row>
        <row r="15206">
          <cell r="A15206" t="str">
            <v>634055100</v>
          </cell>
        </row>
        <row r="15207">
          <cell r="A15207" t="str">
            <v>634055105</v>
          </cell>
        </row>
        <row r="15208">
          <cell r="A15208" t="str">
            <v>634055108</v>
          </cell>
        </row>
        <row r="15209">
          <cell r="A15209" t="str">
            <v>634055111</v>
          </cell>
        </row>
        <row r="15210">
          <cell r="A15210" t="str">
            <v>634055300</v>
          </cell>
        </row>
        <row r="15211">
          <cell r="A15211" t="str">
            <v>634057000</v>
          </cell>
        </row>
        <row r="15212">
          <cell r="A15212" t="str">
            <v>634057100</v>
          </cell>
        </row>
        <row r="15213">
          <cell r="A15213" t="str">
            <v>634057105</v>
          </cell>
        </row>
        <row r="15214">
          <cell r="A15214" t="str">
            <v>634057200</v>
          </cell>
        </row>
        <row r="15215">
          <cell r="A15215" t="str">
            <v>634057400</v>
          </cell>
        </row>
        <row r="15216">
          <cell r="A15216" t="str">
            <v>634061000</v>
          </cell>
        </row>
        <row r="15217">
          <cell r="A15217" t="str">
            <v>634061100</v>
          </cell>
        </row>
        <row r="15218">
          <cell r="A15218" t="str">
            <v>634061103</v>
          </cell>
        </row>
        <row r="15219">
          <cell r="A15219" t="str">
            <v>634061105</v>
          </cell>
        </row>
        <row r="15220">
          <cell r="A15220" t="str">
            <v>634061106</v>
          </cell>
        </row>
        <row r="15221">
          <cell r="A15221" t="str">
            <v>634061108</v>
          </cell>
        </row>
        <row r="15222">
          <cell r="A15222" t="str">
            <v>634063000</v>
          </cell>
        </row>
        <row r="15223">
          <cell r="A15223" t="str">
            <v>634063100</v>
          </cell>
        </row>
        <row r="15224">
          <cell r="A15224" t="str">
            <v>634063105</v>
          </cell>
        </row>
        <row r="15225">
          <cell r="A15225" t="str">
            <v>634063106</v>
          </cell>
        </row>
        <row r="15226">
          <cell r="A15226" t="str">
            <v>634063108</v>
          </cell>
        </row>
        <row r="15227">
          <cell r="A15227" t="str">
            <v>634065000</v>
          </cell>
        </row>
        <row r="15228">
          <cell r="A15228" t="str">
            <v>634065100</v>
          </cell>
        </row>
        <row r="15229">
          <cell r="A15229" t="str">
            <v>634065200</v>
          </cell>
        </row>
        <row r="15230">
          <cell r="A15230" t="str">
            <v>634065300</v>
          </cell>
        </row>
        <row r="15231">
          <cell r="A15231" t="str">
            <v>634065400</v>
          </cell>
        </row>
        <row r="15232">
          <cell r="A15232" t="str">
            <v>634065405</v>
          </cell>
        </row>
        <row r="15233">
          <cell r="A15233" t="str">
            <v>634065406</v>
          </cell>
        </row>
        <row r="15234">
          <cell r="A15234" t="str">
            <v>634065407</v>
          </cell>
        </row>
        <row r="15235">
          <cell r="A15235" t="str">
            <v>634065408</v>
          </cell>
        </row>
        <row r="15236">
          <cell r="A15236" t="str">
            <v>634067000</v>
          </cell>
        </row>
        <row r="15237">
          <cell r="A15237" t="str">
            <v>634067100</v>
          </cell>
        </row>
        <row r="15238">
          <cell r="A15238" t="str">
            <v>634067103</v>
          </cell>
        </row>
        <row r="15239">
          <cell r="A15239" t="str">
            <v>634067200</v>
          </cell>
        </row>
        <row r="15240">
          <cell r="A15240" t="str">
            <v>634067300</v>
          </cell>
        </row>
        <row r="15241">
          <cell r="A15241" t="str">
            <v>634067500</v>
          </cell>
        </row>
        <row r="15242">
          <cell r="A15242" t="str">
            <v>634067600</v>
          </cell>
        </row>
        <row r="15243">
          <cell r="A15243" t="str">
            <v>634067700</v>
          </cell>
        </row>
        <row r="15244">
          <cell r="A15244" t="str">
            <v>634067800</v>
          </cell>
        </row>
        <row r="15245">
          <cell r="A15245" t="str">
            <v>634069000</v>
          </cell>
        </row>
        <row r="15246">
          <cell r="A15246" t="str">
            <v>634069100</v>
          </cell>
        </row>
        <row r="15247">
          <cell r="A15247" t="str">
            <v>634069104</v>
          </cell>
        </row>
        <row r="15248">
          <cell r="A15248" t="str">
            <v>634069105</v>
          </cell>
        </row>
        <row r="15249">
          <cell r="A15249" t="str">
            <v>634069109</v>
          </cell>
        </row>
        <row r="15250">
          <cell r="A15250" t="str">
            <v>634400000</v>
          </cell>
        </row>
        <row r="15251">
          <cell r="A15251" t="str">
            <v>634421000</v>
          </cell>
        </row>
        <row r="15252">
          <cell r="A15252" t="str">
            <v>634421100</v>
          </cell>
        </row>
        <row r="15253">
          <cell r="A15253" t="str">
            <v>634421200</v>
          </cell>
        </row>
        <row r="15254">
          <cell r="A15254" t="str">
            <v>634421300</v>
          </cell>
        </row>
        <row r="15255">
          <cell r="A15255" t="str">
            <v>634421302</v>
          </cell>
        </row>
        <row r="15256">
          <cell r="A15256" t="str">
            <v>634421303</v>
          </cell>
        </row>
        <row r="15257">
          <cell r="A15257" t="str">
            <v>634421304</v>
          </cell>
        </row>
        <row r="15258">
          <cell r="A15258" t="str">
            <v>634421305</v>
          </cell>
        </row>
        <row r="15259">
          <cell r="A15259" t="str">
            <v>634421306</v>
          </cell>
        </row>
        <row r="15260">
          <cell r="A15260" t="str">
            <v>634421307</v>
          </cell>
        </row>
        <row r="15261">
          <cell r="A15261" t="str">
            <v>634421308</v>
          </cell>
        </row>
        <row r="15262">
          <cell r="A15262" t="str">
            <v>634421309</v>
          </cell>
        </row>
        <row r="15263">
          <cell r="A15263" t="str">
            <v>634421311</v>
          </cell>
        </row>
        <row r="15264">
          <cell r="A15264" t="str">
            <v>634421313</v>
          </cell>
        </row>
        <row r="15265">
          <cell r="A15265" t="str">
            <v>634421400</v>
          </cell>
        </row>
        <row r="15266">
          <cell r="A15266" t="str">
            <v>634421405</v>
          </cell>
        </row>
        <row r="15267">
          <cell r="A15267" t="str">
            <v>634421700</v>
          </cell>
        </row>
        <row r="15268">
          <cell r="A15268" t="str">
            <v>634421780</v>
          </cell>
        </row>
        <row r="15269">
          <cell r="A15269" t="str">
            <v>634421900</v>
          </cell>
        </row>
        <row r="15270">
          <cell r="A15270" t="str">
            <v>634430000</v>
          </cell>
        </row>
        <row r="15271">
          <cell r="A15271" t="str">
            <v>634430100</v>
          </cell>
        </row>
        <row r="15272">
          <cell r="A15272" t="str">
            <v>634430102</v>
          </cell>
        </row>
        <row r="15273">
          <cell r="A15273" t="str">
            <v>634430103</v>
          </cell>
        </row>
        <row r="15274">
          <cell r="A15274" t="str">
            <v>634430104</v>
          </cell>
        </row>
        <row r="15275">
          <cell r="A15275" t="str">
            <v>634430105</v>
          </cell>
        </row>
        <row r="15276">
          <cell r="A15276" t="str">
            <v>634430106</v>
          </cell>
        </row>
        <row r="15277">
          <cell r="A15277" t="str">
            <v>634430107</v>
          </cell>
        </row>
        <row r="15278">
          <cell r="A15278" t="str">
            <v>634430108</v>
          </cell>
        </row>
        <row r="15279">
          <cell r="A15279" t="str">
            <v>634430109</v>
          </cell>
        </row>
        <row r="15280">
          <cell r="A15280" t="str">
            <v>634430111</v>
          </cell>
        </row>
        <row r="15281">
          <cell r="A15281" t="str">
            <v>634430112</v>
          </cell>
        </row>
        <row r="15282">
          <cell r="A15282" t="str">
            <v>634430113</v>
          </cell>
        </row>
        <row r="15283">
          <cell r="A15283" t="str">
            <v>634430114</v>
          </cell>
        </row>
        <row r="15284">
          <cell r="A15284" t="str">
            <v>634430115</v>
          </cell>
        </row>
        <row r="15285">
          <cell r="A15285" t="str">
            <v>634430300</v>
          </cell>
        </row>
        <row r="15286">
          <cell r="A15286" t="str">
            <v>634430302</v>
          </cell>
        </row>
        <row r="15287">
          <cell r="A15287" t="str">
            <v>634430303</v>
          </cell>
        </row>
        <row r="15288">
          <cell r="A15288" t="str">
            <v>634430304</v>
          </cell>
        </row>
        <row r="15289">
          <cell r="A15289" t="str">
            <v>634430400</v>
          </cell>
        </row>
        <row r="15290">
          <cell r="A15290" t="str">
            <v>634430500</v>
          </cell>
        </row>
        <row r="15291">
          <cell r="A15291" t="str">
            <v>634430700</v>
          </cell>
        </row>
        <row r="15292">
          <cell r="A15292" t="str">
            <v>634430702</v>
          </cell>
        </row>
        <row r="15293">
          <cell r="A15293" t="str">
            <v>634430703</v>
          </cell>
        </row>
        <row r="15294">
          <cell r="A15294" t="str">
            <v>634430800</v>
          </cell>
        </row>
        <row r="15295">
          <cell r="A15295" t="str">
            <v>634430803</v>
          </cell>
        </row>
        <row r="15296">
          <cell r="A15296" t="str">
            <v>634430804</v>
          </cell>
        </row>
        <row r="15297">
          <cell r="A15297" t="str">
            <v>634433000</v>
          </cell>
        </row>
        <row r="15298">
          <cell r="A15298" t="str">
            <v>634433100</v>
          </cell>
        </row>
        <row r="15299">
          <cell r="A15299" t="str">
            <v>634433200</v>
          </cell>
        </row>
        <row r="15300">
          <cell r="A15300" t="str">
            <v>634435000</v>
          </cell>
        </row>
        <row r="15301">
          <cell r="A15301" t="str">
            <v>634435100</v>
          </cell>
        </row>
        <row r="15302">
          <cell r="A15302" t="str">
            <v>634435200</v>
          </cell>
        </row>
        <row r="15303">
          <cell r="A15303" t="str">
            <v>634437000</v>
          </cell>
        </row>
        <row r="15304">
          <cell r="A15304" t="str">
            <v>634437100</v>
          </cell>
        </row>
        <row r="15305">
          <cell r="A15305" t="str">
            <v>634437102</v>
          </cell>
        </row>
        <row r="15306">
          <cell r="A15306" t="str">
            <v>634437103</v>
          </cell>
        </row>
        <row r="15307">
          <cell r="A15307" t="str">
            <v>634437104</v>
          </cell>
        </row>
        <row r="15308">
          <cell r="A15308" t="str">
            <v>634437105</v>
          </cell>
        </row>
        <row r="15309">
          <cell r="A15309" t="str">
            <v>634437106</v>
          </cell>
        </row>
        <row r="15310">
          <cell r="A15310" t="str">
            <v>634437107</v>
          </cell>
        </row>
        <row r="15311">
          <cell r="A15311" t="str">
            <v>634437108</v>
          </cell>
        </row>
        <row r="15312">
          <cell r="A15312" t="str">
            <v>634437109</v>
          </cell>
        </row>
        <row r="15313">
          <cell r="A15313" t="str">
            <v>634437111</v>
          </cell>
        </row>
        <row r="15314">
          <cell r="A15314" t="str">
            <v>634437200</v>
          </cell>
        </row>
        <row r="15315">
          <cell r="A15315" t="str">
            <v>634437300</v>
          </cell>
        </row>
        <row r="15316">
          <cell r="A15316" t="str">
            <v>634437302</v>
          </cell>
        </row>
        <row r="15317">
          <cell r="A15317" t="str">
            <v>634437303</v>
          </cell>
        </row>
        <row r="15318">
          <cell r="A15318" t="str">
            <v>634437304</v>
          </cell>
        </row>
        <row r="15319">
          <cell r="A15319" t="str">
            <v>634437305</v>
          </cell>
        </row>
        <row r="15320">
          <cell r="A15320" t="str">
            <v>634437306</v>
          </cell>
        </row>
        <row r="15321">
          <cell r="A15321" t="str">
            <v>634437307</v>
          </cell>
        </row>
        <row r="15322">
          <cell r="A15322" t="str">
            <v>634437400</v>
          </cell>
        </row>
        <row r="15323">
          <cell r="A15323" t="str">
            <v>634437402</v>
          </cell>
        </row>
        <row r="15324">
          <cell r="A15324" t="str">
            <v>634437403</v>
          </cell>
        </row>
        <row r="15325">
          <cell r="A15325" t="str">
            <v>634437404</v>
          </cell>
        </row>
        <row r="15326">
          <cell r="A15326" t="str">
            <v>634437405</v>
          </cell>
        </row>
        <row r="15327">
          <cell r="A15327" t="str">
            <v>634437406</v>
          </cell>
        </row>
        <row r="15328">
          <cell r="A15328" t="str">
            <v>634437407</v>
          </cell>
        </row>
        <row r="15329">
          <cell r="A15329" t="str">
            <v>634437408</v>
          </cell>
        </row>
        <row r="15330">
          <cell r="A15330" t="str">
            <v>634437409</v>
          </cell>
        </row>
        <row r="15331">
          <cell r="A15331" t="str">
            <v>634437411</v>
          </cell>
        </row>
        <row r="15332">
          <cell r="A15332" t="str">
            <v>634437413</v>
          </cell>
        </row>
        <row r="15333">
          <cell r="A15333" t="str">
            <v>634439000</v>
          </cell>
        </row>
        <row r="15334">
          <cell r="A15334" t="str">
            <v>634439100</v>
          </cell>
        </row>
        <row r="15335">
          <cell r="A15335" t="str">
            <v>634439200</v>
          </cell>
        </row>
        <row r="15336">
          <cell r="A15336" t="str">
            <v>634439300</v>
          </cell>
        </row>
        <row r="15337">
          <cell r="A15337" t="str">
            <v>634445000</v>
          </cell>
        </row>
        <row r="15338">
          <cell r="A15338" t="str">
            <v>634445100</v>
          </cell>
        </row>
        <row r="15339">
          <cell r="A15339" t="str">
            <v>634445200</v>
          </cell>
        </row>
        <row r="15340">
          <cell r="A15340" t="str">
            <v>634445400</v>
          </cell>
        </row>
        <row r="15341">
          <cell r="A15341" t="str">
            <v>634447000</v>
          </cell>
        </row>
        <row r="15342">
          <cell r="A15342" t="str">
            <v>634447100</v>
          </cell>
        </row>
        <row r="15343">
          <cell r="A15343" t="str">
            <v>634447103</v>
          </cell>
        </row>
        <row r="15344">
          <cell r="A15344" t="str">
            <v>634447105</v>
          </cell>
        </row>
        <row r="15345">
          <cell r="A15345" t="str">
            <v>634447300</v>
          </cell>
        </row>
        <row r="15346">
          <cell r="A15346" t="str">
            <v>634447400</v>
          </cell>
        </row>
        <row r="15347">
          <cell r="A15347" t="str">
            <v>634447403</v>
          </cell>
        </row>
        <row r="15348">
          <cell r="A15348" t="str">
            <v>634447405</v>
          </cell>
        </row>
        <row r="15349">
          <cell r="A15349" t="str">
            <v>634447500</v>
          </cell>
        </row>
        <row r="15350">
          <cell r="A15350" t="str">
            <v>634447503</v>
          </cell>
        </row>
        <row r="15351">
          <cell r="A15351" t="str">
            <v>634447505</v>
          </cell>
        </row>
        <row r="15352">
          <cell r="A15352" t="str">
            <v>634453000</v>
          </cell>
        </row>
        <row r="15353">
          <cell r="A15353" t="str">
            <v>634453100</v>
          </cell>
        </row>
        <row r="15354">
          <cell r="A15354" t="str">
            <v>634453102</v>
          </cell>
        </row>
        <row r="15355">
          <cell r="A15355" t="str">
            <v>634453103</v>
          </cell>
        </row>
        <row r="15356">
          <cell r="A15356" t="str">
            <v>634453104</v>
          </cell>
        </row>
        <row r="15357">
          <cell r="A15357" t="str">
            <v>634453105</v>
          </cell>
        </row>
        <row r="15358">
          <cell r="A15358" t="str">
            <v>634453106</v>
          </cell>
        </row>
        <row r="15359">
          <cell r="A15359" t="str">
            <v>634453107</v>
          </cell>
        </row>
        <row r="15360">
          <cell r="A15360" t="str">
            <v>634453108</v>
          </cell>
        </row>
        <row r="15361">
          <cell r="A15361" t="str">
            <v>634453109</v>
          </cell>
        </row>
        <row r="15362">
          <cell r="A15362" t="str">
            <v>634453111</v>
          </cell>
        </row>
        <row r="15363">
          <cell r="A15363" t="str">
            <v>634453113</v>
          </cell>
        </row>
        <row r="15364">
          <cell r="A15364" t="str">
            <v>634453115</v>
          </cell>
        </row>
        <row r="15365">
          <cell r="A15365" t="str">
            <v>634453116</v>
          </cell>
        </row>
        <row r="15366">
          <cell r="A15366" t="str">
            <v>634453400</v>
          </cell>
        </row>
        <row r="15367">
          <cell r="A15367" t="str">
            <v>634453403</v>
          </cell>
        </row>
        <row r="15368">
          <cell r="A15368" t="str">
            <v>634453405</v>
          </cell>
        </row>
        <row r="15369">
          <cell r="A15369" t="str">
            <v>634457000</v>
          </cell>
        </row>
        <row r="15370">
          <cell r="A15370" t="str">
            <v>634457100</v>
          </cell>
        </row>
        <row r="15371">
          <cell r="A15371" t="str">
            <v>634457105</v>
          </cell>
        </row>
        <row r="15372">
          <cell r="A15372" t="str">
            <v>634457300</v>
          </cell>
        </row>
        <row r="15373">
          <cell r="A15373" t="str">
            <v>634457400</v>
          </cell>
        </row>
        <row r="15374">
          <cell r="A15374" t="str">
            <v>634459000</v>
          </cell>
        </row>
        <row r="15375">
          <cell r="A15375" t="str">
            <v>634459100</v>
          </cell>
        </row>
        <row r="15376">
          <cell r="A15376" t="str">
            <v>634459102</v>
          </cell>
        </row>
        <row r="15377">
          <cell r="A15377" t="str">
            <v>634459103</v>
          </cell>
        </row>
        <row r="15378">
          <cell r="A15378" t="str">
            <v>634459104</v>
          </cell>
        </row>
        <row r="15379">
          <cell r="A15379" t="str">
            <v>634459105</v>
          </cell>
        </row>
        <row r="15380">
          <cell r="A15380" t="str">
            <v>634459106</v>
          </cell>
        </row>
        <row r="15381">
          <cell r="A15381" t="str">
            <v>634459107</v>
          </cell>
        </row>
        <row r="15382">
          <cell r="A15382" t="str">
            <v>634459108</v>
          </cell>
        </row>
        <row r="15383">
          <cell r="A15383" t="str">
            <v>634459109</v>
          </cell>
        </row>
        <row r="15384">
          <cell r="A15384" t="str">
            <v>634459111</v>
          </cell>
        </row>
        <row r="15385">
          <cell r="A15385" t="str">
            <v>634459112</v>
          </cell>
        </row>
        <row r="15386">
          <cell r="A15386" t="str">
            <v>634459113</v>
          </cell>
        </row>
        <row r="15387">
          <cell r="A15387" t="str">
            <v>634463000</v>
          </cell>
        </row>
        <row r="15388">
          <cell r="A15388" t="str">
            <v>634463100</v>
          </cell>
        </row>
        <row r="15389">
          <cell r="A15389" t="str">
            <v>634463105</v>
          </cell>
        </row>
        <row r="15390">
          <cell r="A15390" t="str">
            <v>634463200</v>
          </cell>
        </row>
        <row r="15391">
          <cell r="A15391" t="str">
            <v>634463300</v>
          </cell>
        </row>
        <row r="15392">
          <cell r="A15392" t="str">
            <v>634465000</v>
          </cell>
        </row>
        <row r="15393">
          <cell r="A15393" t="str">
            <v>634465100</v>
          </cell>
        </row>
        <row r="15394">
          <cell r="A15394" t="str">
            <v>634465102</v>
          </cell>
        </row>
        <row r="15395">
          <cell r="A15395" t="str">
            <v>634465103</v>
          </cell>
        </row>
        <row r="15396">
          <cell r="A15396" t="str">
            <v>634465104</v>
          </cell>
        </row>
        <row r="15397">
          <cell r="A15397" t="str">
            <v>634465105</v>
          </cell>
        </row>
        <row r="15398">
          <cell r="A15398" t="str">
            <v>634465107</v>
          </cell>
        </row>
        <row r="15399">
          <cell r="A15399" t="str">
            <v>634465109</v>
          </cell>
        </row>
        <row r="15400">
          <cell r="A15400" t="str">
            <v>634465113</v>
          </cell>
        </row>
        <row r="15401">
          <cell r="A15401" t="str">
            <v>634465200</v>
          </cell>
        </row>
        <row r="15402">
          <cell r="A15402" t="str">
            <v>634465203</v>
          </cell>
        </row>
        <row r="15403">
          <cell r="A15403" t="str">
            <v>634465300</v>
          </cell>
        </row>
        <row r="15404">
          <cell r="A15404" t="str">
            <v>634465302</v>
          </cell>
        </row>
        <row r="15405">
          <cell r="A15405" t="str">
            <v>634465303</v>
          </cell>
        </row>
        <row r="15406">
          <cell r="A15406" t="str">
            <v>634465304</v>
          </cell>
        </row>
        <row r="15407">
          <cell r="A15407" t="str">
            <v>634465305</v>
          </cell>
        </row>
        <row r="15408">
          <cell r="A15408" t="str">
            <v>634473000</v>
          </cell>
        </row>
        <row r="15409">
          <cell r="A15409" t="str">
            <v>634473100</v>
          </cell>
        </row>
        <row r="15410">
          <cell r="A15410" t="str">
            <v>634473102</v>
          </cell>
        </row>
        <row r="15411">
          <cell r="A15411" t="str">
            <v>634473103</v>
          </cell>
        </row>
        <row r="15412">
          <cell r="A15412" t="str">
            <v>634473104</v>
          </cell>
        </row>
        <row r="15413">
          <cell r="A15413" t="str">
            <v>634473105</v>
          </cell>
        </row>
        <row r="15414">
          <cell r="A15414" t="str">
            <v>634473200</v>
          </cell>
        </row>
        <row r="15415">
          <cell r="A15415" t="str">
            <v>634473202</v>
          </cell>
        </row>
        <row r="15416">
          <cell r="A15416" t="str">
            <v>634473203</v>
          </cell>
        </row>
        <row r="15417">
          <cell r="A15417" t="str">
            <v>634473204</v>
          </cell>
        </row>
        <row r="15418">
          <cell r="A15418" t="str">
            <v>634473205</v>
          </cell>
        </row>
        <row r="15419">
          <cell r="A15419" t="str">
            <v>634473206</v>
          </cell>
        </row>
        <row r="15420">
          <cell r="A15420" t="str">
            <v>634473207</v>
          </cell>
        </row>
        <row r="15421">
          <cell r="A15421" t="str">
            <v>634473208</v>
          </cell>
        </row>
        <row r="15422">
          <cell r="A15422" t="str">
            <v>634473209</v>
          </cell>
        </row>
        <row r="15423">
          <cell r="A15423" t="str">
            <v>634473211</v>
          </cell>
        </row>
        <row r="15424">
          <cell r="A15424" t="str">
            <v>634473213</v>
          </cell>
        </row>
        <row r="15425">
          <cell r="A15425" t="str">
            <v>634473215</v>
          </cell>
        </row>
        <row r="15426">
          <cell r="A15426" t="str">
            <v>634475000</v>
          </cell>
        </row>
        <row r="15427">
          <cell r="A15427" t="str">
            <v>634475100</v>
          </cell>
        </row>
        <row r="15428">
          <cell r="A15428" t="str">
            <v>634475103</v>
          </cell>
        </row>
        <row r="15429">
          <cell r="A15429" t="str">
            <v>634475105</v>
          </cell>
        </row>
        <row r="15430">
          <cell r="A15430" t="str">
            <v>634475107</v>
          </cell>
        </row>
        <row r="15431">
          <cell r="A15431" t="str">
            <v>634475108</v>
          </cell>
        </row>
        <row r="15432">
          <cell r="A15432" t="str">
            <v>634475200</v>
          </cell>
        </row>
        <row r="15433">
          <cell r="A15433" t="str">
            <v>634475300</v>
          </cell>
        </row>
        <row r="15434">
          <cell r="A15434" t="str">
            <v>634475302</v>
          </cell>
        </row>
        <row r="15435">
          <cell r="A15435" t="str">
            <v>634475303</v>
          </cell>
        </row>
        <row r="15436">
          <cell r="A15436" t="str">
            <v>634475304</v>
          </cell>
        </row>
        <row r="15437">
          <cell r="A15437" t="str">
            <v>634475305</v>
          </cell>
        </row>
        <row r="15438">
          <cell r="A15438" t="str">
            <v>634475400</v>
          </cell>
        </row>
        <row r="15439">
          <cell r="A15439" t="str">
            <v>634475500</v>
          </cell>
        </row>
        <row r="15440">
          <cell r="A15440" t="str">
            <v>634475502</v>
          </cell>
        </row>
        <row r="15441">
          <cell r="A15441" t="str">
            <v>634475503</v>
          </cell>
        </row>
        <row r="15442">
          <cell r="A15442" t="str">
            <v>634475504</v>
          </cell>
        </row>
        <row r="15443">
          <cell r="A15443" t="str">
            <v>634475505</v>
          </cell>
        </row>
        <row r="15444">
          <cell r="A15444" t="str">
            <v>634475506</v>
          </cell>
        </row>
        <row r="15445">
          <cell r="A15445" t="str">
            <v>634475507</v>
          </cell>
        </row>
        <row r="15446">
          <cell r="A15446" t="str">
            <v>634475508</v>
          </cell>
        </row>
        <row r="15447">
          <cell r="A15447" t="str">
            <v>634475509</v>
          </cell>
        </row>
        <row r="15448">
          <cell r="A15448" t="str">
            <v>634475511</v>
          </cell>
        </row>
        <row r="15449">
          <cell r="A15449" t="str">
            <v>634475513</v>
          </cell>
        </row>
        <row r="15450">
          <cell r="A15450" t="str">
            <v>634475515</v>
          </cell>
        </row>
        <row r="15451">
          <cell r="A15451" t="str">
            <v>634477000</v>
          </cell>
        </row>
        <row r="15452">
          <cell r="A15452" t="str">
            <v>634477100</v>
          </cell>
        </row>
        <row r="15453">
          <cell r="A15453" t="str">
            <v>634477102</v>
          </cell>
        </row>
        <row r="15454">
          <cell r="A15454" t="str">
            <v>634477103</v>
          </cell>
        </row>
        <row r="15455">
          <cell r="A15455" t="str">
            <v>634477104</v>
          </cell>
        </row>
        <row r="15456">
          <cell r="A15456" t="str">
            <v>634477105</v>
          </cell>
        </row>
        <row r="15457">
          <cell r="A15457" t="str">
            <v>634477106</v>
          </cell>
        </row>
        <row r="15458">
          <cell r="A15458" t="str">
            <v>634477107</v>
          </cell>
        </row>
        <row r="15459">
          <cell r="A15459" t="str">
            <v>634477108</v>
          </cell>
        </row>
        <row r="15460">
          <cell r="A15460" t="str">
            <v>634477109</v>
          </cell>
        </row>
        <row r="15461">
          <cell r="A15461" t="str">
            <v>634477111</v>
          </cell>
        </row>
        <row r="15462">
          <cell r="A15462" t="str">
            <v>634477113</v>
          </cell>
        </row>
        <row r="15463">
          <cell r="A15463" t="str">
            <v>634477115</v>
          </cell>
        </row>
        <row r="15464">
          <cell r="A15464" t="str">
            <v>634477117</v>
          </cell>
        </row>
        <row r="15465">
          <cell r="A15465" t="str">
            <v>634477119</v>
          </cell>
        </row>
        <row r="15466">
          <cell r="A15466" t="str">
            <v>634477200</v>
          </cell>
        </row>
        <row r="15467">
          <cell r="A15467" t="str">
            <v>634477203</v>
          </cell>
        </row>
        <row r="15468">
          <cell r="A15468" t="str">
            <v>634477204</v>
          </cell>
        </row>
        <row r="15469">
          <cell r="A15469" t="str">
            <v>634477205</v>
          </cell>
        </row>
        <row r="15470">
          <cell r="A15470" t="str">
            <v>634477206</v>
          </cell>
        </row>
        <row r="15471">
          <cell r="A15471" t="str">
            <v>634477207</v>
          </cell>
        </row>
        <row r="15472">
          <cell r="A15472" t="str">
            <v>634477208</v>
          </cell>
        </row>
        <row r="15473">
          <cell r="A15473" t="str">
            <v>634477209</v>
          </cell>
        </row>
        <row r="15474">
          <cell r="A15474" t="str">
            <v>634477211</v>
          </cell>
        </row>
        <row r="15475">
          <cell r="A15475" t="str">
            <v>634477213</v>
          </cell>
        </row>
        <row r="15476">
          <cell r="A15476" t="str">
            <v>634477215</v>
          </cell>
        </row>
        <row r="15477">
          <cell r="A15477" t="str">
            <v>634477217</v>
          </cell>
        </row>
        <row r="15478">
          <cell r="A15478" t="str">
            <v>634479000</v>
          </cell>
        </row>
        <row r="15479">
          <cell r="A15479" t="str">
            <v>634479100</v>
          </cell>
        </row>
        <row r="15480">
          <cell r="A15480" t="str">
            <v>634479200</v>
          </cell>
        </row>
        <row r="15481">
          <cell r="A15481" t="str">
            <v>634479203</v>
          </cell>
        </row>
        <row r="15482">
          <cell r="A15482" t="str">
            <v>634479300</v>
          </cell>
        </row>
        <row r="15483">
          <cell r="A15483" t="str">
            <v>634479303</v>
          </cell>
        </row>
        <row r="15484">
          <cell r="A15484" t="str">
            <v>634481000</v>
          </cell>
        </row>
        <row r="15485">
          <cell r="A15485" t="str">
            <v>634481100</v>
          </cell>
        </row>
        <row r="15486">
          <cell r="A15486" t="str">
            <v>634481102</v>
          </cell>
        </row>
        <row r="15487">
          <cell r="A15487" t="str">
            <v>634481103</v>
          </cell>
        </row>
        <row r="15488">
          <cell r="A15488" t="str">
            <v>634481104</v>
          </cell>
        </row>
        <row r="15489">
          <cell r="A15489" t="str">
            <v>634481105</v>
          </cell>
        </row>
        <row r="15490">
          <cell r="A15490" t="str">
            <v>634481106</v>
          </cell>
        </row>
        <row r="15491">
          <cell r="A15491" t="str">
            <v>634481107</v>
          </cell>
        </row>
        <row r="15492">
          <cell r="A15492" t="str">
            <v>634481108</v>
          </cell>
        </row>
        <row r="15493">
          <cell r="A15493" t="str">
            <v>634481109</v>
          </cell>
        </row>
        <row r="15494">
          <cell r="A15494" t="str">
            <v>634481111</v>
          </cell>
        </row>
        <row r="15495">
          <cell r="A15495" t="str">
            <v>634481300</v>
          </cell>
        </row>
        <row r="15496">
          <cell r="A15496" t="str">
            <v>634481303</v>
          </cell>
        </row>
        <row r="15497">
          <cell r="A15497" t="str">
            <v>634481400</v>
          </cell>
        </row>
        <row r="15498">
          <cell r="A15498" t="str">
            <v>634481403</v>
          </cell>
        </row>
        <row r="15499">
          <cell r="A15499" t="str">
            <v>634481405</v>
          </cell>
        </row>
        <row r="15500">
          <cell r="A15500" t="str">
            <v>634481407</v>
          </cell>
        </row>
        <row r="15501">
          <cell r="A15501" t="str">
            <v>634483000</v>
          </cell>
        </row>
        <row r="15502">
          <cell r="A15502" t="str">
            <v>634483100</v>
          </cell>
        </row>
        <row r="15503">
          <cell r="A15503" t="str">
            <v>634483102</v>
          </cell>
        </row>
        <row r="15504">
          <cell r="A15504" t="str">
            <v>634483103</v>
          </cell>
        </row>
        <row r="15505">
          <cell r="A15505" t="str">
            <v>634483104</v>
          </cell>
        </row>
        <row r="15506">
          <cell r="A15506" t="str">
            <v>634483105</v>
          </cell>
        </row>
        <row r="15507">
          <cell r="A15507" t="str">
            <v>634483106</v>
          </cell>
        </row>
        <row r="15508">
          <cell r="A15508" t="str">
            <v>634483107</v>
          </cell>
        </row>
        <row r="15509">
          <cell r="A15509" t="str">
            <v>634483108</v>
          </cell>
        </row>
        <row r="15510">
          <cell r="A15510" t="str">
            <v>634483109</v>
          </cell>
        </row>
        <row r="15511">
          <cell r="A15511" t="str">
            <v>634483111</v>
          </cell>
        </row>
        <row r="15512">
          <cell r="A15512" t="str">
            <v>634483113</v>
          </cell>
        </row>
        <row r="15513">
          <cell r="A15513" t="str">
            <v>634483115</v>
          </cell>
        </row>
        <row r="15514">
          <cell r="A15514" t="str">
            <v>634483117</v>
          </cell>
        </row>
        <row r="15515">
          <cell r="A15515" t="str">
            <v>634483200</v>
          </cell>
        </row>
        <row r="15516">
          <cell r="A15516" t="str">
            <v>634483202</v>
          </cell>
        </row>
        <row r="15517">
          <cell r="A15517" t="str">
            <v>634483203</v>
          </cell>
        </row>
        <row r="15518">
          <cell r="A15518" t="str">
            <v>634483204</v>
          </cell>
        </row>
        <row r="15519">
          <cell r="A15519" t="str">
            <v>634483205</v>
          </cell>
        </row>
        <row r="15520">
          <cell r="A15520" t="str">
            <v>634483206</v>
          </cell>
        </row>
        <row r="15521">
          <cell r="A15521" t="str">
            <v>634483207</v>
          </cell>
        </row>
        <row r="15522">
          <cell r="A15522" t="str">
            <v>634483208</v>
          </cell>
        </row>
        <row r="15523">
          <cell r="A15523" t="str">
            <v>634483209</v>
          </cell>
        </row>
        <row r="15524">
          <cell r="A15524" t="str">
            <v>634483211</v>
          </cell>
        </row>
        <row r="15525">
          <cell r="A15525" t="str">
            <v>634483213</v>
          </cell>
        </row>
        <row r="15526">
          <cell r="A15526" t="str">
            <v>634483215</v>
          </cell>
        </row>
        <row r="15527">
          <cell r="A15527" t="str">
            <v>634483217</v>
          </cell>
        </row>
        <row r="15528">
          <cell r="A15528" t="str">
            <v>634483219</v>
          </cell>
        </row>
        <row r="15529">
          <cell r="A15529" t="str">
            <v>634483221</v>
          </cell>
        </row>
        <row r="15530">
          <cell r="A15530" t="str">
            <v>634483300</v>
          </cell>
        </row>
        <row r="15531">
          <cell r="A15531" t="str">
            <v>634485000</v>
          </cell>
        </row>
        <row r="15532">
          <cell r="A15532" t="str">
            <v>634485100</v>
          </cell>
        </row>
        <row r="15533">
          <cell r="A15533" t="str">
            <v>634485200</v>
          </cell>
        </row>
        <row r="15534">
          <cell r="A15534" t="str">
            <v>634485203</v>
          </cell>
        </row>
        <row r="15535">
          <cell r="A15535" t="str">
            <v>634485205</v>
          </cell>
        </row>
        <row r="15536">
          <cell r="A15536" t="str">
            <v>634487000</v>
          </cell>
        </row>
        <row r="15537">
          <cell r="A15537" t="str">
            <v>634487100</v>
          </cell>
        </row>
        <row r="15538">
          <cell r="A15538" t="str">
            <v>634487103</v>
          </cell>
        </row>
        <row r="15539">
          <cell r="A15539" t="str">
            <v>634487200</v>
          </cell>
        </row>
        <row r="15540">
          <cell r="A15540" t="str">
            <v>634489000</v>
          </cell>
        </row>
        <row r="15541">
          <cell r="A15541" t="str">
            <v>634489100</v>
          </cell>
        </row>
        <row r="15542">
          <cell r="A15542" t="str">
            <v>634489103</v>
          </cell>
        </row>
        <row r="15543">
          <cell r="A15543" t="str">
            <v>634489104</v>
          </cell>
        </row>
        <row r="15544">
          <cell r="A15544" t="str">
            <v>634489105</v>
          </cell>
        </row>
        <row r="15545">
          <cell r="A15545" t="str">
            <v>634489106</v>
          </cell>
        </row>
        <row r="15546">
          <cell r="A15546" t="str">
            <v>634489107</v>
          </cell>
        </row>
        <row r="15547">
          <cell r="A15547" t="str">
            <v>634489108</v>
          </cell>
        </row>
        <row r="15548">
          <cell r="A15548" t="str">
            <v>634489200</v>
          </cell>
        </row>
        <row r="15549">
          <cell r="A15549" t="str">
            <v>634489203</v>
          </cell>
        </row>
        <row r="15550">
          <cell r="A15550" t="str">
            <v>634489205</v>
          </cell>
        </row>
        <row r="15551">
          <cell r="A15551" t="str">
            <v>634600000</v>
          </cell>
        </row>
        <row r="15552">
          <cell r="A15552" t="str">
            <v>634620000</v>
          </cell>
        </row>
        <row r="15553">
          <cell r="A15553" t="str">
            <v>634620100</v>
          </cell>
        </row>
        <row r="15554">
          <cell r="A15554" t="str">
            <v>634633000</v>
          </cell>
        </row>
        <row r="15555">
          <cell r="A15555" t="str">
            <v>634633100</v>
          </cell>
        </row>
        <row r="15556">
          <cell r="A15556" t="str">
            <v>634633105</v>
          </cell>
        </row>
        <row r="15557">
          <cell r="A15557" t="str">
            <v>634633107</v>
          </cell>
        </row>
        <row r="15558">
          <cell r="A15558" t="str">
            <v>634633109</v>
          </cell>
        </row>
        <row r="15559">
          <cell r="A15559" t="str">
            <v>634633113</v>
          </cell>
        </row>
        <row r="15560">
          <cell r="A15560" t="str">
            <v>634633200</v>
          </cell>
        </row>
        <row r="15561">
          <cell r="A15561" t="str">
            <v>634633207</v>
          </cell>
        </row>
        <row r="15562">
          <cell r="A15562" t="str">
            <v>634633208</v>
          </cell>
        </row>
        <row r="15563">
          <cell r="A15563" t="str">
            <v>634633300</v>
          </cell>
        </row>
        <row r="15564">
          <cell r="A15564" t="str">
            <v>634633307</v>
          </cell>
        </row>
        <row r="15565">
          <cell r="A15565" t="str">
            <v>634633308</v>
          </cell>
        </row>
        <row r="15566">
          <cell r="A15566" t="str">
            <v>634633315</v>
          </cell>
        </row>
        <row r="15567">
          <cell r="A15567" t="str">
            <v>634633317</v>
          </cell>
        </row>
        <row r="15568">
          <cell r="A15568" t="str">
            <v>634635000</v>
          </cell>
        </row>
        <row r="15569">
          <cell r="A15569" t="str">
            <v>634635100</v>
          </cell>
        </row>
        <row r="15570">
          <cell r="A15570" t="str">
            <v>634635200</v>
          </cell>
        </row>
        <row r="15571">
          <cell r="A15571" t="str">
            <v>634635203</v>
          </cell>
        </row>
        <row r="15572">
          <cell r="A15572" t="str">
            <v>634635300</v>
          </cell>
        </row>
        <row r="15573">
          <cell r="A15573" t="str">
            <v>634635302</v>
          </cell>
        </row>
        <row r="15574">
          <cell r="A15574" t="str">
            <v>634635303</v>
          </cell>
        </row>
        <row r="15575">
          <cell r="A15575" t="str">
            <v>634635304</v>
          </cell>
        </row>
        <row r="15576">
          <cell r="A15576" t="str">
            <v>634635305</v>
          </cell>
        </row>
        <row r="15577">
          <cell r="A15577" t="str">
            <v>634635306</v>
          </cell>
        </row>
        <row r="15578">
          <cell r="A15578" t="str">
            <v>634635307</v>
          </cell>
        </row>
        <row r="15579">
          <cell r="A15579" t="str">
            <v>634635308</v>
          </cell>
        </row>
        <row r="15580">
          <cell r="A15580" t="str">
            <v>634635311</v>
          </cell>
        </row>
        <row r="15581">
          <cell r="A15581" t="str">
            <v>634635312</v>
          </cell>
        </row>
        <row r="15582">
          <cell r="A15582" t="str">
            <v>634635313</v>
          </cell>
        </row>
        <row r="15583">
          <cell r="A15583" t="str">
            <v>634635400</v>
          </cell>
        </row>
        <row r="15584">
          <cell r="A15584" t="str">
            <v>634635402</v>
          </cell>
        </row>
        <row r="15585">
          <cell r="A15585" t="str">
            <v>634635404</v>
          </cell>
        </row>
        <row r="15586">
          <cell r="A15586" t="str">
            <v>634635405</v>
          </cell>
        </row>
        <row r="15587">
          <cell r="A15587" t="str">
            <v>634635406</v>
          </cell>
        </row>
        <row r="15588">
          <cell r="A15588" t="str">
            <v>634635407</v>
          </cell>
        </row>
        <row r="15589">
          <cell r="A15589" t="str">
            <v>634635408</v>
          </cell>
        </row>
        <row r="15590">
          <cell r="A15590" t="str">
            <v>634635409</v>
          </cell>
        </row>
        <row r="15591">
          <cell r="A15591" t="str">
            <v>634635411</v>
          </cell>
        </row>
        <row r="15592">
          <cell r="A15592" t="str">
            <v>634635413</v>
          </cell>
        </row>
        <row r="15593">
          <cell r="A15593" t="str">
            <v>634635415</v>
          </cell>
        </row>
        <row r="15594">
          <cell r="A15594" t="str">
            <v>634635417</v>
          </cell>
        </row>
        <row r="15595">
          <cell r="A15595" t="str">
            <v>634635418</v>
          </cell>
        </row>
        <row r="15596">
          <cell r="A15596" t="str">
            <v>634635419</v>
          </cell>
        </row>
        <row r="15597">
          <cell r="A15597" t="str">
            <v>634635421</v>
          </cell>
        </row>
        <row r="15598">
          <cell r="A15598" t="str">
            <v>634635500</v>
          </cell>
        </row>
        <row r="15599">
          <cell r="A15599" t="str">
            <v>634635502</v>
          </cell>
        </row>
        <row r="15600">
          <cell r="A15600" t="str">
            <v>634635503</v>
          </cell>
        </row>
        <row r="15601">
          <cell r="A15601" t="str">
            <v>634635504</v>
          </cell>
        </row>
        <row r="15602">
          <cell r="A15602" t="str">
            <v>634635505</v>
          </cell>
        </row>
        <row r="15603">
          <cell r="A15603" t="str">
            <v>634635506</v>
          </cell>
        </row>
        <row r="15604">
          <cell r="A15604" t="str">
            <v>634635507</v>
          </cell>
        </row>
        <row r="15605">
          <cell r="A15605" t="str">
            <v>634635508</v>
          </cell>
        </row>
        <row r="15606">
          <cell r="A15606" t="str">
            <v>634635509</v>
          </cell>
        </row>
        <row r="15607">
          <cell r="A15607" t="str">
            <v>634635511</v>
          </cell>
        </row>
        <row r="15608">
          <cell r="A15608" t="str">
            <v>634635513</v>
          </cell>
        </row>
        <row r="15609">
          <cell r="A15609" t="str">
            <v>634635515</v>
          </cell>
        </row>
        <row r="15610">
          <cell r="A15610" t="str">
            <v>634635516</v>
          </cell>
        </row>
        <row r="15611">
          <cell r="A15611" t="str">
            <v>634637000</v>
          </cell>
        </row>
        <row r="15612">
          <cell r="A15612" t="str">
            <v>634637100</v>
          </cell>
        </row>
        <row r="15613">
          <cell r="A15613" t="str">
            <v>634637200</v>
          </cell>
        </row>
        <row r="15614">
          <cell r="A15614" t="str">
            <v>634637300</v>
          </cell>
        </row>
        <row r="15615">
          <cell r="A15615" t="str">
            <v>634637303</v>
          </cell>
        </row>
        <row r="15616">
          <cell r="A15616" t="str">
            <v>634637500</v>
          </cell>
        </row>
        <row r="15617">
          <cell r="A15617" t="str">
            <v>634637502</v>
          </cell>
        </row>
        <row r="15618">
          <cell r="A15618" t="str">
            <v>634637503</v>
          </cell>
        </row>
        <row r="15619">
          <cell r="A15619" t="str">
            <v>634637504</v>
          </cell>
        </row>
        <row r="15620">
          <cell r="A15620" t="str">
            <v>634637505</v>
          </cell>
        </row>
        <row r="15621">
          <cell r="A15621" t="str">
            <v>634637506</v>
          </cell>
        </row>
        <row r="15622">
          <cell r="A15622" t="str">
            <v>634637507</v>
          </cell>
        </row>
        <row r="15623">
          <cell r="A15623" t="str">
            <v>634637508</v>
          </cell>
        </row>
        <row r="15624">
          <cell r="A15624" t="str">
            <v>634637509</v>
          </cell>
        </row>
        <row r="15625">
          <cell r="A15625" t="str">
            <v>634637511</v>
          </cell>
        </row>
        <row r="15626">
          <cell r="A15626" t="str">
            <v>634637515</v>
          </cell>
        </row>
        <row r="15627">
          <cell r="A15627" t="str">
            <v>634637600</v>
          </cell>
        </row>
        <row r="15628">
          <cell r="A15628" t="str">
            <v>634637609</v>
          </cell>
        </row>
        <row r="15629">
          <cell r="A15629" t="str">
            <v>634637613</v>
          </cell>
        </row>
        <row r="15630">
          <cell r="A15630" t="str">
            <v>634639000</v>
          </cell>
        </row>
        <row r="15631">
          <cell r="A15631" t="str">
            <v>634639100</v>
          </cell>
        </row>
        <row r="15632">
          <cell r="A15632" t="str">
            <v>634639105</v>
          </cell>
        </row>
        <row r="15633">
          <cell r="A15633" t="str">
            <v>634639200</v>
          </cell>
        </row>
        <row r="15634">
          <cell r="A15634" t="str">
            <v>634639202</v>
          </cell>
        </row>
        <row r="15635">
          <cell r="A15635" t="str">
            <v>634639204</v>
          </cell>
        </row>
        <row r="15636">
          <cell r="A15636" t="str">
            <v>634639205</v>
          </cell>
        </row>
        <row r="15637">
          <cell r="A15637" t="str">
            <v>634639206</v>
          </cell>
        </row>
        <row r="15638">
          <cell r="A15638" t="str">
            <v>634639207</v>
          </cell>
        </row>
        <row r="15639">
          <cell r="A15639" t="str">
            <v>634639208</v>
          </cell>
        </row>
        <row r="15640">
          <cell r="A15640" t="str">
            <v>634639209</v>
          </cell>
        </row>
        <row r="15641">
          <cell r="A15641" t="str">
            <v>634639211</v>
          </cell>
        </row>
        <row r="15642">
          <cell r="A15642" t="str">
            <v>634639213</v>
          </cell>
        </row>
        <row r="15643">
          <cell r="A15643" t="str">
            <v>634639214</v>
          </cell>
        </row>
        <row r="15644">
          <cell r="A15644" t="str">
            <v>634639215</v>
          </cell>
        </row>
        <row r="15645">
          <cell r="A15645" t="str">
            <v>634639216</v>
          </cell>
        </row>
        <row r="15646">
          <cell r="A15646" t="str">
            <v>634639217</v>
          </cell>
        </row>
        <row r="15647">
          <cell r="A15647" t="str">
            <v>634639218</v>
          </cell>
        </row>
        <row r="15648">
          <cell r="A15648" t="str">
            <v>634639219</v>
          </cell>
        </row>
        <row r="15649">
          <cell r="A15649" t="str">
            <v>634639221</v>
          </cell>
        </row>
        <row r="15650">
          <cell r="A15650" t="str">
            <v>634639400</v>
          </cell>
        </row>
        <row r="15651">
          <cell r="A15651" t="str">
            <v>634639403</v>
          </cell>
        </row>
        <row r="15652">
          <cell r="A15652" t="str">
            <v>634639404</v>
          </cell>
        </row>
        <row r="15653">
          <cell r="A15653" t="str">
            <v>634639405</v>
          </cell>
        </row>
        <row r="15654">
          <cell r="A15654" t="str">
            <v>634639406</v>
          </cell>
        </row>
        <row r="15655">
          <cell r="A15655" t="str">
            <v>634639500</v>
          </cell>
        </row>
        <row r="15656">
          <cell r="A15656" t="str">
            <v>634639503</v>
          </cell>
        </row>
        <row r="15657">
          <cell r="A15657" t="str">
            <v>634639504</v>
          </cell>
        </row>
        <row r="15658">
          <cell r="A15658" t="str">
            <v>634639506</v>
          </cell>
        </row>
        <row r="15659">
          <cell r="A15659" t="str">
            <v>634639509</v>
          </cell>
        </row>
        <row r="15660">
          <cell r="A15660" t="str">
            <v>634639511</v>
          </cell>
        </row>
        <row r="15661">
          <cell r="A15661" t="str">
            <v>634639512</v>
          </cell>
        </row>
        <row r="15662">
          <cell r="A15662" t="str">
            <v>634643000</v>
          </cell>
        </row>
        <row r="15663">
          <cell r="A15663" t="str">
            <v>634643100</v>
          </cell>
        </row>
        <row r="15664">
          <cell r="A15664" t="str">
            <v>634643105</v>
          </cell>
        </row>
        <row r="15665">
          <cell r="A15665" t="str">
            <v>634643106</v>
          </cell>
        </row>
        <row r="15666">
          <cell r="A15666" t="str">
            <v>634643107</v>
          </cell>
        </row>
        <row r="15667">
          <cell r="A15667" t="str">
            <v>634643200</v>
          </cell>
        </row>
        <row r="15668">
          <cell r="A15668" t="str">
            <v>634643202</v>
          </cell>
        </row>
        <row r="15669">
          <cell r="A15669" t="str">
            <v>634643203</v>
          </cell>
        </row>
        <row r="15670">
          <cell r="A15670" t="str">
            <v>634643207</v>
          </cell>
        </row>
        <row r="15671">
          <cell r="A15671" t="str">
            <v>634643209</v>
          </cell>
        </row>
        <row r="15672">
          <cell r="A15672" t="str">
            <v>634643211</v>
          </cell>
        </row>
        <row r="15673">
          <cell r="A15673" t="str">
            <v>634643213</v>
          </cell>
        </row>
        <row r="15674">
          <cell r="A15674" t="str">
            <v>634643215</v>
          </cell>
        </row>
        <row r="15675">
          <cell r="A15675" t="str">
            <v>634643300</v>
          </cell>
        </row>
        <row r="15676">
          <cell r="A15676" t="str">
            <v>634643400</v>
          </cell>
        </row>
        <row r="15677">
          <cell r="A15677" t="str">
            <v>634643600</v>
          </cell>
        </row>
        <row r="15678">
          <cell r="A15678" t="str">
            <v>634643605</v>
          </cell>
        </row>
        <row r="15679">
          <cell r="A15679" t="str">
            <v>634643606</v>
          </cell>
        </row>
        <row r="15680">
          <cell r="A15680" t="str">
            <v>634643607</v>
          </cell>
        </row>
        <row r="15681">
          <cell r="A15681" t="str">
            <v>634643608</v>
          </cell>
        </row>
        <row r="15682">
          <cell r="A15682" t="str">
            <v>634643609</v>
          </cell>
        </row>
        <row r="15683">
          <cell r="A15683" t="str">
            <v>634643611</v>
          </cell>
        </row>
        <row r="15684">
          <cell r="A15684" t="str">
            <v>634643612</v>
          </cell>
        </row>
        <row r="15685">
          <cell r="A15685" t="str">
            <v>634643613</v>
          </cell>
        </row>
        <row r="15686">
          <cell r="A15686" t="str">
            <v>634645000</v>
          </cell>
        </row>
        <row r="15687">
          <cell r="A15687" t="str">
            <v>634645100</v>
          </cell>
        </row>
        <row r="15688">
          <cell r="A15688" t="str">
            <v>634645105</v>
          </cell>
        </row>
        <row r="15689">
          <cell r="A15689" t="str">
            <v>634645106</v>
          </cell>
        </row>
        <row r="15690">
          <cell r="A15690" t="str">
            <v>634645107</v>
          </cell>
        </row>
        <row r="15691">
          <cell r="A15691" t="str">
            <v>634645109</v>
          </cell>
        </row>
        <row r="15692">
          <cell r="A15692" t="str">
            <v>634645123</v>
          </cell>
        </row>
        <row r="15693">
          <cell r="A15693" t="str">
            <v>634645200</v>
          </cell>
        </row>
        <row r="15694">
          <cell r="A15694" t="str">
            <v>634645202</v>
          </cell>
        </row>
        <row r="15695">
          <cell r="A15695" t="str">
            <v>634645203</v>
          </cell>
        </row>
        <row r="15696">
          <cell r="A15696" t="str">
            <v>634645204</v>
          </cell>
        </row>
        <row r="15697">
          <cell r="A15697" t="str">
            <v>634645205</v>
          </cell>
        </row>
        <row r="15698">
          <cell r="A15698" t="str">
            <v>634645206</v>
          </cell>
        </row>
        <row r="15699">
          <cell r="A15699" t="str">
            <v>634645207</v>
          </cell>
        </row>
        <row r="15700">
          <cell r="A15700" t="str">
            <v>634645208</v>
          </cell>
        </row>
        <row r="15701">
          <cell r="A15701" t="str">
            <v>634645209</v>
          </cell>
        </row>
        <row r="15702">
          <cell r="A15702" t="str">
            <v>634645211</v>
          </cell>
        </row>
        <row r="15703">
          <cell r="A15703" t="str">
            <v>634645212</v>
          </cell>
        </row>
        <row r="15704">
          <cell r="A15704" t="str">
            <v>634645213</v>
          </cell>
        </row>
        <row r="15705">
          <cell r="A15705" t="str">
            <v>634645214</v>
          </cell>
        </row>
        <row r="15706">
          <cell r="A15706" t="str">
            <v>634645300</v>
          </cell>
        </row>
        <row r="15707">
          <cell r="A15707" t="str">
            <v>634645302</v>
          </cell>
        </row>
        <row r="15708">
          <cell r="A15708" t="str">
            <v>634645304</v>
          </cell>
        </row>
        <row r="15709">
          <cell r="A15709" t="str">
            <v>634645305</v>
          </cell>
        </row>
        <row r="15710">
          <cell r="A15710" t="str">
            <v>634645306</v>
          </cell>
        </row>
        <row r="15711">
          <cell r="A15711" t="str">
            <v>634645400</v>
          </cell>
        </row>
        <row r="15712">
          <cell r="A15712" t="str">
            <v>634645402</v>
          </cell>
        </row>
        <row r="15713">
          <cell r="A15713" t="str">
            <v>634645404</v>
          </cell>
        </row>
        <row r="15714">
          <cell r="A15714" t="str">
            <v>634645500</v>
          </cell>
        </row>
        <row r="15715">
          <cell r="A15715" t="str">
            <v>634645502</v>
          </cell>
        </row>
        <row r="15716">
          <cell r="A15716" t="str">
            <v>634645505</v>
          </cell>
        </row>
        <row r="15717">
          <cell r="A15717" t="str">
            <v>634645506</v>
          </cell>
        </row>
        <row r="15718">
          <cell r="A15718" t="str">
            <v>634645507</v>
          </cell>
        </row>
        <row r="15719">
          <cell r="A15719" t="str">
            <v>634645600</v>
          </cell>
        </row>
        <row r="15720">
          <cell r="A15720" t="str">
            <v>634645602</v>
          </cell>
        </row>
        <row r="15721">
          <cell r="A15721" t="str">
            <v>634645603</v>
          </cell>
        </row>
        <row r="15722">
          <cell r="A15722" t="str">
            <v>634645604</v>
          </cell>
        </row>
        <row r="15723">
          <cell r="A15723" t="str">
            <v>634645605</v>
          </cell>
        </row>
        <row r="15724">
          <cell r="A15724" t="str">
            <v>634645606</v>
          </cell>
        </row>
        <row r="15725">
          <cell r="A15725" t="str">
            <v>634645607</v>
          </cell>
        </row>
        <row r="15726">
          <cell r="A15726" t="str">
            <v>634645608</v>
          </cell>
        </row>
        <row r="15727">
          <cell r="A15727" t="str">
            <v>634645609</v>
          </cell>
        </row>
        <row r="15728">
          <cell r="A15728" t="str">
            <v>634645611</v>
          </cell>
        </row>
        <row r="15729">
          <cell r="A15729" t="str">
            <v>634647000</v>
          </cell>
        </row>
        <row r="15730">
          <cell r="A15730" t="str">
            <v>634647100</v>
          </cell>
        </row>
        <row r="15731">
          <cell r="A15731" t="str">
            <v>634647102</v>
          </cell>
        </row>
        <row r="15732">
          <cell r="A15732" t="str">
            <v>634647103</v>
          </cell>
        </row>
        <row r="15733">
          <cell r="A15733" t="str">
            <v>634647104</v>
          </cell>
        </row>
        <row r="15734">
          <cell r="A15734" t="str">
            <v>634647107</v>
          </cell>
        </row>
        <row r="15735">
          <cell r="A15735" t="str">
            <v>634647108</v>
          </cell>
        </row>
        <row r="15736">
          <cell r="A15736" t="str">
            <v>634647114</v>
          </cell>
        </row>
        <row r="15737">
          <cell r="A15737" t="str">
            <v>634647115</v>
          </cell>
        </row>
        <row r="15738">
          <cell r="A15738" t="str">
            <v>634647116</v>
          </cell>
        </row>
        <row r="15739">
          <cell r="A15739" t="str">
            <v>634647200</v>
          </cell>
        </row>
        <row r="15740">
          <cell r="A15740" t="str">
            <v>634647203</v>
          </cell>
        </row>
        <row r="15741">
          <cell r="A15741" t="str">
            <v>634647206</v>
          </cell>
        </row>
        <row r="15742">
          <cell r="A15742" t="str">
            <v>634647207</v>
          </cell>
        </row>
        <row r="15743">
          <cell r="A15743" t="str">
            <v>634647208</v>
          </cell>
        </row>
        <row r="15744">
          <cell r="A15744" t="str">
            <v>634647209</v>
          </cell>
        </row>
        <row r="15745">
          <cell r="A15745" t="str">
            <v>634647211</v>
          </cell>
        </row>
        <row r="15746">
          <cell r="A15746" t="str">
            <v>634647300</v>
          </cell>
        </row>
        <row r="15747">
          <cell r="A15747" t="str">
            <v>634647305</v>
          </cell>
        </row>
        <row r="15748">
          <cell r="A15748" t="str">
            <v>634647306</v>
          </cell>
        </row>
        <row r="15749">
          <cell r="A15749" t="str">
            <v>634647308</v>
          </cell>
        </row>
        <row r="15750">
          <cell r="A15750" t="str">
            <v>634647309</v>
          </cell>
        </row>
        <row r="15751">
          <cell r="A15751" t="str">
            <v>634649000</v>
          </cell>
        </row>
        <row r="15752">
          <cell r="A15752" t="str">
            <v>634649100</v>
          </cell>
        </row>
        <row r="15753">
          <cell r="A15753" t="str">
            <v>634649103</v>
          </cell>
        </row>
        <row r="15754">
          <cell r="A15754" t="str">
            <v>634649200</v>
          </cell>
        </row>
        <row r="15755">
          <cell r="A15755" t="str">
            <v>634649203</v>
          </cell>
        </row>
        <row r="15756">
          <cell r="A15756" t="str">
            <v>634649209</v>
          </cell>
        </row>
        <row r="15757">
          <cell r="A15757" t="str">
            <v>634649300</v>
          </cell>
        </row>
        <row r="15758">
          <cell r="A15758" t="str">
            <v>634649303</v>
          </cell>
        </row>
        <row r="15759">
          <cell r="A15759" t="str">
            <v>634649500</v>
          </cell>
        </row>
        <row r="15760">
          <cell r="A15760" t="str">
            <v>634649600</v>
          </cell>
        </row>
        <row r="15761">
          <cell r="A15761" t="str">
            <v>634649605</v>
          </cell>
        </row>
        <row r="15762">
          <cell r="A15762" t="str">
            <v>634649607</v>
          </cell>
        </row>
        <row r="15763">
          <cell r="A15763" t="str">
            <v>634649611</v>
          </cell>
        </row>
        <row r="15764">
          <cell r="A15764" t="str">
            <v>634649613</v>
          </cell>
        </row>
        <row r="15765">
          <cell r="A15765" t="str">
            <v>634649614</v>
          </cell>
        </row>
        <row r="15766">
          <cell r="A15766" t="str">
            <v>634800000</v>
          </cell>
        </row>
        <row r="15767">
          <cell r="A15767" t="str">
            <v>634821100</v>
          </cell>
        </row>
        <row r="15768">
          <cell r="A15768" t="str">
            <v>634833000</v>
          </cell>
        </row>
        <row r="15769">
          <cell r="A15769" t="str">
            <v>634833100</v>
          </cell>
        </row>
        <row r="15770">
          <cell r="A15770" t="str">
            <v>634833300</v>
          </cell>
        </row>
        <row r="15771">
          <cell r="A15771" t="str">
            <v>634833400</v>
          </cell>
        </row>
        <row r="15772">
          <cell r="A15772" t="str">
            <v>634833500</v>
          </cell>
        </row>
        <row r="15773">
          <cell r="A15773" t="str">
            <v>634833700</v>
          </cell>
        </row>
        <row r="15774">
          <cell r="A15774" t="str">
            <v>634833702</v>
          </cell>
        </row>
        <row r="15775">
          <cell r="A15775" t="str">
            <v>634835000</v>
          </cell>
        </row>
        <row r="15776">
          <cell r="A15776" t="str">
            <v>634835100</v>
          </cell>
        </row>
        <row r="15777">
          <cell r="A15777" t="str">
            <v>634835200</v>
          </cell>
        </row>
        <row r="15778">
          <cell r="A15778" t="str">
            <v>634835300</v>
          </cell>
        </row>
        <row r="15779">
          <cell r="A15779" t="str">
            <v>634835400</v>
          </cell>
        </row>
        <row r="15780">
          <cell r="A15780" t="str">
            <v>634837000</v>
          </cell>
        </row>
        <row r="15781">
          <cell r="A15781" t="str">
            <v>634837100</v>
          </cell>
        </row>
        <row r="15782">
          <cell r="A15782" t="str">
            <v>634839000</v>
          </cell>
        </row>
        <row r="15783">
          <cell r="A15783" t="str">
            <v>634839100</v>
          </cell>
        </row>
        <row r="15784">
          <cell r="A15784" t="str">
            <v>634839105</v>
          </cell>
        </row>
        <row r="15785">
          <cell r="A15785" t="str">
            <v>634839200</v>
          </cell>
        </row>
        <row r="15786">
          <cell r="A15786" t="str">
            <v>634839300</v>
          </cell>
        </row>
        <row r="15787">
          <cell r="A15787" t="str">
            <v>634839500</v>
          </cell>
        </row>
        <row r="15788">
          <cell r="A15788" t="str">
            <v>634839503</v>
          </cell>
        </row>
        <row r="15789">
          <cell r="A15789" t="str">
            <v>634839506</v>
          </cell>
        </row>
        <row r="15790">
          <cell r="A15790" t="str">
            <v>634841000</v>
          </cell>
        </row>
        <row r="15791">
          <cell r="A15791" t="str">
            <v>634841100</v>
          </cell>
        </row>
        <row r="15792">
          <cell r="A15792" t="str">
            <v>634841200</v>
          </cell>
        </row>
        <row r="15793">
          <cell r="A15793" t="str">
            <v>634841300</v>
          </cell>
        </row>
        <row r="15794">
          <cell r="A15794" t="str">
            <v>634841303</v>
          </cell>
        </row>
        <row r="15795">
          <cell r="A15795" t="str">
            <v>634841400</v>
          </cell>
        </row>
        <row r="15796">
          <cell r="A15796" t="str">
            <v>634843000</v>
          </cell>
        </row>
        <row r="15797">
          <cell r="A15797" t="str">
            <v>634843100</v>
          </cell>
        </row>
        <row r="15798">
          <cell r="A15798" t="str">
            <v>634843200</v>
          </cell>
        </row>
        <row r="15799">
          <cell r="A15799" t="str">
            <v>634843300</v>
          </cell>
        </row>
        <row r="15800">
          <cell r="A15800" t="str">
            <v>634843400</v>
          </cell>
        </row>
        <row r="15801">
          <cell r="A15801" t="str">
            <v>634845000</v>
          </cell>
        </row>
        <row r="15802">
          <cell r="A15802" t="str">
            <v>634845100</v>
          </cell>
        </row>
        <row r="15803">
          <cell r="A15803" t="str">
            <v>634845103</v>
          </cell>
        </row>
        <row r="15804">
          <cell r="A15804" t="str">
            <v>634845200</v>
          </cell>
        </row>
        <row r="15805">
          <cell r="A15805" t="str">
            <v>634845205</v>
          </cell>
        </row>
        <row r="15806">
          <cell r="A15806" t="str">
            <v>634845500</v>
          </cell>
        </row>
        <row r="15807">
          <cell r="A15807" t="str">
            <v>634847000</v>
          </cell>
        </row>
        <row r="15808">
          <cell r="A15808" t="str">
            <v>634847100</v>
          </cell>
        </row>
        <row r="15809">
          <cell r="A15809" t="str">
            <v>634847200</v>
          </cell>
        </row>
        <row r="15810">
          <cell r="A15810" t="str">
            <v>634847300</v>
          </cell>
        </row>
        <row r="15811">
          <cell r="A15811" t="str">
            <v>634849000</v>
          </cell>
        </row>
        <row r="15812">
          <cell r="A15812" t="str">
            <v>634849100</v>
          </cell>
        </row>
        <row r="15813">
          <cell r="A15813" t="str">
            <v>634849200</v>
          </cell>
        </row>
        <row r="15814">
          <cell r="A15814" t="str">
            <v>634853000</v>
          </cell>
        </row>
        <row r="15815">
          <cell r="A15815" t="str">
            <v>634853100</v>
          </cell>
        </row>
        <row r="15816">
          <cell r="A15816" t="str">
            <v>634853105</v>
          </cell>
        </row>
        <row r="15817">
          <cell r="A15817" t="str">
            <v>634853200</v>
          </cell>
        </row>
        <row r="15818">
          <cell r="A15818" t="str">
            <v>634853400</v>
          </cell>
        </row>
        <row r="15819">
          <cell r="A15819" t="str">
            <v>634855000</v>
          </cell>
        </row>
        <row r="15820">
          <cell r="A15820" t="str">
            <v>634855100</v>
          </cell>
        </row>
        <row r="15821">
          <cell r="A15821" t="str">
            <v>634855200</v>
          </cell>
        </row>
        <row r="15822">
          <cell r="A15822" t="str">
            <v>634855300</v>
          </cell>
        </row>
        <row r="15823">
          <cell r="A15823" t="str">
            <v>634855400</v>
          </cell>
        </row>
        <row r="15824">
          <cell r="A15824" t="str">
            <v>634857000</v>
          </cell>
        </row>
        <row r="15825">
          <cell r="A15825" t="str">
            <v>634857100</v>
          </cell>
        </row>
        <row r="15826">
          <cell r="A15826" t="str">
            <v>634857200</v>
          </cell>
        </row>
        <row r="15827">
          <cell r="A15827" t="str">
            <v>634857300</v>
          </cell>
        </row>
        <row r="15828">
          <cell r="A15828" t="str">
            <v>634857400</v>
          </cell>
        </row>
        <row r="15829">
          <cell r="A15829" t="str">
            <v>634859000</v>
          </cell>
        </row>
        <row r="15830">
          <cell r="A15830" t="str">
            <v>634859100</v>
          </cell>
        </row>
        <row r="15831">
          <cell r="A15831" t="str">
            <v>634859103</v>
          </cell>
        </row>
        <row r="15832">
          <cell r="A15832" t="str">
            <v>634861000</v>
          </cell>
        </row>
        <row r="15833">
          <cell r="A15833" t="str">
            <v>634861100</v>
          </cell>
        </row>
        <row r="15834">
          <cell r="A15834" t="str">
            <v>634861200</v>
          </cell>
        </row>
        <row r="15835">
          <cell r="A15835" t="str">
            <v>634861300</v>
          </cell>
        </row>
        <row r="15836">
          <cell r="A15836" t="str">
            <v>634861400</v>
          </cell>
        </row>
        <row r="15837">
          <cell r="A15837" t="str">
            <v>634861500</v>
          </cell>
        </row>
        <row r="15838">
          <cell r="A15838" t="str">
            <v>635000000</v>
          </cell>
        </row>
        <row r="15839">
          <cell r="A15839" t="str">
            <v>635030000</v>
          </cell>
        </row>
        <row r="15840">
          <cell r="A15840" t="str">
            <v>635030100</v>
          </cell>
        </row>
        <row r="15841">
          <cell r="A15841" t="str">
            <v>635030300</v>
          </cell>
        </row>
        <row r="15842">
          <cell r="A15842" t="str">
            <v>635030400</v>
          </cell>
        </row>
        <row r="15843">
          <cell r="A15843" t="str">
            <v>635030500</v>
          </cell>
        </row>
        <row r="15844">
          <cell r="A15844" t="str">
            <v>635030600</v>
          </cell>
        </row>
        <row r="15845">
          <cell r="A15845" t="str">
            <v>635033000</v>
          </cell>
        </row>
        <row r="15846">
          <cell r="A15846" t="str">
            <v>635033100</v>
          </cell>
        </row>
        <row r="15847">
          <cell r="A15847" t="str">
            <v>635033200</v>
          </cell>
        </row>
        <row r="15848">
          <cell r="A15848" t="str">
            <v>635035000</v>
          </cell>
        </row>
        <row r="15849">
          <cell r="A15849" t="str">
            <v>635035100</v>
          </cell>
        </row>
        <row r="15850">
          <cell r="A15850" t="str">
            <v>635035105</v>
          </cell>
        </row>
        <row r="15851">
          <cell r="A15851" t="str">
            <v>635035200</v>
          </cell>
        </row>
        <row r="15852">
          <cell r="A15852" t="str">
            <v>635035300</v>
          </cell>
        </row>
        <row r="15853">
          <cell r="A15853" t="str">
            <v>635037000</v>
          </cell>
        </row>
        <row r="15854">
          <cell r="A15854" t="str">
            <v>635037100</v>
          </cell>
        </row>
        <row r="15855">
          <cell r="A15855" t="str">
            <v>635037200</v>
          </cell>
        </row>
        <row r="15856">
          <cell r="A15856" t="str">
            <v>635039000</v>
          </cell>
        </row>
        <row r="15857">
          <cell r="A15857" t="str">
            <v>635039100</v>
          </cell>
        </row>
        <row r="15858">
          <cell r="A15858" t="str">
            <v>635039105</v>
          </cell>
        </row>
        <row r="15859">
          <cell r="A15859" t="str">
            <v>635039107</v>
          </cell>
        </row>
        <row r="15860">
          <cell r="A15860" t="str">
            <v>635039300</v>
          </cell>
        </row>
        <row r="15861">
          <cell r="A15861" t="str">
            <v>635039500</v>
          </cell>
        </row>
        <row r="15862">
          <cell r="A15862" t="str">
            <v>635045000</v>
          </cell>
        </row>
        <row r="15863">
          <cell r="A15863" t="str">
            <v>635045100</v>
          </cell>
        </row>
        <row r="15864">
          <cell r="A15864" t="str">
            <v>635045200</v>
          </cell>
        </row>
        <row r="15865">
          <cell r="A15865" t="str">
            <v>635045300</v>
          </cell>
        </row>
        <row r="15866">
          <cell r="A15866" t="str">
            <v>635045400</v>
          </cell>
        </row>
        <row r="15867">
          <cell r="A15867" t="str">
            <v>635047000</v>
          </cell>
        </row>
        <row r="15868">
          <cell r="A15868" t="str">
            <v>635047100</v>
          </cell>
        </row>
        <row r="15869">
          <cell r="A15869" t="str">
            <v>635047300</v>
          </cell>
        </row>
        <row r="15870">
          <cell r="A15870" t="str">
            <v>635049000</v>
          </cell>
        </row>
        <row r="15871">
          <cell r="A15871" t="str">
            <v>635049100</v>
          </cell>
        </row>
        <row r="15872">
          <cell r="A15872" t="str">
            <v>635049300</v>
          </cell>
        </row>
        <row r="15873">
          <cell r="A15873" t="str">
            <v>635053000</v>
          </cell>
        </row>
        <row r="15874">
          <cell r="A15874" t="str">
            <v>635053100</v>
          </cell>
        </row>
        <row r="15875">
          <cell r="A15875" t="str">
            <v>635053300</v>
          </cell>
        </row>
        <row r="15876">
          <cell r="A15876" t="str">
            <v>635053400</v>
          </cell>
        </row>
        <row r="15877">
          <cell r="A15877" t="str">
            <v>635053405</v>
          </cell>
        </row>
        <row r="15878">
          <cell r="A15878" t="str">
            <v>635055000</v>
          </cell>
        </row>
        <row r="15879">
          <cell r="A15879" t="str">
            <v>635055100</v>
          </cell>
        </row>
        <row r="15880">
          <cell r="A15880" t="str">
            <v>635055400</v>
          </cell>
        </row>
        <row r="15881">
          <cell r="A15881" t="str">
            <v>635057000</v>
          </cell>
        </row>
        <row r="15882">
          <cell r="A15882" t="str">
            <v>635057100</v>
          </cell>
        </row>
        <row r="15883">
          <cell r="A15883" t="str">
            <v>635057280</v>
          </cell>
        </row>
        <row r="15884">
          <cell r="A15884" t="str">
            <v>635057300</v>
          </cell>
        </row>
        <row r="15885">
          <cell r="A15885" t="str">
            <v>635057480</v>
          </cell>
        </row>
        <row r="15886">
          <cell r="A15886" t="str">
            <v>635059000</v>
          </cell>
        </row>
        <row r="15887">
          <cell r="A15887" t="str">
            <v>635059100</v>
          </cell>
        </row>
        <row r="15888">
          <cell r="A15888" t="str">
            <v>635059200</v>
          </cell>
        </row>
        <row r="15889">
          <cell r="A15889" t="str">
            <v>635059300</v>
          </cell>
        </row>
        <row r="15890">
          <cell r="A15890" t="str">
            <v>635059400</v>
          </cell>
        </row>
        <row r="15891">
          <cell r="A15891" t="str">
            <v>635063000</v>
          </cell>
        </row>
        <row r="15892">
          <cell r="A15892" t="str">
            <v>635063100</v>
          </cell>
        </row>
        <row r="15893">
          <cell r="A15893" t="str">
            <v>635063105</v>
          </cell>
        </row>
        <row r="15894">
          <cell r="A15894" t="str">
            <v>635063300</v>
          </cell>
        </row>
        <row r="15895">
          <cell r="A15895" t="str">
            <v>635063500</v>
          </cell>
        </row>
        <row r="15896">
          <cell r="A15896" t="str">
            <v>635065000</v>
          </cell>
        </row>
        <row r="15897">
          <cell r="A15897" t="str">
            <v>635065100</v>
          </cell>
        </row>
        <row r="15898">
          <cell r="A15898" t="str">
            <v>635065105</v>
          </cell>
        </row>
        <row r="15899">
          <cell r="A15899" t="str">
            <v>635065200</v>
          </cell>
        </row>
        <row r="15900">
          <cell r="A15900" t="str">
            <v>635065300</v>
          </cell>
        </row>
        <row r="15901">
          <cell r="A15901" t="str">
            <v>635065500</v>
          </cell>
        </row>
        <row r="15902">
          <cell r="A15902" t="str">
            <v>635067000</v>
          </cell>
        </row>
        <row r="15903">
          <cell r="A15903" t="str">
            <v>635067100</v>
          </cell>
        </row>
        <row r="15904">
          <cell r="A15904" t="str">
            <v>635067105</v>
          </cell>
        </row>
        <row r="15905">
          <cell r="A15905" t="str">
            <v>635067200</v>
          </cell>
        </row>
        <row r="15906">
          <cell r="A15906" t="str">
            <v>635067300</v>
          </cell>
        </row>
        <row r="15907">
          <cell r="A15907" t="str">
            <v>635067400</v>
          </cell>
        </row>
        <row r="15908">
          <cell r="A15908" t="str">
            <v>635069000</v>
          </cell>
        </row>
        <row r="15909">
          <cell r="A15909" t="str">
            <v>635069100</v>
          </cell>
        </row>
        <row r="15910">
          <cell r="A15910" t="str">
            <v>635069105</v>
          </cell>
        </row>
        <row r="15911">
          <cell r="A15911" t="str">
            <v>635069400</v>
          </cell>
        </row>
        <row r="15912">
          <cell r="A15912" t="str">
            <v>635069500</v>
          </cell>
        </row>
        <row r="15913">
          <cell r="A15913" t="str">
            <v>635073000</v>
          </cell>
        </row>
        <row r="15914">
          <cell r="A15914" t="str">
            <v>635073100</v>
          </cell>
        </row>
        <row r="15915">
          <cell r="A15915" t="str">
            <v>635073200</v>
          </cell>
        </row>
        <row r="15916">
          <cell r="A15916" t="str">
            <v>635073300</v>
          </cell>
        </row>
        <row r="15917">
          <cell r="A15917" t="str">
            <v>635073400</v>
          </cell>
        </row>
        <row r="15918">
          <cell r="A15918" t="str">
            <v>635077000</v>
          </cell>
        </row>
        <row r="15919">
          <cell r="A15919" t="str">
            <v>635077100</v>
          </cell>
        </row>
        <row r="15920">
          <cell r="A15920" t="str">
            <v>635077300</v>
          </cell>
        </row>
        <row r="15921">
          <cell r="A15921" t="str">
            <v>635200000</v>
          </cell>
        </row>
        <row r="15922">
          <cell r="A15922" t="str">
            <v>635230000</v>
          </cell>
        </row>
        <row r="15923">
          <cell r="A15923" t="str">
            <v>635230100</v>
          </cell>
        </row>
        <row r="15924">
          <cell r="A15924" t="str">
            <v>635230102</v>
          </cell>
        </row>
        <row r="15925">
          <cell r="A15925" t="str">
            <v>635230103</v>
          </cell>
        </row>
        <row r="15926">
          <cell r="A15926" t="str">
            <v>635230104</v>
          </cell>
        </row>
        <row r="15927">
          <cell r="A15927" t="str">
            <v>635230105</v>
          </cell>
        </row>
        <row r="15928">
          <cell r="A15928" t="str">
            <v>635230106</v>
          </cell>
        </row>
        <row r="15929">
          <cell r="A15929" t="str">
            <v>635230107</v>
          </cell>
        </row>
        <row r="15930">
          <cell r="A15930" t="str">
            <v>635230108</v>
          </cell>
        </row>
        <row r="15931">
          <cell r="A15931" t="str">
            <v>635230109</v>
          </cell>
        </row>
        <row r="15932">
          <cell r="A15932" t="str">
            <v>635230111</v>
          </cell>
        </row>
        <row r="15933">
          <cell r="A15933" t="str">
            <v>635230112</v>
          </cell>
        </row>
        <row r="15934">
          <cell r="A15934" t="str">
            <v>635230113</v>
          </cell>
        </row>
        <row r="15935">
          <cell r="A15935" t="str">
            <v>635230114</v>
          </cell>
        </row>
        <row r="15936">
          <cell r="A15936" t="str">
            <v>635230115</v>
          </cell>
        </row>
        <row r="15937">
          <cell r="A15937" t="str">
            <v>635230116</v>
          </cell>
        </row>
        <row r="15938">
          <cell r="A15938" t="str">
            <v>635230117</v>
          </cell>
        </row>
        <row r="15939">
          <cell r="A15939" t="str">
            <v>635230118</v>
          </cell>
        </row>
        <row r="15940">
          <cell r="A15940" t="str">
            <v>635230119</v>
          </cell>
        </row>
        <row r="15941">
          <cell r="A15941" t="str">
            <v>635230200</v>
          </cell>
        </row>
        <row r="15942">
          <cell r="A15942" t="str">
            <v>635230203</v>
          </cell>
        </row>
        <row r="15943">
          <cell r="A15943" t="str">
            <v>635230204</v>
          </cell>
        </row>
        <row r="15944">
          <cell r="A15944" t="str">
            <v>635230205</v>
          </cell>
        </row>
        <row r="15945">
          <cell r="A15945" t="str">
            <v>635230206</v>
          </cell>
        </row>
        <row r="15946">
          <cell r="A15946" t="str">
            <v>635230207</v>
          </cell>
        </row>
        <row r="15947">
          <cell r="A15947" t="str">
            <v>635230208</v>
          </cell>
        </row>
        <row r="15948">
          <cell r="A15948" t="str">
            <v>635230209</v>
          </cell>
        </row>
        <row r="15949">
          <cell r="A15949" t="str">
            <v>635230211</v>
          </cell>
        </row>
        <row r="15950">
          <cell r="A15950" t="str">
            <v>635230212</v>
          </cell>
        </row>
        <row r="15951">
          <cell r="A15951" t="str">
            <v>635230300</v>
          </cell>
        </row>
        <row r="15952">
          <cell r="A15952" t="str">
            <v>635230400</v>
          </cell>
        </row>
        <row r="15953">
          <cell r="A15953" t="str">
            <v>635230403</v>
          </cell>
        </row>
        <row r="15954">
          <cell r="A15954" t="str">
            <v>635230405</v>
          </cell>
        </row>
        <row r="15955">
          <cell r="A15955" t="str">
            <v>635233000</v>
          </cell>
        </row>
        <row r="15956">
          <cell r="A15956" t="str">
            <v>635233100</v>
          </cell>
        </row>
        <row r="15957">
          <cell r="A15957" t="str">
            <v>635233102</v>
          </cell>
        </row>
        <row r="15958">
          <cell r="A15958" t="str">
            <v>635233104</v>
          </cell>
        </row>
        <row r="15959">
          <cell r="A15959" t="str">
            <v>635233106</v>
          </cell>
        </row>
        <row r="15960">
          <cell r="A15960" t="str">
            <v>635233111</v>
          </cell>
        </row>
        <row r="15961">
          <cell r="A15961" t="str">
            <v>635233113</v>
          </cell>
        </row>
        <row r="15962">
          <cell r="A15962" t="str">
            <v>635233114</v>
          </cell>
        </row>
        <row r="15963">
          <cell r="A15963" t="str">
            <v>635233115</v>
          </cell>
        </row>
        <row r="15964">
          <cell r="A15964" t="str">
            <v>635233300</v>
          </cell>
        </row>
        <row r="15965">
          <cell r="A15965" t="str">
            <v>635233302</v>
          </cell>
        </row>
        <row r="15966">
          <cell r="A15966" t="str">
            <v>635233304</v>
          </cell>
        </row>
        <row r="15967">
          <cell r="A15967" t="str">
            <v>635233308</v>
          </cell>
        </row>
        <row r="15968">
          <cell r="A15968" t="str">
            <v>635233315</v>
          </cell>
        </row>
        <row r="15969">
          <cell r="A15969" t="str">
            <v>635233317</v>
          </cell>
        </row>
        <row r="15970">
          <cell r="A15970" t="str">
            <v>635233318</v>
          </cell>
        </row>
        <row r="15971">
          <cell r="A15971" t="str">
            <v>635233319</v>
          </cell>
        </row>
        <row r="15972">
          <cell r="A15972" t="str">
            <v>635233321</v>
          </cell>
        </row>
        <row r="15973">
          <cell r="A15973" t="str">
            <v>635233400</v>
          </cell>
        </row>
        <row r="15974">
          <cell r="A15974" t="str">
            <v>635233403</v>
          </cell>
        </row>
        <row r="15975">
          <cell r="A15975" t="str">
            <v>635233406</v>
          </cell>
        </row>
        <row r="15976">
          <cell r="A15976" t="str">
            <v>635233500</v>
          </cell>
        </row>
        <row r="15977">
          <cell r="A15977" t="str">
            <v>635235000</v>
          </cell>
        </row>
        <row r="15978">
          <cell r="A15978" t="str">
            <v>635235100</v>
          </cell>
        </row>
        <row r="15979">
          <cell r="A15979" t="str">
            <v>635235102</v>
          </cell>
        </row>
        <row r="15980">
          <cell r="A15980" t="str">
            <v>635235104</v>
          </cell>
        </row>
        <row r="15981">
          <cell r="A15981" t="str">
            <v>635235111</v>
          </cell>
        </row>
        <row r="15982">
          <cell r="A15982" t="str">
            <v>635235113</v>
          </cell>
        </row>
        <row r="15983">
          <cell r="A15983" t="str">
            <v>635235115</v>
          </cell>
        </row>
        <row r="15984">
          <cell r="A15984" t="str">
            <v>635235117</v>
          </cell>
        </row>
        <row r="15985">
          <cell r="A15985" t="str">
            <v>635235200</v>
          </cell>
        </row>
        <row r="15986">
          <cell r="A15986" t="str">
            <v>635235400</v>
          </cell>
        </row>
        <row r="15987">
          <cell r="A15987" t="str">
            <v>635235402</v>
          </cell>
        </row>
        <row r="15988">
          <cell r="A15988" t="str">
            <v>635235405</v>
          </cell>
        </row>
        <row r="15989">
          <cell r="A15989" t="str">
            <v>635235406</v>
          </cell>
        </row>
        <row r="15990">
          <cell r="A15990" t="str">
            <v>635235407</v>
          </cell>
        </row>
        <row r="15991">
          <cell r="A15991" t="str">
            <v>635235409</v>
          </cell>
        </row>
        <row r="15992">
          <cell r="A15992" t="str">
            <v>635235500</v>
          </cell>
        </row>
        <row r="15993">
          <cell r="A15993" t="str">
            <v>635235505</v>
          </cell>
        </row>
        <row r="15994">
          <cell r="A15994" t="str">
            <v>635235600</v>
          </cell>
        </row>
        <row r="15995">
          <cell r="A15995" t="str">
            <v>635235603</v>
          </cell>
        </row>
        <row r="15996">
          <cell r="A15996" t="str">
            <v>635235604</v>
          </cell>
        </row>
        <row r="15997">
          <cell r="A15997" t="str">
            <v>635235606</v>
          </cell>
        </row>
        <row r="15998">
          <cell r="A15998" t="str">
            <v>635235609</v>
          </cell>
        </row>
        <row r="15999">
          <cell r="A15999" t="str">
            <v>635235700</v>
          </cell>
        </row>
        <row r="16000">
          <cell r="A16000" t="str">
            <v>635235780</v>
          </cell>
        </row>
        <row r="16001">
          <cell r="A16001" t="str">
            <v>635235800</v>
          </cell>
        </row>
        <row r="16002">
          <cell r="A16002" t="str">
            <v>635235803</v>
          </cell>
        </row>
        <row r="16003">
          <cell r="A16003" t="str">
            <v>635235900</v>
          </cell>
        </row>
        <row r="16004">
          <cell r="A16004" t="str">
            <v>635235903</v>
          </cell>
        </row>
        <row r="16005">
          <cell r="A16005" t="str">
            <v>635237000</v>
          </cell>
        </row>
        <row r="16006">
          <cell r="A16006" t="str">
            <v>635237100</v>
          </cell>
        </row>
        <row r="16007">
          <cell r="A16007" t="str">
            <v>635237105</v>
          </cell>
        </row>
        <row r="16008">
          <cell r="A16008" t="str">
            <v>635237106</v>
          </cell>
        </row>
        <row r="16009">
          <cell r="A16009" t="str">
            <v>635237107</v>
          </cell>
        </row>
        <row r="16010">
          <cell r="A16010" t="str">
            <v>635237108</v>
          </cell>
        </row>
        <row r="16011">
          <cell r="A16011" t="str">
            <v>635237109</v>
          </cell>
        </row>
        <row r="16012">
          <cell r="A16012" t="str">
            <v>635237200</v>
          </cell>
        </row>
        <row r="16013">
          <cell r="A16013" t="str">
            <v>635237205</v>
          </cell>
        </row>
        <row r="16014">
          <cell r="A16014" t="str">
            <v>635237206</v>
          </cell>
        </row>
        <row r="16015">
          <cell r="A16015" t="str">
            <v>635237207</v>
          </cell>
        </row>
        <row r="16016">
          <cell r="A16016" t="str">
            <v>635237208</v>
          </cell>
        </row>
        <row r="16017">
          <cell r="A16017" t="str">
            <v>635237209</v>
          </cell>
        </row>
        <row r="16018">
          <cell r="A16018" t="str">
            <v>635237211</v>
          </cell>
        </row>
        <row r="16019">
          <cell r="A16019" t="str">
            <v>635237212</v>
          </cell>
        </row>
        <row r="16020">
          <cell r="A16020" t="str">
            <v>635237300</v>
          </cell>
        </row>
        <row r="16021">
          <cell r="A16021" t="str">
            <v>635237305</v>
          </cell>
        </row>
        <row r="16022">
          <cell r="A16022" t="str">
            <v>635237306</v>
          </cell>
        </row>
        <row r="16023">
          <cell r="A16023" t="str">
            <v>635237308</v>
          </cell>
        </row>
        <row r="16024">
          <cell r="A16024" t="str">
            <v>635237309</v>
          </cell>
        </row>
        <row r="16025">
          <cell r="A16025" t="str">
            <v>635239000</v>
          </cell>
        </row>
        <row r="16026">
          <cell r="A16026" t="str">
            <v>635239100</v>
          </cell>
        </row>
        <row r="16027">
          <cell r="A16027" t="str">
            <v>635239105</v>
          </cell>
        </row>
        <row r="16028">
          <cell r="A16028" t="str">
            <v>635239200</v>
          </cell>
        </row>
        <row r="16029">
          <cell r="A16029" t="str">
            <v>635239300</v>
          </cell>
        </row>
        <row r="16030">
          <cell r="A16030" t="str">
            <v>635239500</v>
          </cell>
        </row>
        <row r="16031">
          <cell r="A16031" t="str">
            <v>635239502</v>
          </cell>
        </row>
        <row r="16032">
          <cell r="A16032" t="str">
            <v>635239600</v>
          </cell>
        </row>
        <row r="16033">
          <cell r="A16033" t="str">
            <v>635239700</v>
          </cell>
        </row>
        <row r="16034">
          <cell r="A16034" t="str">
            <v>635239705</v>
          </cell>
        </row>
        <row r="16035">
          <cell r="A16035" t="str">
            <v>635239706</v>
          </cell>
        </row>
        <row r="16036">
          <cell r="A16036" t="str">
            <v>635239707</v>
          </cell>
        </row>
        <row r="16037">
          <cell r="A16037" t="str">
            <v>635243000</v>
          </cell>
        </row>
        <row r="16038">
          <cell r="A16038" t="str">
            <v>635243100</v>
          </cell>
        </row>
        <row r="16039">
          <cell r="A16039" t="str">
            <v>635243106</v>
          </cell>
        </row>
        <row r="16040">
          <cell r="A16040" t="str">
            <v>635243107</v>
          </cell>
        </row>
        <row r="16041">
          <cell r="A16041" t="str">
            <v>635243113</v>
          </cell>
        </row>
        <row r="16042">
          <cell r="A16042" t="str">
            <v>635243117</v>
          </cell>
        </row>
        <row r="16043">
          <cell r="A16043" t="str">
            <v>635243119</v>
          </cell>
        </row>
        <row r="16044">
          <cell r="A16044" t="str">
            <v>635243121</v>
          </cell>
        </row>
        <row r="16045">
          <cell r="A16045" t="str">
            <v>635243123</v>
          </cell>
        </row>
        <row r="16046">
          <cell r="A16046" t="str">
            <v>635243200</v>
          </cell>
        </row>
        <row r="16047">
          <cell r="A16047" t="str">
            <v>635243300</v>
          </cell>
        </row>
        <row r="16048">
          <cell r="A16048" t="str">
            <v>635243305</v>
          </cell>
        </row>
        <row r="16049">
          <cell r="A16049" t="str">
            <v>635243308</v>
          </cell>
        </row>
        <row r="16050">
          <cell r="A16050" t="str">
            <v>635243400</v>
          </cell>
        </row>
        <row r="16051">
          <cell r="A16051" t="str">
            <v>635243405</v>
          </cell>
        </row>
        <row r="16052">
          <cell r="A16052" t="str">
            <v>635243500</v>
          </cell>
        </row>
        <row r="16053">
          <cell r="A16053" t="str">
            <v>635245000</v>
          </cell>
        </row>
        <row r="16054">
          <cell r="A16054" t="str">
            <v>635245100</v>
          </cell>
        </row>
        <row r="16055">
          <cell r="A16055" t="str">
            <v>635245106</v>
          </cell>
        </row>
        <row r="16056">
          <cell r="A16056" t="str">
            <v>635245108</v>
          </cell>
        </row>
        <row r="16057">
          <cell r="A16057" t="str">
            <v>635245109</v>
          </cell>
        </row>
        <row r="16058">
          <cell r="A16058" t="str">
            <v>635245200</v>
          </cell>
        </row>
        <row r="16059">
          <cell r="A16059" t="str">
            <v>635245300</v>
          </cell>
        </row>
        <row r="16060">
          <cell r="A16060" t="str">
            <v>635245302</v>
          </cell>
        </row>
        <row r="16061">
          <cell r="A16061" t="str">
            <v>635245304</v>
          </cell>
        </row>
        <row r="16062">
          <cell r="A16062" t="str">
            <v>635245305</v>
          </cell>
        </row>
        <row r="16063">
          <cell r="A16063" t="str">
            <v>635245306</v>
          </cell>
        </row>
        <row r="16064">
          <cell r="A16064" t="str">
            <v>635245307</v>
          </cell>
        </row>
        <row r="16065">
          <cell r="A16065" t="str">
            <v>635245308</v>
          </cell>
        </row>
        <row r="16066">
          <cell r="A16066" t="str">
            <v>635245400</v>
          </cell>
        </row>
        <row r="16067">
          <cell r="A16067" t="str">
            <v>635245500</v>
          </cell>
        </row>
        <row r="16068">
          <cell r="A16068" t="str">
            <v>635245505</v>
          </cell>
        </row>
        <row r="16069">
          <cell r="A16069" t="str">
            <v>635245509</v>
          </cell>
        </row>
        <row r="16070">
          <cell r="A16070" t="str">
            <v>635249000</v>
          </cell>
        </row>
        <row r="16071">
          <cell r="A16071" t="str">
            <v>635249100</v>
          </cell>
        </row>
        <row r="16072">
          <cell r="A16072" t="str">
            <v>635249102</v>
          </cell>
        </row>
        <row r="16073">
          <cell r="A16073" t="str">
            <v>635249103</v>
          </cell>
        </row>
        <row r="16074">
          <cell r="A16074" t="str">
            <v>635249104</v>
          </cell>
        </row>
        <row r="16075">
          <cell r="A16075" t="str">
            <v>635249105</v>
          </cell>
        </row>
        <row r="16076">
          <cell r="A16076" t="str">
            <v>635249106</v>
          </cell>
        </row>
        <row r="16077">
          <cell r="A16077" t="str">
            <v>635249108</v>
          </cell>
        </row>
        <row r="16078">
          <cell r="A16078" t="str">
            <v>635249109</v>
          </cell>
        </row>
        <row r="16079">
          <cell r="A16079" t="str">
            <v>635249112</v>
          </cell>
        </row>
        <row r="16080">
          <cell r="A16080" t="str">
            <v>635249113</v>
          </cell>
        </row>
        <row r="16081">
          <cell r="A16081" t="str">
            <v>635249115</v>
          </cell>
        </row>
        <row r="16082">
          <cell r="A16082" t="str">
            <v>635249116</v>
          </cell>
        </row>
        <row r="16083">
          <cell r="A16083" t="str">
            <v>635249117</v>
          </cell>
        </row>
        <row r="16084">
          <cell r="A16084" t="str">
            <v>635249118</v>
          </cell>
        </row>
        <row r="16085">
          <cell r="A16085" t="str">
            <v>635249119</v>
          </cell>
        </row>
        <row r="16086">
          <cell r="A16086" t="str">
            <v>635249121</v>
          </cell>
        </row>
        <row r="16087">
          <cell r="A16087" t="str">
            <v>635249200</v>
          </cell>
        </row>
        <row r="16088">
          <cell r="A16088" t="str">
            <v>635249203</v>
          </cell>
        </row>
        <row r="16089">
          <cell r="A16089" t="str">
            <v>635249205</v>
          </cell>
        </row>
        <row r="16090">
          <cell r="A16090" t="str">
            <v>635249208</v>
          </cell>
        </row>
        <row r="16091">
          <cell r="A16091" t="str">
            <v>635249300</v>
          </cell>
        </row>
        <row r="16092">
          <cell r="A16092" t="str">
            <v>635249303</v>
          </cell>
        </row>
        <row r="16093">
          <cell r="A16093" t="str">
            <v>635249500</v>
          </cell>
        </row>
        <row r="16094">
          <cell r="A16094" t="str">
            <v>635249503</v>
          </cell>
        </row>
        <row r="16095">
          <cell r="A16095" t="str">
            <v>635249505</v>
          </cell>
        </row>
        <row r="16096">
          <cell r="A16096" t="str">
            <v>635255000</v>
          </cell>
        </row>
        <row r="16097">
          <cell r="A16097" t="str">
            <v>635255100</v>
          </cell>
        </row>
        <row r="16098">
          <cell r="A16098" t="str">
            <v>635255109</v>
          </cell>
        </row>
        <row r="16099">
          <cell r="A16099" t="str">
            <v>635255200</v>
          </cell>
        </row>
        <row r="16100">
          <cell r="A16100" t="str">
            <v>635255300</v>
          </cell>
        </row>
        <row r="16101">
          <cell r="A16101" t="str">
            <v>635255400</v>
          </cell>
        </row>
        <row r="16102">
          <cell r="A16102" t="str">
            <v>635255500</v>
          </cell>
        </row>
        <row r="16103">
          <cell r="A16103" t="str">
            <v>635257000</v>
          </cell>
        </row>
        <row r="16104">
          <cell r="A16104" t="str">
            <v>635257100</v>
          </cell>
        </row>
        <row r="16105">
          <cell r="A16105" t="str">
            <v>635257105</v>
          </cell>
        </row>
        <row r="16106">
          <cell r="A16106" t="str">
            <v>635257107</v>
          </cell>
        </row>
        <row r="16107">
          <cell r="A16107" t="str">
            <v>635257111</v>
          </cell>
        </row>
        <row r="16108">
          <cell r="A16108" t="str">
            <v>635257113</v>
          </cell>
        </row>
        <row r="16109">
          <cell r="A16109" t="str">
            <v>635257115</v>
          </cell>
        </row>
        <row r="16110">
          <cell r="A16110" t="str">
            <v>635257300</v>
          </cell>
        </row>
        <row r="16111">
          <cell r="A16111" t="str">
            <v>635257307</v>
          </cell>
        </row>
        <row r="16112">
          <cell r="A16112" t="str">
            <v>635257309</v>
          </cell>
        </row>
        <row r="16113">
          <cell r="A16113" t="str">
            <v>635257500</v>
          </cell>
        </row>
        <row r="16114">
          <cell r="A16114" t="str">
            <v>635257504</v>
          </cell>
        </row>
        <row r="16115">
          <cell r="A16115" t="str">
            <v>635257506</v>
          </cell>
        </row>
        <row r="16116">
          <cell r="A16116" t="str">
            <v>635257507</v>
          </cell>
        </row>
        <row r="16117">
          <cell r="A16117" t="str">
            <v>635259000</v>
          </cell>
        </row>
        <row r="16118">
          <cell r="A16118" t="str">
            <v>635259100</v>
          </cell>
        </row>
        <row r="16119">
          <cell r="A16119" t="str">
            <v>635259102</v>
          </cell>
        </row>
        <row r="16120">
          <cell r="A16120" t="str">
            <v>635259105</v>
          </cell>
        </row>
        <row r="16121">
          <cell r="A16121" t="str">
            <v>635259106</v>
          </cell>
        </row>
        <row r="16122">
          <cell r="A16122" t="str">
            <v>635259107</v>
          </cell>
        </row>
        <row r="16123">
          <cell r="A16123" t="str">
            <v>635259108</v>
          </cell>
        </row>
        <row r="16124">
          <cell r="A16124" t="str">
            <v>635259109</v>
          </cell>
        </row>
        <row r="16125">
          <cell r="A16125" t="str">
            <v>635259111</v>
          </cell>
        </row>
        <row r="16126">
          <cell r="A16126" t="str">
            <v>635259112</v>
          </cell>
        </row>
        <row r="16127">
          <cell r="A16127" t="str">
            <v>635259113</v>
          </cell>
        </row>
        <row r="16128">
          <cell r="A16128" t="str">
            <v>635259114</v>
          </cell>
        </row>
        <row r="16129">
          <cell r="A16129" t="str">
            <v>635259115</v>
          </cell>
        </row>
        <row r="16130">
          <cell r="A16130" t="str">
            <v>635259116</v>
          </cell>
        </row>
        <row r="16131">
          <cell r="A16131" t="str">
            <v>635259117</v>
          </cell>
        </row>
        <row r="16132">
          <cell r="A16132" t="str">
            <v>635259300</v>
          </cell>
        </row>
        <row r="16133">
          <cell r="A16133" t="str">
            <v>635259311</v>
          </cell>
        </row>
        <row r="16134">
          <cell r="A16134" t="str">
            <v>635259400</v>
          </cell>
        </row>
        <row r="16135">
          <cell r="A16135" t="str">
            <v>635259402</v>
          </cell>
        </row>
        <row r="16136">
          <cell r="A16136" t="str">
            <v>635259405</v>
          </cell>
        </row>
        <row r="16137">
          <cell r="A16137" t="str">
            <v>635259409</v>
          </cell>
        </row>
        <row r="16138">
          <cell r="A16138" t="str">
            <v>635263000</v>
          </cell>
        </row>
        <row r="16139">
          <cell r="A16139" t="str">
            <v>635263100</v>
          </cell>
        </row>
        <row r="16140">
          <cell r="A16140" t="str">
            <v>635263102</v>
          </cell>
        </row>
        <row r="16141">
          <cell r="A16141" t="str">
            <v>635263103</v>
          </cell>
        </row>
        <row r="16142">
          <cell r="A16142" t="str">
            <v>635263104</v>
          </cell>
        </row>
        <row r="16143">
          <cell r="A16143" t="str">
            <v>635263106</v>
          </cell>
        </row>
        <row r="16144">
          <cell r="A16144" t="str">
            <v>635263109</v>
          </cell>
        </row>
        <row r="16145">
          <cell r="A16145" t="str">
            <v>635263111</v>
          </cell>
        </row>
        <row r="16146">
          <cell r="A16146" t="str">
            <v>635263112</v>
          </cell>
        </row>
        <row r="16147">
          <cell r="A16147" t="str">
            <v>635263115</v>
          </cell>
        </row>
        <row r="16148">
          <cell r="A16148" t="str">
            <v>635263200</v>
          </cell>
        </row>
        <row r="16149">
          <cell r="A16149" t="str">
            <v>635263202</v>
          </cell>
        </row>
        <row r="16150">
          <cell r="A16150" t="str">
            <v>635263205</v>
          </cell>
        </row>
        <row r="16151">
          <cell r="A16151" t="str">
            <v>635263300</v>
          </cell>
        </row>
        <row r="16152">
          <cell r="A16152" t="str">
            <v>635263303</v>
          </cell>
        </row>
        <row r="16153">
          <cell r="A16153" t="str">
            <v>635263304</v>
          </cell>
        </row>
        <row r="16154">
          <cell r="A16154" t="str">
            <v>635263309</v>
          </cell>
        </row>
        <row r="16155">
          <cell r="A16155" t="str">
            <v>635263400</v>
          </cell>
        </row>
        <row r="16156">
          <cell r="A16156" t="str">
            <v>635263405</v>
          </cell>
        </row>
        <row r="16157">
          <cell r="A16157" t="str">
            <v>635263409</v>
          </cell>
        </row>
        <row r="16158">
          <cell r="A16158" t="str">
            <v>635400000</v>
          </cell>
        </row>
        <row r="16159">
          <cell r="A16159" t="str">
            <v>635430000</v>
          </cell>
        </row>
        <row r="16160">
          <cell r="A16160" t="str">
            <v>635430100</v>
          </cell>
        </row>
        <row r="16161">
          <cell r="A16161" t="str">
            <v>635430200</v>
          </cell>
        </row>
        <row r="16162">
          <cell r="A16162" t="str">
            <v>635430300</v>
          </cell>
        </row>
        <row r="16163">
          <cell r="A16163" t="str">
            <v>635430400</v>
          </cell>
        </row>
        <row r="16164">
          <cell r="A16164" t="str">
            <v>635430500</v>
          </cell>
        </row>
        <row r="16165">
          <cell r="A16165" t="str">
            <v>635430600</v>
          </cell>
        </row>
        <row r="16166">
          <cell r="A16166" t="str">
            <v>635433000</v>
          </cell>
        </row>
        <row r="16167">
          <cell r="A16167" t="str">
            <v>635433100</v>
          </cell>
        </row>
        <row r="16168">
          <cell r="A16168" t="str">
            <v>635433200</v>
          </cell>
        </row>
        <row r="16169">
          <cell r="A16169" t="str">
            <v>635433300</v>
          </cell>
        </row>
        <row r="16170">
          <cell r="A16170" t="str">
            <v>635433400</v>
          </cell>
        </row>
        <row r="16171">
          <cell r="A16171" t="str">
            <v>635433500</v>
          </cell>
        </row>
        <row r="16172">
          <cell r="A16172" t="str">
            <v>635435000</v>
          </cell>
        </row>
        <row r="16173">
          <cell r="A16173" t="str">
            <v>635435100</v>
          </cell>
        </row>
        <row r="16174">
          <cell r="A16174" t="str">
            <v>635435200</v>
          </cell>
        </row>
        <row r="16175">
          <cell r="A16175" t="str">
            <v>635435205</v>
          </cell>
        </row>
        <row r="16176">
          <cell r="A16176" t="str">
            <v>635435400</v>
          </cell>
        </row>
        <row r="16177">
          <cell r="A16177" t="str">
            <v>635435500</v>
          </cell>
        </row>
        <row r="16178">
          <cell r="A16178" t="str">
            <v>635435600</v>
          </cell>
        </row>
        <row r="16179">
          <cell r="A16179" t="str">
            <v>635443000</v>
          </cell>
        </row>
        <row r="16180">
          <cell r="A16180" t="str">
            <v>635443100</v>
          </cell>
        </row>
        <row r="16181">
          <cell r="A16181" t="str">
            <v>635443200</v>
          </cell>
        </row>
        <row r="16182">
          <cell r="A16182" t="str">
            <v>635443300</v>
          </cell>
        </row>
        <row r="16183">
          <cell r="A16183" t="str">
            <v>635443400</v>
          </cell>
        </row>
        <row r="16184">
          <cell r="A16184" t="str">
            <v>635443500</v>
          </cell>
        </row>
        <row r="16185">
          <cell r="A16185" t="str">
            <v>635445000</v>
          </cell>
        </row>
        <row r="16186">
          <cell r="A16186" t="str">
            <v>635445100</v>
          </cell>
        </row>
        <row r="16187">
          <cell r="A16187" t="str">
            <v>635445107</v>
          </cell>
        </row>
        <row r="16188">
          <cell r="A16188" t="str">
            <v>635445200</v>
          </cell>
        </row>
        <row r="16189">
          <cell r="A16189" t="str">
            <v>635445400</v>
          </cell>
        </row>
        <row r="16190">
          <cell r="A16190" t="str">
            <v>635447000</v>
          </cell>
        </row>
        <row r="16191">
          <cell r="A16191" t="str">
            <v>635447100</v>
          </cell>
        </row>
        <row r="16192">
          <cell r="A16192" t="str">
            <v>635447200</v>
          </cell>
        </row>
        <row r="16193">
          <cell r="A16193" t="str">
            <v>635447300</v>
          </cell>
        </row>
        <row r="16194">
          <cell r="A16194" t="str">
            <v>635447400</v>
          </cell>
        </row>
        <row r="16195">
          <cell r="A16195" t="str">
            <v>635449000</v>
          </cell>
        </row>
        <row r="16196">
          <cell r="A16196" t="str">
            <v>635449100</v>
          </cell>
        </row>
        <row r="16197">
          <cell r="A16197" t="str">
            <v>635449200</v>
          </cell>
        </row>
        <row r="16198">
          <cell r="A16198" t="str">
            <v>635449300</v>
          </cell>
        </row>
        <row r="16199">
          <cell r="A16199" t="str">
            <v>635449500</v>
          </cell>
        </row>
        <row r="16200">
          <cell r="A16200" t="str">
            <v>635453000</v>
          </cell>
        </row>
        <row r="16201">
          <cell r="A16201" t="str">
            <v>635453100</v>
          </cell>
        </row>
        <row r="16202">
          <cell r="A16202" t="str">
            <v>635453200</v>
          </cell>
        </row>
        <row r="16203">
          <cell r="A16203" t="str">
            <v>635453400</v>
          </cell>
        </row>
        <row r="16204">
          <cell r="A16204" t="str">
            <v>635453500</v>
          </cell>
        </row>
        <row r="16205">
          <cell r="A16205" t="str">
            <v>635453600</v>
          </cell>
        </row>
        <row r="16206">
          <cell r="A16206" t="str">
            <v>635453605</v>
          </cell>
        </row>
        <row r="16207">
          <cell r="A16207" t="str">
            <v>635455000</v>
          </cell>
        </row>
        <row r="16208">
          <cell r="A16208" t="str">
            <v>635455100</v>
          </cell>
        </row>
        <row r="16209">
          <cell r="A16209" t="str">
            <v>635455200</v>
          </cell>
        </row>
        <row r="16210">
          <cell r="A16210" t="str">
            <v>635455300</v>
          </cell>
        </row>
        <row r="16211">
          <cell r="A16211" t="str">
            <v>635455400</v>
          </cell>
        </row>
        <row r="16212">
          <cell r="A16212" t="str">
            <v>635457000</v>
          </cell>
        </row>
        <row r="16213">
          <cell r="A16213" t="str">
            <v>635457100</v>
          </cell>
        </row>
        <row r="16214">
          <cell r="A16214" t="str">
            <v>635457200</v>
          </cell>
        </row>
        <row r="16215">
          <cell r="A16215" t="str">
            <v>635457300</v>
          </cell>
        </row>
        <row r="16216">
          <cell r="A16216" t="str">
            <v>635461000</v>
          </cell>
        </row>
        <row r="16217">
          <cell r="A16217" t="str">
            <v>635461100</v>
          </cell>
        </row>
        <row r="16218">
          <cell r="A16218" t="str">
            <v>635463000</v>
          </cell>
        </row>
        <row r="16219">
          <cell r="A16219" t="str">
            <v>635463100</v>
          </cell>
        </row>
        <row r="16220">
          <cell r="A16220" t="str">
            <v>635463200</v>
          </cell>
        </row>
        <row r="16221">
          <cell r="A16221" t="str">
            <v>635465000</v>
          </cell>
        </row>
        <row r="16222">
          <cell r="A16222" t="str">
            <v>635465100</v>
          </cell>
        </row>
        <row r="16223">
          <cell r="A16223" t="str">
            <v>635465200</v>
          </cell>
        </row>
        <row r="16224">
          <cell r="A16224" t="str">
            <v>635465300</v>
          </cell>
        </row>
        <row r="16225">
          <cell r="A16225" t="str">
            <v>635465400</v>
          </cell>
        </row>
        <row r="16226">
          <cell r="A16226" t="str">
            <v>635800000</v>
          </cell>
        </row>
        <row r="16227">
          <cell r="A16227" t="str">
            <v>635830000</v>
          </cell>
        </row>
        <row r="16228">
          <cell r="A16228" t="str">
            <v>635830100</v>
          </cell>
        </row>
        <row r="16229">
          <cell r="A16229" t="str">
            <v>635830115</v>
          </cell>
        </row>
        <row r="16230">
          <cell r="A16230" t="str">
            <v>635833000</v>
          </cell>
        </row>
        <row r="16231">
          <cell r="A16231" t="str">
            <v>635833100</v>
          </cell>
        </row>
        <row r="16232">
          <cell r="A16232" t="str">
            <v>635833104</v>
          </cell>
        </row>
        <row r="16233">
          <cell r="A16233" t="str">
            <v>635833105</v>
          </cell>
        </row>
        <row r="16234">
          <cell r="A16234" t="str">
            <v>635833106</v>
          </cell>
        </row>
        <row r="16235">
          <cell r="A16235" t="str">
            <v>635833107</v>
          </cell>
        </row>
        <row r="16236">
          <cell r="A16236" t="str">
            <v>635833108</v>
          </cell>
        </row>
        <row r="16237">
          <cell r="A16237" t="str">
            <v>635833109</v>
          </cell>
        </row>
        <row r="16238">
          <cell r="A16238" t="str">
            <v>635833112</v>
          </cell>
        </row>
        <row r="16239">
          <cell r="A16239" t="str">
            <v>635833114</v>
          </cell>
        </row>
        <row r="16240">
          <cell r="A16240" t="str">
            <v>635833115</v>
          </cell>
        </row>
        <row r="16241">
          <cell r="A16241" t="str">
            <v>635833116</v>
          </cell>
        </row>
        <row r="16242">
          <cell r="A16242" t="str">
            <v>635833200</v>
          </cell>
        </row>
        <row r="16243">
          <cell r="A16243" t="str">
            <v>635833203</v>
          </cell>
        </row>
        <row r="16244">
          <cell r="A16244" t="str">
            <v>635833300</v>
          </cell>
        </row>
        <row r="16245">
          <cell r="A16245" t="str">
            <v>635833302</v>
          </cell>
        </row>
        <row r="16246">
          <cell r="A16246" t="str">
            <v>635833304</v>
          </cell>
        </row>
        <row r="16247">
          <cell r="A16247" t="str">
            <v>635833305</v>
          </cell>
        </row>
        <row r="16248">
          <cell r="A16248" t="str">
            <v>635833500</v>
          </cell>
        </row>
        <row r="16249">
          <cell r="A16249" t="str">
            <v>635833502</v>
          </cell>
        </row>
        <row r="16250">
          <cell r="A16250" t="str">
            <v>635833506</v>
          </cell>
        </row>
        <row r="16251">
          <cell r="A16251" t="str">
            <v>635833507</v>
          </cell>
        </row>
        <row r="16252">
          <cell r="A16252" t="str">
            <v>635833508</v>
          </cell>
        </row>
        <row r="16253">
          <cell r="A16253" t="str">
            <v>635833509</v>
          </cell>
        </row>
        <row r="16254">
          <cell r="A16254" t="str">
            <v>635833511</v>
          </cell>
        </row>
        <row r="16255">
          <cell r="A16255" t="str">
            <v>635833515</v>
          </cell>
        </row>
        <row r="16256">
          <cell r="A16256" t="str">
            <v>635837000</v>
          </cell>
        </row>
        <row r="16257">
          <cell r="A16257" t="str">
            <v>635837100</v>
          </cell>
        </row>
        <row r="16258">
          <cell r="A16258" t="str">
            <v>635837103</v>
          </cell>
        </row>
        <row r="16259">
          <cell r="A16259" t="str">
            <v>635837104</v>
          </cell>
        </row>
        <row r="16260">
          <cell r="A16260" t="str">
            <v>635837106</v>
          </cell>
        </row>
        <row r="16261">
          <cell r="A16261" t="str">
            <v>635837107</v>
          </cell>
        </row>
        <row r="16262">
          <cell r="A16262" t="str">
            <v>635837108</v>
          </cell>
        </row>
        <row r="16263">
          <cell r="A16263" t="str">
            <v>635837109</v>
          </cell>
        </row>
        <row r="16264">
          <cell r="A16264" t="str">
            <v>635837111</v>
          </cell>
        </row>
        <row r="16265">
          <cell r="A16265" t="str">
            <v>635837113</v>
          </cell>
        </row>
        <row r="16266">
          <cell r="A16266" t="str">
            <v>635837200</v>
          </cell>
        </row>
        <row r="16267">
          <cell r="A16267" t="str">
            <v>635837203</v>
          </cell>
        </row>
        <row r="16268">
          <cell r="A16268" t="str">
            <v>635837205</v>
          </cell>
        </row>
        <row r="16269">
          <cell r="A16269" t="str">
            <v>635837300</v>
          </cell>
        </row>
        <row r="16270">
          <cell r="A16270" t="str">
            <v>635837302</v>
          </cell>
        </row>
        <row r="16271">
          <cell r="A16271" t="str">
            <v>635837303</v>
          </cell>
        </row>
        <row r="16272">
          <cell r="A16272" t="str">
            <v>635837304</v>
          </cell>
        </row>
        <row r="16273">
          <cell r="A16273" t="str">
            <v>635837305</v>
          </cell>
        </row>
        <row r="16274">
          <cell r="A16274" t="str">
            <v>635837306</v>
          </cell>
        </row>
        <row r="16275">
          <cell r="A16275" t="str">
            <v>635837307</v>
          </cell>
        </row>
        <row r="16276">
          <cell r="A16276" t="str">
            <v>635837308</v>
          </cell>
        </row>
        <row r="16277">
          <cell r="A16277" t="str">
            <v>635837309</v>
          </cell>
        </row>
        <row r="16278">
          <cell r="A16278" t="str">
            <v>635837311</v>
          </cell>
        </row>
        <row r="16279">
          <cell r="A16279" t="str">
            <v>635837312</v>
          </cell>
        </row>
        <row r="16280">
          <cell r="A16280" t="str">
            <v>635837313</v>
          </cell>
        </row>
        <row r="16281">
          <cell r="A16281" t="str">
            <v>635837314</v>
          </cell>
        </row>
        <row r="16282">
          <cell r="A16282" t="str">
            <v>635837315</v>
          </cell>
        </row>
        <row r="16283">
          <cell r="A16283" t="str">
            <v>635837316</v>
          </cell>
        </row>
        <row r="16284">
          <cell r="A16284" t="str">
            <v>635837317</v>
          </cell>
        </row>
        <row r="16285">
          <cell r="A16285" t="str">
            <v>635837318</v>
          </cell>
        </row>
        <row r="16286">
          <cell r="A16286" t="str">
            <v>635837319</v>
          </cell>
        </row>
        <row r="16287">
          <cell r="A16287" t="str">
            <v>635837321</v>
          </cell>
        </row>
        <row r="16288">
          <cell r="A16288" t="str">
            <v>635837322</v>
          </cell>
        </row>
        <row r="16289">
          <cell r="A16289" t="str">
            <v>635837323</v>
          </cell>
        </row>
        <row r="16290">
          <cell r="A16290" t="str">
            <v>635837324</v>
          </cell>
        </row>
        <row r="16291">
          <cell r="A16291" t="str">
            <v>635837325</v>
          </cell>
        </row>
        <row r="16292">
          <cell r="A16292" t="str">
            <v>635837326</v>
          </cell>
        </row>
        <row r="16293">
          <cell r="A16293" t="str">
            <v>635837327</v>
          </cell>
        </row>
        <row r="16294">
          <cell r="A16294" t="str">
            <v>635837328</v>
          </cell>
        </row>
        <row r="16295">
          <cell r="A16295" t="str">
            <v>635837329</v>
          </cell>
        </row>
        <row r="16296">
          <cell r="A16296" t="str">
            <v>635837331</v>
          </cell>
        </row>
        <row r="16297">
          <cell r="A16297" t="str">
            <v>635837332</v>
          </cell>
        </row>
        <row r="16298">
          <cell r="A16298" t="str">
            <v>635837333</v>
          </cell>
        </row>
        <row r="16299">
          <cell r="A16299" t="str">
            <v>635837334</v>
          </cell>
        </row>
        <row r="16300">
          <cell r="A16300" t="str">
            <v>635837335</v>
          </cell>
        </row>
        <row r="16301">
          <cell r="A16301" t="str">
            <v>635837336</v>
          </cell>
        </row>
        <row r="16302">
          <cell r="A16302" t="str">
            <v>635837337</v>
          </cell>
        </row>
        <row r="16303">
          <cell r="A16303" t="str">
            <v>635837338</v>
          </cell>
        </row>
        <row r="16304">
          <cell r="A16304" t="str">
            <v>635839000</v>
          </cell>
        </row>
        <row r="16305">
          <cell r="A16305" t="str">
            <v>635839100</v>
          </cell>
        </row>
        <row r="16306">
          <cell r="A16306" t="str">
            <v>635839102</v>
          </cell>
        </row>
        <row r="16307">
          <cell r="A16307" t="str">
            <v>635839103</v>
          </cell>
        </row>
        <row r="16308">
          <cell r="A16308" t="str">
            <v>635839107</v>
          </cell>
        </row>
        <row r="16309">
          <cell r="A16309" t="str">
            <v>635839117</v>
          </cell>
        </row>
        <row r="16310">
          <cell r="A16310" t="str">
            <v>635839118</v>
          </cell>
        </row>
        <row r="16311">
          <cell r="A16311" t="str">
            <v>635839119</v>
          </cell>
        </row>
        <row r="16312">
          <cell r="A16312" t="str">
            <v>635839125</v>
          </cell>
        </row>
        <row r="16313">
          <cell r="A16313" t="str">
            <v>635839126</v>
          </cell>
        </row>
        <row r="16314">
          <cell r="A16314" t="str">
            <v>635839127</v>
          </cell>
        </row>
        <row r="16315">
          <cell r="A16315" t="str">
            <v>635839128</v>
          </cell>
        </row>
        <row r="16316">
          <cell r="A16316" t="str">
            <v>635839200</v>
          </cell>
        </row>
        <row r="16317">
          <cell r="A16317" t="str">
            <v>635839202</v>
          </cell>
        </row>
        <row r="16318">
          <cell r="A16318" t="str">
            <v>635839204</v>
          </cell>
        </row>
        <row r="16319">
          <cell r="A16319" t="str">
            <v>635839208</v>
          </cell>
        </row>
        <row r="16320">
          <cell r="A16320" t="str">
            <v>635839209</v>
          </cell>
        </row>
        <row r="16321">
          <cell r="A16321" t="str">
            <v>635839211</v>
          </cell>
        </row>
        <row r="16322">
          <cell r="A16322" t="str">
            <v>635839212</v>
          </cell>
        </row>
        <row r="16323">
          <cell r="A16323" t="str">
            <v>635839213</v>
          </cell>
        </row>
        <row r="16324">
          <cell r="A16324" t="str">
            <v>635839214</v>
          </cell>
        </row>
        <row r="16325">
          <cell r="A16325" t="str">
            <v>635839215</v>
          </cell>
        </row>
        <row r="16326">
          <cell r="A16326" t="str">
            <v>635839300</v>
          </cell>
        </row>
        <row r="16327">
          <cell r="A16327" t="str">
            <v>635839304</v>
          </cell>
        </row>
        <row r="16328">
          <cell r="A16328" t="str">
            <v>635839306</v>
          </cell>
        </row>
        <row r="16329">
          <cell r="A16329" t="str">
            <v>635839308</v>
          </cell>
        </row>
        <row r="16330">
          <cell r="A16330" t="str">
            <v>635839309</v>
          </cell>
        </row>
        <row r="16331">
          <cell r="A16331" t="str">
            <v>635839311</v>
          </cell>
        </row>
        <row r="16332">
          <cell r="A16332" t="str">
            <v>635839312</v>
          </cell>
        </row>
        <row r="16333">
          <cell r="A16333" t="str">
            <v>635839400</v>
          </cell>
        </row>
        <row r="16334">
          <cell r="A16334" t="str">
            <v>635839404</v>
          </cell>
        </row>
        <row r="16335">
          <cell r="A16335" t="str">
            <v>635839413</v>
          </cell>
        </row>
        <row r="16336">
          <cell r="A16336" t="str">
            <v>635841000</v>
          </cell>
        </row>
        <row r="16337">
          <cell r="A16337" t="str">
            <v>635841100</v>
          </cell>
        </row>
        <row r="16338">
          <cell r="A16338" t="str">
            <v>635841200</v>
          </cell>
        </row>
        <row r="16339">
          <cell r="A16339" t="str">
            <v>635841202</v>
          </cell>
        </row>
        <row r="16340">
          <cell r="A16340" t="str">
            <v>635841203</v>
          </cell>
        </row>
        <row r="16341">
          <cell r="A16341" t="str">
            <v>635841204</v>
          </cell>
        </row>
        <row r="16342">
          <cell r="A16342" t="str">
            <v>635841205</v>
          </cell>
        </row>
        <row r="16343">
          <cell r="A16343" t="str">
            <v>635841206</v>
          </cell>
        </row>
        <row r="16344">
          <cell r="A16344" t="str">
            <v>635841207</v>
          </cell>
        </row>
        <row r="16345">
          <cell r="A16345" t="str">
            <v>635841208</v>
          </cell>
        </row>
        <row r="16346">
          <cell r="A16346" t="str">
            <v>635841209</v>
          </cell>
        </row>
        <row r="16347">
          <cell r="A16347" t="str">
            <v>635841211</v>
          </cell>
        </row>
        <row r="16348">
          <cell r="A16348" t="str">
            <v>635841212</v>
          </cell>
        </row>
        <row r="16349">
          <cell r="A16349" t="str">
            <v>635841213</v>
          </cell>
        </row>
        <row r="16350">
          <cell r="A16350" t="str">
            <v>635841214</v>
          </cell>
        </row>
        <row r="16351">
          <cell r="A16351" t="str">
            <v>635841215</v>
          </cell>
        </row>
        <row r="16352">
          <cell r="A16352" t="str">
            <v>635841216</v>
          </cell>
        </row>
        <row r="16353">
          <cell r="A16353" t="str">
            <v>635841217</v>
          </cell>
        </row>
        <row r="16354">
          <cell r="A16354" t="str">
            <v>635841218</v>
          </cell>
        </row>
        <row r="16355">
          <cell r="A16355" t="str">
            <v>635841219</v>
          </cell>
        </row>
        <row r="16356">
          <cell r="A16356" t="str">
            <v>635841221</v>
          </cell>
        </row>
        <row r="16357">
          <cell r="A16357" t="str">
            <v>635841222</v>
          </cell>
        </row>
        <row r="16358">
          <cell r="A16358" t="str">
            <v>635841223</v>
          </cell>
        </row>
        <row r="16359">
          <cell r="A16359" t="str">
            <v>635841224</v>
          </cell>
        </row>
        <row r="16360">
          <cell r="A16360" t="str">
            <v>635841225</v>
          </cell>
        </row>
        <row r="16361">
          <cell r="A16361" t="str">
            <v>635841226</v>
          </cell>
        </row>
        <row r="16362">
          <cell r="A16362" t="str">
            <v>635841300</v>
          </cell>
        </row>
        <row r="16363">
          <cell r="A16363" t="str">
            <v>635841302</v>
          </cell>
        </row>
        <row r="16364">
          <cell r="A16364" t="str">
            <v>635841303</v>
          </cell>
        </row>
        <row r="16365">
          <cell r="A16365" t="str">
            <v>635841304</v>
          </cell>
        </row>
        <row r="16366">
          <cell r="A16366" t="str">
            <v>635841305</v>
          </cell>
        </row>
        <row r="16367">
          <cell r="A16367" t="str">
            <v>635841306</v>
          </cell>
        </row>
        <row r="16368">
          <cell r="A16368" t="str">
            <v>635841307</v>
          </cell>
        </row>
        <row r="16369">
          <cell r="A16369" t="str">
            <v>635841400</v>
          </cell>
        </row>
        <row r="16370">
          <cell r="A16370" t="str">
            <v>635841402</v>
          </cell>
        </row>
        <row r="16371">
          <cell r="A16371" t="str">
            <v>635841403</v>
          </cell>
        </row>
        <row r="16372">
          <cell r="A16372" t="str">
            <v>635841404</v>
          </cell>
        </row>
        <row r="16373">
          <cell r="A16373" t="str">
            <v>635841405</v>
          </cell>
        </row>
        <row r="16374">
          <cell r="A16374" t="str">
            <v>635841406</v>
          </cell>
        </row>
        <row r="16375">
          <cell r="A16375" t="str">
            <v>635841407</v>
          </cell>
        </row>
        <row r="16376">
          <cell r="A16376" t="str">
            <v>635841408</v>
          </cell>
        </row>
      </sheetData>
      <sheetData sheetId="12">
        <row r="2">
          <cell r="A2" t="str">
            <v>101</v>
          </cell>
          <cell r="B2" t="str">
            <v>001</v>
          </cell>
          <cell r="C2" t="str">
            <v>000</v>
          </cell>
        </row>
        <row r="3">
          <cell r="A3" t="str">
            <v>102</v>
          </cell>
          <cell r="B3" t="str">
            <v>002</v>
          </cell>
          <cell r="C3" t="str">
            <v>004</v>
          </cell>
        </row>
        <row r="4">
          <cell r="A4" t="str">
            <v>104</v>
          </cell>
          <cell r="B4" t="str">
            <v>003</v>
          </cell>
          <cell r="C4" t="str">
            <v>005</v>
          </cell>
        </row>
        <row r="5">
          <cell r="A5" t="str">
            <v>106</v>
          </cell>
          <cell r="B5" t="str">
            <v>004</v>
          </cell>
          <cell r="C5" t="str">
            <v>006</v>
          </cell>
        </row>
        <row r="6">
          <cell r="A6" t="str">
            <v>110</v>
          </cell>
          <cell r="B6" t="str">
            <v>005</v>
          </cell>
          <cell r="C6" t="str">
            <v>011</v>
          </cell>
        </row>
        <row r="7">
          <cell r="A7" t="str">
            <v>111</v>
          </cell>
          <cell r="B7" t="str">
            <v>006</v>
          </cell>
          <cell r="C7" t="str">
            <v>013</v>
          </cell>
        </row>
        <row r="8">
          <cell r="A8" t="str">
            <v>112</v>
          </cell>
          <cell r="B8" t="str">
            <v>007</v>
          </cell>
          <cell r="C8" t="str">
            <v>015</v>
          </cell>
        </row>
        <row r="9">
          <cell r="A9" t="str">
            <v>120</v>
          </cell>
          <cell r="B9" t="str">
            <v>008</v>
          </cell>
          <cell r="C9" t="str">
            <v>016</v>
          </cell>
        </row>
        <row r="10">
          <cell r="A10" t="str">
            <v>121</v>
          </cell>
          <cell r="B10" t="str">
            <v>009</v>
          </cell>
          <cell r="C10" t="str">
            <v>018</v>
          </cell>
        </row>
        <row r="11">
          <cell r="A11" t="str">
            <v>122</v>
          </cell>
          <cell r="B11" t="str">
            <v>010</v>
          </cell>
          <cell r="C11" t="str">
            <v>025</v>
          </cell>
        </row>
        <row r="12">
          <cell r="A12" t="str">
            <v>123</v>
          </cell>
          <cell r="B12" t="str">
            <v>011</v>
          </cell>
          <cell r="C12" t="str">
            <v>026</v>
          </cell>
        </row>
        <row r="13">
          <cell r="A13" t="str">
            <v>201</v>
          </cell>
          <cell r="B13" t="str">
            <v>012</v>
          </cell>
          <cell r="C13" t="str">
            <v>028</v>
          </cell>
        </row>
        <row r="14">
          <cell r="A14" t="str">
            <v>202</v>
          </cell>
          <cell r="B14" t="str">
            <v>013</v>
          </cell>
          <cell r="C14" t="str">
            <v>029</v>
          </cell>
        </row>
        <row r="15">
          <cell r="A15" t="str">
            <v>203</v>
          </cell>
          <cell r="B15" t="str">
            <v>014</v>
          </cell>
          <cell r="C15" t="str">
            <v>100</v>
          </cell>
        </row>
        <row r="16">
          <cell r="A16" t="str">
            <v>204</v>
          </cell>
          <cell r="B16" t="str">
            <v>015</v>
          </cell>
          <cell r="C16" t="str">
            <v>101</v>
          </cell>
        </row>
        <row r="17">
          <cell r="A17" t="str">
            <v>208</v>
          </cell>
          <cell r="B17" t="str">
            <v>016</v>
          </cell>
          <cell r="C17" t="str">
            <v>102</v>
          </cell>
        </row>
        <row r="18">
          <cell r="A18" t="str">
            <v>212</v>
          </cell>
          <cell r="B18" t="str">
            <v>017</v>
          </cell>
          <cell r="C18" t="str">
            <v>103</v>
          </cell>
        </row>
        <row r="19">
          <cell r="A19" t="str">
            <v>213</v>
          </cell>
          <cell r="B19" t="str">
            <v>018</v>
          </cell>
          <cell r="C19" t="str">
            <v>104</v>
          </cell>
        </row>
        <row r="20">
          <cell r="A20" t="str">
            <v>214</v>
          </cell>
          <cell r="B20" t="str">
            <v>019</v>
          </cell>
          <cell r="C20" t="str">
            <v>105</v>
          </cell>
        </row>
        <row r="21">
          <cell r="A21" t="str">
            <v>215</v>
          </cell>
          <cell r="B21" t="str">
            <v>020</v>
          </cell>
          <cell r="C21" t="str">
            <v>106</v>
          </cell>
        </row>
        <row r="22">
          <cell r="A22" t="str">
            <v>217</v>
          </cell>
          <cell r="B22" t="str">
            <v>021</v>
          </cell>
          <cell r="C22" t="str">
            <v>107</v>
          </cell>
        </row>
        <row r="23">
          <cell r="A23" t="str">
            <v>220</v>
          </cell>
          <cell r="B23" t="str">
            <v>022</v>
          </cell>
          <cell r="C23" t="str">
            <v>108</v>
          </cell>
        </row>
        <row r="24">
          <cell r="A24" t="str">
            <v>221</v>
          </cell>
          <cell r="B24" t="str">
            <v>023</v>
          </cell>
          <cell r="C24" t="str">
            <v>109</v>
          </cell>
        </row>
        <row r="25">
          <cell r="A25" t="str">
            <v>222</v>
          </cell>
          <cell r="B25" t="str">
            <v>024</v>
          </cell>
          <cell r="C25" t="str">
            <v>110</v>
          </cell>
        </row>
        <row r="26">
          <cell r="A26" t="str">
            <v>225</v>
          </cell>
          <cell r="B26" t="str">
            <v>025</v>
          </cell>
          <cell r="C26" t="str">
            <v>111</v>
          </cell>
        </row>
        <row r="27">
          <cell r="A27" t="str">
            <v>226</v>
          </cell>
          <cell r="B27" t="str">
            <v>026</v>
          </cell>
          <cell r="C27" t="str">
            <v>112</v>
          </cell>
        </row>
        <row r="28">
          <cell r="A28" t="str">
            <v>231</v>
          </cell>
          <cell r="B28" t="str">
            <v>027</v>
          </cell>
          <cell r="C28" t="str">
            <v>113</v>
          </cell>
        </row>
        <row r="29">
          <cell r="A29" t="str">
            <v>233</v>
          </cell>
          <cell r="B29" t="str">
            <v>028</v>
          </cell>
          <cell r="C29" t="str">
            <v>114</v>
          </cell>
        </row>
        <row r="30">
          <cell r="A30" t="str">
            <v>234</v>
          </cell>
          <cell r="B30" t="str">
            <v>029</v>
          </cell>
          <cell r="C30" t="str">
            <v>115</v>
          </cell>
        </row>
        <row r="31">
          <cell r="A31" t="str">
            <v>235</v>
          </cell>
          <cell r="B31" t="str">
            <v>030</v>
          </cell>
          <cell r="C31" t="str">
            <v>116</v>
          </cell>
        </row>
        <row r="32">
          <cell r="A32" t="str">
            <v>250</v>
          </cell>
          <cell r="B32" t="str">
            <v>031</v>
          </cell>
        </row>
        <row r="33">
          <cell r="A33" t="str">
            <v>251</v>
          </cell>
          <cell r="B33" t="str">
            <v>032</v>
          </cell>
        </row>
        <row r="34">
          <cell r="A34" t="str">
            <v>252</v>
          </cell>
          <cell r="B34" t="str">
            <v>033</v>
          </cell>
        </row>
        <row r="35">
          <cell r="A35" t="str">
            <v>253</v>
          </cell>
          <cell r="B35" t="str">
            <v>034</v>
          </cell>
        </row>
        <row r="36">
          <cell r="A36" t="str">
            <v>254</v>
          </cell>
          <cell r="B36" t="str">
            <v>035</v>
          </cell>
        </row>
        <row r="37">
          <cell r="A37" t="str">
            <v>255</v>
          </cell>
          <cell r="B37" t="str">
            <v>036</v>
          </cell>
        </row>
        <row r="38">
          <cell r="A38" t="str">
            <v>256</v>
          </cell>
          <cell r="B38" t="str">
            <v>037</v>
          </cell>
        </row>
        <row r="39">
          <cell r="A39" t="str">
            <v>257</v>
          </cell>
          <cell r="B39" t="str">
            <v>038</v>
          </cell>
        </row>
        <row r="40">
          <cell r="A40" t="str">
            <v>258</v>
          </cell>
          <cell r="B40" t="str">
            <v>039</v>
          </cell>
        </row>
        <row r="41">
          <cell r="A41" t="str">
            <v>259</v>
          </cell>
          <cell r="B41" t="str">
            <v>040</v>
          </cell>
        </row>
        <row r="42">
          <cell r="A42" t="str">
            <v>260</v>
          </cell>
          <cell r="B42" t="str">
            <v>041</v>
          </cell>
        </row>
        <row r="43">
          <cell r="A43" t="str">
            <v>261</v>
          </cell>
          <cell r="B43" t="str">
            <v>042</v>
          </cell>
        </row>
        <row r="44">
          <cell r="A44" t="str">
            <v>262</v>
          </cell>
          <cell r="B44" t="str">
            <v>043</v>
          </cell>
        </row>
        <row r="45">
          <cell r="A45" t="str">
            <v>263</v>
          </cell>
          <cell r="B45" t="str">
            <v>044</v>
          </cell>
        </row>
        <row r="46">
          <cell r="A46" t="str">
            <v>264</v>
          </cell>
          <cell r="B46" t="str">
            <v>045</v>
          </cell>
        </row>
        <row r="47">
          <cell r="A47" t="str">
            <v>265</v>
          </cell>
          <cell r="B47" t="str">
            <v>046</v>
          </cell>
        </row>
        <row r="48">
          <cell r="A48" t="str">
            <v>268</v>
          </cell>
          <cell r="B48" t="str">
            <v>047</v>
          </cell>
        </row>
        <row r="49">
          <cell r="A49" t="str">
            <v>271</v>
          </cell>
          <cell r="B49" t="str">
            <v>048</v>
          </cell>
        </row>
        <row r="50">
          <cell r="A50" t="str">
            <v>272</v>
          </cell>
          <cell r="B50" t="str">
            <v>049</v>
          </cell>
        </row>
        <row r="51">
          <cell r="A51" t="str">
            <v>279</v>
          </cell>
          <cell r="B51" t="str">
            <v>050</v>
          </cell>
        </row>
        <row r="52">
          <cell r="A52" t="str">
            <v>281</v>
          </cell>
          <cell r="B52" t="str">
            <v>051</v>
          </cell>
        </row>
        <row r="53">
          <cell r="A53" t="str">
            <v>282</v>
          </cell>
          <cell r="B53" t="str">
            <v>052</v>
          </cell>
        </row>
        <row r="54">
          <cell r="A54" t="str">
            <v>283</v>
          </cell>
          <cell r="B54" t="str">
            <v>053</v>
          </cell>
        </row>
        <row r="55">
          <cell r="A55" t="str">
            <v>284</v>
          </cell>
          <cell r="B55" t="str">
            <v>054</v>
          </cell>
        </row>
        <row r="56">
          <cell r="A56" t="str">
            <v>285</v>
          </cell>
          <cell r="B56" t="str">
            <v>055</v>
          </cell>
        </row>
        <row r="57">
          <cell r="A57" t="str">
            <v>350</v>
          </cell>
          <cell r="B57" t="str">
            <v>056</v>
          </cell>
        </row>
        <row r="58">
          <cell r="A58" t="str">
            <v>351</v>
          </cell>
          <cell r="B58" t="str">
            <v>057</v>
          </cell>
        </row>
        <row r="59">
          <cell r="A59" t="str">
            <v>352</v>
          </cell>
          <cell r="B59" t="str">
            <v>058</v>
          </cell>
        </row>
        <row r="60">
          <cell r="A60" t="str">
            <v>353</v>
          </cell>
          <cell r="B60" t="str">
            <v>059</v>
          </cell>
        </row>
        <row r="61">
          <cell r="A61" t="str">
            <v>354</v>
          </cell>
          <cell r="B61" t="str">
            <v>060</v>
          </cell>
        </row>
        <row r="62">
          <cell r="A62" t="str">
            <v>355</v>
          </cell>
          <cell r="B62" t="str">
            <v>061</v>
          </cell>
        </row>
        <row r="63">
          <cell r="A63" t="str">
            <v>356</v>
          </cell>
          <cell r="B63" t="str">
            <v>062</v>
          </cell>
        </row>
        <row r="64">
          <cell r="A64" t="str">
            <v>357</v>
          </cell>
          <cell r="B64" t="str">
            <v>063</v>
          </cell>
        </row>
        <row r="65">
          <cell r="A65" t="str">
            <v>358</v>
          </cell>
          <cell r="B65" t="str">
            <v>064</v>
          </cell>
        </row>
        <row r="66">
          <cell r="A66" t="str">
            <v>359</v>
          </cell>
          <cell r="B66" t="str">
            <v>065</v>
          </cell>
        </row>
        <row r="67">
          <cell r="A67" t="str">
            <v>360</v>
          </cell>
          <cell r="B67" t="str">
            <v>066</v>
          </cell>
        </row>
        <row r="68">
          <cell r="A68" t="str">
            <v>361</v>
          </cell>
          <cell r="B68" t="str">
            <v>067</v>
          </cell>
        </row>
        <row r="69">
          <cell r="A69" t="str">
            <v>362</v>
          </cell>
          <cell r="B69" t="str">
            <v>068</v>
          </cell>
        </row>
        <row r="70">
          <cell r="A70" t="str">
            <v>363</v>
          </cell>
          <cell r="B70" t="str">
            <v>070</v>
          </cell>
        </row>
        <row r="71">
          <cell r="A71" t="str">
            <v>364</v>
          </cell>
          <cell r="B71" t="str">
            <v>071</v>
          </cell>
        </row>
        <row r="72">
          <cell r="A72" t="str">
            <v>365</v>
          </cell>
          <cell r="B72" t="str">
            <v>072</v>
          </cell>
        </row>
        <row r="73">
          <cell r="A73" t="str">
            <v>368</v>
          </cell>
          <cell r="B73" t="str">
            <v>073</v>
          </cell>
        </row>
        <row r="74">
          <cell r="A74" t="str">
            <v>371</v>
          </cell>
          <cell r="B74" t="str">
            <v>074</v>
          </cell>
        </row>
        <row r="75">
          <cell r="A75" t="str">
            <v>372</v>
          </cell>
          <cell r="B75" t="str">
            <v>075</v>
          </cell>
        </row>
        <row r="76">
          <cell r="A76" t="str">
            <v>373</v>
          </cell>
          <cell r="B76" t="str">
            <v>077</v>
          </cell>
        </row>
        <row r="77">
          <cell r="A77" t="str">
            <v>374</v>
          </cell>
          <cell r="B77" t="str">
            <v>078</v>
          </cell>
        </row>
        <row r="78">
          <cell r="A78" t="str">
            <v>375</v>
          </cell>
          <cell r="B78" t="str">
            <v>079</v>
          </cell>
        </row>
        <row r="79">
          <cell r="A79" t="str">
            <v>377</v>
          </cell>
          <cell r="B79" t="str">
            <v>080</v>
          </cell>
        </row>
        <row r="80">
          <cell r="A80" t="str">
            <v>378</v>
          </cell>
          <cell r="B80" t="str">
            <v>081</v>
          </cell>
        </row>
        <row r="81">
          <cell r="A81" t="str">
            <v>379</v>
          </cell>
          <cell r="B81" t="str">
            <v>082</v>
          </cell>
        </row>
        <row r="82">
          <cell r="A82" t="str">
            <v>380</v>
          </cell>
          <cell r="B82" t="str">
            <v>083</v>
          </cell>
        </row>
        <row r="83">
          <cell r="A83" t="str">
            <v>381</v>
          </cell>
          <cell r="B83" t="str">
            <v>084</v>
          </cell>
        </row>
        <row r="84">
          <cell r="A84" t="str">
            <v>382</v>
          </cell>
          <cell r="B84" t="str">
            <v>085</v>
          </cell>
        </row>
        <row r="85">
          <cell r="A85" t="str">
            <v>383</v>
          </cell>
          <cell r="B85" t="str">
            <v>086</v>
          </cell>
        </row>
        <row r="86">
          <cell r="A86" t="str">
            <v>384</v>
          </cell>
          <cell r="B86" t="str">
            <v>087</v>
          </cell>
        </row>
        <row r="87">
          <cell r="A87" t="str">
            <v>385</v>
          </cell>
          <cell r="B87" t="str">
            <v>090</v>
          </cell>
        </row>
        <row r="88">
          <cell r="A88" t="str">
            <v>406</v>
          </cell>
          <cell r="B88" t="str">
            <v>099</v>
          </cell>
        </row>
        <row r="89">
          <cell r="A89" t="str">
            <v>410</v>
          </cell>
          <cell r="B89" t="str">
            <v>100</v>
          </cell>
        </row>
        <row r="90">
          <cell r="A90" t="str">
            <v>411</v>
          </cell>
          <cell r="B90" t="str">
            <v>101</v>
          </cell>
        </row>
        <row r="91">
          <cell r="A91" t="str">
            <v>451</v>
          </cell>
          <cell r="B91" t="str">
            <v>102</v>
          </cell>
        </row>
        <row r="92">
          <cell r="A92" t="str">
            <v>452</v>
          </cell>
          <cell r="B92" t="str">
            <v>103</v>
          </cell>
        </row>
        <row r="93">
          <cell r="A93" t="str">
            <v>453</v>
          </cell>
          <cell r="B93" t="str">
            <v>104</v>
          </cell>
        </row>
        <row r="94">
          <cell r="A94" t="str">
            <v>454</v>
          </cell>
          <cell r="B94" t="str">
            <v>105</v>
          </cell>
        </row>
        <row r="95">
          <cell r="A95" t="str">
            <v>455</v>
          </cell>
          <cell r="B95" t="str">
            <v>106</v>
          </cell>
        </row>
        <row r="96">
          <cell r="A96" t="str">
            <v>456</v>
          </cell>
          <cell r="B96" t="str">
            <v>107</v>
          </cell>
        </row>
        <row r="97">
          <cell r="A97" t="str">
            <v>457</v>
          </cell>
          <cell r="B97" t="str">
            <v>108</v>
          </cell>
        </row>
        <row r="98">
          <cell r="A98" t="str">
            <v>458</v>
          </cell>
          <cell r="B98" t="str">
            <v>109</v>
          </cell>
        </row>
        <row r="99">
          <cell r="A99" t="str">
            <v>459</v>
          </cell>
          <cell r="B99" t="str">
            <v>110</v>
          </cell>
        </row>
        <row r="100">
          <cell r="A100" t="str">
            <v>460</v>
          </cell>
          <cell r="B100" t="str">
            <v>111</v>
          </cell>
        </row>
        <row r="101">
          <cell r="A101" t="str">
            <v>461</v>
          </cell>
          <cell r="B101" t="str">
            <v>112</v>
          </cell>
        </row>
        <row r="102">
          <cell r="A102" t="str">
            <v>462</v>
          </cell>
          <cell r="B102" t="str">
            <v>113</v>
          </cell>
        </row>
        <row r="103">
          <cell r="A103" t="str">
            <v>463</v>
          </cell>
          <cell r="B103" t="str">
            <v>114</v>
          </cell>
        </row>
        <row r="104">
          <cell r="A104" t="str">
            <v>464</v>
          </cell>
          <cell r="B104" t="str">
            <v>115</v>
          </cell>
        </row>
        <row r="105">
          <cell r="A105" t="str">
            <v>465</v>
          </cell>
          <cell r="B105" t="str">
            <v>116</v>
          </cell>
        </row>
        <row r="106">
          <cell r="A106" t="str">
            <v>466</v>
          </cell>
          <cell r="B106" t="str">
            <v>117</v>
          </cell>
        </row>
        <row r="107">
          <cell r="A107" t="str">
            <v>467</v>
          </cell>
          <cell r="B107" t="str">
            <v>120</v>
          </cell>
        </row>
        <row r="108">
          <cell r="A108" t="str">
            <v>468</v>
          </cell>
          <cell r="B108" t="str">
            <v>121</v>
          </cell>
        </row>
        <row r="109">
          <cell r="A109" t="str">
            <v>469</v>
          </cell>
          <cell r="B109" t="str">
            <v>123</v>
          </cell>
        </row>
        <row r="110">
          <cell r="A110" t="str">
            <v>471</v>
          </cell>
          <cell r="B110" t="str">
            <v>124</v>
          </cell>
        </row>
        <row r="111">
          <cell r="A111" t="str">
            <v>472</v>
          </cell>
          <cell r="B111" t="str">
            <v>125</v>
          </cell>
        </row>
        <row r="112">
          <cell r="A112" t="str">
            <v>473</v>
          </cell>
          <cell r="B112" t="str">
            <v>126</v>
          </cell>
        </row>
        <row r="113">
          <cell r="A113" t="str">
            <v>474</v>
          </cell>
          <cell r="B113" t="str">
            <v>127</v>
          </cell>
        </row>
        <row r="114">
          <cell r="A114" t="str">
            <v>475</v>
          </cell>
          <cell r="B114" t="str">
            <v>128</v>
          </cell>
        </row>
        <row r="115">
          <cell r="A115" t="str">
            <v>476</v>
          </cell>
          <cell r="B115" t="str">
            <v>129</v>
          </cell>
        </row>
        <row r="116">
          <cell r="A116" t="str">
            <v>477</v>
          </cell>
          <cell r="B116" t="str">
            <v>130</v>
          </cell>
        </row>
        <row r="117">
          <cell r="A117" t="str">
            <v>478</v>
          </cell>
          <cell r="B117" t="str">
            <v>131</v>
          </cell>
        </row>
        <row r="118">
          <cell r="A118" t="str">
            <v>479</v>
          </cell>
          <cell r="B118" t="str">
            <v>132</v>
          </cell>
        </row>
        <row r="119">
          <cell r="A119" t="str">
            <v>480</v>
          </cell>
          <cell r="B119" t="str">
            <v>133</v>
          </cell>
        </row>
        <row r="120">
          <cell r="A120" t="str">
            <v>501</v>
          </cell>
          <cell r="B120" t="str">
            <v>134</v>
          </cell>
        </row>
        <row r="121">
          <cell r="A121" t="str">
            <v>502</v>
          </cell>
          <cell r="B121" t="str">
            <v>135</v>
          </cell>
        </row>
        <row r="122">
          <cell r="A122" t="str">
            <v>601</v>
          </cell>
          <cell r="B122" t="str">
            <v>140</v>
          </cell>
        </row>
        <row r="123">
          <cell r="A123" t="str">
            <v>602</v>
          </cell>
          <cell r="B123" t="str">
            <v>145</v>
          </cell>
        </row>
        <row r="124">
          <cell r="A124" t="str">
            <v>606</v>
          </cell>
          <cell r="B124" t="str">
            <v>147</v>
          </cell>
        </row>
        <row r="125">
          <cell r="A125" t="str">
            <v>608</v>
          </cell>
          <cell r="B125" t="str">
            <v>200</v>
          </cell>
        </row>
        <row r="126">
          <cell r="A126" t="str">
            <v>614</v>
          </cell>
          <cell r="B126" t="str">
            <v>201</v>
          </cell>
        </row>
        <row r="127">
          <cell r="A127" t="str">
            <v>618</v>
          </cell>
          <cell r="B127" t="str">
            <v>203</v>
          </cell>
        </row>
        <row r="128">
          <cell r="A128" t="str">
            <v>619</v>
          </cell>
          <cell r="B128" t="str">
            <v>207</v>
          </cell>
        </row>
        <row r="129">
          <cell r="A129" t="str">
            <v>637</v>
          </cell>
          <cell r="B129" t="str">
            <v>209</v>
          </cell>
        </row>
        <row r="130">
          <cell r="A130" t="str">
            <v>678</v>
          </cell>
          <cell r="B130" t="str">
            <v>210</v>
          </cell>
        </row>
        <row r="131">
          <cell r="A131" t="str">
            <v>680</v>
          </cell>
          <cell r="B131" t="str">
            <v>211</v>
          </cell>
        </row>
        <row r="132">
          <cell r="A132" t="str">
            <v>690</v>
          </cell>
          <cell r="B132" t="str">
            <v>212</v>
          </cell>
        </row>
        <row r="133">
          <cell r="A133" t="str">
            <v>694</v>
          </cell>
          <cell r="B133" t="str">
            <v>213</v>
          </cell>
        </row>
        <row r="134">
          <cell r="A134" t="str">
            <v>695</v>
          </cell>
          <cell r="B134" t="str">
            <v>214</v>
          </cell>
        </row>
        <row r="135">
          <cell r="A135" t="str">
            <v>696</v>
          </cell>
          <cell r="B135" t="str">
            <v>215</v>
          </cell>
        </row>
        <row r="136">
          <cell r="A136" t="str">
            <v>697</v>
          </cell>
          <cell r="B136" t="str">
            <v>216</v>
          </cell>
        </row>
        <row r="137">
          <cell r="B137" t="str">
            <v>217</v>
          </cell>
        </row>
        <row r="138">
          <cell r="B138" t="str">
            <v>218</v>
          </cell>
        </row>
        <row r="139">
          <cell r="B139" t="str">
            <v>219</v>
          </cell>
        </row>
        <row r="140">
          <cell r="B140" t="str">
            <v>220</v>
          </cell>
        </row>
        <row r="141">
          <cell r="B141" t="str">
            <v>221</v>
          </cell>
        </row>
        <row r="142">
          <cell r="B142" t="str">
            <v>222</v>
          </cell>
        </row>
        <row r="143">
          <cell r="B143" t="str">
            <v>223</v>
          </cell>
        </row>
        <row r="144">
          <cell r="B144" t="str">
            <v>224</v>
          </cell>
        </row>
        <row r="145">
          <cell r="B145" t="str">
            <v>400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из сем"/>
      <sheetName val="Б.мчас (П)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Служебный ФКРБ"/>
      <sheetName val="Источник финансирования"/>
      <sheetName val="Способ закупки"/>
      <sheetName val="Тип пункта плана"/>
      <sheetName val="Содержание"/>
      <sheetName val="Макро"/>
      <sheetName val="Собственный капитал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класс"/>
      <sheetName val="прил№10"/>
      <sheetName val="1 (2)"/>
      <sheetName val="ППД"/>
      <sheetName val="2в"/>
      <sheetName val="общ-нефт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4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Movement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ТД Р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писокТЭП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ОборБалФормОтч"/>
      <sheetName val="ТитулЛистОтч"/>
      <sheetName val="2008 ГСМ"/>
      <sheetName val="канц"/>
      <sheetName val="Плата за загрязнение "/>
      <sheetName val="Типограф"/>
      <sheetName val="L-1"/>
      <sheetName val="ввод-вывод ОС авг2004- 2005"/>
      <sheetName val="поставка сравн13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IS"/>
      <sheetName val="Hidden"/>
      <sheetName val="ОТЧЕТ КТЖ 01.01.09"/>
      <sheetName val="ОТиТБ"/>
      <sheetName val="Graph"/>
      <sheetName val="д.7.001"/>
      <sheetName val="-расчет налогов от ФОТ  на 2014"/>
      <sheetName val="misc"/>
      <sheetName val="Pbs_Wbs_ATC"/>
      <sheetName val="Non-Statistical Sampling Master"/>
      <sheetName val="Global Data"/>
      <sheetName val="SMSTemp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исп.см."/>
      <sheetName val="L&amp;E"/>
      <sheetName val="Cash flows - PBC"/>
      <sheetName val="FA registe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дебит"/>
      <sheetName val="из сем"/>
      <sheetName val="ремонт 25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List of values"/>
      <sheetName val="Water trucking 2005"/>
      <sheetName val="Добычанефти4"/>
      <sheetName val="поставкасравн13"/>
      <sheetName val="факс(2005-20гг.)"/>
      <sheetName val="t0_name"/>
      <sheetName val="данн"/>
      <sheetName val="PP&amp;E mvt for 2003"/>
      <sheetName val="дебит на 31 06 05"/>
      <sheetName val="ЦентрЗатр"/>
      <sheetName val="ЕдИзм"/>
      <sheetName val="Предпр"/>
      <sheetName val="Лист 1"/>
      <sheetName val="мат расходы"/>
      <sheetName val="Hidden"/>
      <sheetName val="11"/>
      <sheetName val="Info"/>
      <sheetName val="ECM_PP"/>
      <sheetName val="Исход"/>
      <sheetName val="Нефть"/>
      <sheetName val="L-1"/>
      <sheetName val="FES"/>
      <sheetName val="цеховые"/>
      <sheetName val="ГПЗ_ПОСД_Способ закупок"/>
      <sheetName val="ОР"/>
      <sheetName val="всп"/>
      <sheetName val="ОТиТБ"/>
      <sheetName val="план07"/>
      <sheetName val="MS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сп.см."/>
      <sheetName val="Лист4"/>
      <sheetName val="Б.мчас (П)"/>
      <sheetName val="Лист1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12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екст"/>
      <sheetName val="Оплата труда"/>
      <sheetName val="Налоги"/>
      <sheetName val="Страхование"/>
      <sheetName val="Амортизация"/>
      <sheetName val="ТМЗ"/>
      <sheetName val="чувствит фин"/>
      <sheetName val="чувствит экон"/>
      <sheetName val="Себестом и Доход"/>
    </sheetNames>
    <sheetDataSet>
      <sheetData sheetId="0"/>
      <sheetData sheetId="1">
        <row r="94">
          <cell r="C94">
            <v>5.5E-2</v>
          </cell>
        </row>
      </sheetData>
      <sheetData sheetId="2">
        <row r="14">
          <cell r="E14">
            <v>28600000</v>
          </cell>
        </row>
        <row r="15">
          <cell r="E15">
            <v>0</v>
          </cell>
        </row>
      </sheetData>
      <sheetData sheetId="3"/>
      <sheetData sheetId="4"/>
      <sheetData sheetId="5">
        <row r="11">
          <cell r="D11">
            <v>0.1</v>
          </cell>
        </row>
        <row r="12">
          <cell r="D12">
            <v>0.25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екст"/>
      <sheetName val="Оплата труда"/>
      <sheetName val="Налоги"/>
      <sheetName val="Страхование"/>
      <sheetName val="Амортизация"/>
      <sheetName val="ТМЗ"/>
      <sheetName val="чувствит фин"/>
      <sheetName val="чувствит экон"/>
      <sheetName val="Себестом и Доход"/>
    </sheetNames>
    <sheetDataSet>
      <sheetData sheetId="0"/>
      <sheetData sheetId="1">
        <row r="94">
          <cell r="C94">
            <v>5.5E-2</v>
          </cell>
        </row>
      </sheetData>
      <sheetData sheetId="2">
        <row r="14">
          <cell r="E14">
            <v>28600000</v>
          </cell>
        </row>
        <row r="15">
          <cell r="E15">
            <v>0</v>
          </cell>
        </row>
      </sheetData>
      <sheetData sheetId="3"/>
      <sheetData sheetId="4"/>
      <sheetData sheetId="5">
        <row r="11">
          <cell r="D11">
            <v>0.1</v>
          </cell>
        </row>
        <row r="12">
          <cell r="D12">
            <v>0.25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Anlagevermögen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свод"/>
      <sheetName val="группа"/>
      <sheetName val="Расчеты"/>
      <sheetName val="Данные"/>
      <sheetName val="Capex"/>
      <sheetName val="Assump"/>
      <sheetName val="Ввод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БРК 1"/>
      <sheetName val="БРК 2"/>
      <sheetName val="БРК 3"/>
      <sheetName val="Управление"/>
      <sheetName val="ГБРК"/>
      <sheetName val="Произв. затрат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heet2"/>
      <sheetName val="IIb P_L short"/>
      <sheetName val="IV REVENUE  F_B"/>
      <sheetName val="Параметры"/>
      <sheetName val="Hidden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Threshold Table"/>
      <sheetName val="Prelim Cost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екст"/>
      <sheetName val="Оплата труда"/>
      <sheetName val="Налоги"/>
      <sheetName val="Страхование"/>
      <sheetName val="Амортизация"/>
      <sheetName val="ТМЗ"/>
      <sheetName val="чувствит фин"/>
      <sheetName val="чувствит экон"/>
      <sheetName val="Себестом и Доход"/>
    </sheetNames>
    <sheetDataSet>
      <sheetData sheetId="0"/>
      <sheetData sheetId="1">
        <row r="94">
          <cell r="C94">
            <v>5.5E-2</v>
          </cell>
        </row>
      </sheetData>
      <sheetData sheetId="2">
        <row r="14">
          <cell r="E14">
            <v>28600000</v>
          </cell>
        </row>
        <row r="15">
          <cell r="E15">
            <v>0</v>
          </cell>
        </row>
      </sheetData>
      <sheetData sheetId="3"/>
      <sheetData sheetId="4"/>
      <sheetData sheetId="5">
        <row r="11">
          <cell r="D11">
            <v>0.1</v>
          </cell>
        </row>
        <row r="12">
          <cell r="D12">
            <v>0.25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Financial ratios А3"/>
      <sheetName val="Форма1"/>
      <sheetName val="Пр2"/>
      <sheetName val="факт 2005 г."/>
      <sheetName val="balans 3"/>
      <sheetName val="З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Лист1"/>
      <sheetName val="KTG_m"/>
      <sheetName val="СПгнг"/>
      <sheetName val="мат расходы"/>
      <sheetName val="Налоги на транспорт"/>
      <sheetName val="6 NK"/>
      <sheetName val="ремонт 25"/>
      <sheetName val="Ден потоки"/>
      <sheetName val="00"/>
      <sheetName val="1.411.1"/>
      <sheetName val="ОТиТБ"/>
      <sheetName val="расчет прибыли"/>
      <sheetName val="амортиз_ввод"/>
      <sheetName val="НДС"/>
      <sheetName val="1610"/>
      <sheetName val="1210"/>
      <sheetName val="Haul cons"/>
      <sheetName val="Распределение прибыли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сп.см."/>
      <sheetName val="персонала"/>
      <sheetName val="2в"/>
      <sheetName val="общ-нефт"/>
      <sheetName val="2а (4)"/>
      <sheetName val="по 2007 году план на 2008 год"/>
      <sheetName val="Movements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Hidden"/>
      <sheetName val="ДС МЗК"/>
      <sheetName val="Текущие цены"/>
      <sheetName val="рабочий"/>
      <sheetName val="окраска"/>
      <sheetName val="ГПЗ_ПОСД_Способ закупок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Main Page"/>
      <sheetName val="L-1"/>
      <sheetName val="База"/>
      <sheetName val="вознаграждение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Индексы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Сдача 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Assumptions"/>
      <sheetName val="11"/>
      <sheetName val="Содержание"/>
      <sheetName val="Добыча нефти4"/>
      <sheetName val="#REF"/>
      <sheetName val="Control"/>
      <sheetName val="  2.3.2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Prelim Cost"/>
      <sheetName val="приложение№3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Нефть"/>
      <sheetName val="I. Прогноз доходов"/>
      <sheetName val="LME_prices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Лист3"/>
      <sheetName val="точн2"/>
      <sheetName val="исходные данные"/>
      <sheetName val="2.8. стр-ра себестоимости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Hidden"/>
      <sheetName val="Sheet1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1NK"/>
      <sheetName val="Notes IS"/>
      <sheetName val="Input TD"/>
      <sheetName val="Prelim Cost"/>
      <sheetName val="#ССЫЛКА"/>
      <sheetName val="бартер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Баланс"/>
      <sheetName val="Лист1"/>
      <sheetName val="2_2_ОтклОТМ"/>
      <sheetName val="1_3_2_ОТМ"/>
      <sheetName val="1кв. "/>
      <sheetName val="2кв."/>
      <sheetName val="Сеть"/>
      <sheetName val="общие данные"/>
      <sheetName val="10 БО (kzt)"/>
      <sheetName val="Форма1"/>
      <sheetName val="Бюджет"/>
      <sheetName val="смета"/>
      <sheetName val="Штатное 2012-2015"/>
      <sheetName val="Sheet5"/>
      <sheetName val="Loans out"/>
      <sheetName val="МодельППП (Свод)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Потребители"/>
      <sheetName val="Блоки"/>
      <sheetName val="отделы"/>
      <sheetName val="MATRIX_DA_10"/>
      <sheetName val="list"/>
      <sheetName val="Datasheet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>
        <row r="1">
          <cell r="D1">
            <v>0.1</v>
          </cell>
        </row>
      </sheetData>
      <sheetData sheetId="1">
        <row r="10">
          <cell r="I10">
            <v>3.5255000000000001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>
        <row r="1">
          <cell r="D1">
            <v>0.1</v>
          </cell>
        </row>
      </sheetData>
      <sheetData sheetId="1">
        <row r="10">
          <cell r="I10">
            <v>3.5255000000000001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L-1 (БРК)"/>
      <sheetName val="g-1"/>
      <sheetName val="Resp _2_"/>
      <sheetName val="2@"/>
      <sheetName val="из сем"/>
      <sheetName val="13 NGDO"/>
      <sheetName val="жд тарифы"/>
      <sheetName val="2 БО (тенге)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. Прогноз доходов"/>
      <sheetName val="Лист3"/>
      <sheetName val="Input TD"/>
      <sheetName val="2_"/>
      <sheetName val="МО 0012"/>
      <sheetName val="класс"/>
      <sheetName val="Об-я св-а"/>
      <sheetName val="Пром1"/>
      <sheetName val="ЦентрЗатр"/>
      <sheetName val="табель"/>
      <sheetName val="ЕдИзм"/>
      <sheetName val="Предпр"/>
      <sheetName val="1NK"/>
      <sheetName val="#REF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Отпуск продукции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10500000</v>
          </cell>
        </row>
        <row r="3">
          <cell r="B3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БАК_Факт_7 мес 2019"/>
      <sheetName val="прочие"/>
    </sheetNames>
    <sheetDataSet>
      <sheetData sheetId="0">
        <row r="22">
          <cell r="H22">
            <v>4261.1730000000007</v>
          </cell>
        </row>
        <row r="67">
          <cell r="H67">
            <v>4409.8189999999995</v>
          </cell>
        </row>
        <row r="68">
          <cell r="H68">
            <v>23916.959000000003</v>
          </cell>
        </row>
        <row r="69">
          <cell r="H69">
            <v>2124.5160000000001</v>
          </cell>
        </row>
        <row r="70">
          <cell r="H70">
            <v>305.72299999999996</v>
          </cell>
        </row>
        <row r="71">
          <cell r="H71">
            <v>1063.183</v>
          </cell>
        </row>
        <row r="72">
          <cell r="H72">
            <v>1364.3330000000001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 refreshError="1">
        <row r="1">
          <cell r="D1">
            <v>1.9999999999999996</v>
          </cell>
        </row>
      </sheetData>
      <sheetData sheetId="1" refreshError="1">
        <row r="10">
          <cell r="I10">
            <v>3.5255000000000001</v>
          </cell>
        </row>
      </sheetData>
      <sheetData sheetId="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7 месяцев"/>
      <sheetName val="5 месяцев"/>
    </sheetNames>
    <sheetDataSet>
      <sheetData sheetId="0" refreshError="1"/>
      <sheetData sheetId="1">
        <row r="12">
          <cell r="F12">
            <v>296.21800000000002</v>
          </cell>
        </row>
        <row r="13">
          <cell r="F13">
            <v>809.01800000000003</v>
          </cell>
        </row>
        <row r="14">
          <cell r="F14">
            <v>263.49799999999999</v>
          </cell>
        </row>
        <row r="22">
          <cell r="F22">
            <v>3972.2550000000001</v>
          </cell>
        </row>
        <row r="23">
          <cell r="F23">
            <v>345.327</v>
          </cell>
        </row>
        <row r="24">
          <cell r="F24">
            <v>52.497999999999998</v>
          </cell>
        </row>
        <row r="25">
          <cell r="F25">
            <v>17585.207999999999</v>
          </cell>
        </row>
        <row r="29">
          <cell r="F29">
            <v>361</v>
          </cell>
        </row>
        <row r="47">
          <cell r="F47">
            <v>343.58800000000002</v>
          </cell>
        </row>
        <row r="66">
          <cell r="F66">
            <v>302.827</v>
          </cell>
        </row>
        <row r="67">
          <cell r="F67">
            <v>27.349</v>
          </cell>
        </row>
        <row r="70">
          <cell r="F70">
            <v>2990</v>
          </cell>
        </row>
        <row r="71">
          <cell r="F71">
            <v>60.082000000000001</v>
          </cell>
        </row>
        <row r="72">
          <cell r="F72">
            <v>584</v>
          </cell>
        </row>
        <row r="79">
          <cell r="F79">
            <v>2229.8609999999999</v>
          </cell>
        </row>
        <row r="80">
          <cell r="F80">
            <v>198.47499999999999</v>
          </cell>
        </row>
        <row r="81">
          <cell r="F81">
            <v>21.885000000000002</v>
          </cell>
        </row>
        <row r="86">
          <cell r="F86">
            <v>154.85</v>
          </cell>
        </row>
        <row r="91">
          <cell r="F91">
            <v>121.756</v>
          </cell>
        </row>
        <row r="96">
          <cell r="F96">
            <v>634.80099999999993</v>
          </cell>
        </row>
        <row r="112">
          <cell r="F112">
            <v>25.42</v>
          </cell>
        </row>
        <row r="122">
          <cell r="F122">
            <v>1731.6</v>
          </cell>
        </row>
        <row r="126">
          <cell r="F126">
            <v>65.61</v>
          </cell>
        </row>
        <row r="129">
          <cell r="F129">
            <v>78.917000000000002</v>
          </cell>
        </row>
        <row r="134">
          <cell r="F134">
            <v>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 период 07,2019 4,09,2019"/>
      <sheetName val="ИТС за 7 мес."/>
      <sheetName val="за 5 месяцев 2018г"/>
      <sheetName val="1ВХ -07"/>
    </sheetNames>
    <sheetDataSet>
      <sheetData sheetId="0"/>
      <sheetData sheetId="1">
        <row r="8">
          <cell r="K8">
            <v>266.55</v>
          </cell>
        </row>
        <row r="9">
          <cell r="K9">
            <v>244.21600000000001</v>
          </cell>
        </row>
        <row r="14">
          <cell r="K14">
            <v>79894.763000000006</v>
          </cell>
        </row>
        <row r="15">
          <cell r="K15">
            <v>7110.8739999999998</v>
          </cell>
        </row>
        <row r="16">
          <cell r="K16">
            <v>1129.6680000000001</v>
          </cell>
        </row>
        <row r="31">
          <cell r="H31">
            <v>463.82799999999997</v>
          </cell>
        </row>
        <row r="35">
          <cell r="K35">
            <v>27282.154999999999</v>
          </cell>
        </row>
        <row r="36">
          <cell r="K36">
            <v>2562.326</v>
          </cell>
        </row>
        <row r="37">
          <cell r="K37">
            <v>406.75299999999999</v>
          </cell>
        </row>
        <row r="38">
          <cell r="K38">
            <v>172.83699999999999</v>
          </cell>
        </row>
        <row r="45">
          <cell r="K45">
            <v>6645.8419999999996</v>
          </cell>
        </row>
        <row r="59">
          <cell r="K59">
            <v>165.68700000000001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корек. подача "/>
      <sheetName val="свод за 7 мес."/>
      <sheetName val="1.1 Сырье "/>
      <sheetName val="1.1 Сырье  (2)"/>
      <sheetName val="1.2 ГСМ"/>
      <sheetName val="весь приход ГСМ"/>
      <sheetName val="1.3 Э-эн "/>
      <sheetName val="1.4 Вода"/>
      <sheetName val="2.ЗП"/>
      <sheetName val="3.Амортиз"/>
      <sheetName val="4.Ремонт"/>
      <sheetName val="5.4 ОТ и ТБ"/>
      <sheetName val="6.2 Налоги "/>
      <sheetName val="6.4 СВОД по Прочим"/>
      <sheetName val="6.4.1 ЛЭП"/>
      <sheetName val="6.4.2 Техосмотр"/>
      <sheetName val="6.4.3 Рем.авто"/>
      <sheetName val="6.4.4 ИСО"/>
      <sheetName val="6.4.5 Объявл."/>
      <sheetName val="6.4.6 Лаб.иссл.воды"/>
      <sheetName val="6.5 Ком.усл."/>
      <sheetName val="7.1 Сырье  АУП"/>
      <sheetName val="7.2-4 ЗП "/>
      <sheetName val="7.5 Усл. банка АУП"/>
      <sheetName val="7.6.Амортиз АУП"/>
      <sheetName val="7.7 Рем.авто АУП"/>
      <sheetName val="7.8 Ком.усл.АУП"/>
      <sheetName val="7.9 Оргтехн.АУП"/>
      <sheetName val="7.10 Команд.АУП"/>
      <sheetName val="7.11 Связь АУП"/>
      <sheetName val="7.12 Канцтов АУП"/>
      <sheetName val="7.12 Канцтов АУП (2)"/>
      <sheetName val="7.13 Налоги АУП"/>
      <sheetName val="8.1 Страхов.АУП"/>
      <sheetName val="8.2 Подписка АУП "/>
      <sheetName val="8.5.1 Видеоконф"/>
      <sheetName val="8.5.2 Обучение АУП"/>
      <sheetName val="8.5.3 Сопровождение 1С"/>
      <sheetName val="VI. Объемы1 (2)"/>
      <sheetName val="Справка к карточк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0">
          <cell r="F2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">
          <cell r="F16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33">
          <cell r="F133">
            <v>27479.093450000004</v>
          </cell>
          <cell r="G133">
            <v>7461.9780550000005</v>
          </cell>
        </row>
      </sheetData>
      <sheetData sheetId="39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БАК_Факт_7 мес 2019"/>
      <sheetName val="прочие"/>
    </sheetNames>
    <sheetDataSet>
      <sheetData sheetId="0"/>
      <sheetData sheetId="1">
        <row r="15">
          <cell r="C15">
            <v>1502278.05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ИТС 07.18-06.19"/>
      <sheetName val="ИТС 2018"/>
      <sheetName val="ИТС 2019 5+7 мес"/>
      <sheetName val="МПУ"/>
      <sheetName val="ШПУ"/>
      <sheetName val="ТПУ"/>
      <sheetName val="ТюльПУ"/>
      <sheetName val="ОПУ"/>
      <sheetName val="Толеби ПУ"/>
      <sheetName val="объем"/>
    </sheetNames>
    <sheetDataSet>
      <sheetData sheetId="0"/>
      <sheetData sheetId="1"/>
      <sheetData sheetId="2"/>
      <sheetData sheetId="3"/>
      <sheetData sheetId="4">
        <row r="84">
          <cell r="AA84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Тариф Приложение 2 "/>
      <sheetName val="итог _с 01.08.2018"/>
      <sheetName val="5 лет_итого_17.08.2018 (ГК) (2)"/>
      <sheetName val="5 лет_итого_17.08.2018 (ГК)"/>
      <sheetName val="5 лет_итого_17.08.2018"/>
      <sheetName val="с 01.08.2019 г."/>
      <sheetName val="КАЗВОДХОЗ"/>
      <sheetName val="Алмата"/>
      <sheetName val="Актобе"/>
      <sheetName val="ВКФ"/>
      <sheetName val="Жамбыл"/>
      <sheetName val="Павлодар"/>
      <sheetName val="ЮКФ"/>
      <sheetName val="Атырау"/>
      <sheetName val="ЗКФ"/>
      <sheetName val="БАК"/>
      <sheetName val="Караганда"/>
      <sheetName val="Кызорда"/>
      <sheetName val="ЦА"/>
      <sheetName val="КИК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H7">
            <v>254449.30649039755</v>
          </cell>
        </row>
        <row r="36">
          <cell r="H36">
            <v>84942.6888500489</v>
          </cell>
        </row>
      </sheetData>
      <sheetData sheetId="8">
        <row r="24">
          <cell r="D24">
            <v>0</v>
          </cell>
        </row>
      </sheetData>
      <sheetData sheetId="9">
        <row r="16">
          <cell r="H16">
            <v>16438.792405581735</v>
          </cell>
        </row>
      </sheetData>
      <sheetData sheetId="10">
        <row r="7">
          <cell r="I7">
            <v>103368.27205734198</v>
          </cell>
        </row>
      </sheetData>
      <sheetData sheetId="11">
        <row r="11">
          <cell r="H11">
            <v>31247.409785741016</v>
          </cell>
        </row>
      </sheetData>
      <sheetData sheetId="12">
        <row r="6">
          <cell r="H6">
            <v>151285.63855448714</v>
          </cell>
        </row>
      </sheetData>
      <sheetData sheetId="13">
        <row r="7">
          <cell r="O7">
            <v>245209.98888315057</v>
          </cell>
        </row>
      </sheetData>
      <sheetData sheetId="14">
        <row r="15">
          <cell r="L15">
            <v>79024.929969803939</v>
          </cell>
        </row>
      </sheetData>
      <sheetData sheetId="15">
        <row r="6">
          <cell r="W6">
            <v>118064.65225272819</v>
          </cell>
        </row>
      </sheetData>
      <sheetData sheetId="16">
        <row r="10">
          <cell r="I10">
            <v>294843.71677253494</v>
          </cell>
        </row>
      </sheetData>
      <sheetData sheetId="17">
        <row r="18">
          <cell r="K18">
            <v>1075345.0012797732</v>
          </cell>
        </row>
      </sheetData>
      <sheetData sheetId="18">
        <row r="14">
          <cell r="D14">
            <v>7220.18</v>
          </cell>
        </row>
      </sheetData>
      <sheetData sheetId="19">
        <row r="6">
          <cell r="J6">
            <v>8342076.5251208805</v>
          </cell>
        </row>
      </sheetData>
      <sheetData sheetId="2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 refreshError="1">
        <row r="1">
          <cell r="D1">
            <v>1.9999999999999996</v>
          </cell>
        </row>
      </sheetData>
      <sheetData sheetId="1" refreshError="1">
        <row r="10">
          <cell r="I10">
            <v>3.5255000000000001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>
        <row r="1">
          <cell r="D1">
            <v>0.1</v>
          </cell>
        </row>
      </sheetData>
      <sheetData sheetId="1">
        <row r="10">
          <cell r="I10">
            <v>3.5255000000000001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nfigure"/>
      <sheetName val="Exchange Rate Link Sheet"/>
      <sheetName val="Technology PL"/>
    </sheetNames>
    <sheetDataSet>
      <sheetData sheetId="0">
        <row r="1">
          <cell r="D1">
            <v>0.1</v>
          </cell>
        </row>
      </sheetData>
      <sheetData sheetId="1">
        <row r="10">
          <cell r="I10">
            <v>3.5255000000000001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U2 775 - COGS comparison per su"/>
      <sheetName val="KreПК"/>
      <sheetName val="Sheet1"/>
      <sheetName val="7.1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misc"/>
      <sheetName val="finbal10"/>
      <sheetName val="KCC"/>
      <sheetName val="Данные"/>
      <sheetName val="П"/>
      <sheetName val="Production_ref_Q4"/>
      <sheetName val="Sales-COS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Russia Print Version"/>
      <sheetName val="12НК"/>
      <sheetName val="3НК"/>
      <sheetName val="7НК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Comp06"/>
      <sheetName val="Keys"/>
      <sheetName val="Precios"/>
      <sheetName val="Analytics"/>
      <sheetName val="FA Movement Kyrg"/>
      <sheetName val="Reference"/>
      <sheetName val="д.7.001"/>
      <sheetName val="-расчет налогов от ФОТ  на 2014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6.12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1"/>
      <sheetName val="10"/>
      <sheetName val="7"/>
      <sheetName val="факс(2005-20гг.)"/>
      <sheetName val="I KEY INFORMATION"/>
      <sheetName val="почтов.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Pro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rgpbak20061@rambler.ru" TargetMode="External"/><Relationship Id="rId1" Type="http://schemas.openxmlformats.org/officeDocument/2006/relationships/hyperlink" Target="jl:1039135.100%20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vodakaraganda@mail.ru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VB160"/>
  <sheetViews>
    <sheetView view="pageBreakPreview" zoomScale="40" zoomScaleNormal="70" zoomScaleSheetLayoutView="40" workbookViewId="0">
      <pane xSplit="8" ySplit="20" topLeftCell="I54" activePane="bottomRight" state="frozen"/>
      <selection pane="topRight" activeCell="H1" sqref="H1"/>
      <selection pane="bottomLeft" activeCell="A18" sqref="A18"/>
      <selection pane="bottomRight" activeCell="D63" sqref="D63"/>
    </sheetView>
  </sheetViews>
  <sheetFormatPr defaultRowHeight="15.75"/>
  <cols>
    <col min="1" max="1" width="8" style="1" customWidth="1"/>
    <col min="2" max="2" width="59.5703125" style="2" customWidth="1"/>
    <col min="3" max="3" width="13" style="2" customWidth="1"/>
    <col min="4" max="4" width="19.7109375" style="5" customWidth="1"/>
    <col min="5" max="5" width="20.140625" style="7" customWidth="1"/>
    <col min="6" max="6" width="15.42578125" style="8" customWidth="1"/>
    <col min="7" max="7" width="66.42578125" style="8" hidden="1" customWidth="1"/>
    <col min="8" max="8" width="20.85546875" style="119" customWidth="1"/>
    <col min="9" max="10" width="20.5703125" style="119" customWidth="1"/>
    <col min="11" max="11" width="20.7109375" style="121" customWidth="1"/>
    <col min="12" max="12" width="20.85546875" style="121" customWidth="1"/>
    <col min="13" max="13" width="22.140625" style="121" customWidth="1"/>
    <col min="14" max="14" width="26.42578125" style="123" bestFit="1" customWidth="1"/>
    <col min="15" max="15" width="19.28515625" style="123" bestFit="1" customWidth="1"/>
    <col min="16" max="16" width="20.140625" style="119" customWidth="1"/>
    <col min="17" max="18" width="19.5703125" style="119" customWidth="1"/>
    <col min="19" max="19" width="9.140625" style="4"/>
    <col min="20" max="20" width="17.7109375" style="4" bestFit="1" customWidth="1"/>
    <col min="21" max="238" width="9.140625" style="4"/>
    <col min="239" max="239" width="5.7109375" style="4" customWidth="1"/>
    <col min="240" max="240" width="65" style="4" customWidth="1"/>
    <col min="241" max="241" width="20" style="4" customWidth="1"/>
    <col min="242" max="242" width="26.28515625" style="4" customWidth="1"/>
    <col min="243" max="243" width="22.140625" style="4" customWidth="1"/>
    <col min="244" max="244" width="0.140625" style="4" customWidth="1"/>
    <col min="245" max="245" width="19.140625" style="4" customWidth="1"/>
    <col min="246" max="247" width="0" style="4" hidden="1" customWidth="1"/>
    <col min="248" max="248" width="153.85546875" style="4" customWidth="1"/>
    <col min="249" max="249" width="14.85546875" style="4" customWidth="1"/>
    <col min="250" max="250" width="16.7109375" style="4" bestFit="1" customWidth="1"/>
    <col min="251" max="494" width="9.140625" style="4"/>
    <col min="495" max="495" width="5.7109375" style="4" customWidth="1"/>
    <col min="496" max="496" width="65" style="4" customWidth="1"/>
    <col min="497" max="497" width="20" style="4" customWidth="1"/>
    <col min="498" max="498" width="26.28515625" style="4" customWidth="1"/>
    <col min="499" max="499" width="22.140625" style="4" customWidth="1"/>
    <col min="500" max="500" width="0.140625" style="4" customWidth="1"/>
    <col min="501" max="501" width="19.140625" style="4" customWidth="1"/>
    <col min="502" max="503" width="0" style="4" hidden="1" customWidth="1"/>
    <col min="504" max="504" width="153.85546875" style="4" customWidth="1"/>
    <col min="505" max="505" width="14.85546875" style="4" customWidth="1"/>
    <col min="506" max="506" width="16.7109375" style="4" bestFit="1" customWidth="1"/>
    <col min="507" max="750" width="9.140625" style="4"/>
    <col min="751" max="751" width="5.7109375" style="4" customWidth="1"/>
    <col min="752" max="752" width="65" style="4" customWidth="1"/>
    <col min="753" max="753" width="20" style="4" customWidth="1"/>
    <col min="754" max="754" width="26.28515625" style="4" customWidth="1"/>
    <col min="755" max="755" width="22.140625" style="4" customWidth="1"/>
    <col min="756" max="756" width="0.140625" style="4" customWidth="1"/>
    <col min="757" max="757" width="19.140625" style="4" customWidth="1"/>
    <col min="758" max="759" width="0" style="4" hidden="1" customWidth="1"/>
    <col min="760" max="760" width="153.85546875" style="4" customWidth="1"/>
    <col min="761" max="761" width="14.85546875" style="4" customWidth="1"/>
    <col min="762" max="762" width="16.7109375" style="4" bestFit="1" customWidth="1"/>
    <col min="763" max="1006" width="9.140625" style="4"/>
    <col min="1007" max="1007" width="5.7109375" style="4" customWidth="1"/>
    <col min="1008" max="1008" width="65" style="4" customWidth="1"/>
    <col min="1009" max="1009" width="20" style="4" customWidth="1"/>
    <col min="1010" max="1010" width="26.28515625" style="4" customWidth="1"/>
    <col min="1011" max="1011" width="22.140625" style="4" customWidth="1"/>
    <col min="1012" max="1012" width="0.140625" style="4" customWidth="1"/>
    <col min="1013" max="1013" width="19.140625" style="4" customWidth="1"/>
    <col min="1014" max="1015" width="0" style="4" hidden="1" customWidth="1"/>
    <col min="1016" max="1016" width="153.85546875" style="4" customWidth="1"/>
    <col min="1017" max="1017" width="14.85546875" style="4" customWidth="1"/>
    <col min="1018" max="1018" width="16.7109375" style="4" bestFit="1" customWidth="1"/>
    <col min="1019" max="1262" width="9.140625" style="4"/>
    <col min="1263" max="1263" width="5.7109375" style="4" customWidth="1"/>
    <col min="1264" max="1264" width="65" style="4" customWidth="1"/>
    <col min="1265" max="1265" width="20" style="4" customWidth="1"/>
    <col min="1266" max="1266" width="26.28515625" style="4" customWidth="1"/>
    <col min="1267" max="1267" width="22.140625" style="4" customWidth="1"/>
    <col min="1268" max="1268" width="0.140625" style="4" customWidth="1"/>
    <col min="1269" max="1269" width="19.140625" style="4" customWidth="1"/>
    <col min="1270" max="1271" width="0" style="4" hidden="1" customWidth="1"/>
    <col min="1272" max="1272" width="153.85546875" style="4" customWidth="1"/>
    <col min="1273" max="1273" width="14.85546875" style="4" customWidth="1"/>
    <col min="1274" max="1274" width="16.7109375" style="4" bestFit="1" customWidth="1"/>
    <col min="1275" max="1518" width="9.140625" style="4"/>
    <col min="1519" max="1519" width="5.7109375" style="4" customWidth="1"/>
    <col min="1520" max="1520" width="65" style="4" customWidth="1"/>
    <col min="1521" max="1521" width="20" style="4" customWidth="1"/>
    <col min="1522" max="1522" width="26.28515625" style="4" customWidth="1"/>
    <col min="1523" max="1523" width="22.140625" style="4" customWidth="1"/>
    <col min="1524" max="1524" width="0.140625" style="4" customWidth="1"/>
    <col min="1525" max="1525" width="19.140625" style="4" customWidth="1"/>
    <col min="1526" max="1527" width="0" style="4" hidden="1" customWidth="1"/>
    <col min="1528" max="1528" width="153.85546875" style="4" customWidth="1"/>
    <col min="1529" max="1529" width="14.85546875" style="4" customWidth="1"/>
    <col min="1530" max="1530" width="16.7109375" style="4" bestFit="1" customWidth="1"/>
    <col min="1531" max="1774" width="9.140625" style="4"/>
    <col min="1775" max="1775" width="5.7109375" style="4" customWidth="1"/>
    <col min="1776" max="1776" width="65" style="4" customWidth="1"/>
    <col min="1777" max="1777" width="20" style="4" customWidth="1"/>
    <col min="1778" max="1778" width="26.28515625" style="4" customWidth="1"/>
    <col min="1779" max="1779" width="22.140625" style="4" customWidth="1"/>
    <col min="1780" max="1780" width="0.140625" style="4" customWidth="1"/>
    <col min="1781" max="1781" width="19.140625" style="4" customWidth="1"/>
    <col min="1782" max="1783" width="0" style="4" hidden="1" customWidth="1"/>
    <col min="1784" max="1784" width="153.85546875" style="4" customWidth="1"/>
    <col min="1785" max="1785" width="14.85546875" style="4" customWidth="1"/>
    <col min="1786" max="1786" width="16.7109375" style="4" bestFit="1" customWidth="1"/>
    <col min="1787" max="2030" width="9.140625" style="4"/>
    <col min="2031" max="2031" width="5.7109375" style="4" customWidth="1"/>
    <col min="2032" max="2032" width="65" style="4" customWidth="1"/>
    <col min="2033" max="2033" width="20" style="4" customWidth="1"/>
    <col min="2034" max="2034" width="26.28515625" style="4" customWidth="1"/>
    <col min="2035" max="2035" width="22.140625" style="4" customWidth="1"/>
    <col min="2036" max="2036" width="0.140625" style="4" customWidth="1"/>
    <col min="2037" max="2037" width="19.140625" style="4" customWidth="1"/>
    <col min="2038" max="2039" width="0" style="4" hidden="1" customWidth="1"/>
    <col min="2040" max="2040" width="153.85546875" style="4" customWidth="1"/>
    <col min="2041" max="2041" width="14.85546875" style="4" customWidth="1"/>
    <col min="2042" max="2042" width="16.7109375" style="4" bestFit="1" customWidth="1"/>
    <col min="2043" max="2286" width="9.140625" style="4"/>
    <col min="2287" max="2287" width="5.7109375" style="4" customWidth="1"/>
    <col min="2288" max="2288" width="65" style="4" customWidth="1"/>
    <col min="2289" max="2289" width="20" style="4" customWidth="1"/>
    <col min="2290" max="2290" width="26.28515625" style="4" customWidth="1"/>
    <col min="2291" max="2291" width="22.140625" style="4" customWidth="1"/>
    <col min="2292" max="2292" width="0.140625" style="4" customWidth="1"/>
    <col min="2293" max="2293" width="19.140625" style="4" customWidth="1"/>
    <col min="2294" max="2295" width="0" style="4" hidden="1" customWidth="1"/>
    <col min="2296" max="2296" width="153.85546875" style="4" customWidth="1"/>
    <col min="2297" max="2297" width="14.85546875" style="4" customWidth="1"/>
    <col min="2298" max="2298" width="16.7109375" style="4" bestFit="1" customWidth="1"/>
    <col min="2299" max="2542" width="9.140625" style="4"/>
    <col min="2543" max="2543" width="5.7109375" style="4" customWidth="1"/>
    <col min="2544" max="2544" width="65" style="4" customWidth="1"/>
    <col min="2545" max="2545" width="20" style="4" customWidth="1"/>
    <col min="2546" max="2546" width="26.28515625" style="4" customWidth="1"/>
    <col min="2547" max="2547" width="22.140625" style="4" customWidth="1"/>
    <col min="2548" max="2548" width="0.140625" style="4" customWidth="1"/>
    <col min="2549" max="2549" width="19.140625" style="4" customWidth="1"/>
    <col min="2550" max="2551" width="0" style="4" hidden="1" customWidth="1"/>
    <col min="2552" max="2552" width="153.85546875" style="4" customWidth="1"/>
    <col min="2553" max="2553" width="14.85546875" style="4" customWidth="1"/>
    <col min="2554" max="2554" width="16.7109375" style="4" bestFit="1" customWidth="1"/>
    <col min="2555" max="2798" width="9.140625" style="4"/>
    <col min="2799" max="2799" width="5.7109375" style="4" customWidth="1"/>
    <col min="2800" max="2800" width="65" style="4" customWidth="1"/>
    <col min="2801" max="2801" width="20" style="4" customWidth="1"/>
    <col min="2802" max="2802" width="26.28515625" style="4" customWidth="1"/>
    <col min="2803" max="2803" width="22.140625" style="4" customWidth="1"/>
    <col min="2804" max="2804" width="0.140625" style="4" customWidth="1"/>
    <col min="2805" max="2805" width="19.140625" style="4" customWidth="1"/>
    <col min="2806" max="2807" width="0" style="4" hidden="1" customWidth="1"/>
    <col min="2808" max="2808" width="153.85546875" style="4" customWidth="1"/>
    <col min="2809" max="2809" width="14.85546875" style="4" customWidth="1"/>
    <col min="2810" max="2810" width="16.7109375" style="4" bestFit="1" customWidth="1"/>
    <col min="2811" max="3054" width="9.140625" style="4"/>
    <col min="3055" max="3055" width="5.7109375" style="4" customWidth="1"/>
    <col min="3056" max="3056" width="65" style="4" customWidth="1"/>
    <col min="3057" max="3057" width="20" style="4" customWidth="1"/>
    <col min="3058" max="3058" width="26.28515625" style="4" customWidth="1"/>
    <col min="3059" max="3059" width="22.140625" style="4" customWidth="1"/>
    <col min="3060" max="3060" width="0.140625" style="4" customWidth="1"/>
    <col min="3061" max="3061" width="19.140625" style="4" customWidth="1"/>
    <col min="3062" max="3063" width="0" style="4" hidden="1" customWidth="1"/>
    <col min="3064" max="3064" width="153.85546875" style="4" customWidth="1"/>
    <col min="3065" max="3065" width="14.85546875" style="4" customWidth="1"/>
    <col min="3066" max="3066" width="16.7109375" style="4" bestFit="1" customWidth="1"/>
    <col min="3067" max="3310" width="9.140625" style="4"/>
    <col min="3311" max="3311" width="5.7109375" style="4" customWidth="1"/>
    <col min="3312" max="3312" width="65" style="4" customWidth="1"/>
    <col min="3313" max="3313" width="20" style="4" customWidth="1"/>
    <col min="3314" max="3314" width="26.28515625" style="4" customWidth="1"/>
    <col min="3315" max="3315" width="22.140625" style="4" customWidth="1"/>
    <col min="3316" max="3316" width="0.140625" style="4" customWidth="1"/>
    <col min="3317" max="3317" width="19.140625" style="4" customWidth="1"/>
    <col min="3318" max="3319" width="0" style="4" hidden="1" customWidth="1"/>
    <col min="3320" max="3320" width="153.85546875" style="4" customWidth="1"/>
    <col min="3321" max="3321" width="14.85546875" style="4" customWidth="1"/>
    <col min="3322" max="3322" width="16.7109375" style="4" bestFit="1" customWidth="1"/>
    <col min="3323" max="3566" width="9.140625" style="4"/>
    <col min="3567" max="3567" width="5.7109375" style="4" customWidth="1"/>
    <col min="3568" max="3568" width="65" style="4" customWidth="1"/>
    <col min="3569" max="3569" width="20" style="4" customWidth="1"/>
    <col min="3570" max="3570" width="26.28515625" style="4" customWidth="1"/>
    <col min="3571" max="3571" width="22.140625" style="4" customWidth="1"/>
    <col min="3572" max="3572" width="0.140625" style="4" customWidth="1"/>
    <col min="3573" max="3573" width="19.140625" style="4" customWidth="1"/>
    <col min="3574" max="3575" width="0" style="4" hidden="1" customWidth="1"/>
    <col min="3576" max="3576" width="153.85546875" style="4" customWidth="1"/>
    <col min="3577" max="3577" width="14.85546875" style="4" customWidth="1"/>
    <col min="3578" max="3578" width="16.7109375" style="4" bestFit="1" customWidth="1"/>
    <col min="3579" max="3822" width="9.140625" style="4"/>
    <col min="3823" max="3823" width="5.7109375" style="4" customWidth="1"/>
    <col min="3824" max="3824" width="65" style="4" customWidth="1"/>
    <col min="3825" max="3825" width="20" style="4" customWidth="1"/>
    <col min="3826" max="3826" width="26.28515625" style="4" customWidth="1"/>
    <col min="3827" max="3827" width="22.140625" style="4" customWidth="1"/>
    <col min="3828" max="3828" width="0.140625" style="4" customWidth="1"/>
    <col min="3829" max="3829" width="19.140625" style="4" customWidth="1"/>
    <col min="3830" max="3831" width="0" style="4" hidden="1" customWidth="1"/>
    <col min="3832" max="3832" width="153.85546875" style="4" customWidth="1"/>
    <col min="3833" max="3833" width="14.85546875" style="4" customWidth="1"/>
    <col min="3834" max="3834" width="16.7109375" style="4" bestFit="1" customWidth="1"/>
    <col min="3835" max="4078" width="9.140625" style="4"/>
    <col min="4079" max="4079" width="5.7109375" style="4" customWidth="1"/>
    <col min="4080" max="4080" width="65" style="4" customWidth="1"/>
    <col min="4081" max="4081" width="20" style="4" customWidth="1"/>
    <col min="4082" max="4082" width="26.28515625" style="4" customWidth="1"/>
    <col min="4083" max="4083" width="22.140625" style="4" customWidth="1"/>
    <col min="4084" max="4084" width="0.140625" style="4" customWidth="1"/>
    <col min="4085" max="4085" width="19.140625" style="4" customWidth="1"/>
    <col min="4086" max="4087" width="0" style="4" hidden="1" customWidth="1"/>
    <col min="4088" max="4088" width="153.85546875" style="4" customWidth="1"/>
    <col min="4089" max="4089" width="14.85546875" style="4" customWidth="1"/>
    <col min="4090" max="4090" width="16.7109375" style="4" bestFit="1" customWidth="1"/>
    <col min="4091" max="4334" width="9.140625" style="4"/>
    <col min="4335" max="4335" width="5.7109375" style="4" customWidth="1"/>
    <col min="4336" max="4336" width="65" style="4" customWidth="1"/>
    <col min="4337" max="4337" width="20" style="4" customWidth="1"/>
    <col min="4338" max="4338" width="26.28515625" style="4" customWidth="1"/>
    <col min="4339" max="4339" width="22.140625" style="4" customWidth="1"/>
    <col min="4340" max="4340" width="0.140625" style="4" customWidth="1"/>
    <col min="4341" max="4341" width="19.140625" style="4" customWidth="1"/>
    <col min="4342" max="4343" width="0" style="4" hidden="1" customWidth="1"/>
    <col min="4344" max="4344" width="153.85546875" style="4" customWidth="1"/>
    <col min="4345" max="4345" width="14.85546875" style="4" customWidth="1"/>
    <col min="4346" max="4346" width="16.7109375" style="4" bestFit="1" customWidth="1"/>
    <col min="4347" max="4590" width="9.140625" style="4"/>
    <col min="4591" max="4591" width="5.7109375" style="4" customWidth="1"/>
    <col min="4592" max="4592" width="65" style="4" customWidth="1"/>
    <col min="4593" max="4593" width="20" style="4" customWidth="1"/>
    <col min="4594" max="4594" width="26.28515625" style="4" customWidth="1"/>
    <col min="4595" max="4595" width="22.140625" style="4" customWidth="1"/>
    <col min="4596" max="4596" width="0.140625" style="4" customWidth="1"/>
    <col min="4597" max="4597" width="19.140625" style="4" customWidth="1"/>
    <col min="4598" max="4599" width="0" style="4" hidden="1" customWidth="1"/>
    <col min="4600" max="4600" width="153.85546875" style="4" customWidth="1"/>
    <col min="4601" max="4601" width="14.85546875" style="4" customWidth="1"/>
    <col min="4602" max="4602" width="16.7109375" style="4" bestFit="1" customWidth="1"/>
    <col min="4603" max="4846" width="9.140625" style="4"/>
    <col min="4847" max="4847" width="5.7109375" style="4" customWidth="1"/>
    <col min="4848" max="4848" width="65" style="4" customWidth="1"/>
    <col min="4849" max="4849" width="20" style="4" customWidth="1"/>
    <col min="4850" max="4850" width="26.28515625" style="4" customWidth="1"/>
    <col min="4851" max="4851" width="22.140625" style="4" customWidth="1"/>
    <col min="4852" max="4852" width="0.140625" style="4" customWidth="1"/>
    <col min="4853" max="4853" width="19.140625" style="4" customWidth="1"/>
    <col min="4854" max="4855" width="0" style="4" hidden="1" customWidth="1"/>
    <col min="4856" max="4856" width="153.85546875" style="4" customWidth="1"/>
    <col min="4857" max="4857" width="14.85546875" style="4" customWidth="1"/>
    <col min="4858" max="4858" width="16.7109375" style="4" bestFit="1" customWidth="1"/>
    <col min="4859" max="5102" width="9.140625" style="4"/>
    <col min="5103" max="5103" width="5.7109375" style="4" customWidth="1"/>
    <col min="5104" max="5104" width="65" style="4" customWidth="1"/>
    <col min="5105" max="5105" width="20" style="4" customWidth="1"/>
    <col min="5106" max="5106" width="26.28515625" style="4" customWidth="1"/>
    <col min="5107" max="5107" width="22.140625" style="4" customWidth="1"/>
    <col min="5108" max="5108" width="0.140625" style="4" customWidth="1"/>
    <col min="5109" max="5109" width="19.140625" style="4" customWidth="1"/>
    <col min="5110" max="5111" width="0" style="4" hidden="1" customWidth="1"/>
    <col min="5112" max="5112" width="153.85546875" style="4" customWidth="1"/>
    <col min="5113" max="5113" width="14.85546875" style="4" customWidth="1"/>
    <col min="5114" max="5114" width="16.7109375" style="4" bestFit="1" customWidth="1"/>
    <col min="5115" max="5358" width="9.140625" style="4"/>
    <col min="5359" max="5359" width="5.7109375" style="4" customWidth="1"/>
    <col min="5360" max="5360" width="65" style="4" customWidth="1"/>
    <col min="5361" max="5361" width="20" style="4" customWidth="1"/>
    <col min="5362" max="5362" width="26.28515625" style="4" customWidth="1"/>
    <col min="5363" max="5363" width="22.140625" style="4" customWidth="1"/>
    <col min="5364" max="5364" width="0.140625" style="4" customWidth="1"/>
    <col min="5365" max="5365" width="19.140625" style="4" customWidth="1"/>
    <col min="5366" max="5367" width="0" style="4" hidden="1" customWidth="1"/>
    <col min="5368" max="5368" width="153.85546875" style="4" customWidth="1"/>
    <col min="5369" max="5369" width="14.85546875" style="4" customWidth="1"/>
    <col min="5370" max="5370" width="16.7109375" style="4" bestFit="1" customWidth="1"/>
    <col min="5371" max="5614" width="9.140625" style="4"/>
    <col min="5615" max="5615" width="5.7109375" style="4" customWidth="1"/>
    <col min="5616" max="5616" width="65" style="4" customWidth="1"/>
    <col min="5617" max="5617" width="20" style="4" customWidth="1"/>
    <col min="5618" max="5618" width="26.28515625" style="4" customWidth="1"/>
    <col min="5619" max="5619" width="22.140625" style="4" customWidth="1"/>
    <col min="5620" max="5620" width="0.140625" style="4" customWidth="1"/>
    <col min="5621" max="5621" width="19.140625" style="4" customWidth="1"/>
    <col min="5622" max="5623" width="0" style="4" hidden="1" customWidth="1"/>
    <col min="5624" max="5624" width="153.85546875" style="4" customWidth="1"/>
    <col min="5625" max="5625" width="14.85546875" style="4" customWidth="1"/>
    <col min="5626" max="5626" width="16.7109375" style="4" bestFit="1" customWidth="1"/>
    <col min="5627" max="5870" width="9.140625" style="4"/>
    <col min="5871" max="5871" width="5.7109375" style="4" customWidth="1"/>
    <col min="5872" max="5872" width="65" style="4" customWidth="1"/>
    <col min="5873" max="5873" width="20" style="4" customWidth="1"/>
    <col min="5874" max="5874" width="26.28515625" style="4" customWidth="1"/>
    <col min="5875" max="5875" width="22.140625" style="4" customWidth="1"/>
    <col min="5876" max="5876" width="0.140625" style="4" customWidth="1"/>
    <col min="5877" max="5877" width="19.140625" style="4" customWidth="1"/>
    <col min="5878" max="5879" width="0" style="4" hidden="1" customWidth="1"/>
    <col min="5880" max="5880" width="153.85546875" style="4" customWidth="1"/>
    <col min="5881" max="5881" width="14.85546875" style="4" customWidth="1"/>
    <col min="5882" max="5882" width="16.7109375" style="4" bestFit="1" customWidth="1"/>
    <col min="5883" max="6126" width="9.140625" style="4"/>
    <col min="6127" max="6127" width="5.7109375" style="4" customWidth="1"/>
    <col min="6128" max="6128" width="65" style="4" customWidth="1"/>
    <col min="6129" max="6129" width="20" style="4" customWidth="1"/>
    <col min="6130" max="6130" width="26.28515625" style="4" customWidth="1"/>
    <col min="6131" max="6131" width="22.140625" style="4" customWidth="1"/>
    <col min="6132" max="6132" width="0.140625" style="4" customWidth="1"/>
    <col min="6133" max="6133" width="19.140625" style="4" customWidth="1"/>
    <col min="6134" max="6135" width="0" style="4" hidden="1" customWidth="1"/>
    <col min="6136" max="6136" width="153.85546875" style="4" customWidth="1"/>
    <col min="6137" max="6137" width="14.85546875" style="4" customWidth="1"/>
    <col min="6138" max="6138" width="16.7109375" style="4" bestFit="1" customWidth="1"/>
    <col min="6139" max="6382" width="9.140625" style="4"/>
    <col min="6383" max="6383" width="5.7109375" style="4" customWidth="1"/>
    <col min="6384" max="6384" width="65" style="4" customWidth="1"/>
    <col min="6385" max="6385" width="20" style="4" customWidth="1"/>
    <col min="6386" max="6386" width="26.28515625" style="4" customWidth="1"/>
    <col min="6387" max="6387" width="22.140625" style="4" customWidth="1"/>
    <col min="6388" max="6388" width="0.140625" style="4" customWidth="1"/>
    <col min="6389" max="6389" width="19.140625" style="4" customWidth="1"/>
    <col min="6390" max="6391" width="0" style="4" hidden="1" customWidth="1"/>
    <col min="6392" max="6392" width="153.85546875" style="4" customWidth="1"/>
    <col min="6393" max="6393" width="14.85546875" style="4" customWidth="1"/>
    <col min="6394" max="6394" width="16.7109375" style="4" bestFit="1" customWidth="1"/>
    <col min="6395" max="6638" width="9.140625" style="4"/>
    <col min="6639" max="6639" width="5.7109375" style="4" customWidth="1"/>
    <col min="6640" max="6640" width="65" style="4" customWidth="1"/>
    <col min="6641" max="6641" width="20" style="4" customWidth="1"/>
    <col min="6642" max="6642" width="26.28515625" style="4" customWidth="1"/>
    <col min="6643" max="6643" width="22.140625" style="4" customWidth="1"/>
    <col min="6644" max="6644" width="0.140625" style="4" customWidth="1"/>
    <col min="6645" max="6645" width="19.140625" style="4" customWidth="1"/>
    <col min="6646" max="6647" width="0" style="4" hidden="1" customWidth="1"/>
    <col min="6648" max="6648" width="153.85546875" style="4" customWidth="1"/>
    <col min="6649" max="6649" width="14.85546875" style="4" customWidth="1"/>
    <col min="6650" max="6650" width="16.7109375" style="4" bestFit="1" customWidth="1"/>
    <col min="6651" max="6894" width="9.140625" style="4"/>
    <col min="6895" max="6895" width="5.7109375" style="4" customWidth="1"/>
    <col min="6896" max="6896" width="65" style="4" customWidth="1"/>
    <col min="6897" max="6897" width="20" style="4" customWidth="1"/>
    <col min="6898" max="6898" width="26.28515625" style="4" customWidth="1"/>
    <col min="6899" max="6899" width="22.140625" style="4" customWidth="1"/>
    <col min="6900" max="6900" width="0.140625" style="4" customWidth="1"/>
    <col min="6901" max="6901" width="19.140625" style="4" customWidth="1"/>
    <col min="6902" max="6903" width="0" style="4" hidden="1" customWidth="1"/>
    <col min="6904" max="6904" width="153.85546875" style="4" customWidth="1"/>
    <col min="6905" max="6905" width="14.85546875" style="4" customWidth="1"/>
    <col min="6906" max="6906" width="16.7109375" style="4" bestFit="1" customWidth="1"/>
    <col min="6907" max="7150" width="9.140625" style="4"/>
    <col min="7151" max="7151" width="5.7109375" style="4" customWidth="1"/>
    <col min="7152" max="7152" width="65" style="4" customWidth="1"/>
    <col min="7153" max="7153" width="20" style="4" customWidth="1"/>
    <col min="7154" max="7154" width="26.28515625" style="4" customWidth="1"/>
    <col min="7155" max="7155" width="22.140625" style="4" customWidth="1"/>
    <col min="7156" max="7156" width="0.140625" style="4" customWidth="1"/>
    <col min="7157" max="7157" width="19.140625" style="4" customWidth="1"/>
    <col min="7158" max="7159" width="0" style="4" hidden="1" customWidth="1"/>
    <col min="7160" max="7160" width="153.85546875" style="4" customWidth="1"/>
    <col min="7161" max="7161" width="14.85546875" style="4" customWidth="1"/>
    <col min="7162" max="7162" width="16.7109375" style="4" bestFit="1" customWidth="1"/>
    <col min="7163" max="7406" width="9.140625" style="4"/>
    <col min="7407" max="7407" width="5.7109375" style="4" customWidth="1"/>
    <col min="7408" max="7408" width="65" style="4" customWidth="1"/>
    <col min="7409" max="7409" width="20" style="4" customWidth="1"/>
    <col min="7410" max="7410" width="26.28515625" style="4" customWidth="1"/>
    <col min="7411" max="7411" width="22.140625" style="4" customWidth="1"/>
    <col min="7412" max="7412" width="0.140625" style="4" customWidth="1"/>
    <col min="7413" max="7413" width="19.140625" style="4" customWidth="1"/>
    <col min="7414" max="7415" width="0" style="4" hidden="1" customWidth="1"/>
    <col min="7416" max="7416" width="153.85546875" style="4" customWidth="1"/>
    <col min="7417" max="7417" width="14.85546875" style="4" customWidth="1"/>
    <col min="7418" max="7418" width="16.7109375" style="4" bestFit="1" customWidth="1"/>
    <col min="7419" max="7662" width="9.140625" style="4"/>
    <col min="7663" max="7663" width="5.7109375" style="4" customWidth="1"/>
    <col min="7664" max="7664" width="65" style="4" customWidth="1"/>
    <col min="7665" max="7665" width="20" style="4" customWidth="1"/>
    <col min="7666" max="7666" width="26.28515625" style="4" customWidth="1"/>
    <col min="7667" max="7667" width="22.140625" style="4" customWidth="1"/>
    <col min="7668" max="7668" width="0.140625" style="4" customWidth="1"/>
    <col min="7669" max="7669" width="19.140625" style="4" customWidth="1"/>
    <col min="7670" max="7671" width="0" style="4" hidden="1" customWidth="1"/>
    <col min="7672" max="7672" width="153.85546875" style="4" customWidth="1"/>
    <col min="7673" max="7673" width="14.85546875" style="4" customWidth="1"/>
    <col min="7674" max="7674" width="16.7109375" style="4" bestFit="1" customWidth="1"/>
    <col min="7675" max="7918" width="9.140625" style="4"/>
    <col min="7919" max="7919" width="5.7109375" style="4" customWidth="1"/>
    <col min="7920" max="7920" width="65" style="4" customWidth="1"/>
    <col min="7921" max="7921" width="20" style="4" customWidth="1"/>
    <col min="7922" max="7922" width="26.28515625" style="4" customWidth="1"/>
    <col min="7923" max="7923" width="22.140625" style="4" customWidth="1"/>
    <col min="7924" max="7924" width="0.140625" style="4" customWidth="1"/>
    <col min="7925" max="7925" width="19.140625" style="4" customWidth="1"/>
    <col min="7926" max="7927" width="0" style="4" hidden="1" customWidth="1"/>
    <col min="7928" max="7928" width="153.85546875" style="4" customWidth="1"/>
    <col min="7929" max="7929" width="14.85546875" style="4" customWidth="1"/>
    <col min="7930" max="7930" width="16.7109375" style="4" bestFit="1" customWidth="1"/>
    <col min="7931" max="8174" width="9.140625" style="4"/>
    <col min="8175" max="8175" width="5.7109375" style="4" customWidth="1"/>
    <col min="8176" max="8176" width="65" style="4" customWidth="1"/>
    <col min="8177" max="8177" width="20" style="4" customWidth="1"/>
    <col min="8178" max="8178" width="26.28515625" style="4" customWidth="1"/>
    <col min="8179" max="8179" width="22.140625" style="4" customWidth="1"/>
    <col min="8180" max="8180" width="0.140625" style="4" customWidth="1"/>
    <col min="8181" max="8181" width="19.140625" style="4" customWidth="1"/>
    <col min="8182" max="8183" width="0" style="4" hidden="1" customWidth="1"/>
    <col min="8184" max="8184" width="153.85546875" style="4" customWidth="1"/>
    <col min="8185" max="8185" width="14.85546875" style="4" customWidth="1"/>
    <col min="8186" max="8186" width="16.7109375" style="4" bestFit="1" customWidth="1"/>
    <col min="8187" max="8430" width="9.140625" style="4"/>
    <col min="8431" max="8431" width="5.7109375" style="4" customWidth="1"/>
    <col min="8432" max="8432" width="65" style="4" customWidth="1"/>
    <col min="8433" max="8433" width="20" style="4" customWidth="1"/>
    <col min="8434" max="8434" width="26.28515625" style="4" customWidth="1"/>
    <col min="8435" max="8435" width="22.140625" style="4" customWidth="1"/>
    <col min="8436" max="8436" width="0.140625" style="4" customWidth="1"/>
    <col min="8437" max="8437" width="19.140625" style="4" customWidth="1"/>
    <col min="8438" max="8439" width="0" style="4" hidden="1" customWidth="1"/>
    <col min="8440" max="8440" width="153.85546875" style="4" customWidth="1"/>
    <col min="8441" max="8441" width="14.85546875" style="4" customWidth="1"/>
    <col min="8442" max="8442" width="16.7109375" style="4" bestFit="1" customWidth="1"/>
    <col min="8443" max="8686" width="9.140625" style="4"/>
    <col min="8687" max="8687" width="5.7109375" style="4" customWidth="1"/>
    <col min="8688" max="8688" width="65" style="4" customWidth="1"/>
    <col min="8689" max="8689" width="20" style="4" customWidth="1"/>
    <col min="8690" max="8690" width="26.28515625" style="4" customWidth="1"/>
    <col min="8691" max="8691" width="22.140625" style="4" customWidth="1"/>
    <col min="8692" max="8692" width="0.140625" style="4" customWidth="1"/>
    <col min="8693" max="8693" width="19.140625" style="4" customWidth="1"/>
    <col min="8694" max="8695" width="0" style="4" hidden="1" customWidth="1"/>
    <col min="8696" max="8696" width="153.85546875" style="4" customWidth="1"/>
    <col min="8697" max="8697" width="14.85546875" style="4" customWidth="1"/>
    <col min="8698" max="8698" width="16.7109375" style="4" bestFit="1" customWidth="1"/>
    <col min="8699" max="8942" width="9.140625" style="4"/>
    <col min="8943" max="8943" width="5.7109375" style="4" customWidth="1"/>
    <col min="8944" max="8944" width="65" style="4" customWidth="1"/>
    <col min="8945" max="8945" width="20" style="4" customWidth="1"/>
    <col min="8946" max="8946" width="26.28515625" style="4" customWidth="1"/>
    <col min="8947" max="8947" width="22.140625" style="4" customWidth="1"/>
    <col min="8948" max="8948" width="0.140625" style="4" customWidth="1"/>
    <col min="8949" max="8949" width="19.140625" style="4" customWidth="1"/>
    <col min="8950" max="8951" width="0" style="4" hidden="1" customWidth="1"/>
    <col min="8952" max="8952" width="153.85546875" style="4" customWidth="1"/>
    <col min="8953" max="8953" width="14.85546875" style="4" customWidth="1"/>
    <col min="8954" max="8954" width="16.7109375" style="4" bestFit="1" customWidth="1"/>
    <col min="8955" max="9198" width="9.140625" style="4"/>
    <col min="9199" max="9199" width="5.7109375" style="4" customWidth="1"/>
    <col min="9200" max="9200" width="65" style="4" customWidth="1"/>
    <col min="9201" max="9201" width="20" style="4" customWidth="1"/>
    <col min="9202" max="9202" width="26.28515625" style="4" customWidth="1"/>
    <col min="9203" max="9203" width="22.140625" style="4" customWidth="1"/>
    <col min="9204" max="9204" width="0.140625" style="4" customWidth="1"/>
    <col min="9205" max="9205" width="19.140625" style="4" customWidth="1"/>
    <col min="9206" max="9207" width="0" style="4" hidden="1" customWidth="1"/>
    <col min="9208" max="9208" width="153.85546875" style="4" customWidth="1"/>
    <col min="9209" max="9209" width="14.85546875" style="4" customWidth="1"/>
    <col min="9210" max="9210" width="16.7109375" style="4" bestFit="1" customWidth="1"/>
    <col min="9211" max="9454" width="9.140625" style="4"/>
    <col min="9455" max="9455" width="5.7109375" style="4" customWidth="1"/>
    <col min="9456" max="9456" width="65" style="4" customWidth="1"/>
    <col min="9457" max="9457" width="20" style="4" customWidth="1"/>
    <col min="9458" max="9458" width="26.28515625" style="4" customWidth="1"/>
    <col min="9459" max="9459" width="22.140625" style="4" customWidth="1"/>
    <col min="9460" max="9460" width="0.140625" style="4" customWidth="1"/>
    <col min="9461" max="9461" width="19.140625" style="4" customWidth="1"/>
    <col min="9462" max="9463" width="0" style="4" hidden="1" customWidth="1"/>
    <col min="9464" max="9464" width="153.85546875" style="4" customWidth="1"/>
    <col min="9465" max="9465" width="14.85546875" style="4" customWidth="1"/>
    <col min="9466" max="9466" width="16.7109375" style="4" bestFit="1" customWidth="1"/>
    <col min="9467" max="9710" width="9.140625" style="4"/>
    <col min="9711" max="9711" width="5.7109375" style="4" customWidth="1"/>
    <col min="9712" max="9712" width="65" style="4" customWidth="1"/>
    <col min="9713" max="9713" width="20" style="4" customWidth="1"/>
    <col min="9714" max="9714" width="26.28515625" style="4" customWidth="1"/>
    <col min="9715" max="9715" width="22.140625" style="4" customWidth="1"/>
    <col min="9716" max="9716" width="0.140625" style="4" customWidth="1"/>
    <col min="9717" max="9717" width="19.140625" style="4" customWidth="1"/>
    <col min="9718" max="9719" width="0" style="4" hidden="1" customWidth="1"/>
    <col min="9720" max="9720" width="153.85546875" style="4" customWidth="1"/>
    <col min="9721" max="9721" width="14.85546875" style="4" customWidth="1"/>
    <col min="9722" max="9722" width="16.7109375" style="4" bestFit="1" customWidth="1"/>
    <col min="9723" max="9966" width="9.140625" style="4"/>
    <col min="9967" max="9967" width="5.7109375" style="4" customWidth="1"/>
    <col min="9968" max="9968" width="65" style="4" customWidth="1"/>
    <col min="9969" max="9969" width="20" style="4" customWidth="1"/>
    <col min="9970" max="9970" width="26.28515625" style="4" customWidth="1"/>
    <col min="9971" max="9971" width="22.140625" style="4" customWidth="1"/>
    <col min="9972" max="9972" width="0.140625" style="4" customWidth="1"/>
    <col min="9973" max="9973" width="19.140625" style="4" customWidth="1"/>
    <col min="9974" max="9975" width="0" style="4" hidden="1" customWidth="1"/>
    <col min="9976" max="9976" width="153.85546875" style="4" customWidth="1"/>
    <col min="9977" max="9977" width="14.85546875" style="4" customWidth="1"/>
    <col min="9978" max="9978" width="16.7109375" style="4" bestFit="1" customWidth="1"/>
    <col min="9979" max="10222" width="9.140625" style="4"/>
    <col min="10223" max="10223" width="5.7109375" style="4" customWidth="1"/>
    <col min="10224" max="10224" width="65" style="4" customWidth="1"/>
    <col min="10225" max="10225" width="20" style="4" customWidth="1"/>
    <col min="10226" max="10226" width="26.28515625" style="4" customWidth="1"/>
    <col min="10227" max="10227" width="22.140625" style="4" customWidth="1"/>
    <col min="10228" max="10228" width="0.140625" style="4" customWidth="1"/>
    <col min="10229" max="10229" width="19.140625" style="4" customWidth="1"/>
    <col min="10230" max="10231" width="0" style="4" hidden="1" customWidth="1"/>
    <col min="10232" max="10232" width="153.85546875" style="4" customWidth="1"/>
    <col min="10233" max="10233" width="14.85546875" style="4" customWidth="1"/>
    <col min="10234" max="10234" width="16.7109375" style="4" bestFit="1" customWidth="1"/>
    <col min="10235" max="10478" width="9.140625" style="4"/>
    <col min="10479" max="10479" width="5.7109375" style="4" customWidth="1"/>
    <col min="10480" max="10480" width="65" style="4" customWidth="1"/>
    <col min="10481" max="10481" width="20" style="4" customWidth="1"/>
    <col min="10482" max="10482" width="26.28515625" style="4" customWidth="1"/>
    <col min="10483" max="10483" width="22.140625" style="4" customWidth="1"/>
    <col min="10484" max="10484" width="0.140625" style="4" customWidth="1"/>
    <col min="10485" max="10485" width="19.140625" style="4" customWidth="1"/>
    <col min="10486" max="10487" width="0" style="4" hidden="1" customWidth="1"/>
    <col min="10488" max="10488" width="153.85546875" style="4" customWidth="1"/>
    <col min="10489" max="10489" width="14.85546875" style="4" customWidth="1"/>
    <col min="10490" max="10490" width="16.7109375" style="4" bestFit="1" customWidth="1"/>
    <col min="10491" max="10734" width="9.140625" style="4"/>
    <col min="10735" max="10735" width="5.7109375" style="4" customWidth="1"/>
    <col min="10736" max="10736" width="65" style="4" customWidth="1"/>
    <col min="10737" max="10737" width="20" style="4" customWidth="1"/>
    <col min="10738" max="10738" width="26.28515625" style="4" customWidth="1"/>
    <col min="10739" max="10739" width="22.140625" style="4" customWidth="1"/>
    <col min="10740" max="10740" width="0.140625" style="4" customWidth="1"/>
    <col min="10741" max="10741" width="19.140625" style="4" customWidth="1"/>
    <col min="10742" max="10743" width="0" style="4" hidden="1" customWidth="1"/>
    <col min="10744" max="10744" width="153.85546875" style="4" customWidth="1"/>
    <col min="10745" max="10745" width="14.85546875" style="4" customWidth="1"/>
    <col min="10746" max="10746" width="16.7109375" style="4" bestFit="1" customWidth="1"/>
    <col min="10747" max="10990" width="9.140625" style="4"/>
    <col min="10991" max="10991" width="5.7109375" style="4" customWidth="1"/>
    <col min="10992" max="10992" width="65" style="4" customWidth="1"/>
    <col min="10993" max="10993" width="20" style="4" customWidth="1"/>
    <col min="10994" max="10994" width="26.28515625" style="4" customWidth="1"/>
    <col min="10995" max="10995" width="22.140625" style="4" customWidth="1"/>
    <col min="10996" max="10996" width="0.140625" style="4" customWidth="1"/>
    <col min="10997" max="10997" width="19.140625" style="4" customWidth="1"/>
    <col min="10998" max="10999" width="0" style="4" hidden="1" customWidth="1"/>
    <col min="11000" max="11000" width="153.85546875" style="4" customWidth="1"/>
    <col min="11001" max="11001" width="14.85546875" style="4" customWidth="1"/>
    <col min="11002" max="11002" width="16.7109375" style="4" bestFit="1" customWidth="1"/>
    <col min="11003" max="11246" width="9.140625" style="4"/>
    <col min="11247" max="11247" width="5.7109375" style="4" customWidth="1"/>
    <col min="11248" max="11248" width="65" style="4" customWidth="1"/>
    <col min="11249" max="11249" width="20" style="4" customWidth="1"/>
    <col min="11250" max="11250" width="26.28515625" style="4" customWidth="1"/>
    <col min="11251" max="11251" width="22.140625" style="4" customWidth="1"/>
    <col min="11252" max="11252" width="0.140625" style="4" customWidth="1"/>
    <col min="11253" max="11253" width="19.140625" style="4" customWidth="1"/>
    <col min="11254" max="11255" width="0" style="4" hidden="1" customWidth="1"/>
    <col min="11256" max="11256" width="153.85546875" style="4" customWidth="1"/>
    <col min="11257" max="11257" width="14.85546875" style="4" customWidth="1"/>
    <col min="11258" max="11258" width="16.7109375" style="4" bestFit="1" customWidth="1"/>
    <col min="11259" max="11502" width="9.140625" style="4"/>
    <col min="11503" max="11503" width="5.7109375" style="4" customWidth="1"/>
    <col min="11504" max="11504" width="65" style="4" customWidth="1"/>
    <col min="11505" max="11505" width="20" style="4" customWidth="1"/>
    <col min="11506" max="11506" width="26.28515625" style="4" customWidth="1"/>
    <col min="11507" max="11507" width="22.140625" style="4" customWidth="1"/>
    <col min="11508" max="11508" width="0.140625" style="4" customWidth="1"/>
    <col min="11509" max="11509" width="19.140625" style="4" customWidth="1"/>
    <col min="11510" max="11511" width="0" style="4" hidden="1" customWidth="1"/>
    <col min="11512" max="11512" width="153.85546875" style="4" customWidth="1"/>
    <col min="11513" max="11513" width="14.85546875" style="4" customWidth="1"/>
    <col min="11514" max="11514" width="16.7109375" style="4" bestFit="1" customWidth="1"/>
    <col min="11515" max="11758" width="9.140625" style="4"/>
    <col min="11759" max="11759" width="5.7109375" style="4" customWidth="1"/>
    <col min="11760" max="11760" width="65" style="4" customWidth="1"/>
    <col min="11761" max="11761" width="20" style="4" customWidth="1"/>
    <col min="11762" max="11762" width="26.28515625" style="4" customWidth="1"/>
    <col min="11763" max="11763" width="22.140625" style="4" customWidth="1"/>
    <col min="11764" max="11764" width="0.140625" style="4" customWidth="1"/>
    <col min="11765" max="11765" width="19.140625" style="4" customWidth="1"/>
    <col min="11766" max="11767" width="0" style="4" hidden="1" customWidth="1"/>
    <col min="11768" max="11768" width="153.85546875" style="4" customWidth="1"/>
    <col min="11769" max="11769" width="14.85546875" style="4" customWidth="1"/>
    <col min="11770" max="11770" width="16.7109375" style="4" bestFit="1" customWidth="1"/>
    <col min="11771" max="12014" width="9.140625" style="4"/>
    <col min="12015" max="12015" width="5.7109375" style="4" customWidth="1"/>
    <col min="12016" max="12016" width="65" style="4" customWidth="1"/>
    <col min="12017" max="12017" width="20" style="4" customWidth="1"/>
    <col min="12018" max="12018" width="26.28515625" style="4" customWidth="1"/>
    <col min="12019" max="12019" width="22.140625" style="4" customWidth="1"/>
    <col min="12020" max="12020" width="0.140625" style="4" customWidth="1"/>
    <col min="12021" max="12021" width="19.140625" style="4" customWidth="1"/>
    <col min="12022" max="12023" width="0" style="4" hidden="1" customWidth="1"/>
    <col min="12024" max="12024" width="153.85546875" style="4" customWidth="1"/>
    <col min="12025" max="12025" width="14.85546875" style="4" customWidth="1"/>
    <col min="12026" max="12026" width="16.7109375" style="4" bestFit="1" customWidth="1"/>
    <col min="12027" max="12270" width="9.140625" style="4"/>
    <col min="12271" max="12271" width="5.7109375" style="4" customWidth="1"/>
    <col min="12272" max="12272" width="65" style="4" customWidth="1"/>
    <col min="12273" max="12273" width="20" style="4" customWidth="1"/>
    <col min="12274" max="12274" width="26.28515625" style="4" customWidth="1"/>
    <col min="12275" max="12275" width="22.140625" style="4" customWidth="1"/>
    <col min="12276" max="12276" width="0.140625" style="4" customWidth="1"/>
    <col min="12277" max="12277" width="19.140625" style="4" customWidth="1"/>
    <col min="12278" max="12279" width="0" style="4" hidden="1" customWidth="1"/>
    <col min="12280" max="12280" width="153.85546875" style="4" customWidth="1"/>
    <col min="12281" max="12281" width="14.85546875" style="4" customWidth="1"/>
    <col min="12282" max="12282" width="16.7109375" style="4" bestFit="1" customWidth="1"/>
    <col min="12283" max="12526" width="9.140625" style="4"/>
    <col min="12527" max="12527" width="5.7109375" style="4" customWidth="1"/>
    <col min="12528" max="12528" width="65" style="4" customWidth="1"/>
    <col min="12529" max="12529" width="20" style="4" customWidth="1"/>
    <col min="12530" max="12530" width="26.28515625" style="4" customWidth="1"/>
    <col min="12531" max="12531" width="22.140625" style="4" customWidth="1"/>
    <col min="12532" max="12532" width="0.140625" style="4" customWidth="1"/>
    <col min="12533" max="12533" width="19.140625" style="4" customWidth="1"/>
    <col min="12534" max="12535" width="0" style="4" hidden="1" customWidth="1"/>
    <col min="12536" max="12536" width="153.85546875" style="4" customWidth="1"/>
    <col min="12537" max="12537" width="14.85546875" style="4" customWidth="1"/>
    <col min="12538" max="12538" width="16.7109375" style="4" bestFit="1" customWidth="1"/>
    <col min="12539" max="12782" width="9.140625" style="4"/>
    <col min="12783" max="12783" width="5.7109375" style="4" customWidth="1"/>
    <col min="12784" max="12784" width="65" style="4" customWidth="1"/>
    <col min="12785" max="12785" width="20" style="4" customWidth="1"/>
    <col min="12786" max="12786" width="26.28515625" style="4" customWidth="1"/>
    <col min="12787" max="12787" width="22.140625" style="4" customWidth="1"/>
    <col min="12788" max="12788" width="0.140625" style="4" customWidth="1"/>
    <col min="12789" max="12789" width="19.140625" style="4" customWidth="1"/>
    <col min="12790" max="12791" width="0" style="4" hidden="1" customWidth="1"/>
    <col min="12792" max="12792" width="153.85546875" style="4" customWidth="1"/>
    <col min="12793" max="12793" width="14.85546875" style="4" customWidth="1"/>
    <col min="12794" max="12794" width="16.7109375" style="4" bestFit="1" customWidth="1"/>
    <col min="12795" max="13038" width="9.140625" style="4"/>
    <col min="13039" max="13039" width="5.7109375" style="4" customWidth="1"/>
    <col min="13040" max="13040" width="65" style="4" customWidth="1"/>
    <col min="13041" max="13041" width="20" style="4" customWidth="1"/>
    <col min="13042" max="13042" width="26.28515625" style="4" customWidth="1"/>
    <col min="13043" max="13043" width="22.140625" style="4" customWidth="1"/>
    <col min="13044" max="13044" width="0.140625" style="4" customWidth="1"/>
    <col min="13045" max="13045" width="19.140625" style="4" customWidth="1"/>
    <col min="13046" max="13047" width="0" style="4" hidden="1" customWidth="1"/>
    <col min="13048" max="13048" width="153.85546875" style="4" customWidth="1"/>
    <col min="13049" max="13049" width="14.85546875" style="4" customWidth="1"/>
    <col min="13050" max="13050" width="16.7109375" style="4" bestFit="1" customWidth="1"/>
    <col min="13051" max="13294" width="9.140625" style="4"/>
    <col min="13295" max="13295" width="5.7109375" style="4" customWidth="1"/>
    <col min="13296" max="13296" width="65" style="4" customWidth="1"/>
    <col min="13297" max="13297" width="20" style="4" customWidth="1"/>
    <col min="13298" max="13298" width="26.28515625" style="4" customWidth="1"/>
    <col min="13299" max="13299" width="22.140625" style="4" customWidth="1"/>
    <col min="13300" max="13300" width="0.140625" style="4" customWidth="1"/>
    <col min="13301" max="13301" width="19.140625" style="4" customWidth="1"/>
    <col min="13302" max="13303" width="0" style="4" hidden="1" customWidth="1"/>
    <col min="13304" max="13304" width="153.85546875" style="4" customWidth="1"/>
    <col min="13305" max="13305" width="14.85546875" style="4" customWidth="1"/>
    <col min="13306" max="13306" width="16.7109375" style="4" bestFit="1" customWidth="1"/>
    <col min="13307" max="13550" width="9.140625" style="4"/>
    <col min="13551" max="13551" width="5.7109375" style="4" customWidth="1"/>
    <col min="13552" max="13552" width="65" style="4" customWidth="1"/>
    <col min="13553" max="13553" width="20" style="4" customWidth="1"/>
    <col min="13554" max="13554" width="26.28515625" style="4" customWidth="1"/>
    <col min="13555" max="13555" width="22.140625" style="4" customWidth="1"/>
    <col min="13556" max="13556" width="0.140625" style="4" customWidth="1"/>
    <col min="13557" max="13557" width="19.140625" style="4" customWidth="1"/>
    <col min="13558" max="13559" width="0" style="4" hidden="1" customWidth="1"/>
    <col min="13560" max="13560" width="153.85546875" style="4" customWidth="1"/>
    <col min="13561" max="13561" width="14.85546875" style="4" customWidth="1"/>
    <col min="13562" max="13562" width="16.7109375" style="4" bestFit="1" customWidth="1"/>
    <col min="13563" max="13806" width="9.140625" style="4"/>
    <col min="13807" max="13807" width="5.7109375" style="4" customWidth="1"/>
    <col min="13808" max="13808" width="65" style="4" customWidth="1"/>
    <col min="13809" max="13809" width="20" style="4" customWidth="1"/>
    <col min="13810" max="13810" width="26.28515625" style="4" customWidth="1"/>
    <col min="13811" max="13811" width="22.140625" style="4" customWidth="1"/>
    <col min="13812" max="13812" width="0.140625" style="4" customWidth="1"/>
    <col min="13813" max="13813" width="19.140625" style="4" customWidth="1"/>
    <col min="13814" max="13815" width="0" style="4" hidden="1" customWidth="1"/>
    <col min="13816" max="13816" width="153.85546875" style="4" customWidth="1"/>
    <col min="13817" max="13817" width="14.85546875" style="4" customWidth="1"/>
    <col min="13818" max="13818" width="16.7109375" style="4" bestFit="1" customWidth="1"/>
    <col min="13819" max="14062" width="9.140625" style="4"/>
    <col min="14063" max="14063" width="5.7109375" style="4" customWidth="1"/>
    <col min="14064" max="14064" width="65" style="4" customWidth="1"/>
    <col min="14065" max="14065" width="20" style="4" customWidth="1"/>
    <col min="14066" max="14066" width="26.28515625" style="4" customWidth="1"/>
    <col min="14067" max="14067" width="22.140625" style="4" customWidth="1"/>
    <col min="14068" max="14068" width="0.140625" style="4" customWidth="1"/>
    <col min="14069" max="14069" width="19.140625" style="4" customWidth="1"/>
    <col min="14070" max="14071" width="0" style="4" hidden="1" customWidth="1"/>
    <col min="14072" max="14072" width="153.85546875" style="4" customWidth="1"/>
    <col min="14073" max="14073" width="14.85546875" style="4" customWidth="1"/>
    <col min="14074" max="14074" width="16.7109375" style="4" bestFit="1" customWidth="1"/>
    <col min="14075" max="14318" width="9.140625" style="4"/>
    <col min="14319" max="14319" width="5.7109375" style="4" customWidth="1"/>
    <col min="14320" max="14320" width="65" style="4" customWidth="1"/>
    <col min="14321" max="14321" width="20" style="4" customWidth="1"/>
    <col min="14322" max="14322" width="26.28515625" style="4" customWidth="1"/>
    <col min="14323" max="14323" width="22.140625" style="4" customWidth="1"/>
    <col min="14324" max="14324" width="0.140625" style="4" customWidth="1"/>
    <col min="14325" max="14325" width="19.140625" style="4" customWidth="1"/>
    <col min="14326" max="14327" width="0" style="4" hidden="1" customWidth="1"/>
    <col min="14328" max="14328" width="153.85546875" style="4" customWidth="1"/>
    <col min="14329" max="14329" width="14.85546875" style="4" customWidth="1"/>
    <col min="14330" max="14330" width="16.7109375" style="4" bestFit="1" customWidth="1"/>
    <col min="14331" max="14574" width="9.140625" style="4"/>
    <col min="14575" max="14575" width="5.7109375" style="4" customWidth="1"/>
    <col min="14576" max="14576" width="65" style="4" customWidth="1"/>
    <col min="14577" max="14577" width="20" style="4" customWidth="1"/>
    <col min="14578" max="14578" width="26.28515625" style="4" customWidth="1"/>
    <col min="14579" max="14579" width="22.140625" style="4" customWidth="1"/>
    <col min="14580" max="14580" width="0.140625" style="4" customWidth="1"/>
    <col min="14581" max="14581" width="19.140625" style="4" customWidth="1"/>
    <col min="14582" max="14583" width="0" style="4" hidden="1" customWidth="1"/>
    <col min="14584" max="14584" width="153.85546875" style="4" customWidth="1"/>
    <col min="14585" max="14585" width="14.85546875" style="4" customWidth="1"/>
    <col min="14586" max="14586" width="16.7109375" style="4" bestFit="1" customWidth="1"/>
    <col min="14587" max="14830" width="9.140625" style="4"/>
    <col min="14831" max="14831" width="5.7109375" style="4" customWidth="1"/>
    <col min="14832" max="14832" width="65" style="4" customWidth="1"/>
    <col min="14833" max="14833" width="20" style="4" customWidth="1"/>
    <col min="14834" max="14834" width="26.28515625" style="4" customWidth="1"/>
    <col min="14835" max="14835" width="22.140625" style="4" customWidth="1"/>
    <col min="14836" max="14836" width="0.140625" style="4" customWidth="1"/>
    <col min="14837" max="14837" width="19.140625" style="4" customWidth="1"/>
    <col min="14838" max="14839" width="0" style="4" hidden="1" customWidth="1"/>
    <col min="14840" max="14840" width="153.85546875" style="4" customWidth="1"/>
    <col min="14841" max="14841" width="14.85546875" style="4" customWidth="1"/>
    <col min="14842" max="14842" width="16.7109375" style="4" bestFit="1" customWidth="1"/>
    <col min="14843" max="15086" width="9.140625" style="4"/>
    <col min="15087" max="15087" width="5.7109375" style="4" customWidth="1"/>
    <col min="15088" max="15088" width="65" style="4" customWidth="1"/>
    <col min="15089" max="15089" width="20" style="4" customWidth="1"/>
    <col min="15090" max="15090" width="26.28515625" style="4" customWidth="1"/>
    <col min="15091" max="15091" width="22.140625" style="4" customWidth="1"/>
    <col min="15092" max="15092" width="0.140625" style="4" customWidth="1"/>
    <col min="15093" max="15093" width="19.140625" style="4" customWidth="1"/>
    <col min="15094" max="15095" width="0" style="4" hidden="1" customWidth="1"/>
    <col min="15096" max="15096" width="153.85546875" style="4" customWidth="1"/>
    <col min="15097" max="15097" width="14.85546875" style="4" customWidth="1"/>
    <col min="15098" max="15098" width="16.7109375" style="4" bestFit="1" customWidth="1"/>
    <col min="15099" max="15342" width="9.140625" style="4"/>
    <col min="15343" max="15343" width="5.7109375" style="4" customWidth="1"/>
    <col min="15344" max="15344" width="65" style="4" customWidth="1"/>
    <col min="15345" max="15345" width="20" style="4" customWidth="1"/>
    <col min="15346" max="15346" width="26.28515625" style="4" customWidth="1"/>
    <col min="15347" max="15347" width="22.140625" style="4" customWidth="1"/>
    <col min="15348" max="15348" width="0.140625" style="4" customWidth="1"/>
    <col min="15349" max="15349" width="19.140625" style="4" customWidth="1"/>
    <col min="15350" max="15351" width="0" style="4" hidden="1" customWidth="1"/>
    <col min="15352" max="15352" width="153.85546875" style="4" customWidth="1"/>
    <col min="15353" max="15353" width="14.85546875" style="4" customWidth="1"/>
    <col min="15354" max="15354" width="16.7109375" style="4" bestFit="1" customWidth="1"/>
    <col min="15355" max="15598" width="9.140625" style="4"/>
    <col min="15599" max="15599" width="5.7109375" style="4" customWidth="1"/>
    <col min="15600" max="15600" width="65" style="4" customWidth="1"/>
    <col min="15601" max="15601" width="20" style="4" customWidth="1"/>
    <col min="15602" max="15602" width="26.28515625" style="4" customWidth="1"/>
    <col min="15603" max="15603" width="22.140625" style="4" customWidth="1"/>
    <col min="15604" max="15604" width="0.140625" style="4" customWidth="1"/>
    <col min="15605" max="15605" width="19.140625" style="4" customWidth="1"/>
    <col min="15606" max="15607" width="0" style="4" hidden="1" customWidth="1"/>
    <col min="15608" max="15608" width="153.85546875" style="4" customWidth="1"/>
    <col min="15609" max="15609" width="14.85546875" style="4" customWidth="1"/>
    <col min="15610" max="15610" width="16.7109375" style="4" bestFit="1" customWidth="1"/>
    <col min="15611" max="15854" width="9.140625" style="4"/>
    <col min="15855" max="15855" width="5.7109375" style="4" customWidth="1"/>
    <col min="15856" max="15856" width="65" style="4" customWidth="1"/>
    <col min="15857" max="15857" width="20" style="4" customWidth="1"/>
    <col min="15858" max="15858" width="26.28515625" style="4" customWidth="1"/>
    <col min="15859" max="15859" width="22.140625" style="4" customWidth="1"/>
    <col min="15860" max="15860" width="0.140625" style="4" customWidth="1"/>
    <col min="15861" max="15861" width="19.140625" style="4" customWidth="1"/>
    <col min="15862" max="15863" width="0" style="4" hidden="1" customWidth="1"/>
    <col min="15864" max="15864" width="153.85546875" style="4" customWidth="1"/>
    <col min="15865" max="15865" width="14.85546875" style="4" customWidth="1"/>
    <col min="15866" max="15866" width="16.7109375" style="4" bestFit="1" customWidth="1"/>
    <col min="15867" max="16110" width="9.140625" style="4"/>
    <col min="16111" max="16111" width="5.7109375" style="4" customWidth="1"/>
    <col min="16112" max="16112" width="65" style="4" customWidth="1"/>
    <col min="16113" max="16113" width="20" style="4" customWidth="1"/>
    <col min="16114" max="16114" width="26.28515625" style="4" customWidth="1"/>
    <col min="16115" max="16115" width="22.140625" style="4" customWidth="1"/>
    <col min="16116" max="16116" width="0.140625" style="4" customWidth="1"/>
    <col min="16117" max="16117" width="19.140625" style="4" customWidth="1"/>
    <col min="16118" max="16119" width="0" style="4" hidden="1" customWidth="1"/>
    <col min="16120" max="16120" width="153.85546875" style="4" customWidth="1"/>
    <col min="16121" max="16121" width="14.85546875" style="4" customWidth="1"/>
    <col min="16122" max="16122" width="16.7109375" style="4" bestFit="1" customWidth="1"/>
    <col min="16123" max="16384" width="9.140625" style="4"/>
  </cols>
  <sheetData>
    <row r="1" spans="1:22">
      <c r="D1" s="193"/>
      <c r="E1" s="193"/>
      <c r="F1" s="193"/>
      <c r="G1" s="195" t="s">
        <v>144</v>
      </c>
      <c r="H1" s="193"/>
    </row>
    <row r="2" spans="1:22" ht="58.5" customHeight="1">
      <c r="D2" s="192"/>
      <c r="E2" s="192"/>
      <c r="F2" s="192"/>
      <c r="G2" s="196" t="s">
        <v>145</v>
      </c>
      <c r="H2" s="192"/>
    </row>
    <row r="3" spans="1:22" ht="41.25" customHeight="1">
      <c r="D3" s="191"/>
      <c r="E3" s="191"/>
      <c r="F3" s="191"/>
      <c r="G3" s="191"/>
      <c r="H3" s="192"/>
    </row>
    <row r="4" spans="1:22" s="13" customFormat="1">
      <c r="A4" s="1437" t="s">
        <v>139</v>
      </c>
      <c r="B4" s="1437"/>
      <c r="C4" s="1437"/>
      <c r="D4" s="1437"/>
      <c r="E4" s="1437"/>
      <c r="F4" s="1437"/>
      <c r="G4" s="1437"/>
      <c r="H4" s="50"/>
      <c r="I4" s="50"/>
      <c r="J4" s="50"/>
      <c r="K4" s="53"/>
      <c r="L4" s="53"/>
      <c r="M4" s="53"/>
      <c r="N4" s="55"/>
      <c r="O4" s="55"/>
      <c r="P4" s="52"/>
      <c r="Q4" s="52"/>
      <c r="R4" s="52"/>
    </row>
    <row r="5" spans="1:22" s="13" customFormat="1">
      <c r="A5" s="1426" t="s">
        <v>1</v>
      </c>
      <c r="B5" s="1426"/>
      <c r="C5" s="1426"/>
      <c r="D5" s="1426"/>
      <c r="E5" s="1426"/>
      <c r="F5" s="1426"/>
      <c r="G5" s="1426"/>
      <c r="H5" s="50"/>
      <c r="I5" s="50"/>
      <c r="J5" s="50"/>
      <c r="K5" s="53"/>
      <c r="L5" s="53"/>
      <c r="M5" s="53"/>
      <c r="N5" s="55"/>
      <c r="O5" s="55"/>
      <c r="P5" s="50"/>
      <c r="Q5" s="50"/>
      <c r="R5" s="50"/>
    </row>
    <row r="6" spans="1:22" s="13" customFormat="1">
      <c r="A6" s="9" t="s">
        <v>141</v>
      </c>
      <c r="B6" s="9"/>
      <c r="C6" s="9"/>
      <c r="D6" s="10"/>
      <c r="E6" s="11"/>
      <c r="F6" s="12"/>
      <c r="G6" s="12"/>
      <c r="H6" s="50"/>
      <c r="I6" s="50"/>
      <c r="J6" s="210"/>
      <c r="K6" s="53"/>
      <c r="L6" s="53"/>
      <c r="M6" s="53"/>
      <c r="N6" s="55"/>
      <c r="O6" s="55"/>
      <c r="P6" s="50"/>
      <c r="Q6" s="50"/>
      <c r="R6" s="50"/>
    </row>
    <row r="7" spans="1:22" s="13" customFormat="1">
      <c r="A7" s="9" t="s">
        <v>691</v>
      </c>
      <c r="B7" s="9"/>
      <c r="C7" s="9"/>
      <c r="D7" s="10"/>
      <c r="E7" s="11"/>
      <c r="F7" s="12"/>
      <c r="G7" s="12"/>
      <c r="H7" s="50"/>
      <c r="I7" s="50"/>
      <c r="J7" s="50"/>
      <c r="K7" s="53"/>
      <c r="L7" s="53"/>
      <c r="M7" s="53"/>
      <c r="N7" s="55"/>
      <c r="O7" s="55"/>
      <c r="P7" s="164"/>
      <c r="Q7" s="164"/>
      <c r="R7" s="164"/>
      <c r="S7" s="165"/>
      <c r="T7" s="165"/>
      <c r="U7" s="165"/>
      <c r="V7" s="165"/>
    </row>
    <row r="8" spans="1:22" s="13" customFormat="1" hidden="1">
      <c r="A8" s="14"/>
      <c r="B8" s="14" t="s">
        <v>2</v>
      </c>
      <c r="C8" s="14"/>
      <c r="D8" s="10"/>
      <c r="E8" s="11"/>
      <c r="F8" s="12"/>
      <c r="G8" s="12"/>
      <c r="H8" s="50"/>
      <c r="I8" s="50"/>
      <c r="J8" s="50"/>
      <c r="K8" s="53"/>
      <c r="L8" s="53"/>
      <c r="M8" s="53"/>
      <c r="N8" s="55"/>
      <c r="O8" s="55"/>
      <c r="P8" s="50"/>
      <c r="Q8" s="50"/>
      <c r="R8" s="50"/>
    </row>
    <row r="9" spans="1:22" s="13" customFormat="1" ht="12.75" hidden="1" customHeight="1">
      <c r="A9" s="14"/>
      <c r="B9" s="14" t="s">
        <v>3</v>
      </c>
      <c r="C9" s="14"/>
      <c r="D9" s="15"/>
      <c r="E9" s="16"/>
      <c r="F9" s="17"/>
      <c r="G9" s="17"/>
      <c r="H9" s="60"/>
      <c r="I9" s="60"/>
      <c r="J9" s="60"/>
      <c r="K9" s="62"/>
      <c r="L9" s="62"/>
      <c r="M9" s="62"/>
      <c r="N9" s="63"/>
      <c r="O9" s="63"/>
      <c r="P9" s="60"/>
      <c r="Q9" s="60"/>
      <c r="R9" s="60"/>
    </row>
    <row r="10" spans="1:22" s="13" customFormat="1" ht="13.5" hidden="1" customHeight="1">
      <c r="A10" s="14"/>
      <c r="B10" s="1438" t="s">
        <v>4</v>
      </c>
      <c r="C10" s="1438"/>
      <c r="D10" s="15"/>
      <c r="E10" s="16"/>
      <c r="F10" s="17"/>
      <c r="G10" s="17"/>
      <c r="H10" s="60"/>
      <c r="I10" s="60"/>
      <c r="J10" s="60"/>
      <c r="K10" s="62"/>
      <c r="L10" s="62"/>
      <c r="M10" s="62"/>
      <c r="N10" s="63"/>
      <c r="O10" s="63"/>
      <c r="P10" s="60"/>
      <c r="Q10" s="60"/>
      <c r="R10" s="60"/>
    </row>
    <row r="11" spans="1:22" s="19" customFormat="1" ht="18.75" hidden="1" customHeight="1">
      <c r="A11" s="18"/>
      <c r="B11" s="19" t="s">
        <v>5</v>
      </c>
      <c r="D11" s="20"/>
      <c r="E11" s="21"/>
      <c r="F11" s="22"/>
      <c r="G11" s="22"/>
      <c r="H11" s="67"/>
      <c r="I11" s="67"/>
      <c r="J11" s="67"/>
      <c r="K11" s="69"/>
      <c r="L11" s="69"/>
      <c r="M11" s="69"/>
      <c r="N11" s="70"/>
      <c r="O11" s="70"/>
      <c r="P11" s="67"/>
      <c r="Q11" s="67"/>
      <c r="R11" s="67"/>
    </row>
    <row r="12" spans="1:22" s="19" customFormat="1" ht="18.75" customHeight="1">
      <c r="A12" s="161"/>
      <c r="D12" s="20"/>
      <c r="E12" s="21"/>
      <c r="F12" s="22"/>
      <c r="G12" s="22"/>
      <c r="H12" s="67"/>
      <c r="I12" s="67"/>
      <c r="J12" s="67"/>
      <c r="K12" s="69"/>
      <c r="L12" s="69"/>
      <c r="M12" s="69"/>
      <c r="N12" s="70"/>
      <c r="O12" s="70"/>
      <c r="P12" s="67"/>
      <c r="Q12" s="67"/>
      <c r="R12" s="67"/>
    </row>
    <row r="13" spans="1:22" ht="15.75" customHeight="1">
      <c r="A13" s="1440" t="s">
        <v>6</v>
      </c>
      <c r="B13" s="1441" t="s">
        <v>7</v>
      </c>
      <c r="C13" s="1441" t="s">
        <v>8</v>
      </c>
      <c r="D13" s="1444" t="s">
        <v>142</v>
      </c>
      <c r="E13" s="1433" t="s">
        <v>143</v>
      </c>
      <c r="F13" s="1430" t="s">
        <v>133</v>
      </c>
      <c r="G13" s="1430" t="s">
        <v>140</v>
      </c>
      <c r="H13" s="1423" t="s">
        <v>225</v>
      </c>
      <c r="I13" s="1423" t="s">
        <v>224</v>
      </c>
      <c r="J13" s="1423" t="s">
        <v>14</v>
      </c>
      <c r="K13" s="1423" t="s">
        <v>219</v>
      </c>
      <c r="L13" s="1423" t="s">
        <v>132</v>
      </c>
      <c r="M13" s="1423" t="s">
        <v>220</v>
      </c>
      <c r="N13" s="1423" t="s">
        <v>223</v>
      </c>
      <c r="O13" s="1423" t="s">
        <v>16</v>
      </c>
      <c r="P13" s="1423" t="s">
        <v>222</v>
      </c>
      <c r="Q13" s="1423" t="s">
        <v>221</v>
      </c>
      <c r="R13" s="1423" t="s">
        <v>13</v>
      </c>
    </row>
    <row r="14" spans="1:22" ht="15.75" customHeight="1">
      <c r="A14" s="1440"/>
      <c r="B14" s="1442"/>
      <c r="C14" s="1442"/>
      <c r="D14" s="1445"/>
      <c r="E14" s="1434"/>
      <c r="F14" s="1431"/>
      <c r="G14" s="1431"/>
      <c r="H14" s="1424"/>
      <c r="I14" s="1424"/>
      <c r="J14" s="1424"/>
      <c r="K14" s="1424"/>
      <c r="L14" s="1424"/>
      <c r="M14" s="1424"/>
      <c r="N14" s="1424"/>
      <c r="O14" s="1424"/>
      <c r="P14" s="1424"/>
      <c r="Q14" s="1424"/>
      <c r="R14" s="1424"/>
    </row>
    <row r="15" spans="1:22" ht="72" customHeight="1">
      <c r="A15" s="1440"/>
      <c r="B15" s="1443"/>
      <c r="C15" s="1443"/>
      <c r="D15" s="1446"/>
      <c r="E15" s="1435"/>
      <c r="F15" s="1432"/>
      <c r="G15" s="1432"/>
      <c r="H15" s="1425"/>
      <c r="I15" s="1425"/>
      <c r="J15" s="1425"/>
      <c r="K15" s="1425"/>
      <c r="L15" s="1425"/>
      <c r="M15" s="1425"/>
      <c r="N15" s="1425"/>
      <c r="O15" s="1425"/>
      <c r="P15" s="1425"/>
      <c r="Q15" s="1425"/>
      <c r="R15" s="1425"/>
    </row>
    <row r="16" spans="1:22" hidden="1">
      <c r="A16" s="23"/>
      <c r="B16" s="24"/>
      <c r="C16" s="24"/>
      <c r="D16" s="25">
        <v>10711354.232000001</v>
      </c>
      <c r="E16" s="26"/>
      <c r="F16" s="27"/>
      <c r="G16" s="27"/>
      <c r="H16" s="42"/>
      <c r="I16" s="42"/>
      <c r="J16" s="42"/>
      <c r="K16" s="75"/>
      <c r="L16" s="75"/>
      <c r="M16" s="75"/>
      <c r="N16" s="76"/>
      <c r="O16" s="76"/>
      <c r="P16" s="42"/>
      <c r="Q16" s="42"/>
      <c r="R16" s="42"/>
    </row>
    <row r="17" spans="1:18" hidden="1">
      <c r="A17" s="23"/>
      <c r="B17" s="24"/>
      <c r="C17" s="24"/>
      <c r="D17" s="25">
        <f>D18-D16</f>
        <v>1.8117986619472504E-3</v>
      </c>
      <c r="E17" s="26"/>
      <c r="F17" s="27"/>
      <c r="G17" s="27"/>
      <c r="H17" s="42"/>
      <c r="I17" s="42"/>
      <c r="J17" s="42"/>
      <c r="K17" s="75"/>
      <c r="L17" s="75"/>
      <c r="M17" s="75"/>
      <c r="N17" s="76"/>
      <c r="O17" s="76"/>
      <c r="P17" s="42"/>
      <c r="Q17" s="42"/>
      <c r="R17" s="42"/>
    </row>
    <row r="18" spans="1:18" s="171" customFormat="1" ht="37.5" customHeight="1">
      <c r="A18" s="234" t="s">
        <v>19</v>
      </c>
      <c r="B18" s="235" t="s">
        <v>20</v>
      </c>
      <c r="C18" s="236" t="s">
        <v>21</v>
      </c>
      <c r="D18" s="237">
        <f>10711354.2338118</f>
        <v>10711354.233811799</v>
      </c>
      <c r="E18" s="238">
        <f>E19+E25+E29+E30+E32+E37</f>
        <v>5829382.1756800003</v>
      </c>
      <c r="F18" s="239">
        <f t="shared" ref="F18:F73" si="0">E18/D18*100-100</f>
        <v>-45.577542779056003</v>
      </c>
      <c r="G18" s="239" t="s">
        <v>208</v>
      </c>
      <c r="H18" s="240">
        <f t="shared" ref="H18:Q18" si="1">H19+H25+H29+H30+H32+H37</f>
        <v>771259.75</v>
      </c>
      <c r="I18" s="240">
        <f t="shared" si="1"/>
        <v>126561.46000000002</v>
      </c>
      <c r="J18" s="240">
        <f t="shared" si="1"/>
        <v>174168.986</v>
      </c>
      <c r="K18" s="215">
        <f t="shared" si="1"/>
        <v>94099</v>
      </c>
      <c r="L18" s="215">
        <f t="shared" si="1"/>
        <v>3875780.0999999992</v>
      </c>
      <c r="M18" s="215">
        <f t="shared" si="1"/>
        <v>210964.69887999998</v>
      </c>
      <c r="N18" s="215">
        <f t="shared" si="1"/>
        <v>33661.282999999996</v>
      </c>
      <c r="O18" s="215">
        <f t="shared" si="1"/>
        <v>98579.967000000004</v>
      </c>
      <c r="P18" s="215">
        <f t="shared" si="1"/>
        <v>153151.48379999999</v>
      </c>
      <c r="Q18" s="215">
        <f t="shared" si="1"/>
        <v>86301.06</v>
      </c>
      <c r="R18" s="215">
        <f>R19+R25+R29+R30+R32+R37</f>
        <v>204854.38699999999</v>
      </c>
    </row>
    <row r="19" spans="1:18" s="171" customFormat="1" ht="37.5" customHeight="1">
      <c r="A19" s="234">
        <v>1</v>
      </c>
      <c r="B19" s="235" t="s">
        <v>22</v>
      </c>
      <c r="C19" s="234" t="s">
        <v>23</v>
      </c>
      <c r="D19" s="237">
        <f>5321626.27374365</f>
        <v>5321626.2737436499</v>
      </c>
      <c r="E19" s="206">
        <f>E20+E21+E22+E23+E24</f>
        <v>2039656.3938</v>
      </c>
      <c r="F19" s="239">
        <f t="shared" si="0"/>
        <v>-61.672310514110087</v>
      </c>
      <c r="G19" s="239" t="s">
        <v>208</v>
      </c>
      <c r="H19" s="240">
        <f>SUM(H20:H24)</f>
        <v>25430.228999999999</v>
      </c>
      <c r="I19" s="240">
        <f>SUM(I20:I24)</f>
        <v>699.16600000000005</v>
      </c>
      <c r="J19" s="240">
        <f>SUM(J20:J24)</f>
        <v>74205.974999999991</v>
      </c>
      <c r="K19" s="240">
        <f t="shared" ref="K19:R19" si="2">SUM(K20:K24)</f>
        <v>37836</v>
      </c>
      <c r="L19" s="240">
        <f t="shared" si="2"/>
        <v>1850643.4</v>
      </c>
      <c r="M19" s="240">
        <f t="shared" si="2"/>
        <v>31850.071</v>
      </c>
      <c r="N19" s="240">
        <f t="shared" si="2"/>
        <v>741.77600000000007</v>
      </c>
      <c r="O19" s="240">
        <f t="shared" si="2"/>
        <v>5848.174</v>
      </c>
      <c r="P19" s="240">
        <f t="shared" si="2"/>
        <v>6461.9958000000006</v>
      </c>
      <c r="Q19" s="240">
        <f t="shared" si="2"/>
        <v>2112.6819999999998</v>
      </c>
      <c r="R19" s="215">
        <f t="shared" si="2"/>
        <v>3826.9250000000002</v>
      </c>
    </row>
    <row r="20" spans="1:18" s="122" customFormat="1" ht="37.15" customHeight="1">
      <c r="A20" s="82" t="s">
        <v>24</v>
      </c>
      <c r="B20" s="47" t="s">
        <v>25</v>
      </c>
      <c r="C20" s="82" t="s">
        <v>23</v>
      </c>
      <c r="D20" s="172">
        <f>246873.347779264</f>
        <v>246873.347779264</v>
      </c>
      <c r="E20" s="157">
        <f>SUM(H20:R20)</f>
        <v>195152.484</v>
      </c>
      <c r="F20" s="167">
        <f t="shared" si="0"/>
        <v>-20.950363514132349</v>
      </c>
      <c r="G20" s="167" t="s">
        <v>208</v>
      </c>
      <c r="H20" s="216">
        <f>кызылорда!G13</f>
        <v>3276.6310000000003</v>
      </c>
      <c r="I20" s="217">
        <f>жамбыл!W11</f>
        <v>454.95000000000005</v>
      </c>
      <c r="J20" s="216">
        <f>атырау!F17</f>
        <v>3800.5370000000003</v>
      </c>
      <c r="K20" s="208">
        <f>зкф!G20</f>
        <v>6250</v>
      </c>
      <c r="L20" s="218">
        <f>кикс!H9</f>
        <v>175747.6</v>
      </c>
      <c r="M20" s="208">
        <f>караганда!G15</f>
        <v>724.21799999999996</v>
      </c>
      <c r="N20" s="208">
        <f>павлодар!E18</f>
        <v>103.34699999999999</v>
      </c>
      <c r="O20" s="208">
        <f>БАК!F22</f>
        <v>2488.7960000000003</v>
      </c>
      <c r="P20" s="216">
        <f>алматы!E18</f>
        <v>1497.8989999999999</v>
      </c>
      <c r="Q20" s="218">
        <f>вкф!E18</f>
        <v>808.50599999999997</v>
      </c>
      <c r="R20" s="211"/>
    </row>
    <row r="21" spans="1:18" s="122" customFormat="1" ht="37.5" customHeight="1">
      <c r="A21" s="82" t="s">
        <v>26</v>
      </c>
      <c r="B21" s="47" t="s">
        <v>27</v>
      </c>
      <c r="C21" s="82" t="s">
        <v>23</v>
      </c>
      <c r="D21" s="172">
        <f>212668.603701684</f>
        <v>212668.60370168401</v>
      </c>
      <c r="E21" s="157">
        <f>SUM(H21:R21)</f>
        <v>170158.84179999999</v>
      </c>
      <c r="F21" s="167">
        <f t="shared" si="0"/>
        <v>-19.988734191020313</v>
      </c>
      <c r="G21" s="167"/>
      <c r="H21" s="216">
        <f>кызылорда!G16</f>
        <v>13442.28</v>
      </c>
      <c r="I21" s="217">
        <f>жамбыл!W12</f>
        <v>244.21600000000001</v>
      </c>
      <c r="J21" s="216">
        <f>атырау!F18</f>
        <v>3415.326</v>
      </c>
      <c r="K21" s="208">
        <f>зкф!G21</f>
        <v>20817</v>
      </c>
      <c r="L21" s="218">
        <f>кикс!H10</f>
        <v>117803.5</v>
      </c>
      <c r="M21" s="208">
        <f>караганда!G16</f>
        <v>5823.9989999999998</v>
      </c>
      <c r="N21" s="208">
        <f>павлодар!E19</f>
        <v>638.42900000000009</v>
      </c>
      <c r="O21" s="208">
        <f>БАК!F23</f>
        <v>2122.884</v>
      </c>
      <c r="P21" s="216">
        <f>алматы!E19</f>
        <v>3520.0308</v>
      </c>
      <c r="Q21" s="218">
        <f>вкф!E19</f>
        <v>529.197</v>
      </c>
      <c r="R21" s="208">
        <f>юкф!E19</f>
        <v>1801.98</v>
      </c>
    </row>
    <row r="22" spans="1:18" s="122" customFormat="1" ht="37.5" customHeight="1">
      <c r="A22" s="82" t="s">
        <v>28</v>
      </c>
      <c r="B22" s="47" t="s">
        <v>29</v>
      </c>
      <c r="C22" s="82" t="s">
        <v>23</v>
      </c>
      <c r="D22" s="172">
        <f>13669.7609789369</f>
        <v>13669.7609789369</v>
      </c>
      <c r="E22" s="157">
        <f>SUM(H22:R22)</f>
        <v>9342.9830000000002</v>
      </c>
      <c r="F22" s="167">
        <f t="shared" si="0"/>
        <v>-31.652184596379058</v>
      </c>
      <c r="G22" s="167"/>
      <c r="H22" s="216">
        <f>кызылорда!G17</f>
        <v>5305.875</v>
      </c>
      <c r="I22" s="217"/>
      <c r="J22" s="216"/>
      <c r="K22" s="219">
        <f>зкф!G22</f>
        <v>219</v>
      </c>
      <c r="L22" s="219">
        <f>кикс!H12</f>
        <v>2482.8000000000002</v>
      </c>
      <c r="M22" s="220"/>
      <c r="N22" s="208"/>
      <c r="O22" s="208">
        <f>БАК!F24</f>
        <v>273.14100000000002</v>
      </c>
      <c r="P22" s="216">
        <f>алматы!E20</f>
        <v>43.368000000000002</v>
      </c>
      <c r="Q22" s="218">
        <f>вкф!E20</f>
        <v>774.97900000000004</v>
      </c>
      <c r="R22" s="208">
        <f>юкф!E20</f>
        <v>243.82</v>
      </c>
    </row>
    <row r="23" spans="1:18" s="122" customFormat="1" ht="37.5" customHeight="1">
      <c r="A23" s="82" t="s">
        <v>30</v>
      </c>
      <c r="B23" s="47" t="s">
        <v>31</v>
      </c>
      <c r="C23" s="82" t="s">
        <v>23</v>
      </c>
      <c r="D23" s="172">
        <f>4830387.33601449</f>
        <v>4830387.3360144896</v>
      </c>
      <c r="E23" s="157">
        <f>SUM(H23:R23)</f>
        <v>1642502.085</v>
      </c>
      <c r="F23" s="167">
        <f t="shared" si="0"/>
        <v>-65.996472523977474</v>
      </c>
      <c r="G23" s="167" t="s">
        <v>207</v>
      </c>
      <c r="H23" s="216">
        <f>кызылорда!G18</f>
        <v>3405.4430000000002</v>
      </c>
      <c r="I23" s="217"/>
      <c r="J23" s="216">
        <f>атырау!F20</f>
        <v>66990.111999999994</v>
      </c>
      <c r="K23" s="219">
        <f>зкф!G23</f>
        <v>10550</v>
      </c>
      <c r="L23" s="219">
        <f>кикс!H14</f>
        <v>1554609.5</v>
      </c>
      <c r="M23" s="219">
        <f>караганда!G17</f>
        <v>2801.8539999999998</v>
      </c>
      <c r="N23" s="208"/>
      <c r="O23" s="208">
        <f>БАК!F25</f>
        <v>963.35299999999995</v>
      </c>
      <c r="P23" s="216">
        <f>алматы!E21</f>
        <v>1400.6980000000003</v>
      </c>
      <c r="Q23" s="218"/>
      <c r="R23" s="208">
        <f>юкф!E21</f>
        <v>1781.125</v>
      </c>
    </row>
    <row r="24" spans="1:18" s="122" customFormat="1" ht="37.5" customHeight="1">
      <c r="A24" s="82" t="s">
        <v>32</v>
      </c>
      <c r="B24" s="47" t="s">
        <v>33</v>
      </c>
      <c r="C24" s="82" t="s">
        <v>23</v>
      </c>
      <c r="D24" s="172">
        <f>18027.2252692725</f>
        <v>18027.225269272501</v>
      </c>
      <c r="E24" s="157">
        <f>SUM(H24:R24)</f>
        <v>22500</v>
      </c>
      <c r="F24" s="167">
        <f t="shared" si="0"/>
        <v>24.811221160870318</v>
      </c>
      <c r="G24" s="167" t="s">
        <v>207</v>
      </c>
      <c r="H24" s="216"/>
      <c r="I24" s="217"/>
      <c r="J24" s="208"/>
      <c r="K24" s="219"/>
      <c r="L24" s="219"/>
      <c r="M24" s="219">
        <f>караганда!G18</f>
        <v>22500</v>
      </c>
      <c r="N24" s="208"/>
      <c r="O24" s="211"/>
      <c r="P24" s="216"/>
      <c r="Q24" s="218"/>
      <c r="R24" s="211"/>
    </row>
    <row r="25" spans="1:18" s="171" customFormat="1" ht="37.5" customHeight="1">
      <c r="A25" s="207" t="s">
        <v>34</v>
      </c>
      <c r="B25" s="235" t="s">
        <v>35</v>
      </c>
      <c r="C25" s="234" t="s">
        <v>23</v>
      </c>
      <c r="D25" s="237">
        <f>3109862.32319386</f>
        <v>3109862.3231938598</v>
      </c>
      <c r="E25" s="206">
        <f>E26+E27+E28</f>
        <v>2052550.486</v>
      </c>
      <c r="F25" s="239">
        <f t="shared" si="0"/>
        <v>-33.99867027257946</v>
      </c>
      <c r="G25" s="241"/>
      <c r="H25" s="240">
        <f>SUM(H26:H28)</f>
        <v>362641.25999999995</v>
      </c>
      <c r="I25" s="240">
        <f>SUM(I26:I28)</f>
        <v>88135.305000000008</v>
      </c>
      <c r="J25" s="240">
        <f>SUM(J26:J28)</f>
        <v>69869.165999999997</v>
      </c>
      <c r="K25" s="240">
        <f t="shared" ref="K25:R25" si="3">SUM(K26:K28)</f>
        <v>10728</v>
      </c>
      <c r="L25" s="240">
        <f t="shared" si="3"/>
        <v>1168900.2</v>
      </c>
      <c r="M25" s="240">
        <f t="shared" si="3"/>
        <v>63967.084000000003</v>
      </c>
      <c r="N25" s="240">
        <f t="shared" si="3"/>
        <v>7383.1069999999991</v>
      </c>
      <c r="O25" s="240">
        <f t="shared" si="3"/>
        <v>35462.558000000005</v>
      </c>
      <c r="P25" s="240">
        <f t="shared" si="3"/>
        <v>103284.33799999999</v>
      </c>
      <c r="Q25" s="240">
        <f t="shared" si="3"/>
        <v>3776.0680000000002</v>
      </c>
      <c r="R25" s="232">
        <f t="shared" si="3"/>
        <v>138403.4</v>
      </c>
    </row>
    <row r="26" spans="1:18" s="122" customFormat="1" ht="37.5" customHeight="1">
      <c r="A26" s="82" t="s">
        <v>36</v>
      </c>
      <c r="B26" s="47" t="s">
        <v>37</v>
      </c>
      <c r="C26" s="82" t="s">
        <v>23</v>
      </c>
      <c r="D26" s="172">
        <f>2829695.51617306</f>
        <v>2829695.5161730601</v>
      </c>
      <c r="E26" s="157">
        <f>SUM(H26:R26)</f>
        <v>1865125.0989999999</v>
      </c>
      <c r="F26" s="167">
        <f t="shared" si="0"/>
        <v>-34.087427840206828</v>
      </c>
      <c r="G26" s="167"/>
      <c r="H26" s="216">
        <f>кызылорда!G21</f>
        <v>337290.31699999998</v>
      </c>
      <c r="I26" s="217">
        <f>жамбыл!W17</f>
        <v>79894.763000000006</v>
      </c>
      <c r="J26" s="216">
        <f>атырау!F23</f>
        <v>63463.034</v>
      </c>
      <c r="K26" s="219">
        <f>зкф!G26</f>
        <v>9755</v>
      </c>
      <c r="L26" s="218">
        <f>кикс!H19</f>
        <v>1055418.5</v>
      </c>
      <c r="M26" s="219">
        <f>караганда!G20</f>
        <v>58192.161999999997</v>
      </c>
      <c r="N26" s="208">
        <f>павлодар!E24</f>
        <v>6708.9809999999998</v>
      </c>
      <c r="O26" s="208">
        <f>БАК!F29</f>
        <v>32241.19</v>
      </c>
      <c r="P26" s="216">
        <f>алматы!E24</f>
        <v>93921.297999999995</v>
      </c>
      <c r="Q26" s="218">
        <f>вкф!E24</f>
        <v>3437.3580000000002</v>
      </c>
      <c r="R26" s="208">
        <f>юкф!E24</f>
        <v>124802.496</v>
      </c>
    </row>
    <row r="27" spans="1:18" s="122" customFormat="1" ht="37.5" customHeight="1">
      <c r="A27" s="82" t="s">
        <v>38</v>
      </c>
      <c r="B27" s="47" t="s">
        <v>39</v>
      </c>
      <c r="C27" s="82" t="s">
        <v>23</v>
      </c>
      <c r="D27" s="172">
        <f>278981.696314804</f>
        <v>278981.69631480402</v>
      </c>
      <c r="E27" s="157">
        <f t="shared" ref="E27:E28" si="4">SUM(H27:R27)</f>
        <v>159840.95199999999</v>
      </c>
      <c r="F27" s="167">
        <f t="shared" si="0"/>
        <v>-42.705577422672611</v>
      </c>
      <c r="G27" s="167" t="s">
        <v>207</v>
      </c>
      <c r="H27" s="216">
        <f>кызылорда!G22</f>
        <v>20500.794999999998</v>
      </c>
      <c r="I27" s="217">
        <f>жамбыл!W18</f>
        <v>7110.8739999999998</v>
      </c>
      <c r="J27" s="216">
        <f>атырау!F24</f>
        <v>5537.8890000000001</v>
      </c>
      <c r="K27" s="219">
        <f>зкф!G27</f>
        <v>851</v>
      </c>
      <c r="L27" s="218">
        <f>кикс!H20</f>
        <v>97266.4</v>
      </c>
      <c r="M27" s="219">
        <f>караганда!G21</f>
        <v>4999.7089999999998</v>
      </c>
      <c r="N27" s="208">
        <f>павлодар!E25</f>
        <v>574.23500000000001</v>
      </c>
      <c r="O27" s="208">
        <f>БАК!F30</f>
        <v>2778.8940000000002</v>
      </c>
      <c r="P27" s="216">
        <f>алматы!E25</f>
        <v>8049.95</v>
      </c>
      <c r="Q27" s="218">
        <f>вкф!E25</f>
        <v>291.24599999999998</v>
      </c>
      <c r="R27" s="208">
        <f>юкф!E25</f>
        <v>11879.96</v>
      </c>
    </row>
    <row r="28" spans="1:18" s="122" customFormat="1" ht="37.5" customHeight="1">
      <c r="A28" s="82" t="s">
        <v>40</v>
      </c>
      <c r="B28" s="47" t="s">
        <v>41</v>
      </c>
      <c r="C28" s="82" t="s">
        <v>23</v>
      </c>
      <c r="D28" s="172">
        <f>1185.11070598985</f>
        <v>1185.11070598985</v>
      </c>
      <c r="E28" s="157">
        <f t="shared" si="4"/>
        <v>27584.434999999998</v>
      </c>
      <c r="F28" s="167">
        <f t="shared" si="0"/>
        <v>2227.5829726776806</v>
      </c>
      <c r="G28" s="167"/>
      <c r="H28" s="216">
        <f>кызылорда!G23</f>
        <v>4850.1480000000001</v>
      </c>
      <c r="I28" s="217">
        <f>жамбыл!W19</f>
        <v>1129.6680000000001</v>
      </c>
      <c r="J28" s="216">
        <f>атырау!F25</f>
        <v>868.24300000000005</v>
      </c>
      <c r="K28" s="219">
        <f>зкф!G28</f>
        <v>122</v>
      </c>
      <c r="L28" s="218">
        <f>кикс!H23</f>
        <v>16215.3</v>
      </c>
      <c r="M28" s="219">
        <f>караганда!G22</f>
        <v>775.21299999999997</v>
      </c>
      <c r="N28" s="208">
        <f>павлодар!E26</f>
        <v>99.891000000000005</v>
      </c>
      <c r="O28" s="208">
        <f>БАК!F31</f>
        <v>442.47399999999999</v>
      </c>
      <c r="P28" s="216">
        <f>алматы!E26</f>
        <v>1313.0900000000001</v>
      </c>
      <c r="Q28" s="218">
        <f>вкф!E26</f>
        <v>47.463999999999999</v>
      </c>
      <c r="R28" s="208">
        <f>юкф!E26</f>
        <v>1720.944</v>
      </c>
    </row>
    <row r="29" spans="1:18" s="171" customFormat="1" ht="37.5" customHeight="1">
      <c r="A29" s="234" t="s">
        <v>42</v>
      </c>
      <c r="B29" s="235" t="s">
        <v>43</v>
      </c>
      <c r="C29" s="234" t="s">
        <v>23</v>
      </c>
      <c r="D29" s="205">
        <f>555057.816</f>
        <v>555057.81599999999</v>
      </c>
      <c r="E29" s="204">
        <f>H29+I29+J29+K29+L29+M29+N29+O29+P29+Q29+R29</f>
        <v>928584.27199999988</v>
      </c>
      <c r="F29" s="239">
        <f t="shared" si="0"/>
        <v>67.295053818321492</v>
      </c>
      <c r="G29" s="239"/>
      <c r="H29" s="231">
        <f>кызылорда!G24</f>
        <v>146619.01999999999</v>
      </c>
      <c r="I29" s="231">
        <f>жамбыл!W20</f>
        <v>35379.813000000002</v>
      </c>
      <c r="J29" s="240">
        <f>атырау!F26</f>
        <v>20512.623</v>
      </c>
      <c r="K29" s="232">
        <f>зкф!G29</f>
        <v>33610</v>
      </c>
      <c r="L29" s="232">
        <f>кикс!H24</f>
        <v>409886.9</v>
      </c>
      <c r="M29" s="232">
        <f>караганда!G23</f>
        <v>103599.742</v>
      </c>
      <c r="N29" s="215">
        <f>павлодар!E27</f>
        <v>25393.096000000001</v>
      </c>
      <c r="O29" s="231">
        <f>БАК!F32</f>
        <v>483.553</v>
      </c>
      <c r="P29" s="231">
        <f>алматы!E27</f>
        <v>29907.043000000001</v>
      </c>
      <c r="Q29" s="240">
        <f>вкф!E27</f>
        <v>79837.073000000004</v>
      </c>
      <c r="R29" s="215">
        <f>юкф!E27</f>
        <v>43355.409</v>
      </c>
    </row>
    <row r="30" spans="1:18" s="171" customFormat="1" ht="37.5" customHeight="1">
      <c r="A30" s="234" t="s">
        <v>44</v>
      </c>
      <c r="B30" s="235" t="s">
        <v>45</v>
      </c>
      <c r="C30" s="234" t="s">
        <v>23</v>
      </c>
      <c r="D30" s="205">
        <f>883143.818237743</f>
        <v>883143.81823774299</v>
      </c>
      <c r="E30" s="204">
        <f>E31</f>
        <v>365939.76199999999</v>
      </c>
      <c r="F30" s="239">
        <f t="shared" si="0"/>
        <v>-58.563967222211964</v>
      </c>
      <c r="G30" s="239" t="s">
        <v>208</v>
      </c>
      <c r="H30" s="231">
        <f>H31</f>
        <v>235231.62299999999</v>
      </c>
      <c r="I30" s="231">
        <f t="shared" ref="I30:J30" si="5">I31</f>
        <v>0</v>
      </c>
      <c r="J30" s="231">
        <f t="shared" si="5"/>
        <v>3763.3470000000002</v>
      </c>
      <c r="K30" s="231">
        <f t="shared" ref="K30:Q30" si="6">SUM(K31)</f>
        <v>0</v>
      </c>
      <c r="L30" s="231">
        <f t="shared" si="6"/>
        <v>40041.4</v>
      </c>
      <c r="M30" s="231">
        <f t="shared" si="6"/>
        <v>0</v>
      </c>
      <c r="N30" s="231">
        <f t="shared" si="6"/>
        <v>0</v>
      </c>
      <c r="O30" s="231">
        <f t="shared" si="6"/>
        <v>56256.804000000004</v>
      </c>
      <c r="P30" s="231">
        <f t="shared" si="6"/>
        <v>11989.159</v>
      </c>
      <c r="Q30" s="231">
        <f t="shared" si="6"/>
        <v>166.36699999999999</v>
      </c>
      <c r="R30" s="231">
        <f t="shared" ref="R30" si="7">R31</f>
        <v>18491.061999999998</v>
      </c>
    </row>
    <row r="31" spans="1:18" s="122" customFormat="1" ht="37.5" customHeight="1">
      <c r="A31" s="82" t="s">
        <v>46</v>
      </c>
      <c r="B31" s="47" t="s">
        <v>47</v>
      </c>
      <c r="C31" s="82" t="s">
        <v>23</v>
      </c>
      <c r="D31" s="172">
        <f>883143.818237743</f>
        <v>883143.81823774299</v>
      </c>
      <c r="E31" s="157">
        <f>H31+I31+J31+K31+L31+M31+N31+O31+P31+Q31+R31</f>
        <v>365939.76199999999</v>
      </c>
      <c r="F31" s="167">
        <f t="shared" si="0"/>
        <v>-58.563967222211964</v>
      </c>
      <c r="G31" s="167" t="s">
        <v>208</v>
      </c>
      <c r="H31" s="216">
        <f>кызылорда!G26</f>
        <v>235231.62299999999</v>
      </c>
      <c r="I31" s="217"/>
      <c r="J31" s="216">
        <f>атырау!F28</f>
        <v>3763.3470000000002</v>
      </c>
      <c r="K31" s="219"/>
      <c r="L31" s="219">
        <f>кикс!H27</f>
        <v>40041.4</v>
      </c>
      <c r="M31" s="219"/>
      <c r="N31" s="208"/>
      <c r="O31" s="219">
        <f>БАК!F35</f>
        <v>56256.804000000004</v>
      </c>
      <c r="P31" s="216">
        <f>алматы!E29</f>
        <v>11989.159</v>
      </c>
      <c r="Q31" s="218">
        <f>вкф!E29</f>
        <v>166.36699999999999</v>
      </c>
      <c r="R31" s="208">
        <f>юкф!E29</f>
        <v>18491.061999999998</v>
      </c>
    </row>
    <row r="32" spans="1:18" s="122" customFormat="1" ht="37.5" customHeight="1">
      <c r="A32" s="234" t="s">
        <v>48</v>
      </c>
      <c r="B32" s="235" t="s">
        <v>49</v>
      </c>
      <c r="C32" s="234" t="s">
        <v>23</v>
      </c>
      <c r="D32" s="237">
        <f>162495.898812468</f>
        <v>162495.89881246799</v>
      </c>
      <c r="E32" s="206">
        <f>E33+E34+E35+E36</f>
        <v>90817.343500000003</v>
      </c>
      <c r="F32" s="239">
        <f t="shared" si="0"/>
        <v>-44.110993468943008</v>
      </c>
      <c r="G32" s="239" t="s">
        <v>208</v>
      </c>
      <c r="H32" s="240">
        <f>SUM(H33:H36)</f>
        <v>579.08299999999997</v>
      </c>
      <c r="I32" s="240">
        <f>SUM(I34:I36)</f>
        <v>0</v>
      </c>
      <c r="J32" s="240">
        <f>SUM(J33:J36)</f>
        <v>5513.4309999999996</v>
      </c>
      <c r="K32" s="240">
        <f t="shared" ref="K32:Q32" si="8">SUM(K33:K36)</f>
        <v>487</v>
      </c>
      <c r="L32" s="240">
        <f t="shared" si="8"/>
        <v>82546.399999999994</v>
      </c>
      <c r="M32" s="240">
        <f t="shared" si="8"/>
        <v>179.2175</v>
      </c>
      <c r="N32" s="240">
        <f t="shared" si="8"/>
        <v>5.8860000000000001</v>
      </c>
      <c r="O32" s="240">
        <f t="shared" si="8"/>
        <v>506.928</v>
      </c>
      <c r="P32" s="240">
        <f t="shared" si="8"/>
        <v>999.39800000000002</v>
      </c>
      <c r="Q32" s="240">
        <f t="shared" si="8"/>
        <v>0</v>
      </c>
      <c r="R32" s="232">
        <f>SUM(R33:R36)</f>
        <v>0</v>
      </c>
    </row>
    <row r="33" spans="1:18" s="122" customFormat="1" ht="37.5" customHeight="1">
      <c r="A33" s="82" t="s">
        <v>50</v>
      </c>
      <c r="B33" s="47" t="s">
        <v>51</v>
      </c>
      <c r="C33" s="82" t="s">
        <v>23</v>
      </c>
      <c r="D33" s="172">
        <f>85189.3029994114</f>
        <v>85189.302999411404</v>
      </c>
      <c r="E33" s="157">
        <f>H33+I33+J33+K33+L33+M33+N33+O33+P33+Q33+R33</f>
        <v>51831.529000000002</v>
      </c>
      <c r="F33" s="167">
        <f t="shared" si="0"/>
        <v>-39.157233155953719</v>
      </c>
      <c r="G33" s="167"/>
      <c r="H33" s="216"/>
      <c r="I33" s="217">
        <v>0</v>
      </c>
      <c r="J33" s="216">
        <f>атырау!F30</f>
        <v>4621.1289999999999</v>
      </c>
      <c r="K33" s="219"/>
      <c r="L33" s="219">
        <f>кикс!H31</f>
        <v>47210.400000000001</v>
      </c>
      <c r="M33" s="219"/>
      <c r="N33" s="219"/>
      <c r="O33" s="219"/>
      <c r="P33" s="216"/>
      <c r="Q33" s="219"/>
      <c r="R33" s="219"/>
    </row>
    <row r="34" spans="1:18" s="122" customFormat="1" ht="37.5" customHeight="1">
      <c r="A34" s="82" t="s">
        <v>52</v>
      </c>
      <c r="B34" s="47" t="s">
        <v>53</v>
      </c>
      <c r="C34" s="82" t="s">
        <v>23</v>
      </c>
      <c r="D34" s="172">
        <f>22241.667</f>
        <v>22241.667000000001</v>
      </c>
      <c r="E34" s="157">
        <f>H34+I34+J34+K34+L34+M34+N34+O34+P34+Q34+R34</f>
        <v>3576.712</v>
      </c>
      <c r="F34" s="167">
        <f t="shared" si="0"/>
        <v>-83.918867232388649</v>
      </c>
      <c r="G34" s="167" t="s">
        <v>208</v>
      </c>
      <c r="H34" s="216"/>
      <c r="I34" s="217"/>
      <c r="J34" s="216">
        <f>атырау!F31</f>
        <v>594</v>
      </c>
      <c r="K34" s="219"/>
      <c r="L34" s="219">
        <f>кикс!H32</f>
        <v>1854.5</v>
      </c>
      <c r="M34" s="219"/>
      <c r="N34" s="219"/>
      <c r="O34" s="219">
        <f>БАК!F38</f>
        <v>160.714</v>
      </c>
      <c r="P34" s="216">
        <f>алматы!E32</f>
        <v>967.49800000000005</v>
      </c>
      <c r="Q34" s="219"/>
      <c r="R34" s="219"/>
    </row>
    <row r="35" spans="1:18" s="122" customFormat="1" ht="37.5" customHeight="1">
      <c r="A35" s="82" t="s">
        <v>54</v>
      </c>
      <c r="B35" s="47" t="s">
        <v>55</v>
      </c>
      <c r="C35" s="82" t="s">
        <v>23</v>
      </c>
      <c r="D35" s="172">
        <f>790.188</f>
        <v>790.18799999999999</v>
      </c>
      <c r="E35" s="157">
        <f>H35+I35+J35+K35+L35+M35+N35+O35+P35+Q35+R35</f>
        <v>424.1</v>
      </c>
      <c r="F35" s="167">
        <f t="shared" si="0"/>
        <v>-46.329227981189277</v>
      </c>
      <c r="G35" s="167" t="s">
        <v>208</v>
      </c>
      <c r="H35" s="216"/>
      <c r="I35" s="217"/>
      <c r="J35" s="216"/>
      <c r="K35" s="219"/>
      <c r="L35" s="219">
        <f>кикс!H33</f>
        <v>424.1</v>
      </c>
      <c r="M35" s="219"/>
      <c r="N35" s="219"/>
      <c r="O35" s="219"/>
      <c r="P35" s="209"/>
      <c r="Q35" s="219"/>
      <c r="R35" s="219"/>
    </row>
    <row r="36" spans="1:18" s="122" customFormat="1" ht="37.5" customHeight="1">
      <c r="A36" s="82" t="s">
        <v>56</v>
      </c>
      <c r="B36" s="47" t="s">
        <v>57</v>
      </c>
      <c r="C36" s="82" t="s">
        <v>23</v>
      </c>
      <c r="D36" s="172">
        <f>54274.74465</f>
        <v>54274.744650000001</v>
      </c>
      <c r="E36" s="157">
        <f>H36+I36+J36+K36+L36+M36+N36+O36+P36+Q36+R36</f>
        <v>34985.002500000002</v>
      </c>
      <c r="F36" s="167">
        <f t="shared" si="0"/>
        <v>-35.540917372146481</v>
      </c>
      <c r="G36" s="167"/>
      <c r="H36" s="216">
        <f>кызылорда!G31</f>
        <v>579.08299999999997</v>
      </c>
      <c r="I36" s="217"/>
      <c r="J36" s="216">
        <f>атырау!F33</f>
        <v>298.30200000000002</v>
      </c>
      <c r="K36" s="219">
        <f>зкф!G36</f>
        <v>487</v>
      </c>
      <c r="L36" s="219">
        <f>кикс!H36</f>
        <v>33057.4</v>
      </c>
      <c r="M36" s="219">
        <f>караганда!G30</f>
        <v>179.2175</v>
      </c>
      <c r="N36" s="219">
        <f>павлодар!E34</f>
        <v>5.8860000000000001</v>
      </c>
      <c r="O36" s="219">
        <f>БАК!F40</f>
        <v>346.214</v>
      </c>
      <c r="P36" s="216">
        <f>алматы!E34</f>
        <v>31.9</v>
      </c>
      <c r="Q36" s="214"/>
      <c r="R36" s="219"/>
    </row>
    <row r="37" spans="1:18" s="122" customFormat="1" ht="37.5" customHeight="1">
      <c r="A37" s="234" t="s">
        <v>58</v>
      </c>
      <c r="B37" s="235" t="s">
        <v>59</v>
      </c>
      <c r="C37" s="234" t="s">
        <v>23</v>
      </c>
      <c r="D37" s="237">
        <f>633701.10382408</f>
        <v>633701.10382407997</v>
      </c>
      <c r="E37" s="206">
        <f>SUM(E38:E42)</f>
        <v>351833.91838000005</v>
      </c>
      <c r="F37" s="239">
        <f t="shared" si="0"/>
        <v>-44.479516248772121</v>
      </c>
      <c r="G37" s="239" t="s">
        <v>208</v>
      </c>
      <c r="H37" s="240">
        <f>SUM(H38:H41)</f>
        <v>758.53499999999997</v>
      </c>
      <c r="I37" s="240">
        <f>SUM(I38:I42)</f>
        <v>2347.1759999999999</v>
      </c>
      <c r="J37" s="240">
        <f>SUM(J38:J42)</f>
        <v>304.44400000000002</v>
      </c>
      <c r="K37" s="240">
        <f t="shared" ref="K37:Q37" si="9">SUM(K38:K42)</f>
        <v>11438</v>
      </c>
      <c r="L37" s="240">
        <f t="shared" si="9"/>
        <v>323761.8</v>
      </c>
      <c r="M37" s="240">
        <f t="shared" si="9"/>
        <v>11368.58438</v>
      </c>
      <c r="N37" s="240">
        <f t="shared" si="9"/>
        <v>137.41800000000001</v>
      </c>
      <c r="O37" s="240">
        <f t="shared" si="9"/>
        <v>21.95</v>
      </c>
      <c r="P37" s="240">
        <f t="shared" si="9"/>
        <v>509.55000000000007</v>
      </c>
      <c r="Q37" s="240">
        <f t="shared" si="9"/>
        <v>408.87</v>
      </c>
      <c r="R37" s="232">
        <f>SUM(R38:R41)</f>
        <v>777.59100000000001</v>
      </c>
    </row>
    <row r="38" spans="1:18" s="122" customFormat="1" ht="37.5" customHeight="1">
      <c r="A38" s="82" t="s">
        <v>60</v>
      </c>
      <c r="B38" s="47" t="s">
        <v>61</v>
      </c>
      <c r="C38" s="82" t="s">
        <v>23</v>
      </c>
      <c r="D38" s="172">
        <f>6585.012</f>
        <v>6585.0119999999997</v>
      </c>
      <c r="E38" s="157">
        <f>H38+I38+J38+K38+L38+M38+N38+O38+P38+Q38+R38</f>
        <v>3338.0909999999999</v>
      </c>
      <c r="F38" s="167">
        <f t="shared" si="0"/>
        <v>-49.307746136225717</v>
      </c>
      <c r="G38" s="167" t="s">
        <v>208</v>
      </c>
      <c r="H38" s="216"/>
      <c r="I38" s="217"/>
      <c r="J38" s="216"/>
      <c r="K38" s="219"/>
      <c r="L38" s="219">
        <f>кикс!H58</f>
        <v>2560.5</v>
      </c>
      <c r="M38" s="219"/>
      <c r="N38" s="223"/>
      <c r="O38" s="219"/>
      <c r="P38" s="211"/>
      <c r="Q38" s="219"/>
      <c r="R38" s="208">
        <f>юкф!E36</f>
        <v>777.59100000000001</v>
      </c>
    </row>
    <row r="39" spans="1:18" s="122" customFormat="1" ht="39" customHeight="1">
      <c r="A39" s="82" t="s">
        <v>62</v>
      </c>
      <c r="B39" s="47" t="s">
        <v>63</v>
      </c>
      <c r="C39" s="82"/>
      <c r="D39" s="172">
        <f>190281.35595</f>
        <v>190281.35595</v>
      </c>
      <c r="E39" s="157">
        <f>H39+I39+J39+K39+L39+M39+N39+O39+P39+Q39+R39</f>
        <v>98683.811000000002</v>
      </c>
      <c r="F39" s="167">
        <f t="shared" si="0"/>
        <v>-48.137950506338079</v>
      </c>
      <c r="G39" s="167" t="s">
        <v>208</v>
      </c>
      <c r="H39" s="216"/>
      <c r="I39" s="217"/>
      <c r="J39" s="216"/>
      <c r="K39" s="219"/>
      <c r="L39" s="218">
        <f>кикс!H61</f>
        <v>93835.8</v>
      </c>
      <c r="M39" s="219">
        <f>караганда!G33</f>
        <v>4848.0110000000004</v>
      </c>
      <c r="N39" s="224"/>
      <c r="O39" s="219"/>
      <c r="P39" s="211"/>
      <c r="Q39" s="219"/>
      <c r="R39" s="219"/>
    </row>
    <row r="40" spans="1:18" s="122" customFormat="1" ht="37.5" customHeight="1">
      <c r="A40" s="82" t="s">
        <v>64</v>
      </c>
      <c r="B40" s="47" t="s">
        <v>65</v>
      </c>
      <c r="C40" s="82"/>
      <c r="D40" s="172">
        <f>33382.5129015</f>
        <v>33382.512901499998</v>
      </c>
      <c r="E40" s="157">
        <f>H40+I40+J40+K40+L40+M40+N40+O40+P40+Q40+R40</f>
        <v>17112.699000000001</v>
      </c>
      <c r="F40" s="167">
        <f t="shared" si="0"/>
        <v>-48.737534976790009</v>
      </c>
      <c r="G40" s="167" t="s">
        <v>208</v>
      </c>
      <c r="H40" s="216"/>
      <c r="I40" s="217">
        <f>жамбыл!W31</f>
        <v>642.71100000000001</v>
      </c>
      <c r="J40" s="216"/>
      <c r="K40" s="219">
        <f>зкф!G40</f>
        <v>6172</v>
      </c>
      <c r="L40" s="218">
        <f>кикс!H65</f>
        <v>9301.9</v>
      </c>
      <c r="M40" s="219"/>
      <c r="N40" s="211">
        <f>павлодар!E38</f>
        <v>120.41800000000001</v>
      </c>
      <c r="O40" s="208">
        <f>БАК!F61</f>
        <v>15.15</v>
      </c>
      <c r="P40" s="216">
        <f>алматы!E38</f>
        <v>486.45000000000005</v>
      </c>
      <c r="Q40" s="218">
        <f>вкф!E38</f>
        <v>374.07</v>
      </c>
      <c r="R40" s="219"/>
    </row>
    <row r="41" spans="1:18" s="122" customFormat="1" ht="37.5" customHeight="1">
      <c r="A41" s="82" t="s">
        <v>66</v>
      </c>
      <c r="B41" s="47" t="s">
        <v>67</v>
      </c>
      <c r="C41" s="82" t="s">
        <v>23</v>
      </c>
      <c r="D41" s="172">
        <f>251058.26797258</f>
        <v>251058.26797258001</v>
      </c>
      <c r="E41" s="157">
        <f>H41+I41+J41+K41+L41+M41+N41+O41+P41+Q41+R41</f>
        <v>119557.13068000002</v>
      </c>
      <c r="F41" s="167">
        <f t="shared" si="0"/>
        <v>-52.378731979040907</v>
      </c>
      <c r="G41" s="167" t="s">
        <v>208</v>
      </c>
      <c r="H41" s="217">
        <f>кызылорда!G36</f>
        <v>758.53499999999997</v>
      </c>
      <c r="I41" s="217">
        <f>жамбыл!W33+жамбыл!W34+жамбыл!W36</f>
        <v>1240.6369999999999</v>
      </c>
      <c r="J41" s="217">
        <f>атырау!F38</f>
        <v>17</v>
      </c>
      <c r="K41" s="219">
        <f>зкф!G41</f>
        <v>5266</v>
      </c>
      <c r="L41" s="218">
        <f>кикс!H66</f>
        <v>105746.7</v>
      </c>
      <c r="M41" s="219">
        <f>караганда!G35</f>
        <v>6481.3586800000003</v>
      </c>
      <c r="N41" s="208">
        <f>павлодар!E39</f>
        <v>17</v>
      </c>
      <c r="O41" s="208">
        <f>БАК!F62</f>
        <v>6.8</v>
      </c>
      <c r="P41" s="216">
        <f>алматы!E39</f>
        <v>23.1</v>
      </c>
      <c r="Q41" s="219"/>
      <c r="R41" s="219"/>
    </row>
    <row r="42" spans="1:18" s="122" customFormat="1" ht="37.5" customHeight="1">
      <c r="A42" s="82" t="s">
        <v>68</v>
      </c>
      <c r="B42" s="47" t="s">
        <v>69</v>
      </c>
      <c r="C42" s="82"/>
      <c r="D42" s="172">
        <f>152393.955</f>
        <v>152393.95499999999</v>
      </c>
      <c r="E42" s="157">
        <f>H42+I42+J42+K42+L42+M42+N42+O42+P42+Q42+R42</f>
        <v>113142.18670000001</v>
      </c>
      <c r="F42" s="167">
        <f t="shared" si="0"/>
        <v>-25.756775129302198</v>
      </c>
      <c r="G42" s="167" t="s">
        <v>208</v>
      </c>
      <c r="H42" s="216"/>
      <c r="I42" s="225">
        <f>жамбыл!W35</f>
        <v>463.82799999999997</v>
      </c>
      <c r="J42" s="216">
        <f>атырау!F39</f>
        <v>287.44400000000002</v>
      </c>
      <c r="K42" s="219"/>
      <c r="L42" s="218">
        <f>кикс!H68</f>
        <v>112316.90000000001</v>
      </c>
      <c r="M42" s="219">
        <f>караганда!G42</f>
        <v>39.214700000000001</v>
      </c>
      <c r="N42" s="219"/>
      <c r="O42" s="219"/>
      <c r="P42" s="211"/>
      <c r="Q42" s="218">
        <f>вкф!E40</f>
        <v>34.799999999999997</v>
      </c>
      <c r="R42" s="219"/>
    </row>
    <row r="43" spans="1:18" s="171" customFormat="1" ht="37.5" hidden="1" customHeight="1">
      <c r="A43" s="162"/>
      <c r="B43" s="77"/>
      <c r="C43" s="162"/>
      <c r="D43" s="172">
        <v>993721.89891531062</v>
      </c>
      <c r="E43" s="106"/>
      <c r="F43" s="167">
        <f t="shared" si="0"/>
        <v>-100</v>
      </c>
      <c r="G43" s="167" t="s">
        <v>208</v>
      </c>
      <c r="H43" s="209"/>
      <c r="I43" s="222"/>
      <c r="J43" s="208">
        <v>0</v>
      </c>
      <c r="K43" s="221"/>
      <c r="L43" s="221"/>
      <c r="M43" s="221"/>
      <c r="N43" s="221"/>
      <c r="O43" s="221"/>
      <c r="P43" s="221"/>
      <c r="Q43" s="221"/>
      <c r="R43" s="221"/>
    </row>
    <row r="44" spans="1:18" s="171" customFormat="1" ht="37.5" customHeight="1">
      <c r="A44" s="234" t="s">
        <v>70</v>
      </c>
      <c r="B44" s="235" t="s">
        <v>71</v>
      </c>
      <c r="C44" s="236" t="s">
        <v>23</v>
      </c>
      <c r="D44" s="237">
        <f>1515788.58791567</f>
        <v>1515788.5879156699</v>
      </c>
      <c r="E44" s="206">
        <f>E45+E65</f>
        <v>654053.36733999988</v>
      </c>
      <c r="F44" s="239">
        <f t="shared" si="0"/>
        <v>-56.850620689830144</v>
      </c>
      <c r="G44" s="239" t="s">
        <v>208</v>
      </c>
      <c r="H44" s="240">
        <f t="shared" ref="H44:R44" si="10">H45+H65</f>
        <v>73564.558999999994</v>
      </c>
      <c r="I44" s="240">
        <f t="shared" si="10"/>
        <v>42049.423999999992</v>
      </c>
      <c r="J44" s="240">
        <f t="shared" si="10"/>
        <v>21039.493999999999</v>
      </c>
      <c r="K44" s="240">
        <f t="shared" si="10"/>
        <v>42576</v>
      </c>
      <c r="L44" s="240">
        <f t="shared" si="10"/>
        <v>304805.19999999995</v>
      </c>
      <c r="M44" s="240">
        <f t="shared" si="10"/>
        <v>21459.709290000006</v>
      </c>
      <c r="N44" s="240">
        <f t="shared" si="10"/>
        <v>5567.128999999999</v>
      </c>
      <c r="O44" s="240">
        <f t="shared" si="10"/>
        <v>48595.749050000013</v>
      </c>
      <c r="P44" s="240">
        <f t="shared" si="10"/>
        <v>54358.418999999994</v>
      </c>
      <c r="Q44" s="240">
        <f t="shared" si="10"/>
        <v>7462.7489999999998</v>
      </c>
      <c r="R44" s="240">
        <f t="shared" si="10"/>
        <v>32574.935000000001</v>
      </c>
    </row>
    <row r="45" spans="1:18" s="122" customFormat="1" ht="37.5" customHeight="1">
      <c r="A45" s="234" t="s">
        <v>72</v>
      </c>
      <c r="B45" s="235" t="s">
        <v>73</v>
      </c>
      <c r="C45" s="234" t="s">
        <v>23</v>
      </c>
      <c r="D45" s="205">
        <f>993721.898915671</f>
        <v>993721.89891567104</v>
      </c>
      <c r="E45" s="204">
        <f>SUM(E46:E59)</f>
        <v>654053.36733999988</v>
      </c>
      <c r="F45" s="239">
        <f t="shared" si="0"/>
        <v>-34.181447741698207</v>
      </c>
      <c r="G45" s="239"/>
      <c r="H45" s="231">
        <f t="shared" ref="H45:R45" si="11">SUM(H46:H59)</f>
        <v>73564.558999999994</v>
      </c>
      <c r="I45" s="231">
        <f>SUM(I46:I59)</f>
        <v>42049.423999999992</v>
      </c>
      <c r="J45" s="231">
        <f t="shared" si="11"/>
        <v>21039.493999999999</v>
      </c>
      <c r="K45" s="231">
        <f t="shared" si="11"/>
        <v>42576</v>
      </c>
      <c r="L45" s="231">
        <f t="shared" si="11"/>
        <v>304805.19999999995</v>
      </c>
      <c r="M45" s="231">
        <f t="shared" si="11"/>
        <v>21459.709290000006</v>
      </c>
      <c r="N45" s="231">
        <f t="shared" si="11"/>
        <v>5567.128999999999</v>
      </c>
      <c r="O45" s="231">
        <f t="shared" si="11"/>
        <v>48595.749050000013</v>
      </c>
      <c r="P45" s="231">
        <f>SUM(P46:P59)</f>
        <v>54358.418999999994</v>
      </c>
      <c r="Q45" s="231">
        <f t="shared" si="11"/>
        <v>7462.7489999999998</v>
      </c>
      <c r="R45" s="231">
        <f t="shared" si="11"/>
        <v>32574.935000000001</v>
      </c>
    </row>
    <row r="46" spans="1:18" s="122" customFormat="1" ht="37.5" customHeight="1">
      <c r="A46" s="82" t="s">
        <v>74</v>
      </c>
      <c r="B46" s="47" t="s">
        <v>25</v>
      </c>
      <c r="C46" s="82" t="s">
        <v>23</v>
      </c>
      <c r="D46" s="172">
        <f>19050.2859999753</f>
        <v>19050.285999975298</v>
      </c>
      <c r="E46" s="157">
        <f t="shared" ref="E46:E58" si="12">H46+I46+J46+K46+L46+M46+N46+O46+P46+Q46+R46</f>
        <v>15753.903999999999</v>
      </c>
      <c r="F46" s="212">
        <f t="shared" si="0"/>
        <v>-17.303582738755594</v>
      </c>
      <c r="G46" s="212" t="s">
        <v>208</v>
      </c>
      <c r="H46" s="216">
        <f>кызылорда!G46</f>
        <v>2228.77</v>
      </c>
      <c r="I46" s="217"/>
      <c r="J46" s="216">
        <f>атырау!F43</f>
        <v>716.41499999999985</v>
      </c>
      <c r="K46" s="228">
        <f>зкф!G54</f>
        <v>944</v>
      </c>
      <c r="L46" s="219">
        <f>кикс!H72</f>
        <v>7403.9</v>
      </c>
      <c r="M46" s="208">
        <f>караганда!G45</f>
        <v>51</v>
      </c>
      <c r="N46" s="208"/>
      <c r="O46" s="208">
        <f>'[39]БАК_Факт_7 мес 2019'!$H$67</f>
        <v>4409.8189999999995</v>
      </c>
      <c r="P46" s="208"/>
      <c r="Q46" s="218"/>
      <c r="R46" s="219"/>
    </row>
    <row r="47" spans="1:18" s="122" customFormat="1" ht="37.5" customHeight="1">
      <c r="A47" s="82" t="s">
        <v>75</v>
      </c>
      <c r="B47" s="47" t="s">
        <v>76</v>
      </c>
      <c r="C47" s="82" t="s">
        <v>23</v>
      </c>
      <c r="D47" s="172">
        <f>529067.54511158</f>
        <v>529067.54511158005</v>
      </c>
      <c r="E47" s="157">
        <f t="shared" si="12"/>
        <v>347145.614</v>
      </c>
      <c r="F47" s="212">
        <f t="shared" si="0"/>
        <v>-34.385388556240542</v>
      </c>
      <c r="G47" s="212"/>
      <c r="H47" s="216">
        <f>кызылорда!G50</f>
        <v>32346.025000000001</v>
      </c>
      <c r="I47" s="217">
        <f>жамбыл!W40</f>
        <v>27282.154999999999</v>
      </c>
      <c r="J47" s="216">
        <f>атырау!F44</f>
        <v>6485.1859999999997</v>
      </c>
      <c r="K47" s="228">
        <f>зкф!G55</f>
        <v>21064</v>
      </c>
      <c r="L47" s="218">
        <f>кикс!H75</f>
        <v>184642.5</v>
      </c>
      <c r="M47" s="208">
        <f>караганда!G46</f>
        <v>15717.352999999999</v>
      </c>
      <c r="N47" s="208">
        <f>павлодар!E45</f>
        <v>3559.491</v>
      </c>
      <c r="O47" s="208">
        <f>'[39]БАК_Факт_7 мес 2019'!$H$68</f>
        <v>23916.959000000003</v>
      </c>
      <c r="P47" s="226">
        <f>алматы!E45</f>
        <v>32131.945</v>
      </c>
      <c r="Q47" s="218"/>
      <c r="R47" s="219"/>
    </row>
    <row r="48" spans="1:18" s="122" customFormat="1" ht="37.5" customHeight="1">
      <c r="A48" s="82" t="s">
        <v>77</v>
      </c>
      <c r="B48" s="47" t="s">
        <v>39</v>
      </c>
      <c r="C48" s="82" t="s">
        <v>23</v>
      </c>
      <c r="D48" s="172">
        <f>53179.3656124394</f>
        <v>53179.365612439397</v>
      </c>
      <c r="E48" s="157">
        <f t="shared" si="12"/>
        <v>31047.176000000003</v>
      </c>
      <c r="F48" s="212">
        <f t="shared" si="0"/>
        <v>-41.618002316414184</v>
      </c>
      <c r="G48" s="212"/>
      <c r="H48" s="216">
        <f>кызылорда!G51</f>
        <v>1901.9970000000001</v>
      </c>
      <c r="I48" s="217">
        <f>жамбыл!W41</f>
        <v>2562.326</v>
      </c>
      <c r="J48" s="216">
        <f>атырау!F45</f>
        <v>561.57299999999998</v>
      </c>
      <c r="K48" s="228">
        <f>зкф!G56</f>
        <v>1841</v>
      </c>
      <c r="L48" s="218">
        <f>кикс!H76</f>
        <v>17623.900000000001</v>
      </c>
      <c r="M48" s="208">
        <f>караганда!G47</f>
        <v>1374.5740000000001</v>
      </c>
      <c r="N48" s="208">
        <f>павлодар!E46</f>
        <v>304.33600000000001</v>
      </c>
      <c r="O48" s="208">
        <f>'[39]БАК_Факт_7 мес 2019'!$H$69</f>
        <v>2124.5160000000001</v>
      </c>
      <c r="P48" s="227">
        <f>алматы!E46</f>
        <v>2752.9540000000002</v>
      </c>
      <c r="Q48" s="218"/>
      <c r="R48" s="219"/>
    </row>
    <row r="49" spans="1:18" s="122" customFormat="1" ht="37.5" customHeight="1">
      <c r="A49" s="82" t="s">
        <v>78</v>
      </c>
      <c r="B49" s="47" t="s">
        <v>41</v>
      </c>
      <c r="C49" s="82" t="s">
        <v>23</v>
      </c>
      <c r="D49" s="172">
        <f>451.9743375</f>
        <v>451.97433749999999</v>
      </c>
      <c r="E49" s="157">
        <f t="shared" si="12"/>
        <v>4819.0549999999994</v>
      </c>
      <c r="F49" s="212">
        <f t="shared" si="0"/>
        <v>966.2231459103582</v>
      </c>
      <c r="G49" s="212"/>
      <c r="H49" s="216">
        <f>кызылорда!G52</f>
        <v>390.113</v>
      </c>
      <c r="I49" s="217">
        <f>жамбыл!W42</f>
        <v>406.75299999999999</v>
      </c>
      <c r="J49" s="216">
        <f>атырау!F46</f>
        <v>86.846999999999994</v>
      </c>
      <c r="K49" s="228">
        <f>зкф!G57</f>
        <v>254</v>
      </c>
      <c r="L49" s="218">
        <f>кикс!H79</f>
        <v>2731.7</v>
      </c>
      <c r="M49" s="208">
        <f>караганда!G48</f>
        <v>149.495</v>
      </c>
      <c r="N49" s="208">
        <f>павлодар!E47</f>
        <v>51.317</v>
      </c>
      <c r="O49" s="208">
        <f>'[39]БАК_Факт_7 мес 2019'!$H$70</f>
        <v>305.72299999999996</v>
      </c>
      <c r="P49" s="227">
        <f>алматы!E47</f>
        <v>443.10699999999997</v>
      </c>
      <c r="Q49" s="218"/>
      <c r="R49" s="219"/>
    </row>
    <row r="50" spans="1:18" s="122" customFormat="1" ht="37.5" customHeight="1">
      <c r="A50" s="82" t="s">
        <v>79</v>
      </c>
      <c r="B50" s="47" t="s">
        <v>80</v>
      </c>
      <c r="C50" s="82" t="s">
        <v>23</v>
      </c>
      <c r="D50" s="172">
        <f>13446.4069215</f>
        <v>13446.4069215</v>
      </c>
      <c r="E50" s="157">
        <f t="shared" si="12"/>
        <v>6847.1202899999998</v>
      </c>
      <c r="F50" s="212">
        <f t="shared" si="0"/>
        <v>-49.078439095489031</v>
      </c>
      <c r="G50" s="212" t="s">
        <v>208</v>
      </c>
      <c r="H50" s="216">
        <f>кызылорда!G53</f>
        <v>987.11900000000003</v>
      </c>
      <c r="I50" s="217">
        <f>жамбыл!W43</f>
        <v>172.83699999999999</v>
      </c>
      <c r="J50" s="216">
        <f>атырау!F47</f>
        <v>771.00500000000011</v>
      </c>
      <c r="K50" s="228">
        <f>зкф!G58</f>
        <v>553</v>
      </c>
      <c r="L50" s="218">
        <f>кикс!H80</f>
        <v>2710.7</v>
      </c>
      <c r="M50" s="208">
        <f>караганда!G49</f>
        <v>13.13429</v>
      </c>
      <c r="N50" s="208"/>
      <c r="O50" s="208">
        <f>'[39]БАК_Факт_7 мес 2019'!$H$71</f>
        <v>1063.183</v>
      </c>
      <c r="P50" s="227">
        <f>алматы!E48</f>
        <v>486.72</v>
      </c>
      <c r="Q50" s="218"/>
      <c r="R50" s="208">
        <f>юкф!E48</f>
        <v>89.421999999999997</v>
      </c>
    </row>
    <row r="51" spans="1:18" s="122" customFormat="1" ht="37.5" customHeight="1">
      <c r="A51" s="82" t="s">
        <v>81</v>
      </c>
      <c r="B51" s="47" t="s">
        <v>82</v>
      </c>
      <c r="C51" s="82" t="s">
        <v>23</v>
      </c>
      <c r="D51" s="172">
        <f>71906.774</f>
        <v>71906.774000000005</v>
      </c>
      <c r="E51" s="157">
        <f t="shared" si="12"/>
        <v>37949.592000000004</v>
      </c>
      <c r="F51" s="212">
        <f t="shared" si="0"/>
        <v>-47.223898543967501</v>
      </c>
      <c r="G51" s="212" t="s">
        <v>208</v>
      </c>
      <c r="H51" s="216">
        <f>кызылорда!G54</f>
        <v>2108.4029999999998</v>
      </c>
      <c r="I51" s="217">
        <f>жамбыл!W44</f>
        <v>1039.095</v>
      </c>
      <c r="J51" s="216">
        <f>атырау!F48</f>
        <v>917.88400000000001</v>
      </c>
      <c r="K51" s="228">
        <f>зкф!G59</f>
        <v>1569</v>
      </c>
      <c r="L51" s="218">
        <f>кикс!H81</f>
        <v>29721.200000000001</v>
      </c>
      <c r="M51" s="208">
        <f>караганда!G50</f>
        <v>1229.6769999999999</v>
      </c>
      <c r="N51" s="208"/>
      <c r="O51" s="208">
        <f>'[39]БАК_Факт_7 мес 2019'!$H$72</f>
        <v>1364.3330000000001</v>
      </c>
      <c r="P51" s="216"/>
      <c r="Q51" s="218"/>
      <c r="R51" s="219"/>
    </row>
    <row r="52" spans="1:18" s="122" customFormat="1" ht="37.5" customHeight="1">
      <c r="A52" s="82" t="s">
        <v>83</v>
      </c>
      <c r="B52" s="47" t="s">
        <v>84</v>
      </c>
      <c r="C52" s="82" t="s">
        <v>23</v>
      </c>
      <c r="D52" s="172">
        <f>9586.143</f>
        <v>9586.143</v>
      </c>
      <c r="E52" s="157">
        <f t="shared" si="12"/>
        <v>8557.3819999999996</v>
      </c>
      <c r="F52" s="212">
        <f t="shared" si="0"/>
        <v>-10.731751028541936</v>
      </c>
      <c r="G52" s="212" t="s">
        <v>208</v>
      </c>
      <c r="H52" s="216">
        <f>кызылорда!G55</f>
        <v>1184.3520000000001</v>
      </c>
      <c r="I52" s="217">
        <f>жамбыл!W45</f>
        <v>382.89800000000002</v>
      </c>
      <c r="J52" s="216">
        <f>атырау!F49</f>
        <v>51.857999999999997</v>
      </c>
      <c r="K52" s="228">
        <f>зкф!G60</f>
        <v>265</v>
      </c>
      <c r="L52" s="219">
        <f>кикс!H82</f>
        <v>4991.3999999999996</v>
      </c>
      <c r="M52" s="208">
        <f>караганда!G51</f>
        <v>364.83</v>
      </c>
      <c r="N52" s="208">
        <f>павлодар!E50</f>
        <v>300</v>
      </c>
      <c r="O52" s="208">
        <f>БАК!F73</f>
        <v>1017.0440000000001</v>
      </c>
      <c r="P52" s="216"/>
      <c r="Q52" s="218"/>
      <c r="R52" s="219"/>
    </row>
    <row r="53" spans="1:18" s="122" customFormat="1" ht="37.5" customHeight="1">
      <c r="A53" s="82" t="s">
        <v>85</v>
      </c>
      <c r="B53" s="47" t="s">
        <v>86</v>
      </c>
      <c r="C53" s="82" t="s">
        <v>23</v>
      </c>
      <c r="D53" s="172">
        <f>9256.67504914418</f>
        <v>9256.6750491441799</v>
      </c>
      <c r="E53" s="157">
        <f t="shared" si="12"/>
        <v>4739.2112999999999</v>
      </c>
      <c r="F53" s="212">
        <f t="shared" si="0"/>
        <v>-48.802228933831259</v>
      </c>
      <c r="G53" s="212"/>
      <c r="H53" s="216">
        <f>кызылорда!G59</f>
        <v>627.99099999999999</v>
      </c>
      <c r="I53" s="217">
        <v>0</v>
      </c>
      <c r="J53" s="216">
        <f>атырау!F50</f>
        <v>132.08199999999999</v>
      </c>
      <c r="K53" s="228"/>
      <c r="L53" s="218">
        <f>кикс!H83</f>
        <v>3024.5</v>
      </c>
      <c r="M53" s="208">
        <f>караганда!G52</f>
        <v>253.66730000000001</v>
      </c>
      <c r="N53" s="208"/>
      <c r="O53" s="208">
        <f>БАК!F74</f>
        <v>291.60700000000003</v>
      </c>
      <c r="P53" s="216">
        <f>алматы!E51</f>
        <v>409.36399999999998</v>
      </c>
      <c r="Q53" s="218"/>
      <c r="R53" s="219"/>
    </row>
    <row r="54" spans="1:18" s="122" customFormat="1" ht="37.5" customHeight="1">
      <c r="A54" s="82" t="s">
        <v>87</v>
      </c>
      <c r="B54" s="47" t="s">
        <v>88</v>
      </c>
      <c r="C54" s="82" t="s">
        <v>23</v>
      </c>
      <c r="D54" s="172">
        <f>5406.20914689035</f>
        <v>5406.20914689035</v>
      </c>
      <c r="E54" s="157">
        <f t="shared" si="12"/>
        <v>2378.2249999999999</v>
      </c>
      <c r="F54" s="212">
        <f t="shared" si="0"/>
        <v>-56.009378561168795</v>
      </c>
      <c r="G54" s="212" t="s">
        <v>208</v>
      </c>
      <c r="H54" s="216">
        <f>кызылорда!G64</f>
        <v>0</v>
      </c>
      <c r="I54" s="217">
        <f>жамбыл!W47</f>
        <v>111.1</v>
      </c>
      <c r="J54" s="216">
        <v>123.685</v>
      </c>
      <c r="K54" s="228">
        <f>зкф!G62</f>
        <v>366</v>
      </c>
      <c r="L54" s="218">
        <f>кикс!H84</f>
        <v>705.8</v>
      </c>
      <c r="M54" s="208"/>
      <c r="N54" s="208">
        <f>павлодар!E52</f>
        <v>61</v>
      </c>
      <c r="O54" s="208">
        <f>БАК!F75</f>
        <v>470.5</v>
      </c>
      <c r="P54" s="216">
        <f>алматы!E52</f>
        <v>540.14</v>
      </c>
      <c r="Q54" s="218"/>
      <c r="R54" s="219"/>
    </row>
    <row r="55" spans="1:18" s="122" customFormat="1" ht="37.5" customHeight="1">
      <c r="A55" s="82" t="s">
        <v>89</v>
      </c>
      <c r="B55" s="47" t="s">
        <v>65</v>
      </c>
      <c r="C55" s="82" t="s">
        <v>23</v>
      </c>
      <c r="D55" s="172">
        <f>41233.3359997416</f>
        <v>41233.335999741597</v>
      </c>
      <c r="E55" s="157">
        <f t="shared" si="12"/>
        <v>32946.851999999999</v>
      </c>
      <c r="F55" s="212">
        <f t="shared" si="0"/>
        <v>-20.096564585008423</v>
      </c>
      <c r="G55" s="212"/>
      <c r="H55" s="216">
        <f>кызылорда!G65</f>
        <v>10542.212</v>
      </c>
      <c r="I55" s="217">
        <f>жамбыл!W48</f>
        <v>721.14300000000003</v>
      </c>
      <c r="J55" s="216">
        <f>атырау!F52</f>
        <v>2235.98</v>
      </c>
      <c r="K55" s="228">
        <f>зкф!G63</f>
        <v>6611</v>
      </c>
      <c r="L55" s="218">
        <f>кикс!H85</f>
        <v>4144.8</v>
      </c>
      <c r="M55" s="208">
        <f>караганда!G54</f>
        <v>730.07500000000005</v>
      </c>
      <c r="N55" s="208"/>
      <c r="O55" s="208">
        <f>БАК!F76</f>
        <v>4732.1880000000001</v>
      </c>
      <c r="P55" s="216">
        <f>алматы!E53</f>
        <v>1704.28</v>
      </c>
      <c r="Q55" s="218">
        <f>вкф!E53</f>
        <v>451.82400000000001</v>
      </c>
      <c r="R55" s="208">
        <f>юкф!E53</f>
        <v>1073.3499999999999</v>
      </c>
    </row>
    <row r="56" spans="1:18" s="122" customFormat="1" ht="37.5" customHeight="1">
      <c r="A56" s="82" t="s">
        <v>90</v>
      </c>
      <c r="B56" s="47" t="s">
        <v>91</v>
      </c>
      <c r="C56" s="82" t="s">
        <v>23</v>
      </c>
      <c r="D56" s="172">
        <f>14729.9019053934</f>
        <v>14729.901905393401</v>
      </c>
      <c r="E56" s="157">
        <f t="shared" si="12"/>
        <v>11480.6409</v>
      </c>
      <c r="F56" s="212">
        <f t="shared" si="0"/>
        <v>-22.058945309090433</v>
      </c>
      <c r="G56" s="212"/>
      <c r="H56" s="216">
        <f>кызылорда!G66</f>
        <v>1796.336</v>
      </c>
      <c r="I56" s="217">
        <f>жамбыл!W49</f>
        <v>929.44799999999998</v>
      </c>
      <c r="J56" s="216">
        <f>атырау!F53</f>
        <v>546.97</v>
      </c>
      <c r="K56" s="228">
        <f>зкф!G64</f>
        <v>584</v>
      </c>
      <c r="L56" s="219">
        <f>кикс!H89</f>
        <v>3585.1</v>
      </c>
      <c r="M56" s="208">
        <f>караганда!G55</f>
        <v>259.19290000000001</v>
      </c>
      <c r="N56" s="208">
        <f>павлодар!E54</f>
        <v>203.285</v>
      </c>
      <c r="O56" s="208">
        <f>БАК!F79</f>
        <v>1099.9780000000001</v>
      </c>
      <c r="P56" s="216">
        <f>алматы!E54</f>
        <v>2209.422</v>
      </c>
      <c r="Q56" s="218"/>
      <c r="R56" s="208">
        <f>юкф!E54</f>
        <v>266.90899999999999</v>
      </c>
    </row>
    <row r="57" spans="1:18" s="122" customFormat="1" ht="37.5" customHeight="1">
      <c r="A57" s="82" t="s">
        <v>92</v>
      </c>
      <c r="B57" s="47" t="s">
        <v>93</v>
      </c>
      <c r="C57" s="82" t="s">
        <v>23</v>
      </c>
      <c r="D57" s="172">
        <f>12595.394091</f>
        <v>12595.394091</v>
      </c>
      <c r="E57" s="157">
        <f t="shared" si="12"/>
        <v>8164.762999999999</v>
      </c>
      <c r="F57" s="212">
        <f t="shared" si="0"/>
        <v>-35.17659756407221</v>
      </c>
      <c r="G57" s="212" t="s">
        <v>208</v>
      </c>
      <c r="H57" s="216">
        <f>кызылорда!G67</f>
        <v>3252.7620000000002</v>
      </c>
      <c r="I57" s="217">
        <f>жамбыл!W50</f>
        <v>100.032</v>
      </c>
      <c r="J57" s="216">
        <v>375.65499999999997</v>
      </c>
      <c r="K57" s="228">
        <f>зкф!G65</f>
        <v>532</v>
      </c>
      <c r="L57" s="219">
        <f>кикс!H91</f>
        <v>2302.1999999999998</v>
      </c>
      <c r="M57" s="208">
        <f>караганда!G56</f>
        <v>195.547</v>
      </c>
      <c r="N57" s="208">
        <f>павлодар!E55</f>
        <v>3.0250000000000004</v>
      </c>
      <c r="O57" s="208">
        <f>БАК!F80</f>
        <v>312.74099999999999</v>
      </c>
      <c r="P57" s="216">
        <f>алматы!E55</f>
        <v>670.44100000000003</v>
      </c>
      <c r="Q57" s="218">
        <f>вкф!E55</f>
        <v>104.12</v>
      </c>
      <c r="R57" s="208">
        <f>юкф!E55</f>
        <v>316.24</v>
      </c>
    </row>
    <row r="58" spans="1:18" s="122" customFormat="1" ht="37.5" customHeight="1">
      <c r="A58" s="82" t="s">
        <v>94</v>
      </c>
      <c r="B58" s="47" t="s">
        <v>63</v>
      </c>
      <c r="C58" s="82" t="s">
        <v>23</v>
      </c>
      <c r="D58" s="172">
        <f>127439.726167734</f>
        <v>127439.726167734</v>
      </c>
      <c r="E58" s="157">
        <f t="shared" si="12"/>
        <v>81050.385000000009</v>
      </c>
      <c r="F58" s="212">
        <f t="shared" si="0"/>
        <v>-36.401005057620054</v>
      </c>
      <c r="G58" s="212" t="s">
        <v>208</v>
      </c>
      <c r="H58" s="216">
        <f>кызылорда!G68</f>
        <v>13110.175999999999</v>
      </c>
      <c r="I58" s="217">
        <f>жамбыл!W51</f>
        <v>6645.8419999999996</v>
      </c>
      <c r="J58" s="216">
        <f>атырау!F55</f>
        <v>5807.2890000000007</v>
      </c>
      <c r="K58" s="229">
        <f>зкф!G66</f>
        <v>3286</v>
      </c>
      <c r="L58" s="218">
        <f>кикс!H94</f>
        <v>5958.6</v>
      </c>
      <c r="M58" s="208">
        <f>караганда!G57</f>
        <v>78.162999999999997</v>
      </c>
      <c r="N58" s="208">
        <f>павлодар!E56</f>
        <v>468.98899999999998</v>
      </c>
      <c r="O58" s="208">
        <f>БАК!F83</f>
        <v>5613.0470000000005</v>
      </c>
      <c r="P58" s="216">
        <f>алматы!E56</f>
        <v>4917.2309999999998</v>
      </c>
      <c r="Q58" s="218">
        <f>вкф!E56</f>
        <v>6906.8049999999994</v>
      </c>
      <c r="R58" s="208">
        <f>юкф!E56</f>
        <v>28258.243000000002</v>
      </c>
    </row>
    <row r="59" spans="1:18" s="171" customFormat="1" ht="37.5" customHeight="1">
      <c r="A59" s="234" t="s">
        <v>95</v>
      </c>
      <c r="B59" s="235" t="s">
        <v>96</v>
      </c>
      <c r="C59" s="234" t="s">
        <v>23</v>
      </c>
      <c r="D59" s="205">
        <f>86372.161572773</f>
        <v>86372.161572772995</v>
      </c>
      <c r="E59" s="204">
        <f>SUM(E60:E64)</f>
        <v>61173.446849999993</v>
      </c>
      <c r="F59" s="239">
        <f t="shared" si="0"/>
        <v>-29.174579243963677</v>
      </c>
      <c r="G59" s="239"/>
      <c r="H59" s="231">
        <f>SUM(H60:H64)</f>
        <v>3088.3030000000003</v>
      </c>
      <c r="I59" s="231">
        <f>SUM(I60:I64)</f>
        <v>1695.7950000000001</v>
      </c>
      <c r="J59" s="231">
        <f>SUM(J60:J64)</f>
        <v>2227.0650000000001</v>
      </c>
      <c r="K59" s="231">
        <f t="shared" ref="K59:R59" si="13">SUM(K60:K64)</f>
        <v>4707</v>
      </c>
      <c r="L59" s="231">
        <f t="shared" si="13"/>
        <v>35258.899999999994</v>
      </c>
      <c r="M59" s="231">
        <f t="shared" si="13"/>
        <v>1043.0008</v>
      </c>
      <c r="N59" s="231">
        <f t="shared" si="13"/>
        <v>615.68600000000004</v>
      </c>
      <c r="O59" s="231">
        <f t="shared" si="13"/>
        <v>1874.1110500000002</v>
      </c>
      <c r="P59" s="231">
        <f t="shared" si="13"/>
        <v>8092.8150000000005</v>
      </c>
      <c r="Q59" s="231">
        <f t="shared" si="13"/>
        <v>0</v>
      </c>
      <c r="R59" s="231">
        <f t="shared" si="13"/>
        <v>2570.7710000000002</v>
      </c>
    </row>
    <row r="60" spans="1:18" s="122" customFormat="1" ht="37.5" customHeight="1">
      <c r="A60" s="82" t="s">
        <v>97</v>
      </c>
      <c r="B60" s="47" t="s">
        <v>98</v>
      </c>
      <c r="C60" s="82" t="s">
        <v>23</v>
      </c>
      <c r="D60" s="172">
        <f>24330.1905</f>
        <v>24330.190500000001</v>
      </c>
      <c r="E60" s="170">
        <f t="shared" ref="E60:E70" si="14">H60+I60+J60+K60+L60+M60+N60+O60+P60+Q60+R60</f>
        <v>18551.05</v>
      </c>
      <c r="F60" s="167">
        <f t="shared" si="0"/>
        <v>-23.752960339541943</v>
      </c>
      <c r="G60" s="167"/>
      <c r="H60" s="216">
        <f>кызылорда!G76</f>
        <v>2146.0880000000002</v>
      </c>
      <c r="I60" s="217"/>
      <c r="J60" s="216">
        <f>атырау!F57</f>
        <v>1406.2240000000002</v>
      </c>
      <c r="K60" s="230">
        <f>зкф!G68</f>
        <v>161</v>
      </c>
      <c r="L60" s="219">
        <f>кикс!H106</f>
        <v>12825.4</v>
      </c>
      <c r="M60" s="208">
        <f>караганда!G63</f>
        <v>754.47699999999998</v>
      </c>
      <c r="N60" s="208">
        <f>павлодар!E58</f>
        <v>68.254000000000005</v>
      </c>
      <c r="O60" s="219">
        <f>БАК!F95</f>
        <v>371.83300000000003</v>
      </c>
      <c r="P60" s="216">
        <v>817.774</v>
      </c>
      <c r="Q60" s="219"/>
      <c r="R60" s="219"/>
    </row>
    <row r="61" spans="1:18" s="122" customFormat="1" ht="37.5" customHeight="1">
      <c r="A61" s="82" t="s">
        <v>99</v>
      </c>
      <c r="B61" s="47" t="s">
        <v>100</v>
      </c>
      <c r="C61" s="82" t="s">
        <v>23</v>
      </c>
      <c r="D61" s="172">
        <f>1704.106257</f>
        <v>1704.1062569999999</v>
      </c>
      <c r="E61" s="170">
        <f t="shared" si="14"/>
        <v>961.62979999999993</v>
      </c>
      <c r="F61" s="167">
        <f t="shared" si="0"/>
        <v>-43.569845128501285</v>
      </c>
      <c r="G61" s="167"/>
      <c r="H61" s="216">
        <f>кызылорда!G79</f>
        <v>48</v>
      </c>
      <c r="I61" s="218"/>
      <c r="J61" s="216">
        <f>атырау!F58</f>
        <v>6.6970000000000001</v>
      </c>
      <c r="K61" s="213">
        <f>зкф!G69</f>
        <v>187</v>
      </c>
      <c r="L61" s="214">
        <f>кикс!H107</f>
        <v>622.29999999999995</v>
      </c>
      <c r="M61" s="208">
        <f>караганда!G64</f>
        <v>33.473799999999997</v>
      </c>
      <c r="N61" s="208">
        <f>павлодар!E59</f>
        <v>64.159000000000006</v>
      </c>
      <c r="O61" s="219"/>
      <c r="P61" s="216"/>
      <c r="Q61" s="219"/>
      <c r="R61" s="219"/>
    </row>
    <row r="62" spans="1:18" s="122" customFormat="1" ht="37.5" customHeight="1">
      <c r="A62" s="82" t="s">
        <v>101</v>
      </c>
      <c r="B62" s="47" t="s">
        <v>102</v>
      </c>
      <c r="C62" s="82" t="s">
        <v>23</v>
      </c>
      <c r="D62" s="172">
        <f>260.4</f>
        <v>260.39999999999998</v>
      </c>
      <c r="E62" s="170">
        <f t="shared" si="14"/>
        <v>328.529</v>
      </c>
      <c r="F62" s="167">
        <f t="shared" si="0"/>
        <v>26.163210445468522</v>
      </c>
      <c r="G62" s="167"/>
      <c r="H62" s="216">
        <f>кызылорда!G80</f>
        <v>57.429000000000002</v>
      </c>
      <c r="I62" s="217"/>
      <c r="J62" s="216"/>
      <c r="K62" s="213"/>
      <c r="L62" s="219">
        <f>кикс!H108</f>
        <v>271.10000000000002</v>
      </c>
      <c r="M62" s="208"/>
      <c r="N62" s="208"/>
      <c r="O62" s="219"/>
      <c r="P62" s="209"/>
      <c r="Q62" s="219"/>
      <c r="R62" s="219"/>
    </row>
    <row r="63" spans="1:18" s="122" customFormat="1" ht="37.5" customHeight="1">
      <c r="A63" s="82" t="s">
        <v>103</v>
      </c>
      <c r="B63" s="47" t="s">
        <v>104</v>
      </c>
      <c r="C63" s="82" t="s">
        <v>23</v>
      </c>
      <c r="D63" s="172">
        <v>0</v>
      </c>
      <c r="E63" s="170">
        <v>0</v>
      </c>
      <c r="F63" s="167">
        <v>0</v>
      </c>
      <c r="G63" s="167"/>
      <c r="H63" s="216">
        <f>кызылорда!G81</f>
        <v>0</v>
      </c>
      <c r="I63" s="217"/>
      <c r="J63" s="216"/>
      <c r="K63" s="213"/>
      <c r="L63" s="219"/>
      <c r="M63" s="208"/>
      <c r="N63" s="211"/>
      <c r="O63" s="219"/>
      <c r="P63" s="209"/>
      <c r="Q63" s="219"/>
      <c r="R63" s="219"/>
    </row>
    <row r="64" spans="1:18" s="173" customFormat="1" ht="37.5" customHeight="1">
      <c r="A64" s="82" t="s">
        <v>105</v>
      </c>
      <c r="B64" s="47" t="s">
        <v>106</v>
      </c>
      <c r="C64" s="94" t="s">
        <v>23</v>
      </c>
      <c r="D64" s="172">
        <f>60077.464815773</f>
        <v>60077.464815772997</v>
      </c>
      <c r="E64" s="170">
        <f t="shared" si="14"/>
        <v>41332.23805</v>
      </c>
      <c r="F64" s="167">
        <f t="shared" si="0"/>
        <v>-31.201760632302083</v>
      </c>
      <c r="G64" s="167"/>
      <c r="H64" s="217">
        <f>кызылорда!G82</f>
        <v>836.78600000000006</v>
      </c>
      <c r="I64" s="217">
        <f>жамбыл!W57</f>
        <v>1695.7950000000001</v>
      </c>
      <c r="J64" s="217">
        <v>814.14400000000001</v>
      </c>
      <c r="K64" s="219">
        <f>зкф!G72</f>
        <v>4359</v>
      </c>
      <c r="L64" s="214">
        <f>кикс!H110</f>
        <v>21540.1</v>
      </c>
      <c r="M64" s="208">
        <f>караганда!G67</f>
        <v>255.05</v>
      </c>
      <c r="N64" s="208">
        <f>павлодар!E62</f>
        <v>483.27300000000002</v>
      </c>
      <c r="O64" s="219">
        <f>БАК!F100</f>
        <v>1502.2780500000001</v>
      </c>
      <c r="P64" s="216">
        <v>7275.0410000000002</v>
      </c>
      <c r="Q64" s="219"/>
      <c r="R64" s="219">
        <f>юкф!E62</f>
        <v>2570.7710000000002</v>
      </c>
    </row>
    <row r="65" spans="1:20" s="174" customFormat="1" ht="37.15" customHeight="1">
      <c r="A65" s="234" t="s">
        <v>138</v>
      </c>
      <c r="B65" s="235" t="s">
        <v>107</v>
      </c>
      <c r="C65" s="234"/>
      <c r="D65" s="205">
        <f>522066.689</f>
        <v>522066.68900000001</v>
      </c>
      <c r="E65" s="204">
        <f t="shared" si="14"/>
        <v>0</v>
      </c>
      <c r="F65" s="239">
        <f t="shared" si="0"/>
        <v>-100</v>
      </c>
      <c r="G65" s="239" t="s">
        <v>208</v>
      </c>
      <c r="H65" s="231"/>
      <c r="I65" s="242"/>
      <c r="J65" s="231"/>
      <c r="K65" s="231"/>
      <c r="L65" s="231"/>
      <c r="M65" s="231"/>
      <c r="N65" s="231"/>
      <c r="O65" s="231"/>
      <c r="P65" s="231"/>
      <c r="Q65" s="242"/>
      <c r="R65" s="215"/>
    </row>
    <row r="66" spans="1:20" s="171" customFormat="1" ht="37.5" customHeight="1">
      <c r="A66" s="234" t="s">
        <v>108</v>
      </c>
      <c r="B66" s="235" t="s">
        <v>109</v>
      </c>
      <c r="C66" s="234" t="s">
        <v>23</v>
      </c>
      <c r="D66" s="243">
        <f>12227142.8217275</f>
        <v>12227142.821727499</v>
      </c>
      <c r="E66" s="204">
        <f t="shared" si="14"/>
        <v>6483435.5430199988</v>
      </c>
      <c r="F66" s="239">
        <f t="shared" si="0"/>
        <v>-46.975056744254232</v>
      </c>
      <c r="G66" s="239" t="s">
        <v>208</v>
      </c>
      <c r="H66" s="231">
        <f t="shared" ref="H66:R66" si="15">H18+H44</f>
        <v>844824.30900000001</v>
      </c>
      <c r="I66" s="231">
        <f t="shared" si="15"/>
        <v>168610.88400000002</v>
      </c>
      <c r="J66" s="215">
        <f t="shared" si="15"/>
        <v>195208.48</v>
      </c>
      <c r="K66" s="215">
        <f t="shared" si="15"/>
        <v>136675</v>
      </c>
      <c r="L66" s="215">
        <f t="shared" si="15"/>
        <v>4180585.2999999989</v>
      </c>
      <c r="M66" s="215">
        <f t="shared" si="15"/>
        <v>232424.40816999998</v>
      </c>
      <c r="N66" s="215">
        <f t="shared" si="15"/>
        <v>39228.411999999997</v>
      </c>
      <c r="O66" s="215">
        <f t="shared" si="15"/>
        <v>147175.71605000002</v>
      </c>
      <c r="P66" s="215">
        <f t="shared" si="15"/>
        <v>207509.90279999998</v>
      </c>
      <c r="Q66" s="215">
        <f t="shared" si="15"/>
        <v>93763.808999999994</v>
      </c>
      <c r="R66" s="215">
        <f t="shared" si="15"/>
        <v>237429.32199999999</v>
      </c>
    </row>
    <row r="67" spans="1:20" s="171" customFormat="1" ht="37.5" customHeight="1">
      <c r="A67" s="234" t="s">
        <v>110</v>
      </c>
      <c r="B67" s="235" t="s">
        <v>111</v>
      </c>
      <c r="C67" s="234" t="s">
        <v>23</v>
      </c>
      <c r="D67" s="205">
        <v>0</v>
      </c>
      <c r="E67" s="204">
        <f t="shared" si="14"/>
        <v>113082.19103500078</v>
      </c>
      <c r="F67" s="239" t="e">
        <f t="shared" si="0"/>
        <v>#DIV/0!</v>
      </c>
      <c r="G67" s="239"/>
      <c r="H67" s="231">
        <f>H69-H66</f>
        <v>86099.685999999987</v>
      </c>
      <c r="I67" s="231">
        <f t="shared" ref="I67:J67" si="16">I69-I66</f>
        <v>-47736.032000000021</v>
      </c>
      <c r="J67" s="231">
        <f t="shared" si="16"/>
        <v>1747.8989999999758</v>
      </c>
      <c r="K67" s="232">
        <f t="shared" ref="K67:Q67" si="17">K69-K66</f>
        <v>30708</v>
      </c>
      <c r="L67" s="232">
        <f t="shared" si="17"/>
        <v>382349.30000000075</v>
      </c>
      <c r="M67" s="232">
        <f t="shared" si="17"/>
        <v>-224962.43011499997</v>
      </c>
      <c r="N67" s="232">
        <f t="shared" si="17"/>
        <v>751.86300000000483</v>
      </c>
      <c r="O67" s="232">
        <f t="shared" si="17"/>
        <v>-45969.375050000017</v>
      </c>
      <c r="P67" s="232">
        <f t="shared" si="17"/>
        <v>23245.976200000005</v>
      </c>
      <c r="Q67" s="232">
        <f t="shared" si="17"/>
        <v>-81953.502999999997</v>
      </c>
      <c r="R67" s="232">
        <f>R69-R66</f>
        <v>-11199.19299999997</v>
      </c>
    </row>
    <row r="68" spans="1:20" s="171" customFormat="1" ht="56.25" customHeight="1">
      <c r="A68" s="234"/>
      <c r="B68" s="235" t="s">
        <v>112</v>
      </c>
      <c r="C68" s="234"/>
      <c r="D68" s="205">
        <f>2976560.29</f>
        <v>2976560.29</v>
      </c>
      <c r="E68" s="204">
        <f t="shared" si="14"/>
        <v>0</v>
      </c>
      <c r="F68" s="239">
        <f t="shared" si="0"/>
        <v>-100</v>
      </c>
      <c r="G68" s="239"/>
      <c r="H68" s="231"/>
      <c r="I68" s="231"/>
      <c r="J68" s="231"/>
      <c r="K68" s="232"/>
      <c r="L68" s="232"/>
      <c r="M68" s="232"/>
      <c r="N68" s="232"/>
      <c r="O68" s="232"/>
      <c r="P68" s="232"/>
      <c r="Q68" s="232"/>
      <c r="R68" s="232"/>
    </row>
    <row r="69" spans="1:20" s="171" customFormat="1" ht="37.5" customHeight="1">
      <c r="A69" s="234" t="s">
        <v>113</v>
      </c>
      <c r="B69" s="235" t="s">
        <v>114</v>
      </c>
      <c r="C69" s="234" t="s">
        <v>23</v>
      </c>
      <c r="D69" s="243">
        <f>9205115.53</f>
        <v>9205115.5299999993</v>
      </c>
      <c r="E69" s="204">
        <f t="shared" si="14"/>
        <v>6596517.7340549994</v>
      </c>
      <c r="F69" s="239">
        <f t="shared" si="0"/>
        <v>-28.338566609440491</v>
      </c>
      <c r="G69" s="239"/>
      <c r="H69" s="231">
        <f>кызылорда!G95</f>
        <v>930923.995</v>
      </c>
      <c r="I69" s="231">
        <f>жамбыл!W76</f>
        <v>120874.852</v>
      </c>
      <c r="J69" s="231">
        <f>атырау!F66</f>
        <v>196956.37899999999</v>
      </c>
      <c r="K69" s="232">
        <f>зкф!G86</f>
        <v>167383</v>
      </c>
      <c r="L69" s="240">
        <f>кикс!H131</f>
        <v>4562934.5999999996</v>
      </c>
      <c r="M69" s="232">
        <f>караганда!G75</f>
        <v>7461.9780550000005</v>
      </c>
      <c r="N69" s="231">
        <f>30115+9865.275</f>
        <v>39980.275000000001</v>
      </c>
      <c r="O69" s="232">
        <f>БАК!F105</f>
        <v>101206.341</v>
      </c>
      <c r="P69" s="215">
        <v>230755.87899999999</v>
      </c>
      <c r="Q69" s="240">
        <f>вкф!E67</f>
        <v>11810.306</v>
      </c>
      <c r="R69" s="231">
        <f>юкф!E70</f>
        <v>226230.12900000002</v>
      </c>
    </row>
    <row r="70" spans="1:20" s="171" customFormat="1" ht="37.5" customHeight="1">
      <c r="A70" s="234" t="s">
        <v>115</v>
      </c>
      <c r="B70" s="244" t="s">
        <v>116</v>
      </c>
      <c r="C70" s="234" t="s">
        <v>117</v>
      </c>
      <c r="D70" s="205">
        <f>8888471.125</f>
        <v>8888471.125</v>
      </c>
      <c r="E70" s="204">
        <f t="shared" si="14"/>
        <v>7677859.0520600006</v>
      </c>
      <c r="F70" s="239">
        <f t="shared" si="0"/>
        <v>-13.620025940512903</v>
      </c>
      <c r="G70" s="239"/>
      <c r="H70" s="231">
        <f>кызылорда!G96</f>
        <v>3936136.41</v>
      </c>
      <c r="I70" s="231">
        <f>жамбыл!W77</f>
        <v>523060.364</v>
      </c>
      <c r="J70" s="231">
        <f>атырау!F67</f>
        <v>17215.135610000001</v>
      </c>
      <c r="K70" s="232">
        <f>зкф!G87</f>
        <v>70638.313999999998</v>
      </c>
      <c r="L70" s="240">
        <f>кикс!H132</f>
        <v>285150.5</v>
      </c>
      <c r="M70" s="232">
        <f>караганда!G76</f>
        <v>27479.093450000004</v>
      </c>
      <c r="N70" s="215">
        <f>95000+61275</f>
        <v>156275</v>
      </c>
      <c r="O70" s="232">
        <f>БАК!F106</f>
        <v>420096.674</v>
      </c>
      <c r="P70" s="215">
        <v>1096939.4850000001</v>
      </c>
      <c r="Q70" s="240">
        <f>вкф!E68</f>
        <v>56780.319000000003</v>
      </c>
      <c r="R70" s="215">
        <f>юкф!E71</f>
        <v>1088087.757</v>
      </c>
      <c r="T70" s="248">
        <f>E69/D71</f>
        <v>6369605.8146809917</v>
      </c>
    </row>
    <row r="71" spans="1:20" s="171" customFormat="1" ht="37.5" customHeight="1">
      <c r="A71" s="234"/>
      <c r="B71" s="244" t="s">
        <v>128</v>
      </c>
      <c r="C71" s="234"/>
      <c r="D71" s="205">
        <f>D69/D70</f>
        <v>1.0356241698428197</v>
      </c>
      <c r="E71" s="243">
        <f>E69/E70</f>
        <v>0.85916108765830068</v>
      </c>
      <c r="F71" s="239">
        <f t="shared" si="0"/>
        <v>-17.03929739408278</v>
      </c>
      <c r="G71" s="239" t="s">
        <v>208</v>
      </c>
      <c r="H71" s="231">
        <f t="shared" ref="H71:M71" si="18">H69/H70</f>
        <v>0.2365070460045362</v>
      </c>
      <c r="I71" s="231">
        <f t="shared" si="18"/>
        <v>0.23109159156246065</v>
      </c>
      <c r="J71" s="231">
        <f t="shared" si="18"/>
        <v>11.440884548454624</v>
      </c>
      <c r="K71" s="231">
        <f t="shared" si="18"/>
        <v>2.3695780734517533</v>
      </c>
      <c r="L71" s="231">
        <f t="shared" si="18"/>
        <v>16.001846744087771</v>
      </c>
      <c r="M71" s="231">
        <f t="shared" si="18"/>
        <v>0.27155110006003491</v>
      </c>
      <c r="N71" s="231">
        <f t="shared" ref="N71:R71" si="19">N69/N70</f>
        <v>0.2558328267477204</v>
      </c>
      <c r="O71" s="231">
        <f t="shared" si="19"/>
        <v>0.24091202635896136</v>
      </c>
      <c r="P71" s="231">
        <f t="shared" si="19"/>
        <v>0.21036336293428254</v>
      </c>
      <c r="Q71" s="231">
        <f>Q69/Q70</f>
        <v>0.20799999380066886</v>
      </c>
      <c r="R71" s="231">
        <f t="shared" si="19"/>
        <v>0.20791533361587122</v>
      </c>
    </row>
    <row r="72" spans="1:20" s="176" customFormat="1" ht="37.5" customHeight="1">
      <c r="A72" s="1427" t="s">
        <v>118</v>
      </c>
      <c r="B72" s="1428" t="s">
        <v>119</v>
      </c>
      <c r="C72" s="245" t="s">
        <v>9</v>
      </c>
      <c r="D72" s="205">
        <v>16.48</v>
      </c>
      <c r="E72" s="204">
        <f>(H72+I72+J72+K72+L72+M72+N72+O72+P72+Q72+R72)/11</f>
        <v>19.576588815518701</v>
      </c>
      <c r="F72" s="239">
        <f t="shared" si="0"/>
        <v>18.78998067669113</v>
      </c>
      <c r="G72" s="246"/>
      <c r="H72" s="231">
        <f>кызылорда!G97</f>
        <v>15.4</v>
      </c>
      <c r="I72" s="247">
        <f>жамбыл!W78</f>
        <v>30</v>
      </c>
      <c r="J72" s="247">
        <f>атырау!F69</f>
        <v>35</v>
      </c>
      <c r="K72" s="233">
        <f>зкф!G88</f>
        <v>15.3</v>
      </c>
      <c r="L72" s="233">
        <f>кикс!H139</f>
        <v>25</v>
      </c>
      <c r="M72" s="233"/>
      <c r="N72" s="215">
        <v>5</v>
      </c>
      <c r="O72" s="233">
        <f>БАК!F108</f>
        <v>21.6</v>
      </c>
      <c r="P72" s="231">
        <f>+(P73/(P73+P70))*100</f>
        <v>17.125142649701441</v>
      </c>
      <c r="Q72" s="215">
        <v>20</v>
      </c>
      <c r="R72" s="215">
        <f>юкф!E73</f>
        <v>30.917334321004276</v>
      </c>
    </row>
    <row r="73" spans="1:20" s="176" customFormat="1" ht="37.5" customHeight="1">
      <c r="A73" s="1427"/>
      <c r="B73" s="1429"/>
      <c r="C73" s="245" t="s">
        <v>117</v>
      </c>
      <c r="D73" s="205">
        <f>1753855.413</f>
        <v>1753855.4129999999</v>
      </c>
      <c r="E73" s="206">
        <f>SUM(H73:R73)</f>
        <v>1688068.8138299016</v>
      </c>
      <c r="F73" s="239">
        <f t="shared" si="0"/>
        <v>-3.7509705009017438</v>
      </c>
      <c r="G73" s="246"/>
      <c r="H73" s="231">
        <f>кызылорда!G98</f>
        <v>534010</v>
      </c>
      <c r="I73" s="247">
        <f>жамбыл!W79</f>
        <v>203993.54199999999</v>
      </c>
      <c r="J73" s="247">
        <f>атырау!F70</f>
        <v>18193.349999999999</v>
      </c>
      <c r="K73" s="233">
        <f>зкф!G89</f>
        <v>13550</v>
      </c>
      <c r="L73" s="233">
        <f>кикс!H140</f>
        <v>94990</v>
      </c>
      <c r="M73" s="233"/>
      <c r="N73" s="232">
        <v>3225</v>
      </c>
      <c r="O73" s="233">
        <f>БАК!F109</f>
        <v>90740.881584000017</v>
      </c>
      <c r="P73" s="231">
        <v>226670.01500000001</v>
      </c>
      <c r="Q73" s="232">
        <v>15732</v>
      </c>
      <c r="R73" s="232">
        <f>юкф!E74</f>
        <v>486964.02524590166</v>
      </c>
    </row>
    <row r="74" spans="1:20" s="176" customFormat="1" ht="36" hidden="1" customHeight="1">
      <c r="A74" s="163"/>
      <c r="B74" s="99"/>
      <c r="C74" s="163"/>
      <c r="D74" s="100"/>
      <c r="E74" s="101"/>
      <c r="F74" s="102"/>
      <c r="G74" s="102"/>
      <c r="H74" s="101"/>
      <c r="I74" s="101"/>
      <c r="J74" s="101"/>
      <c r="K74" s="44"/>
      <c r="L74" s="44"/>
      <c r="M74" s="44"/>
      <c r="N74" s="103"/>
      <c r="O74" s="103"/>
      <c r="P74" s="101"/>
      <c r="Q74" s="101"/>
      <c r="R74" s="101"/>
    </row>
    <row r="75" spans="1:20" s="122" customFormat="1" hidden="1">
      <c r="A75" s="104"/>
      <c r="B75" s="105" t="s">
        <v>120</v>
      </c>
      <c r="C75" s="104"/>
      <c r="D75" s="100"/>
      <c r="E75" s="42"/>
      <c r="F75" s="74"/>
      <c r="G75" s="74"/>
      <c r="H75" s="42"/>
      <c r="I75" s="42"/>
      <c r="J75" s="42"/>
      <c r="K75" s="75"/>
      <c r="L75" s="75">
        <f>L73/L69</f>
        <v>2.0817743037561839E-2</v>
      </c>
      <c r="M75" s="75"/>
      <c r="N75" s="76"/>
      <c r="O75" s="76"/>
      <c r="P75" s="106"/>
      <c r="Q75" s="106"/>
      <c r="R75" s="106"/>
    </row>
    <row r="76" spans="1:20" s="122" customFormat="1" ht="31.5" hidden="1">
      <c r="A76" s="82"/>
      <c r="B76" s="77" t="s">
        <v>121</v>
      </c>
      <c r="C76" s="82" t="s">
        <v>122</v>
      </c>
      <c r="D76" s="100"/>
      <c r="E76" s="42"/>
      <c r="F76" s="74"/>
      <c r="G76" s="74"/>
      <c r="H76" s="42"/>
      <c r="I76" s="42">
        <f>I78+I79</f>
        <v>100</v>
      </c>
      <c r="J76" s="42">
        <f>J78+J79</f>
        <v>132</v>
      </c>
      <c r="K76" s="75">
        <f>K78+K79</f>
        <v>9</v>
      </c>
      <c r="L76" s="75"/>
      <c r="M76" s="75"/>
      <c r="N76" s="76"/>
      <c r="O76" s="76"/>
      <c r="P76" s="42"/>
      <c r="Q76" s="42"/>
      <c r="R76" s="42"/>
    </row>
    <row r="77" spans="1:20" s="122" customFormat="1" hidden="1">
      <c r="A77" s="104"/>
      <c r="B77" s="107" t="s">
        <v>123</v>
      </c>
      <c r="C77" s="104"/>
      <c r="D77" s="100"/>
      <c r="E77" s="42"/>
      <c r="F77" s="74"/>
      <c r="G77" s="74"/>
      <c r="H77" s="42"/>
      <c r="I77" s="42"/>
      <c r="J77" s="42"/>
      <c r="K77" s="75"/>
      <c r="L77" s="75"/>
      <c r="M77" s="75"/>
      <c r="N77" s="76"/>
      <c r="O77" s="76"/>
      <c r="P77" s="42"/>
      <c r="Q77" s="42"/>
      <c r="R77" s="42"/>
    </row>
    <row r="78" spans="1:20" s="122" customFormat="1" hidden="1">
      <c r="A78" s="108"/>
      <c r="B78" s="108" t="s">
        <v>124</v>
      </c>
      <c r="C78" s="109" t="s">
        <v>122</v>
      </c>
      <c r="D78" s="100"/>
      <c r="E78" s="42"/>
      <c r="F78" s="74"/>
      <c r="G78" s="74"/>
      <c r="H78" s="42"/>
      <c r="I78" s="42">
        <v>85</v>
      </c>
      <c r="J78" s="42">
        <v>122</v>
      </c>
      <c r="K78" s="75">
        <v>9</v>
      </c>
      <c r="L78" s="75"/>
      <c r="M78" s="75"/>
      <c r="N78" s="76"/>
      <c r="O78" s="76"/>
      <c r="P78" s="42"/>
      <c r="Q78" s="42"/>
      <c r="R78" s="42"/>
    </row>
    <row r="79" spans="1:20" s="122" customFormat="1" hidden="1">
      <c r="A79" s="82"/>
      <c r="B79" s="47" t="s">
        <v>125</v>
      </c>
      <c r="C79" s="109" t="s">
        <v>122</v>
      </c>
      <c r="D79" s="100"/>
      <c r="E79" s="42"/>
      <c r="F79" s="74"/>
      <c r="G79" s="74"/>
      <c r="H79" s="42"/>
      <c r="I79" s="42">
        <v>15</v>
      </c>
      <c r="J79" s="42">
        <v>10</v>
      </c>
      <c r="K79" s="75">
        <v>0</v>
      </c>
      <c r="L79" s="75"/>
      <c r="M79" s="75"/>
      <c r="N79" s="76"/>
      <c r="O79" s="76"/>
      <c r="P79" s="42"/>
      <c r="Q79" s="42"/>
      <c r="R79" s="42"/>
    </row>
    <row r="80" spans="1:20" s="171" customFormat="1" hidden="1">
      <c r="A80" s="104"/>
      <c r="B80" s="104" t="s">
        <v>126</v>
      </c>
      <c r="C80" s="162" t="s">
        <v>127</v>
      </c>
      <c r="D80" s="100"/>
      <c r="E80" s="106"/>
      <c r="F80" s="110"/>
      <c r="G80" s="110"/>
      <c r="H80" s="106"/>
      <c r="I80" s="106"/>
      <c r="J80" s="106"/>
      <c r="K80" s="111"/>
      <c r="L80" s="111"/>
      <c r="M80" s="111"/>
      <c r="N80" s="112"/>
      <c r="O80" s="112"/>
      <c r="P80" s="42"/>
      <c r="Q80" s="42"/>
      <c r="R80" s="42"/>
    </row>
    <row r="81" spans="1:18" s="122" customFormat="1" hidden="1">
      <c r="A81" s="162"/>
      <c r="B81" s="107" t="s">
        <v>123</v>
      </c>
      <c r="C81" s="162"/>
      <c r="D81" s="100"/>
      <c r="E81" s="42"/>
      <c r="F81" s="74"/>
      <c r="G81" s="74"/>
      <c r="H81" s="42"/>
      <c r="I81" s="42"/>
      <c r="J81" s="42"/>
      <c r="K81" s="75"/>
      <c r="L81" s="75"/>
      <c r="M81" s="75"/>
      <c r="N81" s="76"/>
      <c r="O81" s="76"/>
      <c r="P81" s="106"/>
      <c r="Q81" s="106"/>
      <c r="R81" s="106"/>
    </row>
    <row r="82" spans="1:18" s="122" customFormat="1" hidden="1">
      <c r="A82" s="82"/>
      <c r="B82" s="108" t="s">
        <v>124</v>
      </c>
      <c r="C82" s="82" t="s">
        <v>127</v>
      </c>
      <c r="D82" s="113"/>
      <c r="E82" s="42"/>
      <c r="F82" s="74"/>
      <c r="G82" s="74"/>
      <c r="H82" s="42"/>
      <c r="I82" s="42"/>
      <c r="J82" s="42"/>
      <c r="K82" s="75"/>
      <c r="L82" s="75"/>
      <c r="M82" s="75"/>
      <c r="N82" s="76"/>
      <c r="O82" s="76"/>
      <c r="P82" s="42"/>
      <c r="Q82" s="42"/>
      <c r="R82" s="42"/>
    </row>
    <row r="83" spans="1:18" s="122" customFormat="1" hidden="1">
      <c r="A83" s="82"/>
      <c r="B83" s="47" t="s">
        <v>125</v>
      </c>
      <c r="C83" s="82" t="s">
        <v>127</v>
      </c>
      <c r="D83" s="113"/>
      <c r="E83" s="42"/>
      <c r="F83" s="74"/>
      <c r="G83" s="74"/>
      <c r="H83" s="42"/>
      <c r="I83" s="42"/>
      <c r="J83" s="42"/>
      <c r="K83" s="75"/>
      <c r="L83" s="75"/>
      <c r="M83" s="75"/>
      <c r="N83" s="76"/>
      <c r="O83" s="76"/>
      <c r="P83" s="42"/>
      <c r="Q83" s="42"/>
      <c r="R83" s="42"/>
    </row>
    <row r="84" spans="1:18" s="114" customFormat="1">
      <c r="D84" s="115"/>
      <c r="E84" s="50"/>
      <c r="F84" s="51"/>
      <c r="G84" s="51"/>
      <c r="H84" s="50"/>
      <c r="I84" s="50"/>
      <c r="J84" s="50"/>
      <c r="K84" s="53"/>
      <c r="L84" s="53"/>
      <c r="M84" s="53"/>
      <c r="N84" s="55"/>
      <c r="O84" s="55"/>
      <c r="P84" s="50"/>
      <c r="Q84" s="50"/>
      <c r="R84" s="50"/>
    </row>
    <row r="85" spans="1:18" s="122" customFormat="1" ht="18.75">
      <c r="A85" s="116"/>
      <c r="B85" s="201" t="s">
        <v>218</v>
      </c>
      <c r="C85" s="201"/>
      <c r="D85" s="202"/>
      <c r="E85" s="202"/>
      <c r="F85" s="202"/>
      <c r="G85" s="202"/>
      <c r="H85" s="202"/>
      <c r="I85" s="202"/>
      <c r="J85" s="119"/>
      <c r="K85" s="121"/>
      <c r="L85" s="121"/>
      <c r="M85" s="121"/>
      <c r="N85" s="123"/>
      <c r="O85" s="123"/>
      <c r="P85" s="119"/>
      <c r="Q85" s="119"/>
      <c r="R85" s="119"/>
    </row>
    <row r="86" spans="1:18" s="122" customFormat="1" ht="18.75">
      <c r="A86" s="194"/>
      <c r="B86" s="1439" t="s">
        <v>214</v>
      </c>
      <c r="C86" s="1439"/>
      <c r="D86" s="1439"/>
      <c r="E86" s="1439"/>
      <c r="F86" s="1439"/>
      <c r="G86" s="1439"/>
      <c r="H86" s="1439"/>
      <c r="I86" s="1439"/>
      <c r="J86" s="257"/>
      <c r="K86" s="258"/>
      <c r="L86" s="258"/>
      <c r="M86" s="258"/>
      <c r="N86" s="258"/>
      <c r="O86" s="258"/>
      <c r="P86" s="257"/>
      <c r="Q86" s="257"/>
      <c r="R86" s="257"/>
    </row>
    <row r="87" spans="1:18" s="122" customFormat="1" ht="18.75">
      <c r="A87" s="194"/>
      <c r="B87" s="1439" t="s">
        <v>215</v>
      </c>
      <c r="C87" s="1439"/>
      <c r="D87" s="1439"/>
      <c r="E87" s="1439"/>
      <c r="F87" s="1439"/>
      <c r="G87" s="1439"/>
      <c r="H87" s="1439"/>
      <c r="I87" s="1439"/>
      <c r="J87" s="119"/>
      <c r="K87" s="121"/>
      <c r="L87" s="121"/>
      <c r="M87" s="121"/>
      <c r="N87" s="123"/>
      <c r="O87" s="123"/>
      <c r="P87" s="119"/>
      <c r="Q87" s="119"/>
      <c r="R87" s="119"/>
    </row>
    <row r="88" spans="1:18" s="122" customFormat="1" ht="18.75">
      <c r="A88" s="194" t="s">
        <v>210</v>
      </c>
      <c r="B88" s="1439" t="s">
        <v>216</v>
      </c>
      <c r="C88" s="1439"/>
      <c r="D88" s="1439"/>
      <c r="E88" s="1439"/>
      <c r="F88" s="1439"/>
      <c r="G88" s="1439"/>
      <c r="H88" s="1439"/>
      <c r="I88" s="1439"/>
      <c r="J88" s="119"/>
      <c r="K88" s="121"/>
      <c r="L88" s="121"/>
      <c r="M88" s="121"/>
      <c r="N88" s="123"/>
      <c r="O88" s="123"/>
      <c r="P88" s="119"/>
      <c r="Q88" s="119"/>
      <c r="R88" s="119"/>
    </row>
    <row r="89" spans="1:18" s="122" customFormat="1" ht="18.75">
      <c r="A89" s="116"/>
      <c r="B89" s="1436" t="s">
        <v>217</v>
      </c>
      <c r="C89" s="1436"/>
      <c r="D89" s="1436"/>
      <c r="E89" s="1436"/>
      <c r="F89" s="1436"/>
      <c r="G89" s="1436"/>
      <c r="H89" s="1436"/>
      <c r="I89" s="203"/>
      <c r="J89" s="119"/>
      <c r="K89" s="121"/>
      <c r="L89" s="121"/>
      <c r="M89" s="121"/>
      <c r="N89" s="123"/>
      <c r="O89" s="123"/>
      <c r="P89" s="119"/>
      <c r="Q89" s="119"/>
      <c r="R89" s="119"/>
    </row>
    <row r="90" spans="1:18">
      <c r="B90" s="4"/>
      <c r="C90" s="4"/>
      <c r="D90" s="4"/>
      <c r="E90" s="4"/>
      <c r="F90" s="4"/>
      <c r="G90" s="4"/>
    </row>
    <row r="91" spans="1:18">
      <c r="B91" s="4"/>
      <c r="C91" s="4"/>
      <c r="D91" s="4"/>
      <c r="E91" s="4"/>
      <c r="F91" s="4"/>
      <c r="G91" s="4"/>
    </row>
    <row r="92" spans="1:18">
      <c r="B92" s="4"/>
      <c r="C92" s="4"/>
      <c r="D92" s="4"/>
      <c r="E92" s="4"/>
      <c r="F92" s="4"/>
      <c r="G92" s="4"/>
    </row>
    <row r="93" spans="1:18">
      <c r="B93" s="4"/>
      <c r="C93" s="4"/>
      <c r="D93" s="4"/>
      <c r="E93" s="4"/>
      <c r="F93" s="4"/>
      <c r="G93" s="4"/>
    </row>
    <row r="94" spans="1:18" ht="20.25">
      <c r="B94" s="199" t="s">
        <v>209</v>
      </c>
      <c r="C94" s="199"/>
      <c r="D94" s="199"/>
      <c r="E94" s="199"/>
      <c r="F94" s="200"/>
      <c r="G94" s="199" t="s">
        <v>211</v>
      </c>
    </row>
    <row r="95" spans="1:18" ht="20.25">
      <c r="B95" s="199"/>
      <c r="C95" s="199"/>
      <c r="D95" s="199"/>
      <c r="E95" s="199"/>
      <c r="F95" s="200"/>
      <c r="G95" s="199"/>
    </row>
    <row r="96" spans="1:18" s="3" customFormat="1" ht="20.25">
      <c r="A96" s="1"/>
      <c r="B96" s="199"/>
      <c r="C96" s="199"/>
      <c r="D96" s="199"/>
      <c r="E96" s="199"/>
      <c r="F96" s="200"/>
      <c r="G96" s="200"/>
      <c r="H96" s="126"/>
      <c r="I96" s="126"/>
      <c r="J96" s="126"/>
      <c r="K96" s="128"/>
      <c r="L96" s="128"/>
      <c r="M96" s="128"/>
      <c r="N96" s="130"/>
      <c r="O96" s="130"/>
      <c r="P96" s="119"/>
      <c r="Q96" s="119"/>
      <c r="R96" s="119"/>
    </row>
    <row r="97" spans="1:18" s="3" customFormat="1" ht="20.25">
      <c r="A97" s="1"/>
      <c r="B97" s="199" t="s">
        <v>213</v>
      </c>
      <c r="C97" s="199"/>
      <c r="D97" s="199"/>
      <c r="E97" s="199"/>
      <c r="F97" s="200"/>
      <c r="G97" s="199" t="s">
        <v>212</v>
      </c>
      <c r="H97" s="126"/>
      <c r="I97" s="126"/>
      <c r="J97" s="126"/>
      <c r="K97" s="128"/>
      <c r="L97" s="128"/>
      <c r="M97" s="128"/>
      <c r="N97" s="130"/>
      <c r="O97" s="130"/>
      <c r="P97" s="126"/>
      <c r="Q97" s="126"/>
      <c r="R97" s="126"/>
    </row>
    <row r="98" spans="1:18" s="3" customFormat="1">
      <c r="A98" s="1"/>
      <c r="B98" s="2"/>
      <c r="C98" s="1"/>
      <c r="D98" s="39"/>
      <c r="E98" s="40"/>
      <c r="F98" s="41"/>
      <c r="G98" s="41"/>
      <c r="H98" s="126"/>
      <c r="I98" s="126"/>
      <c r="J98" s="126"/>
      <c r="K98" s="128"/>
      <c r="L98" s="128"/>
      <c r="M98" s="128"/>
      <c r="N98" s="130"/>
      <c r="O98" s="130"/>
      <c r="P98" s="126"/>
      <c r="Q98" s="126"/>
      <c r="R98" s="126"/>
    </row>
    <row r="99" spans="1:18" s="3" customFormat="1">
      <c r="A99" s="1"/>
      <c r="B99" s="2"/>
      <c r="C99" s="1"/>
      <c r="D99" s="39"/>
      <c r="E99" s="40"/>
      <c r="F99" s="41"/>
      <c r="G99" s="41"/>
      <c r="H99" s="126"/>
      <c r="I99" s="126"/>
      <c r="J99" s="126"/>
      <c r="K99" s="128"/>
      <c r="L99" s="128"/>
      <c r="M99" s="128"/>
      <c r="N99" s="130"/>
      <c r="O99" s="130"/>
      <c r="P99" s="126"/>
      <c r="Q99" s="126"/>
      <c r="R99" s="126"/>
    </row>
    <row r="100" spans="1:18" s="3" customFormat="1">
      <c r="A100" s="1"/>
      <c r="B100" s="2"/>
      <c r="C100" s="1"/>
      <c r="D100" s="39"/>
      <c r="E100" s="40"/>
      <c r="F100" s="41"/>
      <c r="G100" s="41"/>
      <c r="H100" s="126"/>
      <c r="I100" s="126"/>
      <c r="J100" s="126"/>
      <c r="K100" s="128"/>
      <c r="L100" s="128"/>
      <c r="M100" s="128"/>
      <c r="N100" s="130"/>
      <c r="O100" s="130"/>
      <c r="P100" s="126"/>
      <c r="Q100" s="126"/>
      <c r="R100" s="126"/>
    </row>
    <row r="101" spans="1:18" s="3" customFormat="1">
      <c r="A101" s="1"/>
      <c r="B101" s="2"/>
      <c r="C101" s="1"/>
      <c r="D101" s="39"/>
      <c r="E101" s="40"/>
      <c r="F101" s="41"/>
      <c r="G101" s="41"/>
      <c r="H101" s="126"/>
      <c r="I101" s="126"/>
      <c r="J101" s="126"/>
      <c r="K101" s="128"/>
      <c r="L101" s="128"/>
      <c r="M101" s="128"/>
      <c r="N101" s="130"/>
      <c r="O101" s="130"/>
      <c r="P101" s="126"/>
      <c r="Q101" s="126"/>
      <c r="R101" s="126"/>
    </row>
    <row r="102" spans="1:18" s="3" customFormat="1">
      <c r="A102" s="1"/>
      <c r="C102" s="1"/>
      <c r="D102" s="39"/>
      <c r="E102" s="40"/>
      <c r="F102" s="41"/>
      <c r="G102" s="41"/>
      <c r="H102" s="126"/>
      <c r="I102" s="126"/>
      <c r="J102" s="126"/>
      <c r="K102" s="128"/>
      <c r="L102" s="128"/>
      <c r="M102" s="128"/>
      <c r="N102" s="130"/>
      <c r="O102" s="130"/>
      <c r="P102" s="126"/>
      <c r="Q102" s="126"/>
      <c r="R102" s="126"/>
    </row>
    <row r="103" spans="1:18" s="3" customFormat="1">
      <c r="A103" s="1"/>
      <c r="C103" s="1"/>
      <c r="D103" s="39"/>
      <c r="E103" s="40"/>
      <c r="F103" s="41"/>
      <c r="G103" s="41"/>
      <c r="H103" s="126"/>
      <c r="I103" s="126"/>
      <c r="J103" s="126"/>
      <c r="K103" s="128"/>
      <c r="L103" s="128"/>
      <c r="M103" s="128"/>
      <c r="N103" s="130"/>
      <c r="O103" s="130"/>
      <c r="P103" s="126"/>
      <c r="Q103" s="126"/>
      <c r="R103" s="126"/>
    </row>
    <row r="104" spans="1:18" s="3" customFormat="1">
      <c r="A104" s="1"/>
      <c r="B104" s="2"/>
      <c r="C104" s="1"/>
      <c r="D104" s="39"/>
      <c r="E104" s="40"/>
      <c r="F104" s="41"/>
      <c r="G104" s="41"/>
      <c r="H104" s="126"/>
      <c r="I104" s="126"/>
      <c r="J104" s="126"/>
      <c r="K104" s="128"/>
      <c r="L104" s="128"/>
      <c r="M104" s="128"/>
      <c r="N104" s="130"/>
      <c r="O104" s="130"/>
      <c r="P104" s="126"/>
      <c r="Q104" s="126"/>
      <c r="R104" s="126"/>
    </row>
    <row r="105" spans="1:18" s="3" customFormat="1">
      <c r="A105" s="1"/>
      <c r="B105" s="2"/>
      <c r="C105" s="1"/>
      <c r="D105" s="39"/>
      <c r="E105" s="40"/>
      <c r="F105" s="41"/>
      <c r="G105" s="41"/>
      <c r="H105" s="126"/>
      <c r="I105" s="126"/>
      <c r="J105" s="126"/>
      <c r="K105" s="128"/>
      <c r="L105" s="128"/>
      <c r="M105" s="128"/>
      <c r="N105" s="130"/>
      <c r="O105" s="130"/>
      <c r="P105" s="126"/>
      <c r="Q105" s="126"/>
      <c r="R105" s="126"/>
    </row>
    <row r="106" spans="1:18" s="3" customFormat="1">
      <c r="A106" s="1"/>
      <c r="C106" s="1"/>
      <c r="D106" s="39"/>
      <c r="E106" s="40"/>
      <c r="F106" s="41"/>
      <c r="G106" s="41"/>
      <c r="H106" s="126"/>
      <c r="I106" s="126"/>
      <c r="J106" s="126"/>
      <c r="K106" s="128"/>
      <c r="L106" s="128"/>
      <c r="M106" s="128"/>
      <c r="N106" s="130"/>
      <c r="O106" s="130"/>
      <c r="P106" s="126"/>
      <c r="Q106" s="126"/>
      <c r="R106" s="126"/>
    </row>
    <row r="107" spans="1:18" s="3" customFormat="1">
      <c r="A107" s="1"/>
      <c r="C107" s="1"/>
      <c r="D107" s="39"/>
      <c r="E107" s="40"/>
      <c r="F107" s="41"/>
      <c r="G107" s="41"/>
      <c r="H107" s="126"/>
      <c r="I107" s="126"/>
      <c r="J107" s="126"/>
      <c r="K107" s="128"/>
      <c r="L107" s="128"/>
      <c r="M107" s="128"/>
      <c r="N107" s="130"/>
      <c r="O107" s="130"/>
      <c r="P107" s="126"/>
      <c r="Q107" s="126"/>
      <c r="R107" s="126"/>
    </row>
    <row r="108" spans="1:18" s="3" customFormat="1">
      <c r="A108" s="1"/>
      <c r="B108" s="2"/>
      <c r="C108" s="1"/>
      <c r="D108" s="39"/>
      <c r="E108" s="40"/>
      <c r="F108" s="41"/>
      <c r="G108" s="41"/>
      <c r="H108" s="126"/>
      <c r="I108" s="126"/>
      <c r="J108" s="126"/>
      <c r="K108" s="128"/>
      <c r="L108" s="128"/>
      <c r="M108" s="128"/>
      <c r="N108" s="130"/>
      <c r="O108" s="130"/>
      <c r="P108" s="126"/>
      <c r="Q108" s="126"/>
      <c r="R108" s="126"/>
    </row>
    <row r="109" spans="1:18" s="3" customFormat="1">
      <c r="A109" s="1"/>
      <c r="B109" s="2"/>
      <c r="C109" s="1"/>
      <c r="D109" s="39"/>
      <c r="E109" s="40"/>
      <c r="F109" s="41"/>
      <c r="G109" s="41"/>
      <c r="H109" s="126"/>
      <c r="I109" s="126"/>
      <c r="J109" s="126"/>
      <c r="K109" s="128"/>
      <c r="L109" s="128"/>
      <c r="M109" s="128"/>
      <c r="N109" s="130"/>
      <c r="O109" s="130"/>
      <c r="P109" s="126"/>
      <c r="Q109" s="126"/>
      <c r="R109" s="126"/>
    </row>
    <row r="110" spans="1:18" s="3" customFormat="1">
      <c r="A110" s="1"/>
      <c r="C110" s="1"/>
      <c r="D110" s="39"/>
      <c r="E110" s="40"/>
      <c r="F110" s="41"/>
      <c r="G110" s="41"/>
      <c r="H110" s="126"/>
      <c r="I110" s="126"/>
      <c r="J110" s="126"/>
      <c r="K110" s="128"/>
      <c r="L110" s="128"/>
      <c r="M110" s="128"/>
      <c r="N110" s="130"/>
      <c r="O110" s="130"/>
      <c r="P110" s="126"/>
      <c r="Q110" s="126"/>
      <c r="R110" s="126"/>
    </row>
    <row r="111" spans="1:18" s="3" customFormat="1">
      <c r="A111" s="1"/>
      <c r="C111" s="1"/>
      <c r="D111" s="39"/>
      <c r="E111" s="40"/>
      <c r="F111" s="41"/>
      <c r="G111" s="41"/>
      <c r="H111" s="126"/>
      <c r="I111" s="126"/>
      <c r="J111" s="126"/>
      <c r="K111" s="128"/>
      <c r="L111" s="128"/>
      <c r="M111" s="128"/>
      <c r="N111" s="130"/>
      <c r="O111" s="130"/>
      <c r="P111" s="126"/>
      <c r="Q111" s="126"/>
      <c r="R111" s="126"/>
    </row>
    <row r="112" spans="1:18" s="3" customFormat="1">
      <c r="A112" s="1"/>
      <c r="B112" s="2"/>
      <c r="C112" s="1"/>
      <c r="D112" s="39"/>
      <c r="E112" s="40"/>
      <c r="F112" s="41"/>
      <c r="G112" s="41"/>
      <c r="H112" s="126"/>
      <c r="I112" s="126"/>
      <c r="J112" s="126"/>
      <c r="K112" s="128"/>
      <c r="L112" s="128"/>
      <c r="M112" s="128"/>
      <c r="N112" s="130"/>
      <c r="O112" s="130"/>
      <c r="P112" s="126"/>
      <c r="Q112" s="126"/>
      <c r="R112" s="126"/>
    </row>
    <row r="113" spans="1:18" s="3" customFormat="1">
      <c r="A113" s="1"/>
      <c r="B113" s="2"/>
      <c r="C113" s="1"/>
      <c r="D113" s="39"/>
      <c r="E113" s="40"/>
      <c r="F113" s="41"/>
      <c r="G113" s="41"/>
      <c r="H113" s="126"/>
      <c r="I113" s="126"/>
      <c r="J113" s="126"/>
      <c r="K113" s="128"/>
      <c r="L113" s="128"/>
      <c r="M113" s="128"/>
      <c r="N113" s="130"/>
      <c r="O113" s="130"/>
      <c r="P113" s="126"/>
      <c r="Q113" s="126"/>
      <c r="R113" s="126"/>
    </row>
    <row r="114" spans="1:18" s="3" customFormat="1">
      <c r="A114" s="1"/>
      <c r="B114" s="2"/>
      <c r="C114" s="1"/>
      <c r="D114" s="39"/>
      <c r="E114" s="40"/>
      <c r="F114" s="41"/>
      <c r="G114" s="41"/>
      <c r="H114" s="126"/>
      <c r="I114" s="126"/>
      <c r="J114" s="126"/>
      <c r="K114" s="128"/>
      <c r="L114" s="128"/>
      <c r="M114" s="128"/>
      <c r="N114" s="130"/>
      <c r="O114" s="130"/>
      <c r="P114" s="126"/>
      <c r="Q114" s="126"/>
      <c r="R114" s="126"/>
    </row>
    <row r="115" spans="1:18" s="3" customFormat="1">
      <c r="A115" s="1"/>
      <c r="C115" s="1"/>
      <c r="D115" s="39"/>
      <c r="E115" s="40"/>
      <c r="F115" s="41"/>
      <c r="G115" s="41"/>
      <c r="H115" s="126"/>
      <c r="I115" s="126"/>
      <c r="J115" s="126"/>
      <c r="K115" s="128"/>
      <c r="L115" s="128"/>
      <c r="M115" s="128"/>
      <c r="N115" s="130"/>
      <c r="O115" s="130"/>
      <c r="P115" s="126"/>
      <c r="Q115" s="126"/>
      <c r="R115" s="126"/>
    </row>
    <row r="116" spans="1:18" s="3" customFormat="1">
      <c r="A116" s="1"/>
      <c r="C116" s="1"/>
      <c r="D116" s="39"/>
      <c r="E116" s="40"/>
      <c r="F116" s="41"/>
      <c r="G116" s="41"/>
      <c r="H116" s="126"/>
      <c r="I116" s="126"/>
      <c r="J116" s="126"/>
      <c r="K116" s="128"/>
      <c r="L116" s="128"/>
      <c r="M116" s="128"/>
      <c r="N116" s="130"/>
      <c r="O116" s="130"/>
      <c r="P116" s="126"/>
      <c r="Q116" s="126"/>
      <c r="R116" s="126"/>
    </row>
    <row r="117" spans="1:18" s="3" customFormat="1">
      <c r="A117" s="1"/>
      <c r="B117" s="2"/>
      <c r="C117" s="1"/>
      <c r="D117" s="39"/>
      <c r="E117" s="40"/>
      <c r="F117" s="41"/>
      <c r="G117" s="41"/>
      <c r="H117" s="126"/>
      <c r="I117" s="126"/>
      <c r="J117" s="126"/>
      <c r="K117" s="128"/>
      <c r="L117" s="128"/>
      <c r="M117" s="128"/>
      <c r="N117" s="130"/>
      <c r="O117" s="130"/>
      <c r="P117" s="126"/>
      <c r="Q117" s="126"/>
      <c r="R117" s="126"/>
    </row>
    <row r="118" spans="1:18" s="3" customFormat="1">
      <c r="A118" s="1"/>
      <c r="B118" s="2"/>
      <c r="C118" s="1"/>
      <c r="D118" s="39"/>
      <c r="E118" s="40"/>
      <c r="F118" s="41"/>
      <c r="G118" s="41"/>
      <c r="H118" s="126"/>
      <c r="I118" s="126"/>
      <c r="J118" s="126"/>
      <c r="K118" s="128"/>
      <c r="L118" s="128"/>
      <c r="M118" s="128"/>
      <c r="N118" s="130"/>
      <c r="O118" s="130"/>
      <c r="P118" s="126"/>
      <c r="Q118" s="126"/>
      <c r="R118" s="126"/>
    </row>
    <row r="119" spans="1:18" s="3" customFormat="1">
      <c r="A119" s="1"/>
      <c r="B119" s="2"/>
      <c r="C119" s="1"/>
      <c r="D119" s="39"/>
      <c r="E119" s="40"/>
      <c r="F119" s="41"/>
      <c r="G119" s="41"/>
      <c r="H119" s="126"/>
      <c r="I119" s="126"/>
      <c r="J119" s="126"/>
      <c r="K119" s="128"/>
      <c r="L119" s="128"/>
      <c r="M119" s="128"/>
      <c r="N119" s="130"/>
      <c r="O119" s="130"/>
      <c r="P119" s="126"/>
      <c r="Q119" s="126"/>
      <c r="R119" s="126"/>
    </row>
    <row r="120" spans="1:18" s="3" customFormat="1">
      <c r="A120" s="1"/>
      <c r="B120" s="2"/>
      <c r="C120" s="1"/>
      <c r="D120" s="39"/>
      <c r="E120" s="40"/>
      <c r="F120" s="41"/>
      <c r="G120" s="41"/>
      <c r="H120" s="126"/>
      <c r="I120" s="126"/>
      <c r="J120" s="126"/>
      <c r="K120" s="128"/>
      <c r="L120" s="128"/>
      <c r="M120" s="128"/>
      <c r="N120" s="130"/>
      <c r="O120" s="130"/>
      <c r="P120" s="126"/>
      <c r="Q120" s="126"/>
      <c r="R120" s="126"/>
    </row>
    <row r="121" spans="1:18" s="3" customFormat="1">
      <c r="A121" s="1"/>
      <c r="B121" s="2"/>
      <c r="C121" s="1"/>
      <c r="D121" s="39"/>
      <c r="E121" s="40"/>
      <c r="F121" s="41"/>
      <c r="G121" s="41"/>
      <c r="H121" s="126"/>
      <c r="I121" s="126"/>
      <c r="J121" s="126"/>
      <c r="K121" s="128"/>
      <c r="L121" s="128"/>
      <c r="M121" s="128"/>
      <c r="N121" s="130"/>
      <c r="O121" s="130"/>
      <c r="P121" s="126"/>
      <c r="Q121" s="126"/>
      <c r="R121" s="126"/>
    </row>
    <row r="122" spans="1:18" s="3" customFormat="1">
      <c r="A122" s="1"/>
      <c r="B122" s="2"/>
      <c r="C122" s="1"/>
      <c r="D122" s="39"/>
      <c r="E122" s="40"/>
      <c r="F122" s="41"/>
      <c r="G122" s="41"/>
      <c r="H122" s="126"/>
      <c r="I122" s="126"/>
      <c r="J122" s="126"/>
      <c r="K122" s="128"/>
      <c r="L122" s="128"/>
      <c r="M122" s="128"/>
      <c r="N122" s="130"/>
      <c r="O122" s="130"/>
      <c r="P122" s="126"/>
      <c r="Q122" s="126"/>
      <c r="R122" s="126"/>
    </row>
    <row r="123" spans="1:18" s="3" customFormat="1">
      <c r="A123" s="1"/>
      <c r="B123" s="2"/>
      <c r="C123" s="1"/>
      <c r="D123" s="39"/>
      <c r="E123" s="40"/>
      <c r="F123" s="41"/>
      <c r="G123" s="41"/>
      <c r="H123" s="126"/>
      <c r="I123" s="126"/>
      <c r="J123" s="126"/>
      <c r="K123" s="128"/>
      <c r="L123" s="128"/>
      <c r="M123" s="128"/>
      <c r="N123" s="130"/>
      <c r="O123" s="130"/>
      <c r="P123" s="126"/>
      <c r="Q123" s="126"/>
      <c r="R123" s="126"/>
    </row>
    <row r="124" spans="1:18" s="3" customFormat="1">
      <c r="A124" s="1"/>
      <c r="B124" s="2"/>
      <c r="C124" s="1"/>
      <c r="D124" s="39"/>
      <c r="E124" s="40"/>
      <c r="F124" s="41"/>
      <c r="G124" s="41"/>
      <c r="H124" s="126"/>
      <c r="I124" s="126"/>
      <c r="J124" s="126"/>
      <c r="K124" s="128"/>
      <c r="L124" s="128"/>
      <c r="M124" s="128"/>
      <c r="N124" s="130"/>
      <c r="O124" s="130"/>
      <c r="P124" s="126"/>
      <c r="Q124" s="126"/>
      <c r="R124" s="126"/>
    </row>
    <row r="125" spans="1:18" s="3" customFormat="1">
      <c r="A125" s="1"/>
      <c r="B125" s="2"/>
      <c r="C125" s="1"/>
      <c r="D125" s="39"/>
      <c r="E125" s="40"/>
      <c r="F125" s="41"/>
      <c r="G125" s="41"/>
      <c r="H125" s="126"/>
      <c r="I125" s="126"/>
      <c r="J125" s="126"/>
      <c r="K125" s="128"/>
      <c r="L125" s="128"/>
      <c r="M125" s="128"/>
      <c r="N125" s="130"/>
      <c r="O125" s="130"/>
      <c r="P125" s="126"/>
      <c r="Q125" s="126"/>
      <c r="R125" s="126"/>
    </row>
    <row r="126" spans="1:18" s="3" customFormat="1">
      <c r="A126" s="1"/>
      <c r="B126" s="2"/>
      <c r="C126" s="1"/>
      <c r="D126" s="39"/>
      <c r="E126" s="40"/>
      <c r="F126" s="41"/>
      <c r="G126" s="41"/>
      <c r="H126" s="126"/>
      <c r="I126" s="126"/>
      <c r="J126" s="126"/>
      <c r="K126" s="128"/>
      <c r="L126" s="128"/>
      <c r="M126" s="128"/>
      <c r="N126" s="130"/>
      <c r="O126" s="130"/>
      <c r="P126" s="126"/>
      <c r="Q126" s="126"/>
      <c r="R126" s="126"/>
    </row>
    <row r="127" spans="1:18" s="3" customFormat="1">
      <c r="A127" s="1"/>
      <c r="B127" s="2"/>
      <c r="C127" s="1"/>
      <c r="D127" s="39"/>
      <c r="E127" s="40"/>
      <c r="F127" s="41"/>
      <c r="G127" s="41"/>
      <c r="H127" s="126"/>
      <c r="I127" s="126"/>
      <c r="J127" s="126"/>
      <c r="K127" s="128"/>
      <c r="L127" s="128"/>
      <c r="M127" s="128"/>
      <c r="N127" s="130"/>
      <c r="O127" s="130"/>
      <c r="P127" s="126"/>
      <c r="Q127" s="126"/>
      <c r="R127" s="126"/>
    </row>
    <row r="128" spans="1:18" s="3" customFormat="1">
      <c r="A128" s="1"/>
      <c r="B128" s="2"/>
      <c r="C128" s="1"/>
      <c r="D128" s="39"/>
      <c r="E128" s="40"/>
      <c r="F128" s="41"/>
      <c r="G128" s="41"/>
      <c r="H128" s="126"/>
      <c r="I128" s="126"/>
      <c r="J128" s="126"/>
      <c r="K128" s="128"/>
      <c r="L128" s="128"/>
      <c r="M128" s="128"/>
      <c r="N128" s="130"/>
      <c r="O128" s="130"/>
      <c r="P128" s="126"/>
      <c r="Q128" s="126"/>
      <c r="R128" s="126"/>
    </row>
    <row r="129" spans="1:18" s="3" customFormat="1">
      <c r="A129" s="1"/>
      <c r="B129" s="2"/>
      <c r="C129" s="1"/>
      <c r="D129" s="39"/>
      <c r="E129" s="40"/>
      <c r="F129" s="41"/>
      <c r="G129" s="41"/>
      <c r="H129" s="126"/>
      <c r="I129" s="126"/>
      <c r="J129" s="126"/>
      <c r="K129" s="128"/>
      <c r="L129" s="128"/>
      <c r="M129" s="128"/>
      <c r="N129" s="130"/>
      <c r="O129" s="130"/>
      <c r="P129" s="126"/>
      <c r="Q129" s="126"/>
      <c r="R129" s="126"/>
    </row>
    <row r="130" spans="1:18" s="3" customFormat="1">
      <c r="A130" s="1"/>
      <c r="B130" s="2"/>
      <c r="C130" s="1"/>
      <c r="D130" s="39"/>
      <c r="E130" s="40"/>
      <c r="F130" s="41"/>
      <c r="G130" s="41"/>
      <c r="H130" s="126"/>
      <c r="I130" s="126"/>
      <c r="J130" s="126"/>
      <c r="K130" s="128"/>
      <c r="L130" s="128"/>
      <c r="M130" s="128"/>
      <c r="N130" s="130"/>
      <c r="O130" s="130"/>
      <c r="P130" s="126"/>
      <c r="Q130" s="126"/>
      <c r="R130" s="126"/>
    </row>
    <row r="131" spans="1:18" s="3" customFormat="1">
      <c r="A131" s="1"/>
      <c r="B131" s="197"/>
      <c r="C131" s="1"/>
      <c r="D131" s="39"/>
      <c r="E131" s="40"/>
      <c r="F131" s="41"/>
      <c r="G131" s="41"/>
      <c r="H131" s="126"/>
      <c r="I131" s="126"/>
      <c r="J131" s="126"/>
      <c r="K131" s="128"/>
      <c r="L131" s="128"/>
      <c r="M131" s="128"/>
      <c r="N131" s="130"/>
      <c r="O131" s="130"/>
      <c r="P131" s="126"/>
      <c r="Q131" s="126"/>
      <c r="R131" s="126"/>
    </row>
    <row r="132" spans="1:18" s="3" customFormat="1">
      <c r="A132" s="1"/>
      <c r="B132" s="198"/>
      <c r="C132" s="1"/>
      <c r="D132" s="39"/>
      <c r="E132" s="40"/>
      <c r="F132" s="41"/>
      <c r="G132" s="41"/>
      <c r="H132" s="126"/>
      <c r="I132" s="126"/>
      <c r="J132" s="126"/>
      <c r="K132" s="128"/>
      <c r="L132" s="128"/>
      <c r="M132" s="128"/>
      <c r="N132" s="130"/>
      <c r="O132" s="130"/>
      <c r="P132" s="126"/>
      <c r="Q132" s="126"/>
      <c r="R132" s="126"/>
    </row>
    <row r="133" spans="1:18" s="3" customFormat="1">
      <c r="A133" s="1"/>
      <c r="B133" s="2"/>
      <c r="C133" s="1"/>
      <c r="D133" s="39"/>
      <c r="E133" s="40"/>
      <c r="F133" s="41"/>
      <c r="G133" s="41"/>
      <c r="H133" s="126"/>
      <c r="I133" s="126"/>
      <c r="J133" s="126"/>
      <c r="K133" s="128"/>
      <c r="L133" s="128"/>
      <c r="M133" s="128"/>
      <c r="N133" s="130"/>
      <c r="O133" s="130"/>
      <c r="P133" s="126"/>
      <c r="Q133" s="126"/>
      <c r="R133" s="126"/>
    </row>
    <row r="134" spans="1:18" s="3" customFormat="1">
      <c r="A134" s="1"/>
      <c r="B134" s="2"/>
      <c r="C134" s="1"/>
      <c r="D134" s="39"/>
      <c r="E134" s="40"/>
      <c r="F134" s="41"/>
      <c r="G134" s="41"/>
      <c r="H134" s="126"/>
      <c r="I134" s="126"/>
      <c r="J134" s="126"/>
      <c r="K134" s="128"/>
      <c r="L134" s="128"/>
      <c r="M134" s="128"/>
      <c r="N134" s="130"/>
      <c r="O134" s="130"/>
      <c r="P134" s="126"/>
      <c r="Q134" s="126"/>
      <c r="R134" s="126"/>
    </row>
    <row r="135" spans="1:18" s="3" customFormat="1">
      <c r="A135" s="1"/>
      <c r="B135" s="2"/>
      <c r="C135" s="1"/>
      <c r="D135" s="39"/>
      <c r="E135" s="40"/>
      <c r="F135" s="41"/>
      <c r="G135" s="41"/>
      <c r="H135" s="126"/>
      <c r="I135" s="126"/>
      <c r="J135" s="126"/>
      <c r="K135" s="128"/>
      <c r="L135" s="128"/>
      <c r="M135" s="128"/>
      <c r="N135" s="130"/>
      <c r="O135" s="130"/>
      <c r="P135" s="126"/>
      <c r="Q135" s="126"/>
      <c r="R135" s="126"/>
    </row>
    <row r="136" spans="1:18" s="3" customFormat="1">
      <c r="A136" s="1"/>
      <c r="B136" s="2"/>
      <c r="C136" s="1"/>
      <c r="D136" s="39"/>
      <c r="E136" s="40"/>
      <c r="F136" s="41"/>
      <c r="G136" s="41"/>
      <c r="H136" s="126"/>
      <c r="I136" s="126"/>
      <c r="J136" s="126"/>
      <c r="K136" s="128"/>
      <c r="L136" s="128"/>
      <c r="M136" s="128"/>
      <c r="N136" s="130"/>
      <c r="O136" s="130"/>
      <c r="P136" s="126"/>
      <c r="Q136" s="126"/>
      <c r="R136" s="126"/>
    </row>
    <row r="137" spans="1:18" s="3" customFormat="1">
      <c r="A137" s="1"/>
      <c r="B137" s="2"/>
      <c r="C137" s="1"/>
      <c r="D137" s="39"/>
      <c r="E137" s="40"/>
      <c r="F137" s="41"/>
      <c r="G137" s="41"/>
      <c r="H137" s="126"/>
      <c r="I137" s="126"/>
      <c r="J137" s="126"/>
      <c r="K137" s="128"/>
      <c r="L137" s="128"/>
      <c r="M137" s="128"/>
      <c r="N137" s="130"/>
      <c r="O137" s="130"/>
      <c r="P137" s="126"/>
      <c r="Q137" s="126"/>
      <c r="R137" s="126"/>
    </row>
    <row r="138" spans="1:18" s="3" customFormat="1">
      <c r="A138" s="1"/>
      <c r="B138" s="2"/>
      <c r="C138" s="1"/>
      <c r="D138" s="39"/>
      <c r="E138" s="40"/>
      <c r="F138" s="41"/>
      <c r="G138" s="41"/>
      <c r="H138" s="126"/>
      <c r="I138" s="126"/>
      <c r="J138" s="126"/>
      <c r="K138" s="128"/>
      <c r="L138" s="128"/>
      <c r="M138" s="128"/>
      <c r="N138" s="130"/>
      <c r="O138" s="130"/>
      <c r="P138" s="126"/>
      <c r="Q138" s="126"/>
      <c r="R138" s="126"/>
    </row>
    <row r="139" spans="1:18" s="3" customFormat="1">
      <c r="A139" s="1"/>
      <c r="B139" s="2"/>
      <c r="C139" s="1"/>
      <c r="D139" s="39"/>
      <c r="E139" s="40"/>
      <c r="F139" s="41"/>
      <c r="G139" s="41"/>
      <c r="H139" s="126"/>
      <c r="I139" s="126"/>
      <c r="J139" s="126"/>
      <c r="K139" s="128"/>
      <c r="L139" s="128"/>
      <c r="M139" s="128"/>
      <c r="N139" s="130"/>
      <c r="O139" s="130"/>
      <c r="P139" s="126"/>
      <c r="Q139" s="126"/>
      <c r="R139" s="126"/>
    </row>
    <row r="140" spans="1:18" s="3" customFormat="1">
      <c r="A140" s="1"/>
      <c r="B140" s="2"/>
      <c r="C140" s="1"/>
      <c r="D140" s="39"/>
      <c r="E140" s="40"/>
      <c r="F140" s="41"/>
      <c r="G140" s="41"/>
      <c r="H140" s="126"/>
      <c r="I140" s="126"/>
      <c r="J140" s="126"/>
      <c r="K140" s="128"/>
      <c r="L140" s="128"/>
      <c r="M140" s="128"/>
      <c r="N140" s="130"/>
      <c r="O140" s="130"/>
      <c r="P140" s="126"/>
      <c r="Q140" s="126"/>
      <c r="R140" s="126"/>
    </row>
    <row r="141" spans="1:18" s="3" customFormat="1">
      <c r="A141" s="1"/>
      <c r="B141" s="2"/>
      <c r="C141" s="1"/>
      <c r="D141" s="39"/>
      <c r="E141" s="40"/>
      <c r="F141" s="41"/>
      <c r="G141" s="41"/>
      <c r="H141" s="126"/>
      <c r="I141" s="126"/>
      <c r="J141" s="126"/>
      <c r="K141" s="128"/>
      <c r="L141" s="128"/>
      <c r="M141" s="128"/>
      <c r="N141" s="130"/>
      <c r="O141" s="130"/>
      <c r="P141" s="126"/>
      <c r="Q141" s="126"/>
      <c r="R141" s="126"/>
    </row>
    <row r="142" spans="1:18" s="3" customFormat="1">
      <c r="A142" s="1"/>
      <c r="B142" s="2"/>
      <c r="C142" s="1"/>
      <c r="D142" s="39"/>
      <c r="E142" s="40"/>
      <c r="F142" s="41"/>
      <c r="G142" s="41"/>
      <c r="H142" s="126"/>
      <c r="I142" s="126"/>
      <c r="J142" s="126"/>
      <c r="K142" s="128"/>
      <c r="L142" s="128"/>
      <c r="M142" s="128"/>
      <c r="N142" s="130"/>
      <c r="O142" s="130"/>
      <c r="P142" s="126"/>
      <c r="Q142" s="126"/>
      <c r="R142" s="126"/>
    </row>
    <row r="143" spans="1:18" s="3" customFormat="1">
      <c r="A143" s="1"/>
      <c r="B143" s="2"/>
      <c r="C143" s="1"/>
      <c r="D143" s="39"/>
      <c r="E143" s="40"/>
      <c r="F143" s="41"/>
      <c r="G143" s="41"/>
      <c r="H143" s="126"/>
      <c r="I143" s="126"/>
      <c r="J143" s="126"/>
      <c r="K143" s="128"/>
      <c r="L143" s="128"/>
      <c r="M143" s="128"/>
      <c r="N143" s="130"/>
      <c r="O143" s="130"/>
      <c r="P143" s="126"/>
      <c r="Q143" s="126"/>
      <c r="R143" s="126"/>
    </row>
    <row r="144" spans="1:18" s="3" customFormat="1">
      <c r="A144" s="1"/>
      <c r="B144" s="2"/>
      <c r="C144" s="1"/>
      <c r="D144" s="39"/>
      <c r="E144" s="40"/>
      <c r="F144" s="41"/>
      <c r="G144" s="41"/>
      <c r="H144" s="126"/>
      <c r="I144" s="126"/>
      <c r="J144" s="126"/>
      <c r="K144" s="128"/>
      <c r="L144" s="128"/>
      <c r="M144" s="128"/>
      <c r="N144" s="130"/>
      <c r="O144" s="130"/>
      <c r="P144" s="126"/>
      <c r="Q144" s="126"/>
      <c r="R144" s="126"/>
    </row>
    <row r="145" spans="1:16122" s="3" customFormat="1">
      <c r="A145" s="1"/>
      <c r="B145" s="2"/>
      <c r="C145" s="1"/>
      <c r="D145" s="39"/>
      <c r="E145" s="40"/>
      <c r="F145" s="41"/>
      <c r="G145" s="41"/>
      <c r="H145" s="126"/>
      <c r="I145" s="126"/>
      <c r="J145" s="126"/>
      <c r="K145" s="128"/>
      <c r="L145" s="128"/>
      <c r="M145" s="128"/>
      <c r="N145" s="130"/>
      <c r="O145" s="130"/>
      <c r="P145" s="126"/>
      <c r="Q145" s="126"/>
      <c r="R145" s="126"/>
    </row>
    <row r="146" spans="1:16122" s="3" customFormat="1">
      <c r="A146" s="1"/>
      <c r="B146" s="2"/>
      <c r="C146" s="1"/>
      <c r="D146" s="39"/>
      <c r="E146" s="40"/>
      <c r="F146" s="41"/>
      <c r="G146" s="41"/>
      <c r="H146" s="126"/>
      <c r="I146" s="126"/>
      <c r="J146" s="126"/>
      <c r="K146" s="128"/>
      <c r="L146" s="128"/>
      <c r="M146" s="128"/>
      <c r="N146" s="130"/>
      <c r="O146" s="130"/>
      <c r="P146" s="126"/>
      <c r="Q146" s="126"/>
      <c r="R146" s="126"/>
    </row>
    <row r="147" spans="1:16122" s="3" customFormat="1">
      <c r="A147" s="1"/>
      <c r="B147" s="2"/>
      <c r="C147" s="1"/>
      <c r="D147" s="39"/>
      <c r="E147" s="40"/>
      <c r="F147" s="41"/>
      <c r="G147" s="41"/>
      <c r="H147" s="126"/>
      <c r="I147" s="126"/>
      <c r="J147" s="126"/>
      <c r="K147" s="128"/>
      <c r="L147" s="128"/>
      <c r="M147" s="128"/>
      <c r="N147" s="130"/>
      <c r="O147" s="130"/>
      <c r="P147" s="126"/>
      <c r="Q147" s="126"/>
      <c r="R147" s="126"/>
    </row>
    <row r="148" spans="1:16122" s="3" customFormat="1">
      <c r="A148" s="1"/>
      <c r="B148" s="2"/>
      <c r="C148" s="1"/>
      <c r="D148" s="39"/>
      <c r="E148" s="40"/>
      <c r="F148" s="41"/>
      <c r="G148" s="41"/>
      <c r="H148" s="126"/>
      <c r="I148" s="126"/>
      <c r="J148" s="126"/>
      <c r="K148" s="128"/>
      <c r="L148" s="128"/>
      <c r="M148" s="128"/>
      <c r="N148" s="130"/>
      <c r="O148" s="130"/>
      <c r="P148" s="126"/>
      <c r="Q148" s="126"/>
      <c r="R148" s="126"/>
    </row>
    <row r="149" spans="1:16122" s="3" customFormat="1">
      <c r="A149" s="1"/>
      <c r="B149" s="2"/>
      <c r="C149" s="1"/>
      <c r="D149" s="39"/>
      <c r="E149" s="40"/>
      <c r="F149" s="41"/>
      <c r="G149" s="41"/>
      <c r="H149" s="126"/>
      <c r="I149" s="126"/>
      <c r="J149" s="126"/>
      <c r="K149" s="128"/>
      <c r="L149" s="128"/>
      <c r="M149" s="128"/>
      <c r="N149" s="130"/>
      <c r="O149" s="130"/>
      <c r="P149" s="126"/>
      <c r="Q149" s="126"/>
      <c r="R149" s="126"/>
    </row>
    <row r="150" spans="1:16122" s="3" customFormat="1">
      <c r="A150" s="1"/>
      <c r="B150" s="2"/>
      <c r="C150" s="1"/>
      <c r="D150" s="39"/>
      <c r="E150" s="40"/>
      <c r="F150" s="41"/>
      <c r="G150" s="41"/>
      <c r="H150" s="126"/>
      <c r="I150" s="126"/>
      <c r="J150" s="126"/>
      <c r="K150" s="128"/>
      <c r="L150" s="128"/>
      <c r="M150" s="128"/>
      <c r="N150" s="130"/>
      <c r="O150" s="130"/>
      <c r="P150" s="126"/>
      <c r="Q150" s="126"/>
      <c r="R150" s="126"/>
    </row>
    <row r="151" spans="1:16122" s="3" customFormat="1">
      <c r="A151" s="1"/>
      <c r="B151" s="2"/>
      <c r="C151" s="1"/>
      <c r="D151" s="39"/>
      <c r="E151" s="40"/>
      <c r="F151" s="41"/>
      <c r="G151" s="41"/>
      <c r="H151" s="126"/>
      <c r="I151" s="126"/>
      <c r="J151" s="126"/>
      <c r="K151" s="128"/>
      <c r="L151" s="128"/>
      <c r="M151" s="128"/>
      <c r="N151" s="130"/>
      <c r="O151" s="130"/>
      <c r="P151" s="126"/>
      <c r="Q151" s="126"/>
      <c r="R151" s="126"/>
    </row>
    <row r="152" spans="1:16122" s="3" customFormat="1">
      <c r="A152" s="1"/>
      <c r="B152" s="2"/>
      <c r="C152" s="1"/>
      <c r="D152" s="39"/>
      <c r="E152" s="40"/>
      <c r="F152" s="41"/>
      <c r="G152" s="41"/>
      <c r="H152" s="126"/>
      <c r="I152" s="126"/>
      <c r="J152" s="126"/>
      <c r="K152" s="128"/>
      <c r="L152" s="128"/>
      <c r="M152" s="128"/>
      <c r="N152" s="130"/>
      <c r="O152" s="130"/>
      <c r="P152" s="126"/>
      <c r="Q152" s="126"/>
      <c r="R152" s="126"/>
    </row>
    <row r="153" spans="1:16122" s="3" customFormat="1">
      <c r="A153" s="1"/>
      <c r="B153" s="2"/>
      <c r="C153" s="1"/>
      <c r="D153" s="39"/>
      <c r="E153" s="40"/>
      <c r="F153" s="41"/>
      <c r="G153" s="41"/>
      <c r="H153" s="126"/>
      <c r="I153" s="126"/>
      <c r="J153" s="126"/>
      <c r="K153" s="128"/>
      <c r="L153" s="128"/>
      <c r="M153" s="128"/>
      <c r="N153" s="130"/>
      <c r="O153" s="130"/>
      <c r="P153" s="126"/>
      <c r="Q153" s="126"/>
      <c r="R153" s="126"/>
    </row>
    <row r="154" spans="1:16122" s="3" customFormat="1">
      <c r="A154" s="1"/>
      <c r="B154" s="2"/>
      <c r="C154" s="1"/>
      <c r="D154" s="39"/>
      <c r="E154" s="40"/>
      <c r="F154" s="41"/>
      <c r="G154" s="41"/>
      <c r="H154" s="126"/>
      <c r="I154" s="126"/>
      <c r="J154" s="126"/>
      <c r="K154" s="128"/>
      <c r="L154" s="128"/>
      <c r="M154" s="128"/>
      <c r="N154" s="130"/>
      <c r="O154" s="130"/>
      <c r="P154" s="126"/>
      <c r="Q154" s="126"/>
      <c r="R154" s="126"/>
    </row>
    <row r="155" spans="1:16122" s="3" customFormat="1">
      <c r="A155" s="1"/>
      <c r="B155" s="2"/>
      <c r="C155" s="1"/>
      <c r="D155" s="39"/>
      <c r="E155" s="40"/>
      <c r="F155" s="41"/>
      <c r="G155" s="41"/>
      <c r="H155" s="126"/>
      <c r="I155" s="126"/>
      <c r="J155" s="126"/>
      <c r="K155" s="128"/>
      <c r="L155" s="128"/>
      <c r="M155" s="128"/>
      <c r="N155" s="130"/>
      <c r="O155" s="130"/>
      <c r="P155" s="126"/>
      <c r="Q155" s="126"/>
      <c r="R155" s="126"/>
    </row>
    <row r="156" spans="1:16122" s="3" customFormat="1">
      <c r="A156" s="1"/>
      <c r="B156" s="2"/>
      <c r="C156" s="1"/>
      <c r="D156" s="39"/>
      <c r="E156" s="40"/>
      <c r="F156" s="41"/>
      <c r="G156" s="41"/>
      <c r="H156" s="126"/>
      <c r="I156" s="126"/>
      <c r="J156" s="126"/>
      <c r="K156" s="128"/>
      <c r="L156" s="128"/>
      <c r="M156" s="128"/>
      <c r="N156" s="130"/>
      <c r="O156" s="130"/>
      <c r="P156" s="126"/>
      <c r="Q156" s="126"/>
      <c r="R156" s="126"/>
    </row>
    <row r="157" spans="1:16122" s="3" customFormat="1">
      <c r="A157" s="1"/>
      <c r="B157" s="2"/>
      <c r="C157" s="1"/>
      <c r="D157" s="39"/>
      <c r="E157" s="40"/>
      <c r="F157" s="41"/>
      <c r="G157" s="41"/>
      <c r="H157" s="126"/>
      <c r="I157" s="126"/>
      <c r="J157" s="126"/>
      <c r="K157" s="128"/>
      <c r="L157" s="128"/>
      <c r="M157" s="128"/>
      <c r="N157" s="130"/>
      <c r="O157" s="130"/>
      <c r="P157" s="126"/>
      <c r="Q157" s="126"/>
      <c r="R157" s="126"/>
    </row>
    <row r="158" spans="1:16122" s="3" customFormat="1">
      <c r="A158" s="1"/>
      <c r="B158" s="2"/>
      <c r="C158" s="1"/>
      <c r="D158" s="39"/>
      <c r="E158" s="40"/>
      <c r="F158" s="41"/>
      <c r="G158" s="41"/>
      <c r="H158" s="126"/>
      <c r="I158" s="126"/>
      <c r="J158" s="126"/>
      <c r="K158" s="128"/>
      <c r="L158" s="128"/>
      <c r="M158" s="128"/>
      <c r="N158" s="130"/>
      <c r="O158" s="130"/>
      <c r="P158" s="126"/>
      <c r="Q158" s="126"/>
      <c r="R158" s="126"/>
    </row>
    <row r="159" spans="1:16122" s="3" customFormat="1">
      <c r="A159" s="1"/>
      <c r="B159" s="2"/>
      <c r="C159" s="1"/>
      <c r="D159" s="39"/>
      <c r="E159" s="40"/>
      <c r="F159" s="41"/>
      <c r="G159" s="41"/>
      <c r="H159" s="126"/>
      <c r="I159" s="126"/>
      <c r="J159" s="126"/>
      <c r="K159" s="128"/>
      <c r="L159" s="128"/>
      <c r="M159" s="128"/>
      <c r="N159" s="130"/>
      <c r="O159" s="130"/>
      <c r="P159" s="126"/>
      <c r="Q159" s="126"/>
      <c r="R159" s="126"/>
    </row>
    <row r="160" spans="1:16122" s="6" customFormat="1">
      <c r="A160" s="1"/>
      <c r="B160" s="2"/>
      <c r="C160" s="2"/>
      <c r="D160" s="5"/>
      <c r="E160" s="7"/>
      <c r="F160" s="8"/>
      <c r="G160" s="8"/>
      <c r="H160" s="119"/>
      <c r="I160" s="119"/>
      <c r="J160" s="119"/>
      <c r="K160" s="121"/>
      <c r="L160" s="121"/>
      <c r="M160" s="121"/>
      <c r="N160" s="123"/>
      <c r="O160" s="123"/>
      <c r="P160" s="126"/>
      <c r="Q160" s="126"/>
      <c r="R160" s="126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  <c r="AMH160" s="4"/>
      <c r="AMI160" s="4"/>
      <c r="AMJ160" s="4"/>
      <c r="AMK160" s="4"/>
      <c r="AML160" s="4"/>
      <c r="AMM160" s="4"/>
      <c r="AMN160" s="4"/>
      <c r="AMO160" s="4"/>
      <c r="AMP160" s="4"/>
      <c r="AMQ160" s="4"/>
      <c r="AMR160" s="4"/>
      <c r="AMS160" s="4"/>
      <c r="AMT160" s="4"/>
      <c r="AMU160" s="4"/>
      <c r="AMV160" s="4"/>
      <c r="AMW160" s="4"/>
      <c r="AMX160" s="4"/>
      <c r="AMY160" s="4"/>
      <c r="AMZ160" s="4"/>
      <c r="ANA160" s="4"/>
      <c r="ANB160" s="4"/>
      <c r="ANC160" s="4"/>
      <c r="AND160" s="4"/>
      <c r="ANE160" s="4"/>
      <c r="ANF160" s="4"/>
      <c r="ANG160" s="4"/>
      <c r="ANH160" s="4"/>
      <c r="ANI160" s="4"/>
      <c r="ANJ160" s="4"/>
      <c r="ANK160" s="4"/>
      <c r="ANL160" s="4"/>
      <c r="ANM160" s="4"/>
      <c r="ANN160" s="4"/>
      <c r="ANO160" s="4"/>
      <c r="ANP160" s="4"/>
      <c r="ANQ160" s="4"/>
      <c r="ANR160" s="4"/>
      <c r="ANS160" s="4"/>
      <c r="ANT160" s="4"/>
      <c r="ANU160" s="4"/>
      <c r="ANV160" s="4"/>
      <c r="ANW160" s="4"/>
      <c r="ANX160" s="4"/>
      <c r="ANY160" s="4"/>
      <c r="ANZ160" s="4"/>
      <c r="AOA160" s="4"/>
      <c r="AOB160" s="4"/>
      <c r="AOC160" s="4"/>
      <c r="AOD160" s="4"/>
      <c r="AOE160" s="4"/>
      <c r="AOF160" s="4"/>
      <c r="AOG160" s="4"/>
      <c r="AOH160" s="4"/>
      <c r="AOI160" s="4"/>
      <c r="AOJ160" s="4"/>
      <c r="AOK160" s="4"/>
      <c r="AOL160" s="4"/>
      <c r="AOM160" s="4"/>
      <c r="AON160" s="4"/>
      <c r="AOO160" s="4"/>
      <c r="AOP160" s="4"/>
      <c r="AOQ160" s="4"/>
      <c r="AOR160" s="4"/>
      <c r="AOS160" s="4"/>
      <c r="AOT160" s="4"/>
      <c r="AOU160" s="4"/>
      <c r="AOV160" s="4"/>
      <c r="AOW160" s="4"/>
      <c r="AOX160" s="4"/>
      <c r="AOY160" s="4"/>
      <c r="AOZ160" s="4"/>
      <c r="APA160" s="4"/>
      <c r="APB160" s="4"/>
      <c r="APC160" s="4"/>
      <c r="APD160" s="4"/>
      <c r="APE160" s="4"/>
      <c r="APF160" s="4"/>
      <c r="APG160" s="4"/>
      <c r="APH160" s="4"/>
      <c r="API160" s="4"/>
      <c r="APJ160" s="4"/>
      <c r="APK160" s="4"/>
      <c r="APL160" s="4"/>
      <c r="APM160" s="4"/>
      <c r="APN160" s="4"/>
      <c r="APO160" s="4"/>
      <c r="APP160" s="4"/>
      <c r="APQ160" s="4"/>
      <c r="APR160" s="4"/>
      <c r="APS160" s="4"/>
      <c r="APT160" s="4"/>
      <c r="APU160" s="4"/>
      <c r="APV160" s="4"/>
      <c r="APW160" s="4"/>
      <c r="APX160" s="4"/>
      <c r="APY160" s="4"/>
      <c r="APZ160" s="4"/>
      <c r="AQA160" s="4"/>
      <c r="AQB160" s="4"/>
      <c r="AQC160" s="4"/>
      <c r="AQD160" s="4"/>
      <c r="AQE160" s="4"/>
      <c r="AQF160" s="4"/>
      <c r="AQG160" s="4"/>
      <c r="AQH160" s="4"/>
      <c r="AQI160" s="4"/>
      <c r="AQJ160" s="4"/>
      <c r="AQK160" s="4"/>
      <c r="AQL160" s="4"/>
      <c r="AQM160" s="4"/>
      <c r="AQN160" s="4"/>
      <c r="AQO160" s="4"/>
      <c r="AQP160" s="4"/>
      <c r="AQQ160" s="4"/>
      <c r="AQR160" s="4"/>
      <c r="AQS160" s="4"/>
      <c r="AQT160" s="4"/>
      <c r="AQU160" s="4"/>
      <c r="AQV160" s="4"/>
      <c r="AQW160" s="4"/>
      <c r="AQX160" s="4"/>
      <c r="AQY160" s="4"/>
      <c r="AQZ160" s="4"/>
      <c r="ARA160" s="4"/>
      <c r="ARB160" s="4"/>
      <c r="ARC160" s="4"/>
      <c r="ARD160" s="4"/>
      <c r="ARE160" s="4"/>
      <c r="ARF160" s="4"/>
      <c r="ARG160" s="4"/>
      <c r="ARH160" s="4"/>
      <c r="ARI160" s="4"/>
      <c r="ARJ160" s="4"/>
      <c r="ARK160" s="4"/>
      <c r="ARL160" s="4"/>
      <c r="ARM160" s="4"/>
      <c r="ARN160" s="4"/>
      <c r="ARO160" s="4"/>
      <c r="ARP160" s="4"/>
      <c r="ARQ160" s="4"/>
      <c r="ARR160" s="4"/>
      <c r="ARS160" s="4"/>
      <c r="ART160" s="4"/>
      <c r="ARU160" s="4"/>
      <c r="ARV160" s="4"/>
      <c r="ARW160" s="4"/>
      <c r="ARX160" s="4"/>
      <c r="ARY160" s="4"/>
      <c r="ARZ160" s="4"/>
      <c r="ASA160" s="4"/>
      <c r="ASB160" s="4"/>
      <c r="ASC160" s="4"/>
      <c r="ASD160" s="4"/>
      <c r="ASE160" s="4"/>
      <c r="ASF160" s="4"/>
      <c r="ASG160" s="4"/>
      <c r="ASH160" s="4"/>
      <c r="ASI160" s="4"/>
      <c r="ASJ160" s="4"/>
      <c r="ASK160" s="4"/>
      <c r="ASL160" s="4"/>
      <c r="ASM160" s="4"/>
      <c r="ASN160" s="4"/>
      <c r="ASO160" s="4"/>
      <c r="ASP160" s="4"/>
      <c r="ASQ160" s="4"/>
      <c r="ASR160" s="4"/>
      <c r="ASS160" s="4"/>
      <c r="AST160" s="4"/>
      <c r="ASU160" s="4"/>
      <c r="ASV160" s="4"/>
      <c r="ASW160" s="4"/>
      <c r="ASX160" s="4"/>
      <c r="ASY160" s="4"/>
      <c r="ASZ160" s="4"/>
      <c r="ATA160" s="4"/>
      <c r="ATB160" s="4"/>
      <c r="ATC160" s="4"/>
      <c r="ATD160" s="4"/>
      <c r="ATE160" s="4"/>
      <c r="ATF160" s="4"/>
      <c r="ATG160" s="4"/>
      <c r="ATH160" s="4"/>
      <c r="ATI160" s="4"/>
      <c r="ATJ160" s="4"/>
      <c r="ATK160" s="4"/>
      <c r="ATL160" s="4"/>
      <c r="ATM160" s="4"/>
      <c r="ATN160" s="4"/>
      <c r="ATO160" s="4"/>
      <c r="ATP160" s="4"/>
      <c r="ATQ160" s="4"/>
      <c r="ATR160" s="4"/>
      <c r="ATS160" s="4"/>
      <c r="ATT160" s="4"/>
      <c r="ATU160" s="4"/>
      <c r="ATV160" s="4"/>
      <c r="ATW160" s="4"/>
      <c r="ATX160" s="4"/>
      <c r="ATY160" s="4"/>
      <c r="ATZ160" s="4"/>
      <c r="AUA160" s="4"/>
      <c r="AUB160" s="4"/>
      <c r="AUC160" s="4"/>
      <c r="AUD160" s="4"/>
      <c r="AUE160" s="4"/>
      <c r="AUF160" s="4"/>
      <c r="AUG160" s="4"/>
      <c r="AUH160" s="4"/>
      <c r="AUI160" s="4"/>
      <c r="AUJ160" s="4"/>
      <c r="AUK160" s="4"/>
      <c r="AUL160" s="4"/>
      <c r="AUM160" s="4"/>
      <c r="AUN160" s="4"/>
      <c r="AUO160" s="4"/>
      <c r="AUP160" s="4"/>
      <c r="AUQ160" s="4"/>
      <c r="AUR160" s="4"/>
      <c r="AUS160" s="4"/>
      <c r="AUT160" s="4"/>
      <c r="AUU160" s="4"/>
      <c r="AUV160" s="4"/>
      <c r="AUW160" s="4"/>
      <c r="AUX160" s="4"/>
      <c r="AUY160" s="4"/>
      <c r="AUZ160" s="4"/>
      <c r="AVA160" s="4"/>
      <c r="AVB160" s="4"/>
      <c r="AVC160" s="4"/>
      <c r="AVD160" s="4"/>
      <c r="AVE160" s="4"/>
      <c r="AVF160" s="4"/>
      <c r="AVG160" s="4"/>
      <c r="AVH160" s="4"/>
      <c r="AVI160" s="4"/>
      <c r="AVJ160" s="4"/>
      <c r="AVK160" s="4"/>
      <c r="AVL160" s="4"/>
      <c r="AVM160" s="4"/>
      <c r="AVN160" s="4"/>
      <c r="AVO160" s="4"/>
      <c r="AVP160" s="4"/>
      <c r="AVQ160" s="4"/>
      <c r="AVR160" s="4"/>
      <c r="AVS160" s="4"/>
      <c r="AVT160" s="4"/>
      <c r="AVU160" s="4"/>
      <c r="AVV160" s="4"/>
      <c r="AVW160" s="4"/>
      <c r="AVX160" s="4"/>
      <c r="AVY160" s="4"/>
      <c r="AVZ160" s="4"/>
      <c r="AWA160" s="4"/>
      <c r="AWB160" s="4"/>
      <c r="AWC160" s="4"/>
      <c r="AWD160" s="4"/>
      <c r="AWE160" s="4"/>
      <c r="AWF160" s="4"/>
      <c r="AWG160" s="4"/>
      <c r="AWH160" s="4"/>
      <c r="AWI160" s="4"/>
      <c r="AWJ160" s="4"/>
      <c r="AWK160" s="4"/>
      <c r="AWL160" s="4"/>
      <c r="AWM160" s="4"/>
      <c r="AWN160" s="4"/>
      <c r="AWO160" s="4"/>
      <c r="AWP160" s="4"/>
      <c r="AWQ160" s="4"/>
      <c r="AWR160" s="4"/>
      <c r="AWS160" s="4"/>
      <c r="AWT160" s="4"/>
      <c r="AWU160" s="4"/>
      <c r="AWV160" s="4"/>
      <c r="AWW160" s="4"/>
      <c r="AWX160" s="4"/>
      <c r="AWY160" s="4"/>
      <c r="AWZ160" s="4"/>
      <c r="AXA160" s="4"/>
      <c r="AXB160" s="4"/>
      <c r="AXC160" s="4"/>
      <c r="AXD160" s="4"/>
      <c r="AXE160" s="4"/>
      <c r="AXF160" s="4"/>
      <c r="AXG160" s="4"/>
      <c r="AXH160" s="4"/>
      <c r="AXI160" s="4"/>
      <c r="AXJ160" s="4"/>
      <c r="AXK160" s="4"/>
      <c r="AXL160" s="4"/>
      <c r="AXM160" s="4"/>
      <c r="AXN160" s="4"/>
      <c r="AXO160" s="4"/>
      <c r="AXP160" s="4"/>
      <c r="AXQ160" s="4"/>
      <c r="AXR160" s="4"/>
      <c r="AXS160" s="4"/>
      <c r="AXT160" s="4"/>
      <c r="AXU160" s="4"/>
      <c r="AXV160" s="4"/>
      <c r="AXW160" s="4"/>
      <c r="AXX160" s="4"/>
      <c r="AXY160" s="4"/>
      <c r="AXZ160" s="4"/>
      <c r="AYA160" s="4"/>
      <c r="AYB160" s="4"/>
      <c r="AYC160" s="4"/>
      <c r="AYD160" s="4"/>
      <c r="AYE160" s="4"/>
      <c r="AYF160" s="4"/>
      <c r="AYG160" s="4"/>
      <c r="AYH160" s="4"/>
      <c r="AYI160" s="4"/>
      <c r="AYJ160" s="4"/>
      <c r="AYK160" s="4"/>
      <c r="AYL160" s="4"/>
      <c r="AYM160" s="4"/>
      <c r="AYN160" s="4"/>
      <c r="AYO160" s="4"/>
      <c r="AYP160" s="4"/>
      <c r="AYQ160" s="4"/>
      <c r="AYR160" s="4"/>
      <c r="AYS160" s="4"/>
      <c r="AYT160" s="4"/>
      <c r="AYU160" s="4"/>
      <c r="AYV160" s="4"/>
      <c r="AYW160" s="4"/>
      <c r="AYX160" s="4"/>
      <c r="AYY160" s="4"/>
      <c r="AYZ160" s="4"/>
      <c r="AZA160" s="4"/>
      <c r="AZB160" s="4"/>
      <c r="AZC160" s="4"/>
      <c r="AZD160" s="4"/>
      <c r="AZE160" s="4"/>
      <c r="AZF160" s="4"/>
      <c r="AZG160" s="4"/>
      <c r="AZH160" s="4"/>
      <c r="AZI160" s="4"/>
      <c r="AZJ160" s="4"/>
      <c r="AZK160" s="4"/>
      <c r="AZL160" s="4"/>
      <c r="AZM160" s="4"/>
      <c r="AZN160" s="4"/>
      <c r="AZO160" s="4"/>
      <c r="AZP160" s="4"/>
      <c r="AZQ160" s="4"/>
      <c r="AZR160" s="4"/>
      <c r="AZS160" s="4"/>
      <c r="AZT160" s="4"/>
      <c r="AZU160" s="4"/>
      <c r="AZV160" s="4"/>
      <c r="AZW160" s="4"/>
      <c r="AZX160" s="4"/>
      <c r="AZY160" s="4"/>
      <c r="AZZ160" s="4"/>
      <c r="BAA160" s="4"/>
      <c r="BAB160" s="4"/>
      <c r="BAC160" s="4"/>
      <c r="BAD160" s="4"/>
      <c r="BAE160" s="4"/>
      <c r="BAF160" s="4"/>
      <c r="BAG160" s="4"/>
      <c r="BAH160" s="4"/>
      <c r="BAI160" s="4"/>
      <c r="BAJ160" s="4"/>
      <c r="BAK160" s="4"/>
      <c r="BAL160" s="4"/>
      <c r="BAM160" s="4"/>
      <c r="BAN160" s="4"/>
      <c r="BAO160" s="4"/>
      <c r="BAP160" s="4"/>
      <c r="BAQ160" s="4"/>
      <c r="BAR160" s="4"/>
      <c r="BAS160" s="4"/>
      <c r="BAT160" s="4"/>
      <c r="BAU160" s="4"/>
      <c r="BAV160" s="4"/>
      <c r="BAW160" s="4"/>
      <c r="BAX160" s="4"/>
      <c r="BAY160" s="4"/>
      <c r="BAZ160" s="4"/>
      <c r="BBA160" s="4"/>
      <c r="BBB160" s="4"/>
      <c r="BBC160" s="4"/>
      <c r="BBD160" s="4"/>
      <c r="BBE160" s="4"/>
      <c r="BBF160" s="4"/>
      <c r="BBG160" s="4"/>
      <c r="BBH160" s="4"/>
      <c r="BBI160" s="4"/>
      <c r="BBJ160" s="4"/>
      <c r="BBK160" s="4"/>
      <c r="BBL160" s="4"/>
      <c r="BBM160" s="4"/>
      <c r="BBN160" s="4"/>
      <c r="BBO160" s="4"/>
      <c r="BBP160" s="4"/>
      <c r="BBQ160" s="4"/>
      <c r="BBR160" s="4"/>
      <c r="BBS160" s="4"/>
      <c r="BBT160" s="4"/>
      <c r="BBU160" s="4"/>
      <c r="BBV160" s="4"/>
      <c r="BBW160" s="4"/>
      <c r="BBX160" s="4"/>
      <c r="BBY160" s="4"/>
      <c r="BBZ160" s="4"/>
      <c r="BCA160" s="4"/>
      <c r="BCB160" s="4"/>
      <c r="BCC160" s="4"/>
      <c r="BCD160" s="4"/>
      <c r="BCE160" s="4"/>
      <c r="BCF160" s="4"/>
      <c r="BCG160" s="4"/>
      <c r="BCH160" s="4"/>
      <c r="BCI160" s="4"/>
      <c r="BCJ160" s="4"/>
      <c r="BCK160" s="4"/>
      <c r="BCL160" s="4"/>
      <c r="BCM160" s="4"/>
      <c r="BCN160" s="4"/>
      <c r="BCO160" s="4"/>
      <c r="BCP160" s="4"/>
      <c r="BCQ160" s="4"/>
      <c r="BCR160" s="4"/>
      <c r="BCS160" s="4"/>
      <c r="BCT160" s="4"/>
      <c r="BCU160" s="4"/>
      <c r="BCV160" s="4"/>
      <c r="BCW160" s="4"/>
      <c r="BCX160" s="4"/>
      <c r="BCY160" s="4"/>
      <c r="BCZ160" s="4"/>
      <c r="BDA160" s="4"/>
      <c r="BDB160" s="4"/>
      <c r="BDC160" s="4"/>
      <c r="BDD160" s="4"/>
      <c r="BDE160" s="4"/>
      <c r="BDF160" s="4"/>
      <c r="BDG160" s="4"/>
      <c r="BDH160" s="4"/>
      <c r="BDI160" s="4"/>
      <c r="BDJ160" s="4"/>
      <c r="BDK160" s="4"/>
      <c r="BDL160" s="4"/>
      <c r="BDM160" s="4"/>
      <c r="BDN160" s="4"/>
      <c r="BDO160" s="4"/>
      <c r="BDP160" s="4"/>
      <c r="BDQ160" s="4"/>
      <c r="BDR160" s="4"/>
      <c r="BDS160" s="4"/>
      <c r="BDT160" s="4"/>
      <c r="BDU160" s="4"/>
      <c r="BDV160" s="4"/>
      <c r="BDW160" s="4"/>
      <c r="BDX160" s="4"/>
      <c r="BDY160" s="4"/>
      <c r="BDZ160" s="4"/>
      <c r="BEA160" s="4"/>
      <c r="BEB160" s="4"/>
      <c r="BEC160" s="4"/>
      <c r="BED160" s="4"/>
      <c r="BEE160" s="4"/>
      <c r="BEF160" s="4"/>
      <c r="BEG160" s="4"/>
      <c r="BEH160" s="4"/>
      <c r="BEI160" s="4"/>
      <c r="BEJ160" s="4"/>
      <c r="BEK160" s="4"/>
      <c r="BEL160" s="4"/>
      <c r="BEM160" s="4"/>
      <c r="BEN160" s="4"/>
      <c r="BEO160" s="4"/>
      <c r="BEP160" s="4"/>
      <c r="BEQ160" s="4"/>
      <c r="BER160" s="4"/>
      <c r="BES160" s="4"/>
      <c r="BET160" s="4"/>
      <c r="BEU160" s="4"/>
      <c r="BEV160" s="4"/>
      <c r="BEW160" s="4"/>
      <c r="BEX160" s="4"/>
      <c r="BEY160" s="4"/>
      <c r="BEZ160" s="4"/>
      <c r="BFA160" s="4"/>
      <c r="BFB160" s="4"/>
      <c r="BFC160" s="4"/>
      <c r="BFD160" s="4"/>
      <c r="BFE160" s="4"/>
      <c r="BFF160" s="4"/>
      <c r="BFG160" s="4"/>
      <c r="BFH160" s="4"/>
      <c r="BFI160" s="4"/>
      <c r="BFJ160" s="4"/>
      <c r="BFK160" s="4"/>
      <c r="BFL160" s="4"/>
      <c r="BFM160" s="4"/>
      <c r="BFN160" s="4"/>
      <c r="BFO160" s="4"/>
      <c r="BFP160" s="4"/>
      <c r="BFQ160" s="4"/>
      <c r="BFR160" s="4"/>
      <c r="BFS160" s="4"/>
      <c r="BFT160" s="4"/>
      <c r="BFU160" s="4"/>
      <c r="BFV160" s="4"/>
      <c r="BFW160" s="4"/>
      <c r="BFX160" s="4"/>
      <c r="BFY160" s="4"/>
      <c r="BFZ160" s="4"/>
      <c r="BGA160" s="4"/>
      <c r="BGB160" s="4"/>
      <c r="BGC160" s="4"/>
      <c r="BGD160" s="4"/>
      <c r="BGE160" s="4"/>
      <c r="BGF160" s="4"/>
      <c r="BGG160" s="4"/>
      <c r="BGH160" s="4"/>
      <c r="BGI160" s="4"/>
      <c r="BGJ160" s="4"/>
      <c r="BGK160" s="4"/>
      <c r="BGL160" s="4"/>
      <c r="BGM160" s="4"/>
      <c r="BGN160" s="4"/>
      <c r="BGO160" s="4"/>
      <c r="BGP160" s="4"/>
      <c r="BGQ160" s="4"/>
      <c r="BGR160" s="4"/>
      <c r="BGS160" s="4"/>
      <c r="BGT160" s="4"/>
      <c r="BGU160" s="4"/>
      <c r="BGV160" s="4"/>
      <c r="BGW160" s="4"/>
      <c r="BGX160" s="4"/>
      <c r="BGY160" s="4"/>
      <c r="BGZ160" s="4"/>
      <c r="BHA160" s="4"/>
      <c r="BHB160" s="4"/>
      <c r="BHC160" s="4"/>
      <c r="BHD160" s="4"/>
      <c r="BHE160" s="4"/>
      <c r="BHF160" s="4"/>
      <c r="BHG160" s="4"/>
      <c r="BHH160" s="4"/>
      <c r="BHI160" s="4"/>
      <c r="BHJ160" s="4"/>
      <c r="BHK160" s="4"/>
      <c r="BHL160" s="4"/>
      <c r="BHM160" s="4"/>
      <c r="BHN160" s="4"/>
      <c r="BHO160" s="4"/>
      <c r="BHP160" s="4"/>
      <c r="BHQ160" s="4"/>
      <c r="BHR160" s="4"/>
      <c r="BHS160" s="4"/>
      <c r="BHT160" s="4"/>
      <c r="BHU160" s="4"/>
      <c r="BHV160" s="4"/>
      <c r="BHW160" s="4"/>
      <c r="BHX160" s="4"/>
      <c r="BHY160" s="4"/>
      <c r="BHZ160" s="4"/>
      <c r="BIA160" s="4"/>
      <c r="BIB160" s="4"/>
      <c r="BIC160" s="4"/>
      <c r="BID160" s="4"/>
      <c r="BIE160" s="4"/>
      <c r="BIF160" s="4"/>
      <c r="BIG160" s="4"/>
      <c r="BIH160" s="4"/>
      <c r="BII160" s="4"/>
      <c r="BIJ160" s="4"/>
      <c r="BIK160" s="4"/>
      <c r="BIL160" s="4"/>
      <c r="BIM160" s="4"/>
      <c r="BIN160" s="4"/>
      <c r="BIO160" s="4"/>
      <c r="BIP160" s="4"/>
      <c r="BIQ160" s="4"/>
      <c r="BIR160" s="4"/>
      <c r="BIS160" s="4"/>
      <c r="BIT160" s="4"/>
      <c r="BIU160" s="4"/>
      <c r="BIV160" s="4"/>
      <c r="BIW160" s="4"/>
      <c r="BIX160" s="4"/>
      <c r="BIY160" s="4"/>
      <c r="BIZ160" s="4"/>
      <c r="BJA160" s="4"/>
      <c r="BJB160" s="4"/>
      <c r="BJC160" s="4"/>
      <c r="BJD160" s="4"/>
      <c r="BJE160" s="4"/>
      <c r="BJF160" s="4"/>
      <c r="BJG160" s="4"/>
      <c r="BJH160" s="4"/>
      <c r="BJI160" s="4"/>
      <c r="BJJ160" s="4"/>
      <c r="BJK160" s="4"/>
      <c r="BJL160" s="4"/>
      <c r="BJM160" s="4"/>
      <c r="BJN160" s="4"/>
      <c r="BJO160" s="4"/>
      <c r="BJP160" s="4"/>
      <c r="BJQ160" s="4"/>
      <c r="BJR160" s="4"/>
      <c r="BJS160" s="4"/>
      <c r="BJT160" s="4"/>
      <c r="BJU160" s="4"/>
      <c r="BJV160" s="4"/>
      <c r="BJW160" s="4"/>
      <c r="BJX160" s="4"/>
      <c r="BJY160" s="4"/>
      <c r="BJZ160" s="4"/>
      <c r="BKA160" s="4"/>
      <c r="BKB160" s="4"/>
      <c r="BKC160" s="4"/>
      <c r="BKD160" s="4"/>
      <c r="BKE160" s="4"/>
      <c r="BKF160" s="4"/>
      <c r="BKG160" s="4"/>
      <c r="BKH160" s="4"/>
      <c r="BKI160" s="4"/>
      <c r="BKJ160" s="4"/>
      <c r="BKK160" s="4"/>
      <c r="BKL160" s="4"/>
      <c r="BKM160" s="4"/>
      <c r="BKN160" s="4"/>
      <c r="BKO160" s="4"/>
      <c r="BKP160" s="4"/>
      <c r="BKQ160" s="4"/>
      <c r="BKR160" s="4"/>
      <c r="BKS160" s="4"/>
      <c r="BKT160" s="4"/>
      <c r="BKU160" s="4"/>
      <c r="BKV160" s="4"/>
      <c r="BKW160" s="4"/>
      <c r="BKX160" s="4"/>
      <c r="BKY160" s="4"/>
      <c r="BKZ160" s="4"/>
      <c r="BLA160" s="4"/>
      <c r="BLB160" s="4"/>
      <c r="BLC160" s="4"/>
      <c r="BLD160" s="4"/>
      <c r="BLE160" s="4"/>
      <c r="BLF160" s="4"/>
      <c r="BLG160" s="4"/>
      <c r="BLH160" s="4"/>
      <c r="BLI160" s="4"/>
      <c r="BLJ160" s="4"/>
      <c r="BLK160" s="4"/>
      <c r="BLL160" s="4"/>
      <c r="BLM160" s="4"/>
      <c r="BLN160" s="4"/>
      <c r="BLO160" s="4"/>
      <c r="BLP160" s="4"/>
      <c r="BLQ160" s="4"/>
      <c r="BLR160" s="4"/>
      <c r="BLS160" s="4"/>
      <c r="BLT160" s="4"/>
      <c r="BLU160" s="4"/>
      <c r="BLV160" s="4"/>
      <c r="BLW160" s="4"/>
      <c r="BLX160" s="4"/>
      <c r="BLY160" s="4"/>
      <c r="BLZ160" s="4"/>
      <c r="BMA160" s="4"/>
      <c r="BMB160" s="4"/>
      <c r="BMC160" s="4"/>
      <c r="BMD160" s="4"/>
      <c r="BME160" s="4"/>
      <c r="BMF160" s="4"/>
      <c r="BMG160" s="4"/>
      <c r="BMH160" s="4"/>
      <c r="BMI160" s="4"/>
      <c r="BMJ160" s="4"/>
      <c r="BMK160" s="4"/>
      <c r="BML160" s="4"/>
      <c r="BMM160" s="4"/>
      <c r="BMN160" s="4"/>
      <c r="BMO160" s="4"/>
      <c r="BMP160" s="4"/>
      <c r="BMQ160" s="4"/>
      <c r="BMR160" s="4"/>
      <c r="BMS160" s="4"/>
      <c r="BMT160" s="4"/>
      <c r="BMU160" s="4"/>
      <c r="BMV160" s="4"/>
      <c r="BMW160" s="4"/>
      <c r="BMX160" s="4"/>
      <c r="BMY160" s="4"/>
      <c r="BMZ160" s="4"/>
      <c r="BNA160" s="4"/>
      <c r="BNB160" s="4"/>
      <c r="BNC160" s="4"/>
      <c r="BND160" s="4"/>
      <c r="BNE160" s="4"/>
      <c r="BNF160" s="4"/>
      <c r="BNG160" s="4"/>
      <c r="BNH160" s="4"/>
      <c r="BNI160" s="4"/>
      <c r="BNJ160" s="4"/>
      <c r="BNK160" s="4"/>
      <c r="BNL160" s="4"/>
      <c r="BNM160" s="4"/>
      <c r="BNN160" s="4"/>
      <c r="BNO160" s="4"/>
      <c r="BNP160" s="4"/>
      <c r="BNQ160" s="4"/>
      <c r="BNR160" s="4"/>
      <c r="BNS160" s="4"/>
      <c r="BNT160" s="4"/>
      <c r="BNU160" s="4"/>
      <c r="BNV160" s="4"/>
      <c r="BNW160" s="4"/>
      <c r="BNX160" s="4"/>
      <c r="BNY160" s="4"/>
      <c r="BNZ160" s="4"/>
      <c r="BOA160" s="4"/>
      <c r="BOB160" s="4"/>
      <c r="BOC160" s="4"/>
      <c r="BOD160" s="4"/>
      <c r="BOE160" s="4"/>
      <c r="BOF160" s="4"/>
      <c r="BOG160" s="4"/>
      <c r="BOH160" s="4"/>
      <c r="BOI160" s="4"/>
      <c r="BOJ160" s="4"/>
      <c r="BOK160" s="4"/>
      <c r="BOL160" s="4"/>
      <c r="BOM160" s="4"/>
      <c r="BON160" s="4"/>
      <c r="BOO160" s="4"/>
      <c r="BOP160" s="4"/>
      <c r="BOQ160" s="4"/>
      <c r="BOR160" s="4"/>
      <c r="BOS160" s="4"/>
      <c r="BOT160" s="4"/>
      <c r="BOU160" s="4"/>
      <c r="BOV160" s="4"/>
      <c r="BOW160" s="4"/>
      <c r="BOX160" s="4"/>
      <c r="BOY160" s="4"/>
      <c r="BOZ160" s="4"/>
      <c r="BPA160" s="4"/>
      <c r="BPB160" s="4"/>
      <c r="BPC160" s="4"/>
      <c r="BPD160" s="4"/>
      <c r="BPE160" s="4"/>
      <c r="BPF160" s="4"/>
      <c r="BPG160" s="4"/>
      <c r="BPH160" s="4"/>
      <c r="BPI160" s="4"/>
      <c r="BPJ160" s="4"/>
      <c r="BPK160" s="4"/>
      <c r="BPL160" s="4"/>
      <c r="BPM160" s="4"/>
      <c r="BPN160" s="4"/>
      <c r="BPO160" s="4"/>
      <c r="BPP160" s="4"/>
      <c r="BPQ160" s="4"/>
      <c r="BPR160" s="4"/>
      <c r="BPS160" s="4"/>
      <c r="BPT160" s="4"/>
      <c r="BPU160" s="4"/>
      <c r="BPV160" s="4"/>
      <c r="BPW160" s="4"/>
      <c r="BPX160" s="4"/>
      <c r="BPY160" s="4"/>
      <c r="BPZ160" s="4"/>
      <c r="BQA160" s="4"/>
      <c r="BQB160" s="4"/>
      <c r="BQC160" s="4"/>
      <c r="BQD160" s="4"/>
      <c r="BQE160" s="4"/>
      <c r="BQF160" s="4"/>
      <c r="BQG160" s="4"/>
      <c r="BQH160" s="4"/>
      <c r="BQI160" s="4"/>
      <c r="BQJ160" s="4"/>
      <c r="BQK160" s="4"/>
      <c r="BQL160" s="4"/>
      <c r="BQM160" s="4"/>
      <c r="BQN160" s="4"/>
      <c r="BQO160" s="4"/>
      <c r="BQP160" s="4"/>
      <c r="BQQ160" s="4"/>
      <c r="BQR160" s="4"/>
      <c r="BQS160" s="4"/>
      <c r="BQT160" s="4"/>
      <c r="BQU160" s="4"/>
      <c r="BQV160" s="4"/>
      <c r="BQW160" s="4"/>
      <c r="BQX160" s="4"/>
      <c r="BQY160" s="4"/>
      <c r="BQZ160" s="4"/>
      <c r="BRA160" s="4"/>
      <c r="BRB160" s="4"/>
      <c r="BRC160" s="4"/>
      <c r="BRD160" s="4"/>
      <c r="BRE160" s="4"/>
      <c r="BRF160" s="4"/>
      <c r="BRG160" s="4"/>
      <c r="BRH160" s="4"/>
      <c r="BRI160" s="4"/>
      <c r="BRJ160" s="4"/>
      <c r="BRK160" s="4"/>
      <c r="BRL160" s="4"/>
      <c r="BRM160" s="4"/>
      <c r="BRN160" s="4"/>
      <c r="BRO160" s="4"/>
      <c r="BRP160" s="4"/>
      <c r="BRQ160" s="4"/>
      <c r="BRR160" s="4"/>
      <c r="BRS160" s="4"/>
      <c r="BRT160" s="4"/>
      <c r="BRU160" s="4"/>
      <c r="BRV160" s="4"/>
      <c r="BRW160" s="4"/>
      <c r="BRX160" s="4"/>
      <c r="BRY160" s="4"/>
      <c r="BRZ160" s="4"/>
      <c r="BSA160" s="4"/>
      <c r="BSB160" s="4"/>
      <c r="BSC160" s="4"/>
      <c r="BSD160" s="4"/>
      <c r="BSE160" s="4"/>
      <c r="BSF160" s="4"/>
      <c r="BSG160" s="4"/>
      <c r="BSH160" s="4"/>
      <c r="BSI160" s="4"/>
      <c r="BSJ160" s="4"/>
      <c r="BSK160" s="4"/>
      <c r="BSL160" s="4"/>
      <c r="BSM160" s="4"/>
      <c r="BSN160" s="4"/>
      <c r="BSO160" s="4"/>
      <c r="BSP160" s="4"/>
      <c r="BSQ160" s="4"/>
      <c r="BSR160" s="4"/>
      <c r="BSS160" s="4"/>
      <c r="BST160" s="4"/>
      <c r="BSU160" s="4"/>
      <c r="BSV160" s="4"/>
      <c r="BSW160" s="4"/>
      <c r="BSX160" s="4"/>
      <c r="BSY160" s="4"/>
      <c r="BSZ160" s="4"/>
      <c r="BTA160" s="4"/>
      <c r="BTB160" s="4"/>
      <c r="BTC160" s="4"/>
      <c r="BTD160" s="4"/>
      <c r="BTE160" s="4"/>
      <c r="BTF160" s="4"/>
      <c r="BTG160" s="4"/>
      <c r="BTH160" s="4"/>
      <c r="BTI160" s="4"/>
      <c r="BTJ160" s="4"/>
      <c r="BTK160" s="4"/>
      <c r="BTL160" s="4"/>
      <c r="BTM160" s="4"/>
      <c r="BTN160" s="4"/>
      <c r="BTO160" s="4"/>
      <c r="BTP160" s="4"/>
      <c r="BTQ160" s="4"/>
      <c r="BTR160" s="4"/>
      <c r="BTS160" s="4"/>
      <c r="BTT160" s="4"/>
      <c r="BTU160" s="4"/>
      <c r="BTV160" s="4"/>
      <c r="BTW160" s="4"/>
      <c r="BTX160" s="4"/>
      <c r="BTY160" s="4"/>
      <c r="BTZ160" s="4"/>
      <c r="BUA160" s="4"/>
      <c r="BUB160" s="4"/>
      <c r="BUC160" s="4"/>
      <c r="BUD160" s="4"/>
      <c r="BUE160" s="4"/>
      <c r="BUF160" s="4"/>
      <c r="BUG160" s="4"/>
      <c r="BUH160" s="4"/>
      <c r="BUI160" s="4"/>
      <c r="BUJ160" s="4"/>
      <c r="BUK160" s="4"/>
      <c r="BUL160" s="4"/>
      <c r="BUM160" s="4"/>
      <c r="BUN160" s="4"/>
      <c r="BUO160" s="4"/>
      <c r="BUP160" s="4"/>
      <c r="BUQ160" s="4"/>
      <c r="BUR160" s="4"/>
      <c r="BUS160" s="4"/>
      <c r="BUT160" s="4"/>
      <c r="BUU160" s="4"/>
      <c r="BUV160" s="4"/>
      <c r="BUW160" s="4"/>
      <c r="BUX160" s="4"/>
      <c r="BUY160" s="4"/>
      <c r="BUZ160" s="4"/>
      <c r="BVA160" s="4"/>
      <c r="BVB160" s="4"/>
      <c r="BVC160" s="4"/>
      <c r="BVD160" s="4"/>
      <c r="BVE160" s="4"/>
      <c r="BVF160" s="4"/>
      <c r="BVG160" s="4"/>
      <c r="BVH160" s="4"/>
      <c r="BVI160" s="4"/>
      <c r="BVJ160" s="4"/>
      <c r="BVK160" s="4"/>
      <c r="BVL160" s="4"/>
      <c r="BVM160" s="4"/>
      <c r="BVN160" s="4"/>
      <c r="BVO160" s="4"/>
      <c r="BVP160" s="4"/>
      <c r="BVQ160" s="4"/>
      <c r="BVR160" s="4"/>
      <c r="BVS160" s="4"/>
      <c r="BVT160" s="4"/>
      <c r="BVU160" s="4"/>
      <c r="BVV160" s="4"/>
      <c r="BVW160" s="4"/>
      <c r="BVX160" s="4"/>
      <c r="BVY160" s="4"/>
      <c r="BVZ160" s="4"/>
      <c r="BWA160" s="4"/>
      <c r="BWB160" s="4"/>
      <c r="BWC160" s="4"/>
      <c r="BWD160" s="4"/>
      <c r="BWE160" s="4"/>
      <c r="BWF160" s="4"/>
      <c r="BWG160" s="4"/>
      <c r="BWH160" s="4"/>
      <c r="BWI160" s="4"/>
      <c r="BWJ160" s="4"/>
      <c r="BWK160" s="4"/>
      <c r="BWL160" s="4"/>
      <c r="BWM160" s="4"/>
      <c r="BWN160" s="4"/>
      <c r="BWO160" s="4"/>
      <c r="BWP160" s="4"/>
      <c r="BWQ160" s="4"/>
      <c r="BWR160" s="4"/>
      <c r="BWS160" s="4"/>
      <c r="BWT160" s="4"/>
      <c r="BWU160" s="4"/>
      <c r="BWV160" s="4"/>
      <c r="BWW160" s="4"/>
      <c r="BWX160" s="4"/>
      <c r="BWY160" s="4"/>
      <c r="BWZ160" s="4"/>
      <c r="BXA160" s="4"/>
      <c r="BXB160" s="4"/>
      <c r="BXC160" s="4"/>
      <c r="BXD160" s="4"/>
      <c r="BXE160" s="4"/>
      <c r="BXF160" s="4"/>
      <c r="BXG160" s="4"/>
      <c r="BXH160" s="4"/>
      <c r="BXI160" s="4"/>
      <c r="BXJ160" s="4"/>
      <c r="BXK160" s="4"/>
      <c r="BXL160" s="4"/>
      <c r="BXM160" s="4"/>
      <c r="BXN160" s="4"/>
      <c r="BXO160" s="4"/>
      <c r="BXP160" s="4"/>
      <c r="BXQ160" s="4"/>
      <c r="BXR160" s="4"/>
      <c r="BXS160" s="4"/>
      <c r="BXT160" s="4"/>
      <c r="BXU160" s="4"/>
      <c r="BXV160" s="4"/>
      <c r="BXW160" s="4"/>
      <c r="BXX160" s="4"/>
      <c r="BXY160" s="4"/>
      <c r="BXZ160" s="4"/>
      <c r="BYA160" s="4"/>
      <c r="BYB160" s="4"/>
      <c r="BYC160" s="4"/>
      <c r="BYD160" s="4"/>
      <c r="BYE160" s="4"/>
      <c r="BYF160" s="4"/>
      <c r="BYG160" s="4"/>
      <c r="BYH160" s="4"/>
      <c r="BYI160" s="4"/>
      <c r="BYJ160" s="4"/>
      <c r="BYK160" s="4"/>
      <c r="BYL160" s="4"/>
      <c r="BYM160" s="4"/>
      <c r="BYN160" s="4"/>
      <c r="BYO160" s="4"/>
      <c r="BYP160" s="4"/>
      <c r="BYQ160" s="4"/>
      <c r="BYR160" s="4"/>
      <c r="BYS160" s="4"/>
      <c r="BYT160" s="4"/>
      <c r="BYU160" s="4"/>
      <c r="BYV160" s="4"/>
      <c r="BYW160" s="4"/>
      <c r="BYX160" s="4"/>
      <c r="BYY160" s="4"/>
      <c r="BYZ160" s="4"/>
      <c r="BZA160" s="4"/>
      <c r="BZB160" s="4"/>
      <c r="BZC160" s="4"/>
      <c r="BZD160" s="4"/>
      <c r="BZE160" s="4"/>
      <c r="BZF160" s="4"/>
      <c r="BZG160" s="4"/>
      <c r="BZH160" s="4"/>
      <c r="BZI160" s="4"/>
      <c r="BZJ160" s="4"/>
      <c r="BZK160" s="4"/>
      <c r="BZL160" s="4"/>
      <c r="BZM160" s="4"/>
      <c r="BZN160" s="4"/>
      <c r="BZO160" s="4"/>
      <c r="BZP160" s="4"/>
      <c r="BZQ160" s="4"/>
      <c r="BZR160" s="4"/>
      <c r="BZS160" s="4"/>
      <c r="BZT160" s="4"/>
      <c r="BZU160" s="4"/>
      <c r="BZV160" s="4"/>
      <c r="BZW160" s="4"/>
      <c r="BZX160" s="4"/>
      <c r="BZY160" s="4"/>
      <c r="BZZ160" s="4"/>
      <c r="CAA160" s="4"/>
      <c r="CAB160" s="4"/>
      <c r="CAC160" s="4"/>
      <c r="CAD160" s="4"/>
      <c r="CAE160" s="4"/>
      <c r="CAF160" s="4"/>
      <c r="CAG160" s="4"/>
      <c r="CAH160" s="4"/>
      <c r="CAI160" s="4"/>
      <c r="CAJ160" s="4"/>
      <c r="CAK160" s="4"/>
      <c r="CAL160" s="4"/>
      <c r="CAM160" s="4"/>
      <c r="CAN160" s="4"/>
      <c r="CAO160" s="4"/>
      <c r="CAP160" s="4"/>
      <c r="CAQ160" s="4"/>
      <c r="CAR160" s="4"/>
      <c r="CAS160" s="4"/>
      <c r="CAT160" s="4"/>
      <c r="CAU160" s="4"/>
      <c r="CAV160" s="4"/>
      <c r="CAW160" s="4"/>
      <c r="CAX160" s="4"/>
      <c r="CAY160" s="4"/>
      <c r="CAZ160" s="4"/>
      <c r="CBA160" s="4"/>
      <c r="CBB160" s="4"/>
      <c r="CBC160" s="4"/>
      <c r="CBD160" s="4"/>
      <c r="CBE160" s="4"/>
      <c r="CBF160" s="4"/>
      <c r="CBG160" s="4"/>
      <c r="CBH160" s="4"/>
      <c r="CBI160" s="4"/>
      <c r="CBJ160" s="4"/>
      <c r="CBK160" s="4"/>
      <c r="CBL160" s="4"/>
      <c r="CBM160" s="4"/>
      <c r="CBN160" s="4"/>
      <c r="CBO160" s="4"/>
      <c r="CBP160" s="4"/>
      <c r="CBQ160" s="4"/>
      <c r="CBR160" s="4"/>
      <c r="CBS160" s="4"/>
      <c r="CBT160" s="4"/>
      <c r="CBU160" s="4"/>
      <c r="CBV160" s="4"/>
      <c r="CBW160" s="4"/>
      <c r="CBX160" s="4"/>
      <c r="CBY160" s="4"/>
      <c r="CBZ160" s="4"/>
      <c r="CCA160" s="4"/>
      <c r="CCB160" s="4"/>
      <c r="CCC160" s="4"/>
      <c r="CCD160" s="4"/>
      <c r="CCE160" s="4"/>
      <c r="CCF160" s="4"/>
      <c r="CCG160" s="4"/>
      <c r="CCH160" s="4"/>
      <c r="CCI160" s="4"/>
      <c r="CCJ160" s="4"/>
      <c r="CCK160" s="4"/>
      <c r="CCL160" s="4"/>
      <c r="CCM160" s="4"/>
      <c r="CCN160" s="4"/>
      <c r="CCO160" s="4"/>
      <c r="CCP160" s="4"/>
      <c r="CCQ160" s="4"/>
      <c r="CCR160" s="4"/>
      <c r="CCS160" s="4"/>
      <c r="CCT160" s="4"/>
      <c r="CCU160" s="4"/>
      <c r="CCV160" s="4"/>
      <c r="CCW160" s="4"/>
      <c r="CCX160" s="4"/>
      <c r="CCY160" s="4"/>
      <c r="CCZ160" s="4"/>
      <c r="CDA160" s="4"/>
      <c r="CDB160" s="4"/>
      <c r="CDC160" s="4"/>
      <c r="CDD160" s="4"/>
      <c r="CDE160" s="4"/>
      <c r="CDF160" s="4"/>
      <c r="CDG160" s="4"/>
      <c r="CDH160" s="4"/>
      <c r="CDI160" s="4"/>
      <c r="CDJ160" s="4"/>
      <c r="CDK160" s="4"/>
      <c r="CDL160" s="4"/>
      <c r="CDM160" s="4"/>
      <c r="CDN160" s="4"/>
      <c r="CDO160" s="4"/>
      <c r="CDP160" s="4"/>
      <c r="CDQ160" s="4"/>
      <c r="CDR160" s="4"/>
      <c r="CDS160" s="4"/>
      <c r="CDT160" s="4"/>
      <c r="CDU160" s="4"/>
      <c r="CDV160" s="4"/>
      <c r="CDW160" s="4"/>
      <c r="CDX160" s="4"/>
      <c r="CDY160" s="4"/>
      <c r="CDZ160" s="4"/>
      <c r="CEA160" s="4"/>
      <c r="CEB160" s="4"/>
      <c r="CEC160" s="4"/>
      <c r="CED160" s="4"/>
      <c r="CEE160" s="4"/>
      <c r="CEF160" s="4"/>
      <c r="CEG160" s="4"/>
      <c r="CEH160" s="4"/>
      <c r="CEI160" s="4"/>
      <c r="CEJ160" s="4"/>
      <c r="CEK160" s="4"/>
      <c r="CEL160" s="4"/>
      <c r="CEM160" s="4"/>
      <c r="CEN160" s="4"/>
      <c r="CEO160" s="4"/>
      <c r="CEP160" s="4"/>
      <c r="CEQ160" s="4"/>
      <c r="CER160" s="4"/>
      <c r="CES160" s="4"/>
      <c r="CET160" s="4"/>
      <c r="CEU160" s="4"/>
      <c r="CEV160" s="4"/>
      <c r="CEW160" s="4"/>
      <c r="CEX160" s="4"/>
      <c r="CEY160" s="4"/>
      <c r="CEZ160" s="4"/>
      <c r="CFA160" s="4"/>
      <c r="CFB160" s="4"/>
      <c r="CFC160" s="4"/>
      <c r="CFD160" s="4"/>
      <c r="CFE160" s="4"/>
      <c r="CFF160" s="4"/>
      <c r="CFG160" s="4"/>
      <c r="CFH160" s="4"/>
      <c r="CFI160" s="4"/>
      <c r="CFJ160" s="4"/>
      <c r="CFK160" s="4"/>
      <c r="CFL160" s="4"/>
      <c r="CFM160" s="4"/>
      <c r="CFN160" s="4"/>
      <c r="CFO160" s="4"/>
      <c r="CFP160" s="4"/>
      <c r="CFQ160" s="4"/>
      <c r="CFR160" s="4"/>
      <c r="CFS160" s="4"/>
      <c r="CFT160" s="4"/>
      <c r="CFU160" s="4"/>
      <c r="CFV160" s="4"/>
      <c r="CFW160" s="4"/>
      <c r="CFX160" s="4"/>
      <c r="CFY160" s="4"/>
      <c r="CFZ160" s="4"/>
      <c r="CGA160" s="4"/>
      <c r="CGB160" s="4"/>
      <c r="CGC160" s="4"/>
      <c r="CGD160" s="4"/>
      <c r="CGE160" s="4"/>
      <c r="CGF160" s="4"/>
      <c r="CGG160" s="4"/>
      <c r="CGH160" s="4"/>
      <c r="CGI160" s="4"/>
      <c r="CGJ160" s="4"/>
      <c r="CGK160" s="4"/>
      <c r="CGL160" s="4"/>
      <c r="CGM160" s="4"/>
      <c r="CGN160" s="4"/>
      <c r="CGO160" s="4"/>
      <c r="CGP160" s="4"/>
      <c r="CGQ160" s="4"/>
      <c r="CGR160" s="4"/>
      <c r="CGS160" s="4"/>
      <c r="CGT160" s="4"/>
      <c r="CGU160" s="4"/>
      <c r="CGV160" s="4"/>
      <c r="CGW160" s="4"/>
      <c r="CGX160" s="4"/>
      <c r="CGY160" s="4"/>
      <c r="CGZ160" s="4"/>
      <c r="CHA160" s="4"/>
      <c r="CHB160" s="4"/>
      <c r="CHC160" s="4"/>
      <c r="CHD160" s="4"/>
      <c r="CHE160" s="4"/>
      <c r="CHF160" s="4"/>
      <c r="CHG160" s="4"/>
      <c r="CHH160" s="4"/>
      <c r="CHI160" s="4"/>
      <c r="CHJ160" s="4"/>
      <c r="CHK160" s="4"/>
      <c r="CHL160" s="4"/>
      <c r="CHM160" s="4"/>
      <c r="CHN160" s="4"/>
      <c r="CHO160" s="4"/>
      <c r="CHP160" s="4"/>
      <c r="CHQ160" s="4"/>
      <c r="CHR160" s="4"/>
      <c r="CHS160" s="4"/>
      <c r="CHT160" s="4"/>
      <c r="CHU160" s="4"/>
      <c r="CHV160" s="4"/>
      <c r="CHW160" s="4"/>
      <c r="CHX160" s="4"/>
      <c r="CHY160" s="4"/>
      <c r="CHZ160" s="4"/>
      <c r="CIA160" s="4"/>
      <c r="CIB160" s="4"/>
      <c r="CIC160" s="4"/>
      <c r="CID160" s="4"/>
      <c r="CIE160" s="4"/>
      <c r="CIF160" s="4"/>
      <c r="CIG160" s="4"/>
      <c r="CIH160" s="4"/>
      <c r="CII160" s="4"/>
      <c r="CIJ160" s="4"/>
      <c r="CIK160" s="4"/>
      <c r="CIL160" s="4"/>
      <c r="CIM160" s="4"/>
      <c r="CIN160" s="4"/>
      <c r="CIO160" s="4"/>
      <c r="CIP160" s="4"/>
      <c r="CIQ160" s="4"/>
      <c r="CIR160" s="4"/>
      <c r="CIS160" s="4"/>
      <c r="CIT160" s="4"/>
      <c r="CIU160" s="4"/>
      <c r="CIV160" s="4"/>
      <c r="CIW160" s="4"/>
      <c r="CIX160" s="4"/>
      <c r="CIY160" s="4"/>
      <c r="CIZ160" s="4"/>
      <c r="CJA160" s="4"/>
      <c r="CJB160" s="4"/>
      <c r="CJC160" s="4"/>
      <c r="CJD160" s="4"/>
      <c r="CJE160" s="4"/>
      <c r="CJF160" s="4"/>
      <c r="CJG160" s="4"/>
      <c r="CJH160" s="4"/>
      <c r="CJI160" s="4"/>
      <c r="CJJ160" s="4"/>
      <c r="CJK160" s="4"/>
      <c r="CJL160" s="4"/>
      <c r="CJM160" s="4"/>
      <c r="CJN160" s="4"/>
      <c r="CJO160" s="4"/>
      <c r="CJP160" s="4"/>
      <c r="CJQ160" s="4"/>
      <c r="CJR160" s="4"/>
      <c r="CJS160" s="4"/>
      <c r="CJT160" s="4"/>
      <c r="CJU160" s="4"/>
      <c r="CJV160" s="4"/>
      <c r="CJW160" s="4"/>
      <c r="CJX160" s="4"/>
      <c r="CJY160" s="4"/>
      <c r="CJZ160" s="4"/>
      <c r="CKA160" s="4"/>
      <c r="CKB160" s="4"/>
      <c r="CKC160" s="4"/>
      <c r="CKD160" s="4"/>
      <c r="CKE160" s="4"/>
      <c r="CKF160" s="4"/>
      <c r="CKG160" s="4"/>
      <c r="CKH160" s="4"/>
      <c r="CKI160" s="4"/>
      <c r="CKJ160" s="4"/>
      <c r="CKK160" s="4"/>
      <c r="CKL160" s="4"/>
      <c r="CKM160" s="4"/>
      <c r="CKN160" s="4"/>
      <c r="CKO160" s="4"/>
      <c r="CKP160" s="4"/>
      <c r="CKQ160" s="4"/>
      <c r="CKR160" s="4"/>
      <c r="CKS160" s="4"/>
      <c r="CKT160" s="4"/>
      <c r="CKU160" s="4"/>
      <c r="CKV160" s="4"/>
      <c r="CKW160" s="4"/>
      <c r="CKX160" s="4"/>
      <c r="CKY160" s="4"/>
      <c r="CKZ160" s="4"/>
      <c r="CLA160" s="4"/>
      <c r="CLB160" s="4"/>
      <c r="CLC160" s="4"/>
      <c r="CLD160" s="4"/>
      <c r="CLE160" s="4"/>
      <c r="CLF160" s="4"/>
      <c r="CLG160" s="4"/>
      <c r="CLH160" s="4"/>
      <c r="CLI160" s="4"/>
      <c r="CLJ160" s="4"/>
      <c r="CLK160" s="4"/>
      <c r="CLL160" s="4"/>
      <c r="CLM160" s="4"/>
      <c r="CLN160" s="4"/>
      <c r="CLO160" s="4"/>
      <c r="CLP160" s="4"/>
      <c r="CLQ160" s="4"/>
      <c r="CLR160" s="4"/>
      <c r="CLS160" s="4"/>
      <c r="CLT160" s="4"/>
      <c r="CLU160" s="4"/>
      <c r="CLV160" s="4"/>
      <c r="CLW160" s="4"/>
      <c r="CLX160" s="4"/>
      <c r="CLY160" s="4"/>
      <c r="CLZ160" s="4"/>
      <c r="CMA160" s="4"/>
      <c r="CMB160" s="4"/>
      <c r="CMC160" s="4"/>
      <c r="CMD160" s="4"/>
      <c r="CME160" s="4"/>
      <c r="CMF160" s="4"/>
      <c r="CMG160" s="4"/>
      <c r="CMH160" s="4"/>
      <c r="CMI160" s="4"/>
      <c r="CMJ160" s="4"/>
      <c r="CMK160" s="4"/>
      <c r="CML160" s="4"/>
      <c r="CMM160" s="4"/>
      <c r="CMN160" s="4"/>
      <c r="CMO160" s="4"/>
      <c r="CMP160" s="4"/>
      <c r="CMQ160" s="4"/>
      <c r="CMR160" s="4"/>
      <c r="CMS160" s="4"/>
      <c r="CMT160" s="4"/>
      <c r="CMU160" s="4"/>
      <c r="CMV160" s="4"/>
      <c r="CMW160" s="4"/>
      <c r="CMX160" s="4"/>
      <c r="CMY160" s="4"/>
      <c r="CMZ160" s="4"/>
      <c r="CNA160" s="4"/>
      <c r="CNB160" s="4"/>
      <c r="CNC160" s="4"/>
      <c r="CND160" s="4"/>
      <c r="CNE160" s="4"/>
      <c r="CNF160" s="4"/>
      <c r="CNG160" s="4"/>
      <c r="CNH160" s="4"/>
      <c r="CNI160" s="4"/>
      <c r="CNJ160" s="4"/>
      <c r="CNK160" s="4"/>
      <c r="CNL160" s="4"/>
      <c r="CNM160" s="4"/>
      <c r="CNN160" s="4"/>
      <c r="CNO160" s="4"/>
      <c r="CNP160" s="4"/>
      <c r="CNQ160" s="4"/>
      <c r="CNR160" s="4"/>
      <c r="CNS160" s="4"/>
      <c r="CNT160" s="4"/>
      <c r="CNU160" s="4"/>
      <c r="CNV160" s="4"/>
      <c r="CNW160" s="4"/>
      <c r="CNX160" s="4"/>
      <c r="CNY160" s="4"/>
      <c r="CNZ160" s="4"/>
      <c r="COA160" s="4"/>
      <c r="COB160" s="4"/>
      <c r="COC160" s="4"/>
      <c r="COD160" s="4"/>
      <c r="COE160" s="4"/>
      <c r="COF160" s="4"/>
      <c r="COG160" s="4"/>
      <c r="COH160" s="4"/>
      <c r="COI160" s="4"/>
      <c r="COJ160" s="4"/>
      <c r="COK160" s="4"/>
      <c r="COL160" s="4"/>
      <c r="COM160" s="4"/>
      <c r="CON160" s="4"/>
      <c r="COO160" s="4"/>
      <c r="COP160" s="4"/>
      <c r="COQ160" s="4"/>
      <c r="COR160" s="4"/>
      <c r="COS160" s="4"/>
      <c r="COT160" s="4"/>
      <c r="COU160" s="4"/>
      <c r="COV160" s="4"/>
      <c r="COW160" s="4"/>
      <c r="COX160" s="4"/>
      <c r="COY160" s="4"/>
      <c r="COZ160" s="4"/>
      <c r="CPA160" s="4"/>
      <c r="CPB160" s="4"/>
      <c r="CPC160" s="4"/>
      <c r="CPD160" s="4"/>
      <c r="CPE160" s="4"/>
      <c r="CPF160" s="4"/>
      <c r="CPG160" s="4"/>
      <c r="CPH160" s="4"/>
      <c r="CPI160" s="4"/>
      <c r="CPJ160" s="4"/>
      <c r="CPK160" s="4"/>
      <c r="CPL160" s="4"/>
      <c r="CPM160" s="4"/>
      <c r="CPN160" s="4"/>
      <c r="CPO160" s="4"/>
      <c r="CPP160" s="4"/>
      <c r="CPQ160" s="4"/>
      <c r="CPR160" s="4"/>
      <c r="CPS160" s="4"/>
      <c r="CPT160" s="4"/>
      <c r="CPU160" s="4"/>
      <c r="CPV160" s="4"/>
      <c r="CPW160" s="4"/>
      <c r="CPX160" s="4"/>
      <c r="CPY160" s="4"/>
      <c r="CPZ160" s="4"/>
      <c r="CQA160" s="4"/>
      <c r="CQB160" s="4"/>
      <c r="CQC160" s="4"/>
      <c r="CQD160" s="4"/>
      <c r="CQE160" s="4"/>
      <c r="CQF160" s="4"/>
      <c r="CQG160" s="4"/>
      <c r="CQH160" s="4"/>
      <c r="CQI160" s="4"/>
      <c r="CQJ160" s="4"/>
      <c r="CQK160" s="4"/>
      <c r="CQL160" s="4"/>
      <c r="CQM160" s="4"/>
      <c r="CQN160" s="4"/>
      <c r="CQO160" s="4"/>
      <c r="CQP160" s="4"/>
      <c r="CQQ160" s="4"/>
      <c r="CQR160" s="4"/>
      <c r="CQS160" s="4"/>
      <c r="CQT160" s="4"/>
      <c r="CQU160" s="4"/>
      <c r="CQV160" s="4"/>
      <c r="CQW160" s="4"/>
      <c r="CQX160" s="4"/>
      <c r="CQY160" s="4"/>
      <c r="CQZ160" s="4"/>
      <c r="CRA160" s="4"/>
      <c r="CRB160" s="4"/>
      <c r="CRC160" s="4"/>
      <c r="CRD160" s="4"/>
      <c r="CRE160" s="4"/>
      <c r="CRF160" s="4"/>
      <c r="CRG160" s="4"/>
      <c r="CRH160" s="4"/>
      <c r="CRI160" s="4"/>
      <c r="CRJ160" s="4"/>
      <c r="CRK160" s="4"/>
      <c r="CRL160" s="4"/>
      <c r="CRM160" s="4"/>
      <c r="CRN160" s="4"/>
      <c r="CRO160" s="4"/>
      <c r="CRP160" s="4"/>
      <c r="CRQ160" s="4"/>
      <c r="CRR160" s="4"/>
      <c r="CRS160" s="4"/>
      <c r="CRT160" s="4"/>
      <c r="CRU160" s="4"/>
      <c r="CRV160" s="4"/>
      <c r="CRW160" s="4"/>
      <c r="CRX160" s="4"/>
      <c r="CRY160" s="4"/>
      <c r="CRZ160" s="4"/>
      <c r="CSA160" s="4"/>
      <c r="CSB160" s="4"/>
      <c r="CSC160" s="4"/>
      <c r="CSD160" s="4"/>
      <c r="CSE160" s="4"/>
      <c r="CSF160" s="4"/>
      <c r="CSG160" s="4"/>
      <c r="CSH160" s="4"/>
      <c r="CSI160" s="4"/>
      <c r="CSJ160" s="4"/>
      <c r="CSK160" s="4"/>
      <c r="CSL160" s="4"/>
      <c r="CSM160" s="4"/>
      <c r="CSN160" s="4"/>
      <c r="CSO160" s="4"/>
      <c r="CSP160" s="4"/>
      <c r="CSQ160" s="4"/>
      <c r="CSR160" s="4"/>
      <c r="CSS160" s="4"/>
      <c r="CST160" s="4"/>
      <c r="CSU160" s="4"/>
      <c r="CSV160" s="4"/>
      <c r="CSW160" s="4"/>
      <c r="CSX160" s="4"/>
      <c r="CSY160" s="4"/>
      <c r="CSZ160" s="4"/>
      <c r="CTA160" s="4"/>
      <c r="CTB160" s="4"/>
      <c r="CTC160" s="4"/>
      <c r="CTD160" s="4"/>
      <c r="CTE160" s="4"/>
      <c r="CTF160" s="4"/>
      <c r="CTG160" s="4"/>
      <c r="CTH160" s="4"/>
      <c r="CTI160" s="4"/>
      <c r="CTJ160" s="4"/>
      <c r="CTK160" s="4"/>
      <c r="CTL160" s="4"/>
      <c r="CTM160" s="4"/>
      <c r="CTN160" s="4"/>
      <c r="CTO160" s="4"/>
      <c r="CTP160" s="4"/>
      <c r="CTQ160" s="4"/>
      <c r="CTR160" s="4"/>
      <c r="CTS160" s="4"/>
      <c r="CTT160" s="4"/>
      <c r="CTU160" s="4"/>
      <c r="CTV160" s="4"/>
      <c r="CTW160" s="4"/>
      <c r="CTX160" s="4"/>
      <c r="CTY160" s="4"/>
      <c r="CTZ160" s="4"/>
      <c r="CUA160" s="4"/>
      <c r="CUB160" s="4"/>
      <c r="CUC160" s="4"/>
      <c r="CUD160" s="4"/>
      <c r="CUE160" s="4"/>
      <c r="CUF160" s="4"/>
      <c r="CUG160" s="4"/>
      <c r="CUH160" s="4"/>
      <c r="CUI160" s="4"/>
      <c r="CUJ160" s="4"/>
      <c r="CUK160" s="4"/>
      <c r="CUL160" s="4"/>
      <c r="CUM160" s="4"/>
      <c r="CUN160" s="4"/>
      <c r="CUO160" s="4"/>
      <c r="CUP160" s="4"/>
      <c r="CUQ160" s="4"/>
      <c r="CUR160" s="4"/>
      <c r="CUS160" s="4"/>
      <c r="CUT160" s="4"/>
      <c r="CUU160" s="4"/>
      <c r="CUV160" s="4"/>
      <c r="CUW160" s="4"/>
      <c r="CUX160" s="4"/>
      <c r="CUY160" s="4"/>
      <c r="CUZ160" s="4"/>
      <c r="CVA160" s="4"/>
      <c r="CVB160" s="4"/>
      <c r="CVC160" s="4"/>
      <c r="CVD160" s="4"/>
      <c r="CVE160" s="4"/>
      <c r="CVF160" s="4"/>
      <c r="CVG160" s="4"/>
      <c r="CVH160" s="4"/>
      <c r="CVI160" s="4"/>
      <c r="CVJ160" s="4"/>
      <c r="CVK160" s="4"/>
      <c r="CVL160" s="4"/>
      <c r="CVM160" s="4"/>
      <c r="CVN160" s="4"/>
      <c r="CVO160" s="4"/>
      <c r="CVP160" s="4"/>
      <c r="CVQ160" s="4"/>
      <c r="CVR160" s="4"/>
      <c r="CVS160" s="4"/>
      <c r="CVT160" s="4"/>
      <c r="CVU160" s="4"/>
      <c r="CVV160" s="4"/>
      <c r="CVW160" s="4"/>
      <c r="CVX160" s="4"/>
      <c r="CVY160" s="4"/>
      <c r="CVZ160" s="4"/>
      <c r="CWA160" s="4"/>
      <c r="CWB160" s="4"/>
      <c r="CWC160" s="4"/>
      <c r="CWD160" s="4"/>
      <c r="CWE160" s="4"/>
      <c r="CWF160" s="4"/>
      <c r="CWG160" s="4"/>
      <c r="CWH160" s="4"/>
      <c r="CWI160" s="4"/>
      <c r="CWJ160" s="4"/>
      <c r="CWK160" s="4"/>
      <c r="CWL160" s="4"/>
      <c r="CWM160" s="4"/>
      <c r="CWN160" s="4"/>
      <c r="CWO160" s="4"/>
      <c r="CWP160" s="4"/>
      <c r="CWQ160" s="4"/>
      <c r="CWR160" s="4"/>
      <c r="CWS160" s="4"/>
      <c r="CWT160" s="4"/>
      <c r="CWU160" s="4"/>
      <c r="CWV160" s="4"/>
      <c r="CWW160" s="4"/>
      <c r="CWX160" s="4"/>
      <c r="CWY160" s="4"/>
      <c r="CWZ160" s="4"/>
      <c r="CXA160" s="4"/>
      <c r="CXB160" s="4"/>
      <c r="CXC160" s="4"/>
      <c r="CXD160" s="4"/>
      <c r="CXE160" s="4"/>
      <c r="CXF160" s="4"/>
      <c r="CXG160" s="4"/>
      <c r="CXH160" s="4"/>
      <c r="CXI160" s="4"/>
      <c r="CXJ160" s="4"/>
      <c r="CXK160" s="4"/>
      <c r="CXL160" s="4"/>
      <c r="CXM160" s="4"/>
      <c r="CXN160" s="4"/>
      <c r="CXO160" s="4"/>
      <c r="CXP160" s="4"/>
      <c r="CXQ160" s="4"/>
      <c r="CXR160" s="4"/>
      <c r="CXS160" s="4"/>
      <c r="CXT160" s="4"/>
      <c r="CXU160" s="4"/>
      <c r="CXV160" s="4"/>
      <c r="CXW160" s="4"/>
      <c r="CXX160" s="4"/>
      <c r="CXY160" s="4"/>
      <c r="CXZ160" s="4"/>
      <c r="CYA160" s="4"/>
      <c r="CYB160" s="4"/>
      <c r="CYC160" s="4"/>
      <c r="CYD160" s="4"/>
      <c r="CYE160" s="4"/>
      <c r="CYF160" s="4"/>
      <c r="CYG160" s="4"/>
      <c r="CYH160" s="4"/>
      <c r="CYI160" s="4"/>
      <c r="CYJ160" s="4"/>
      <c r="CYK160" s="4"/>
      <c r="CYL160" s="4"/>
      <c r="CYM160" s="4"/>
      <c r="CYN160" s="4"/>
      <c r="CYO160" s="4"/>
      <c r="CYP160" s="4"/>
      <c r="CYQ160" s="4"/>
      <c r="CYR160" s="4"/>
      <c r="CYS160" s="4"/>
      <c r="CYT160" s="4"/>
      <c r="CYU160" s="4"/>
      <c r="CYV160" s="4"/>
      <c r="CYW160" s="4"/>
      <c r="CYX160" s="4"/>
      <c r="CYY160" s="4"/>
      <c r="CYZ160" s="4"/>
      <c r="CZA160" s="4"/>
      <c r="CZB160" s="4"/>
      <c r="CZC160" s="4"/>
      <c r="CZD160" s="4"/>
      <c r="CZE160" s="4"/>
      <c r="CZF160" s="4"/>
      <c r="CZG160" s="4"/>
      <c r="CZH160" s="4"/>
      <c r="CZI160" s="4"/>
      <c r="CZJ160" s="4"/>
      <c r="CZK160" s="4"/>
      <c r="CZL160" s="4"/>
      <c r="CZM160" s="4"/>
      <c r="CZN160" s="4"/>
      <c r="CZO160" s="4"/>
      <c r="CZP160" s="4"/>
      <c r="CZQ160" s="4"/>
      <c r="CZR160" s="4"/>
      <c r="CZS160" s="4"/>
      <c r="CZT160" s="4"/>
      <c r="CZU160" s="4"/>
      <c r="CZV160" s="4"/>
      <c r="CZW160" s="4"/>
      <c r="CZX160" s="4"/>
      <c r="CZY160" s="4"/>
      <c r="CZZ160" s="4"/>
      <c r="DAA160" s="4"/>
      <c r="DAB160" s="4"/>
      <c r="DAC160" s="4"/>
      <c r="DAD160" s="4"/>
      <c r="DAE160" s="4"/>
      <c r="DAF160" s="4"/>
      <c r="DAG160" s="4"/>
      <c r="DAH160" s="4"/>
      <c r="DAI160" s="4"/>
      <c r="DAJ160" s="4"/>
      <c r="DAK160" s="4"/>
      <c r="DAL160" s="4"/>
      <c r="DAM160" s="4"/>
      <c r="DAN160" s="4"/>
      <c r="DAO160" s="4"/>
      <c r="DAP160" s="4"/>
      <c r="DAQ160" s="4"/>
      <c r="DAR160" s="4"/>
      <c r="DAS160" s="4"/>
      <c r="DAT160" s="4"/>
      <c r="DAU160" s="4"/>
      <c r="DAV160" s="4"/>
      <c r="DAW160" s="4"/>
      <c r="DAX160" s="4"/>
      <c r="DAY160" s="4"/>
      <c r="DAZ160" s="4"/>
      <c r="DBA160" s="4"/>
      <c r="DBB160" s="4"/>
      <c r="DBC160" s="4"/>
      <c r="DBD160" s="4"/>
      <c r="DBE160" s="4"/>
      <c r="DBF160" s="4"/>
      <c r="DBG160" s="4"/>
      <c r="DBH160" s="4"/>
      <c r="DBI160" s="4"/>
      <c r="DBJ160" s="4"/>
      <c r="DBK160" s="4"/>
      <c r="DBL160" s="4"/>
      <c r="DBM160" s="4"/>
      <c r="DBN160" s="4"/>
      <c r="DBO160" s="4"/>
      <c r="DBP160" s="4"/>
      <c r="DBQ160" s="4"/>
      <c r="DBR160" s="4"/>
      <c r="DBS160" s="4"/>
      <c r="DBT160" s="4"/>
      <c r="DBU160" s="4"/>
      <c r="DBV160" s="4"/>
      <c r="DBW160" s="4"/>
      <c r="DBX160" s="4"/>
      <c r="DBY160" s="4"/>
      <c r="DBZ160" s="4"/>
      <c r="DCA160" s="4"/>
      <c r="DCB160" s="4"/>
      <c r="DCC160" s="4"/>
      <c r="DCD160" s="4"/>
      <c r="DCE160" s="4"/>
      <c r="DCF160" s="4"/>
      <c r="DCG160" s="4"/>
      <c r="DCH160" s="4"/>
      <c r="DCI160" s="4"/>
      <c r="DCJ160" s="4"/>
      <c r="DCK160" s="4"/>
      <c r="DCL160" s="4"/>
      <c r="DCM160" s="4"/>
      <c r="DCN160" s="4"/>
      <c r="DCO160" s="4"/>
      <c r="DCP160" s="4"/>
      <c r="DCQ160" s="4"/>
      <c r="DCR160" s="4"/>
      <c r="DCS160" s="4"/>
      <c r="DCT160" s="4"/>
      <c r="DCU160" s="4"/>
      <c r="DCV160" s="4"/>
      <c r="DCW160" s="4"/>
      <c r="DCX160" s="4"/>
      <c r="DCY160" s="4"/>
      <c r="DCZ160" s="4"/>
      <c r="DDA160" s="4"/>
      <c r="DDB160" s="4"/>
      <c r="DDC160" s="4"/>
      <c r="DDD160" s="4"/>
      <c r="DDE160" s="4"/>
      <c r="DDF160" s="4"/>
      <c r="DDG160" s="4"/>
      <c r="DDH160" s="4"/>
      <c r="DDI160" s="4"/>
      <c r="DDJ160" s="4"/>
      <c r="DDK160" s="4"/>
      <c r="DDL160" s="4"/>
      <c r="DDM160" s="4"/>
      <c r="DDN160" s="4"/>
      <c r="DDO160" s="4"/>
      <c r="DDP160" s="4"/>
      <c r="DDQ160" s="4"/>
      <c r="DDR160" s="4"/>
      <c r="DDS160" s="4"/>
      <c r="DDT160" s="4"/>
      <c r="DDU160" s="4"/>
      <c r="DDV160" s="4"/>
      <c r="DDW160" s="4"/>
      <c r="DDX160" s="4"/>
      <c r="DDY160" s="4"/>
      <c r="DDZ160" s="4"/>
      <c r="DEA160" s="4"/>
      <c r="DEB160" s="4"/>
      <c r="DEC160" s="4"/>
      <c r="DED160" s="4"/>
      <c r="DEE160" s="4"/>
      <c r="DEF160" s="4"/>
      <c r="DEG160" s="4"/>
      <c r="DEH160" s="4"/>
      <c r="DEI160" s="4"/>
      <c r="DEJ160" s="4"/>
      <c r="DEK160" s="4"/>
      <c r="DEL160" s="4"/>
      <c r="DEM160" s="4"/>
      <c r="DEN160" s="4"/>
      <c r="DEO160" s="4"/>
      <c r="DEP160" s="4"/>
      <c r="DEQ160" s="4"/>
      <c r="DER160" s="4"/>
      <c r="DES160" s="4"/>
      <c r="DET160" s="4"/>
      <c r="DEU160" s="4"/>
      <c r="DEV160" s="4"/>
      <c r="DEW160" s="4"/>
      <c r="DEX160" s="4"/>
      <c r="DEY160" s="4"/>
      <c r="DEZ160" s="4"/>
      <c r="DFA160" s="4"/>
      <c r="DFB160" s="4"/>
      <c r="DFC160" s="4"/>
      <c r="DFD160" s="4"/>
      <c r="DFE160" s="4"/>
      <c r="DFF160" s="4"/>
      <c r="DFG160" s="4"/>
      <c r="DFH160" s="4"/>
      <c r="DFI160" s="4"/>
      <c r="DFJ160" s="4"/>
      <c r="DFK160" s="4"/>
      <c r="DFL160" s="4"/>
      <c r="DFM160" s="4"/>
      <c r="DFN160" s="4"/>
      <c r="DFO160" s="4"/>
      <c r="DFP160" s="4"/>
      <c r="DFQ160" s="4"/>
      <c r="DFR160" s="4"/>
      <c r="DFS160" s="4"/>
      <c r="DFT160" s="4"/>
      <c r="DFU160" s="4"/>
      <c r="DFV160" s="4"/>
      <c r="DFW160" s="4"/>
      <c r="DFX160" s="4"/>
      <c r="DFY160" s="4"/>
      <c r="DFZ160" s="4"/>
      <c r="DGA160" s="4"/>
      <c r="DGB160" s="4"/>
      <c r="DGC160" s="4"/>
      <c r="DGD160" s="4"/>
      <c r="DGE160" s="4"/>
      <c r="DGF160" s="4"/>
      <c r="DGG160" s="4"/>
      <c r="DGH160" s="4"/>
      <c r="DGI160" s="4"/>
      <c r="DGJ160" s="4"/>
      <c r="DGK160" s="4"/>
      <c r="DGL160" s="4"/>
      <c r="DGM160" s="4"/>
      <c r="DGN160" s="4"/>
      <c r="DGO160" s="4"/>
      <c r="DGP160" s="4"/>
      <c r="DGQ160" s="4"/>
      <c r="DGR160" s="4"/>
      <c r="DGS160" s="4"/>
      <c r="DGT160" s="4"/>
      <c r="DGU160" s="4"/>
      <c r="DGV160" s="4"/>
      <c r="DGW160" s="4"/>
      <c r="DGX160" s="4"/>
      <c r="DGY160" s="4"/>
      <c r="DGZ160" s="4"/>
      <c r="DHA160" s="4"/>
      <c r="DHB160" s="4"/>
      <c r="DHC160" s="4"/>
      <c r="DHD160" s="4"/>
      <c r="DHE160" s="4"/>
      <c r="DHF160" s="4"/>
      <c r="DHG160" s="4"/>
      <c r="DHH160" s="4"/>
      <c r="DHI160" s="4"/>
      <c r="DHJ160" s="4"/>
      <c r="DHK160" s="4"/>
      <c r="DHL160" s="4"/>
      <c r="DHM160" s="4"/>
      <c r="DHN160" s="4"/>
      <c r="DHO160" s="4"/>
      <c r="DHP160" s="4"/>
      <c r="DHQ160" s="4"/>
      <c r="DHR160" s="4"/>
      <c r="DHS160" s="4"/>
      <c r="DHT160" s="4"/>
      <c r="DHU160" s="4"/>
      <c r="DHV160" s="4"/>
      <c r="DHW160" s="4"/>
      <c r="DHX160" s="4"/>
      <c r="DHY160" s="4"/>
      <c r="DHZ160" s="4"/>
      <c r="DIA160" s="4"/>
      <c r="DIB160" s="4"/>
      <c r="DIC160" s="4"/>
      <c r="DID160" s="4"/>
      <c r="DIE160" s="4"/>
      <c r="DIF160" s="4"/>
      <c r="DIG160" s="4"/>
      <c r="DIH160" s="4"/>
      <c r="DII160" s="4"/>
      <c r="DIJ160" s="4"/>
      <c r="DIK160" s="4"/>
      <c r="DIL160" s="4"/>
      <c r="DIM160" s="4"/>
      <c r="DIN160" s="4"/>
      <c r="DIO160" s="4"/>
      <c r="DIP160" s="4"/>
      <c r="DIQ160" s="4"/>
      <c r="DIR160" s="4"/>
      <c r="DIS160" s="4"/>
      <c r="DIT160" s="4"/>
      <c r="DIU160" s="4"/>
      <c r="DIV160" s="4"/>
      <c r="DIW160" s="4"/>
      <c r="DIX160" s="4"/>
      <c r="DIY160" s="4"/>
      <c r="DIZ160" s="4"/>
      <c r="DJA160" s="4"/>
      <c r="DJB160" s="4"/>
      <c r="DJC160" s="4"/>
      <c r="DJD160" s="4"/>
      <c r="DJE160" s="4"/>
      <c r="DJF160" s="4"/>
      <c r="DJG160" s="4"/>
      <c r="DJH160" s="4"/>
      <c r="DJI160" s="4"/>
      <c r="DJJ160" s="4"/>
      <c r="DJK160" s="4"/>
      <c r="DJL160" s="4"/>
      <c r="DJM160" s="4"/>
      <c r="DJN160" s="4"/>
      <c r="DJO160" s="4"/>
      <c r="DJP160" s="4"/>
      <c r="DJQ160" s="4"/>
      <c r="DJR160" s="4"/>
      <c r="DJS160" s="4"/>
      <c r="DJT160" s="4"/>
      <c r="DJU160" s="4"/>
      <c r="DJV160" s="4"/>
      <c r="DJW160" s="4"/>
      <c r="DJX160" s="4"/>
      <c r="DJY160" s="4"/>
      <c r="DJZ160" s="4"/>
      <c r="DKA160" s="4"/>
      <c r="DKB160" s="4"/>
      <c r="DKC160" s="4"/>
      <c r="DKD160" s="4"/>
      <c r="DKE160" s="4"/>
      <c r="DKF160" s="4"/>
      <c r="DKG160" s="4"/>
      <c r="DKH160" s="4"/>
      <c r="DKI160" s="4"/>
      <c r="DKJ160" s="4"/>
      <c r="DKK160" s="4"/>
      <c r="DKL160" s="4"/>
      <c r="DKM160" s="4"/>
      <c r="DKN160" s="4"/>
      <c r="DKO160" s="4"/>
      <c r="DKP160" s="4"/>
      <c r="DKQ160" s="4"/>
      <c r="DKR160" s="4"/>
      <c r="DKS160" s="4"/>
      <c r="DKT160" s="4"/>
      <c r="DKU160" s="4"/>
      <c r="DKV160" s="4"/>
      <c r="DKW160" s="4"/>
      <c r="DKX160" s="4"/>
      <c r="DKY160" s="4"/>
      <c r="DKZ160" s="4"/>
      <c r="DLA160" s="4"/>
      <c r="DLB160" s="4"/>
      <c r="DLC160" s="4"/>
      <c r="DLD160" s="4"/>
      <c r="DLE160" s="4"/>
      <c r="DLF160" s="4"/>
      <c r="DLG160" s="4"/>
      <c r="DLH160" s="4"/>
      <c r="DLI160" s="4"/>
      <c r="DLJ160" s="4"/>
      <c r="DLK160" s="4"/>
      <c r="DLL160" s="4"/>
      <c r="DLM160" s="4"/>
      <c r="DLN160" s="4"/>
      <c r="DLO160" s="4"/>
      <c r="DLP160" s="4"/>
      <c r="DLQ160" s="4"/>
      <c r="DLR160" s="4"/>
      <c r="DLS160" s="4"/>
      <c r="DLT160" s="4"/>
      <c r="DLU160" s="4"/>
      <c r="DLV160" s="4"/>
      <c r="DLW160" s="4"/>
      <c r="DLX160" s="4"/>
      <c r="DLY160" s="4"/>
      <c r="DLZ160" s="4"/>
      <c r="DMA160" s="4"/>
      <c r="DMB160" s="4"/>
      <c r="DMC160" s="4"/>
      <c r="DMD160" s="4"/>
      <c r="DME160" s="4"/>
      <c r="DMF160" s="4"/>
      <c r="DMG160" s="4"/>
      <c r="DMH160" s="4"/>
      <c r="DMI160" s="4"/>
      <c r="DMJ160" s="4"/>
      <c r="DMK160" s="4"/>
      <c r="DML160" s="4"/>
      <c r="DMM160" s="4"/>
      <c r="DMN160" s="4"/>
      <c r="DMO160" s="4"/>
      <c r="DMP160" s="4"/>
      <c r="DMQ160" s="4"/>
      <c r="DMR160" s="4"/>
      <c r="DMS160" s="4"/>
      <c r="DMT160" s="4"/>
      <c r="DMU160" s="4"/>
      <c r="DMV160" s="4"/>
      <c r="DMW160" s="4"/>
      <c r="DMX160" s="4"/>
      <c r="DMY160" s="4"/>
      <c r="DMZ160" s="4"/>
      <c r="DNA160" s="4"/>
      <c r="DNB160" s="4"/>
      <c r="DNC160" s="4"/>
      <c r="DND160" s="4"/>
      <c r="DNE160" s="4"/>
      <c r="DNF160" s="4"/>
      <c r="DNG160" s="4"/>
      <c r="DNH160" s="4"/>
      <c r="DNI160" s="4"/>
      <c r="DNJ160" s="4"/>
      <c r="DNK160" s="4"/>
      <c r="DNL160" s="4"/>
      <c r="DNM160" s="4"/>
      <c r="DNN160" s="4"/>
      <c r="DNO160" s="4"/>
      <c r="DNP160" s="4"/>
      <c r="DNQ160" s="4"/>
      <c r="DNR160" s="4"/>
      <c r="DNS160" s="4"/>
      <c r="DNT160" s="4"/>
      <c r="DNU160" s="4"/>
      <c r="DNV160" s="4"/>
      <c r="DNW160" s="4"/>
      <c r="DNX160" s="4"/>
      <c r="DNY160" s="4"/>
      <c r="DNZ160" s="4"/>
      <c r="DOA160" s="4"/>
      <c r="DOB160" s="4"/>
      <c r="DOC160" s="4"/>
      <c r="DOD160" s="4"/>
      <c r="DOE160" s="4"/>
      <c r="DOF160" s="4"/>
      <c r="DOG160" s="4"/>
      <c r="DOH160" s="4"/>
      <c r="DOI160" s="4"/>
      <c r="DOJ160" s="4"/>
      <c r="DOK160" s="4"/>
      <c r="DOL160" s="4"/>
      <c r="DOM160" s="4"/>
      <c r="DON160" s="4"/>
      <c r="DOO160" s="4"/>
      <c r="DOP160" s="4"/>
      <c r="DOQ160" s="4"/>
      <c r="DOR160" s="4"/>
      <c r="DOS160" s="4"/>
      <c r="DOT160" s="4"/>
      <c r="DOU160" s="4"/>
      <c r="DOV160" s="4"/>
      <c r="DOW160" s="4"/>
      <c r="DOX160" s="4"/>
      <c r="DOY160" s="4"/>
      <c r="DOZ160" s="4"/>
      <c r="DPA160" s="4"/>
      <c r="DPB160" s="4"/>
      <c r="DPC160" s="4"/>
      <c r="DPD160" s="4"/>
      <c r="DPE160" s="4"/>
      <c r="DPF160" s="4"/>
      <c r="DPG160" s="4"/>
      <c r="DPH160" s="4"/>
      <c r="DPI160" s="4"/>
      <c r="DPJ160" s="4"/>
      <c r="DPK160" s="4"/>
      <c r="DPL160" s="4"/>
      <c r="DPM160" s="4"/>
      <c r="DPN160" s="4"/>
      <c r="DPO160" s="4"/>
      <c r="DPP160" s="4"/>
      <c r="DPQ160" s="4"/>
      <c r="DPR160" s="4"/>
      <c r="DPS160" s="4"/>
      <c r="DPT160" s="4"/>
      <c r="DPU160" s="4"/>
      <c r="DPV160" s="4"/>
      <c r="DPW160" s="4"/>
      <c r="DPX160" s="4"/>
      <c r="DPY160" s="4"/>
      <c r="DPZ160" s="4"/>
      <c r="DQA160" s="4"/>
      <c r="DQB160" s="4"/>
      <c r="DQC160" s="4"/>
      <c r="DQD160" s="4"/>
      <c r="DQE160" s="4"/>
      <c r="DQF160" s="4"/>
      <c r="DQG160" s="4"/>
      <c r="DQH160" s="4"/>
      <c r="DQI160" s="4"/>
      <c r="DQJ160" s="4"/>
      <c r="DQK160" s="4"/>
      <c r="DQL160" s="4"/>
      <c r="DQM160" s="4"/>
      <c r="DQN160" s="4"/>
      <c r="DQO160" s="4"/>
      <c r="DQP160" s="4"/>
      <c r="DQQ160" s="4"/>
      <c r="DQR160" s="4"/>
      <c r="DQS160" s="4"/>
      <c r="DQT160" s="4"/>
      <c r="DQU160" s="4"/>
      <c r="DQV160" s="4"/>
      <c r="DQW160" s="4"/>
      <c r="DQX160" s="4"/>
      <c r="DQY160" s="4"/>
      <c r="DQZ160" s="4"/>
      <c r="DRA160" s="4"/>
      <c r="DRB160" s="4"/>
      <c r="DRC160" s="4"/>
      <c r="DRD160" s="4"/>
      <c r="DRE160" s="4"/>
      <c r="DRF160" s="4"/>
      <c r="DRG160" s="4"/>
      <c r="DRH160" s="4"/>
      <c r="DRI160" s="4"/>
      <c r="DRJ160" s="4"/>
      <c r="DRK160" s="4"/>
      <c r="DRL160" s="4"/>
      <c r="DRM160" s="4"/>
      <c r="DRN160" s="4"/>
      <c r="DRO160" s="4"/>
      <c r="DRP160" s="4"/>
      <c r="DRQ160" s="4"/>
      <c r="DRR160" s="4"/>
      <c r="DRS160" s="4"/>
      <c r="DRT160" s="4"/>
      <c r="DRU160" s="4"/>
      <c r="DRV160" s="4"/>
      <c r="DRW160" s="4"/>
      <c r="DRX160" s="4"/>
      <c r="DRY160" s="4"/>
      <c r="DRZ160" s="4"/>
      <c r="DSA160" s="4"/>
      <c r="DSB160" s="4"/>
      <c r="DSC160" s="4"/>
      <c r="DSD160" s="4"/>
      <c r="DSE160" s="4"/>
      <c r="DSF160" s="4"/>
      <c r="DSG160" s="4"/>
      <c r="DSH160" s="4"/>
      <c r="DSI160" s="4"/>
      <c r="DSJ160" s="4"/>
      <c r="DSK160" s="4"/>
      <c r="DSL160" s="4"/>
      <c r="DSM160" s="4"/>
      <c r="DSN160" s="4"/>
      <c r="DSO160" s="4"/>
      <c r="DSP160" s="4"/>
      <c r="DSQ160" s="4"/>
      <c r="DSR160" s="4"/>
      <c r="DSS160" s="4"/>
      <c r="DST160" s="4"/>
      <c r="DSU160" s="4"/>
      <c r="DSV160" s="4"/>
      <c r="DSW160" s="4"/>
      <c r="DSX160" s="4"/>
      <c r="DSY160" s="4"/>
      <c r="DSZ160" s="4"/>
      <c r="DTA160" s="4"/>
      <c r="DTB160" s="4"/>
      <c r="DTC160" s="4"/>
      <c r="DTD160" s="4"/>
      <c r="DTE160" s="4"/>
      <c r="DTF160" s="4"/>
      <c r="DTG160" s="4"/>
      <c r="DTH160" s="4"/>
      <c r="DTI160" s="4"/>
      <c r="DTJ160" s="4"/>
      <c r="DTK160" s="4"/>
      <c r="DTL160" s="4"/>
      <c r="DTM160" s="4"/>
      <c r="DTN160" s="4"/>
      <c r="DTO160" s="4"/>
      <c r="DTP160" s="4"/>
      <c r="DTQ160" s="4"/>
      <c r="DTR160" s="4"/>
      <c r="DTS160" s="4"/>
      <c r="DTT160" s="4"/>
      <c r="DTU160" s="4"/>
      <c r="DTV160" s="4"/>
      <c r="DTW160" s="4"/>
      <c r="DTX160" s="4"/>
      <c r="DTY160" s="4"/>
      <c r="DTZ160" s="4"/>
      <c r="DUA160" s="4"/>
      <c r="DUB160" s="4"/>
      <c r="DUC160" s="4"/>
      <c r="DUD160" s="4"/>
      <c r="DUE160" s="4"/>
      <c r="DUF160" s="4"/>
      <c r="DUG160" s="4"/>
      <c r="DUH160" s="4"/>
      <c r="DUI160" s="4"/>
      <c r="DUJ160" s="4"/>
      <c r="DUK160" s="4"/>
      <c r="DUL160" s="4"/>
      <c r="DUM160" s="4"/>
      <c r="DUN160" s="4"/>
      <c r="DUO160" s="4"/>
      <c r="DUP160" s="4"/>
      <c r="DUQ160" s="4"/>
      <c r="DUR160" s="4"/>
      <c r="DUS160" s="4"/>
      <c r="DUT160" s="4"/>
      <c r="DUU160" s="4"/>
      <c r="DUV160" s="4"/>
      <c r="DUW160" s="4"/>
      <c r="DUX160" s="4"/>
      <c r="DUY160" s="4"/>
      <c r="DUZ160" s="4"/>
      <c r="DVA160" s="4"/>
      <c r="DVB160" s="4"/>
      <c r="DVC160" s="4"/>
      <c r="DVD160" s="4"/>
      <c r="DVE160" s="4"/>
      <c r="DVF160" s="4"/>
      <c r="DVG160" s="4"/>
      <c r="DVH160" s="4"/>
      <c r="DVI160" s="4"/>
      <c r="DVJ160" s="4"/>
      <c r="DVK160" s="4"/>
      <c r="DVL160" s="4"/>
      <c r="DVM160" s="4"/>
      <c r="DVN160" s="4"/>
      <c r="DVO160" s="4"/>
      <c r="DVP160" s="4"/>
      <c r="DVQ160" s="4"/>
      <c r="DVR160" s="4"/>
      <c r="DVS160" s="4"/>
      <c r="DVT160" s="4"/>
      <c r="DVU160" s="4"/>
      <c r="DVV160" s="4"/>
      <c r="DVW160" s="4"/>
      <c r="DVX160" s="4"/>
      <c r="DVY160" s="4"/>
      <c r="DVZ160" s="4"/>
      <c r="DWA160" s="4"/>
      <c r="DWB160" s="4"/>
      <c r="DWC160" s="4"/>
      <c r="DWD160" s="4"/>
      <c r="DWE160" s="4"/>
      <c r="DWF160" s="4"/>
      <c r="DWG160" s="4"/>
      <c r="DWH160" s="4"/>
      <c r="DWI160" s="4"/>
      <c r="DWJ160" s="4"/>
      <c r="DWK160" s="4"/>
      <c r="DWL160" s="4"/>
      <c r="DWM160" s="4"/>
      <c r="DWN160" s="4"/>
      <c r="DWO160" s="4"/>
      <c r="DWP160" s="4"/>
      <c r="DWQ160" s="4"/>
      <c r="DWR160" s="4"/>
      <c r="DWS160" s="4"/>
      <c r="DWT160" s="4"/>
      <c r="DWU160" s="4"/>
      <c r="DWV160" s="4"/>
      <c r="DWW160" s="4"/>
      <c r="DWX160" s="4"/>
      <c r="DWY160" s="4"/>
      <c r="DWZ160" s="4"/>
      <c r="DXA160" s="4"/>
      <c r="DXB160" s="4"/>
      <c r="DXC160" s="4"/>
      <c r="DXD160" s="4"/>
      <c r="DXE160" s="4"/>
      <c r="DXF160" s="4"/>
      <c r="DXG160" s="4"/>
      <c r="DXH160" s="4"/>
      <c r="DXI160" s="4"/>
      <c r="DXJ160" s="4"/>
      <c r="DXK160" s="4"/>
      <c r="DXL160" s="4"/>
      <c r="DXM160" s="4"/>
      <c r="DXN160" s="4"/>
      <c r="DXO160" s="4"/>
      <c r="DXP160" s="4"/>
      <c r="DXQ160" s="4"/>
      <c r="DXR160" s="4"/>
      <c r="DXS160" s="4"/>
      <c r="DXT160" s="4"/>
      <c r="DXU160" s="4"/>
      <c r="DXV160" s="4"/>
      <c r="DXW160" s="4"/>
      <c r="DXX160" s="4"/>
      <c r="DXY160" s="4"/>
      <c r="DXZ160" s="4"/>
      <c r="DYA160" s="4"/>
      <c r="DYB160" s="4"/>
      <c r="DYC160" s="4"/>
      <c r="DYD160" s="4"/>
      <c r="DYE160" s="4"/>
      <c r="DYF160" s="4"/>
      <c r="DYG160" s="4"/>
      <c r="DYH160" s="4"/>
      <c r="DYI160" s="4"/>
      <c r="DYJ160" s="4"/>
      <c r="DYK160" s="4"/>
      <c r="DYL160" s="4"/>
      <c r="DYM160" s="4"/>
      <c r="DYN160" s="4"/>
      <c r="DYO160" s="4"/>
      <c r="DYP160" s="4"/>
      <c r="DYQ160" s="4"/>
      <c r="DYR160" s="4"/>
      <c r="DYS160" s="4"/>
      <c r="DYT160" s="4"/>
      <c r="DYU160" s="4"/>
      <c r="DYV160" s="4"/>
      <c r="DYW160" s="4"/>
      <c r="DYX160" s="4"/>
      <c r="DYY160" s="4"/>
      <c r="DYZ160" s="4"/>
      <c r="DZA160" s="4"/>
      <c r="DZB160" s="4"/>
      <c r="DZC160" s="4"/>
      <c r="DZD160" s="4"/>
      <c r="DZE160" s="4"/>
      <c r="DZF160" s="4"/>
      <c r="DZG160" s="4"/>
      <c r="DZH160" s="4"/>
      <c r="DZI160" s="4"/>
      <c r="DZJ160" s="4"/>
      <c r="DZK160" s="4"/>
      <c r="DZL160" s="4"/>
      <c r="DZM160" s="4"/>
      <c r="DZN160" s="4"/>
      <c r="DZO160" s="4"/>
      <c r="DZP160" s="4"/>
      <c r="DZQ160" s="4"/>
      <c r="DZR160" s="4"/>
      <c r="DZS160" s="4"/>
      <c r="DZT160" s="4"/>
      <c r="DZU160" s="4"/>
      <c r="DZV160" s="4"/>
      <c r="DZW160" s="4"/>
      <c r="DZX160" s="4"/>
      <c r="DZY160" s="4"/>
      <c r="DZZ160" s="4"/>
      <c r="EAA160" s="4"/>
      <c r="EAB160" s="4"/>
      <c r="EAC160" s="4"/>
      <c r="EAD160" s="4"/>
      <c r="EAE160" s="4"/>
      <c r="EAF160" s="4"/>
      <c r="EAG160" s="4"/>
      <c r="EAH160" s="4"/>
      <c r="EAI160" s="4"/>
      <c r="EAJ160" s="4"/>
      <c r="EAK160" s="4"/>
      <c r="EAL160" s="4"/>
      <c r="EAM160" s="4"/>
      <c r="EAN160" s="4"/>
      <c r="EAO160" s="4"/>
      <c r="EAP160" s="4"/>
      <c r="EAQ160" s="4"/>
      <c r="EAR160" s="4"/>
      <c r="EAS160" s="4"/>
      <c r="EAT160" s="4"/>
      <c r="EAU160" s="4"/>
      <c r="EAV160" s="4"/>
      <c r="EAW160" s="4"/>
      <c r="EAX160" s="4"/>
      <c r="EAY160" s="4"/>
      <c r="EAZ160" s="4"/>
      <c r="EBA160" s="4"/>
      <c r="EBB160" s="4"/>
      <c r="EBC160" s="4"/>
      <c r="EBD160" s="4"/>
      <c r="EBE160" s="4"/>
      <c r="EBF160" s="4"/>
      <c r="EBG160" s="4"/>
      <c r="EBH160" s="4"/>
      <c r="EBI160" s="4"/>
      <c r="EBJ160" s="4"/>
      <c r="EBK160" s="4"/>
      <c r="EBL160" s="4"/>
      <c r="EBM160" s="4"/>
      <c r="EBN160" s="4"/>
      <c r="EBO160" s="4"/>
      <c r="EBP160" s="4"/>
      <c r="EBQ160" s="4"/>
      <c r="EBR160" s="4"/>
      <c r="EBS160" s="4"/>
      <c r="EBT160" s="4"/>
      <c r="EBU160" s="4"/>
      <c r="EBV160" s="4"/>
      <c r="EBW160" s="4"/>
      <c r="EBX160" s="4"/>
      <c r="EBY160" s="4"/>
      <c r="EBZ160" s="4"/>
      <c r="ECA160" s="4"/>
      <c r="ECB160" s="4"/>
      <c r="ECC160" s="4"/>
      <c r="ECD160" s="4"/>
      <c r="ECE160" s="4"/>
      <c r="ECF160" s="4"/>
      <c r="ECG160" s="4"/>
      <c r="ECH160" s="4"/>
      <c r="ECI160" s="4"/>
      <c r="ECJ160" s="4"/>
      <c r="ECK160" s="4"/>
      <c r="ECL160" s="4"/>
      <c r="ECM160" s="4"/>
      <c r="ECN160" s="4"/>
      <c r="ECO160" s="4"/>
      <c r="ECP160" s="4"/>
      <c r="ECQ160" s="4"/>
      <c r="ECR160" s="4"/>
      <c r="ECS160" s="4"/>
      <c r="ECT160" s="4"/>
      <c r="ECU160" s="4"/>
      <c r="ECV160" s="4"/>
      <c r="ECW160" s="4"/>
      <c r="ECX160" s="4"/>
      <c r="ECY160" s="4"/>
      <c r="ECZ160" s="4"/>
      <c r="EDA160" s="4"/>
      <c r="EDB160" s="4"/>
      <c r="EDC160" s="4"/>
      <c r="EDD160" s="4"/>
      <c r="EDE160" s="4"/>
      <c r="EDF160" s="4"/>
      <c r="EDG160" s="4"/>
      <c r="EDH160" s="4"/>
      <c r="EDI160" s="4"/>
      <c r="EDJ160" s="4"/>
      <c r="EDK160" s="4"/>
      <c r="EDL160" s="4"/>
      <c r="EDM160" s="4"/>
      <c r="EDN160" s="4"/>
      <c r="EDO160" s="4"/>
      <c r="EDP160" s="4"/>
      <c r="EDQ160" s="4"/>
      <c r="EDR160" s="4"/>
      <c r="EDS160" s="4"/>
      <c r="EDT160" s="4"/>
      <c r="EDU160" s="4"/>
      <c r="EDV160" s="4"/>
      <c r="EDW160" s="4"/>
      <c r="EDX160" s="4"/>
      <c r="EDY160" s="4"/>
      <c r="EDZ160" s="4"/>
      <c r="EEA160" s="4"/>
      <c r="EEB160" s="4"/>
      <c r="EEC160" s="4"/>
      <c r="EED160" s="4"/>
      <c r="EEE160" s="4"/>
      <c r="EEF160" s="4"/>
      <c r="EEG160" s="4"/>
      <c r="EEH160" s="4"/>
      <c r="EEI160" s="4"/>
      <c r="EEJ160" s="4"/>
      <c r="EEK160" s="4"/>
      <c r="EEL160" s="4"/>
      <c r="EEM160" s="4"/>
      <c r="EEN160" s="4"/>
      <c r="EEO160" s="4"/>
      <c r="EEP160" s="4"/>
      <c r="EEQ160" s="4"/>
      <c r="EER160" s="4"/>
      <c r="EES160" s="4"/>
      <c r="EET160" s="4"/>
      <c r="EEU160" s="4"/>
      <c r="EEV160" s="4"/>
      <c r="EEW160" s="4"/>
      <c r="EEX160" s="4"/>
      <c r="EEY160" s="4"/>
      <c r="EEZ160" s="4"/>
      <c r="EFA160" s="4"/>
      <c r="EFB160" s="4"/>
      <c r="EFC160" s="4"/>
      <c r="EFD160" s="4"/>
      <c r="EFE160" s="4"/>
      <c r="EFF160" s="4"/>
      <c r="EFG160" s="4"/>
      <c r="EFH160" s="4"/>
      <c r="EFI160" s="4"/>
      <c r="EFJ160" s="4"/>
      <c r="EFK160" s="4"/>
      <c r="EFL160" s="4"/>
      <c r="EFM160" s="4"/>
      <c r="EFN160" s="4"/>
      <c r="EFO160" s="4"/>
      <c r="EFP160" s="4"/>
      <c r="EFQ160" s="4"/>
      <c r="EFR160" s="4"/>
      <c r="EFS160" s="4"/>
      <c r="EFT160" s="4"/>
      <c r="EFU160" s="4"/>
      <c r="EFV160" s="4"/>
      <c r="EFW160" s="4"/>
      <c r="EFX160" s="4"/>
      <c r="EFY160" s="4"/>
      <c r="EFZ160" s="4"/>
      <c r="EGA160" s="4"/>
      <c r="EGB160" s="4"/>
      <c r="EGC160" s="4"/>
      <c r="EGD160" s="4"/>
      <c r="EGE160" s="4"/>
      <c r="EGF160" s="4"/>
      <c r="EGG160" s="4"/>
      <c r="EGH160" s="4"/>
      <c r="EGI160" s="4"/>
      <c r="EGJ160" s="4"/>
      <c r="EGK160" s="4"/>
      <c r="EGL160" s="4"/>
      <c r="EGM160" s="4"/>
      <c r="EGN160" s="4"/>
      <c r="EGO160" s="4"/>
      <c r="EGP160" s="4"/>
      <c r="EGQ160" s="4"/>
      <c r="EGR160" s="4"/>
      <c r="EGS160" s="4"/>
      <c r="EGT160" s="4"/>
      <c r="EGU160" s="4"/>
      <c r="EGV160" s="4"/>
      <c r="EGW160" s="4"/>
      <c r="EGX160" s="4"/>
      <c r="EGY160" s="4"/>
      <c r="EGZ160" s="4"/>
      <c r="EHA160" s="4"/>
      <c r="EHB160" s="4"/>
      <c r="EHC160" s="4"/>
      <c r="EHD160" s="4"/>
      <c r="EHE160" s="4"/>
      <c r="EHF160" s="4"/>
      <c r="EHG160" s="4"/>
      <c r="EHH160" s="4"/>
      <c r="EHI160" s="4"/>
      <c r="EHJ160" s="4"/>
      <c r="EHK160" s="4"/>
      <c r="EHL160" s="4"/>
      <c r="EHM160" s="4"/>
      <c r="EHN160" s="4"/>
      <c r="EHO160" s="4"/>
      <c r="EHP160" s="4"/>
      <c r="EHQ160" s="4"/>
      <c r="EHR160" s="4"/>
      <c r="EHS160" s="4"/>
      <c r="EHT160" s="4"/>
      <c r="EHU160" s="4"/>
      <c r="EHV160" s="4"/>
      <c r="EHW160" s="4"/>
      <c r="EHX160" s="4"/>
      <c r="EHY160" s="4"/>
      <c r="EHZ160" s="4"/>
      <c r="EIA160" s="4"/>
      <c r="EIB160" s="4"/>
      <c r="EIC160" s="4"/>
      <c r="EID160" s="4"/>
      <c r="EIE160" s="4"/>
      <c r="EIF160" s="4"/>
      <c r="EIG160" s="4"/>
      <c r="EIH160" s="4"/>
      <c r="EII160" s="4"/>
      <c r="EIJ160" s="4"/>
      <c r="EIK160" s="4"/>
      <c r="EIL160" s="4"/>
      <c r="EIM160" s="4"/>
      <c r="EIN160" s="4"/>
      <c r="EIO160" s="4"/>
      <c r="EIP160" s="4"/>
      <c r="EIQ160" s="4"/>
      <c r="EIR160" s="4"/>
      <c r="EIS160" s="4"/>
      <c r="EIT160" s="4"/>
      <c r="EIU160" s="4"/>
      <c r="EIV160" s="4"/>
      <c r="EIW160" s="4"/>
      <c r="EIX160" s="4"/>
      <c r="EIY160" s="4"/>
      <c r="EIZ160" s="4"/>
      <c r="EJA160" s="4"/>
      <c r="EJB160" s="4"/>
      <c r="EJC160" s="4"/>
      <c r="EJD160" s="4"/>
      <c r="EJE160" s="4"/>
      <c r="EJF160" s="4"/>
      <c r="EJG160" s="4"/>
      <c r="EJH160" s="4"/>
      <c r="EJI160" s="4"/>
      <c r="EJJ160" s="4"/>
      <c r="EJK160" s="4"/>
      <c r="EJL160" s="4"/>
      <c r="EJM160" s="4"/>
      <c r="EJN160" s="4"/>
      <c r="EJO160" s="4"/>
      <c r="EJP160" s="4"/>
      <c r="EJQ160" s="4"/>
      <c r="EJR160" s="4"/>
      <c r="EJS160" s="4"/>
      <c r="EJT160" s="4"/>
      <c r="EJU160" s="4"/>
      <c r="EJV160" s="4"/>
      <c r="EJW160" s="4"/>
      <c r="EJX160" s="4"/>
      <c r="EJY160" s="4"/>
      <c r="EJZ160" s="4"/>
      <c r="EKA160" s="4"/>
      <c r="EKB160" s="4"/>
      <c r="EKC160" s="4"/>
      <c r="EKD160" s="4"/>
      <c r="EKE160" s="4"/>
      <c r="EKF160" s="4"/>
      <c r="EKG160" s="4"/>
      <c r="EKH160" s="4"/>
      <c r="EKI160" s="4"/>
      <c r="EKJ160" s="4"/>
      <c r="EKK160" s="4"/>
      <c r="EKL160" s="4"/>
      <c r="EKM160" s="4"/>
      <c r="EKN160" s="4"/>
      <c r="EKO160" s="4"/>
      <c r="EKP160" s="4"/>
      <c r="EKQ160" s="4"/>
      <c r="EKR160" s="4"/>
      <c r="EKS160" s="4"/>
      <c r="EKT160" s="4"/>
      <c r="EKU160" s="4"/>
      <c r="EKV160" s="4"/>
      <c r="EKW160" s="4"/>
      <c r="EKX160" s="4"/>
      <c r="EKY160" s="4"/>
      <c r="EKZ160" s="4"/>
      <c r="ELA160" s="4"/>
      <c r="ELB160" s="4"/>
      <c r="ELC160" s="4"/>
      <c r="ELD160" s="4"/>
      <c r="ELE160" s="4"/>
      <c r="ELF160" s="4"/>
      <c r="ELG160" s="4"/>
      <c r="ELH160" s="4"/>
      <c r="ELI160" s="4"/>
      <c r="ELJ160" s="4"/>
      <c r="ELK160" s="4"/>
      <c r="ELL160" s="4"/>
      <c r="ELM160" s="4"/>
      <c r="ELN160" s="4"/>
      <c r="ELO160" s="4"/>
      <c r="ELP160" s="4"/>
      <c r="ELQ160" s="4"/>
      <c r="ELR160" s="4"/>
      <c r="ELS160" s="4"/>
      <c r="ELT160" s="4"/>
      <c r="ELU160" s="4"/>
      <c r="ELV160" s="4"/>
      <c r="ELW160" s="4"/>
      <c r="ELX160" s="4"/>
      <c r="ELY160" s="4"/>
      <c r="ELZ160" s="4"/>
      <c r="EMA160" s="4"/>
      <c r="EMB160" s="4"/>
      <c r="EMC160" s="4"/>
      <c r="EMD160" s="4"/>
      <c r="EME160" s="4"/>
      <c r="EMF160" s="4"/>
      <c r="EMG160" s="4"/>
      <c r="EMH160" s="4"/>
      <c r="EMI160" s="4"/>
      <c r="EMJ160" s="4"/>
      <c r="EMK160" s="4"/>
      <c r="EML160" s="4"/>
      <c r="EMM160" s="4"/>
      <c r="EMN160" s="4"/>
      <c r="EMO160" s="4"/>
      <c r="EMP160" s="4"/>
      <c r="EMQ160" s="4"/>
      <c r="EMR160" s="4"/>
      <c r="EMS160" s="4"/>
      <c r="EMT160" s="4"/>
      <c r="EMU160" s="4"/>
      <c r="EMV160" s="4"/>
      <c r="EMW160" s="4"/>
      <c r="EMX160" s="4"/>
      <c r="EMY160" s="4"/>
      <c r="EMZ160" s="4"/>
      <c r="ENA160" s="4"/>
      <c r="ENB160" s="4"/>
      <c r="ENC160" s="4"/>
      <c r="END160" s="4"/>
      <c r="ENE160" s="4"/>
      <c r="ENF160" s="4"/>
      <c r="ENG160" s="4"/>
      <c r="ENH160" s="4"/>
      <c r="ENI160" s="4"/>
      <c r="ENJ160" s="4"/>
      <c r="ENK160" s="4"/>
      <c r="ENL160" s="4"/>
      <c r="ENM160" s="4"/>
      <c r="ENN160" s="4"/>
      <c r="ENO160" s="4"/>
      <c r="ENP160" s="4"/>
      <c r="ENQ160" s="4"/>
      <c r="ENR160" s="4"/>
      <c r="ENS160" s="4"/>
      <c r="ENT160" s="4"/>
      <c r="ENU160" s="4"/>
      <c r="ENV160" s="4"/>
      <c r="ENW160" s="4"/>
      <c r="ENX160" s="4"/>
      <c r="ENY160" s="4"/>
      <c r="ENZ160" s="4"/>
      <c r="EOA160" s="4"/>
      <c r="EOB160" s="4"/>
      <c r="EOC160" s="4"/>
      <c r="EOD160" s="4"/>
      <c r="EOE160" s="4"/>
      <c r="EOF160" s="4"/>
      <c r="EOG160" s="4"/>
      <c r="EOH160" s="4"/>
      <c r="EOI160" s="4"/>
      <c r="EOJ160" s="4"/>
      <c r="EOK160" s="4"/>
      <c r="EOL160" s="4"/>
      <c r="EOM160" s="4"/>
      <c r="EON160" s="4"/>
      <c r="EOO160" s="4"/>
      <c r="EOP160" s="4"/>
      <c r="EOQ160" s="4"/>
      <c r="EOR160" s="4"/>
      <c r="EOS160" s="4"/>
      <c r="EOT160" s="4"/>
      <c r="EOU160" s="4"/>
      <c r="EOV160" s="4"/>
      <c r="EOW160" s="4"/>
      <c r="EOX160" s="4"/>
      <c r="EOY160" s="4"/>
      <c r="EOZ160" s="4"/>
      <c r="EPA160" s="4"/>
      <c r="EPB160" s="4"/>
      <c r="EPC160" s="4"/>
      <c r="EPD160" s="4"/>
      <c r="EPE160" s="4"/>
      <c r="EPF160" s="4"/>
      <c r="EPG160" s="4"/>
      <c r="EPH160" s="4"/>
      <c r="EPI160" s="4"/>
      <c r="EPJ160" s="4"/>
      <c r="EPK160" s="4"/>
      <c r="EPL160" s="4"/>
      <c r="EPM160" s="4"/>
      <c r="EPN160" s="4"/>
      <c r="EPO160" s="4"/>
      <c r="EPP160" s="4"/>
      <c r="EPQ160" s="4"/>
      <c r="EPR160" s="4"/>
      <c r="EPS160" s="4"/>
      <c r="EPT160" s="4"/>
      <c r="EPU160" s="4"/>
      <c r="EPV160" s="4"/>
      <c r="EPW160" s="4"/>
      <c r="EPX160" s="4"/>
      <c r="EPY160" s="4"/>
      <c r="EPZ160" s="4"/>
      <c r="EQA160" s="4"/>
      <c r="EQB160" s="4"/>
      <c r="EQC160" s="4"/>
      <c r="EQD160" s="4"/>
      <c r="EQE160" s="4"/>
      <c r="EQF160" s="4"/>
      <c r="EQG160" s="4"/>
      <c r="EQH160" s="4"/>
      <c r="EQI160" s="4"/>
      <c r="EQJ160" s="4"/>
      <c r="EQK160" s="4"/>
      <c r="EQL160" s="4"/>
      <c r="EQM160" s="4"/>
      <c r="EQN160" s="4"/>
      <c r="EQO160" s="4"/>
      <c r="EQP160" s="4"/>
      <c r="EQQ160" s="4"/>
      <c r="EQR160" s="4"/>
      <c r="EQS160" s="4"/>
      <c r="EQT160" s="4"/>
      <c r="EQU160" s="4"/>
      <c r="EQV160" s="4"/>
      <c r="EQW160" s="4"/>
      <c r="EQX160" s="4"/>
      <c r="EQY160" s="4"/>
      <c r="EQZ160" s="4"/>
      <c r="ERA160" s="4"/>
      <c r="ERB160" s="4"/>
      <c r="ERC160" s="4"/>
      <c r="ERD160" s="4"/>
      <c r="ERE160" s="4"/>
      <c r="ERF160" s="4"/>
      <c r="ERG160" s="4"/>
      <c r="ERH160" s="4"/>
      <c r="ERI160" s="4"/>
      <c r="ERJ160" s="4"/>
      <c r="ERK160" s="4"/>
      <c r="ERL160" s="4"/>
      <c r="ERM160" s="4"/>
      <c r="ERN160" s="4"/>
      <c r="ERO160" s="4"/>
      <c r="ERP160" s="4"/>
      <c r="ERQ160" s="4"/>
      <c r="ERR160" s="4"/>
      <c r="ERS160" s="4"/>
      <c r="ERT160" s="4"/>
      <c r="ERU160" s="4"/>
      <c r="ERV160" s="4"/>
      <c r="ERW160" s="4"/>
      <c r="ERX160" s="4"/>
      <c r="ERY160" s="4"/>
      <c r="ERZ160" s="4"/>
      <c r="ESA160" s="4"/>
      <c r="ESB160" s="4"/>
      <c r="ESC160" s="4"/>
      <c r="ESD160" s="4"/>
      <c r="ESE160" s="4"/>
      <c r="ESF160" s="4"/>
      <c r="ESG160" s="4"/>
      <c r="ESH160" s="4"/>
      <c r="ESI160" s="4"/>
      <c r="ESJ160" s="4"/>
      <c r="ESK160" s="4"/>
      <c r="ESL160" s="4"/>
      <c r="ESM160" s="4"/>
      <c r="ESN160" s="4"/>
      <c r="ESO160" s="4"/>
      <c r="ESP160" s="4"/>
      <c r="ESQ160" s="4"/>
      <c r="ESR160" s="4"/>
      <c r="ESS160" s="4"/>
      <c r="EST160" s="4"/>
      <c r="ESU160" s="4"/>
      <c r="ESV160" s="4"/>
      <c r="ESW160" s="4"/>
      <c r="ESX160" s="4"/>
      <c r="ESY160" s="4"/>
      <c r="ESZ160" s="4"/>
      <c r="ETA160" s="4"/>
      <c r="ETB160" s="4"/>
      <c r="ETC160" s="4"/>
      <c r="ETD160" s="4"/>
      <c r="ETE160" s="4"/>
      <c r="ETF160" s="4"/>
      <c r="ETG160" s="4"/>
      <c r="ETH160" s="4"/>
      <c r="ETI160" s="4"/>
      <c r="ETJ160" s="4"/>
      <c r="ETK160" s="4"/>
      <c r="ETL160" s="4"/>
      <c r="ETM160" s="4"/>
      <c r="ETN160" s="4"/>
      <c r="ETO160" s="4"/>
      <c r="ETP160" s="4"/>
      <c r="ETQ160" s="4"/>
      <c r="ETR160" s="4"/>
      <c r="ETS160" s="4"/>
      <c r="ETT160" s="4"/>
      <c r="ETU160" s="4"/>
      <c r="ETV160" s="4"/>
      <c r="ETW160" s="4"/>
      <c r="ETX160" s="4"/>
      <c r="ETY160" s="4"/>
      <c r="ETZ160" s="4"/>
      <c r="EUA160" s="4"/>
      <c r="EUB160" s="4"/>
      <c r="EUC160" s="4"/>
      <c r="EUD160" s="4"/>
      <c r="EUE160" s="4"/>
      <c r="EUF160" s="4"/>
      <c r="EUG160" s="4"/>
      <c r="EUH160" s="4"/>
      <c r="EUI160" s="4"/>
      <c r="EUJ160" s="4"/>
      <c r="EUK160" s="4"/>
      <c r="EUL160" s="4"/>
      <c r="EUM160" s="4"/>
      <c r="EUN160" s="4"/>
      <c r="EUO160" s="4"/>
      <c r="EUP160" s="4"/>
      <c r="EUQ160" s="4"/>
      <c r="EUR160" s="4"/>
      <c r="EUS160" s="4"/>
      <c r="EUT160" s="4"/>
      <c r="EUU160" s="4"/>
      <c r="EUV160" s="4"/>
      <c r="EUW160" s="4"/>
      <c r="EUX160" s="4"/>
      <c r="EUY160" s="4"/>
      <c r="EUZ160" s="4"/>
      <c r="EVA160" s="4"/>
      <c r="EVB160" s="4"/>
      <c r="EVC160" s="4"/>
      <c r="EVD160" s="4"/>
      <c r="EVE160" s="4"/>
      <c r="EVF160" s="4"/>
      <c r="EVG160" s="4"/>
      <c r="EVH160" s="4"/>
      <c r="EVI160" s="4"/>
      <c r="EVJ160" s="4"/>
      <c r="EVK160" s="4"/>
      <c r="EVL160" s="4"/>
      <c r="EVM160" s="4"/>
      <c r="EVN160" s="4"/>
      <c r="EVO160" s="4"/>
      <c r="EVP160" s="4"/>
      <c r="EVQ160" s="4"/>
      <c r="EVR160" s="4"/>
      <c r="EVS160" s="4"/>
      <c r="EVT160" s="4"/>
      <c r="EVU160" s="4"/>
      <c r="EVV160" s="4"/>
      <c r="EVW160" s="4"/>
      <c r="EVX160" s="4"/>
      <c r="EVY160" s="4"/>
      <c r="EVZ160" s="4"/>
      <c r="EWA160" s="4"/>
      <c r="EWB160" s="4"/>
      <c r="EWC160" s="4"/>
      <c r="EWD160" s="4"/>
      <c r="EWE160" s="4"/>
      <c r="EWF160" s="4"/>
      <c r="EWG160" s="4"/>
      <c r="EWH160" s="4"/>
      <c r="EWI160" s="4"/>
      <c r="EWJ160" s="4"/>
      <c r="EWK160" s="4"/>
      <c r="EWL160" s="4"/>
      <c r="EWM160" s="4"/>
      <c r="EWN160" s="4"/>
      <c r="EWO160" s="4"/>
      <c r="EWP160" s="4"/>
      <c r="EWQ160" s="4"/>
      <c r="EWR160" s="4"/>
      <c r="EWS160" s="4"/>
      <c r="EWT160" s="4"/>
      <c r="EWU160" s="4"/>
      <c r="EWV160" s="4"/>
      <c r="EWW160" s="4"/>
      <c r="EWX160" s="4"/>
      <c r="EWY160" s="4"/>
      <c r="EWZ160" s="4"/>
      <c r="EXA160" s="4"/>
      <c r="EXB160" s="4"/>
      <c r="EXC160" s="4"/>
      <c r="EXD160" s="4"/>
      <c r="EXE160" s="4"/>
      <c r="EXF160" s="4"/>
      <c r="EXG160" s="4"/>
      <c r="EXH160" s="4"/>
      <c r="EXI160" s="4"/>
      <c r="EXJ160" s="4"/>
      <c r="EXK160" s="4"/>
      <c r="EXL160" s="4"/>
      <c r="EXM160" s="4"/>
      <c r="EXN160" s="4"/>
      <c r="EXO160" s="4"/>
      <c r="EXP160" s="4"/>
      <c r="EXQ160" s="4"/>
      <c r="EXR160" s="4"/>
      <c r="EXS160" s="4"/>
      <c r="EXT160" s="4"/>
      <c r="EXU160" s="4"/>
      <c r="EXV160" s="4"/>
      <c r="EXW160" s="4"/>
      <c r="EXX160" s="4"/>
      <c r="EXY160" s="4"/>
      <c r="EXZ160" s="4"/>
      <c r="EYA160" s="4"/>
      <c r="EYB160" s="4"/>
      <c r="EYC160" s="4"/>
      <c r="EYD160" s="4"/>
      <c r="EYE160" s="4"/>
      <c r="EYF160" s="4"/>
      <c r="EYG160" s="4"/>
      <c r="EYH160" s="4"/>
      <c r="EYI160" s="4"/>
      <c r="EYJ160" s="4"/>
      <c r="EYK160" s="4"/>
      <c r="EYL160" s="4"/>
      <c r="EYM160" s="4"/>
      <c r="EYN160" s="4"/>
      <c r="EYO160" s="4"/>
      <c r="EYP160" s="4"/>
      <c r="EYQ160" s="4"/>
      <c r="EYR160" s="4"/>
      <c r="EYS160" s="4"/>
      <c r="EYT160" s="4"/>
      <c r="EYU160" s="4"/>
      <c r="EYV160" s="4"/>
      <c r="EYW160" s="4"/>
      <c r="EYX160" s="4"/>
      <c r="EYY160" s="4"/>
      <c r="EYZ160" s="4"/>
      <c r="EZA160" s="4"/>
      <c r="EZB160" s="4"/>
      <c r="EZC160" s="4"/>
      <c r="EZD160" s="4"/>
      <c r="EZE160" s="4"/>
      <c r="EZF160" s="4"/>
      <c r="EZG160" s="4"/>
      <c r="EZH160" s="4"/>
      <c r="EZI160" s="4"/>
      <c r="EZJ160" s="4"/>
      <c r="EZK160" s="4"/>
      <c r="EZL160" s="4"/>
      <c r="EZM160" s="4"/>
      <c r="EZN160" s="4"/>
      <c r="EZO160" s="4"/>
      <c r="EZP160" s="4"/>
      <c r="EZQ160" s="4"/>
      <c r="EZR160" s="4"/>
      <c r="EZS160" s="4"/>
      <c r="EZT160" s="4"/>
      <c r="EZU160" s="4"/>
      <c r="EZV160" s="4"/>
      <c r="EZW160" s="4"/>
      <c r="EZX160" s="4"/>
      <c r="EZY160" s="4"/>
      <c r="EZZ160" s="4"/>
      <c r="FAA160" s="4"/>
      <c r="FAB160" s="4"/>
      <c r="FAC160" s="4"/>
      <c r="FAD160" s="4"/>
      <c r="FAE160" s="4"/>
      <c r="FAF160" s="4"/>
      <c r="FAG160" s="4"/>
      <c r="FAH160" s="4"/>
      <c r="FAI160" s="4"/>
      <c r="FAJ160" s="4"/>
      <c r="FAK160" s="4"/>
      <c r="FAL160" s="4"/>
      <c r="FAM160" s="4"/>
      <c r="FAN160" s="4"/>
      <c r="FAO160" s="4"/>
      <c r="FAP160" s="4"/>
      <c r="FAQ160" s="4"/>
      <c r="FAR160" s="4"/>
      <c r="FAS160" s="4"/>
      <c r="FAT160" s="4"/>
      <c r="FAU160" s="4"/>
      <c r="FAV160" s="4"/>
      <c r="FAW160" s="4"/>
      <c r="FAX160" s="4"/>
      <c r="FAY160" s="4"/>
      <c r="FAZ160" s="4"/>
      <c r="FBA160" s="4"/>
      <c r="FBB160" s="4"/>
      <c r="FBC160" s="4"/>
      <c r="FBD160" s="4"/>
      <c r="FBE160" s="4"/>
      <c r="FBF160" s="4"/>
      <c r="FBG160" s="4"/>
      <c r="FBH160" s="4"/>
      <c r="FBI160" s="4"/>
      <c r="FBJ160" s="4"/>
      <c r="FBK160" s="4"/>
      <c r="FBL160" s="4"/>
      <c r="FBM160" s="4"/>
      <c r="FBN160" s="4"/>
      <c r="FBO160" s="4"/>
      <c r="FBP160" s="4"/>
      <c r="FBQ160" s="4"/>
      <c r="FBR160" s="4"/>
      <c r="FBS160" s="4"/>
      <c r="FBT160" s="4"/>
      <c r="FBU160" s="4"/>
      <c r="FBV160" s="4"/>
      <c r="FBW160" s="4"/>
      <c r="FBX160" s="4"/>
      <c r="FBY160" s="4"/>
      <c r="FBZ160" s="4"/>
      <c r="FCA160" s="4"/>
      <c r="FCB160" s="4"/>
      <c r="FCC160" s="4"/>
      <c r="FCD160" s="4"/>
      <c r="FCE160" s="4"/>
      <c r="FCF160" s="4"/>
      <c r="FCG160" s="4"/>
      <c r="FCH160" s="4"/>
      <c r="FCI160" s="4"/>
      <c r="FCJ160" s="4"/>
      <c r="FCK160" s="4"/>
      <c r="FCL160" s="4"/>
      <c r="FCM160" s="4"/>
      <c r="FCN160" s="4"/>
      <c r="FCO160" s="4"/>
      <c r="FCP160" s="4"/>
      <c r="FCQ160" s="4"/>
      <c r="FCR160" s="4"/>
      <c r="FCS160" s="4"/>
      <c r="FCT160" s="4"/>
      <c r="FCU160" s="4"/>
      <c r="FCV160" s="4"/>
      <c r="FCW160" s="4"/>
      <c r="FCX160" s="4"/>
      <c r="FCY160" s="4"/>
      <c r="FCZ160" s="4"/>
      <c r="FDA160" s="4"/>
      <c r="FDB160" s="4"/>
      <c r="FDC160" s="4"/>
      <c r="FDD160" s="4"/>
      <c r="FDE160" s="4"/>
      <c r="FDF160" s="4"/>
      <c r="FDG160" s="4"/>
      <c r="FDH160" s="4"/>
      <c r="FDI160" s="4"/>
      <c r="FDJ160" s="4"/>
      <c r="FDK160" s="4"/>
      <c r="FDL160" s="4"/>
      <c r="FDM160" s="4"/>
      <c r="FDN160" s="4"/>
      <c r="FDO160" s="4"/>
      <c r="FDP160" s="4"/>
      <c r="FDQ160" s="4"/>
      <c r="FDR160" s="4"/>
      <c r="FDS160" s="4"/>
      <c r="FDT160" s="4"/>
      <c r="FDU160" s="4"/>
      <c r="FDV160" s="4"/>
      <c r="FDW160" s="4"/>
      <c r="FDX160" s="4"/>
      <c r="FDY160" s="4"/>
      <c r="FDZ160" s="4"/>
      <c r="FEA160" s="4"/>
      <c r="FEB160" s="4"/>
      <c r="FEC160" s="4"/>
      <c r="FED160" s="4"/>
      <c r="FEE160" s="4"/>
      <c r="FEF160" s="4"/>
      <c r="FEG160" s="4"/>
      <c r="FEH160" s="4"/>
      <c r="FEI160" s="4"/>
      <c r="FEJ160" s="4"/>
      <c r="FEK160" s="4"/>
      <c r="FEL160" s="4"/>
      <c r="FEM160" s="4"/>
      <c r="FEN160" s="4"/>
      <c r="FEO160" s="4"/>
      <c r="FEP160" s="4"/>
      <c r="FEQ160" s="4"/>
      <c r="FER160" s="4"/>
      <c r="FES160" s="4"/>
      <c r="FET160" s="4"/>
      <c r="FEU160" s="4"/>
      <c r="FEV160" s="4"/>
      <c r="FEW160" s="4"/>
      <c r="FEX160" s="4"/>
      <c r="FEY160" s="4"/>
      <c r="FEZ160" s="4"/>
      <c r="FFA160" s="4"/>
      <c r="FFB160" s="4"/>
      <c r="FFC160" s="4"/>
      <c r="FFD160" s="4"/>
      <c r="FFE160" s="4"/>
      <c r="FFF160" s="4"/>
      <c r="FFG160" s="4"/>
      <c r="FFH160" s="4"/>
      <c r="FFI160" s="4"/>
      <c r="FFJ160" s="4"/>
      <c r="FFK160" s="4"/>
      <c r="FFL160" s="4"/>
      <c r="FFM160" s="4"/>
      <c r="FFN160" s="4"/>
      <c r="FFO160" s="4"/>
      <c r="FFP160" s="4"/>
      <c r="FFQ160" s="4"/>
      <c r="FFR160" s="4"/>
      <c r="FFS160" s="4"/>
      <c r="FFT160" s="4"/>
      <c r="FFU160" s="4"/>
      <c r="FFV160" s="4"/>
      <c r="FFW160" s="4"/>
      <c r="FFX160" s="4"/>
      <c r="FFY160" s="4"/>
      <c r="FFZ160" s="4"/>
      <c r="FGA160" s="4"/>
      <c r="FGB160" s="4"/>
      <c r="FGC160" s="4"/>
      <c r="FGD160" s="4"/>
      <c r="FGE160" s="4"/>
      <c r="FGF160" s="4"/>
      <c r="FGG160" s="4"/>
      <c r="FGH160" s="4"/>
      <c r="FGI160" s="4"/>
      <c r="FGJ160" s="4"/>
      <c r="FGK160" s="4"/>
      <c r="FGL160" s="4"/>
      <c r="FGM160" s="4"/>
      <c r="FGN160" s="4"/>
      <c r="FGO160" s="4"/>
      <c r="FGP160" s="4"/>
      <c r="FGQ160" s="4"/>
      <c r="FGR160" s="4"/>
      <c r="FGS160" s="4"/>
      <c r="FGT160" s="4"/>
      <c r="FGU160" s="4"/>
      <c r="FGV160" s="4"/>
      <c r="FGW160" s="4"/>
      <c r="FGX160" s="4"/>
      <c r="FGY160" s="4"/>
      <c r="FGZ160" s="4"/>
      <c r="FHA160" s="4"/>
      <c r="FHB160" s="4"/>
      <c r="FHC160" s="4"/>
      <c r="FHD160" s="4"/>
      <c r="FHE160" s="4"/>
      <c r="FHF160" s="4"/>
      <c r="FHG160" s="4"/>
      <c r="FHH160" s="4"/>
      <c r="FHI160" s="4"/>
      <c r="FHJ160" s="4"/>
      <c r="FHK160" s="4"/>
      <c r="FHL160" s="4"/>
      <c r="FHM160" s="4"/>
      <c r="FHN160" s="4"/>
      <c r="FHO160" s="4"/>
      <c r="FHP160" s="4"/>
      <c r="FHQ160" s="4"/>
      <c r="FHR160" s="4"/>
      <c r="FHS160" s="4"/>
      <c r="FHT160" s="4"/>
      <c r="FHU160" s="4"/>
      <c r="FHV160" s="4"/>
      <c r="FHW160" s="4"/>
      <c r="FHX160" s="4"/>
      <c r="FHY160" s="4"/>
      <c r="FHZ160" s="4"/>
      <c r="FIA160" s="4"/>
      <c r="FIB160" s="4"/>
      <c r="FIC160" s="4"/>
      <c r="FID160" s="4"/>
      <c r="FIE160" s="4"/>
      <c r="FIF160" s="4"/>
      <c r="FIG160" s="4"/>
      <c r="FIH160" s="4"/>
      <c r="FII160" s="4"/>
      <c r="FIJ160" s="4"/>
      <c r="FIK160" s="4"/>
      <c r="FIL160" s="4"/>
      <c r="FIM160" s="4"/>
      <c r="FIN160" s="4"/>
      <c r="FIO160" s="4"/>
      <c r="FIP160" s="4"/>
      <c r="FIQ160" s="4"/>
      <c r="FIR160" s="4"/>
      <c r="FIS160" s="4"/>
      <c r="FIT160" s="4"/>
      <c r="FIU160" s="4"/>
      <c r="FIV160" s="4"/>
      <c r="FIW160" s="4"/>
      <c r="FIX160" s="4"/>
      <c r="FIY160" s="4"/>
      <c r="FIZ160" s="4"/>
      <c r="FJA160" s="4"/>
      <c r="FJB160" s="4"/>
      <c r="FJC160" s="4"/>
      <c r="FJD160" s="4"/>
      <c r="FJE160" s="4"/>
      <c r="FJF160" s="4"/>
      <c r="FJG160" s="4"/>
      <c r="FJH160" s="4"/>
      <c r="FJI160" s="4"/>
      <c r="FJJ160" s="4"/>
      <c r="FJK160" s="4"/>
      <c r="FJL160" s="4"/>
      <c r="FJM160" s="4"/>
      <c r="FJN160" s="4"/>
      <c r="FJO160" s="4"/>
      <c r="FJP160" s="4"/>
      <c r="FJQ160" s="4"/>
      <c r="FJR160" s="4"/>
      <c r="FJS160" s="4"/>
      <c r="FJT160" s="4"/>
      <c r="FJU160" s="4"/>
      <c r="FJV160" s="4"/>
      <c r="FJW160" s="4"/>
      <c r="FJX160" s="4"/>
      <c r="FJY160" s="4"/>
      <c r="FJZ160" s="4"/>
      <c r="FKA160" s="4"/>
      <c r="FKB160" s="4"/>
      <c r="FKC160" s="4"/>
      <c r="FKD160" s="4"/>
      <c r="FKE160" s="4"/>
      <c r="FKF160" s="4"/>
      <c r="FKG160" s="4"/>
      <c r="FKH160" s="4"/>
      <c r="FKI160" s="4"/>
      <c r="FKJ160" s="4"/>
      <c r="FKK160" s="4"/>
      <c r="FKL160" s="4"/>
      <c r="FKM160" s="4"/>
      <c r="FKN160" s="4"/>
      <c r="FKO160" s="4"/>
      <c r="FKP160" s="4"/>
      <c r="FKQ160" s="4"/>
      <c r="FKR160" s="4"/>
      <c r="FKS160" s="4"/>
      <c r="FKT160" s="4"/>
      <c r="FKU160" s="4"/>
      <c r="FKV160" s="4"/>
      <c r="FKW160" s="4"/>
      <c r="FKX160" s="4"/>
      <c r="FKY160" s="4"/>
      <c r="FKZ160" s="4"/>
      <c r="FLA160" s="4"/>
      <c r="FLB160" s="4"/>
      <c r="FLC160" s="4"/>
      <c r="FLD160" s="4"/>
      <c r="FLE160" s="4"/>
      <c r="FLF160" s="4"/>
      <c r="FLG160" s="4"/>
      <c r="FLH160" s="4"/>
      <c r="FLI160" s="4"/>
      <c r="FLJ160" s="4"/>
      <c r="FLK160" s="4"/>
      <c r="FLL160" s="4"/>
      <c r="FLM160" s="4"/>
      <c r="FLN160" s="4"/>
      <c r="FLO160" s="4"/>
      <c r="FLP160" s="4"/>
      <c r="FLQ160" s="4"/>
      <c r="FLR160" s="4"/>
      <c r="FLS160" s="4"/>
      <c r="FLT160" s="4"/>
      <c r="FLU160" s="4"/>
      <c r="FLV160" s="4"/>
      <c r="FLW160" s="4"/>
      <c r="FLX160" s="4"/>
      <c r="FLY160" s="4"/>
      <c r="FLZ160" s="4"/>
      <c r="FMA160" s="4"/>
      <c r="FMB160" s="4"/>
      <c r="FMC160" s="4"/>
      <c r="FMD160" s="4"/>
      <c r="FME160" s="4"/>
      <c r="FMF160" s="4"/>
      <c r="FMG160" s="4"/>
      <c r="FMH160" s="4"/>
      <c r="FMI160" s="4"/>
      <c r="FMJ160" s="4"/>
      <c r="FMK160" s="4"/>
      <c r="FML160" s="4"/>
      <c r="FMM160" s="4"/>
      <c r="FMN160" s="4"/>
      <c r="FMO160" s="4"/>
      <c r="FMP160" s="4"/>
      <c r="FMQ160" s="4"/>
      <c r="FMR160" s="4"/>
      <c r="FMS160" s="4"/>
      <c r="FMT160" s="4"/>
      <c r="FMU160" s="4"/>
      <c r="FMV160" s="4"/>
      <c r="FMW160" s="4"/>
      <c r="FMX160" s="4"/>
      <c r="FMY160" s="4"/>
      <c r="FMZ160" s="4"/>
      <c r="FNA160" s="4"/>
      <c r="FNB160" s="4"/>
      <c r="FNC160" s="4"/>
      <c r="FND160" s="4"/>
      <c r="FNE160" s="4"/>
      <c r="FNF160" s="4"/>
      <c r="FNG160" s="4"/>
      <c r="FNH160" s="4"/>
      <c r="FNI160" s="4"/>
      <c r="FNJ160" s="4"/>
      <c r="FNK160" s="4"/>
      <c r="FNL160" s="4"/>
      <c r="FNM160" s="4"/>
      <c r="FNN160" s="4"/>
      <c r="FNO160" s="4"/>
      <c r="FNP160" s="4"/>
      <c r="FNQ160" s="4"/>
      <c r="FNR160" s="4"/>
      <c r="FNS160" s="4"/>
      <c r="FNT160" s="4"/>
      <c r="FNU160" s="4"/>
      <c r="FNV160" s="4"/>
      <c r="FNW160" s="4"/>
      <c r="FNX160" s="4"/>
      <c r="FNY160" s="4"/>
      <c r="FNZ160" s="4"/>
      <c r="FOA160" s="4"/>
      <c r="FOB160" s="4"/>
      <c r="FOC160" s="4"/>
      <c r="FOD160" s="4"/>
      <c r="FOE160" s="4"/>
      <c r="FOF160" s="4"/>
      <c r="FOG160" s="4"/>
      <c r="FOH160" s="4"/>
      <c r="FOI160" s="4"/>
      <c r="FOJ160" s="4"/>
      <c r="FOK160" s="4"/>
      <c r="FOL160" s="4"/>
      <c r="FOM160" s="4"/>
      <c r="FON160" s="4"/>
      <c r="FOO160" s="4"/>
      <c r="FOP160" s="4"/>
      <c r="FOQ160" s="4"/>
      <c r="FOR160" s="4"/>
      <c r="FOS160" s="4"/>
      <c r="FOT160" s="4"/>
      <c r="FOU160" s="4"/>
      <c r="FOV160" s="4"/>
      <c r="FOW160" s="4"/>
      <c r="FOX160" s="4"/>
      <c r="FOY160" s="4"/>
      <c r="FOZ160" s="4"/>
      <c r="FPA160" s="4"/>
      <c r="FPB160" s="4"/>
      <c r="FPC160" s="4"/>
      <c r="FPD160" s="4"/>
      <c r="FPE160" s="4"/>
      <c r="FPF160" s="4"/>
      <c r="FPG160" s="4"/>
      <c r="FPH160" s="4"/>
      <c r="FPI160" s="4"/>
      <c r="FPJ160" s="4"/>
      <c r="FPK160" s="4"/>
      <c r="FPL160" s="4"/>
      <c r="FPM160" s="4"/>
      <c r="FPN160" s="4"/>
      <c r="FPO160" s="4"/>
      <c r="FPP160" s="4"/>
      <c r="FPQ160" s="4"/>
      <c r="FPR160" s="4"/>
      <c r="FPS160" s="4"/>
      <c r="FPT160" s="4"/>
      <c r="FPU160" s="4"/>
      <c r="FPV160" s="4"/>
      <c r="FPW160" s="4"/>
      <c r="FPX160" s="4"/>
      <c r="FPY160" s="4"/>
      <c r="FPZ160" s="4"/>
      <c r="FQA160" s="4"/>
      <c r="FQB160" s="4"/>
      <c r="FQC160" s="4"/>
      <c r="FQD160" s="4"/>
      <c r="FQE160" s="4"/>
      <c r="FQF160" s="4"/>
      <c r="FQG160" s="4"/>
      <c r="FQH160" s="4"/>
      <c r="FQI160" s="4"/>
      <c r="FQJ160" s="4"/>
      <c r="FQK160" s="4"/>
      <c r="FQL160" s="4"/>
      <c r="FQM160" s="4"/>
      <c r="FQN160" s="4"/>
      <c r="FQO160" s="4"/>
      <c r="FQP160" s="4"/>
      <c r="FQQ160" s="4"/>
      <c r="FQR160" s="4"/>
      <c r="FQS160" s="4"/>
      <c r="FQT160" s="4"/>
      <c r="FQU160" s="4"/>
      <c r="FQV160" s="4"/>
      <c r="FQW160" s="4"/>
      <c r="FQX160" s="4"/>
      <c r="FQY160" s="4"/>
      <c r="FQZ160" s="4"/>
      <c r="FRA160" s="4"/>
      <c r="FRB160" s="4"/>
      <c r="FRC160" s="4"/>
      <c r="FRD160" s="4"/>
      <c r="FRE160" s="4"/>
      <c r="FRF160" s="4"/>
      <c r="FRG160" s="4"/>
      <c r="FRH160" s="4"/>
      <c r="FRI160" s="4"/>
      <c r="FRJ160" s="4"/>
      <c r="FRK160" s="4"/>
      <c r="FRL160" s="4"/>
      <c r="FRM160" s="4"/>
      <c r="FRN160" s="4"/>
      <c r="FRO160" s="4"/>
      <c r="FRP160" s="4"/>
      <c r="FRQ160" s="4"/>
      <c r="FRR160" s="4"/>
      <c r="FRS160" s="4"/>
      <c r="FRT160" s="4"/>
      <c r="FRU160" s="4"/>
      <c r="FRV160" s="4"/>
      <c r="FRW160" s="4"/>
      <c r="FRX160" s="4"/>
      <c r="FRY160" s="4"/>
      <c r="FRZ160" s="4"/>
      <c r="FSA160" s="4"/>
      <c r="FSB160" s="4"/>
      <c r="FSC160" s="4"/>
      <c r="FSD160" s="4"/>
      <c r="FSE160" s="4"/>
      <c r="FSF160" s="4"/>
      <c r="FSG160" s="4"/>
      <c r="FSH160" s="4"/>
      <c r="FSI160" s="4"/>
      <c r="FSJ160" s="4"/>
      <c r="FSK160" s="4"/>
      <c r="FSL160" s="4"/>
      <c r="FSM160" s="4"/>
      <c r="FSN160" s="4"/>
      <c r="FSO160" s="4"/>
      <c r="FSP160" s="4"/>
      <c r="FSQ160" s="4"/>
      <c r="FSR160" s="4"/>
      <c r="FSS160" s="4"/>
      <c r="FST160" s="4"/>
      <c r="FSU160" s="4"/>
      <c r="FSV160" s="4"/>
      <c r="FSW160" s="4"/>
      <c r="FSX160" s="4"/>
      <c r="FSY160" s="4"/>
      <c r="FSZ160" s="4"/>
      <c r="FTA160" s="4"/>
      <c r="FTB160" s="4"/>
      <c r="FTC160" s="4"/>
      <c r="FTD160" s="4"/>
      <c r="FTE160" s="4"/>
      <c r="FTF160" s="4"/>
      <c r="FTG160" s="4"/>
      <c r="FTH160" s="4"/>
      <c r="FTI160" s="4"/>
      <c r="FTJ160" s="4"/>
      <c r="FTK160" s="4"/>
      <c r="FTL160" s="4"/>
      <c r="FTM160" s="4"/>
      <c r="FTN160" s="4"/>
      <c r="FTO160" s="4"/>
      <c r="FTP160" s="4"/>
      <c r="FTQ160" s="4"/>
      <c r="FTR160" s="4"/>
      <c r="FTS160" s="4"/>
      <c r="FTT160" s="4"/>
      <c r="FTU160" s="4"/>
      <c r="FTV160" s="4"/>
      <c r="FTW160" s="4"/>
      <c r="FTX160" s="4"/>
      <c r="FTY160" s="4"/>
      <c r="FTZ160" s="4"/>
      <c r="FUA160" s="4"/>
      <c r="FUB160" s="4"/>
      <c r="FUC160" s="4"/>
      <c r="FUD160" s="4"/>
      <c r="FUE160" s="4"/>
      <c r="FUF160" s="4"/>
      <c r="FUG160" s="4"/>
      <c r="FUH160" s="4"/>
      <c r="FUI160" s="4"/>
      <c r="FUJ160" s="4"/>
      <c r="FUK160" s="4"/>
      <c r="FUL160" s="4"/>
      <c r="FUM160" s="4"/>
      <c r="FUN160" s="4"/>
      <c r="FUO160" s="4"/>
      <c r="FUP160" s="4"/>
      <c r="FUQ160" s="4"/>
      <c r="FUR160" s="4"/>
      <c r="FUS160" s="4"/>
      <c r="FUT160" s="4"/>
      <c r="FUU160" s="4"/>
      <c r="FUV160" s="4"/>
      <c r="FUW160" s="4"/>
      <c r="FUX160" s="4"/>
      <c r="FUY160" s="4"/>
      <c r="FUZ160" s="4"/>
      <c r="FVA160" s="4"/>
      <c r="FVB160" s="4"/>
      <c r="FVC160" s="4"/>
      <c r="FVD160" s="4"/>
      <c r="FVE160" s="4"/>
      <c r="FVF160" s="4"/>
      <c r="FVG160" s="4"/>
      <c r="FVH160" s="4"/>
      <c r="FVI160" s="4"/>
      <c r="FVJ160" s="4"/>
      <c r="FVK160" s="4"/>
      <c r="FVL160" s="4"/>
      <c r="FVM160" s="4"/>
      <c r="FVN160" s="4"/>
      <c r="FVO160" s="4"/>
      <c r="FVP160" s="4"/>
      <c r="FVQ160" s="4"/>
      <c r="FVR160" s="4"/>
      <c r="FVS160" s="4"/>
      <c r="FVT160" s="4"/>
      <c r="FVU160" s="4"/>
      <c r="FVV160" s="4"/>
      <c r="FVW160" s="4"/>
      <c r="FVX160" s="4"/>
      <c r="FVY160" s="4"/>
      <c r="FVZ160" s="4"/>
      <c r="FWA160" s="4"/>
      <c r="FWB160" s="4"/>
      <c r="FWC160" s="4"/>
      <c r="FWD160" s="4"/>
      <c r="FWE160" s="4"/>
      <c r="FWF160" s="4"/>
      <c r="FWG160" s="4"/>
      <c r="FWH160" s="4"/>
      <c r="FWI160" s="4"/>
      <c r="FWJ160" s="4"/>
      <c r="FWK160" s="4"/>
      <c r="FWL160" s="4"/>
      <c r="FWM160" s="4"/>
      <c r="FWN160" s="4"/>
      <c r="FWO160" s="4"/>
      <c r="FWP160" s="4"/>
      <c r="FWQ160" s="4"/>
      <c r="FWR160" s="4"/>
      <c r="FWS160" s="4"/>
      <c r="FWT160" s="4"/>
      <c r="FWU160" s="4"/>
      <c r="FWV160" s="4"/>
      <c r="FWW160" s="4"/>
      <c r="FWX160" s="4"/>
      <c r="FWY160" s="4"/>
      <c r="FWZ160" s="4"/>
      <c r="FXA160" s="4"/>
      <c r="FXB160" s="4"/>
      <c r="FXC160" s="4"/>
      <c r="FXD160" s="4"/>
      <c r="FXE160" s="4"/>
      <c r="FXF160" s="4"/>
      <c r="FXG160" s="4"/>
      <c r="FXH160" s="4"/>
      <c r="FXI160" s="4"/>
      <c r="FXJ160" s="4"/>
      <c r="FXK160" s="4"/>
      <c r="FXL160" s="4"/>
      <c r="FXM160" s="4"/>
      <c r="FXN160" s="4"/>
      <c r="FXO160" s="4"/>
      <c r="FXP160" s="4"/>
      <c r="FXQ160" s="4"/>
      <c r="FXR160" s="4"/>
      <c r="FXS160" s="4"/>
      <c r="FXT160" s="4"/>
      <c r="FXU160" s="4"/>
      <c r="FXV160" s="4"/>
      <c r="FXW160" s="4"/>
      <c r="FXX160" s="4"/>
      <c r="FXY160" s="4"/>
      <c r="FXZ160" s="4"/>
      <c r="FYA160" s="4"/>
      <c r="FYB160" s="4"/>
      <c r="FYC160" s="4"/>
      <c r="FYD160" s="4"/>
      <c r="FYE160" s="4"/>
      <c r="FYF160" s="4"/>
      <c r="FYG160" s="4"/>
      <c r="FYH160" s="4"/>
      <c r="FYI160" s="4"/>
      <c r="FYJ160" s="4"/>
      <c r="FYK160" s="4"/>
      <c r="FYL160" s="4"/>
      <c r="FYM160" s="4"/>
      <c r="FYN160" s="4"/>
      <c r="FYO160" s="4"/>
      <c r="FYP160" s="4"/>
      <c r="FYQ160" s="4"/>
      <c r="FYR160" s="4"/>
      <c r="FYS160" s="4"/>
      <c r="FYT160" s="4"/>
      <c r="FYU160" s="4"/>
      <c r="FYV160" s="4"/>
      <c r="FYW160" s="4"/>
      <c r="FYX160" s="4"/>
      <c r="FYY160" s="4"/>
      <c r="FYZ160" s="4"/>
      <c r="FZA160" s="4"/>
      <c r="FZB160" s="4"/>
      <c r="FZC160" s="4"/>
      <c r="FZD160" s="4"/>
      <c r="FZE160" s="4"/>
      <c r="FZF160" s="4"/>
      <c r="FZG160" s="4"/>
      <c r="FZH160" s="4"/>
      <c r="FZI160" s="4"/>
      <c r="FZJ160" s="4"/>
      <c r="FZK160" s="4"/>
      <c r="FZL160" s="4"/>
      <c r="FZM160" s="4"/>
      <c r="FZN160" s="4"/>
      <c r="FZO160" s="4"/>
      <c r="FZP160" s="4"/>
      <c r="FZQ160" s="4"/>
      <c r="FZR160" s="4"/>
      <c r="FZS160" s="4"/>
      <c r="FZT160" s="4"/>
      <c r="FZU160" s="4"/>
      <c r="FZV160" s="4"/>
      <c r="FZW160" s="4"/>
      <c r="FZX160" s="4"/>
      <c r="FZY160" s="4"/>
      <c r="FZZ160" s="4"/>
      <c r="GAA160" s="4"/>
      <c r="GAB160" s="4"/>
      <c r="GAC160" s="4"/>
      <c r="GAD160" s="4"/>
      <c r="GAE160" s="4"/>
      <c r="GAF160" s="4"/>
      <c r="GAG160" s="4"/>
      <c r="GAH160" s="4"/>
      <c r="GAI160" s="4"/>
      <c r="GAJ160" s="4"/>
      <c r="GAK160" s="4"/>
      <c r="GAL160" s="4"/>
      <c r="GAM160" s="4"/>
      <c r="GAN160" s="4"/>
      <c r="GAO160" s="4"/>
      <c r="GAP160" s="4"/>
      <c r="GAQ160" s="4"/>
      <c r="GAR160" s="4"/>
      <c r="GAS160" s="4"/>
      <c r="GAT160" s="4"/>
      <c r="GAU160" s="4"/>
      <c r="GAV160" s="4"/>
      <c r="GAW160" s="4"/>
      <c r="GAX160" s="4"/>
      <c r="GAY160" s="4"/>
      <c r="GAZ160" s="4"/>
      <c r="GBA160" s="4"/>
      <c r="GBB160" s="4"/>
      <c r="GBC160" s="4"/>
      <c r="GBD160" s="4"/>
      <c r="GBE160" s="4"/>
      <c r="GBF160" s="4"/>
      <c r="GBG160" s="4"/>
      <c r="GBH160" s="4"/>
      <c r="GBI160" s="4"/>
      <c r="GBJ160" s="4"/>
      <c r="GBK160" s="4"/>
      <c r="GBL160" s="4"/>
      <c r="GBM160" s="4"/>
      <c r="GBN160" s="4"/>
      <c r="GBO160" s="4"/>
      <c r="GBP160" s="4"/>
      <c r="GBQ160" s="4"/>
      <c r="GBR160" s="4"/>
      <c r="GBS160" s="4"/>
      <c r="GBT160" s="4"/>
      <c r="GBU160" s="4"/>
      <c r="GBV160" s="4"/>
      <c r="GBW160" s="4"/>
      <c r="GBX160" s="4"/>
      <c r="GBY160" s="4"/>
      <c r="GBZ160" s="4"/>
      <c r="GCA160" s="4"/>
      <c r="GCB160" s="4"/>
      <c r="GCC160" s="4"/>
      <c r="GCD160" s="4"/>
      <c r="GCE160" s="4"/>
      <c r="GCF160" s="4"/>
      <c r="GCG160" s="4"/>
      <c r="GCH160" s="4"/>
      <c r="GCI160" s="4"/>
      <c r="GCJ160" s="4"/>
      <c r="GCK160" s="4"/>
      <c r="GCL160" s="4"/>
      <c r="GCM160" s="4"/>
      <c r="GCN160" s="4"/>
      <c r="GCO160" s="4"/>
      <c r="GCP160" s="4"/>
      <c r="GCQ160" s="4"/>
      <c r="GCR160" s="4"/>
      <c r="GCS160" s="4"/>
      <c r="GCT160" s="4"/>
      <c r="GCU160" s="4"/>
      <c r="GCV160" s="4"/>
      <c r="GCW160" s="4"/>
      <c r="GCX160" s="4"/>
      <c r="GCY160" s="4"/>
      <c r="GCZ160" s="4"/>
      <c r="GDA160" s="4"/>
      <c r="GDB160" s="4"/>
      <c r="GDC160" s="4"/>
      <c r="GDD160" s="4"/>
      <c r="GDE160" s="4"/>
      <c r="GDF160" s="4"/>
      <c r="GDG160" s="4"/>
      <c r="GDH160" s="4"/>
      <c r="GDI160" s="4"/>
      <c r="GDJ160" s="4"/>
      <c r="GDK160" s="4"/>
      <c r="GDL160" s="4"/>
      <c r="GDM160" s="4"/>
      <c r="GDN160" s="4"/>
      <c r="GDO160" s="4"/>
      <c r="GDP160" s="4"/>
      <c r="GDQ160" s="4"/>
      <c r="GDR160" s="4"/>
      <c r="GDS160" s="4"/>
      <c r="GDT160" s="4"/>
      <c r="GDU160" s="4"/>
      <c r="GDV160" s="4"/>
      <c r="GDW160" s="4"/>
      <c r="GDX160" s="4"/>
      <c r="GDY160" s="4"/>
      <c r="GDZ160" s="4"/>
      <c r="GEA160" s="4"/>
      <c r="GEB160" s="4"/>
      <c r="GEC160" s="4"/>
      <c r="GED160" s="4"/>
      <c r="GEE160" s="4"/>
      <c r="GEF160" s="4"/>
      <c r="GEG160" s="4"/>
      <c r="GEH160" s="4"/>
      <c r="GEI160" s="4"/>
      <c r="GEJ160" s="4"/>
      <c r="GEK160" s="4"/>
      <c r="GEL160" s="4"/>
      <c r="GEM160" s="4"/>
      <c r="GEN160" s="4"/>
      <c r="GEO160" s="4"/>
      <c r="GEP160" s="4"/>
      <c r="GEQ160" s="4"/>
      <c r="GER160" s="4"/>
      <c r="GES160" s="4"/>
      <c r="GET160" s="4"/>
      <c r="GEU160" s="4"/>
      <c r="GEV160" s="4"/>
      <c r="GEW160" s="4"/>
      <c r="GEX160" s="4"/>
      <c r="GEY160" s="4"/>
      <c r="GEZ160" s="4"/>
      <c r="GFA160" s="4"/>
      <c r="GFB160" s="4"/>
      <c r="GFC160" s="4"/>
      <c r="GFD160" s="4"/>
      <c r="GFE160" s="4"/>
      <c r="GFF160" s="4"/>
      <c r="GFG160" s="4"/>
      <c r="GFH160" s="4"/>
      <c r="GFI160" s="4"/>
      <c r="GFJ160" s="4"/>
      <c r="GFK160" s="4"/>
      <c r="GFL160" s="4"/>
      <c r="GFM160" s="4"/>
      <c r="GFN160" s="4"/>
      <c r="GFO160" s="4"/>
      <c r="GFP160" s="4"/>
      <c r="GFQ160" s="4"/>
      <c r="GFR160" s="4"/>
      <c r="GFS160" s="4"/>
      <c r="GFT160" s="4"/>
      <c r="GFU160" s="4"/>
      <c r="GFV160" s="4"/>
      <c r="GFW160" s="4"/>
      <c r="GFX160" s="4"/>
      <c r="GFY160" s="4"/>
      <c r="GFZ160" s="4"/>
      <c r="GGA160" s="4"/>
      <c r="GGB160" s="4"/>
      <c r="GGC160" s="4"/>
      <c r="GGD160" s="4"/>
      <c r="GGE160" s="4"/>
      <c r="GGF160" s="4"/>
      <c r="GGG160" s="4"/>
      <c r="GGH160" s="4"/>
      <c r="GGI160" s="4"/>
      <c r="GGJ160" s="4"/>
      <c r="GGK160" s="4"/>
      <c r="GGL160" s="4"/>
      <c r="GGM160" s="4"/>
      <c r="GGN160" s="4"/>
      <c r="GGO160" s="4"/>
      <c r="GGP160" s="4"/>
      <c r="GGQ160" s="4"/>
      <c r="GGR160" s="4"/>
      <c r="GGS160" s="4"/>
      <c r="GGT160" s="4"/>
      <c r="GGU160" s="4"/>
      <c r="GGV160" s="4"/>
      <c r="GGW160" s="4"/>
      <c r="GGX160" s="4"/>
      <c r="GGY160" s="4"/>
      <c r="GGZ160" s="4"/>
      <c r="GHA160" s="4"/>
      <c r="GHB160" s="4"/>
      <c r="GHC160" s="4"/>
      <c r="GHD160" s="4"/>
      <c r="GHE160" s="4"/>
      <c r="GHF160" s="4"/>
      <c r="GHG160" s="4"/>
      <c r="GHH160" s="4"/>
      <c r="GHI160" s="4"/>
      <c r="GHJ160" s="4"/>
      <c r="GHK160" s="4"/>
      <c r="GHL160" s="4"/>
      <c r="GHM160" s="4"/>
      <c r="GHN160" s="4"/>
      <c r="GHO160" s="4"/>
      <c r="GHP160" s="4"/>
      <c r="GHQ160" s="4"/>
      <c r="GHR160" s="4"/>
      <c r="GHS160" s="4"/>
      <c r="GHT160" s="4"/>
      <c r="GHU160" s="4"/>
      <c r="GHV160" s="4"/>
      <c r="GHW160" s="4"/>
      <c r="GHX160" s="4"/>
      <c r="GHY160" s="4"/>
      <c r="GHZ160" s="4"/>
      <c r="GIA160" s="4"/>
      <c r="GIB160" s="4"/>
      <c r="GIC160" s="4"/>
      <c r="GID160" s="4"/>
      <c r="GIE160" s="4"/>
      <c r="GIF160" s="4"/>
      <c r="GIG160" s="4"/>
      <c r="GIH160" s="4"/>
      <c r="GII160" s="4"/>
      <c r="GIJ160" s="4"/>
      <c r="GIK160" s="4"/>
      <c r="GIL160" s="4"/>
      <c r="GIM160" s="4"/>
      <c r="GIN160" s="4"/>
      <c r="GIO160" s="4"/>
      <c r="GIP160" s="4"/>
      <c r="GIQ160" s="4"/>
      <c r="GIR160" s="4"/>
      <c r="GIS160" s="4"/>
      <c r="GIT160" s="4"/>
      <c r="GIU160" s="4"/>
      <c r="GIV160" s="4"/>
      <c r="GIW160" s="4"/>
      <c r="GIX160" s="4"/>
      <c r="GIY160" s="4"/>
      <c r="GIZ160" s="4"/>
      <c r="GJA160" s="4"/>
      <c r="GJB160" s="4"/>
      <c r="GJC160" s="4"/>
      <c r="GJD160" s="4"/>
      <c r="GJE160" s="4"/>
      <c r="GJF160" s="4"/>
      <c r="GJG160" s="4"/>
      <c r="GJH160" s="4"/>
      <c r="GJI160" s="4"/>
      <c r="GJJ160" s="4"/>
      <c r="GJK160" s="4"/>
      <c r="GJL160" s="4"/>
      <c r="GJM160" s="4"/>
      <c r="GJN160" s="4"/>
      <c r="GJO160" s="4"/>
      <c r="GJP160" s="4"/>
      <c r="GJQ160" s="4"/>
      <c r="GJR160" s="4"/>
      <c r="GJS160" s="4"/>
      <c r="GJT160" s="4"/>
      <c r="GJU160" s="4"/>
      <c r="GJV160" s="4"/>
      <c r="GJW160" s="4"/>
      <c r="GJX160" s="4"/>
      <c r="GJY160" s="4"/>
      <c r="GJZ160" s="4"/>
      <c r="GKA160" s="4"/>
      <c r="GKB160" s="4"/>
      <c r="GKC160" s="4"/>
      <c r="GKD160" s="4"/>
      <c r="GKE160" s="4"/>
      <c r="GKF160" s="4"/>
      <c r="GKG160" s="4"/>
      <c r="GKH160" s="4"/>
      <c r="GKI160" s="4"/>
      <c r="GKJ160" s="4"/>
      <c r="GKK160" s="4"/>
      <c r="GKL160" s="4"/>
      <c r="GKM160" s="4"/>
      <c r="GKN160" s="4"/>
      <c r="GKO160" s="4"/>
      <c r="GKP160" s="4"/>
      <c r="GKQ160" s="4"/>
      <c r="GKR160" s="4"/>
      <c r="GKS160" s="4"/>
      <c r="GKT160" s="4"/>
      <c r="GKU160" s="4"/>
      <c r="GKV160" s="4"/>
      <c r="GKW160" s="4"/>
      <c r="GKX160" s="4"/>
      <c r="GKY160" s="4"/>
      <c r="GKZ160" s="4"/>
      <c r="GLA160" s="4"/>
      <c r="GLB160" s="4"/>
      <c r="GLC160" s="4"/>
      <c r="GLD160" s="4"/>
      <c r="GLE160" s="4"/>
      <c r="GLF160" s="4"/>
      <c r="GLG160" s="4"/>
      <c r="GLH160" s="4"/>
      <c r="GLI160" s="4"/>
      <c r="GLJ160" s="4"/>
      <c r="GLK160" s="4"/>
      <c r="GLL160" s="4"/>
      <c r="GLM160" s="4"/>
      <c r="GLN160" s="4"/>
      <c r="GLO160" s="4"/>
      <c r="GLP160" s="4"/>
      <c r="GLQ160" s="4"/>
      <c r="GLR160" s="4"/>
      <c r="GLS160" s="4"/>
      <c r="GLT160" s="4"/>
      <c r="GLU160" s="4"/>
      <c r="GLV160" s="4"/>
      <c r="GLW160" s="4"/>
      <c r="GLX160" s="4"/>
      <c r="GLY160" s="4"/>
      <c r="GLZ160" s="4"/>
      <c r="GMA160" s="4"/>
      <c r="GMB160" s="4"/>
      <c r="GMC160" s="4"/>
      <c r="GMD160" s="4"/>
      <c r="GME160" s="4"/>
      <c r="GMF160" s="4"/>
      <c r="GMG160" s="4"/>
      <c r="GMH160" s="4"/>
      <c r="GMI160" s="4"/>
      <c r="GMJ160" s="4"/>
      <c r="GMK160" s="4"/>
      <c r="GML160" s="4"/>
      <c r="GMM160" s="4"/>
      <c r="GMN160" s="4"/>
      <c r="GMO160" s="4"/>
      <c r="GMP160" s="4"/>
      <c r="GMQ160" s="4"/>
      <c r="GMR160" s="4"/>
      <c r="GMS160" s="4"/>
      <c r="GMT160" s="4"/>
      <c r="GMU160" s="4"/>
      <c r="GMV160" s="4"/>
      <c r="GMW160" s="4"/>
      <c r="GMX160" s="4"/>
      <c r="GMY160" s="4"/>
      <c r="GMZ160" s="4"/>
      <c r="GNA160" s="4"/>
      <c r="GNB160" s="4"/>
      <c r="GNC160" s="4"/>
      <c r="GND160" s="4"/>
      <c r="GNE160" s="4"/>
      <c r="GNF160" s="4"/>
      <c r="GNG160" s="4"/>
      <c r="GNH160" s="4"/>
      <c r="GNI160" s="4"/>
      <c r="GNJ160" s="4"/>
      <c r="GNK160" s="4"/>
      <c r="GNL160" s="4"/>
      <c r="GNM160" s="4"/>
      <c r="GNN160" s="4"/>
      <c r="GNO160" s="4"/>
      <c r="GNP160" s="4"/>
      <c r="GNQ160" s="4"/>
      <c r="GNR160" s="4"/>
      <c r="GNS160" s="4"/>
      <c r="GNT160" s="4"/>
      <c r="GNU160" s="4"/>
      <c r="GNV160" s="4"/>
      <c r="GNW160" s="4"/>
      <c r="GNX160" s="4"/>
      <c r="GNY160" s="4"/>
      <c r="GNZ160" s="4"/>
      <c r="GOA160" s="4"/>
      <c r="GOB160" s="4"/>
      <c r="GOC160" s="4"/>
      <c r="GOD160" s="4"/>
      <c r="GOE160" s="4"/>
      <c r="GOF160" s="4"/>
      <c r="GOG160" s="4"/>
      <c r="GOH160" s="4"/>
      <c r="GOI160" s="4"/>
      <c r="GOJ160" s="4"/>
      <c r="GOK160" s="4"/>
      <c r="GOL160" s="4"/>
      <c r="GOM160" s="4"/>
      <c r="GON160" s="4"/>
      <c r="GOO160" s="4"/>
      <c r="GOP160" s="4"/>
      <c r="GOQ160" s="4"/>
      <c r="GOR160" s="4"/>
      <c r="GOS160" s="4"/>
      <c r="GOT160" s="4"/>
      <c r="GOU160" s="4"/>
      <c r="GOV160" s="4"/>
      <c r="GOW160" s="4"/>
      <c r="GOX160" s="4"/>
      <c r="GOY160" s="4"/>
      <c r="GOZ160" s="4"/>
      <c r="GPA160" s="4"/>
      <c r="GPB160" s="4"/>
      <c r="GPC160" s="4"/>
      <c r="GPD160" s="4"/>
      <c r="GPE160" s="4"/>
      <c r="GPF160" s="4"/>
      <c r="GPG160" s="4"/>
      <c r="GPH160" s="4"/>
      <c r="GPI160" s="4"/>
      <c r="GPJ160" s="4"/>
      <c r="GPK160" s="4"/>
      <c r="GPL160" s="4"/>
      <c r="GPM160" s="4"/>
      <c r="GPN160" s="4"/>
      <c r="GPO160" s="4"/>
      <c r="GPP160" s="4"/>
      <c r="GPQ160" s="4"/>
      <c r="GPR160" s="4"/>
      <c r="GPS160" s="4"/>
      <c r="GPT160" s="4"/>
      <c r="GPU160" s="4"/>
      <c r="GPV160" s="4"/>
      <c r="GPW160" s="4"/>
      <c r="GPX160" s="4"/>
      <c r="GPY160" s="4"/>
      <c r="GPZ160" s="4"/>
      <c r="GQA160" s="4"/>
      <c r="GQB160" s="4"/>
      <c r="GQC160" s="4"/>
      <c r="GQD160" s="4"/>
      <c r="GQE160" s="4"/>
      <c r="GQF160" s="4"/>
      <c r="GQG160" s="4"/>
      <c r="GQH160" s="4"/>
      <c r="GQI160" s="4"/>
      <c r="GQJ160" s="4"/>
      <c r="GQK160" s="4"/>
      <c r="GQL160" s="4"/>
      <c r="GQM160" s="4"/>
      <c r="GQN160" s="4"/>
      <c r="GQO160" s="4"/>
      <c r="GQP160" s="4"/>
      <c r="GQQ160" s="4"/>
      <c r="GQR160" s="4"/>
      <c r="GQS160" s="4"/>
      <c r="GQT160" s="4"/>
      <c r="GQU160" s="4"/>
      <c r="GQV160" s="4"/>
      <c r="GQW160" s="4"/>
      <c r="GQX160" s="4"/>
      <c r="GQY160" s="4"/>
      <c r="GQZ160" s="4"/>
      <c r="GRA160" s="4"/>
      <c r="GRB160" s="4"/>
      <c r="GRC160" s="4"/>
      <c r="GRD160" s="4"/>
      <c r="GRE160" s="4"/>
      <c r="GRF160" s="4"/>
      <c r="GRG160" s="4"/>
      <c r="GRH160" s="4"/>
      <c r="GRI160" s="4"/>
      <c r="GRJ160" s="4"/>
      <c r="GRK160" s="4"/>
      <c r="GRL160" s="4"/>
      <c r="GRM160" s="4"/>
      <c r="GRN160" s="4"/>
      <c r="GRO160" s="4"/>
      <c r="GRP160" s="4"/>
      <c r="GRQ160" s="4"/>
      <c r="GRR160" s="4"/>
      <c r="GRS160" s="4"/>
      <c r="GRT160" s="4"/>
      <c r="GRU160" s="4"/>
      <c r="GRV160" s="4"/>
      <c r="GRW160" s="4"/>
      <c r="GRX160" s="4"/>
      <c r="GRY160" s="4"/>
      <c r="GRZ160" s="4"/>
      <c r="GSA160" s="4"/>
      <c r="GSB160" s="4"/>
      <c r="GSC160" s="4"/>
      <c r="GSD160" s="4"/>
      <c r="GSE160" s="4"/>
      <c r="GSF160" s="4"/>
      <c r="GSG160" s="4"/>
      <c r="GSH160" s="4"/>
      <c r="GSI160" s="4"/>
      <c r="GSJ160" s="4"/>
      <c r="GSK160" s="4"/>
      <c r="GSL160" s="4"/>
      <c r="GSM160" s="4"/>
      <c r="GSN160" s="4"/>
      <c r="GSO160" s="4"/>
      <c r="GSP160" s="4"/>
      <c r="GSQ160" s="4"/>
      <c r="GSR160" s="4"/>
      <c r="GSS160" s="4"/>
      <c r="GST160" s="4"/>
      <c r="GSU160" s="4"/>
      <c r="GSV160" s="4"/>
      <c r="GSW160" s="4"/>
      <c r="GSX160" s="4"/>
      <c r="GSY160" s="4"/>
      <c r="GSZ160" s="4"/>
      <c r="GTA160" s="4"/>
      <c r="GTB160" s="4"/>
      <c r="GTC160" s="4"/>
      <c r="GTD160" s="4"/>
      <c r="GTE160" s="4"/>
      <c r="GTF160" s="4"/>
      <c r="GTG160" s="4"/>
      <c r="GTH160" s="4"/>
      <c r="GTI160" s="4"/>
      <c r="GTJ160" s="4"/>
      <c r="GTK160" s="4"/>
      <c r="GTL160" s="4"/>
      <c r="GTM160" s="4"/>
      <c r="GTN160" s="4"/>
      <c r="GTO160" s="4"/>
      <c r="GTP160" s="4"/>
      <c r="GTQ160" s="4"/>
      <c r="GTR160" s="4"/>
      <c r="GTS160" s="4"/>
      <c r="GTT160" s="4"/>
      <c r="GTU160" s="4"/>
      <c r="GTV160" s="4"/>
      <c r="GTW160" s="4"/>
      <c r="GTX160" s="4"/>
      <c r="GTY160" s="4"/>
      <c r="GTZ160" s="4"/>
      <c r="GUA160" s="4"/>
      <c r="GUB160" s="4"/>
      <c r="GUC160" s="4"/>
      <c r="GUD160" s="4"/>
      <c r="GUE160" s="4"/>
      <c r="GUF160" s="4"/>
      <c r="GUG160" s="4"/>
      <c r="GUH160" s="4"/>
      <c r="GUI160" s="4"/>
      <c r="GUJ160" s="4"/>
      <c r="GUK160" s="4"/>
      <c r="GUL160" s="4"/>
      <c r="GUM160" s="4"/>
      <c r="GUN160" s="4"/>
      <c r="GUO160" s="4"/>
      <c r="GUP160" s="4"/>
      <c r="GUQ160" s="4"/>
      <c r="GUR160" s="4"/>
      <c r="GUS160" s="4"/>
      <c r="GUT160" s="4"/>
      <c r="GUU160" s="4"/>
      <c r="GUV160" s="4"/>
      <c r="GUW160" s="4"/>
      <c r="GUX160" s="4"/>
      <c r="GUY160" s="4"/>
      <c r="GUZ160" s="4"/>
      <c r="GVA160" s="4"/>
      <c r="GVB160" s="4"/>
      <c r="GVC160" s="4"/>
      <c r="GVD160" s="4"/>
      <c r="GVE160" s="4"/>
      <c r="GVF160" s="4"/>
      <c r="GVG160" s="4"/>
      <c r="GVH160" s="4"/>
      <c r="GVI160" s="4"/>
      <c r="GVJ160" s="4"/>
      <c r="GVK160" s="4"/>
      <c r="GVL160" s="4"/>
      <c r="GVM160" s="4"/>
      <c r="GVN160" s="4"/>
      <c r="GVO160" s="4"/>
      <c r="GVP160" s="4"/>
      <c r="GVQ160" s="4"/>
      <c r="GVR160" s="4"/>
      <c r="GVS160" s="4"/>
      <c r="GVT160" s="4"/>
      <c r="GVU160" s="4"/>
      <c r="GVV160" s="4"/>
      <c r="GVW160" s="4"/>
      <c r="GVX160" s="4"/>
      <c r="GVY160" s="4"/>
      <c r="GVZ160" s="4"/>
      <c r="GWA160" s="4"/>
      <c r="GWB160" s="4"/>
      <c r="GWC160" s="4"/>
      <c r="GWD160" s="4"/>
      <c r="GWE160" s="4"/>
      <c r="GWF160" s="4"/>
      <c r="GWG160" s="4"/>
      <c r="GWH160" s="4"/>
      <c r="GWI160" s="4"/>
      <c r="GWJ160" s="4"/>
      <c r="GWK160" s="4"/>
      <c r="GWL160" s="4"/>
      <c r="GWM160" s="4"/>
      <c r="GWN160" s="4"/>
      <c r="GWO160" s="4"/>
      <c r="GWP160" s="4"/>
      <c r="GWQ160" s="4"/>
      <c r="GWR160" s="4"/>
      <c r="GWS160" s="4"/>
      <c r="GWT160" s="4"/>
      <c r="GWU160" s="4"/>
      <c r="GWV160" s="4"/>
      <c r="GWW160" s="4"/>
      <c r="GWX160" s="4"/>
      <c r="GWY160" s="4"/>
      <c r="GWZ160" s="4"/>
      <c r="GXA160" s="4"/>
      <c r="GXB160" s="4"/>
      <c r="GXC160" s="4"/>
      <c r="GXD160" s="4"/>
      <c r="GXE160" s="4"/>
      <c r="GXF160" s="4"/>
      <c r="GXG160" s="4"/>
      <c r="GXH160" s="4"/>
      <c r="GXI160" s="4"/>
      <c r="GXJ160" s="4"/>
      <c r="GXK160" s="4"/>
      <c r="GXL160" s="4"/>
      <c r="GXM160" s="4"/>
      <c r="GXN160" s="4"/>
      <c r="GXO160" s="4"/>
      <c r="GXP160" s="4"/>
      <c r="GXQ160" s="4"/>
      <c r="GXR160" s="4"/>
      <c r="GXS160" s="4"/>
      <c r="GXT160" s="4"/>
      <c r="GXU160" s="4"/>
      <c r="GXV160" s="4"/>
      <c r="GXW160" s="4"/>
      <c r="GXX160" s="4"/>
      <c r="GXY160" s="4"/>
      <c r="GXZ160" s="4"/>
      <c r="GYA160" s="4"/>
      <c r="GYB160" s="4"/>
      <c r="GYC160" s="4"/>
      <c r="GYD160" s="4"/>
      <c r="GYE160" s="4"/>
      <c r="GYF160" s="4"/>
      <c r="GYG160" s="4"/>
      <c r="GYH160" s="4"/>
      <c r="GYI160" s="4"/>
      <c r="GYJ160" s="4"/>
      <c r="GYK160" s="4"/>
      <c r="GYL160" s="4"/>
      <c r="GYM160" s="4"/>
      <c r="GYN160" s="4"/>
      <c r="GYO160" s="4"/>
      <c r="GYP160" s="4"/>
      <c r="GYQ160" s="4"/>
      <c r="GYR160" s="4"/>
      <c r="GYS160" s="4"/>
      <c r="GYT160" s="4"/>
      <c r="GYU160" s="4"/>
      <c r="GYV160" s="4"/>
      <c r="GYW160" s="4"/>
      <c r="GYX160" s="4"/>
      <c r="GYY160" s="4"/>
      <c r="GYZ160" s="4"/>
      <c r="GZA160" s="4"/>
      <c r="GZB160" s="4"/>
      <c r="GZC160" s="4"/>
      <c r="GZD160" s="4"/>
      <c r="GZE160" s="4"/>
      <c r="GZF160" s="4"/>
      <c r="GZG160" s="4"/>
      <c r="GZH160" s="4"/>
      <c r="GZI160" s="4"/>
      <c r="GZJ160" s="4"/>
      <c r="GZK160" s="4"/>
      <c r="GZL160" s="4"/>
      <c r="GZM160" s="4"/>
      <c r="GZN160" s="4"/>
      <c r="GZO160" s="4"/>
      <c r="GZP160" s="4"/>
      <c r="GZQ160" s="4"/>
      <c r="GZR160" s="4"/>
      <c r="GZS160" s="4"/>
      <c r="GZT160" s="4"/>
      <c r="GZU160" s="4"/>
      <c r="GZV160" s="4"/>
      <c r="GZW160" s="4"/>
      <c r="GZX160" s="4"/>
      <c r="GZY160" s="4"/>
      <c r="GZZ160" s="4"/>
      <c r="HAA160" s="4"/>
      <c r="HAB160" s="4"/>
      <c r="HAC160" s="4"/>
      <c r="HAD160" s="4"/>
      <c r="HAE160" s="4"/>
      <c r="HAF160" s="4"/>
      <c r="HAG160" s="4"/>
      <c r="HAH160" s="4"/>
      <c r="HAI160" s="4"/>
      <c r="HAJ160" s="4"/>
      <c r="HAK160" s="4"/>
      <c r="HAL160" s="4"/>
      <c r="HAM160" s="4"/>
      <c r="HAN160" s="4"/>
      <c r="HAO160" s="4"/>
      <c r="HAP160" s="4"/>
      <c r="HAQ160" s="4"/>
      <c r="HAR160" s="4"/>
      <c r="HAS160" s="4"/>
      <c r="HAT160" s="4"/>
      <c r="HAU160" s="4"/>
      <c r="HAV160" s="4"/>
      <c r="HAW160" s="4"/>
      <c r="HAX160" s="4"/>
      <c r="HAY160" s="4"/>
      <c r="HAZ160" s="4"/>
      <c r="HBA160" s="4"/>
      <c r="HBB160" s="4"/>
      <c r="HBC160" s="4"/>
      <c r="HBD160" s="4"/>
      <c r="HBE160" s="4"/>
      <c r="HBF160" s="4"/>
      <c r="HBG160" s="4"/>
      <c r="HBH160" s="4"/>
      <c r="HBI160" s="4"/>
      <c r="HBJ160" s="4"/>
      <c r="HBK160" s="4"/>
      <c r="HBL160" s="4"/>
      <c r="HBM160" s="4"/>
      <c r="HBN160" s="4"/>
      <c r="HBO160" s="4"/>
      <c r="HBP160" s="4"/>
      <c r="HBQ160" s="4"/>
      <c r="HBR160" s="4"/>
      <c r="HBS160" s="4"/>
      <c r="HBT160" s="4"/>
      <c r="HBU160" s="4"/>
      <c r="HBV160" s="4"/>
      <c r="HBW160" s="4"/>
      <c r="HBX160" s="4"/>
      <c r="HBY160" s="4"/>
      <c r="HBZ160" s="4"/>
      <c r="HCA160" s="4"/>
      <c r="HCB160" s="4"/>
      <c r="HCC160" s="4"/>
      <c r="HCD160" s="4"/>
      <c r="HCE160" s="4"/>
      <c r="HCF160" s="4"/>
      <c r="HCG160" s="4"/>
      <c r="HCH160" s="4"/>
      <c r="HCI160" s="4"/>
      <c r="HCJ160" s="4"/>
      <c r="HCK160" s="4"/>
      <c r="HCL160" s="4"/>
      <c r="HCM160" s="4"/>
      <c r="HCN160" s="4"/>
      <c r="HCO160" s="4"/>
      <c r="HCP160" s="4"/>
      <c r="HCQ160" s="4"/>
      <c r="HCR160" s="4"/>
      <c r="HCS160" s="4"/>
      <c r="HCT160" s="4"/>
      <c r="HCU160" s="4"/>
      <c r="HCV160" s="4"/>
      <c r="HCW160" s="4"/>
      <c r="HCX160" s="4"/>
      <c r="HCY160" s="4"/>
      <c r="HCZ160" s="4"/>
      <c r="HDA160" s="4"/>
      <c r="HDB160" s="4"/>
      <c r="HDC160" s="4"/>
      <c r="HDD160" s="4"/>
      <c r="HDE160" s="4"/>
      <c r="HDF160" s="4"/>
      <c r="HDG160" s="4"/>
      <c r="HDH160" s="4"/>
      <c r="HDI160" s="4"/>
      <c r="HDJ160" s="4"/>
      <c r="HDK160" s="4"/>
      <c r="HDL160" s="4"/>
      <c r="HDM160" s="4"/>
      <c r="HDN160" s="4"/>
      <c r="HDO160" s="4"/>
      <c r="HDP160" s="4"/>
      <c r="HDQ160" s="4"/>
      <c r="HDR160" s="4"/>
      <c r="HDS160" s="4"/>
      <c r="HDT160" s="4"/>
      <c r="HDU160" s="4"/>
      <c r="HDV160" s="4"/>
      <c r="HDW160" s="4"/>
      <c r="HDX160" s="4"/>
      <c r="HDY160" s="4"/>
      <c r="HDZ160" s="4"/>
      <c r="HEA160" s="4"/>
      <c r="HEB160" s="4"/>
      <c r="HEC160" s="4"/>
      <c r="HED160" s="4"/>
      <c r="HEE160" s="4"/>
      <c r="HEF160" s="4"/>
      <c r="HEG160" s="4"/>
      <c r="HEH160" s="4"/>
      <c r="HEI160" s="4"/>
      <c r="HEJ160" s="4"/>
      <c r="HEK160" s="4"/>
      <c r="HEL160" s="4"/>
      <c r="HEM160" s="4"/>
      <c r="HEN160" s="4"/>
      <c r="HEO160" s="4"/>
      <c r="HEP160" s="4"/>
      <c r="HEQ160" s="4"/>
      <c r="HER160" s="4"/>
      <c r="HES160" s="4"/>
      <c r="HET160" s="4"/>
      <c r="HEU160" s="4"/>
      <c r="HEV160" s="4"/>
      <c r="HEW160" s="4"/>
      <c r="HEX160" s="4"/>
      <c r="HEY160" s="4"/>
      <c r="HEZ160" s="4"/>
      <c r="HFA160" s="4"/>
      <c r="HFB160" s="4"/>
      <c r="HFC160" s="4"/>
      <c r="HFD160" s="4"/>
      <c r="HFE160" s="4"/>
      <c r="HFF160" s="4"/>
      <c r="HFG160" s="4"/>
      <c r="HFH160" s="4"/>
      <c r="HFI160" s="4"/>
      <c r="HFJ160" s="4"/>
      <c r="HFK160" s="4"/>
      <c r="HFL160" s="4"/>
      <c r="HFM160" s="4"/>
      <c r="HFN160" s="4"/>
      <c r="HFO160" s="4"/>
      <c r="HFP160" s="4"/>
      <c r="HFQ160" s="4"/>
      <c r="HFR160" s="4"/>
      <c r="HFS160" s="4"/>
      <c r="HFT160" s="4"/>
      <c r="HFU160" s="4"/>
      <c r="HFV160" s="4"/>
      <c r="HFW160" s="4"/>
      <c r="HFX160" s="4"/>
      <c r="HFY160" s="4"/>
      <c r="HFZ160" s="4"/>
      <c r="HGA160" s="4"/>
      <c r="HGB160" s="4"/>
      <c r="HGC160" s="4"/>
      <c r="HGD160" s="4"/>
      <c r="HGE160" s="4"/>
      <c r="HGF160" s="4"/>
      <c r="HGG160" s="4"/>
      <c r="HGH160" s="4"/>
      <c r="HGI160" s="4"/>
      <c r="HGJ160" s="4"/>
      <c r="HGK160" s="4"/>
      <c r="HGL160" s="4"/>
      <c r="HGM160" s="4"/>
      <c r="HGN160" s="4"/>
      <c r="HGO160" s="4"/>
      <c r="HGP160" s="4"/>
      <c r="HGQ160" s="4"/>
      <c r="HGR160" s="4"/>
      <c r="HGS160" s="4"/>
      <c r="HGT160" s="4"/>
      <c r="HGU160" s="4"/>
      <c r="HGV160" s="4"/>
      <c r="HGW160" s="4"/>
      <c r="HGX160" s="4"/>
      <c r="HGY160" s="4"/>
      <c r="HGZ160" s="4"/>
      <c r="HHA160" s="4"/>
      <c r="HHB160" s="4"/>
      <c r="HHC160" s="4"/>
      <c r="HHD160" s="4"/>
      <c r="HHE160" s="4"/>
      <c r="HHF160" s="4"/>
      <c r="HHG160" s="4"/>
      <c r="HHH160" s="4"/>
      <c r="HHI160" s="4"/>
      <c r="HHJ160" s="4"/>
      <c r="HHK160" s="4"/>
      <c r="HHL160" s="4"/>
      <c r="HHM160" s="4"/>
      <c r="HHN160" s="4"/>
      <c r="HHO160" s="4"/>
      <c r="HHP160" s="4"/>
      <c r="HHQ160" s="4"/>
      <c r="HHR160" s="4"/>
      <c r="HHS160" s="4"/>
      <c r="HHT160" s="4"/>
      <c r="HHU160" s="4"/>
      <c r="HHV160" s="4"/>
      <c r="HHW160" s="4"/>
      <c r="HHX160" s="4"/>
      <c r="HHY160" s="4"/>
      <c r="HHZ160" s="4"/>
      <c r="HIA160" s="4"/>
      <c r="HIB160" s="4"/>
      <c r="HIC160" s="4"/>
      <c r="HID160" s="4"/>
      <c r="HIE160" s="4"/>
      <c r="HIF160" s="4"/>
      <c r="HIG160" s="4"/>
      <c r="HIH160" s="4"/>
      <c r="HII160" s="4"/>
      <c r="HIJ160" s="4"/>
      <c r="HIK160" s="4"/>
      <c r="HIL160" s="4"/>
      <c r="HIM160" s="4"/>
      <c r="HIN160" s="4"/>
      <c r="HIO160" s="4"/>
      <c r="HIP160" s="4"/>
      <c r="HIQ160" s="4"/>
      <c r="HIR160" s="4"/>
      <c r="HIS160" s="4"/>
      <c r="HIT160" s="4"/>
      <c r="HIU160" s="4"/>
      <c r="HIV160" s="4"/>
      <c r="HIW160" s="4"/>
      <c r="HIX160" s="4"/>
      <c r="HIY160" s="4"/>
      <c r="HIZ160" s="4"/>
      <c r="HJA160" s="4"/>
      <c r="HJB160" s="4"/>
      <c r="HJC160" s="4"/>
      <c r="HJD160" s="4"/>
      <c r="HJE160" s="4"/>
      <c r="HJF160" s="4"/>
      <c r="HJG160" s="4"/>
      <c r="HJH160" s="4"/>
      <c r="HJI160" s="4"/>
      <c r="HJJ160" s="4"/>
      <c r="HJK160" s="4"/>
      <c r="HJL160" s="4"/>
      <c r="HJM160" s="4"/>
      <c r="HJN160" s="4"/>
      <c r="HJO160" s="4"/>
      <c r="HJP160" s="4"/>
      <c r="HJQ160" s="4"/>
      <c r="HJR160" s="4"/>
      <c r="HJS160" s="4"/>
      <c r="HJT160" s="4"/>
      <c r="HJU160" s="4"/>
      <c r="HJV160" s="4"/>
      <c r="HJW160" s="4"/>
      <c r="HJX160" s="4"/>
      <c r="HJY160" s="4"/>
      <c r="HJZ160" s="4"/>
      <c r="HKA160" s="4"/>
      <c r="HKB160" s="4"/>
      <c r="HKC160" s="4"/>
      <c r="HKD160" s="4"/>
      <c r="HKE160" s="4"/>
      <c r="HKF160" s="4"/>
      <c r="HKG160" s="4"/>
      <c r="HKH160" s="4"/>
      <c r="HKI160" s="4"/>
      <c r="HKJ160" s="4"/>
      <c r="HKK160" s="4"/>
      <c r="HKL160" s="4"/>
      <c r="HKM160" s="4"/>
      <c r="HKN160" s="4"/>
      <c r="HKO160" s="4"/>
      <c r="HKP160" s="4"/>
      <c r="HKQ160" s="4"/>
      <c r="HKR160" s="4"/>
      <c r="HKS160" s="4"/>
      <c r="HKT160" s="4"/>
      <c r="HKU160" s="4"/>
      <c r="HKV160" s="4"/>
      <c r="HKW160" s="4"/>
      <c r="HKX160" s="4"/>
      <c r="HKY160" s="4"/>
      <c r="HKZ160" s="4"/>
      <c r="HLA160" s="4"/>
      <c r="HLB160" s="4"/>
      <c r="HLC160" s="4"/>
      <c r="HLD160" s="4"/>
      <c r="HLE160" s="4"/>
      <c r="HLF160" s="4"/>
      <c r="HLG160" s="4"/>
      <c r="HLH160" s="4"/>
      <c r="HLI160" s="4"/>
      <c r="HLJ160" s="4"/>
      <c r="HLK160" s="4"/>
      <c r="HLL160" s="4"/>
      <c r="HLM160" s="4"/>
      <c r="HLN160" s="4"/>
      <c r="HLO160" s="4"/>
      <c r="HLP160" s="4"/>
      <c r="HLQ160" s="4"/>
      <c r="HLR160" s="4"/>
      <c r="HLS160" s="4"/>
      <c r="HLT160" s="4"/>
      <c r="HLU160" s="4"/>
      <c r="HLV160" s="4"/>
      <c r="HLW160" s="4"/>
      <c r="HLX160" s="4"/>
      <c r="HLY160" s="4"/>
      <c r="HLZ160" s="4"/>
      <c r="HMA160" s="4"/>
      <c r="HMB160" s="4"/>
      <c r="HMC160" s="4"/>
      <c r="HMD160" s="4"/>
      <c r="HME160" s="4"/>
      <c r="HMF160" s="4"/>
      <c r="HMG160" s="4"/>
      <c r="HMH160" s="4"/>
      <c r="HMI160" s="4"/>
      <c r="HMJ160" s="4"/>
      <c r="HMK160" s="4"/>
      <c r="HML160" s="4"/>
      <c r="HMM160" s="4"/>
      <c r="HMN160" s="4"/>
      <c r="HMO160" s="4"/>
      <c r="HMP160" s="4"/>
      <c r="HMQ160" s="4"/>
      <c r="HMR160" s="4"/>
      <c r="HMS160" s="4"/>
      <c r="HMT160" s="4"/>
      <c r="HMU160" s="4"/>
      <c r="HMV160" s="4"/>
      <c r="HMW160" s="4"/>
      <c r="HMX160" s="4"/>
      <c r="HMY160" s="4"/>
      <c r="HMZ160" s="4"/>
      <c r="HNA160" s="4"/>
      <c r="HNB160" s="4"/>
      <c r="HNC160" s="4"/>
      <c r="HND160" s="4"/>
      <c r="HNE160" s="4"/>
      <c r="HNF160" s="4"/>
      <c r="HNG160" s="4"/>
      <c r="HNH160" s="4"/>
      <c r="HNI160" s="4"/>
      <c r="HNJ160" s="4"/>
      <c r="HNK160" s="4"/>
      <c r="HNL160" s="4"/>
      <c r="HNM160" s="4"/>
      <c r="HNN160" s="4"/>
      <c r="HNO160" s="4"/>
      <c r="HNP160" s="4"/>
      <c r="HNQ160" s="4"/>
      <c r="HNR160" s="4"/>
      <c r="HNS160" s="4"/>
      <c r="HNT160" s="4"/>
      <c r="HNU160" s="4"/>
      <c r="HNV160" s="4"/>
      <c r="HNW160" s="4"/>
      <c r="HNX160" s="4"/>
      <c r="HNY160" s="4"/>
      <c r="HNZ160" s="4"/>
      <c r="HOA160" s="4"/>
      <c r="HOB160" s="4"/>
      <c r="HOC160" s="4"/>
      <c r="HOD160" s="4"/>
      <c r="HOE160" s="4"/>
      <c r="HOF160" s="4"/>
      <c r="HOG160" s="4"/>
      <c r="HOH160" s="4"/>
      <c r="HOI160" s="4"/>
      <c r="HOJ160" s="4"/>
      <c r="HOK160" s="4"/>
      <c r="HOL160" s="4"/>
      <c r="HOM160" s="4"/>
      <c r="HON160" s="4"/>
      <c r="HOO160" s="4"/>
      <c r="HOP160" s="4"/>
      <c r="HOQ160" s="4"/>
      <c r="HOR160" s="4"/>
      <c r="HOS160" s="4"/>
      <c r="HOT160" s="4"/>
      <c r="HOU160" s="4"/>
      <c r="HOV160" s="4"/>
      <c r="HOW160" s="4"/>
      <c r="HOX160" s="4"/>
      <c r="HOY160" s="4"/>
      <c r="HOZ160" s="4"/>
      <c r="HPA160" s="4"/>
      <c r="HPB160" s="4"/>
      <c r="HPC160" s="4"/>
      <c r="HPD160" s="4"/>
      <c r="HPE160" s="4"/>
      <c r="HPF160" s="4"/>
      <c r="HPG160" s="4"/>
      <c r="HPH160" s="4"/>
      <c r="HPI160" s="4"/>
      <c r="HPJ160" s="4"/>
      <c r="HPK160" s="4"/>
      <c r="HPL160" s="4"/>
      <c r="HPM160" s="4"/>
      <c r="HPN160" s="4"/>
      <c r="HPO160" s="4"/>
      <c r="HPP160" s="4"/>
      <c r="HPQ160" s="4"/>
      <c r="HPR160" s="4"/>
      <c r="HPS160" s="4"/>
      <c r="HPT160" s="4"/>
      <c r="HPU160" s="4"/>
      <c r="HPV160" s="4"/>
      <c r="HPW160" s="4"/>
      <c r="HPX160" s="4"/>
      <c r="HPY160" s="4"/>
      <c r="HPZ160" s="4"/>
      <c r="HQA160" s="4"/>
      <c r="HQB160" s="4"/>
      <c r="HQC160" s="4"/>
      <c r="HQD160" s="4"/>
      <c r="HQE160" s="4"/>
      <c r="HQF160" s="4"/>
      <c r="HQG160" s="4"/>
      <c r="HQH160" s="4"/>
      <c r="HQI160" s="4"/>
      <c r="HQJ160" s="4"/>
      <c r="HQK160" s="4"/>
      <c r="HQL160" s="4"/>
      <c r="HQM160" s="4"/>
      <c r="HQN160" s="4"/>
      <c r="HQO160" s="4"/>
      <c r="HQP160" s="4"/>
      <c r="HQQ160" s="4"/>
      <c r="HQR160" s="4"/>
      <c r="HQS160" s="4"/>
      <c r="HQT160" s="4"/>
      <c r="HQU160" s="4"/>
      <c r="HQV160" s="4"/>
      <c r="HQW160" s="4"/>
      <c r="HQX160" s="4"/>
      <c r="HQY160" s="4"/>
      <c r="HQZ160" s="4"/>
      <c r="HRA160" s="4"/>
      <c r="HRB160" s="4"/>
      <c r="HRC160" s="4"/>
      <c r="HRD160" s="4"/>
      <c r="HRE160" s="4"/>
      <c r="HRF160" s="4"/>
      <c r="HRG160" s="4"/>
      <c r="HRH160" s="4"/>
      <c r="HRI160" s="4"/>
      <c r="HRJ160" s="4"/>
      <c r="HRK160" s="4"/>
      <c r="HRL160" s="4"/>
      <c r="HRM160" s="4"/>
      <c r="HRN160" s="4"/>
      <c r="HRO160" s="4"/>
      <c r="HRP160" s="4"/>
      <c r="HRQ160" s="4"/>
      <c r="HRR160" s="4"/>
      <c r="HRS160" s="4"/>
      <c r="HRT160" s="4"/>
      <c r="HRU160" s="4"/>
      <c r="HRV160" s="4"/>
      <c r="HRW160" s="4"/>
      <c r="HRX160" s="4"/>
      <c r="HRY160" s="4"/>
      <c r="HRZ160" s="4"/>
      <c r="HSA160" s="4"/>
      <c r="HSB160" s="4"/>
      <c r="HSC160" s="4"/>
      <c r="HSD160" s="4"/>
      <c r="HSE160" s="4"/>
      <c r="HSF160" s="4"/>
      <c r="HSG160" s="4"/>
      <c r="HSH160" s="4"/>
      <c r="HSI160" s="4"/>
      <c r="HSJ160" s="4"/>
      <c r="HSK160" s="4"/>
      <c r="HSL160" s="4"/>
      <c r="HSM160" s="4"/>
      <c r="HSN160" s="4"/>
      <c r="HSO160" s="4"/>
      <c r="HSP160" s="4"/>
      <c r="HSQ160" s="4"/>
      <c r="HSR160" s="4"/>
      <c r="HSS160" s="4"/>
      <c r="HST160" s="4"/>
      <c r="HSU160" s="4"/>
      <c r="HSV160" s="4"/>
      <c r="HSW160" s="4"/>
      <c r="HSX160" s="4"/>
      <c r="HSY160" s="4"/>
      <c r="HSZ160" s="4"/>
      <c r="HTA160" s="4"/>
      <c r="HTB160" s="4"/>
      <c r="HTC160" s="4"/>
      <c r="HTD160" s="4"/>
      <c r="HTE160" s="4"/>
      <c r="HTF160" s="4"/>
      <c r="HTG160" s="4"/>
      <c r="HTH160" s="4"/>
      <c r="HTI160" s="4"/>
      <c r="HTJ160" s="4"/>
      <c r="HTK160" s="4"/>
      <c r="HTL160" s="4"/>
      <c r="HTM160" s="4"/>
      <c r="HTN160" s="4"/>
      <c r="HTO160" s="4"/>
      <c r="HTP160" s="4"/>
      <c r="HTQ160" s="4"/>
      <c r="HTR160" s="4"/>
      <c r="HTS160" s="4"/>
      <c r="HTT160" s="4"/>
      <c r="HTU160" s="4"/>
      <c r="HTV160" s="4"/>
      <c r="HTW160" s="4"/>
      <c r="HTX160" s="4"/>
      <c r="HTY160" s="4"/>
      <c r="HTZ160" s="4"/>
      <c r="HUA160" s="4"/>
      <c r="HUB160" s="4"/>
      <c r="HUC160" s="4"/>
      <c r="HUD160" s="4"/>
      <c r="HUE160" s="4"/>
      <c r="HUF160" s="4"/>
      <c r="HUG160" s="4"/>
      <c r="HUH160" s="4"/>
      <c r="HUI160" s="4"/>
      <c r="HUJ160" s="4"/>
      <c r="HUK160" s="4"/>
      <c r="HUL160" s="4"/>
      <c r="HUM160" s="4"/>
      <c r="HUN160" s="4"/>
      <c r="HUO160" s="4"/>
      <c r="HUP160" s="4"/>
      <c r="HUQ160" s="4"/>
      <c r="HUR160" s="4"/>
      <c r="HUS160" s="4"/>
      <c r="HUT160" s="4"/>
      <c r="HUU160" s="4"/>
      <c r="HUV160" s="4"/>
      <c r="HUW160" s="4"/>
      <c r="HUX160" s="4"/>
      <c r="HUY160" s="4"/>
      <c r="HUZ160" s="4"/>
      <c r="HVA160" s="4"/>
      <c r="HVB160" s="4"/>
      <c r="HVC160" s="4"/>
      <c r="HVD160" s="4"/>
      <c r="HVE160" s="4"/>
      <c r="HVF160" s="4"/>
      <c r="HVG160" s="4"/>
      <c r="HVH160" s="4"/>
      <c r="HVI160" s="4"/>
      <c r="HVJ160" s="4"/>
      <c r="HVK160" s="4"/>
      <c r="HVL160" s="4"/>
      <c r="HVM160" s="4"/>
      <c r="HVN160" s="4"/>
      <c r="HVO160" s="4"/>
      <c r="HVP160" s="4"/>
      <c r="HVQ160" s="4"/>
      <c r="HVR160" s="4"/>
      <c r="HVS160" s="4"/>
      <c r="HVT160" s="4"/>
      <c r="HVU160" s="4"/>
      <c r="HVV160" s="4"/>
      <c r="HVW160" s="4"/>
      <c r="HVX160" s="4"/>
      <c r="HVY160" s="4"/>
      <c r="HVZ160" s="4"/>
      <c r="HWA160" s="4"/>
      <c r="HWB160" s="4"/>
      <c r="HWC160" s="4"/>
      <c r="HWD160" s="4"/>
      <c r="HWE160" s="4"/>
      <c r="HWF160" s="4"/>
      <c r="HWG160" s="4"/>
      <c r="HWH160" s="4"/>
      <c r="HWI160" s="4"/>
      <c r="HWJ160" s="4"/>
      <c r="HWK160" s="4"/>
      <c r="HWL160" s="4"/>
      <c r="HWM160" s="4"/>
      <c r="HWN160" s="4"/>
      <c r="HWO160" s="4"/>
      <c r="HWP160" s="4"/>
      <c r="HWQ160" s="4"/>
      <c r="HWR160" s="4"/>
      <c r="HWS160" s="4"/>
      <c r="HWT160" s="4"/>
      <c r="HWU160" s="4"/>
      <c r="HWV160" s="4"/>
      <c r="HWW160" s="4"/>
      <c r="HWX160" s="4"/>
      <c r="HWY160" s="4"/>
      <c r="HWZ160" s="4"/>
      <c r="HXA160" s="4"/>
      <c r="HXB160" s="4"/>
      <c r="HXC160" s="4"/>
      <c r="HXD160" s="4"/>
      <c r="HXE160" s="4"/>
      <c r="HXF160" s="4"/>
      <c r="HXG160" s="4"/>
      <c r="HXH160" s="4"/>
      <c r="HXI160" s="4"/>
      <c r="HXJ160" s="4"/>
      <c r="HXK160" s="4"/>
      <c r="HXL160" s="4"/>
      <c r="HXM160" s="4"/>
      <c r="HXN160" s="4"/>
      <c r="HXO160" s="4"/>
      <c r="HXP160" s="4"/>
      <c r="HXQ160" s="4"/>
      <c r="HXR160" s="4"/>
      <c r="HXS160" s="4"/>
      <c r="HXT160" s="4"/>
      <c r="HXU160" s="4"/>
      <c r="HXV160" s="4"/>
      <c r="HXW160" s="4"/>
      <c r="HXX160" s="4"/>
      <c r="HXY160" s="4"/>
      <c r="HXZ160" s="4"/>
      <c r="HYA160" s="4"/>
      <c r="HYB160" s="4"/>
      <c r="HYC160" s="4"/>
      <c r="HYD160" s="4"/>
      <c r="HYE160" s="4"/>
      <c r="HYF160" s="4"/>
      <c r="HYG160" s="4"/>
      <c r="HYH160" s="4"/>
      <c r="HYI160" s="4"/>
      <c r="HYJ160" s="4"/>
      <c r="HYK160" s="4"/>
      <c r="HYL160" s="4"/>
      <c r="HYM160" s="4"/>
      <c r="HYN160" s="4"/>
      <c r="HYO160" s="4"/>
      <c r="HYP160" s="4"/>
      <c r="HYQ160" s="4"/>
      <c r="HYR160" s="4"/>
      <c r="HYS160" s="4"/>
      <c r="HYT160" s="4"/>
      <c r="HYU160" s="4"/>
      <c r="HYV160" s="4"/>
      <c r="HYW160" s="4"/>
      <c r="HYX160" s="4"/>
      <c r="HYY160" s="4"/>
      <c r="HYZ160" s="4"/>
      <c r="HZA160" s="4"/>
      <c r="HZB160" s="4"/>
      <c r="HZC160" s="4"/>
      <c r="HZD160" s="4"/>
      <c r="HZE160" s="4"/>
      <c r="HZF160" s="4"/>
      <c r="HZG160" s="4"/>
      <c r="HZH160" s="4"/>
      <c r="HZI160" s="4"/>
      <c r="HZJ160" s="4"/>
      <c r="HZK160" s="4"/>
      <c r="HZL160" s="4"/>
      <c r="HZM160" s="4"/>
      <c r="HZN160" s="4"/>
      <c r="HZO160" s="4"/>
      <c r="HZP160" s="4"/>
      <c r="HZQ160" s="4"/>
      <c r="HZR160" s="4"/>
      <c r="HZS160" s="4"/>
      <c r="HZT160" s="4"/>
      <c r="HZU160" s="4"/>
      <c r="HZV160" s="4"/>
      <c r="HZW160" s="4"/>
      <c r="HZX160" s="4"/>
      <c r="HZY160" s="4"/>
      <c r="HZZ160" s="4"/>
      <c r="IAA160" s="4"/>
      <c r="IAB160" s="4"/>
      <c r="IAC160" s="4"/>
      <c r="IAD160" s="4"/>
      <c r="IAE160" s="4"/>
      <c r="IAF160" s="4"/>
      <c r="IAG160" s="4"/>
      <c r="IAH160" s="4"/>
      <c r="IAI160" s="4"/>
      <c r="IAJ160" s="4"/>
      <c r="IAK160" s="4"/>
      <c r="IAL160" s="4"/>
      <c r="IAM160" s="4"/>
      <c r="IAN160" s="4"/>
      <c r="IAO160" s="4"/>
      <c r="IAP160" s="4"/>
      <c r="IAQ160" s="4"/>
      <c r="IAR160" s="4"/>
      <c r="IAS160" s="4"/>
      <c r="IAT160" s="4"/>
      <c r="IAU160" s="4"/>
      <c r="IAV160" s="4"/>
      <c r="IAW160" s="4"/>
      <c r="IAX160" s="4"/>
      <c r="IAY160" s="4"/>
      <c r="IAZ160" s="4"/>
      <c r="IBA160" s="4"/>
      <c r="IBB160" s="4"/>
      <c r="IBC160" s="4"/>
      <c r="IBD160" s="4"/>
      <c r="IBE160" s="4"/>
      <c r="IBF160" s="4"/>
      <c r="IBG160" s="4"/>
      <c r="IBH160" s="4"/>
      <c r="IBI160" s="4"/>
      <c r="IBJ160" s="4"/>
      <c r="IBK160" s="4"/>
      <c r="IBL160" s="4"/>
      <c r="IBM160" s="4"/>
      <c r="IBN160" s="4"/>
      <c r="IBO160" s="4"/>
      <c r="IBP160" s="4"/>
      <c r="IBQ160" s="4"/>
      <c r="IBR160" s="4"/>
      <c r="IBS160" s="4"/>
      <c r="IBT160" s="4"/>
      <c r="IBU160" s="4"/>
      <c r="IBV160" s="4"/>
      <c r="IBW160" s="4"/>
      <c r="IBX160" s="4"/>
      <c r="IBY160" s="4"/>
      <c r="IBZ160" s="4"/>
      <c r="ICA160" s="4"/>
      <c r="ICB160" s="4"/>
      <c r="ICC160" s="4"/>
      <c r="ICD160" s="4"/>
      <c r="ICE160" s="4"/>
      <c r="ICF160" s="4"/>
      <c r="ICG160" s="4"/>
      <c r="ICH160" s="4"/>
      <c r="ICI160" s="4"/>
      <c r="ICJ160" s="4"/>
      <c r="ICK160" s="4"/>
      <c r="ICL160" s="4"/>
      <c r="ICM160" s="4"/>
      <c r="ICN160" s="4"/>
      <c r="ICO160" s="4"/>
      <c r="ICP160" s="4"/>
      <c r="ICQ160" s="4"/>
      <c r="ICR160" s="4"/>
      <c r="ICS160" s="4"/>
      <c r="ICT160" s="4"/>
      <c r="ICU160" s="4"/>
      <c r="ICV160" s="4"/>
      <c r="ICW160" s="4"/>
      <c r="ICX160" s="4"/>
      <c r="ICY160" s="4"/>
      <c r="ICZ160" s="4"/>
      <c r="IDA160" s="4"/>
      <c r="IDB160" s="4"/>
      <c r="IDC160" s="4"/>
      <c r="IDD160" s="4"/>
      <c r="IDE160" s="4"/>
      <c r="IDF160" s="4"/>
      <c r="IDG160" s="4"/>
      <c r="IDH160" s="4"/>
      <c r="IDI160" s="4"/>
      <c r="IDJ160" s="4"/>
      <c r="IDK160" s="4"/>
      <c r="IDL160" s="4"/>
      <c r="IDM160" s="4"/>
      <c r="IDN160" s="4"/>
      <c r="IDO160" s="4"/>
      <c r="IDP160" s="4"/>
      <c r="IDQ160" s="4"/>
      <c r="IDR160" s="4"/>
      <c r="IDS160" s="4"/>
      <c r="IDT160" s="4"/>
      <c r="IDU160" s="4"/>
      <c r="IDV160" s="4"/>
      <c r="IDW160" s="4"/>
      <c r="IDX160" s="4"/>
      <c r="IDY160" s="4"/>
      <c r="IDZ160" s="4"/>
      <c r="IEA160" s="4"/>
      <c r="IEB160" s="4"/>
      <c r="IEC160" s="4"/>
      <c r="IED160" s="4"/>
      <c r="IEE160" s="4"/>
      <c r="IEF160" s="4"/>
      <c r="IEG160" s="4"/>
      <c r="IEH160" s="4"/>
      <c r="IEI160" s="4"/>
      <c r="IEJ160" s="4"/>
      <c r="IEK160" s="4"/>
      <c r="IEL160" s="4"/>
      <c r="IEM160" s="4"/>
      <c r="IEN160" s="4"/>
      <c r="IEO160" s="4"/>
      <c r="IEP160" s="4"/>
      <c r="IEQ160" s="4"/>
      <c r="IER160" s="4"/>
      <c r="IES160" s="4"/>
      <c r="IET160" s="4"/>
      <c r="IEU160" s="4"/>
      <c r="IEV160" s="4"/>
      <c r="IEW160" s="4"/>
      <c r="IEX160" s="4"/>
      <c r="IEY160" s="4"/>
      <c r="IEZ160" s="4"/>
      <c r="IFA160" s="4"/>
      <c r="IFB160" s="4"/>
      <c r="IFC160" s="4"/>
      <c r="IFD160" s="4"/>
      <c r="IFE160" s="4"/>
      <c r="IFF160" s="4"/>
      <c r="IFG160" s="4"/>
      <c r="IFH160" s="4"/>
      <c r="IFI160" s="4"/>
      <c r="IFJ160" s="4"/>
      <c r="IFK160" s="4"/>
      <c r="IFL160" s="4"/>
      <c r="IFM160" s="4"/>
      <c r="IFN160" s="4"/>
      <c r="IFO160" s="4"/>
      <c r="IFP160" s="4"/>
      <c r="IFQ160" s="4"/>
      <c r="IFR160" s="4"/>
      <c r="IFS160" s="4"/>
      <c r="IFT160" s="4"/>
      <c r="IFU160" s="4"/>
      <c r="IFV160" s="4"/>
      <c r="IFW160" s="4"/>
      <c r="IFX160" s="4"/>
      <c r="IFY160" s="4"/>
      <c r="IFZ160" s="4"/>
      <c r="IGA160" s="4"/>
      <c r="IGB160" s="4"/>
      <c r="IGC160" s="4"/>
      <c r="IGD160" s="4"/>
      <c r="IGE160" s="4"/>
      <c r="IGF160" s="4"/>
      <c r="IGG160" s="4"/>
      <c r="IGH160" s="4"/>
      <c r="IGI160" s="4"/>
      <c r="IGJ160" s="4"/>
      <c r="IGK160" s="4"/>
      <c r="IGL160" s="4"/>
      <c r="IGM160" s="4"/>
      <c r="IGN160" s="4"/>
      <c r="IGO160" s="4"/>
      <c r="IGP160" s="4"/>
      <c r="IGQ160" s="4"/>
      <c r="IGR160" s="4"/>
      <c r="IGS160" s="4"/>
      <c r="IGT160" s="4"/>
      <c r="IGU160" s="4"/>
      <c r="IGV160" s="4"/>
      <c r="IGW160" s="4"/>
      <c r="IGX160" s="4"/>
      <c r="IGY160" s="4"/>
      <c r="IGZ160" s="4"/>
      <c r="IHA160" s="4"/>
      <c r="IHB160" s="4"/>
      <c r="IHC160" s="4"/>
      <c r="IHD160" s="4"/>
      <c r="IHE160" s="4"/>
      <c r="IHF160" s="4"/>
      <c r="IHG160" s="4"/>
      <c r="IHH160" s="4"/>
      <c r="IHI160" s="4"/>
      <c r="IHJ160" s="4"/>
      <c r="IHK160" s="4"/>
      <c r="IHL160" s="4"/>
      <c r="IHM160" s="4"/>
      <c r="IHN160" s="4"/>
      <c r="IHO160" s="4"/>
      <c r="IHP160" s="4"/>
      <c r="IHQ160" s="4"/>
      <c r="IHR160" s="4"/>
      <c r="IHS160" s="4"/>
      <c r="IHT160" s="4"/>
      <c r="IHU160" s="4"/>
      <c r="IHV160" s="4"/>
      <c r="IHW160" s="4"/>
      <c r="IHX160" s="4"/>
      <c r="IHY160" s="4"/>
      <c r="IHZ160" s="4"/>
      <c r="IIA160" s="4"/>
      <c r="IIB160" s="4"/>
      <c r="IIC160" s="4"/>
      <c r="IID160" s="4"/>
      <c r="IIE160" s="4"/>
      <c r="IIF160" s="4"/>
      <c r="IIG160" s="4"/>
      <c r="IIH160" s="4"/>
      <c r="III160" s="4"/>
      <c r="IIJ160" s="4"/>
      <c r="IIK160" s="4"/>
      <c r="IIL160" s="4"/>
      <c r="IIM160" s="4"/>
      <c r="IIN160" s="4"/>
      <c r="IIO160" s="4"/>
      <c r="IIP160" s="4"/>
      <c r="IIQ160" s="4"/>
      <c r="IIR160" s="4"/>
      <c r="IIS160" s="4"/>
      <c r="IIT160" s="4"/>
      <c r="IIU160" s="4"/>
      <c r="IIV160" s="4"/>
      <c r="IIW160" s="4"/>
      <c r="IIX160" s="4"/>
      <c r="IIY160" s="4"/>
      <c r="IIZ160" s="4"/>
      <c r="IJA160" s="4"/>
      <c r="IJB160" s="4"/>
      <c r="IJC160" s="4"/>
      <c r="IJD160" s="4"/>
      <c r="IJE160" s="4"/>
      <c r="IJF160" s="4"/>
      <c r="IJG160" s="4"/>
      <c r="IJH160" s="4"/>
      <c r="IJI160" s="4"/>
      <c r="IJJ160" s="4"/>
      <c r="IJK160" s="4"/>
      <c r="IJL160" s="4"/>
      <c r="IJM160" s="4"/>
      <c r="IJN160" s="4"/>
      <c r="IJO160" s="4"/>
      <c r="IJP160" s="4"/>
      <c r="IJQ160" s="4"/>
      <c r="IJR160" s="4"/>
      <c r="IJS160" s="4"/>
      <c r="IJT160" s="4"/>
      <c r="IJU160" s="4"/>
      <c r="IJV160" s="4"/>
      <c r="IJW160" s="4"/>
      <c r="IJX160" s="4"/>
      <c r="IJY160" s="4"/>
      <c r="IJZ160" s="4"/>
      <c r="IKA160" s="4"/>
      <c r="IKB160" s="4"/>
      <c r="IKC160" s="4"/>
      <c r="IKD160" s="4"/>
      <c r="IKE160" s="4"/>
      <c r="IKF160" s="4"/>
      <c r="IKG160" s="4"/>
      <c r="IKH160" s="4"/>
      <c r="IKI160" s="4"/>
      <c r="IKJ160" s="4"/>
      <c r="IKK160" s="4"/>
      <c r="IKL160" s="4"/>
      <c r="IKM160" s="4"/>
      <c r="IKN160" s="4"/>
      <c r="IKO160" s="4"/>
      <c r="IKP160" s="4"/>
      <c r="IKQ160" s="4"/>
      <c r="IKR160" s="4"/>
      <c r="IKS160" s="4"/>
      <c r="IKT160" s="4"/>
      <c r="IKU160" s="4"/>
      <c r="IKV160" s="4"/>
      <c r="IKW160" s="4"/>
      <c r="IKX160" s="4"/>
      <c r="IKY160" s="4"/>
      <c r="IKZ160" s="4"/>
      <c r="ILA160" s="4"/>
      <c r="ILB160" s="4"/>
      <c r="ILC160" s="4"/>
      <c r="ILD160" s="4"/>
      <c r="ILE160" s="4"/>
      <c r="ILF160" s="4"/>
      <c r="ILG160" s="4"/>
      <c r="ILH160" s="4"/>
      <c r="ILI160" s="4"/>
      <c r="ILJ160" s="4"/>
      <c r="ILK160" s="4"/>
      <c r="ILL160" s="4"/>
      <c r="ILM160" s="4"/>
      <c r="ILN160" s="4"/>
      <c r="ILO160" s="4"/>
      <c r="ILP160" s="4"/>
      <c r="ILQ160" s="4"/>
      <c r="ILR160" s="4"/>
      <c r="ILS160" s="4"/>
      <c r="ILT160" s="4"/>
      <c r="ILU160" s="4"/>
      <c r="ILV160" s="4"/>
      <c r="ILW160" s="4"/>
      <c r="ILX160" s="4"/>
      <c r="ILY160" s="4"/>
      <c r="ILZ160" s="4"/>
      <c r="IMA160" s="4"/>
      <c r="IMB160" s="4"/>
      <c r="IMC160" s="4"/>
      <c r="IMD160" s="4"/>
      <c r="IME160" s="4"/>
      <c r="IMF160" s="4"/>
      <c r="IMG160" s="4"/>
      <c r="IMH160" s="4"/>
      <c r="IMI160" s="4"/>
      <c r="IMJ160" s="4"/>
      <c r="IMK160" s="4"/>
      <c r="IML160" s="4"/>
      <c r="IMM160" s="4"/>
      <c r="IMN160" s="4"/>
      <c r="IMO160" s="4"/>
      <c r="IMP160" s="4"/>
      <c r="IMQ160" s="4"/>
      <c r="IMR160" s="4"/>
      <c r="IMS160" s="4"/>
      <c r="IMT160" s="4"/>
      <c r="IMU160" s="4"/>
      <c r="IMV160" s="4"/>
      <c r="IMW160" s="4"/>
      <c r="IMX160" s="4"/>
      <c r="IMY160" s="4"/>
      <c r="IMZ160" s="4"/>
      <c r="INA160" s="4"/>
      <c r="INB160" s="4"/>
      <c r="INC160" s="4"/>
      <c r="IND160" s="4"/>
      <c r="INE160" s="4"/>
      <c r="INF160" s="4"/>
      <c r="ING160" s="4"/>
      <c r="INH160" s="4"/>
      <c r="INI160" s="4"/>
      <c r="INJ160" s="4"/>
      <c r="INK160" s="4"/>
      <c r="INL160" s="4"/>
      <c r="INM160" s="4"/>
      <c r="INN160" s="4"/>
      <c r="INO160" s="4"/>
      <c r="INP160" s="4"/>
      <c r="INQ160" s="4"/>
      <c r="INR160" s="4"/>
      <c r="INS160" s="4"/>
      <c r="INT160" s="4"/>
      <c r="INU160" s="4"/>
      <c r="INV160" s="4"/>
      <c r="INW160" s="4"/>
      <c r="INX160" s="4"/>
      <c r="INY160" s="4"/>
      <c r="INZ160" s="4"/>
      <c r="IOA160" s="4"/>
      <c r="IOB160" s="4"/>
      <c r="IOC160" s="4"/>
      <c r="IOD160" s="4"/>
      <c r="IOE160" s="4"/>
      <c r="IOF160" s="4"/>
      <c r="IOG160" s="4"/>
      <c r="IOH160" s="4"/>
      <c r="IOI160" s="4"/>
      <c r="IOJ160" s="4"/>
      <c r="IOK160" s="4"/>
      <c r="IOL160" s="4"/>
      <c r="IOM160" s="4"/>
      <c r="ION160" s="4"/>
      <c r="IOO160" s="4"/>
      <c r="IOP160" s="4"/>
      <c r="IOQ160" s="4"/>
      <c r="IOR160" s="4"/>
      <c r="IOS160" s="4"/>
      <c r="IOT160" s="4"/>
      <c r="IOU160" s="4"/>
      <c r="IOV160" s="4"/>
      <c r="IOW160" s="4"/>
      <c r="IOX160" s="4"/>
      <c r="IOY160" s="4"/>
      <c r="IOZ160" s="4"/>
      <c r="IPA160" s="4"/>
      <c r="IPB160" s="4"/>
      <c r="IPC160" s="4"/>
      <c r="IPD160" s="4"/>
      <c r="IPE160" s="4"/>
      <c r="IPF160" s="4"/>
      <c r="IPG160" s="4"/>
      <c r="IPH160" s="4"/>
      <c r="IPI160" s="4"/>
      <c r="IPJ160" s="4"/>
      <c r="IPK160" s="4"/>
      <c r="IPL160" s="4"/>
      <c r="IPM160" s="4"/>
      <c r="IPN160" s="4"/>
      <c r="IPO160" s="4"/>
      <c r="IPP160" s="4"/>
      <c r="IPQ160" s="4"/>
      <c r="IPR160" s="4"/>
      <c r="IPS160" s="4"/>
      <c r="IPT160" s="4"/>
      <c r="IPU160" s="4"/>
      <c r="IPV160" s="4"/>
      <c r="IPW160" s="4"/>
      <c r="IPX160" s="4"/>
      <c r="IPY160" s="4"/>
      <c r="IPZ160" s="4"/>
      <c r="IQA160" s="4"/>
      <c r="IQB160" s="4"/>
      <c r="IQC160" s="4"/>
      <c r="IQD160" s="4"/>
      <c r="IQE160" s="4"/>
      <c r="IQF160" s="4"/>
      <c r="IQG160" s="4"/>
      <c r="IQH160" s="4"/>
      <c r="IQI160" s="4"/>
      <c r="IQJ160" s="4"/>
      <c r="IQK160" s="4"/>
      <c r="IQL160" s="4"/>
      <c r="IQM160" s="4"/>
      <c r="IQN160" s="4"/>
      <c r="IQO160" s="4"/>
      <c r="IQP160" s="4"/>
      <c r="IQQ160" s="4"/>
      <c r="IQR160" s="4"/>
      <c r="IQS160" s="4"/>
      <c r="IQT160" s="4"/>
      <c r="IQU160" s="4"/>
      <c r="IQV160" s="4"/>
      <c r="IQW160" s="4"/>
      <c r="IQX160" s="4"/>
      <c r="IQY160" s="4"/>
      <c r="IQZ160" s="4"/>
      <c r="IRA160" s="4"/>
      <c r="IRB160" s="4"/>
      <c r="IRC160" s="4"/>
      <c r="IRD160" s="4"/>
      <c r="IRE160" s="4"/>
      <c r="IRF160" s="4"/>
      <c r="IRG160" s="4"/>
      <c r="IRH160" s="4"/>
      <c r="IRI160" s="4"/>
      <c r="IRJ160" s="4"/>
      <c r="IRK160" s="4"/>
      <c r="IRL160" s="4"/>
      <c r="IRM160" s="4"/>
      <c r="IRN160" s="4"/>
      <c r="IRO160" s="4"/>
      <c r="IRP160" s="4"/>
      <c r="IRQ160" s="4"/>
      <c r="IRR160" s="4"/>
      <c r="IRS160" s="4"/>
      <c r="IRT160" s="4"/>
      <c r="IRU160" s="4"/>
      <c r="IRV160" s="4"/>
      <c r="IRW160" s="4"/>
      <c r="IRX160" s="4"/>
      <c r="IRY160" s="4"/>
      <c r="IRZ160" s="4"/>
      <c r="ISA160" s="4"/>
      <c r="ISB160" s="4"/>
      <c r="ISC160" s="4"/>
      <c r="ISD160" s="4"/>
      <c r="ISE160" s="4"/>
      <c r="ISF160" s="4"/>
      <c r="ISG160" s="4"/>
      <c r="ISH160" s="4"/>
      <c r="ISI160" s="4"/>
      <c r="ISJ160" s="4"/>
      <c r="ISK160" s="4"/>
      <c r="ISL160" s="4"/>
      <c r="ISM160" s="4"/>
      <c r="ISN160" s="4"/>
      <c r="ISO160" s="4"/>
      <c r="ISP160" s="4"/>
      <c r="ISQ160" s="4"/>
      <c r="ISR160" s="4"/>
      <c r="ISS160" s="4"/>
      <c r="IST160" s="4"/>
      <c r="ISU160" s="4"/>
      <c r="ISV160" s="4"/>
      <c r="ISW160" s="4"/>
      <c r="ISX160" s="4"/>
      <c r="ISY160" s="4"/>
      <c r="ISZ160" s="4"/>
      <c r="ITA160" s="4"/>
      <c r="ITB160" s="4"/>
      <c r="ITC160" s="4"/>
      <c r="ITD160" s="4"/>
      <c r="ITE160" s="4"/>
      <c r="ITF160" s="4"/>
      <c r="ITG160" s="4"/>
      <c r="ITH160" s="4"/>
      <c r="ITI160" s="4"/>
      <c r="ITJ160" s="4"/>
      <c r="ITK160" s="4"/>
      <c r="ITL160" s="4"/>
      <c r="ITM160" s="4"/>
      <c r="ITN160" s="4"/>
      <c r="ITO160" s="4"/>
      <c r="ITP160" s="4"/>
      <c r="ITQ160" s="4"/>
      <c r="ITR160" s="4"/>
      <c r="ITS160" s="4"/>
      <c r="ITT160" s="4"/>
      <c r="ITU160" s="4"/>
      <c r="ITV160" s="4"/>
      <c r="ITW160" s="4"/>
      <c r="ITX160" s="4"/>
      <c r="ITY160" s="4"/>
      <c r="ITZ160" s="4"/>
      <c r="IUA160" s="4"/>
      <c r="IUB160" s="4"/>
      <c r="IUC160" s="4"/>
      <c r="IUD160" s="4"/>
      <c r="IUE160" s="4"/>
      <c r="IUF160" s="4"/>
      <c r="IUG160" s="4"/>
      <c r="IUH160" s="4"/>
      <c r="IUI160" s="4"/>
      <c r="IUJ160" s="4"/>
      <c r="IUK160" s="4"/>
      <c r="IUL160" s="4"/>
      <c r="IUM160" s="4"/>
      <c r="IUN160" s="4"/>
      <c r="IUO160" s="4"/>
      <c r="IUP160" s="4"/>
      <c r="IUQ160" s="4"/>
      <c r="IUR160" s="4"/>
      <c r="IUS160" s="4"/>
      <c r="IUT160" s="4"/>
      <c r="IUU160" s="4"/>
      <c r="IUV160" s="4"/>
      <c r="IUW160" s="4"/>
      <c r="IUX160" s="4"/>
      <c r="IUY160" s="4"/>
      <c r="IUZ160" s="4"/>
      <c r="IVA160" s="4"/>
      <c r="IVB160" s="4"/>
      <c r="IVC160" s="4"/>
      <c r="IVD160" s="4"/>
      <c r="IVE160" s="4"/>
      <c r="IVF160" s="4"/>
      <c r="IVG160" s="4"/>
      <c r="IVH160" s="4"/>
      <c r="IVI160" s="4"/>
      <c r="IVJ160" s="4"/>
      <c r="IVK160" s="4"/>
      <c r="IVL160" s="4"/>
      <c r="IVM160" s="4"/>
      <c r="IVN160" s="4"/>
      <c r="IVO160" s="4"/>
      <c r="IVP160" s="4"/>
      <c r="IVQ160" s="4"/>
      <c r="IVR160" s="4"/>
      <c r="IVS160" s="4"/>
      <c r="IVT160" s="4"/>
      <c r="IVU160" s="4"/>
      <c r="IVV160" s="4"/>
      <c r="IVW160" s="4"/>
      <c r="IVX160" s="4"/>
      <c r="IVY160" s="4"/>
      <c r="IVZ160" s="4"/>
      <c r="IWA160" s="4"/>
      <c r="IWB160" s="4"/>
      <c r="IWC160" s="4"/>
      <c r="IWD160" s="4"/>
      <c r="IWE160" s="4"/>
      <c r="IWF160" s="4"/>
      <c r="IWG160" s="4"/>
      <c r="IWH160" s="4"/>
      <c r="IWI160" s="4"/>
      <c r="IWJ160" s="4"/>
      <c r="IWK160" s="4"/>
      <c r="IWL160" s="4"/>
      <c r="IWM160" s="4"/>
      <c r="IWN160" s="4"/>
      <c r="IWO160" s="4"/>
      <c r="IWP160" s="4"/>
      <c r="IWQ160" s="4"/>
      <c r="IWR160" s="4"/>
      <c r="IWS160" s="4"/>
      <c r="IWT160" s="4"/>
      <c r="IWU160" s="4"/>
      <c r="IWV160" s="4"/>
      <c r="IWW160" s="4"/>
      <c r="IWX160" s="4"/>
      <c r="IWY160" s="4"/>
      <c r="IWZ160" s="4"/>
      <c r="IXA160" s="4"/>
      <c r="IXB160" s="4"/>
      <c r="IXC160" s="4"/>
      <c r="IXD160" s="4"/>
      <c r="IXE160" s="4"/>
      <c r="IXF160" s="4"/>
      <c r="IXG160" s="4"/>
      <c r="IXH160" s="4"/>
      <c r="IXI160" s="4"/>
      <c r="IXJ160" s="4"/>
      <c r="IXK160" s="4"/>
      <c r="IXL160" s="4"/>
      <c r="IXM160" s="4"/>
      <c r="IXN160" s="4"/>
      <c r="IXO160" s="4"/>
      <c r="IXP160" s="4"/>
      <c r="IXQ160" s="4"/>
      <c r="IXR160" s="4"/>
      <c r="IXS160" s="4"/>
      <c r="IXT160" s="4"/>
      <c r="IXU160" s="4"/>
      <c r="IXV160" s="4"/>
      <c r="IXW160" s="4"/>
      <c r="IXX160" s="4"/>
      <c r="IXY160" s="4"/>
      <c r="IXZ160" s="4"/>
      <c r="IYA160" s="4"/>
      <c r="IYB160" s="4"/>
      <c r="IYC160" s="4"/>
      <c r="IYD160" s="4"/>
      <c r="IYE160" s="4"/>
      <c r="IYF160" s="4"/>
      <c r="IYG160" s="4"/>
      <c r="IYH160" s="4"/>
      <c r="IYI160" s="4"/>
      <c r="IYJ160" s="4"/>
      <c r="IYK160" s="4"/>
      <c r="IYL160" s="4"/>
      <c r="IYM160" s="4"/>
      <c r="IYN160" s="4"/>
      <c r="IYO160" s="4"/>
      <c r="IYP160" s="4"/>
      <c r="IYQ160" s="4"/>
      <c r="IYR160" s="4"/>
      <c r="IYS160" s="4"/>
      <c r="IYT160" s="4"/>
      <c r="IYU160" s="4"/>
      <c r="IYV160" s="4"/>
      <c r="IYW160" s="4"/>
      <c r="IYX160" s="4"/>
      <c r="IYY160" s="4"/>
      <c r="IYZ160" s="4"/>
      <c r="IZA160" s="4"/>
      <c r="IZB160" s="4"/>
      <c r="IZC160" s="4"/>
      <c r="IZD160" s="4"/>
      <c r="IZE160" s="4"/>
      <c r="IZF160" s="4"/>
      <c r="IZG160" s="4"/>
      <c r="IZH160" s="4"/>
      <c r="IZI160" s="4"/>
      <c r="IZJ160" s="4"/>
      <c r="IZK160" s="4"/>
      <c r="IZL160" s="4"/>
      <c r="IZM160" s="4"/>
      <c r="IZN160" s="4"/>
      <c r="IZO160" s="4"/>
      <c r="IZP160" s="4"/>
      <c r="IZQ160" s="4"/>
      <c r="IZR160" s="4"/>
      <c r="IZS160" s="4"/>
      <c r="IZT160" s="4"/>
      <c r="IZU160" s="4"/>
      <c r="IZV160" s="4"/>
      <c r="IZW160" s="4"/>
      <c r="IZX160" s="4"/>
      <c r="IZY160" s="4"/>
      <c r="IZZ160" s="4"/>
      <c r="JAA160" s="4"/>
      <c r="JAB160" s="4"/>
      <c r="JAC160" s="4"/>
      <c r="JAD160" s="4"/>
      <c r="JAE160" s="4"/>
      <c r="JAF160" s="4"/>
      <c r="JAG160" s="4"/>
      <c r="JAH160" s="4"/>
      <c r="JAI160" s="4"/>
      <c r="JAJ160" s="4"/>
      <c r="JAK160" s="4"/>
      <c r="JAL160" s="4"/>
      <c r="JAM160" s="4"/>
      <c r="JAN160" s="4"/>
      <c r="JAO160" s="4"/>
      <c r="JAP160" s="4"/>
      <c r="JAQ160" s="4"/>
      <c r="JAR160" s="4"/>
      <c r="JAS160" s="4"/>
      <c r="JAT160" s="4"/>
      <c r="JAU160" s="4"/>
      <c r="JAV160" s="4"/>
      <c r="JAW160" s="4"/>
      <c r="JAX160" s="4"/>
      <c r="JAY160" s="4"/>
      <c r="JAZ160" s="4"/>
      <c r="JBA160" s="4"/>
      <c r="JBB160" s="4"/>
      <c r="JBC160" s="4"/>
      <c r="JBD160" s="4"/>
      <c r="JBE160" s="4"/>
      <c r="JBF160" s="4"/>
      <c r="JBG160" s="4"/>
      <c r="JBH160" s="4"/>
      <c r="JBI160" s="4"/>
      <c r="JBJ160" s="4"/>
      <c r="JBK160" s="4"/>
      <c r="JBL160" s="4"/>
      <c r="JBM160" s="4"/>
      <c r="JBN160" s="4"/>
      <c r="JBO160" s="4"/>
      <c r="JBP160" s="4"/>
      <c r="JBQ160" s="4"/>
      <c r="JBR160" s="4"/>
      <c r="JBS160" s="4"/>
      <c r="JBT160" s="4"/>
      <c r="JBU160" s="4"/>
      <c r="JBV160" s="4"/>
      <c r="JBW160" s="4"/>
      <c r="JBX160" s="4"/>
      <c r="JBY160" s="4"/>
      <c r="JBZ160" s="4"/>
      <c r="JCA160" s="4"/>
      <c r="JCB160" s="4"/>
      <c r="JCC160" s="4"/>
      <c r="JCD160" s="4"/>
      <c r="JCE160" s="4"/>
      <c r="JCF160" s="4"/>
      <c r="JCG160" s="4"/>
      <c r="JCH160" s="4"/>
      <c r="JCI160" s="4"/>
      <c r="JCJ160" s="4"/>
      <c r="JCK160" s="4"/>
      <c r="JCL160" s="4"/>
      <c r="JCM160" s="4"/>
      <c r="JCN160" s="4"/>
      <c r="JCO160" s="4"/>
      <c r="JCP160" s="4"/>
      <c r="JCQ160" s="4"/>
      <c r="JCR160" s="4"/>
      <c r="JCS160" s="4"/>
      <c r="JCT160" s="4"/>
      <c r="JCU160" s="4"/>
      <c r="JCV160" s="4"/>
      <c r="JCW160" s="4"/>
      <c r="JCX160" s="4"/>
      <c r="JCY160" s="4"/>
      <c r="JCZ160" s="4"/>
      <c r="JDA160" s="4"/>
      <c r="JDB160" s="4"/>
      <c r="JDC160" s="4"/>
      <c r="JDD160" s="4"/>
      <c r="JDE160" s="4"/>
      <c r="JDF160" s="4"/>
      <c r="JDG160" s="4"/>
      <c r="JDH160" s="4"/>
      <c r="JDI160" s="4"/>
      <c r="JDJ160" s="4"/>
      <c r="JDK160" s="4"/>
      <c r="JDL160" s="4"/>
      <c r="JDM160" s="4"/>
      <c r="JDN160" s="4"/>
      <c r="JDO160" s="4"/>
      <c r="JDP160" s="4"/>
      <c r="JDQ160" s="4"/>
      <c r="JDR160" s="4"/>
      <c r="JDS160" s="4"/>
      <c r="JDT160" s="4"/>
      <c r="JDU160" s="4"/>
      <c r="JDV160" s="4"/>
      <c r="JDW160" s="4"/>
      <c r="JDX160" s="4"/>
      <c r="JDY160" s="4"/>
      <c r="JDZ160" s="4"/>
      <c r="JEA160" s="4"/>
      <c r="JEB160" s="4"/>
      <c r="JEC160" s="4"/>
      <c r="JED160" s="4"/>
      <c r="JEE160" s="4"/>
      <c r="JEF160" s="4"/>
      <c r="JEG160" s="4"/>
      <c r="JEH160" s="4"/>
      <c r="JEI160" s="4"/>
      <c r="JEJ160" s="4"/>
      <c r="JEK160" s="4"/>
      <c r="JEL160" s="4"/>
      <c r="JEM160" s="4"/>
      <c r="JEN160" s="4"/>
      <c r="JEO160" s="4"/>
      <c r="JEP160" s="4"/>
      <c r="JEQ160" s="4"/>
      <c r="JER160" s="4"/>
      <c r="JES160" s="4"/>
      <c r="JET160" s="4"/>
      <c r="JEU160" s="4"/>
      <c r="JEV160" s="4"/>
      <c r="JEW160" s="4"/>
      <c r="JEX160" s="4"/>
      <c r="JEY160" s="4"/>
      <c r="JEZ160" s="4"/>
      <c r="JFA160" s="4"/>
      <c r="JFB160" s="4"/>
      <c r="JFC160" s="4"/>
      <c r="JFD160" s="4"/>
      <c r="JFE160" s="4"/>
      <c r="JFF160" s="4"/>
      <c r="JFG160" s="4"/>
      <c r="JFH160" s="4"/>
      <c r="JFI160" s="4"/>
      <c r="JFJ160" s="4"/>
      <c r="JFK160" s="4"/>
      <c r="JFL160" s="4"/>
      <c r="JFM160" s="4"/>
      <c r="JFN160" s="4"/>
      <c r="JFO160" s="4"/>
      <c r="JFP160" s="4"/>
      <c r="JFQ160" s="4"/>
      <c r="JFR160" s="4"/>
      <c r="JFS160" s="4"/>
      <c r="JFT160" s="4"/>
      <c r="JFU160" s="4"/>
      <c r="JFV160" s="4"/>
      <c r="JFW160" s="4"/>
      <c r="JFX160" s="4"/>
      <c r="JFY160" s="4"/>
      <c r="JFZ160" s="4"/>
      <c r="JGA160" s="4"/>
      <c r="JGB160" s="4"/>
      <c r="JGC160" s="4"/>
      <c r="JGD160" s="4"/>
      <c r="JGE160" s="4"/>
      <c r="JGF160" s="4"/>
      <c r="JGG160" s="4"/>
      <c r="JGH160" s="4"/>
      <c r="JGI160" s="4"/>
      <c r="JGJ160" s="4"/>
      <c r="JGK160" s="4"/>
      <c r="JGL160" s="4"/>
      <c r="JGM160" s="4"/>
      <c r="JGN160" s="4"/>
      <c r="JGO160" s="4"/>
      <c r="JGP160" s="4"/>
      <c r="JGQ160" s="4"/>
      <c r="JGR160" s="4"/>
      <c r="JGS160" s="4"/>
      <c r="JGT160" s="4"/>
      <c r="JGU160" s="4"/>
      <c r="JGV160" s="4"/>
      <c r="JGW160" s="4"/>
      <c r="JGX160" s="4"/>
      <c r="JGY160" s="4"/>
      <c r="JGZ160" s="4"/>
      <c r="JHA160" s="4"/>
      <c r="JHB160" s="4"/>
      <c r="JHC160" s="4"/>
      <c r="JHD160" s="4"/>
      <c r="JHE160" s="4"/>
      <c r="JHF160" s="4"/>
      <c r="JHG160" s="4"/>
      <c r="JHH160" s="4"/>
      <c r="JHI160" s="4"/>
      <c r="JHJ160" s="4"/>
      <c r="JHK160" s="4"/>
      <c r="JHL160" s="4"/>
      <c r="JHM160" s="4"/>
      <c r="JHN160" s="4"/>
      <c r="JHO160" s="4"/>
      <c r="JHP160" s="4"/>
      <c r="JHQ160" s="4"/>
      <c r="JHR160" s="4"/>
      <c r="JHS160" s="4"/>
      <c r="JHT160" s="4"/>
      <c r="JHU160" s="4"/>
      <c r="JHV160" s="4"/>
      <c r="JHW160" s="4"/>
      <c r="JHX160" s="4"/>
      <c r="JHY160" s="4"/>
      <c r="JHZ160" s="4"/>
      <c r="JIA160" s="4"/>
      <c r="JIB160" s="4"/>
      <c r="JIC160" s="4"/>
      <c r="JID160" s="4"/>
      <c r="JIE160" s="4"/>
      <c r="JIF160" s="4"/>
      <c r="JIG160" s="4"/>
      <c r="JIH160" s="4"/>
      <c r="JII160" s="4"/>
      <c r="JIJ160" s="4"/>
      <c r="JIK160" s="4"/>
      <c r="JIL160" s="4"/>
      <c r="JIM160" s="4"/>
      <c r="JIN160" s="4"/>
      <c r="JIO160" s="4"/>
      <c r="JIP160" s="4"/>
      <c r="JIQ160" s="4"/>
      <c r="JIR160" s="4"/>
      <c r="JIS160" s="4"/>
      <c r="JIT160" s="4"/>
      <c r="JIU160" s="4"/>
      <c r="JIV160" s="4"/>
      <c r="JIW160" s="4"/>
      <c r="JIX160" s="4"/>
      <c r="JIY160" s="4"/>
      <c r="JIZ160" s="4"/>
      <c r="JJA160" s="4"/>
      <c r="JJB160" s="4"/>
      <c r="JJC160" s="4"/>
      <c r="JJD160" s="4"/>
      <c r="JJE160" s="4"/>
      <c r="JJF160" s="4"/>
      <c r="JJG160" s="4"/>
      <c r="JJH160" s="4"/>
      <c r="JJI160" s="4"/>
      <c r="JJJ160" s="4"/>
      <c r="JJK160" s="4"/>
      <c r="JJL160" s="4"/>
      <c r="JJM160" s="4"/>
      <c r="JJN160" s="4"/>
      <c r="JJO160" s="4"/>
      <c r="JJP160" s="4"/>
      <c r="JJQ160" s="4"/>
      <c r="JJR160" s="4"/>
      <c r="JJS160" s="4"/>
      <c r="JJT160" s="4"/>
      <c r="JJU160" s="4"/>
      <c r="JJV160" s="4"/>
      <c r="JJW160" s="4"/>
      <c r="JJX160" s="4"/>
      <c r="JJY160" s="4"/>
      <c r="JJZ160" s="4"/>
      <c r="JKA160" s="4"/>
      <c r="JKB160" s="4"/>
      <c r="JKC160" s="4"/>
      <c r="JKD160" s="4"/>
      <c r="JKE160" s="4"/>
      <c r="JKF160" s="4"/>
      <c r="JKG160" s="4"/>
      <c r="JKH160" s="4"/>
      <c r="JKI160" s="4"/>
      <c r="JKJ160" s="4"/>
      <c r="JKK160" s="4"/>
      <c r="JKL160" s="4"/>
      <c r="JKM160" s="4"/>
      <c r="JKN160" s="4"/>
      <c r="JKO160" s="4"/>
      <c r="JKP160" s="4"/>
      <c r="JKQ160" s="4"/>
      <c r="JKR160" s="4"/>
      <c r="JKS160" s="4"/>
      <c r="JKT160" s="4"/>
      <c r="JKU160" s="4"/>
      <c r="JKV160" s="4"/>
      <c r="JKW160" s="4"/>
      <c r="JKX160" s="4"/>
      <c r="JKY160" s="4"/>
      <c r="JKZ160" s="4"/>
      <c r="JLA160" s="4"/>
      <c r="JLB160" s="4"/>
      <c r="JLC160" s="4"/>
      <c r="JLD160" s="4"/>
      <c r="JLE160" s="4"/>
      <c r="JLF160" s="4"/>
      <c r="JLG160" s="4"/>
      <c r="JLH160" s="4"/>
      <c r="JLI160" s="4"/>
      <c r="JLJ160" s="4"/>
      <c r="JLK160" s="4"/>
      <c r="JLL160" s="4"/>
      <c r="JLM160" s="4"/>
      <c r="JLN160" s="4"/>
      <c r="JLO160" s="4"/>
      <c r="JLP160" s="4"/>
      <c r="JLQ160" s="4"/>
      <c r="JLR160" s="4"/>
      <c r="JLS160" s="4"/>
      <c r="JLT160" s="4"/>
      <c r="JLU160" s="4"/>
      <c r="JLV160" s="4"/>
      <c r="JLW160" s="4"/>
      <c r="JLX160" s="4"/>
      <c r="JLY160" s="4"/>
      <c r="JLZ160" s="4"/>
      <c r="JMA160" s="4"/>
      <c r="JMB160" s="4"/>
      <c r="JMC160" s="4"/>
      <c r="JMD160" s="4"/>
      <c r="JME160" s="4"/>
      <c r="JMF160" s="4"/>
      <c r="JMG160" s="4"/>
      <c r="JMH160" s="4"/>
      <c r="JMI160" s="4"/>
      <c r="JMJ160" s="4"/>
      <c r="JMK160" s="4"/>
      <c r="JML160" s="4"/>
      <c r="JMM160" s="4"/>
      <c r="JMN160" s="4"/>
      <c r="JMO160" s="4"/>
      <c r="JMP160" s="4"/>
      <c r="JMQ160" s="4"/>
      <c r="JMR160" s="4"/>
      <c r="JMS160" s="4"/>
      <c r="JMT160" s="4"/>
      <c r="JMU160" s="4"/>
      <c r="JMV160" s="4"/>
      <c r="JMW160" s="4"/>
      <c r="JMX160" s="4"/>
      <c r="JMY160" s="4"/>
      <c r="JMZ160" s="4"/>
      <c r="JNA160" s="4"/>
      <c r="JNB160" s="4"/>
      <c r="JNC160" s="4"/>
      <c r="JND160" s="4"/>
      <c r="JNE160" s="4"/>
      <c r="JNF160" s="4"/>
      <c r="JNG160" s="4"/>
      <c r="JNH160" s="4"/>
      <c r="JNI160" s="4"/>
      <c r="JNJ160" s="4"/>
      <c r="JNK160" s="4"/>
      <c r="JNL160" s="4"/>
      <c r="JNM160" s="4"/>
      <c r="JNN160" s="4"/>
      <c r="JNO160" s="4"/>
      <c r="JNP160" s="4"/>
      <c r="JNQ160" s="4"/>
      <c r="JNR160" s="4"/>
      <c r="JNS160" s="4"/>
      <c r="JNT160" s="4"/>
      <c r="JNU160" s="4"/>
      <c r="JNV160" s="4"/>
      <c r="JNW160" s="4"/>
      <c r="JNX160" s="4"/>
      <c r="JNY160" s="4"/>
      <c r="JNZ160" s="4"/>
      <c r="JOA160" s="4"/>
      <c r="JOB160" s="4"/>
      <c r="JOC160" s="4"/>
      <c r="JOD160" s="4"/>
      <c r="JOE160" s="4"/>
      <c r="JOF160" s="4"/>
      <c r="JOG160" s="4"/>
      <c r="JOH160" s="4"/>
      <c r="JOI160" s="4"/>
      <c r="JOJ160" s="4"/>
      <c r="JOK160" s="4"/>
      <c r="JOL160" s="4"/>
      <c r="JOM160" s="4"/>
      <c r="JON160" s="4"/>
      <c r="JOO160" s="4"/>
      <c r="JOP160" s="4"/>
      <c r="JOQ160" s="4"/>
      <c r="JOR160" s="4"/>
      <c r="JOS160" s="4"/>
      <c r="JOT160" s="4"/>
      <c r="JOU160" s="4"/>
      <c r="JOV160" s="4"/>
      <c r="JOW160" s="4"/>
      <c r="JOX160" s="4"/>
      <c r="JOY160" s="4"/>
      <c r="JOZ160" s="4"/>
      <c r="JPA160" s="4"/>
      <c r="JPB160" s="4"/>
      <c r="JPC160" s="4"/>
      <c r="JPD160" s="4"/>
      <c r="JPE160" s="4"/>
      <c r="JPF160" s="4"/>
      <c r="JPG160" s="4"/>
      <c r="JPH160" s="4"/>
      <c r="JPI160" s="4"/>
      <c r="JPJ160" s="4"/>
      <c r="JPK160" s="4"/>
      <c r="JPL160" s="4"/>
      <c r="JPM160" s="4"/>
      <c r="JPN160" s="4"/>
      <c r="JPO160" s="4"/>
      <c r="JPP160" s="4"/>
      <c r="JPQ160" s="4"/>
      <c r="JPR160" s="4"/>
      <c r="JPS160" s="4"/>
      <c r="JPT160" s="4"/>
      <c r="JPU160" s="4"/>
      <c r="JPV160" s="4"/>
      <c r="JPW160" s="4"/>
      <c r="JPX160" s="4"/>
      <c r="JPY160" s="4"/>
      <c r="JPZ160" s="4"/>
      <c r="JQA160" s="4"/>
      <c r="JQB160" s="4"/>
      <c r="JQC160" s="4"/>
      <c r="JQD160" s="4"/>
      <c r="JQE160" s="4"/>
      <c r="JQF160" s="4"/>
      <c r="JQG160" s="4"/>
      <c r="JQH160" s="4"/>
      <c r="JQI160" s="4"/>
      <c r="JQJ160" s="4"/>
      <c r="JQK160" s="4"/>
      <c r="JQL160" s="4"/>
      <c r="JQM160" s="4"/>
      <c r="JQN160" s="4"/>
      <c r="JQO160" s="4"/>
      <c r="JQP160" s="4"/>
      <c r="JQQ160" s="4"/>
      <c r="JQR160" s="4"/>
      <c r="JQS160" s="4"/>
      <c r="JQT160" s="4"/>
      <c r="JQU160" s="4"/>
      <c r="JQV160" s="4"/>
      <c r="JQW160" s="4"/>
      <c r="JQX160" s="4"/>
      <c r="JQY160" s="4"/>
      <c r="JQZ160" s="4"/>
      <c r="JRA160" s="4"/>
      <c r="JRB160" s="4"/>
      <c r="JRC160" s="4"/>
      <c r="JRD160" s="4"/>
      <c r="JRE160" s="4"/>
      <c r="JRF160" s="4"/>
      <c r="JRG160" s="4"/>
      <c r="JRH160" s="4"/>
      <c r="JRI160" s="4"/>
      <c r="JRJ160" s="4"/>
      <c r="JRK160" s="4"/>
      <c r="JRL160" s="4"/>
      <c r="JRM160" s="4"/>
      <c r="JRN160" s="4"/>
      <c r="JRO160" s="4"/>
      <c r="JRP160" s="4"/>
      <c r="JRQ160" s="4"/>
      <c r="JRR160" s="4"/>
      <c r="JRS160" s="4"/>
      <c r="JRT160" s="4"/>
      <c r="JRU160" s="4"/>
      <c r="JRV160" s="4"/>
      <c r="JRW160" s="4"/>
      <c r="JRX160" s="4"/>
      <c r="JRY160" s="4"/>
      <c r="JRZ160" s="4"/>
      <c r="JSA160" s="4"/>
      <c r="JSB160" s="4"/>
      <c r="JSC160" s="4"/>
      <c r="JSD160" s="4"/>
      <c r="JSE160" s="4"/>
      <c r="JSF160" s="4"/>
      <c r="JSG160" s="4"/>
      <c r="JSH160" s="4"/>
      <c r="JSI160" s="4"/>
      <c r="JSJ160" s="4"/>
      <c r="JSK160" s="4"/>
      <c r="JSL160" s="4"/>
      <c r="JSM160" s="4"/>
      <c r="JSN160" s="4"/>
      <c r="JSO160" s="4"/>
      <c r="JSP160" s="4"/>
      <c r="JSQ160" s="4"/>
      <c r="JSR160" s="4"/>
      <c r="JSS160" s="4"/>
      <c r="JST160" s="4"/>
      <c r="JSU160" s="4"/>
      <c r="JSV160" s="4"/>
      <c r="JSW160" s="4"/>
      <c r="JSX160" s="4"/>
      <c r="JSY160" s="4"/>
      <c r="JSZ160" s="4"/>
      <c r="JTA160" s="4"/>
      <c r="JTB160" s="4"/>
      <c r="JTC160" s="4"/>
      <c r="JTD160" s="4"/>
      <c r="JTE160" s="4"/>
      <c r="JTF160" s="4"/>
      <c r="JTG160" s="4"/>
      <c r="JTH160" s="4"/>
      <c r="JTI160" s="4"/>
      <c r="JTJ160" s="4"/>
      <c r="JTK160" s="4"/>
      <c r="JTL160" s="4"/>
      <c r="JTM160" s="4"/>
      <c r="JTN160" s="4"/>
      <c r="JTO160" s="4"/>
      <c r="JTP160" s="4"/>
      <c r="JTQ160" s="4"/>
      <c r="JTR160" s="4"/>
      <c r="JTS160" s="4"/>
      <c r="JTT160" s="4"/>
      <c r="JTU160" s="4"/>
      <c r="JTV160" s="4"/>
      <c r="JTW160" s="4"/>
      <c r="JTX160" s="4"/>
      <c r="JTY160" s="4"/>
      <c r="JTZ160" s="4"/>
      <c r="JUA160" s="4"/>
      <c r="JUB160" s="4"/>
      <c r="JUC160" s="4"/>
      <c r="JUD160" s="4"/>
      <c r="JUE160" s="4"/>
      <c r="JUF160" s="4"/>
      <c r="JUG160" s="4"/>
      <c r="JUH160" s="4"/>
      <c r="JUI160" s="4"/>
      <c r="JUJ160" s="4"/>
      <c r="JUK160" s="4"/>
      <c r="JUL160" s="4"/>
      <c r="JUM160" s="4"/>
      <c r="JUN160" s="4"/>
      <c r="JUO160" s="4"/>
      <c r="JUP160" s="4"/>
      <c r="JUQ160" s="4"/>
      <c r="JUR160" s="4"/>
      <c r="JUS160" s="4"/>
      <c r="JUT160" s="4"/>
      <c r="JUU160" s="4"/>
      <c r="JUV160" s="4"/>
      <c r="JUW160" s="4"/>
      <c r="JUX160" s="4"/>
      <c r="JUY160" s="4"/>
      <c r="JUZ160" s="4"/>
      <c r="JVA160" s="4"/>
      <c r="JVB160" s="4"/>
      <c r="JVC160" s="4"/>
      <c r="JVD160" s="4"/>
      <c r="JVE160" s="4"/>
      <c r="JVF160" s="4"/>
      <c r="JVG160" s="4"/>
      <c r="JVH160" s="4"/>
      <c r="JVI160" s="4"/>
      <c r="JVJ160" s="4"/>
      <c r="JVK160" s="4"/>
      <c r="JVL160" s="4"/>
      <c r="JVM160" s="4"/>
      <c r="JVN160" s="4"/>
      <c r="JVO160" s="4"/>
      <c r="JVP160" s="4"/>
      <c r="JVQ160" s="4"/>
      <c r="JVR160" s="4"/>
      <c r="JVS160" s="4"/>
      <c r="JVT160" s="4"/>
      <c r="JVU160" s="4"/>
      <c r="JVV160" s="4"/>
      <c r="JVW160" s="4"/>
      <c r="JVX160" s="4"/>
      <c r="JVY160" s="4"/>
      <c r="JVZ160" s="4"/>
      <c r="JWA160" s="4"/>
      <c r="JWB160" s="4"/>
      <c r="JWC160" s="4"/>
      <c r="JWD160" s="4"/>
      <c r="JWE160" s="4"/>
      <c r="JWF160" s="4"/>
      <c r="JWG160" s="4"/>
      <c r="JWH160" s="4"/>
      <c r="JWI160" s="4"/>
      <c r="JWJ160" s="4"/>
      <c r="JWK160" s="4"/>
      <c r="JWL160" s="4"/>
      <c r="JWM160" s="4"/>
      <c r="JWN160" s="4"/>
      <c r="JWO160" s="4"/>
      <c r="JWP160" s="4"/>
      <c r="JWQ160" s="4"/>
      <c r="JWR160" s="4"/>
      <c r="JWS160" s="4"/>
      <c r="JWT160" s="4"/>
      <c r="JWU160" s="4"/>
      <c r="JWV160" s="4"/>
      <c r="JWW160" s="4"/>
      <c r="JWX160" s="4"/>
      <c r="JWY160" s="4"/>
      <c r="JWZ160" s="4"/>
      <c r="JXA160" s="4"/>
      <c r="JXB160" s="4"/>
      <c r="JXC160" s="4"/>
      <c r="JXD160" s="4"/>
      <c r="JXE160" s="4"/>
      <c r="JXF160" s="4"/>
      <c r="JXG160" s="4"/>
      <c r="JXH160" s="4"/>
      <c r="JXI160" s="4"/>
      <c r="JXJ160" s="4"/>
      <c r="JXK160" s="4"/>
      <c r="JXL160" s="4"/>
      <c r="JXM160" s="4"/>
      <c r="JXN160" s="4"/>
      <c r="JXO160" s="4"/>
      <c r="JXP160" s="4"/>
      <c r="JXQ160" s="4"/>
      <c r="JXR160" s="4"/>
      <c r="JXS160" s="4"/>
      <c r="JXT160" s="4"/>
      <c r="JXU160" s="4"/>
      <c r="JXV160" s="4"/>
      <c r="JXW160" s="4"/>
      <c r="JXX160" s="4"/>
      <c r="JXY160" s="4"/>
      <c r="JXZ160" s="4"/>
      <c r="JYA160" s="4"/>
      <c r="JYB160" s="4"/>
      <c r="JYC160" s="4"/>
      <c r="JYD160" s="4"/>
      <c r="JYE160" s="4"/>
      <c r="JYF160" s="4"/>
      <c r="JYG160" s="4"/>
      <c r="JYH160" s="4"/>
      <c r="JYI160" s="4"/>
      <c r="JYJ160" s="4"/>
      <c r="JYK160" s="4"/>
      <c r="JYL160" s="4"/>
      <c r="JYM160" s="4"/>
      <c r="JYN160" s="4"/>
      <c r="JYO160" s="4"/>
      <c r="JYP160" s="4"/>
      <c r="JYQ160" s="4"/>
      <c r="JYR160" s="4"/>
      <c r="JYS160" s="4"/>
      <c r="JYT160" s="4"/>
      <c r="JYU160" s="4"/>
      <c r="JYV160" s="4"/>
      <c r="JYW160" s="4"/>
      <c r="JYX160" s="4"/>
      <c r="JYY160" s="4"/>
      <c r="JYZ160" s="4"/>
      <c r="JZA160" s="4"/>
      <c r="JZB160" s="4"/>
      <c r="JZC160" s="4"/>
      <c r="JZD160" s="4"/>
      <c r="JZE160" s="4"/>
      <c r="JZF160" s="4"/>
      <c r="JZG160" s="4"/>
      <c r="JZH160" s="4"/>
      <c r="JZI160" s="4"/>
      <c r="JZJ160" s="4"/>
      <c r="JZK160" s="4"/>
      <c r="JZL160" s="4"/>
      <c r="JZM160" s="4"/>
      <c r="JZN160" s="4"/>
      <c r="JZO160" s="4"/>
      <c r="JZP160" s="4"/>
      <c r="JZQ160" s="4"/>
      <c r="JZR160" s="4"/>
      <c r="JZS160" s="4"/>
      <c r="JZT160" s="4"/>
      <c r="JZU160" s="4"/>
      <c r="JZV160" s="4"/>
      <c r="JZW160" s="4"/>
      <c r="JZX160" s="4"/>
      <c r="JZY160" s="4"/>
      <c r="JZZ160" s="4"/>
      <c r="KAA160" s="4"/>
      <c r="KAB160" s="4"/>
      <c r="KAC160" s="4"/>
      <c r="KAD160" s="4"/>
      <c r="KAE160" s="4"/>
      <c r="KAF160" s="4"/>
      <c r="KAG160" s="4"/>
      <c r="KAH160" s="4"/>
      <c r="KAI160" s="4"/>
      <c r="KAJ160" s="4"/>
      <c r="KAK160" s="4"/>
      <c r="KAL160" s="4"/>
      <c r="KAM160" s="4"/>
      <c r="KAN160" s="4"/>
      <c r="KAO160" s="4"/>
      <c r="KAP160" s="4"/>
      <c r="KAQ160" s="4"/>
      <c r="KAR160" s="4"/>
      <c r="KAS160" s="4"/>
      <c r="KAT160" s="4"/>
      <c r="KAU160" s="4"/>
      <c r="KAV160" s="4"/>
      <c r="KAW160" s="4"/>
      <c r="KAX160" s="4"/>
      <c r="KAY160" s="4"/>
      <c r="KAZ160" s="4"/>
      <c r="KBA160" s="4"/>
      <c r="KBB160" s="4"/>
      <c r="KBC160" s="4"/>
      <c r="KBD160" s="4"/>
      <c r="KBE160" s="4"/>
      <c r="KBF160" s="4"/>
      <c r="KBG160" s="4"/>
      <c r="KBH160" s="4"/>
      <c r="KBI160" s="4"/>
      <c r="KBJ160" s="4"/>
      <c r="KBK160" s="4"/>
      <c r="KBL160" s="4"/>
      <c r="KBM160" s="4"/>
      <c r="KBN160" s="4"/>
      <c r="KBO160" s="4"/>
      <c r="KBP160" s="4"/>
      <c r="KBQ160" s="4"/>
      <c r="KBR160" s="4"/>
      <c r="KBS160" s="4"/>
      <c r="KBT160" s="4"/>
      <c r="KBU160" s="4"/>
      <c r="KBV160" s="4"/>
      <c r="KBW160" s="4"/>
      <c r="KBX160" s="4"/>
      <c r="KBY160" s="4"/>
      <c r="KBZ160" s="4"/>
      <c r="KCA160" s="4"/>
      <c r="KCB160" s="4"/>
      <c r="KCC160" s="4"/>
      <c r="KCD160" s="4"/>
      <c r="KCE160" s="4"/>
      <c r="KCF160" s="4"/>
      <c r="KCG160" s="4"/>
      <c r="KCH160" s="4"/>
      <c r="KCI160" s="4"/>
      <c r="KCJ160" s="4"/>
      <c r="KCK160" s="4"/>
      <c r="KCL160" s="4"/>
      <c r="KCM160" s="4"/>
      <c r="KCN160" s="4"/>
      <c r="KCO160" s="4"/>
      <c r="KCP160" s="4"/>
      <c r="KCQ160" s="4"/>
      <c r="KCR160" s="4"/>
      <c r="KCS160" s="4"/>
      <c r="KCT160" s="4"/>
      <c r="KCU160" s="4"/>
      <c r="KCV160" s="4"/>
      <c r="KCW160" s="4"/>
      <c r="KCX160" s="4"/>
      <c r="KCY160" s="4"/>
      <c r="KCZ160" s="4"/>
      <c r="KDA160" s="4"/>
      <c r="KDB160" s="4"/>
      <c r="KDC160" s="4"/>
      <c r="KDD160" s="4"/>
      <c r="KDE160" s="4"/>
      <c r="KDF160" s="4"/>
      <c r="KDG160" s="4"/>
      <c r="KDH160" s="4"/>
      <c r="KDI160" s="4"/>
      <c r="KDJ160" s="4"/>
      <c r="KDK160" s="4"/>
      <c r="KDL160" s="4"/>
      <c r="KDM160" s="4"/>
      <c r="KDN160" s="4"/>
      <c r="KDO160" s="4"/>
      <c r="KDP160" s="4"/>
      <c r="KDQ160" s="4"/>
      <c r="KDR160" s="4"/>
      <c r="KDS160" s="4"/>
      <c r="KDT160" s="4"/>
      <c r="KDU160" s="4"/>
      <c r="KDV160" s="4"/>
      <c r="KDW160" s="4"/>
      <c r="KDX160" s="4"/>
      <c r="KDY160" s="4"/>
      <c r="KDZ160" s="4"/>
      <c r="KEA160" s="4"/>
      <c r="KEB160" s="4"/>
      <c r="KEC160" s="4"/>
      <c r="KED160" s="4"/>
      <c r="KEE160" s="4"/>
      <c r="KEF160" s="4"/>
      <c r="KEG160" s="4"/>
      <c r="KEH160" s="4"/>
      <c r="KEI160" s="4"/>
      <c r="KEJ160" s="4"/>
      <c r="KEK160" s="4"/>
      <c r="KEL160" s="4"/>
      <c r="KEM160" s="4"/>
      <c r="KEN160" s="4"/>
      <c r="KEO160" s="4"/>
      <c r="KEP160" s="4"/>
      <c r="KEQ160" s="4"/>
      <c r="KER160" s="4"/>
      <c r="KES160" s="4"/>
      <c r="KET160" s="4"/>
      <c r="KEU160" s="4"/>
      <c r="KEV160" s="4"/>
      <c r="KEW160" s="4"/>
      <c r="KEX160" s="4"/>
      <c r="KEY160" s="4"/>
      <c r="KEZ160" s="4"/>
      <c r="KFA160" s="4"/>
      <c r="KFB160" s="4"/>
      <c r="KFC160" s="4"/>
      <c r="KFD160" s="4"/>
      <c r="KFE160" s="4"/>
      <c r="KFF160" s="4"/>
      <c r="KFG160" s="4"/>
      <c r="KFH160" s="4"/>
      <c r="KFI160" s="4"/>
      <c r="KFJ160" s="4"/>
      <c r="KFK160" s="4"/>
      <c r="KFL160" s="4"/>
      <c r="KFM160" s="4"/>
      <c r="KFN160" s="4"/>
      <c r="KFO160" s="4"/>
      <c r="KFP160" s="4"/>
      <c r="KFQ160" s="4"/>
      <c r="KFR160" s="4"/>
      <c r="KFS160" s="4"/>
      <c r="KFT160" s="4"/>
      <c r="KFU160" s="4"/>
      <c r="KFV160" s="4"/>
      <c r="KFW160" s="4"/>
      <c r="KFX160" s="4"/>
      <c r="KFY160" s="4"/>
      <c r="KFZ160" s="4"/>
      <c r="KGA160" s="4"/>
      <c r="KGB160" s="4"/>
      <c r="KGC160" s="4"/>
      <c r="KGD160" s="4"/>
      <c r="KGE160" s="4"/>
      <c r="KGF160" s="4"/>
      <c r="KGG160" s="4"/>
      <c r="KGH160" s="4"/>
      <c r="KGI160" s="4"/>
      <c r="KGJ160" s="4"/>
      <c r="KGK160" s="4"/>
      <c r="KGL160" s="4"/>
      <c r="KGM160" s="4"/>
      <c r="KGN160" s="4"/>
      <c r="KGO160" s="4"/>
      <c r="KGP160" s="4"/>
      <c r="KGQ160" s="4"/>
      <c r="KGR160" s="4"/>
      <c r="KGS160" s="4"/>
      <c r="KGT160" s="4"/>
      <c r="KGU160" s="4"/>
      <c r="KGV160" s="4"/>
      <c r="KGW160" s="4"/>
      <c r="KGX160" s="4"/>
      <c r="KGY160" s="4"/>
      <c r="KGZ160" s="4"/>
      <c r="KHA160" s="4"/>
      <c r="KHB160" s="4"/>
      <c r="KHC160" s="4"/>
      <c r="KHD160" s="4"/>
      <c r="KHE160" s="4"/>
      <c r="KHF160" s="4"/>
      <c r="KHG160" s="4"/>
      <c r="KHH160" s="4"/>
      <c r="KHI160" s="4"/>
      <c r="KHJ160" s="4"/>
      <c r="KHK160" s="4"/>
      <c r="KHL160" s="4"/>
      <c r="KHM160" s="4"/>
      <c r="KHN160" s="4"/>
      <c r="KHO160" s="4"/>
      <c r="KHP160" s="4"/>
      <c r="KHQ160" s="4"/>
      <c r="KHR160" s="4"/>
      <c r="KHS160" s="4"/>
      <c r="KHT160" s="4"/>
      <c r="KHU160" s="4"/>
      <c r="KHV160" s="4"/>
      <c r="KHW160" s="4"/>
      <c r="KHX160" s="4"/>
      <c r="KHY160" s="4"/>
      <c r="KHZ160" s="4"/>
      <c r="KIA160" s="4"/>
      <c r="KIB160" s="4"/>
      <c r="KIC160" s="4"/>
      <c r="KID160" s="4"/>
      <c r="KIE160" s="4"/>
      <c r="KIF160" s="4"/>
      <c r="KIG160" s="4"/>
      <c r="KIH160" s="4"/>
      <c r="KII160" s="4"/>
      <c r="KIJ160" s="4"/>
      <c r="KIK160" s="4"/>
      <c r="KIL160" s="4"/>
      <c r="KIM160" s="4"/>
      <c r="KIN160" s="4"/>
      <c r="KIO160" s="4"/>
      <c r="KIP160" s="4"/>
      <c r="KIQ160" s="4"/>
      <c r="KIR160" s="4"/>
      <c r="KIS160" s="4"/>
      <c r="KIT160" s="4"/>
      <c r="KIU160" s="4"/>
      <c r="KIV160" s="4"/>
      <c r="KIW160" s="4"/>
      <c r="KIX160" s="4"/>
      <c r="KIY160" s="4"/>
      <c r="KIZ160" s="4"/>
      <c r="KJA160" s="4"/>
      <c r="KJB160" s="4"/>
      <c r="KJC160" s="4"/>
      <c r="KJD160" s="4"/>
      <c r="KJE160" s="4"/>
      <c r="KJF160" s="4"/>
      <c r="KJG160" s="4"/>
      <c r="KJH160" s="4"/>
      <c r="KJI160" s="4"/>
      <c r="KJJ160" s="4"/>
      <c r="KJK160" s="4"/>
      <c r="KJL160" s="4"/>
      <c r="KJM160" s="4"/>
      <c r="KJN160" s="4"/>
      <c r="KJO160" s="4"/>
      <c r="KJP160" s="4"/>
      <c r="KJQ160" s="4"/>
      <c r="KJR160" s="4"/>
      <c r="KJS160" s="4"/>
      <c r="KJT160" s="4"/>
      <c r="KJU160" s="4"/>
      <c r="KJV160" s="4"/>
      <c r="KJW160" s="4"/>
      <c r="KJX160" s="4"/>
      <c r="KJY160" s="4"/>
      <c r="KJZ160" s="4"/>
      <c r="KKA160" s="4"/>
      <c r="KKB160" s="4"/>
      <c r="KKC160" s="4"/>
      <c r="KKD160" s="4"/>
      <c r="KKE160" s="4"/>
      <c r="KKF160" s="4"/>
      <c r="KKG160" s="4"/>
      <c r="KKH160" s="4"/>
      <c r="KKI160" s="4"/>
      <c r="KKJ160" s="4"/>
      <c r="KKK160" s="4"/>
      <c r="KKL160" s="4"/>
      <c r="KKM160" s="4"/>
      <c r="KKN160" s="4"/>
      <c r="KKO160" s="4"/>
      <c r="KKP160" s="4"/>
      <c r="KKQ160" s="4"/>
      <c r="KKR160" s="4"/>
      <c r="KKS160" s="4"/>
      <c r="KKT160" s="4"/>
      <c r="KKU160" s="4"/>
      <c r="KKV160" s="4"/>
      <c r="KKW160" s="4"/>
      <c r="KKX160" s="4"/>
      <c r="KKY160" s="4"/>
      <c r="KKZ160" s="4"/>
      <c r="KLA160" s="4"/>
      <c r="KLB160" s="4"/>
      <c r="KLC160" s="4"/>
      <c r="KLD160" s="4"/>
      <c r="KLE160" s="4"/>
      <c r="KLF160" s="4"/>
      <c r="KLG160" s="4"/>
      <c r="KLH160" s="4"/>
      <c r="KLI160" s="4"/>
      <c r="KLJ160" s="4"/>
      <c r="KLK160" s="4"/>
      <c r="KLL160" s="4"/>
      <c r="KLM160" s="4"/>
      <c r="KLN160" s="4"/>
      <c r="KLO160" s="4"/>
      <c r="KLP160" s="4"/>
      <c r="KLQ160" s="4"/>
      <c r="KLR160" s="4"/>
      <c r="KLS160" s="4"/>
      <c r="KLT160" s="4"/>
      <c r="KLU160" s="4"/>
      <c r="KLV160" s="4"/>
      <c r="KLW160" s="4"/>
      <c r="KLX160" s="4"/>
      <c r="KLY160" s="4"/>
      <c r="KLZ160" s="4"/>
      <c r="KMA160" s="4"/>
      <c r="KMB160" s="4"/>
      <c r="KMC160" s="4"/>
      <c r="KMD160" s="4"/>
      <c r="KME160" s="4"/>
      <c r="KMF160" s="4"/>
      <c r="KMG160" s="4"/>
      <c r="KMH160" s="4"/>
      <c r="KMI160" s="4"/>
      <c r="KMJ160" s="4"/>
      <c r="KMK160" s="4"/>
      <c r="KML160" s="4"/>
      <c r="KMM160" s="4"/>
      <c r="KMN160" s="4"/>
      <c r="KMO160" s="4"/>
      <c r="KMP160" s="4"/>
      <c r="KMQ160" s="4"/>
      <c r="KMR160" s="4"/>
      <c r="KMS160" s="4"/>
      <c r="KMT160" s="4"/>
      <c r="KMU160" s="4"/>
      <c r="KMV160" s="4"/>
      <c r="KMW160" s="4"/>
      <c r="KMX160" s="4"/>
      <c r="KMY160" s="4"/>
      <c r="KMZ160" s="4"/>
      <c r="KNA160" s="4"/>
      <c r="KNB160" s="4"/>
      <c r="KNC160" s="4"/>
      <c r="KND160" s="4"/>
      <c r="KNE160" s="4"/>
      <c r="KNF160" s="4"/>
      <c r="KNG160" s="4"/>
      <c r="KNH160" s="4"/>
      <c r="KNI160" s="4"/>
      <c r="KNJ160" s="4"/>
      <c r="KNK160" s="4"/>
      <c r="KNL160" s="4"/>
      <c r="KNM160" s="4"/>
      <c r="KNN160" s="4"/>
      <c r="KNO160" s="4"/>
      <c r="KNP160" s="4"/>
      <c r="KNQ160" s="4"/>
      <c r="KNR160" s="4"/>
      <c r="KNS160" s="4"/>
      <c r="KNT160" s="4"/>
      <c r="KNU160" s="4"/>
      <c r="KNV160" s="4"/>
      <c r="KNW160" s="4"/>
      <c r="KNX160" s="4"/>
      <c r="KNY160" s="4"/>
      <c r="KNZ160" s="4"/>
      <c r="KOA160" s="4"/>
      <c r="KOB160" s="4"/>
      <c r="KOC160" s="4"/>
      <c r="KOD160" s="4"/>
      <c r="KOE160" s="4"/>
      <c r="KOF160" s="4"/>
      <c r="KOG160" s="4"/>
      <c r="KOH160" s="4"/>
      <c r="KOI160" s="4"/>
      <c r="KOJ160" s="4"/>
      <c r="KOK160" s="4"/>
      <c r="KOL160" s="4"/>
      <c r="KOM160" s="4"/>
      <c r="KON160" s="4"/>
      <c r="KOO160" s="4"/>
      <c r="KOP160" s="4"/>
      <c r="KOQ160" s="4"/>
      <c r="KOR160" s="4"/>
      <c r="KOS160" s="4"/>
      <c r="KOT160" s="4"/>
      <c r="KOU160" s="4"/>
      <c r="KOV160" s="4"/>
      <c r="KOW160" s="4"/>
      <c r="KOX160" s="4"/>
      <c r="KOY160" s="4"/>
      <c r="KOZ160" s="4"/>
      <c r="KPA160" s="4"/>
      <c r="KPB160" s="4"/>
      <c r="KPC160" s="4"/>
      <c r="KPD160" s="4"/>
      <c r="KPE160" s="4"/>
      <c r="KPF160" s="4"/>
      <c r="KPG160" s="4"/>
      <c r="KPH160" s="4"/>
      <c r="KPI160" s="4"/>
      <c r="KPJ160" s="4"/>
      <c r="KPK160" s="4"/>
      <c r="KPL160" s="4"/>
      <c r="KPM160" s="4"/>
      <c r="KPN160" s="4"/>
      <c r="KPO160" s="4"/>
      <c r="KPP160" s="4"/>
      <c r="KPQ160" s="4"/>
      <c r="KPR160" s="4"/>
      <c r="KPS160" s="4"/>
      <c r="KPT160" s="4"/>
      <c r="KPU160" s="4"/>
      <c r="KPV160" s="4"/>
      <c r="KPW160" s="4"/>
      <c r="KPX160" s="4"/>
      <c r="KPY160" s="4"/>
      <c r="KPZ160" s="4"/>
      <c r="KQA160" s="4"/>
      <c r="KQB160" s="4"/>
      <c r="KQC160" s="4"/>
      <c r="KQD160" s="4"/>
      <c r="KQE160" s="4"/>
      <c r="KQF160" s="4"/>
      <c r="KQG160" s="4"/>
      <c r="KQH160" s="4"/>
      <c r="KQI160" s="4"/>
      <c r="KQJ160" s="4"/>
      <c r="KQK160" s="4"/>
      <c r="KQL160" s="4"/>
      <c r="KQM160" s="4"/>
      <c r="KQN160" s="4"/>
      <c r="KQO160" s="4"/>
      <c r="KQP160" s="4"/>
      <c r="KQQ160" s="4"/>
      <c r="KQR160" s="4"/>
      <c r="KQS160" s="4"/>
      <c r="KQT160" s="4"/>
      <c r="KQU160" s="4"/>
      <c r="KQV160" s="4"/>
      <c r="KQW160" s="4"/>
      <c r="KQX160" s="4"/>
      <c r="KQY160" s="4"/>
      <c r="KQZ160" s="4"/>
      <c r="KRA160" s="4"/>
      <c r="KRB160" s="4"/>
      <c r="KRC160" s="4"/>
      <c r="KRD160" s="4"/>
      <c r="KRE160" s="4"/>
      <c r="KRF160" s="4"/>
      <c r="KRG160" s="4"/>
      <c r="KRH160" s="4"/>
      <c r="KRI160" s="4"/>
      <c r="KRJ160" s="4"/>
      <c r="KRK160" s="4"/>
      <c r="KRL160" s="4"/>
      <c r="KRM160" s="4"/>
      <c r="KRN160" s="4"/>
      <c r="KRO160" s="4"/>
      <c r="KRP160" s="4"/>
      <c r="KRQ160" s="4"/>
      <c r="KRR160" s="4"/>
      <c r="KRS160" s="4"/>
      <c r="KRT160" s="4"/>
      <c r="KRU160" s="4"/>
      <c r="KRV160" s="4"/>
      <c r="KRW160" s="4"/>
      <c r="KRX160" s="4"/>
      <c r="KRY160" s="4"/>
      <c r="KRZ160" s="4"/>
      <c r="KSA160" s="4"/>
      <c r="KSB160" s="4"/>
      <c r="KSC160" s="4"/>
      <c r="KSD160" s="4"/>
      <c r="KSE160" s="4"/>
      <c r="KSF160" s="4"/>
      <c r="KSG160" s="4"/>
      <c r="KSH160" s="4"/>
      <c r="KSI160" s="4"/>
      <c r="KSJ160" s="4"/>
      <c r="KSK160" s="4"/>
      <c r="KSL160" s="4"/>
      <c r="KSM160" s="4"/>
      <c r="KSN160" s="4"/>
      <c r="KSO160" s="4"/>
      <c r="KSP160" s="4"/>
      <c r="KSQ160" s="4"/>
      <c r="KSR160" s="4"/>
      <c r="KSS160" s="4"/>
      <c r="KST160" s="4"/>
      <c r="KSU160" s="4"/>
      <c r="KSV160" s="4"/>
      <c r="KSW160" s="4"/>
      <c r="KSX160" s="4"/>
      <c r="KSY160" s="4"/>
      <c r="KSZ160" s="4"/>
      <c r="KTA160" s="4"/>
      <c r="KTB160" s="4"/>
      <c r="KTC160" s="4"/>
      <c r="KTD160" s="4"/>
      <c r="KTE160" s="4"/>
      <c r="KTF160" s="4"/>
      <c r="KTG160" s="4"/>
      <c r="KTH160" s="4"/>
      <c r="KTI160" s="4"/>
      <c r="KTJ160" s="4"/>
      <c r="KTK160" s="4"/>
      <c r="KTL160" s="4"/>
      <c r="KTM160" s="4"/>
      <c r="KTN160" s="4"/>
      <c r="KTO160" s="4"/>
      <c r="KTP160" s="4"/>
      <c r="KTQ160" s="4"/>
      <c r="KTR160" s="4"/>
      <c r="KTS160" s="4"/>
      <c r="KTT160" s="4"/>
      <c r="KTU160" s="4"/>
      <c r="KTV160" s="4"/>
      <c r="KTW160" s="4"/>
      <c r="KTX160" s="4"/>
      <c r="KTY160" s="4"/>
      <c r="KTZ160" s="4"/>
      <c r="KUA160" s="4"/>
      <c r="KUB160" s="4"/>
      <c r="KUC160" s="4"/>
      <c r="KUD160" s="4"/>
      <c r="KUE160" s="4"/>
      <c r="KUF160" s="4"/>
      <c r="KUG160" s="4"/>
      <c r="KUH160" s="4"/>
      <c r="KUI160" s="4"/>
      <c r="KUJ160" s="4"/>
      <c r="KUK160" s="4"/>
      <c r="KUL160" s="4"/>
      <c r="KUM160" s="4"/>
      <c r="KUN160" s="4"/>
      <c r="KUO160" s="4"/>
      <c r="KUP160" s="4"/>
      <c r="KUQ160" s="4"/>
      <c r="KUR160" s="4"/>
      <c r="KUS160" s="4"/>
      <c r="KUT160" s="4"/>
      <c r="KUU160" s="4"/>
      <c r="KUV160" s="4"/>
      <c r="KUW160" s="4"/>
      <c r="KUX160" s="4"/>
      <c r="KUY160" s="4"/>
      <c r="KUZ160" s="4"/>
      <c r="KVA160" s="4"/>
      <c r="KVB160" s="4"/>
      <c r="KVC160" s="4"/>
      <c r="KVD160" s="4"/>
      <c r="KVE160" s="4"/>
      <c r="KVF160" s="4"/>
      <c r="KVG160" s="4"/>
      <c r="KVH160" s="4"/>
      <c r="KVI160" s="4"/>
      <c r="KVJ160" s="4"/>
      <c r="KVK160" s="4"/>
      <c r="KVL160" s="4"/>
      <c r="KVM160" s="4"/>
      <c r="KVN160" s="4"/>
      <c r="KVO160" s="4"/>
      <c r="KVP160" s="4"/>
      <c r="KVQ160" s="4"/>
      <c r="KVR160" s="4"/>
      <c r="KVS160" s="4"/>
      <c r="KVT160" s="4"/>
      <c r="KVU160" s="4"/>
      <c r="KVV160" s="4"/>
      <c r="KVW160" s="4"/>
      <c r="KVX160" s="4"/>
      <c r="KVY160" s="4"/>
      <c r="KVZ160" s="4"/>
      <c r="KWA160" s="4"/>
      <c r="KWB160" s="4"/>
      <c r="KWC160" s="4"/>
      <c r="KWD160" s="4"/>
      <c r="KWE160" s="4"/>
      <c r="KWF160" s="4"/>
      <c r="KWG160" s="4"/>
      <c r="KWH160" s="4"/>
      <c r="KWI160" s="4"/>
      <c r="KWJ160" s="4"/>
      <c r="KWK160" s="4"/>
      <c r="KWL160" s="4"/>
      <c r="KWM160" s="4"/>
      <c r="KWN160" s="4"/>
      <c r="KWO160" s="4"/>
      <c r="KWP160" s="4"/>
      <c r="KWQ160" s="4"/>
      <c r="KWR160" s="4"/>
      <c r="KWS160" s="4"/>
      <c r="KWT160" s="4"/>
      <c r="KWU160" s="4"/>
      <c r="KWV160" s="4"/>
      <c r="KWW160" s="4"/>
      <c r="KWX160" s="4"/>
      <c r="KWY160" s="4"/>
      <c r="KWZ160" s="4"/>
      <c r="KXA160" s="4"/>
      <c r="KXB160" s="4"/>
      <c r="KXC160" s="4"/>
      <c r="KXD160" s="4"/>
      <c r="KXE160" s="4"/>
      <c r="KXF160" s="4"/>
      <c r="KXG160" s="4"/>
      <c r="KXH160" s="4"/>
      <c r="KXI160" s="4"/>
      <c r="KXJ160" s="4"/>
      <c r="KXK160" s="4"/>
      <c r="KXL160" s="4"/>
      <c r="KXM160" s="4"/>
      <c r="KXN160" s="4"/>
      <c r="KXO160" s="4"/>
      <c r="KXP160" s="4"/>
      <c r="KXQ160" s="4"/>
      <c r="KXR160" s="4"/>
      <c r="KXS160" s="4"/>
      <c r="KXT160" s="4"/>
      <c r="KXU160" s="4"/>
      <c r="KXV160" s="4"/>
      <c r="KXW160" s="4"/>
      <c r="KXX160" s="4"/>
      <c r="KXY160" s="4"/>
      <c r="KXZ160" s="4"/>
      <c r="KYA160" s="4"/>
      <c r="KYB160" s="4"/>
      <c r="KYC160" s="4"/>
      <c r="KYD160" s="4"/>
      <c r="KYE160" s="4"/>
      <c r="KYF160" s="4"/>
      <c r="KYG160" s="4"/>
      <c r="KYH160" s="4"/>
      <c r="KYI160" s="4"/>
      <c r="KYJ160" s="4"/>
      <c r="KYK160" s="4"/>
      <c r="KYL160" s="4"/>
      <c r="KYM160" s="4"/>
      <c r="KYN160" s="4"/>
      <c r="KYO160" s="4"/>
      <c r="KYP160" s="4"/>
      <c r="KYQ160" s="4"/>
      <c r="KYR160" s="4"/>
      <c r="KYS160" s="4"/>
      <c r="KYT160" s="4"/>
      <c r="KYU160" s="4"/>
      <c r="KYV160" s="4"/>
      <c r="KYW160" s="4"/>
      <c r="KYX160" s="4"/>
      <c r="KYY160" s="4"/>
      <c r="KYZ160" s="4"/>
      <c r="KZA160" s="4"/>
      <c r="KZB160" s="4"/>
      <c r="KZC160" s="4"/>
      <c r="KZD160" s="4"/>
      <c r="KZE160" s="4"/>
      <c r="KZF160" s="4"/>
      <c r="KZG160" s="4"/>
      <c r="KZH160" s="4"/>
      <c r="KZI160" s="4"/>
      <c r="KZJ160" s="4"/>
      <c r="KZK160" s="4"/>
      <c r="KZL160" s="4"/>
      <c r="KZM160" s="4"/>
      <c r="KZN160" s="4"/>
      <c r="KZO160" s="4"/>
      <c r="KZP160" s="4"/>
      <c r="KZQ160" s="4"/>
      <c r="KZR160" s="4"/>
      <c r="KZS160" s="4"/>
      <c r="KZT160" s="4"/>
      <c r="KZU160" s="4"/>
      <c r="KZV160" s="4"/>
      <c r="KZW160" s="4"/>
      <c r="KZX160" s="4"/>
      <c r="KZY160" s="4"/>
      <c r="KZZ160" s="4"/>
      <c r="LAA160" s="4"/>
      <c r="LAB160" s="4"/>
      <c r="LAC160" s="4"/>
      <c r="LAD160" s="4"/>
      <c r="LAE160" s="4"/>
      <c r="LAF160" s="4"/>
      <c r="LAG160" s="4"/>
      <c r="LAH160" s="4"/>
      <c r="LAI160" s="4"/>
      <c r="LAJ160" s="4"/>
      <c r="LAK160" s="4"/>
      <c r="LAL160" s="4"/>
      <c r="LAM160" s="4"/>
      <c r="LAN160" s="4"/>
      <c r="LAO160" s="4"/>
      <c r="LAP160" s="4"/>
      <c r="LAQ160" s="4"/>
      <c r="LAR160" s="4"/>
      <c r="LAS160" s="4"/>
      <c r="LAT160" s="4"/>
      <c r="LAU160" s="4"/>
      <c r="LAV160" s="4"/>
      <c r="LAW160" s="4"/>
      <c r="LAX160" s="4"/>
      <c r="LAY160" s="4"/>
      <c r="LAZ160" s="4"/>
      <c r="LBA160" s="4"/>
      <c r="LBB160" s="4"/>
      <c r="LBC160" s="4"/>
      <c r="LBD160" s="4"/>
      <c r="LBE160" s="4"/>
      <c r="LBF160" s="4"/>
      <c r="LBG160" s="4"/>
      <c r="LBH160" s="4"/>
      <c r="LBI160" s="4"/>
      <c r="LBJ160" s="4"/>
      <c r="LBK160" s="4"/>
      <c r="LBL160" s="4"/>
      <c r="LBM160" s="4"/>
      <c r="LBN160" s="4"/>
      <c r="LBO160" s="4"/>
      <c r="LBP160" s="4"/>
      <c r="LBQ160" s="4"/>
      <c r="LBR160" s="4"/>
      <c r="LBS160" s="4"/>
      <c r="LBT160" s="4"/>
      <c r="LBU160" s="4"/>
      <c r="LBV160" s="4"/>
      <c r="LBW160" s="4"/>
      <c r="LBX160" s="4"/>
      <c r="LBY160" s="4"/>
      <c r="LBZ160" s="4"/>
      <c r="LCA160" s="4"/>
      <c r="LCB160" s="4"/>
      <c r="LCC160" s="4"/>
      <c r="LCD160" s="4"/>
      <c r="LCE160" s="4"/>
      <c r="LCF160" s="4"/>
      <c r="LCG160" s="4"/>
      <c r="LCH160" s="4"/>
      <c r="LCI160" s="4"/>
      <c r="LCJ160" s="4"/>
      <c r="LCK160" s="4"/>
      <c r="LCL160" s="4"/>
      <c r="LCM160" s="4"/>
      <c r="LCN160" s="4"/>
      <c r="LCO160" s="4"/>
      <c r="LCP160" s="4"/>
      <c r="LCQ160" s="4"/>
      <c r="LCR160" s="4"/>
      <c r="LCS160" s="4"/>
      <c r="LCT160" s="4"/>
      <c r="LCU160" s="4"/>
      <c r="LCV160" s="4"/>
      <c r="LCW160" s="4"/>
      <c r="LCX160" s="4"/>
      <c r="LCY160" s="4"/>
      <c r="LCZ160" s="4"/>
      <c r="LDA160" s="4"/>
      <c r="LDB160" s="4"/>
      <c r="LDC160" s="4"/>
      <c r="LDD160" s="4"/>
      <c r="LDE160" s="4"/>
      <c r="LDF160" s="4"/>
      <c r="LDG160" s="4"/>
      <c r="LDH160" s="4"/>
      <c r="LDI160" s="4"/>
      <c r="LDJ160" s="4"/>
      <c r="LDK160" s="4"/>
      <c r="LDL160" s="4"/>
      <c r="LDM160" s="4"/>
      <c r="LDN160" s="4"/>
      <c r="LDO160" s="4"/>
      <c r="LDP160" s="4"/>
      <c r="LDQ160" s="4"/>
      <c r="LDR160" s="4"/>
      <c r="LDS160" s="4"/>
      <c r="LDT160" s="4"/>
      <c r="LDU160" s="4"/>
      <c r="LDV160" s="4"/>
      <c r="LDW160" s="4"/>
      <c r="LDX160" s="4"/>
      <c r="LDY160" s="4"/>
      <c r="LDZ160" s="4"/>
      <c r="LEA160" s="4"/>
      <c r="LEB160" s="4"/>
      <c r="LEC160" s="4"/>
      <c r="LED160" s="4"/>
      <c r="LEE160" s="4"/>
      <c r="LEF160" s="4"/>
      <c r="LEG160" s="4"/>
      <c r="LEH160" s="4"/>
      <c r="LEI160" s="4"/>
      <c r="LEJ160" s="4"/>
      <c r="LEK160" s="4"/>
      <c r="LEL160" s="4"/>
      <c r="LEM160" s="4"/>
      <c r="LEN160" s="4"/>
      <c r="LEO160" s="4"/>
      <c r="LEP160" s="4"/>
      <c r="LEQ160" s="4"/>
      <c r="LER160" s="4"/>
      <c r="LES160" s="4"/>
      <c r="LET160" s="4"/>
      <c r="LEU160" s="4"/>
      <c r="LEV160" s="4"/>
      <c r="LEW160" s="4"/>
      <c r="LEX160" s="4"/>
      <c r="LEY160" s="4"/>
      <c r="LEZ160" s="4"/>
      <c r="LFA160" s="4"/>
      <c r="LFB160" s="4"/>
      <c r="LFC160" s="4"/>
      <c r="LFD160" s="4"/>
      <c r="LFE160" s="4"/>
      <c r="LFF160" s="4"/>
      <c r="LFG160" s="4"/>
      <c r="LFH160" s="4"/>
      <c r="LFI160" s="4"/>
      <c r="LFJ160" s="4"/>
      <c r="LFK160" s="4"/>
      <c r="LFL160" s="4"/>
      <c r="LFM160" s="4"/>
      <c r="LFN160" s="4"/>
      <c r="LFO160" s="4"/>
      <c r="LFP160" s="4"/>
      <c r="LFQ160" s="4"/>
      <c r="LFR160" s="4"/>
      <c r="LFS160" s="4"/>
      <c r="LFT160" s="4"/>
      <c r="LFU160" s="4"/>
      <c r="LFV160" s="4"/>
      <c r="LFW160" s="4"/>
      <c r="LFX160" s="4"/>
      <c r="LFY160" s="4"/>
      <c r="LFZ160" s="4"/>
      <c r="LGA160" s="4"/>
      <c r="LGB160" s="4"/>
      <c r="LGC160" s="4"/>
      <c r="LGD160" s="4"/>
      <c r="LGE160" s="4"/>
      <c r="LGF160" s="4"/>
      <c r="LGG160" s="4"/>
      <c r="LGH160" s="4"/>
      <c r="LGI160" s="4"/>
      <c r="LGJ160" s="4"/>
      <c r="LGK160" s="4"/>
      <c r="LGL160" s="4"/>
      <c r="LGM160" s="4"/>
      <c r="LGN160" s="4"/>
      <c r="LGO160" s="4"/>
      <c r="LGP160" s="4"/>
      <c r="LGQ160" s="4"/>
      <c r="LGR160" s="4"/>
      <c r="LGS160" s="4"/>
      <c r="LGT160" s="4"/>
      <c r="LGU160" s="4"/>
      <c r="LGV160" s="4"/>
      <c r="LGW160" s="4"/>
      <c r="LGX160" s="4"/>
      <c r="LGY160" s="4"/>
      <c r="LGZ160" s="4"/>
      <c r="LHA160" s="4"/>
      <c r="LHB160" s="4"/>
      <c r="LHC160" s="4"/>
      <c r="LHD160" s="4"/>
      <c r="LHE160" s="4"/>
      <c r="LHF160" s="4"/>
      <c r="LHG160" s="4"/>
      <c r="LHH160" s="4"/>
      <c r="LHI160" s="4"/>
      <c r="LHJ160" s="4"/>
      <c r="LHK160" s="4"/>
      <c r="LHL160" s="4"/>
      <c r="LHM160" s="4"/>
      <c r="LHN160" s="4"/>
      <c r="LHO160" s="4"/>
      <c r="LHP160" s="4"/>
      <c r="LHQ160" s="4"/>
      <c r="LHR160" s="4"/>
      <c r="LHS160" s="4"/>
      <c r="LHT160" s="4"/>
      <c r="LHU160" s="4"/>
      <c r="LHV160" s="4"/>
      <c r="LHW160" s="4"/>
      <c r="LHX160" s="4"/>
      <c r="LHY160" s="4"/>
      <c r="LHZ160" s="4"/>
      <c r="LIA160" s="4"/>
      <c r="LIB160" s="4"/>
      <c r="LIC160" s="4"/>
      <c r="LID160" s="4"/>
      <c r="LIE160" s="4"/>
      <c r="LIF160" s="4"/>
      <c r="LIG160" s="4"/>
      <c r="LIH160" s="4"/>
      <c r="LII160" s="4"/>
      <c r="LIJ160" s="4"/>
      <c r="LIK160" s="4"/>
      <c r="LIL160" s="4"/>
      <c r="LIM160" s="4"/>
      <c r="LIN160" s="4"/>
      <c r="LIO160" s="4"/>
      <c r="LIP160" s="4"/>
      <c r="LIQ160" s="4"/>
      <c r="LIR160" s="4"/>
      <c r="LIS160" s="4"/>
      <c r="LIT160" s="4"/>
      <c r="LIU160" s="4"/>
      <c r="LIV160" s="4"/>
      <c r="LIW160" s="4"/>
      <c r="LIX160" s="4"/>
      <c r="LIY160" s="4"/>
      <c r="LIZ160" s="4"/>
      <c r="LJA160" s="4"/>
      <c r="LJB160" s="4"/>
      <c r="LJC160" s="4"/>
      <c r="LJD160" s="4"/>
      <c r="LJE160" s="4"/>
      <c r="LJF160" s="4"/>
      <c r="LJG160" s="4"/>
      <c r="LJH160" s="4"/>
      <c r="LJI160" s="4"/>
      <c r="LJJ160" s="4"/>
      <c r="LJK160" s="4"/>
      <c r="LJL160" s="4"/>
      <c r="LJM160" s="4"/>
      <c r="LJN160" s="4"/>
      <c r="LJO160" s="4"/>
      <c r="LJP160" s="4"/>
      <c r="LJQ160" s="4"/>
      <c r="LJR160" s="4"/>
      <c r="LJS160" s="4"/>
      <c r="LJT160" s="4"/>
      <c r="LJU160" s="4"/>
      <c r="LJV160" s="4"/>
      <c r="LJW160" s="4"/>
      <c r="LJX160" s="4"/>
      <c r="LJY160" s="4"/>
      <c r="LJZ160" s="4"/>
      <c r="LKA160" s="4"/>
      <c r="LKB160" s="4"/>
      <c r="LKC160" s="4"/>
      <c r="LKD160" s="4"/>
      <c r="LKE160" s="4"/>
      <c r="LKF160" s="4"/>
      <c r="LKG160" s="4"/>
      <c r="LKH160" s="4"/>
      <c r="LKI160" s="4"/>
      <c r="LKJ160" s="4"/>
      <c r="LKK160" s="4"/>
      <c r="LKL160" s="4"/>
      <c r="LKM160" s="4"/>
      <c r="LKN160" s="4"/>
      <c r="LKO160" s="4"/>
      <c r="LKP160" s="4"/>
      <c r="LKQ160" s="4"/>
      <c r="LKR160" s="4"/>
      <c r="LKS160" s="4"/>
      <c r="LKT160" s="4"/>
      <c r="LKU160" s="4"/>
      <c r="LKV160" s="4"/>
      <c r="LKW160" s="4"/>
      <c r="LKX160" s="4"/>
      <c r="LKY160" s="4"/>
      <c r="LKZ160" s="4"/>
      <c r="LLA160" s="4"/>
      <c r="LLB160" s="4"/>
      <c r="LLC160" s="4"/>
      <c r="LLD160" s="4"/>
      <c r="LLE160" s="4"/>
      <c r="LLF160" s="4"/>
      <c r="LLG160" s="4"/>
      <c r="LLH160" s="4"/>
      <c r="LLI160" s="4"/>
      <c r="LLJ160" s="4"/>
      <c r="LLK160" s="4"/>
      <c r="LLL160" s="4"/>
      <c r="LLM160" s="4"/>
      <c r="LLN160" s="4"/>
      <c r="LLO160" s="4"/>
      <c r="LLP160" s="4"/>
      <c r="LLQ160" s="4"/>
      <c r="LLR160" s="4"/>
      <c r="LLS160" s="4"/>
      <c r="LLT160" s="4"/>
      <c r="LLU160" s="4"/>
      <c r="LLV160" s="4"/>
      <c r="LLW160" s="4"/>
      <c r="LLX160" s="4"/>
      <c r="LLY160" s="4"/>
      <c r="LLZ160" s="4"/>
      <c r="LMA160" s="4"/>
      <c r="LMB160" s="4"/>
      <c r="LMC160" s="4"/>
      <c r="LMD160" s="4"/>
      <c r="LME160" s="4"/>
      <c r="LMF160" s="4"/>
      <c r="LMG160" s="4"/>
      <c r="LMH160" s="4"/>
      <c r="LMI160" s="4"/>
      <c r="LMJ160" s="4"/>
      <c r="LMK160" s="4"/>
      <c r="LML160" s="4"/>
      <c r="LMM160" s="4"/>
      <c r="LMN160" s="4"/>
      <c r="LMO160" s="4"/>
      <c r="LMP160" s="4"/>
      <c r="LMQ160" s="4"/>
      <c r="LMR160" s="4"/>
      <c r="LMS160" s="4"/>
      <c r="LMT160" s="4"/>
      <c r="LMU160" s="4"/>
      <c r="LMV160" s="4"/>
      <c r="LMW160" s="4"/>
      <c r="LMX160" s="4"/>
      <c r="LMY160" s="4"/>
      <c r="LMZ160" s="4"/>
      <c r="LNA160" s="4"/>
      <c r="LNB160" s="4"/>
      <c r="LNC160" s="4"/>
      <c r="LND160" s="4"/>
      <c r="LNE160" s="4"/>
      <c r="LNF160" s="4"/>
      <c r="LNG160" s="4"/>
      <c r="LNH160" s="4"/>
      <c r="LNI160" s="4"/>
      <c r="LNJ160" s="4"/>
      <c r="LNK160" s="4"/>
      <c r="LNL160" s="4"/>
      <c r="LNM160" s="4"/>
      <c r="LNN160" s="4"/>
      <c r="LNO160" s="4"/>
      <c r="LNP160" s="4"/>
      <c r="LNQ160" s="4"/>
      <c r="LNR160" s="4"/>
      <c r="LNS160" s="4"/>
      <c r="LNT160" s="4"/>
      <c r="LNU160" s="4"/>
      <c r="LNV160" s="4"/>
      <c r="LNW160" s="4"/>
      <c r="LNX160" s="4"/>
      <c r="LNY160" s="4"/>
      <c r="LNZ160" s="4"/>
      <c r="LOA160" s="4"/>
      <c r="LOB160" s="4"/>
      <c r="LOC160" s="4"/>
      <c r="LOD160" s="4"/>
      <c r="LOE160" s="4"/>
      <c r="LOF160" s="4"/>
      <c r="LOG160" s="4"/>
      <c r="LOH160" s="4"/>
      <c r="LOI160" s="4"/>
      <c r="LOJ160" s="4"/>
      <c r="LOK160" s="4"/>
      <c r="LOL160" s="4"/>
      <c r="LOM160" s="4"/>
      <c r="LON160" s="4"/>
      <c r="LOO160" s="4"/>
      <c r="LOP160" s="4"/>
      <c r="LOQ160" s="4"/>
      <c r="LOR160" s="4"/>
      <c r="LOS160" s="4"/>
      <c r="LOT160" s="4"/>
      <c r="LOU160" s="4"/>
      <c r="LOV160" s="4"/>
      <c r="LOW160" s="4"/>
      <c r="LOX160" s="4"/>
      <c r="LOY160" s="4"/>
      <c r="LOZ160" s="4"/>
      <c r="LPA160" s="4"/>
      <c r="LPB160" s="4"/>
      <c r="LPC160" s="4"/>
      <c r="LPD160" s="4"/>
      <c r="LPE160" s="4"/>
      <c r="LPF160" s="4"/>
      <c r="LPG160" s="4"/>
      <c r="LPH160" s="4"/>
      <c r="LPI160" s="4"/>
      <c r="LPJ160" s="4"/>
      <c r="LPK160" s="4"/>
      <c r="LPL160" s="4"/>
      <c r="LPM160" s="4"/>
      <c r="LPN160" s="4"/>
      <c r="LPO160" s="4"/>
      <c r="LPP160" s="4"/>
      <c r="LPQ160" s="4"/>
      <c r="LPR160" s="4"/>
      <c r="LPS160" s="4"/>
      <c r="LPT160" s="4"/>
      <c r="LPU160" s="4"/>
      <c r="LPV160" s="4"/>
      <c r="LPW160" s="4"/>
      <c r="LPX160" s="4"/>
      <c r="LPY160" s="4"/>
      <c r="LPZ160" s="4"/>
      <c r="LQA160" s="4"/>
      <c r="LQB160" s="4"/>
      <c r="LQC160" s="4"/>
      <c r="LQD160" s="4"/>
      <c r="LQE160" s="4"/>
      <c r="LQF160" s="4"/>
      <c r="LQG160" s="4"/>
      <c r="LQH160" s="4"/>
      <c r="LQI160" s="4"/>
      <c r="LQJ160" s="4"/>
      <c r="LQK160" s="4"/>
      <c r="LQL160" s="4"/>
      <c r="LQM160" s="4"/>
      <c r="LQN160" s="4"/>
      <c r="LQO160" s="4"/>
      <c r="LQP160" s="4"/>
      <c r="LQQ160" s="4"/>
      <c r="LQR160" s="4"/>
      <c r="LQS160" s="4"/>
      <c r="LQT160" s="4"/>
      <c r="LQU160" s="4"/>
      <c r="LQV160" s="4"/>
      <c r="LQW160" s="4"/>
      <c r="LQX160" s="4"/>
      <c r="LQY160" s="4"/>
      <c r="LQZ160" s="4"/>
      <c r="LRA160" s="4"/>
      <c r="LRB160" s="4"/>
      <c r="LRC160" s="4"/>
      <c r="LRD160" s="4"/>
      <c r="LRE160" s="4"/>
      <c r="LRF160" s="4"/>
      <c r="LRG160" s="4"/>
      <c r="LRH160" s="4"/>
      <c r="LRI160" s="4"/>
      <c r="LRJ160" s="4"/>
      <c r="LRK160" s="4"/>
      <c r="LRL160" s="4"/>
      <c r="LRM160" s="4"/>
      <c r="LRN160" s="4"/>
      <c r="LRO160" s="4"/>
      <c r="LRP160" s="4"/>
      <c r="LRQ160" s="4"/>
      <c r="LRR160" s="4"/>
      <c r="LRS160" s="4"/>
      <c r="LRT160" s="4"/>
      <c r="LRU160" s="4"/>
      <c r="LRV160" s="4"/>
      <c r="LRW160" s="4"/>
      <c r="LRX160" s="4"/>
      <c r="LRY160" s="4"/>
      <c r="LRZ160" s="4"/>
      <c r="LSA160" s="4"/>
      <c r="LSB160" s="4"/>
      <c r="LSC160" s="4"/>
      <c r="LSD160" s="4"/>
      <c r="LSE160" s="4"/>
      <c r="LSF160" s="4"/>
      <c r="LSG160" s="4"/>
      <c r="LSH160" s="4"/>
      <c r="LSI160" s="4"/>
      <c r="LSJ160" s="4"/>
      <c r="LSK160" s="4"/>
      <c r="LSL160" s="4"/>
      <c r="LSM160" s="4"/>
      <c r="LSN160" s="4"/>
      <c r="LSO160" s="4"/>
      <c r="LSP160" s="4"/>
      <c r="LSQ160" s="4"/>
      <c r="LSR160" s="4"/>
      <c r="LSS160" s="4"/>
      <c r="LST160" s="4"/>
      <c r="LSU160" s="4"/>
      <c r="LSV160" s="4"/>
      <c r="LSW160" s="4"/>
      <c r="LSX160" s="4"/>
      <c r="LSY160" s="4"/>
      <c r="LSZ160" s="4"/>
      <c r="LTA160" s="4"/>
      <c r="LTB160" s="4"/>
      <c r="LTC160" s="4"/>
      <c r="LTD160" s="4"/>
      <c r="LTE160" s="4"/>
      <c r="LTF160" s="4"/>
      <c r="LTG160" s="4"/>
      <c r="LTH160" s="4"/>
      <c r="LTI160" s="4"/>
      <c r="LTJ160" s="4"/>
      <c r="LTK160" s="4"/>
      <c r="LTL160" s="4"/>
      <c r="LTM160" s="4"/>
      <c r="LTN160" s="4"/>
      <c r="LTO160" s="4"/>
      <c r="LTP160" s="4"/>
      <c r="LTQ160" s="4"/>
      <c r="LTR160" s="4"/>
      <c r="LTS160" s="4"/>
      <c r="LTT160" s="4"/>
      <c r="LTU160" s="4"/>
      <c r="LTV160" s="4"/>
      <c r="LTW160" s="4"/>
      <c r="LTX160" s="4"/>
      <c r="LTY160" s="4"/>
      <c r="LTZ160" s="4"/>
      <c r="LUA160" s="4"/>
      <c r="LUB160" s="4"/>
      <c r="LUC160" s="4"/>
      <c r="LUD160" s="4"/>
      <c r="LUE160" s="4"/>
      <c r="LUF160" s="4"/>
      <c r="LUG160" s="4"/>
      <c r="LUH160" s="4"/>
      <c r="LUI160" s="4"/>
      <c r="LUJ160" s="4"/>
      <c r="LUK160" s="4"/>
      <c r="LUL160" s="4"/>
      <c r="LUM160" s="4"/>
      <c r="LUN160" s="4"/>
      <c r="LUO160" s="4"/>
      <c r="LUP160" s="4"/>
      <c r="LUQ160" s="4"/>
      <c r="LUR160" s="4"/>
      <c r="LUS160" s="4"/>
      <c r="LUT160" s="4"/>
      <c r="LUU160" s="4"/>
      <c r="LUV160" s="4"/>
      <c r="LUW160" s="4"/>
      <c r="LUX160" s="4"/>
      <c r="LUY160" s="4"/>
      <c r="LUZ160" s="4"/>
      <c r="LVA160" s="4"/>
      <c r="LVB160" s="4"/>
      <c r="LVC160" s="4"/>
      <c r="LVD160" s="4"/>
      <c r="LVE160" s="4"/>
      <c r="LVF160" s="4"/>
      <c r="LVG160" s="4"/>
      <c r="LVH160" s="4"/>
      <c r="LVI160" s="4"/>
      <c r="LVJ160" s="4"/>
      <c r="LVK160" s="4"/>
      <c r="LVL160" s="4"/>
      <c r="LVM160" s="4"/>
      <c r="LVN160" s="4"/>
      <c r="LVO160" s="4"/>
      <c r="LVP160" s="4"/>
      <c r="LVQ160" s="4"/>
      <c r="LVR160" s="4"/>
      <c r="LVS160" s="4"/>
      <c r="LVT160" s="4"/>
      <c r="LVU160" s="4"/>
      <c r="LVV160" s="4"/>
      <c r="LVW160" s="4"/>
      <c r="LVX160" s="4"/>
      <c r="LVY160" s="4"/>
      <c r="LVZ160" s="4"/>
      <c r="LWA160" s="4"/>
      <c r="LWB160" s="4"/>
      <c r="LWC160" s="4"/>
      <c r="LWD160" s="4"/>
      <c r="LWE160" s="4"/>
      <c r="LWF160" s="4"/>
      <c r="LWG160" s="4"/>
      <c r="LWH160" s="4"/>
      <c r="LWI160" s="4"/>
      <c r="LWJ160" s="4"/>
      <c r="LWK160" s="4"/>
      <c r="LWL160" s="4"/>
      <c r="LWM160" s="4"/>
      <c r="LWN160" s="4"/>
      <c r="LWO160" s="4"/>
      <c r="LWP160" s="4"/>
      <c r="LWQ160" s="4"/>
      <c r="LWR160" s="4"/>
      <c r="LWS160" s="4"/>
      <c r="LWT160" s="4"/>
      <c r="LWU160" s="4"/>
      <c r="LWV160" s="4"/>
      <c r="LWW160" s="4"/>
      <c r="LWX160" s="4"/>
      <c r="LWY160" s="4"/>
      <c r="LWZ160" s="4"/>
      <c r="LXA160" s="4"/>
      <c r="LXB160" s="4"/>
      <c r="LXC160" s="4"/>
      <c r="LXD160" s="4"/>
      <c r="LXE160" s="4"/>
      <c r="LXF160" s="4"/>
      <c r="LXG160" s="4"/>
      <c r="LXH160" s="4"/>
      <c r="LXI160" s="4"/>
      <c r="LXJ160" s="4"/>
      <c r="LXK160" s="4"/>
      <c r="LXL160" s="4"/>
      <c r="LXM160" s="4"/>
      <c r="LXN160" s="4"/>
      <c r="LXO160" s="4"/>
      <c r="LXP160" s="4"/>
      <c r="LXQ160" s="4"/>
      <c r="LXR160" s="4"/>
      <c r="LXS160" s="4"/>
      <c r="LXT160" s="4"/>
      <c r="LXU160" s="4"/>
      <c r="LXV160" s="4"/>
      <c r="LXW160" s="4"/>
      <c r="LXX160" s="4"/>
      <c r="LXY160" s="4"/>
      <c r="LXZ160" s="4"/>
      <c r="LYA160" s="4"/>
      <c r="LYB160" s="4"/>
      <c r="LYC160" s="4"/>
      <c r="LYD160" s="4"/>
      <c r="LYE160" s="4"/>
      <c r="LYF160" s="4"/>
      <c r="LYG160" s="4"/>
      <c r="LYH160" s="4"/>
      <c r="LYI160" s="4"/>
      <c r="LYJ160" s="4"/>
      <c r="LYK160" s="4"/>
      <c r="LYL160" s="4"/>
      <c r="LYM160" s="4"/>
      <c r="LYN160" s="4"/>
      <c r="LYO160" s="4"/>
      <c r="LYP160" s="4"/>
      <c r="LYQ160" s="4"/>
      <c r="LYR160" s="4"/>
      <c r="LYS160" s="4"/>
      <c r="LYT160" s="4"/>
      <c r="LYU160" s="4"/>
      <c r="LYV160" s="4"/>
      <c r="LYW160" s="4"/>
      <c r="LYX160" s="4"/>
      <c r="LYY160" s="4"/>
      <c r="LYZ160" s="4"/>
      <c r="LZA160" s="4"/>
      <c r="LZB160" s="4"/>
      <c r="LZC160" s="4"/>
      <c r="LZD160" s="4"/>
      <c r="LZE160" s="4"/>
      <c r="LZF160" s="4"/>
      <c r="LZG160" s="4"/>
      <c r="LZH160" s="4"/>
      <c r="LZI160" s="4"/>
      <c r="LZJ160" s="4"/>
      <c r="LZK160" s="4"/>
      <c r="LZL160" s="4"/>
      <c r="LZM160" s="4"/>
      <c r="LZN160" s="4"/>
      <c r="LZO160" s="4"/>
      <c r="LZP160" s="4"/>
      <c r="LZQ160" s="4"/>
      <c r="LZR160" s="4"/>
      <c r="LZS160" s="4"/>
      <c r="LZT160" s="4"/>
      <c r="LZU160" s="4"/>
      <c r="LZV160" s="4"/>
      <c r="LZW160" s="4"/>
      <c r="LZX160" s="4"/>
      <c r="LZY160" s="4"/>
      <c r="LZZ160" s="4"/>
      <c r="MAA160" s="4"/>
      <c r="MAB160" s="4"/>
      <c r="MAC160" s="4"/>
      <c r="MAD160" s="4"/>
      <c r="MAE160" s="4"/>
      <c r="MAF160" s="4"/>
      <c r="MAG160" s="4"/>
      <c r="MAH160" s="4"/>
      <c r="MAI160" s="4"/>
      <c r="MAJ160" s="4"/>
      <c r="MAK160" s="4"/>
      <c r="MAL160" s="4"/>
      <c r="MAM160" s="4"/>
      <c r="MAN160" s="4"/>
      <c r="MAO160" s="4"/>
      <c r="MAP160" s="4"/>
      <c r="MAQ160" s="4"/>
      <c r="MAR160" s="4"/>
      <c r="MAS160" s="4"/>
      <c r="MAT160" s="4"/>
      <c r="MAU160" s="4"/>
      <c r="MAV160" s="4"/>
      <c r="MAW160" s="4"/>
      <c r="MAX160" s="4"/>
      <c r="MAY160" s="4"/>
      <c r="MAZ160" s="4"/>
      <c r="MBA160" s="4"/>
      <c r="MBB160" s="4"/>
      <c r="MBC160" s="4"/>
      <c r="MBD160" s="4"/>
      <c r="MBE160" s="4"/>
      <c r="MBF160" s="4"/>
      <c r="MBG160" s="4"/>
      <c r="MBH160" s="4"/>
      <c r="MBI160" s="4"/>
      <c r="MBJ160" s="4"/>
      <c r="MBK160" s="4"/>
      <c r="MBL160" s="4"/>
      <c r="MBM160" s="4"/>
      <c r="MBN160" s="4"/>
      <c r="MBO160" s="4"/>
      <c r="MBP160" s="4"/>
      <c r="MBQ160" s="4"/>
      <c r="MBR160" s="4"/>
      <c r="MBS160" s="4"/>
      <c r="MBT160" s="4"/>
      <c r="MBU160" s="4"/>
      <c r="MBV160" s="4"/>
      <c r="MBW160" s="4"/>
      <c r="MBX160" s="4"/>
      <c r="MBY160" s="4"/>
      <c r="MBZ160" s="4"/>
      <c r="MCA160" s="4"/>
      <c r="MCB160" s="4"/>
      <c r="MCC160" s="4"/>
      <c r="MCD160" s="4"/>
      <c r="MCE160" s="4"/>
      <c r="MCF160" s="4"/>
      <c r="MCG160" s="4"/>
      <c r="MCH160" s="4"/>
      <c r="MCI160" s="4"/>
      <c r="MCJ160" s="4"/>
      <c r="MCK160" s="4"/>
      <c r="MCL160" s="4"/>
      <c r="MCM160" s="4"/>
      <c r="MCN160" s="4"/>
      <c r="MCO160" s="4"/>
      <c r="MCP160" s="4"/>
      <c r="MCQ160" s="4"/>
      <c r="MCR160" s="4"/>
      <c r="MCS160" s="4"/>
      <c r="MCT160" s="4"/>
      <c r="MCU160" s="4"/>
      <c r="MCV160" s="4"/>
      <c r="MCW160" s="4"/>
      <c r="MCX160" s="4"/>
      <c r="MCY160" s="4"/>
      <c r="MCZ160" s="4"/>
      <c r="MDA160" s="4"/>
      <c r="MDB160" s="4"/>
      <c r="MDC160" s="4"/>
      <c r="MDD160" s="4"/>
      <c r="MDE160" s="4"/>
      <c r="MDF160" s="4"/>
      <c r="MDG160" s="4"/>
      <c r="MDH160" s="4"/>
      <c r="MDI160" s="4"/>
      <c r="MDJ160" s="4"/>
      <c r="MDK160" s="4"/>
      <c r="MDL160" s="4"/>
      <c r="MDM160" s="4"/>
      <c r="MDN160" s="4"/>
      <c r="MDO160" s="4"/>
      <c r="MDP160" s="4"/>
      <c r="MDQ160" s="4"/>
      <c r="MDR160" s="4"/>
      <c r="MDS160" s="4"/>
      <c r="MDT160" s="4"/>
      <c r="MDU160" s="4"/>
      <c r="MDV160" s="4"/>
      <c r="MDW160" s="4"/>
      <c r="MDX160" s="4"/>
      <c r="MDY160" s="4"/>
      <c r="MDZ160" s="4"/>
      <c r="MEA160" s="4"/>
      <c r="MEB160" s="4"/>
      <c r="MEC160" s="4"/>
      <c r="MED160" s="4"/>
      <c r="MEE160" s="4"/>
      <c r="MEF160" s="4"/>
      <c r="MEG160" s="4"/>
      <c r="MEH160" s="4"/>
      <c r="MEI160" s="4"/>
      <c r="MEJ160" s="4"/>
      <c r="MEK160" s="4"/>
      <c r="MEL160" s="4"/>
      <c r="MEM160" s="4"/>
      <c r="MEN160" s="4"/>
      <c r="MEO160" s="4"/>
      <c r="MEP160" s="4"/>
      <c r="MEQ160" s="4"/>
      <c r="MER160" s="4"/>
      <c r="MES160" s="4"/>
      <c r="MET160" s="4"/>
      <c r="MEU160" s="4"/>
      <c r="MEV160" s="4"/>
      <c r="MEW160" s="4"/>
      <c r="MEX160" s="4"/>
      <c r="MEY160" s="4"/>
      <c r="MEZ160" s="4"/>
      <c r="MFA160" s="4"/>
      <c r="MFB160" s="4"/>
      <c r="MFC160" s="4"/>
      <c r="MFD160" s="4"/>
      <c r="MFE160" s="4"/>
      <c r="MFF160" s="4"/>
      <c r="MFG160" s="4"/>
      <c r="MFH160" s="4"/>
      <c r="MFI160" s="4"/>
      <c r="MFJ160" s="4"/>
      <c r="MFK160" s="4"/>
      <c r="MFL160" s="4"/>
      <c r="MFM160" s="4"/>
      <c r="MFN160" s="4"/>
      <c r="MFO160" s="4"/>
      <c r="MFP160" s="4"/>
      <c r="MFQ160" s="4"/>
      <c r="MFR160" s="4"/>
      <c r="MFS160" s="4"/>
      <c r="MFT160" s="4"/>
      <c r="MFU160" s="4"/>
      <c r="MFV160" s="4"/>
      <c r="MFW160" s="4"/>
      <c r="MFX160" s="4"/>
      <c r="MFY160" s="4"/>
      <c r="MFZ160" s="4"/>
      <c r="MGA160" s="4"/>
      <c r="MGB160" s="4"/>
      <c r="MGC160" s="4"/>
      <c r="MGD160" s="4"/>
      <c r="MGE160" s="4"/>
      <c r="MGF160" s="4"/>
      <c r="MGG160" s="4"/>
      <c r="MGH160" s="4"/>
      <c r="MGI160" s="4"/>
      <c r="MGJ160" s="4"/>
      <c r="MGK160" s="4"/>
      <c r="MGL160" s="4"/>
      <c r="MGM160" s="4"/>
      <c r="MGN160" s="4"/>
      <c r="MGO160" s="4"/>
      <c r="MGP160" s="4"/>
      <c r="MGQ160" s="4"/>
      <c r="MGR160" s="4"/>
      <c r="MGS160" s="4"/>
      <c r="MGT160" s="4"/>
      <c r="MGU160" s="4"/>
      <c r="MGV160" s="4"/>
      <c r="MGW160" s="4"/>
      <c r="MGX160" s="4"/>
      <c r="MGY160" s="4"/>
      <c r="MGZ160" s="4"/>
      <c r="MHA160" s="4"/>
      <c r="MHB160" s="4"/>
      <c r="MHC160" s="4"/>
      <c r="MHD160" s="4"/>
      <c r="MHE160" s="4"/>
      <c r="MHF160" s="4"/>
      <c r="MHG160" s="4"/>
      <c r="MHH160" s="4"/>
      <c r="MHI160" s="4"/>
      <c r="MHJ160" s="4"/>
      <c r="MHK160" s="4"/>
      <c r="MHL160" s="4"/>
      <c r="MHM160" s="4"/>
      <c r="MHN160" s="4"/>
      <c r="MHO160" s="4"/>
      <c r="MHP160" s="4"/>
      <c r="MHQ160" s="4"/>
      <c r="MHR160" s="4"/>
      <c r="MHS160" s="4"/>
      <c r="MHT160" s="4"/>
      <c r="MHU160" s="4"/>
      <c r="MHV160" s="4"/>
      <c r="MHW160" s="4"/>
      <c r="MHX160" s="4"/>
      <c r="MHY160" s="4"/>
      <c r="MHZ160" s="4"/>
      <c r="MIA160" s="4"/>
      <c r="MIB160" s="4"/>
      <c r="MIC160" s="4"/>
      <c r="MID160" s="4"/>
      <c r="MIE160" s="4"/>
      <c r="MIF160" s="4"/>
      <c r="MIG160" s="4"/>
      <c r="MIH160" s="4"/>
      <c r="MII160" s="4"/>
      <c r="MIJ160" s="4"/>
      <c r="MIK160" s="4"/>
      <c r="MIL160" s="4"/>
      <c r="MIM160" s="4"/>
      <c r="MIN160" s="4"/>
      <c r="MIO160" s="4"/>
      <c r="MIP160" s="4"/>
      <c r="MIQ160" s="4"/>
      <c r="MIR160" s="4"/>
      <c r="MIS160" s="4"/>
      <c r="MIT160" s="4"/>
      <c r="MIU160" s="4"/>
      <c r="MIV160" s="4"/>
      <c r="MIW160" s="4"/>
      <c r="MIX160" s="4"/>
      <c r="MIY160" s="4"/>
      <c r="MIZ160" s="4"/>
      <c r="MJA160" s="4"/>
      <c r="MJB160" s="4"/>
      <c r="MJC160" s="4"/>
      <c r="MJD160" s="4"/>
      <c r="MJE160" s="4"/>
      <c r="MJF160" s="4"/>
      <c r="MJG160" s="4"/>
      <c r="MJH160" s="4"/>
      <c r="MJI160" s="4"/>
      <c r="MJJ160" s="4"/>
      <c r="MJK160" s="4"/>
      <c r="MJL160" s="4"/>
      <c r="MJM160" s="4"/>
      <c r="MJN160" s="4"/>
      <c r="MJO160" s="4"/>
      <c r="MJP160" s="4"/>
      <c r="MJQ160" s="4"/>
      <c r="MJR160" s="4"/>
      <c r="MJS160" s="4"/>
      <c r="MJT160" s="4"/>
      <c r="MJU160" s="4"/>
      <c r="MJV160" s="4"/>
      <c r="MJW160" s="4"/>
      <c r="MJX160" s="4"/>
      <c r="MJY160" s="4"/>
      <c r="MJZ160" s="4"/>
      <c r="MKA160" s="4"/>
      <c r="MKB160" s="4"/>
      <c r="MKC160" s="4"/>
      <c r="MKD160" s="4"/>
      <c r="MKE160" s="4"/>
      <c r="MKF160" s="4"/>
      <c r="MKG160" s="4"/>
      <c r="MKH160" s="4"/>
      <c r="MKI160" s="4"/>
      <c r="MKJ160" s="4"/>
      <c r="MKK160" s="4"/>
      <c r="MKL160" s="4"/>
      <c r="MKM160" s="4"/>
      <c r="MKN160" s="4"/>
      <c r="MKO160" s="4"/>
      <c r="MKP160" s="4"/>
      <c r="MKQ160" s="4"/>
      <c r="MKR160" s="4"/>
      <c r="MKS160" s="4"/>
      <c r="MKT160" s="4"/>
      <c r="MKU160" s="4"/>
      <c r="MKV160" s="4"/>
      <c r="MKW160" s="4"/>
      <c r="MKX160" s="4"/>
      <c r="MKY160" s="4"/>
      <c r="MKZ160" s="4"/>
      <c r="MLA160" s="4"/>
      <c r="MLB160" s="4"/>
      <c r="MLC160" s="4"/>
      <c r="MLD160" s="4"/>
      <c r="MLE160" s="4"/>
      <c r="MLF160" s="4"/>
      <c r="MLG160" s="4"/>
      <c r="MLH160" s="4"/>
      <c r="MLI160" s="4"/>
      <c r="MLJ160" s="4"/>
      <c r="MLK160" s="4"/>
      <c r="MLL160" s="4"/>
      <c r="MLM160" s="4"/>
      <c r="MLN160" s="4"/>
      <c r="MLO160" s="4"/>
      <c r="MLP160" s="4"/>
      <c r="MLQ160" s="4"/>
      <c r="MLR160" s="4"/>
      <c r="MLS160" s="4"/>
      <c r="MLT160" s="4"/>
      <c r="MLU160" s="4"/>
      <c r="MLV160" s="4"/>
      <c r="MLW160" s="4"/>
      <c r="MLX160" s="4"/>
      <c r="MLY160" s="4"/>
      <c r="MLZ160" s="4"/>
      <c r="MMA160" s="4"/>
      <c r="MMB160" s="4"/>
      <c r="MMC160" s="4"/>
      <c r="MMD160" s="4"/>
      <c r="MME160" s="4"/>
      <c r="MMF160" s="4"/>
      <c r="MMG160" s="4"/>
      <c r="MMH160" s="4"/>
      <c r="MMI160" s="4"/>
      <c r="MMJ160" s="4"/>
      <c r="MMK160" s="4"/>
      <c r="MML160" s="4"/>
      <c r="MMM160" s="4"/>
      <c r="MMN160" s="4"/>
      <c r="MMO160" s="4"/>
      <c r="MMP160" s="4"/>
      <c r="MMQ160" s="4"/>
      <c r="MMR160" s="4"/>
      <c r="MMS160" s="4"/>
      <c r="MMT160" s="4"/>
      <c r="MMU160" s="4"/>
      <c r="MMV160" s="4"/>
      <c r="MMW160" s="4"/>
      <c r="MMX160" s="4"/>
      <c r="MMY160" s="4"/>
      <c r="MMZ160" s="4"/>
      <c r="MNA160" s="4"/>
      <c r="MNB160" s="4"/>
      <c r="MNC160" s="4"/>
      <c r="MND160" s="4"/>
      <c r="MNE160" s="4"/>
      <c r="MNF160" s="4"/>
      <c r="MNG160" s="4"/>
      <c r="MNH160" s="4"/>
      <c r="MNI160" s="4"/>
      <c r="MNJ160" s="4"/>
      <c r="MNK160" s="4"/>
      <c r="MNL160" s="4"/>
      <c r="MNM160" s="4"/>
      <c r="MNN160" s="4"/>
      <c r="MNO160" s="4"/>
      <c r="MNP160" s="4"/>
      <c r="MNQ160" s="4"/>
      <c r="MNR160" s="4"/>
      <c r="MNS160" s="4"/>
      <c r="MNT160" s="4"/>
      <c r="MNU160" s="4"/>
      <c r="MNV160" s="4"/>
      <c r="MNW160" s="4"/>
      <c r="MNX160" s="4"/>
      <c r="MNY160" s="4"/>
      <c r="MNZ160" s="4"/>
      <c r="MOA160" s="4"/>
      <c r="MOB160" s="4"/>
      <c r="MOC160" s="4"/>
      <c r="MOD160" s="4"/>
      <c r="MOE160" s="4"/>
      <c r="MOF160" s="4"/>
      <c r="MOG160" s="4"/>
      <c r="MOH160" s="4"/>
      <c r="MOI160" s="4"/>
      <c r="MOJ160" s="4"/>
      <c r="MOK160" s="4"/>
      <c r="MOL160" s="4"/>
      <c r="MOM160" s="4"/>
      <c r="MON160" s="4"/>
      <c r="MOO160" s="4"/>
      <c r="MOP160" s="4"/>
      <c r="MOQ160" s="4"/>
      <c r="MOR160" s="4"/>
      <c r="MOS160" s="4"/>
      <c r="MOT160" s="4"/>
      <c r="MOU160" s="4"/>
      <c r="MOV160" s="4"/>
      <c r="MOW160" s="4"/>
      <c r="MOX160" s="4"/>
      <c r="MOY160" s="4"/>
      <c r="MOZ160" s="4"/>
      <c r="MPA160" s="4"/>
      <c r="MPB160" s="4"/>
      <c r="MPC160" s="4"/>
      <c r="MPD160" s="4"/>
      <c r="MPE160" s="4"/>
      <c r="MPF160" s="4"/>
      <c r="MPG160" s="4"/>
      <c r="MPH160" s="4"/>
      <c r="MPI160" s="4"/>
      <c r="MPJ160" s="4"/>
      <c r="MPK160" s="4"/>
      <c r="MPL160" s="4"/>
      <c r="MPM160" s="4"/>
      <c r="MPN160" s="4"/>
      <c r="MPO160" s="4"/>
      <c r="MPP160" s="4"/>
      <c r="MPQ160" s="4"/>
      <c r="MPR160" s="4"/>
      <c r="MPS160" s="4"/>
      <c r="MPT160" s="4"/>
      <c r="MPU160" s="4"/>
      <c r="MPV160" s="4"/>
      <c r="MPW160" s="4"/>
      <c r="MPX160" s="4"/>
      <c r="MPY160" s="4"/>
      <c r="MPZ160" s="4"/>
      <c r="MQA160" s="4"/>
      <c r="MQB160" s="4"/>
      <c r="MQC160" s="4"/>
      <c r="MQD160" s="4"/>
      <c r="MQE160" s="4"/>
      <c r="MQF160" s="4"/>
      <c r="MQG160" s="4"/>
      <c r="MQH160" s="4"/>
      <c r="MQI160" s="4"/>
      <c r="MQJ160" s="4"/>
      <c r="MQK160" s="4"/>
      <c r="MQL160" s="4"/>
      <c r="MQM160" s="4"/>
      <c r="MQN160" s="4"/>
      <c r="MQO160" s="4"/>
      <c r="MQP160" s="4"/>
      <c r="MQQ160" s="4"/>
      <c r="MQR160" s="4"/>
      <c r="MQS160" s="4"/>
      <c r="MQT160" s="4"/>
      <c r="MQU160" s="4"/>
      <c r="MQV160" s="4"/>
      <c r="MQW160" s="4"/>
      <c r="MQX160" s="4"/>
      <c r="MQY160" s="4"/>
      <c r="MQZ160" s="4"/>
      <c r="MRA160" s="4"/>
      <c r="MRB160" s="4"/>
      <c r="MRC160" s="4"/>
      <c r="MRD160" s="4"/>
      <c r="MRE160" s="4"/>
      <c r="MRF160" s="4"/>
      <c r="MRG160" s="4"/>
      <c r="MRH160" s="4"/>
      <c r="MRI160" s="4"/>
      <c r="MRJ160" s="4"/>
      <c r="MRK160" s="4"/>
      <c r="MRL160" s="4"/>
      <c r="MRM160" s="4"/>
      <c r="MRN160" s="4"/>
      <c r="MRO160" s="4"/>
      <c r="MRP160" s="4"/>
      <c r="MRQ160" s="4"/>
      <c r="MRR160" s="4"/>
      <c r="MRS160" s="4"/>
      <c r="MRT160" s="4"/>
      <c r="MRU160" s="4"/>
      <c r="MRV160" s="4"/>
      <c r="MRW160" s="4"/>
      <c r="MRX160" s="4"/>
      <c r="MRY160" s="4"/>
      <c r="MRZ160" s="4"/>
      <c r="MSA160" s="4"/>
      <c r="MSB160" s="4"/>
      <c r="MSC160" s="4"/>
      <c r="MSD160" s="4"/>
      <c r="MSE160" s="4"/>
      <c r="MSF160" s="4"/>
      <c r="MSG160" s="4"/>
      <c r="MSH160" s="4"/>
      <c r="MSI160" s="4"/>
      <c r="MSJ160" s="4"/>
      <c r="MSK160" s="4"/>
      <c r="MSL160" s="4"/>
      <c r="MSM160" s="4"/>
      <c r="MSN160" s="4"/>
      <c r="MSO160" s="4"/>
      <c r="MSP160" s="4"/>
      <c r="MSQ160" s="4"/>
      <c r="MSR160" s="4"/>
      <c r="MSS160" s="4"/>
      <c r="MST160" s="4"/>
      <c r="MSU160" s="4"/>
      <c r="MSV160" s="4"/>
      <c r="MSW160" s="4"/>
      <c r="MSX160" s="4"/>
      <c r="MSY160" s="4"/>
      <c r="MSZ160" s="4"/>
      <c r="MTA160" s="4"/>
      <c r="MTB160" s="4"/>
      <c r="MTC160" s="4"/>
      <c r="MTD160" s="4"/>
      <c r="MTE160" s="4"/>
      <c r="MTF160" s="4"/>
      <c r="MTG160" s="4"/>
      <c r="MTH160" s="4"/>
      <c r="MTI160" s="4"/>
      <c r="MTJ160" s="4"/>
      <c r="MTK160" s="4"/>
      <c r="MTL160" s="4"/>
      <c r="MTM160" s="4"/>
      <c r="MTN160" s="4"/>
      <c r="MTO160" s="4"/>
      <c r="MTP160" s="4"/>
      <c r="MTQ160" s="4"/>
      <c r="MTR160" s="4"/>
      <c r="MTS160" s="4"/>
      <c r="MTT160" s="4"/>
      <c r="MTU160" s="4"/>
      <c r="MTV160" s="4"/>
      <c r="MTW160" s="4"/>
      <c r="MTX160" s="4"/>
      <c r="MTY160" s="4"/>
      <c r="MTZ160" s="4"/>
      <c r="MUA160" s="4"/>
      <c r="MUB160" s="4"/>
      <c r="MUC160" s="4"/>
      <c r="MUD160" s="4"/>
      <c r="MUE160" s="4"/>
      <c r="MUF160" s="4"/>
      <c r="MUG160" s="4"/>
      <c r="MUH160" s="4"/>
      <c r="MUI160" s="4"/>
      <c r="MUJ160" s="4"/>
      <c r="MUK160" s="4"/>
      <c r="MUL160" s="4"/>
      <c r="MUM160" s="4"/>
      <c r="MUN160" s="4"/>
      <c r="MUO160" s="4"/>
      <c r="MUP160" s="4"/>
      <c r="MUQ160" s="4"/>
      <c r="MUR160" s="4"/>
      <c r="MUS160" s="4"/>
      <c r="MUT160" s="4"/>
      <c r="MUU160" s="4"/>
      <c r="MUV160" s="4"/>
      <c r="MUW160" s="4"/>
      <c r="MUX160" s="4"/>
      <c r="MUY160" s="4"/>
      <c r="MUZ160" s="4"/>
      <c r="MVA160" s="4"/>
      <c r="MVB160" s="4"/>
      <c r="MVC160" s="4"/>
      <c r="MVD160" s="4"/>
      <c r="MVE160" s="4"/>
      <c r="MVF160" s="4"/>
      <c r="MVG160" s="4"/>
      <c r="MVH160" s="4"/>
      <c r="MVI160" s="4"/>
      <c r="MVJ160" s="4"/>
      <c r="MVK160" s="4"/>
      <c r="MVL160" s="4"/>
      <c r="MVM160" s="4"/>
      <c r="MVN160" s="4"/>
      <c r="MVO160" s="4"/>
      <c r="MVP160" s="4"/>
      <c r="MVQ160" s="4"/>
      <c r="MVR160" s="4"/>
      <c r="MVS160" s="4"/>
      <c r="MVT160" s="4"/>
      <c r="MVU160" s="4"/>
      <c r="MVV160" s="4"/>
      <c r="MVW160" s="4"/>
      <c r="MVX160" s="4"/>
      <c r="MVY160" s="4"/>
      <c r="MVZ160" s="4"/>
      <c r="MWA160" s="4"/>
      <c r="MWB160" s="4"/>
      <c r="MWC160" s="4"/>
      <c r="MWD160" s="4"/>
      <c r="MWE160" s="4"/>
      <c r="MWF160" s="4"/>
      <c r="MWG160" s="4"/>
      <c r="MWH160" s="4"/>
      <c r="MWI160" s="4"/>
      <c r="MWJ160" s="4"/>
      <c r="MWK160" s="4"/>
      <c r="MWL160" s="4"/>
      <c r="MWM160" s="4"/>
      <c r="MWN160" s="4"/>
      <c r="MWO160" s="4"/>
      <c r="MWP160" s="4"/>
      <c r="MWQ160" s="4"/>
      <c r="MWR160" s="4"/>
      <c r="MWS160" s="4"/>
      <c r="MWT160" s="4"/>
      <c r="MWU160" s="4"/>
      <c r="MWV160" s="4"/>
      <c r="MWW160" s="4"/>
      <c r="MWX160" s="4"/>
      <c r="MWY160" s="4"/>
      <c r="MWZ160" s="4"/>
      <c r="MXA160" s="4"/>
      <c r="MXB160" s="4"/>
      <c r="MXC160" s="4"/>
      <c r="MXD160" s="4"/>
      <c r="MXE160" s="4"/>
      <c r="MXF160" s="4"/>
      <c r="MXG160" s="4"/>
      <c r="MXH160" s="4"/>
      <c r="MXI160" s="4"/>
      <c r="MXJ160" s="4"/>
      <c r="MXK160" s="4"/>
      <c r="MXL160" s="4"/>
      <c r="MXM160" s="4"/>
      <c r="MXN160" s="4"/>
      <c r="MXO160" s="4"/>
      <c r="MXP160" s="4"/>
      <c r="MXQ160" s="4"/>
      <c r="MXR160" s="4"/>
      <c r="MXS160" s="4"/>
      <c r="MXT160" s="4"/>
      <c r="MXU160" s="4"/>
      <c r="MXV160" s="4"/>
      <c r="MXW160" s="4"/>
      <c r="MXX160" s="4"/>
      <c r="MXY160" s="4"/>
      <c r="MXZ160" s="4"/>
      <c r="MYA160" s="4"/>
      <c r="MYB160" s="4"/>
      <c r="MYC160" s="4"/>
      <c r="MYD160" s="4"/>
      <c r="MYE160" s="4"/>
      <c r="MYF160" s="4"/>
      <c r="MYG160" s="4"/>
      <c r="MYH160" s="4"/>
      <c r="MYI160" s="4"/>
      <c r="MYJ160" s="4"/>
      <c r="MYK160" s="4"/>
      <c r="MYL160" s="4"/>
      <c r="MYM160" s="4"/>
      <c r="MYN160" s="4"/>
      <c r="MYO160" s="4"/>
      <c r="MYP160" s="4"/>
      <c r="MYQ160" s="4"/>
      <c r="MYR160" s="4"/>
      <c r="MYS160" s="4"/>
      <c r="MYT160" s="4"/>
      <c r="MYU160" s="4"/>
      <c r="MYV160" s="4"/>
      <c r="MYW160" s="4"/>
      <c r="MYX160" s="4"/>
      <c r="MYY160" s="4"/>
      <c r="MYZ160" s="4"/>
      <c r="MZA160" s="4"/>
      <c r="MZB160" s="4"/>
      <c r="MZC160" s="4"/>
      <c r="MZD160" s="4"/>
      <c r="MZE160" s="4"/>
      <c r="MZF160" s="4"/>
      <c r="MZG160" s="4"/>
      <c r="MZH160" s="4"/>
      <c r="MZI160" s="4"/>
      <c r="MZJ160" s="4"/>
      <c r="MZK160" s="4"/>
      <c r="MZL160" s="4"/>
      <c r="MZM160" s="4"/>
      <c r="MZN160" s="4"/>
      <c r="MZO160" s="4"/>
      <c r="MZP160" s="4"/>
      <c r="MZQ160" s="4"/>
      <c r="MZR160" s="4"/>
      <c r="MZS160" s="4"/>
      <c r="MZT160" s="4"/>
      <c r="MZU160" s="4"/>
      <c r="MZV160" s="4"/>
      <c r="MZW160" s="4"/>
      <c r="MZX160" s="4"/>
      <c r="MZY160" s="4"/>
      <c r="MZZ160" s="4"/>
      <c r="NAA160" s="4"/>
      <c r="NAB160" s="4"/>
      <c r="NAC160" s="4"/>
      <c r="NAD160" s="4"/>
      <c r="NAE160" s="4"/>
      <c r="NAF160" s="4"/>
      <c r="NAG160" s="4"/>
      <c r="NAH160" s="4"/>
      <c r="NAI160" s="4"/>
      <c r="NAJ160" s="4"/>
      <c r="NAK160" s="4"/>
      <c r="NAL160" s="4"/>
      <c r="NAM160" s="4"/>
      <c r="NAN160" s="4"/>
      <c r="NAO160" s="4"/>
      <c r="NAP160" s="4"/>
      <c r="NAQ160" s="4"/>
      <c r="NAR160" s="4"/>
      <c r="NAS160" s="4"/>
      <c r="NAT160" s="4"/>
      <c r="NAU160" s="4"/>
      <c r="NAV160" s="4"/>
      <c r="NAW160" s="4"/>
      <c r="NAX160" s="4"/>
      <c r="NAY160" s="4"/>
      <c r="NAZ160" s="4"/>
      <c r="NBA160" s="4"/>
      <c r="NBB160" s="4"/>
      <c r="NBC160" s="4"/>
      <c r="NBD160" s="4"/>
      <c r="NBE160" s="4"/>
      <c r="NBF160" s="4"/>
      <c r="NBG160" s="4"/>
      <c r="NBH160" s="4"/>
      <c r="NBI160" s="4"/>
      <c r="NBJ160" s="4"/>
      <c r="NBK160" s="4"/>
      <c r="NBL160" s="4"/>
      <c r="NBM160" s="4"/>
      <c r="NBN160" s="4"/>
      <c r="NBO160" s="4"/>
      <c r="NBP160" s="4"/>
      <c r="NBQ160" s="4"/>
      <c r="NBR160" s="4"/>
      <c r="NBS160" s="4"/>
      <c r="NBT160" s="4"/>
      <c r="NBU160" s="4"/>
      <c r="NBV160" s="4"/>
      <c r="NBW160" s="4"/>
      <c r="NBX160" s="4"/>
      <c r="NBY160" s="4"/>
      <c r="NBZ160" s="4"/>
      <c r="NCA160" s="4"/>
      <c r="NCB160" s="4"/>
      <c r="NCC160" s="4"/>
      <c r="NCD160" s="4"/>
      <c r="NCE160" s="4"/>
      <c r="NCF160" s="4"/>
      <c r="NCG160" s="4"/>
      <c r="NCH160" s="4"/>
      <c r="NCI160" s="4"/>
      <c r="NCJ160" s="4"/>
      <c r="NCK160" s="4"/>
      <c r="NCL160" s="4"/>
      <c r="NCM160" s="4"/>
      <c r="NCN160" s="4"/>
      <c r="NCO160" s="4"/>
      <c r="NCP160" s="4"/>
      <c r="NCQ160" s="4"/>
      <c r="NCR160" s="4"/>
      <c r="NCS160" s="4"/>
      <c r="NCT160" s="4"/>
      <c r="NCU160" s="4"/>
      <c r="NCV160" s="4"/>
      <c r="NCW160" s="4"/>
      <c r="NCX160" s="4"/>
      <c r="NCY160" s="4"/>
      <c r="NCZ160" s="4"/>
      <c r="NDA160" s="4"/>
      <c r="NDB160" s="4"/>
      <c r="NDC160" s="4"/>
      <c r="NDD160" s="4"/>
      <c r="NDE160" s="4"/>
      <c r="NDF160" s="4"/>
      <c r="NDG160" s="4"/>
      <c r="NDH160" s="4"/>
      <c r="NDI160" s="4"/>
      <c r="NDJ160" s="4"/>
      <c r="NDK160" s="4"/>
      <c r="NDL160" s="4"/>
      <c r="NDM160" s="4"/>
      <c r="NDN160" s="4"/>
      <c r="NDO160" s="4"/>
      <c r="NDP160" s="4"/>
      <c r="NDQ160" s="4"/>
      <c r="NDR160" s="4"/>
      <c r="NDS160" s="4"/>
      <c r="NDT160" s="4"/>
      <c r="NDU160" s="4"/>
      <c r="NDV160" s="4"/>
      <c r="NDW160" s="4"/>
      <c r="NDX160" s="4"/>
      <c r="NDY160" s="4"/>
      <c r="NDZ160" s="4"/>
      <c r="NEA160" s="4"/>
      <c r="NEB160" s="4"/>
      <c r="NEC160" s="4"/>
      <c r="NED160" s="4"/>
      <c r="NEE160" s="4"/>
      <c r="NEF160" s="4"/>
      <c r="NEG160" s="4"/>
      <c r="NEH160" s="4"/>
      <c r="NEI160" s="4"/>
      <c r="NEJ160" s="4"/>
      <c r="NEK160" s="4"/>
      <c r="NEL160" s="4"/>
      <c r="NEM160" s="4"/>
      <c r="NEN160" s="4"/>
      <c r="NEO160" s="4"/>
      <c r="NEP160" s="4"/>
      <c r="NEQ160" s="4"/>
      <c r="NER160" s="4"/>
      <c r="NES160" s="4"/>
      <c r="NET160" s="4"/>
      <c r="NEU160" s="4"/>
      <c r="NEV160" s="4"/>
      <c r="NEW160" s="4"/>
      <c r="NEX160" s="4"/>
      <c r="NEY160" s="4"/>
      <c r="NEZ160" s="4"/>
      <c r="NFA160" s="4"/>
      <c r="NFB160" s="4"/>
      <c r="NFC160" s="4"/>
      <c r="NFD160" s="4"/>
      <c r="NFE160" s="4"/>
      <c r="NFF160" s="4"/>
      <c r="NFG160" s="4"/>
      <c r="NFH160" s="4"/>
      <c r="NFI160" s="4"/>
      <c r="NFJ160" s="4"/>
      <c r="NFK160" s="4"/>
      <c r="NFL160" s="4"/>
      <c r="NFM160" s="4"/>
      <c r="NFN160" s="4"/>
      <c r="NFO160" s="4"/>
      <c r="NFP160" s="4"/>
      <c r="NFQ160" s="4"/>
      <c r="NFR160" s="4"/>
      <c r="NFS160" s="4"/>
      <c r="NFT160" s="4"/>
      <c r="NFU160" s="4"/>
      <c r="NFV160" s="4"/>
      <c r="NFW160" s="4"/>
      <c r="NFX160" s="4"/>
      <c r="NFY160" s="4"/>
      <c r="NFZ160" s="4"/>
      <c r="NGA160" s="4"/>
      <c r="NGB160" s="4"/>
      <c r="NGC160" s="4"/>
      <c r="NGD160" s="4"/>
      <c r="NGE160" s="4"/>
      <c r="NGF160" s="4"/>
      <c r="NGG160" s="4"/>
      <c r="NGH160" s="4"/>
      <c r="NGI160" s="4"/>
      <c r="NGJ160" s="4"/>
      <c r="NGK160" s="4"/>
      <c r="NGL160" s="4"/>
      <c r="NGM160" s="4"/>
      <c r="NGN160" s="4"/>
      <c r="NGO160" s="4"/>
      <c r="NGP160" s="4"/>
      <c r="NGQ160" s="4"/>
      <c r="NGR160" s="4"/>
      <c r="NGS160" s="4"/>
      <c r="NGT160" s="4"/>
      <c r="NGU160" s="4"/>
      <c r="NGV160" s="4"/>
      <c r="NGW160" s="4"/>
      <c r="NGX160" s="4"/>
      <c r="NGY160" s="4"/>
      <c r="NGZ160" s="4"/>
      <c r="NHA160" s="4"/>
      <c r="NHB160" s="4"/>
      <c r="NHC160" s="4"/>
      <c r="NHD160" s="4"/>
      <c r="NHE160" s="4"/>
      <c r="NHF160" s="4"/>
      <c r="NHG160" s="4"/>
      <c r="NHH160" s="4"/>
      <c r="NHI160" s="4"/>
      <c r="NHJ160" s="4"/>
      <c r="NHK160" s="4"/>
      <c r="NHL160" s="4"/>
      <c r="NHM160" s="4"/>
      <c r="NHN160" s="4"/>
      <c r="NHO160" s="4"/>
      <c r="NHP160" s="4"/>
      <c r="NHQ160" s="4"/>
      <c r="NHR160" s="4"/>
      <c r="NHS160" s="4"/>
      <c r="NHT160" s="4"/>
      <c r="NHU160" s="4"/>
      <c r="NHV160" s="4"/>
      <c r="NHW160" s="4"/>
      <c r="NHX160" s="4"/>
      <c r="NHY160" s="4"/>
      <c r="NHZ160" s="4"/>
      <c r="NIA160" s="4"/>
      <c r="NIB160" s="4"/>
      <c r="NIC160" s="4"/>
      <c r="NID160" s="4"/>
      <c r="NIE160" s="4"/>
      <c r="NIF160" s="4"/>
      <c r="NIG160" s="4"/>
      <c r="NIH160" s="4"/>
      <c r="NII160" s="4"/>
      <c r="NIJ160" s="4"/>
      <c r="NIK160" s="4"/>
      <c r="NIL160" s="4"/>
      <c r="NIM160" s="4"/>
      <c r="NIN160" s="4"/>
      <c r="NIO160" s="4"/>
      <c r="NIP160" s="4"/>
      <c r="NIQ160" s="4"/>
      <c r="NIR160" s="4"/>
      <c r="NIS160" s="4"/>
      <c r="NIT160" s="4"/>
      <c r="NIU160" s="4"/>
      <c r="NIV160" s="4"/>
      <c r="NIW160" s="4"/>
      <c r="NIX160" s="4"/>
      <c r="NIY160" s="4"/>
      <c r="NIZ160" s="4"/>
      <c r="NJA160" s="4"/>
      <c r="NJB160" s="4"/>
      <c r="NJC160" s="4"/>
      <c r="NJD160" s="4"/>
      <c r="NJE160" s="4"/>
      <c r="NJF160" s="4"/>
      <c r="NJG160" s="4"/>
      <c r="NJH160" s="4"/>
      <c r="NJI160" s="4"/>
      <c r="NJJ160" s="4"/>
      <c r="NJK160" s="4"/>
      <c r="NJL160" s="4"/>
      <c r="NJM160" s="4"/>
      <c r="NJN160" s="4"/>
      <c r="NJO160" s="4"/>
      <c r="NJP160" s="4"/>
      <c r="NJQ160" s="4"/>
      <c r="NJR160" s="4"/>
      <c r="NJS160" s="4"/>
      <c r="NJT160" s="4"/>
      <c r="NJU160" s="4"/>
      <c r="NJV160" s="4"/>
      <c r="NJW160" s="4"/>
      <c r="NJX160" s="4"/>
      <c r="NJY160" s="4"/>
      <c r="NJZ160" s="4"/>
      <c r="NKA160" s="4"/>
      <c r="NKB160" s="4"/>
      <c r="NKC160" s="4"/>
      <c r="NKD160" s="4"/>
      <c r="NKE160" s="4"/>
      <c r="NKF160" s="4"/>
      <c r="NKG160" s="4"/>
      <c r="NKH160" s="4"/>
      <c r="NKI160" s="4"/>
      <c r="NKJ160" s="4"/>
      <c r="NKK160" s="4"/>
      <c r="NKL160" s="4"/>
      <c r="NKM160" s="4"/>
      <c r="NKN160" s="4"/>
      <c r="NKO160" s="4"/>
      <c r="NKP160" s="4"/>
      <c r="NKQ160" s="4"/>
      <c r="NKR160" s="4"/>
      <c r="NKS160" s="4"/>
      <c r="NKT160" s="4"/>
      <c r="NKU160" s="4"/>
      <c r="NKV160" s="4"/>
      <c r="NKW160" s="4"/>
      <c r="NKX160" s="4"/>
      <c r="NKY160" s="4"/>
      <c r="NKZ160" s="4"/>
      <c r="NLA160" s="4"/>
      <c r="NLB160" s="4"/>
      <c r="NLC160" s="4"/>
      <c r="NLD160" s="4"/>
      <c r="NLE160" s="4"/>
      <c r="NLF160" s="4"/>
      <c r="NLG160" s="4"/>
      <c r="NLH160" s="4"/>
      <c r="NLI160" s="4"/>
      <c r="NLJ160" s="4"/>
      <c r="NLK160" s="4"/>
      <c r="NLL160" s="4"/>
      <c r="NLM160" s="4"/>
      <c r="NLN160" s="4"/>
      <c r="NLO160" s="4"/>
      <c r="NLP160" s="4"/>
      <c r="NLQ160" s="4"/>
      <c r="NLR160" s="4"/>
      <c r="NLS160" s="4"/>
      <c r="NLT160" s="4"/>
      <c r="NLU160" s="4"/>
      <c r="NLV160" s="4"/>
      <c r="NLW160" s="4"/>
      <c r="NLX160" s="4"/>
      <c r="NLY160" s="4"/>
      <c r="NLZ160" s="4"/>
      <c r="NMA160" s="4"/>
      <c r="NMB160" s="4"/>
      <c r="NMC160" s="4"/>
      <c r="NMD160" s="4"/>
      <c r="NME160" s="4"/>
      <c r="NMF160" s="4"/>
      <c r="NMG160" s="4"/>
      <c r="NMH160" s="4"/>
      <c r="NMI160" s="4"/>
      <c r="NMJ160" s="4"/>
      <c r="NMK160" s="4"/>
      <c r="NML160" s="4"/>
      <c r="NMM160" s="4"/>
      <c r="NMN160" s="4"/>
      <c r="NMO160" s="4"/>
      <c r="NMP160" s="4"/>
      <c r="NMQ160" s="4"/>
      <c r="NMR160" s="4"/>
      <c r="NMS160" s="4"/>
      <c r="NMT160" s="4"/>
      <c r="NMU160" s="4"/>
      <c r="NMV160" s="4"/>
      <c r="NMW160" s="4"/>
      <c r="NMX160" s="4"/>
      <c r="NMY160" s="4"/>
      <c r="NMZ160" s="4"/>
      <c r="NNA160" s="4"/>
      <c r="NNB160" s="4"/>
      <c r="NNC160" s="4"/>
      <c r="NND160" s="4"/>
      <c r="NNE160" s="4"/>
      <c r="NNF160" s="4"/>
      <c r="NNG160" s="4"/>
      <c r="NNH160" s="4"/>
      <c r="NNI160" s="4"/>
      <c r="NNJ160" s="4"/>
      <c r="NNK160" s="4"/>
      <c r="NNL160" s="4"/>
      <c r="NNM160" s="4"/>
      <c r="NNN160" s="4"/>
      <c r="NNO160" s="4"/>
      <c r="NNP160" s="4"/>
      <c r="NNQ160" s="4"/>
      <c r="NNR160" s="4"/>
      <c r="NNS160" s="4"/>
      <c r="NNT160" s="4"/>
      <c r="NNU160" s="4"/>
      <c r="NNV160" s="4"/>
      <c r="NNW160" s="4"/>
      <c r="NNX160" s="4"/>
      <c r="NNY160" s="4"/>
      <c r="NNZ160" s="4"/>
      <c r="NOA160" s="4"/>
      <c r="NOB160" s="4"/>
      <c r="NOC160" s="4"/>
      <c r="NOD160" s="4"/>
      <c r="NOE160" s="4"/>
      <c r="NOF160" s="4"/>
      <c r="NOG160" s="4"/>
      <c r="NOH160" s="4"/>
      <c r="NOI160" s="4"/>
      <c r="NOJ160" s="4"/>
      <c r="NOK160" s="4"/>
      <c r="NOL160" s="4"/>
      <c r="NOM160" s="4"/>
      <c r="NON160" s="4"/>
      <c r="NOO160" s="4"/>
      <c r="NOP160" s="4"/>
      <c r="NOQ160" s="4"/>
      <c r="NOR160" s="4"/>
      <c r="NOS160" s="4"/>
      <c r="NOT160" s="4"/>
      <c r="NOU160" s="4"/>
      <c r="NOV160" s="4"/>
      <c r="NOW160" s="4"/>
      <c r="NOX160" s="4"/>
      <c r="NOY160" s="4"/>
      <c r="NOZ160" s="4"/>
      <c r="NPA160" s="4"/>
      <c r="NPB160" s="4"/>
      <c r="NPC160" s="4"/>
      <c r="NPD160" s="4"/>
      <c r="NPE160" s="4"/>
      <c r="NPF160" s="4"/>
      <c r="NPG160" s="4"/>
      <c r="NPH160" s="4"/>
      <c r="NPI160" s="4"/>
      <c r="NPJ160" s="4"/>
      <c r="NPK160" s="4"/>
      <c r="NPL160" s="4"/>
      <c r="NPM160" s="4"/>
      <c r="NPN160" s="4"/>
      <c r="NPO160" s="4"/>
      <c r="NPP160" s="4"/>
      <c r="NPQ160" s="4"/>
      <c r="NPR160" s="4"/>
      <c r="NPS160" s="4"/>
      <c r="NPT160" s="4"/>
      <c r="NPU160" s="4"/>
      <c r="NPV160" s="4"/>
      <c r="NPW160" s="4"/>
      <c r="NPX160" s="4"/>
      <c r="NPY160" s="4"/>
      <c r="NPZ160" s="4"/>
      <c r="NQA160" s="4"/>
      <c r="NQB160" s="4"/>
      <c r="NQC160" s="4"/>
      <c r="NQD160" s="4"/>
      <c r="NQE160" s="4"/>
      <c r="NQF160" s="4"/>
      <c r="NQG160" s="4"/>
      <c r="NQH160" s="4"/>
      <c r="NQI160" s="4"/>
      <c r="NQJ160" s="4"/>
      <c r="NQK160" s="4"/>
      <c r="NQL160" s="4"/>
      <c r="NQM160" s="4"/>
      <c r="NQN160" s="4"/>
      <c r="NQO160" s="4"/>
      <c r="NQP160" s="4"/>
      <c r="NQQ160" s="4"/>
      <c r="NQR160" s="4"/>
      <c r="NQS160" s="4"/>
      <c r="NQT160" s="4"/>
      <c r="NQU160" s="4"/>
      <c r="NQV160" s="4"/>
      <c r="NQW160" s="4"/>
      <c r="NQX160" s="4"/>
      <c r="NQY160" s="4"/>
      <c r="NQZ160" s="4"/>
      <c r="NRA160" s="4"/>
      <c r="NRB160" s="4"/>
      <c r="NRC160" s="4"/>
      <c r="NRD160" s="4"/>
      <c r="NRE160" s="4"/>
      <c r="NRF160" s="4"/>
      <c r="NRG160" s="4"/>
      <c r="NRH160" s="4"/>
      <c r="NRI160" s="4"/>
      <c r="NRJ160" s="4"/>
      <c r="NRK160" s="4"/>
      <c r="NRL160" s="4"/>
      <c r="NRM160" s="4"/>
      <c r="NRN160" s="4"/>
      <c r="NRO160" s="4"/>
      <c r="NRP160" s="4"/>
      <c r="NRQ160" s="4"/>
      <c r="NRR160" s="4"/>
      <c r="NRS160" s="4"/>
      <c r="NRT160" s="4"/>
      <c r="NRU160" s="4"/>
      <c r="NRV160" s="4"/>
      <c r="NRW160" s="4"/>
      <c r="NRX160" s="4"/>
      <c r="NRY160" s="4"/>
      <c r="NRZ160" s="4"/>
      <c r="NSA160" s="4"/>
      <c r="NSB160" s="4"/>
      <c r="NSC160" s="4"/>
      <c r="NSD160" s="4"/>
      <c r="NSE160" s="4"/>
      <c r="NSF160" s="4"/>
      <c r="NSG160" s="4"/>
      <c r="NSH160" s="4"/>
      <c r="NSI160" s="4"/>
      <c r="NSJ160" s="4"/>
      <c r="NSK160" s="4"/>
      <c r="NSL160" s="4"/>
      <c r="NSM160" s="4"/>
      <c r="NSN160" s="4"/>
      <c r="NSO160" s="4"/>
      <c r="NSP160" s="4"/>
      <c r="NSQ160" s="4"/>
      <c r="NSR160" s="4"/>
      <c r="NSS160" s="4"/>
      <c r="NST160" s="4"/>
      <c r="NSU160" s="4"/>
      <c r="NSV160" s="4"/>
      <c r="NSW160" s="4"/>
      <c r="NSX160" s="4"/>
      <c r="NSY160" s="4"/>
      <c r="NSZ160" s="4"/>
      <c r="NTA160" s="4"/>
      <c r="NTB160" s="4"/>
      <c r="NTC160" s="4"/>
      <c r="NTD160" s="4"/>
      <c r="NTE160" s="4"/>
      <c r="NTF160" s="4"/>
      <c r="NTG160" s="4"/>
      <c r="NTH160" s="4"/>
      <c r="NTI160" s="4"/>
      <c r="NTJ160" s="4"/>
      <c r="NTK160" s="4"/>
      <c r="NTL160" s="4"/>
      <c r="NTM160" s="4"/>
      <c r="NTN160" s="4"/>
      <c r="NTO160" s="4"/>
      <c r="NTP160" s="4"/>
      <c r="NTQ160" s="4"/>
      <c r="NTR160" s="4"/>
      <c r="NTS160" s="4"/>
      <c r="NTT160" s="4"/>
      <c r="NTU160" s="4"/>
      <c r="NTV160" s="4"/>
      <c r="NTW160" s="4"/>
      <c r="NTX160" s="4"/>
      <c r="NTY160" s="4"/>
      <c r="NTZ160" s="4"/>
      <c r="NUA160" s="4"/>
      <c r="NUB160" s="4"/>
      <c r="NUC160" s="4"/>
      <c r="NUD160" s="4"/>
      <c r="NUE160" s="4"/>
      <c r="NUF160" s="4"/>
      <c r="NUG160" s="4"/>
      <c r="NUH160" s="4"/>
      <c r="NUI160" s="4"/>
      <c r="NUJ160" s="4"/>
      <c r="NUK160" s="4"/>
      <c r="NUL160" s="4"/>
      <c r="NUM160" s="4"/>
      <c r="NUN160" s="4"/>
      <c r="NUO160" s="4"/>
      <c r="NUP160" s="4"/>
      <c r="NUQ160" s="4"/>
      <c r="NUR160" s="4"/>
      <c r="NUS160" s="4"/>
      <c r="NUT160" s="4"/>
      <c r="NUU160" s="4"/>
      <c r="NUV160" s="4"/>
      <c r="NUW160" s="4"/>
      <c r="NUX160" s="4"/>
      <c r="NUY160" s="4"/>
      <c r="NUZ160" s="4"/>
      <c r="NVA160" s="4"/>
      <c r="NVB160" s="4"/>
      <c r="NVC160" s="4"/>
      <c r="NVD160" s="4"/>
      <c r="NVE160" s="4"/>
      <c r="NVF160" s="4"/>
      <c r="NVG160" s="4"/>
      <c r="NVH160" s="4"/>
      <c r="NVI160" s="4"/>
      <c r="NVJ160" s="4"/>
      <c r="NVK160" s="4"/>
      <c r="NVL160" s="4"/>
      <c r="NVM160" s="4"/>
      <c r="NVN160" s="4"/>
      <c r="NVO160" s="4"/>
      <c r="NVP160" s="4"/>
      <c r="NVQ160" s="4"/>
      <c r="NVR160" s="4"/>
      <c r="NVS160" s="4"/>
      <c r="NVT160" s="4"/>
      <c r="NVU160" s="4"/>
      <c r="NVV160" s="4"/>
      <c r="NVW160" s="4"/>
      <c r="NVX160" s="4"/>
      <c r="NVY160" s="4"/>
      <c r="NVZ160" s="4"/>
      <c r="NWA160" s="4"/>
      <c r="NWB160" s="4"/>
      <c r="NWC160" s="4"/>
      <c r="NWD160" s="4"/>
      <c r="NWE160" s="4"/>
      <c r="NWF160" s="4"/>
      <c r="NWG160" s="4"/>
      <c r="NWH160" s="4"/>
      <c r="NWI160" s="4"/>
      <c r="NWJ160" s="4"/>
      <c r="NWK160" s="4"/>
      <c r="NWL160" s="4"/>
      <c r="NWM160" s="4"/>
      <c r="NWN160" s="4"/>
      <c r="NWO160" s="4"/>
      <c r="NWP160" s="4"/>
      <c r="NWQ160" s="4"/>
      <c r="NWR160" s="4"/>
      <c r="NWS160" s="4"/>
      <c r="NWT160" s="4"/>
      <c r="NWU160" s="4"/>
      <c r="NWV160" s="4"/>
      <c r="NWW160" s="4"/>
      <c r="NWX160" s="4"/>
      <c r="NWY160" s="4"/>
      <c r="NWZ160" s="4"/>
      <c r="NXA160" s="4"/>
      <c r="NXB160" s="4"/>
      <c r="NXC160" s="4"/>
      <c r="NXD160" s="4"/>
      <c r="NXE160" s="4"/>
      <c r="NXF160" s="4"/>
      <c r="NXG160" s="4"/>
      <c r="NXH160" s="4"/>
      <c r="NXI160" s="4"/>
      <c r="NXJ160" s="4"/>
      <c r="NXK160" s="4"/>
      <c r="NXL160" s="4"/>
      <c r="NXM160" s="4"/>
      <c r="NXN160" s="4"/>
      <c r="NXO160" s="4"/>
      <c r="NXP160" s="4"/>
      <c r="NXQ160" s="4"/>
      <c r="NXR160" s="4"/>
      <c r="NXS160" s="4"/>
      <c r="NXT160" s="4"/>
      <c r="NXU160" s="4"/>
      <c r="NXV160" s="4"/>
      <c r="NXW160" s="4"/>
      <c r="NXX160" s="4"/>
      <c r="NXY160" s="4"/>
      <c r="NXZ160" s="4"/>
      <c r="NYA160" s="4"/>
      <c r="NYB160" s="4"/>
      <c r="NYC160" s="4"/>
      <c r="NYD160" s="4"/>
      <c r="NYE160" s="4"/>
      <c r="NYF160" s="4"/>
      <c r="NYG160" s="4"/>
      <c r="NYH160" s="4"/>
      <c r="NYI160" s="4"/>
      <c r="NYJ160" s="4"/>
      <c r="NYK160" s="4"/>
      <c r="NYL160" s="4"/>
      <c r="NYM160" s="4"/>
      <c r="NYN160" s="4"/>
      <c r="NYO160" s="4"/>
      <c r="NYP160" s="4"/>
      <c r="NYQ160" s="4"/>
      <c r="NYR160" s="4"/>
      <c r="NYS160" s="4"/>
      <c r="NYT160" s="4"/>
      <c r="NYU160" s="4"/>
      <c r="NYV160" s="4"/>
      <c r="NYW160" s="4"/>
      <c r="NYX160" s="4"/>
      <c r="NYY160" s="4"/>
      <c r="NYZ160" s="4"/>
      <c r="NZA160" s="4"/>
      <c r="NZB160" s="4"/>
      <c r="NZC160" s="4"/>
      <c r="NZD160" s="4"/>
      <c r="NZE160" s="4"/>
      <c r="NZF160" s="4"/>
      <c r="NZG160" s="4"/>
      <c r="NZH160" s="4"/>
      <c r="NZI160" s="4"/>
      <c r="NZJ160" s="4"/>
      <c r="NZK160" s="4"/>
      <c r="NZL160" s="4"/>
      <c r="NZM160" s="4"/>
      <c r="NZN160" s="4"/>
      <c r="NZO160" s="4"/>
      <c r="NZP160" s="4"/>
      <c r="NZQ160" s="4"/>
      <c r="NZR160" s="4"/>
      <c r="NZS160" s="4"/>
      <c r="NZT160" s="4"/>
      <c r="NZU160" s="4"/>
      <c r="NZV160" s="4"/>
      <c r="NZW160" s="4"/>
      <c r="NZX160" s="4"/>
      <c r="NZY160" s="4"/>
      <c r="NZZ160" s="4"/>
      <c r="OAA160" s="4"/>
      <c r="OAB160" s="4"/>
      <c r="OAC160" s="4"/>
      <c r="OAD160" s="4"/>
      <c r="OAE160" s="4"/>
      <c r="OAF160" s="4"/>
      <c r="OAG160" s="4"/>
      <c r="OAH160" s="4"/>
      <c r="OAI160" s="4"/>
      <c r="OAJ160" s="4"/>
      <c r="OAK160" s="4"/>
      <c r="OAL160" s="4"/>
      <c r="OAM160" s="4"/>
      <c r="OAN160" s="4"/>
      <c r="OAO160" s="4"/>
      <c r="OAP160" s="4"/>
      <c r="OAQ160" s="4"/>
      <c r="OAR160" s="4"/>
      <c r="OAS160" s="4"/>
      <c r="OAT160" s="4"/>
      <c r="OAU160" s="4"/>
      <c r="OAV160" s="4"/>
      <c r="OAW160" s="4"/>
      <c r="OAX160" s="4"/>
      <c r="OAY160" s="4"/>
      <c r="OAZ160" s="4"/>
      <c r="OBA160" s="4"/>
      <c r="OBB160" s="4"/>
      <c r="OBC160" s="4"/>
      <c r="OBD160" s="4"/>
      <c r="OBE160" s="4"/>
      <c r="OBF160" s="4"/>
      <c r="OBG160" s="4"/>
      <c r="OBH160" s="4"/>
      <c r="OBI160" s="4"/>
      <c r="OBJ160" s="4"/>
      <c r="OBK160" s="4"/>
      <c r="OBL160" s="4"/>
      <c r="OBM160" s="4"/>
      <c r="OBN160" s="4"/>
      <c r="OBO160" s="4"/>
      <c r="OBP160" s="4"/>
      <c r="OBQ160" s="4"/>
      <c r="OBR160" s="4"/>
      <c r="OBS160" s="4"/>
      <c r="OBT160" s="4"/>
      <c r="OBU160" s="4"/>
      <c r="OBV160" s="4"/>
      <c r="OBW160" s="4"/>
      <c r="OBX160" s="4"/>
      <c r="OBY160" s="4"/>
      <c r="OBZ160" s="4"/>
      <c r="OCA160" s="4"/>
      <c r="OCB160" s="4"/>
      <c r="OCC160" s="4"/>
      <c r="OCD160" s="4"/>
      <c r="OCE160" s="4"/>
      <c r="OCF160" s="4"/>
      <c r="OCG160" s="4"/>
      <c r="OCH160" s="4"/>
      <c r="OCI160" s="4"/>
      <c r="OCJ160" s="4"/>
      <c r="OCK160" s="4"/>
      <c r="OCL160" s="4"/>
      <c r="OCM160" s="4"/>
      <c r="OCN160" s="4"/>
      <c r="OCO160" s="4"/>
      <c r="OCP160" s="4"/>
      <c r="OCQ160" s="4"/>
      <c r="OCR160" s="4"/>
      <c r="OCS160" s="4"/>
      <c r="OCT160" s="4"/>
      <c r="OCU160" s="4"/>
      <c r="OCV160" s="4"/>
      <c r="OCW160" s="4"/>
      <c r="OCX160" s="4"/>
      <c r="OCY160" s="4"/>
      <c r="OCZ160" s="4"/>
      <c r="ODA160" s="4"/>
      <c r="ODB160" s="4"/>
      <c r="ODC160" s="4"/>
      <c r="ODD160" s="4"/>
      <c r="ODE160" s="4"/>
      <c r="ODF160" s="4"/>
      <c r="ODG160" s="4"/>
      <c r="ODH160" s="4"/>
      <c r="ODI160" s="4"/>
      <c r="ODJ160" s="4"/>
      <c r="ODK160" s="4"/>
      <c r="ODL160" s="4"/>
      <c r="ODM160" s="4"/>
      <c r="ODN160" s="4"/>
      <c r="ODO160" s="4"/>
      <c r="ODP160" s="4"/>
      <c r="ODQ160" s="4"/>
      <c r="ODR160" s="4"/>
      <c r="ODS160" s="4"/>
      <c r="ODT160" s="4"/>
      <c r="ODU160" s="4"/>
      <c r="ODV160" s="4"/>
      <c r="ODW160" s="4"/>
      <c r="ODX160" s="4"/>
      <c r="ODY160" s="4"/>
      <c r="ODZ160" s="4"/>
      <c r="OEA160" s="4"/>
      <c r="OEB160" s="4"/>
      <c r="OEC160" s="4"/>
      <c r="OED160" s="4"/>
      <c r="OEE160" s="4"/>
      <c r="OEF160" s="4"/>
      <c r="OEG160" s="4"/>
      <c r="OEH160" s="4"/>
      <c r="OEI160" s="4"/>
      <c r="OEJ160" s="4"/>
      <c r="OEK160" s="4"/>
      <c r="OEL160" s="4"/>
      <c r="OEM160" s="4"/>
      <c r="OEN160" s="4"/>
      <c r="OEO160" s="4"/>
      <c r="OEP160" s="4"/>
      <c r="OEQ160" s="4"/>
      <c r="OER160" s="4"/>
      <c r="OES160" s="4"/>
      <c r="OET160" s="4"/>
      <c r="OEU160" s="4"/>
      <c r="OEV160" s="4"/>
      <c r="OEW160" s="4"/>
      <c r="OEX160" s="4"/>
      <c r="OEY160" s="4"/>
      <c r="OEZ160" s="4"/>
      <c r="OFA160" s="4"/>
      <c r="OFB160" s="4"/>
      <c r="OFC160" s="4"/>
      <c r="OFD160" s="4"/>
      <c r="OFE160" s="4"/>
      <c r="OFF160" s="4"/>
      <c r="OFG160" s="4"/>
      <c r="OFH160" s="4"/>
      <c r="OFI160" s="4"/>
      <c r="OFJ160" s="4"/>
      <c r="OFK160" s="4"/>
      <c r="OFL160" s="4"/>
      <c r="OFM160" s="4"/>
      <c r="OFN160" s="4"/>
      <c r="OFO160" s="4"/>
      <c r="OFP160" s="4"/>
      <c r="OFQ160" s="4"/>
      <c r="OFR160" s="4"/>
      <c r="OFS160" s="4"/>
      <c r="OFT160" s="4"/>
      <c r="OFU160" s="4"/>
      <c r="OFV160" s="4"/>
      <c r="OFW160" s="4"/>
      <c r="OFX160" s="4"/>
      <c r="OFY160" s="4"/>
      <c r="OFZ160" s="4"/>
      <c r="OGA160" s="4"/>
      <c r="OGB160" s="4"/>
      <c r="OGC160" s="4"/>
      <c r="OGD160" s="4"/>
      <c r="OGE160" s="4"/>
      <c r="OGF160" s="4"/>
      <c r="OGG160" s="4"/>
      <c r="OGH160" s="4"/>
      <c r="OGI160" s="4"/>
      <c r="OGJ160" s="4"/>
      <c r="OGK160" s="4"/>
      <c r="OGL160" s="4"/>
      <c r="OGM160" s="4"/>
      <c r="OGN160" s="4"/>
      <c r="OGO160" s="4"/>
      <c r="OGP160" s="4"/>
      <c r="OGQ160" s="4"/>
      <c r="OGR160" s="4"/>
      <c r="OGS160" s="4"/>
      <c r="OGT160" s="4"/>
      <c r="OGU160" s="4"/>
      <c r="OGV160" s="4"/>
      <c r="OGW160" s="4"/>
      <c r="OGX160" s="4"/>
      <c r="OGY160" s="4"/>
      <c r="OGZ160" s="4"/>
      <c r="OHA160" s="4"/>
      <c r="OHB160" s="4"/>
      <c r="OHC160" s="4"/>
      <c r="OHD160" s="4"/>
      <c r="OHE160" s="4"/>
      <c r="OHF160" s="4"/>
      <c r="OHG160" s="4"/>
      <c r="OHH160" s="4"/>
      <c r="OHI160" s="4"/>
      <c r="OHJ160" s="4"/>
      <c r="OHK160" s="4"/>
      <c r="OHL160" s="4"/>
      <c r="OHM160" s="4"/>
      <c r="OHN160" s="4"/>
      <c r="OHO160" s="4"/>
      <c r="OHP160" s="4"/>
      <c r="OHQ160" s="4"/>
      <c r="OHR160" s="4"/>
      <c r="OHS160" s="4"/>
      <c r="OHT160" s="4"/>
      <c r="OHU160" s="4"/>
      <c r="OHV160" s="4"/>
      <c r="OHW160" s="4"/>
      <c r="OHX160" s="4"/>
      <c r="OHY160" s="4"/>
      <c r="OHZ160" s="4"/>
      <c r="OIA160" s="4"/>
      <c r="OIB160" s="4"/>
      <c r="OIC160" s="4"/>
      <c r="OID160" s="4"/>
      <c r="OIE160" s="4"/>
      <c r="OIF160" s="4"/>
      <c r="OIG160" s="4"/>
      <c r="OIH160" s="4"/>
      <c r="OII160" s="4"/>
      <c r="OIJ160" s="4"/>
      <c r="OIK160" s="4"/>
      <c r="OIL160" s="4"/>
      <c r="OIM160" s="4"/>
      <c r="OIN160" s="4"/>
      <c r="OIO160" s="4"/>
      <c r="OIP160" s="4"/>
      <c r="OIQ160" s="4"/>
      <c r="OIR160" s="4"/>
      <c r="OIS160" s="4"/>
      <c r="OIT160" s="4"/>
      <c r="OIU160" s="4"/>
      <c r="OIV160" s="4"/>
      <c r="OIW160" s="4"/>
      <c r="OIX160" s="4"/>
      <c r="OIY160" s="4"/>
      <c r="OIZ160" s="4"/>
      <c r="OJA160" s="4"/>
      <c r="OJB160" s="4"/>
      <c r="OJC160" s="4"/>
      <c r="OJD160" s="4"/>
      <c r="OJE160" s="4"/>
      <c r="OJF160" s="4"/>
      <c r="OJG160" s="4"/>
      <c r="OJH160" s="4"/>
      <c r="OJI160" s="4"/>
      <c r="OJJ160" s="4"/>
      <c r="OJK160" s="4"/>
      <c r="OJL160" s="4"/>
      <c r="OJM160" s="4"/>
      <c r="OJN160" s="4"/>
      <c r="OJO160" s="4"/>
      <c r="OJP160" s="4"/>
      <c r="OJQ160" s="4"/>
      <c r="OJR160" s="4"/>
      <c r="OJS160" s="4"/>
      <c r="OJT160" s="4"/>
      <c r="OJU160" s="4"/>
      <c r="OJV160" s="4"/>
      <c r="OJW160" s="4"/>
      <c r="OJX160" s="4"/>
      <c r="OJY160" s="4"/>
      <c r="OJZ160" s="4"/>
      <c r="OKA160" s="4"/>
      <c r="OKB160" s="4"/>
      <c r="OKC160" s="4"/>
      <c r="OKD160" s="4"/>
      <c r="OKE160" s="4"/>
      <c r="OKF160" s="4"/>
      <c r="OKG160" s="4"/>
      <c r="OKH160" s="4"/>
      <c r="OKI160" s="4"/>
      <c r="OKJ160" s="4"/>
      <c r="OKK160" s="4"/>
      <c r="OKL160" s="4"/>
      <c r="OKM160" s="4"/>
      <c r="OKN160" s="4"/>
      <c r="OKO160" s="4"/>
      <c r="OKP160" s="4"/>
      <c r="OKQ160" s="4"/>
      <c r="OKR160" s="4"/>
      <c r="OKS160" s="4"/>
      <c r="OKT160" s="4"/>
      <c r="OKU160" s="4"/>
      <c r="OKV160" s="4"/>
      <c r="OKW160" s="4"/>
      <c r="OKX160" s="4"/>
      <c r="OKY160" s="4"/>
      <c r="OKZ160" s="4"/>
      <c r="OLA160" s="4"/>
      <c r="OLB160" s="4"/>
      <c r="OLC160" s="4"/>
      <c r="OLD160" s="4"/>
      <c r="OLE160" s="4"/>
      <c r="OLF160" s="4"/>
      <c r="OLG160" s="4"/>
      <c r="OLH160" s="4"/>
      <c r="OLI160" s="4"/>
      <c r="OLJ160" s="4"/>
      <c r="OLK160" s="4"/>
      <c r="OLL160" s="4"/>
      <c r="OLM160" s="4"/>
      <c r="OLN160" s="4"/>
      <c r="OLO160" s="4"/>
      <c r="OLP160" s="4"/>
      <c r="OLQ160" s="4"/>
      <c r="OLR160" s="4"/>
      <c r="OLS160" s="4"/>
      <c r="OLT160" s="4"/>
      <c r="OLU160" s="4"/>
      <c r="OLV160" s="4"/>
      <c r="OLW160" s="4"/>
      <c r="OLX160" s="4"/>
      <c r="OLY160" s="4"/>
      <c r="OLZ160" s="4"/>
      <c r="OMA160" s="4"/>
      <c r="OMB160" s="4"/>
      <c r="OMC160" s="4"/>
      <c r="OMD160" s="4"/>
      <c r="OME160" s="4"/>
      <c r="OMF160" s="4"/>
      <c r="OMG160" s="4"/>
      <c r="OMH160" s="4"/>
      <c r="OMI160" s="4"/>
      <c r="OMJ160" s="4"/>
      <c r="OMK160" s="4"/>
      <c r="OML160" s="4"/>
      <c r="OMM160" s="4"/>
      <c r="OMN160" s="4"/>
      <c r="OMO160" s="4"/>
      <c r="OMP160" s="4"/>
      <c r="OMQ160" s="4"/>
      <c r="OMR160" s="4"/>
      <c r="OMS160" s="4"/>
      <c r="OMT160" s="4"/>
      <c r="OMU160" s="4"/>
      <c r="OMV160" s="4"/>
      <c r="OMW160" s="4"/>
      <c r="OMX160" s="4"/>
      <c r="OMY160" s="4"/>
      <c r="OMZ160" s="4"/>
      <c r="ONA160" s="4"/>
      <c r="ONB160" s="4"/>
      <c r="ONC160" s="4"/>
      <c r="OND160" s="4"/>
      <c r="ONE160" s="4"/>
      <c r="ONF160" s="4"/>
      <c r="ONG160" s="4"/>
      <c r="ONH160" s="4"/>
      <c r="ONI160" s="4"/>
      <c r="ONJ160" s="4"/>
      <c r="ONK160" s="4"/>
      <c r="ONL160" s="4"/>
      <c r="ONM160" s="4"/>
      <c r="ONN160" s="4"/>
      <c r="ONO160" s="4"/>
      <c r="ONP160" s="4"/>
      <c r="ONQ160" s="4"/>
      <c r="ONR160" s="4"/>
      <c r="ONS160" s="4"/>
      <c r="ONT160" s="4"/>
      <c r="ONU160" s="4"/>
      <c r="ONV160" s="4"/>
      <c r="ONW160" s="4"/>
      <c r="ONX160" s="4"/>
      <c r="ONY160" s="4"/>
      <c r="ONZ160" s="4"/>
      <c r="OOA160" s="4"/>
      <c r="OOB160" s="4"/>
      <c r="OOC160" s="4"/>
      <c r="OOD160" s="4"/>
      <c r="OOE160" s="4"/>
      <c r="OOF160" s="4"/>
      <c r="OOG160" s="4"/>
      <c r="OOH160" s="4"/>
      <c r="OOI160" s="4"/>
      <c r="OOJ160" s="4"/>
      <c r="OOK160" s="4"/>
      <c r="OOL160" s="4"/>
      <c r="OOM160" s="4"/>
      <c r="OON160" s="4"/>
      <c r="OOO160" s="4"/>
      <c r="OOP160" s="4"/>
      <c r="OOQ160" s="4"/>
      <c r="OOR160" s="4"/>
      <c r="OOS160" s="4"/>
      <c r="OOT160" s="4"/>
      <c r="OOU160" s="4"/>
      <c r="OOV160" s="4"/>
      <c r="OOW160" s="4"/>
      <c r="OOX160" s="4"/>
      <c r="OOY160" s="4"/>
      <c r="OOZ160" s="4"/>
      <c r="OPA160" s="4"/>
      <c r="OPB160" s="4"/>
      <c r="OPC160" s="4"/>
      <c r="OPD160" s="4"/>
      <c r="OPE160" s="4"/>
      <c r="OPF160" s="4"/>
      <c r="OPG160" s="4"/>
      <c r="OPH160" s="4"/>
      <c r="OPI160" s="4"/>
      <c r="OPJ160" s="4"/>
      <c r="OPK160" s="4"/>
      <c r="OPL160" s="4"/>
      <c r="OPM160" s="4"/>
      <c r="OPN160" s="4"/>
      <c r="OPO160" s="4"/>
      <c r="OPP160" s="4"/>
      <c r="OPQ160" s="4"/>
      <c r="OPR160" s="4"/>
      <c r="OPS160" s="4"/>
      <c r="OPT160" s="4"/>
      <c r="OPU160" s="4"/>
      <c r="OPV160" s="4"/>
      <c r="OPW160" s="4"/>
      <c r="OPX160" s="4"/>
      <c r="OPY160" s="4"/>
      <c r="OPZ160" s="4"/>
      <c r="OQA160" s="4"/>
      <c r="OQB160" s="4"/>
      <c r="OQC160" s="4"/>
      <c r="OQD160" s="4"/>
      <c r="OQE160" s="4"/>
      <c r="OQF160" s="4"/>
      <c r="OQG160" s="4"/>
      <c r="OQH160" s="4"/>
      <c r="OQI160" s="4"/>
      <c r="OQJ160" s="4"/>
      <c r="OQK160" s="4"/>
      <c r="OQL160" s="4"/>
      <c r="OQM160" s="4"/>
      <c r="OQN160" s="4"/>
      <c r="OQO160" s="4"/>
      <c r="OQP160" s="4"/>
      <c r="OQQ160" s="4"/>
      <c r="OQR160" s="4"/>
      <c r="OQS160" s="4"/>
      <c r="OQT160" s="4"/>
      <c r="OQU160" s="4"/>
      <c r="OQV160" s="4"/>
      <c r="OQW160" s="4"/>
      <c r="OQX160" s="4"/>
      <c r="OQY160" s="4"/>
      <c r="OQZ160" s="4"/>
      <c r="ORA160" s="4"/>
      <c r="ORB160" s="4"/>
      <c r="ORC160" s="4"/>
      <c r="ORD160" s="4"/>
      <c r="ORE160" s="4"/>
      <c r="ORF160" s="4"/>
      <c r="ORG160" s="4"/>
      <c r="ORH160" s="4"/>
      <c r="ORI160" s="4"/>
      <c r="ORJ160" s="4"/>
      <c r="ORK160" s="4"/>
      <c r="ORL160" s="4"/>
      <c r="ORM160" s="4"/>
      <c r="ORN160" s="4"/>
      <c r="ORO160" s="4"/>
      <c r="ORP160" s="4"/>
      <c r="ORQ160" s="4"/>
      <c r="ORR160" s="4"/>
      <c r="ORS160" s="4"/>
      <c r="ORT160" s="4"/>
      <c r="ORU160" s="4"/>
      <c r="ORV160" s="4"/>
      <c r="ORW160" s="4"/>
      <c r="ORX160" s="4"/>
      <c r="ORY160" s="4"/>
      <c r="ORZ160" s="4"/>
      <c r="OSA160" s="4"/>
      <c r="OSB160" s="4"/>
      <c r="OSC160" s="4"/>
      <c r="OSD160" s="4"/>
      <c r="OSE160" s="4"/>
      <c r="OSF160" s="4"/>
      <c r="OSG160" s="4"/>
      <c r="OSH160" s="4"/>
      <c r="OSI160" s="4"/>
      <c r="OSJ160" s="4"/>
      <c r="OSK160" s="4"/>
      <c r="OSL160" s="4"/>
      <c r="OSM160" s="4"/>
      <c r="OSN160" s="4"/>
      <c r="OSO160" s="4"/>
      <c r="OSP160" s="4"/>
      <c r="OSQ160" s="4"/>
      <c r="OSR160" s="4"/>
      <c r="OSS160" s="4"/>
      <c r="OST160" s="4"/>
      <c r="OSU160" s="4"/>
      <c r="OSV160" s="4"/>
      <c r="OSW160" s="4"/>
      <c r="OSX160" s="4"/>
      <c r="OSY160" s="4"/>
      <c r="OSZ160" s="4"/>
      <c r="OTA160" s="4"/>
      <c r="OTB160" s="4"/>
      <c r="OTC160" s="4"/>
      <c r="OTD160" s="4"/>
      <c r="OTE160" s="4"/>
      <c r="OTF160" s="4"/>
      <c r="OTG160" s="4"/>
      <c r="OTH160" s="4"/>
      <c r="OTI160" s="4"/>
      <c r="OTJ160" s="4"/>
      <c r="OTK160" s="4"/>
      <c r="OTL160" s="4"/>
      <c r="OTM160" s="4"/>
      <c r="OTN160" s="4"/>
      <c r="OTO160" s="4"/>
      <c r="OTP160" s="4"/>
      <c r="OTQ160" s="4"/>
      <c r="OTR160" s="4"/>
      <c r="OTS160" s="4"/>
      <c r="OTT160" s="4"/>
      <c r="OTU160" s="4"/>
      <c r="OTV160" s="4"/>
      <c r="OTW160" s="4"/>
      <c r="OTX160" s="4"/>
      <c r="OTY160" s="4"/>
      <c r="OTZ160" s="4"/>
      <c r="OUA160" s="4"/>
      <c r="OUB160" s="4"/>
      <c r="OUC160" s="4"/>
      <c r="OUD160" s="4"/>
      <c r="OUE160" s="4"/>
      <c r="OUF160" s="4"/>
      <c r="OUG160" s="4"/>
      <c r="OUH160" s="4"/>
      <c r="OUI160" s="4"/>
      <c r="OUJ160" s="4"/>
      <c r="OUK160" s="4"/>
      <c r="OUL160" s="4"/>
      <c r="OUM160" s="4"/>
      <c r="OUN160" s="4"/>
      <c r="OUO160" s="4"/>
      <c r="OUP160" s="4"/>
      <c r="OUQ160" s="4"/>
      <c r="OUR160" s="4"/>
      <c r="OUS160" s="4"/>
      <c r="OUT160" s="4"/>
      <c r="OUU160" s="4"/>
      <c r="OUV160" s="4"/>
      <c r="OUW160" s="4"/>
      <c r="OUX160" s="4"/>
      <c r="OUY160" s="4"/>
      <c r="OUZ160" s="4"/>
      <c r="OVA160" s="4"/>
      <c r="OVB160" s="4"/>
      <c r="OVC160" s="4"/>
      <c r="OVD160" s="4"/>
      <c r="OVE160" s="4"/>
      <c r="OVF160" s="4"/>
      <c r="OVG160" s="4"/>
      <c r="OVH160" s="4"/>
      <c r="OVI160" s="4"/>
      <c r="OVJ160" s="4"/>
      <c r="OVK160" s="4"/>
      <c r="OVL160" s="4"/>
      <c r="OVM160" s="4"/>
      <c r="OVN160" s="4"/>
      <c r="OVO160" s="4"/>
      <c r="OVP160" s="4"/>
      <c r="OVQ160" s="4"/>
      <c r="OVR160" s="4"/>
      <c r="OVS160" s="4"/>
      <c r="OVT160" s="4"/>
      <c r="OVU160" s="4"/>
      <c r="OVV160" s="4"/>
      <c r="OVW160" s="4"/>
      <c r="OVX160" s="4"/>
      <c r="OVY160" s="4"/>
      <c r="OVZ160" s="4"/>
      <c r="OWA160" s="4"/>
      <c r="OWB160" s="4"/>
      <c r="OWC160" s="4"/>
      <c r="OWD160" s="4"/>
      <c r="OWE160" s="4"/>
      <c r="OWF160" s="4"/>
      <c r="OWG160" s="4"/>
      <c r="OWH160" s="4"/>
      <c r="OWI160" s="4"/>
      <c r="OWJ160" s="4"/>
      <c r="OWK160" s="4"/>
      <c r="OWL160" s="4"/>
      <c r="OWM160" s="4"/>
      <c r="OWN160" s="4"/>
      <c r="OWO160" s="4"/>
      <c r="OWP160" s="4"/>
      <c r="OWQ160" s="4"/>
      <c r="OWR160" s="4"/>
      <c r="OWS160" s="4"/>
      <c r="OWT160" s="4"/>
      <c r="OWU160" s="4"/>
      <c r="OWV160" s="4"/>
      <c r="OWW160" s="4"/>
      <c r="OWX160" s="4"/>
      <c r="OWY160" s="4"/>
      <c r="OWZ160" s="4"/>
      <c r="OXA160" s="4"/>
      <c r="OXB160" s="4"/>
      <c r="OXC160" s="4"/>
      <c r="OXD160" s="4"/>
      <c r="OXE160" s="4"/>
      <c r="OXF160" s="4"/>
      <c r="OXG160" s="4"/>
      <c r="OXH160" s="4"/>
      <c r="OXI160" s="4"/>
      <c r="OXJ160" s="4"/>
      <c r="OXK160" s="4"/>
      <c r="OXL160" s="4"/>
      <c r="OXM160" s="4"/>
      <c r="OXN160" s="4"/>
      <c r="OXO160" s="4"/>
      <c r="OXP160" s="4"/>
      <c r="OXQ160" s="4"/>
      <c r="OXR160" s="4"/>
      <c r="OXS160" s="4"/>
      <c r="OXT160" s="4"/>
      <c r="OXU160" s="4"/>
      <c r="OXV160" s="4"/>
      <c r="OXW160" s="4"/>
      <c r="OXX160" s="4"/>
      <c r="OXY160" s="4"/>
      <c r="OXZ160" s="4"/>
      <c r="OYA160" s="4"/>
      <c r="OYB160" s="4"/>
      <c r="OYC160" s="4"/>
      <c r="OYD160" s="4"/>
      <c r="OYE160" s="4"/>
      <c r="OYF160" s="4"/>
      <c r="OYG160" s="4"/>
      <c r="OYH160" s="4"/>
      <c r="OYI160" s="4"/>
      <c r="OYJ160" s="4"/>
      <c r="OYK160" s="4"/>
      <c r="OYL160" s="4"/>
      <c r="OYM160" s="4"/>
      <c r="OYN160" s="4"/>
      <c r="OYO160" s="4"/>
      <c r="OYP160" s="4"/>
      <c r="OYQ160" s="4"/>
      <c r="OYR160" s="4"/>
      <c r="OYS160" s="4"/>
      <c r="OYT160" s="4"/>
      <c r="OYU160" s="4"/>
      <c r="OYV160" s="4"/>
      <c r="OYW160" s="4"/>
      <c r="OYX160" s="4"/>
      <c r="OYY160" s="4"/>
      <c r="OYZ160" s="4"/>
      <c r="OZA160" s="4"/>
      <c r="OZB160" s="4"/>
      <c r="OZC160" s="4"/>
      <c r="OZD160" s="4"/>
      <c r="OZE160" s="4"/>
      <c r="OZF160" s="4"/>
      <c r="OZG160" s="4"/>
      <c r="OZH160" s="4"/>
      <c r="OZI160" s="4"/>
      <c r="OZJ160" s="4"/>
      <c r="OZK160" s="4"/>
      <c r="OZL160" s="4"/>
      <c r="OZM160" s="4"/>
      <c r="OZN160" s="4"/>
      <c r="OZO160" s="4"/>
      <c r="OZP160" s="4"/>
      <c r="OZQ160" s="4"/>
      <c r="OZR160" s="4"/>
      <c r="OZS160" s="4"/>
      <c r="OZT160" s="4"/>
      <c r="OZU160" s="4"/>
      <c r="OZV160" s="4"/>
      <c r="OZW160" s="4"/>
      <c r="OZX160" s="4"/>
      <c r="OZY160" s="4"/>
      <c r="OZZ160" s="4"/>
      <c r="PAA160" s="4"/>
      <c r="PAB160" s="4"/>
      <c r="PAC160" s="4"/>
      <c r="PAD160" s="4"/>
      <c r="PAE160" s="4"/>
      <c r="PAF160" s="4"/>
      <c r="PAG160" s="4"/>
      <c r="PAH160" s="4"/>
      <c r="PAI160" s="4"/>
      <c r="PAJ160" s="4"/>
      <c r="PAK160" s="4"/>
      <c r="PAL160" s="4"/>
      <c r="PAM160" s="4"/>
      <c r="PAN160" s="4"/>
      <c r="PAO160" s="4"/>
      <c r="PAP160" s="4"/>
      <c r="PAQ160" s="4"/>
      <c r="PAR160" s="4"/>
      <c r="PAS160" s="4"/>
      <c r="PAT160" s="4"/>
      <c r="PAU160" s="4"/>
      <c r="PAV160" s="4"/>
      <c r="PAW160" s="4"/>
      <c r="PAX160" s="4"/>
      <c r="PAY160" s="4"/>
      <c r="PAZ160" s="4"/>
      <c r="PBA160" s="4"/>
      <c r="PBB160" s="4"/>
      <c r="PBC160" s="4"/>
      <c r="PBD160" s="4"/>
      <c r="PBE160" s="4"/>
      <c r="PBF160" s="4"/>
      <c r="PBG160" s="4"/>
      <c r="PBH160" s="4"/>
      <c r="PBI160" s="4"/>
      <c r="PBJ160" s="4"/>
      <c r="PBK160" s="4"/>
      <c r="PBL160" s="4"/>
      <c r="PBM160" s="4"/>
      <c r="PBN160" s="4"/>
      <c r="PBO160" s="4"/>
      <c r="PBP160" s="4"/>
      <c r="PBQ160" s="4"/>
      <c r="PBR160" s="4"/>
      <c r="PBS160" s="4"/>
      <c r="PBT160" s="4"/>
      <c r="PBU160" s="4"/>
      <c r="PBV160" s="4"/>
      <c r="PBW160" s="4"/>
      <c r="PBX160" s="4"/>
      <c r="PBY160" s="4"/>
      <c r="PBZ160" s="4"/>
      <c r="PCA160" s="4"/>
      <c r="PCB160" s="4"/>
      <c r="PCC160" s="4"/>
      <c r="PCD160" s="4"/>
      <c r="PCE160" s="4"/>
      <c r="PCF160" s="4"/>
      <c r="PCG160" s="4"/>
      <c r="PCH160" s="4"/>
      <c r="PCI160" s="4"/>
      <c r="PCJ160" s="4"/>
      <c r="PCK160" s="4"/>
      <c r="PCL160" s="4"/>
      <c r="PCM160" s="4"/>
      <c r="PCN160" s="4"/>
      <c r="PCO160" s="4"/>
      <c r="PCP160" s="4"/>
      <c r="PCQ160" s="4"/>
      <c r="PCR160" s="4"/>
      <c r="PCS160" s="4"/>
      <c r="PCT160" s="4"/>
      <c r="PCU160" s="4"/>
      <c r="PCV160" s="4"/>
      <c r="PCW160" s="4"/>
      <c r="PCX160" s="4"/>
      <c r="PCY160" s="4"/>
      <c r="PCZ160" s="4"/>
      <c r="PDA160" s="4"/>
      <c r="PDB160" s="4"/>
      <c r="PDC160" s="4"/>
      <c r="PDD160" s="4"/>
      <c r="PDE160" s="4"/>
      <c r="PDF160" s="4"/>
      <c r="PDG160" s="4"/>
      <c r="PDH160" s="4"/>
      <c r="PDI160" s="4"/>
      <c r="PDJ160" s="4"/>
      <c r="PDK160" s="4"/>
      <c r="PDL160" s="4"/>
      <c r="PDM160" s="4"/>
      <c r="PDN160" s="4"/>
      <c r="PDO160" s="4"/>
      <c r="PDP160" s="4"/>
      <c r="PDQ160" s="4"/>
      <c r="PDR160" s="4"/>
      <c r="PDS160" s="4"/>
      <c r="PDT160" s="4"/>
      <c r="PDU160" s="4"/>
      <c r="PDV160" s="4"/>
      <c r="PDW160" s="4"/>
      <c r="PDX160" s="4"/>
      <c r="PDY160" s="4"/>
      <c r="PDZ160" s="4"/>
      <c r="PEA160" s="4"/>
      <c r="PEB160" s="4"/>
      <c r="PEC160" s="4"/>
      <c r="PED160" s="4"/>
      <c r="PEE160" s="4"/>
      <c r="PEF160" s="4"/>
      <c r="PEG160" s="4"/>
      <c r="PEH160" s="4"/>
      <c r="PEI160" s="4"/>
      <c r="PEJ160" s="4"/>
      <c r="PEK160" s="4"/>
      <c r="PEL160" s="4"/>
      <c r="PEM160" s="4"/>
      <c r="PEN160" s="4"/>
      <c r="PEO160" s="4"/>
      <c r="PEP160" s="4"/>
      <c r="PEQ160" s="4"/>
      <c r="PER160" s="4"/>
      <c r="PES160" s="4"/>
      <c r="PET160" s="4"/>
      <c r="PEU160" s="4"/>
      <c r="PEV160" s="4"/>
      <c r="PEW160" s="4"/>
      <c r="PEX160" s="4"/>
      <c r="PEY160" s="4"/>
      <c r="PEZ160" s="4"/>
      <c r="PFA160" s="4"/>
      <c r="PFB160" s="4"/>
      <c r="PFC160" s="4"/>
      <c r="PFD160" s="4"/>
      <c r="PFE160" s="4"/>
      <c r="PFF160" s="4"/>
      <c r="PFG160" s="4"/>
      <c r="PFH160" s="4"/>
      <c r="PFI160" s="4"/>
      <c r="PFJ160" s="4"/>
      <c r="PFK160" s="4"/>
      <c r="PFL160" s="4"/>
      <c r="PFM160" s="4"/>
      <c r="PFN160" s="4"/>
      <c r="PFO160" s="4"/>
      <c r="PFP160" s="4"/>
      <c r="PFQ160" s="4"/>
      <c r="PFR160" s="4"/>
      <c r="PFS160" s="4"/>
      <c r="PFT160" s="4"/>
      <c r="PFU160" s="4"/>
      <c r="PFV160" s="4"/>
      <c r="PFW160" s="4"/>
      <c r="PFX160" s="4"/>
      <c r="PFY160" s="4"/>
      <c r="PFZ160" s="4"/>
      <c r="PGA160" s="4"/>
      <c r="PGB160" s="4"/>
      <c r="PGC160" s="4"/>
      <c r="PGD160" s="4"/>
      <c r="PGE160" s="4"/>
      <c r="PGF160" s="4"/>
      <c r="PGG160" s="4"/>
      <c r="PGH160" s="4"/>
      <c r="PGI160" s="4"/>
      <c r="PGJ160" s="4"/>
      <c r="PGK160" s="4"/>
      <c r="PGL160" s="4"/>
      <c r="PGM160" s="4"/>
      <c r="PGN160" s="4"/>
      <c r="PGO160" s="4"/>
      <c r="PGP160" s="4"/>
      <c r="PGQ160" s="4"/>
      <c r="PGR160" s="4"/>
      <c r="PGS160" s="4"/>
      <c r="PGT160" s="4"/>
      <c r="PGU160" s="4"/>
      <c r="PGV160" s="4"/>
      <c r="PGW160" s="4"/>
      <c r="PGX160" s="4"/>
      <c r="PGY160" s="4"/>
      <c r="PGZ160" s="4"/>
      <c r="PHA160" s="4"/>
      <c r="PHB160" s="4"/>
      <c r="PHC160" s="4"/>
      <c r="PHD160" s="4"/>
      <c r="PHE160" s="4"/>
      <c r="PHF160" s="4"/>
      <c r="PHG160" s="4"/>
      <c r="PHH160" s="4"/>
      <c r="PHI160" s="4"/>
      <c r="PHJ160" s="4"/>
      <c r="PHK160" s="4"/>
      <c r="PHL160" s="4"/>
      <c r="PHM160" s="4"/>
      <c r="PHN160" s="4"/>
      <c r="PHO160" s="4"/>
      <c r="PHP160" s="4"/>
      <c r="PHQ160" s="4"/>
      <c r="PHR160" s="4"/>
      <c r="PHS160" s="4"/>
      <c r="PHT160" s="4"/>
      <c r="PHU160" s="4"/>
      <c r="PHV160" s="4"/>
      <c r="PHW160" s="4"/>
      <c r="PHX160" s="4"/>
      <c r="PHY160" s="4"/>
      <c r="PHZ160" s="4"/>
      <c r="PIA160" s="4"/>
      <c r="PIB160" s="4"/>
      <c r="PIC160" s="4"/>
      <c r="PID160" s="4"/>
      <c r="PIE160" s="4"/>
      <c r="PIF160" s="4"/>
      <c r="PIG160" s="4"/>
      <c r="PIH160" s="4"/>
      <c r="PII160" s="4"/>
      <c r="PIJ160" s="4"/>
      <c r="PIK160" s="4"/>
      <c r="PIL160" s="4"/>
      <c r="PIM160" s="4"/>
      <c r="PIN160" s="4"/>
      <c r="PIO160" s="4"/>
      <c r="PIP160" s="4"/>
      <c r="PIQ160" s="4"/>
      <c r="PIR160" s="4"/>
      <c r="PIS160" s="4"/>
      <c r="PIT160" s="4"/>
      <c r="PIU160" s="4"/>
      <c r="PIV160" s="4"/>
      <c r="PIW160" s="4"/>
      <c r="PIX160" s="4"/>
      <c r="PIY160" s="4"/>
      <c r="PIZ160" s="4"/>
      <c r="PJA160" s="4"/>
      <c r="PJB160" s="4"/>
      <c r="PJC160" s="4"/>
      <c r="PJD160" s="4"/>
      <c r="PJE160" s="4"/>
      <c r="PJF160" s="4"/>
      <c r="PJG160" s="4"/>
      <c r="PJH160" s="4"/>
      <c r="PJI160" s="4"/>
      <c r="PJJ160" s="4"/>
      <c r="PJK160" s="4"/>
      <c r="PJL160" s="4"/>
      <c r="PJM160" s="4"/>
      <c r="PJN160" s="4"/>
      <c r="PJO160" s="4"/>
      <c r="PJP160" s="4"/>
      <c r="PJQ160" s="4"/>
      <c r="PJR160" s="4"/>
      <c r="PJS160" s="4"/>
      <c r="PJT160" s="4"/>
      <c r="PJU160" s="4"/>
      <c r="PJV160" s="4"/>
      <c r="PJW160" s="4"/>
      <c r="PJX160" s="4"/>
      <c r="PJY160" s="4"/>
      <c r="PJZ160" s="4"/>
      <c r="PKA160" s="4"/>
      <c r="PKB160" s="4"/>
      <c r="PKC160" s="4"/>
      <c r="PKD160" s="4"/>
      <c r="PKE160" s="4"/>
      <c r="PKF160" s="4"/>
      <c r="PKG160" s="4"/>
      <c r="PKH160" s="4"/>
      <c r="PKI160" s="4"/>
      <c r="PKJ160" s="4"/>
      <c r="PKK160" s="4"/>
      <c r="PKL160" s="4"/>
      <c r="PKM160" s="4"/>
      <c r="PKN160" s="4"/>
      <c r="PKO160" s="4"/>
      <c r="PKP160" s="4"/>
      <c r="PKQ160" s="4"/>
      <c r="PKR160" s="4"/>
      <c r="PKS160" s="4"/>
      <c r="PKT160" s="4"/>
      <c r="PKU160" s="4"/>
      <c r="PKV160" s="4"/>
      <c r="PKW160" s="4"/>
      <c r="PKX160" s="4"/>
      <c r="PKY160" s="4"/>
      <c r="PKZ160" s="4"/>
      <c r="PLA160" s="4"/>
      <c r="PLB160" s="4"/>
      <c r="PLC160" s="4"/>
      <c r="PLD160" s="4"/>
      <c r="PLE160" s="4"/>
      <c r="PLF160" s="4"/>
      <c r="PLG160" s="4"/>
      <c r="PLH160" s="4"/>
      <c r="PLI160" s="4"/>
      <c r="PLJ160" s="4"/>
      <c r="PLK160" s="4"/>
      <c r="PLL160" s="4"/>
      <c r="PLM160" s="4"/>
      <c r="PLN160" s="4"/>
      <c r="PLO160" s="4"/>
      <c r="PLP160" s="4"/>
      <c r="PLQ160" s="4"/>
      <c r="PLR160" s="4"/>
      <c r="PLS160" s="4"/>
      <c r="PLT160" s="4"/>
      <c r="PLU160" s="4"/>
      <c r="PLV160" s="4"/>
      <c r="PLW160" s="4"/>
      <c r="PLX160" s="4"/>
      <c r="PLY160" s="4"/>
      <c r="PLZ160" s="4"/>
      <c r="PMA160" s="4"/>
      <c r="PMB160" s="4"/>
      <c r="PMC160" s="4"/>
      <c r="PMD160" s="4"/>
      <c r="PME160" s="4"/>
      <c r="PMF160" s="4"/>
      <c r="PMG160" s="4"/>
      <c r="PMH160" s="4"/>
      <c r="PMI160" s="4"/>
      <c r="PMJ160" s="4"/>
      <c r="PMK160" s="4"/>
      <c r="PML160" s="4"/>
      <c r="PMM160" s="4"/>
      <c r="PMN160" s="4"/>
      <c r="PMO160" s="4"/>
      <c r="PMP160" s="4"/>
      <c r="PMQ160" s="4"/>
      <c r="PMR160" s="4"/>
      <c r="PMS160" s="4"/>
      <c r="PMT160" s="4"/>
      <c r="PMU160" s="4"/>
      <c r="PMV160" s="4"/>
      <c r="PMW160" s="4"/>
      <c r="PMX160" s="4"/>
      <c r="PMY160" s="4"/>
      <c r="PMZ160" s="4"/>
      <c r="PNA160" s="4"/>
      <c r="PNB160" s="4"/>
      <c r="PNC160" s="4"/>
      <c r="PND160" s="4"/>
      <c r="PNE160" s="4"/>
      <c r="PNF160" s="4"/>
      <c r="PNG160" s="4"/>
      <c r="PNH160" s="4"/>
      <c r="PNI160" s="4"/>
      <c r="PNJ160" s="4"/>
      <c r="PNK160" s="4"/>
      <c r="PNL160" s="4"/>
      <c r="PNM160" s="4"/>
      <c r="PNN160" s="4"/>
      <c r="PNO160" s="4"/>
      <c r="PNP160" s="4"/>
      <c r="PNQ160" s="4"/>
      <c r="PNR160" s="4"/>
      <c r="PNS160" s="4"/>
      <c r="PNT160" s="4"/>
      <c r="PNU160" s="4"/>
      <c r="PNV160" s="4"/>
      <c r="PNW160" s="4"/>
      <c r="PNX160" s="4"/>
      <c r="PNY160" s="4"/>
      <c r="PNZ160" s="4"/>
      <c r="POA160" s="4"/>
      <c r="POB160" s="4"/>
      <c r="POC160" s="4"/>
      <c r="POD160" s="4"/>
      <c r="POE160" s="4"/>
      <c r="POF160" s="4"/>
      <c r="POG160" s="4"/>
      <c r="POH160" s="4"/>
      <c r="POI160" s="4"/>
      <c r="POJ160" s="4"/>
      <c r="POK160" s="4"/>
      <c r="POL160" s="4"/>
      <c r="POM160" s="4"/>
      <c r="PON160" s="4"/>
      <c r="POO160" s="4"/>
      <c r="POP160" s="4"/>
      <c r="POQ160" s="4"/>
      <c r="POR160" s="4"/>
      <c r="POS160" s="4"/>
      <c r="POT160" s="4"/>
      <c r="POU160" s="4"/>
      <c r="POV160" s="4"/>
      <c r="POW160" s="4"/>
      <c r="POX160" s="4"/>
      <c r="POY160" s="4"/>
      <c r="POZ160" s="4"/>
      <c r="PPA160" s="4"/>
      <c r="PPB160" s="4"/>
      <c r="PPC160" s="4"/>
      <c r="PPD160" s="4"/>
      <c r="PPE160" s="4"/>
      <c r="PPF160" s="4"/>
      <c r="PPG160" s="4"/>
      <c r="PPH160" s="4"/>
      <c r="PPI160" s="4"/>
      <c r="PPJ160" s="4"/>
      <c r="PPK160" s="4"/>
      <c r="PPL160" s="4"/>
      <c r="PPM160" s="4"/>
      <c r="PPN160" s="4"/>
      <c r="PPO160" s="4"/>
      <c r="PPP160" s="4"/>
      <c r="PPQ160" s="4"/>
      <c r="PPR160" s="4"/>
      <c r="PPS160" s="4"/>
      <c r="PPT160" s="4"/>
      <c r="PPU160" s="4"/>
      <c r="PPV160" s="4"/>
      <c r="PPW160" s="4"/>
      <c r="PPX160" s="4"/>
      <c r="PPY160" s="4"/>
      <c r="PPZ160" s="4"/>
      <c r="PQA160" s="4"/>
      <c r="PQB160" s="4"/>
      <c r="PQC160" s="4"/>
      <c r="PQD160" s="4"/>
      <c r="PQE160" s="4"/>
      <c r="PQF160" s="4"/>
      <c r="PQG160" s="4"/>
      <c r="PQH160" s="4"/>
      <c r="PQI160" s="4"/>
      <c r="PQJ160" s="4"/>
      <c r="PQK160" s="4"/>
      <c r="PQL160" s="4"/>
      <c r="PQM160" s="4"/>
      <c r="PQN160" s="4"/>
      <c r="PQO160" s="4"/>
      <c r="PQP160" s="4"/>
      <c r="PQQ160" s="4"/>
      <c r="PQR160" s="4"/>
      <c r="PQS160" s="4"/>
      <c r="PQT160" s="4"/>
      <c r="PQU160" s="4"/>
      <c r="PQV160" s="4"/>
      <c r="PQW160" s="4"/>
      <c r="PQX160" s="4"/>
      <c r="PQY160" s="4"/>
      <c r="PQZ160" s="4"/>
      <c r="PRA160" s="4"/>
      <c r="PRB160" s="4"/>
      <c r="PRC160" s="4"/>
      <c r="PRD160" s="4"/>
      <c r="PRE160" s="4"/>
      <c r="PRF160" s="4"/>
      <c r="PRG160" s="4"/>
      <c r="PRH160" s="4"/>
      <c r="PRI160" s="4"/>
      <c r="PRJ160" s="4"/>
      <c r="PRK160" s="4"/>
      <c r="PRL160" s="4"/>
      <c r="PRM160" s="4"/>
      <c r="PRN160" s="4"/>
      <c r="PRO160" s="4"/>
      <c r="PRP160" s="4"/>
      <c r="PRQ160" s="4"/>
      <c r="PRR160" s="4"/>
      <c r="PRS160" s="4"/>
      <c r="PRT160" s="4"/>
      <c r="PRU160" s="4"/>
      <c r="PRV160" s="4"/>
      <c r="PRW160" s="4"/>
      <c r="PRX160" s="4"/>
      <c r="PRY160" s="4"/>
      <c r="PRZ160" s="4"/>
      <c r="PSA160" s="4"/>
      <c r="PSB160" s="4"/>
      <c r="PSC160" s="4"/>
      <c r="PSD160" s="4"/>
      <c r="PSE160" s="4"/>
      <c r="PSF160" s="4"/>
      <c r="PSG160" s="4"/>
      <c r="PSH160" s="4"/>
      <c r="PSI160" s="4"/>
      <c r="PSJ160" s="4"/>
      <c r="PSK160" s="4"/>
      <c r="PSL160" s="4"/>
      <c r="PSM160" s="4"/>
      <c r="PSN160" s="4"/>
      <c r="PSO160" s="4"/>
      <c r="PSP160" s="4"/>
      <c r="PSQ160" s="4"/>
      <c r="PSR160" s="4"/>
      <c r="PSS160" s="4"/>
      <c r="PST160" s="4"/>
      <c r="PSU160" s="4"/>
      <c r="PSV160" s="4"/>
      <c r="PSW160" s="4"/>
      <c r="PSX160" s="4"/>
      <c r="PSY160" s="4"/>
      <c r="PSZ160" s="4"/>
      <c r="PTA160" s="4"/>
      <c r="PTB160" s="4"/>
      <c r="PTC160" s="4"/>
      <c r="PTD160" s="4"/>
      <c r="PTE160" s="4"/>
      <c r="PTF160" s="4"/>
      <c r="PTG160" s="4"/>
      <c r="PTH160" s="4"/>
      <c r="PTI160" s="4"/>
      <c r="PTJ160" s="4"/>
      <c r="PTK160" s="4"/>
      <c r="PTL160" s="4"/>
      <c r="PTM160" s="4"/>
      <c r="PTN160" s="4"/>
      <c r="PTO160" s="4"/>
      <c r="PTP160" s="4"/>
      <c r="PTQ160" s="4"/>
      <c r="PTR160" s="4"/>
      <c r="PTS160" s="4"/>
      <c r="PTT160" s="4"/>
      <c r="PTU160" s="4"/>
      <c r="PTV160" s="4"/>
      <c r="PTW160" s="4"/>
      <c r="PTX160" s="4"/>
      <c r="PTY160" s="4"/>
      <c r="PTZ160" s="4"/>
      <c r="PUA160" s="4"/>
      <c r="PUB160" s="4"/>
      <c r="PUC160" s="4"/>
      <c r="PUD160" s="4"/>
      <c r="PUE160" s="4"/>
      <c r="PUF160" s="4"/>
      <c r="PUG160" s="4"/>
      <c r="PUH160" s="4"/>
      <c r="PUI160" s="4"/>
      <c r="PUJ160" s="4"/>
      <c r="PUK160" s="4"/>
      <c r="PUL160" s="4"/>
      <c r="PUM160" s="4"/>
      <c r="PUN160" s="4"/>
      <c r="PUO160" s="4"/>
      <c r="PUP160" s="4"/>
      <c r="PUQ160" s="4"/>
      <c r="PUR160" s="4"/>
      <c r="PUS160" s="4"/>
      <c r="PUT160" s="4"/>
      <c r="PUU160" s="4"/>
      <c r="PUV160" s="4"/>
      <c r="PUW160" s="4"/>
      <c r="PUX160" s="4"/>
      <c r="PUY160" s="4"/>
      <c r="PUZ160" s="4"/>
      <c r="PVA160" s="4"/>
      <c r="PVB160" s="4"/>
      <c r="PVC160" s="4"/>
      <c r="PVD160" s="4"/>
      <c r="PVE160" s="4"/>
      <c r="PVF160" s="4"/>
      <c r="PVG160" s="4"/>
      <c r="PVH160" s="4"/>
      <c r="PVI160" s="4"/>
      <c r="PVJ160" s="4"/>
      <c r="PVK160" s="4"/>
      <c r="PVL160" s="4"/>
      <c r="PVM160" s="4"/>
      <c r="PVN160" s="4"/>
      <c r="PVO160" s="4"/>
      <c r="PVP160" s="4"/>
      <c r="PVQ160" s="4"/>
      <c r="PVR160" s="4"/>
      <c r="PVS160" s="4"/>
      <c r="PVT160" s="4"/>
      <c r="PVU160" s="4"/>
      <c r="PVV160" s="4"/>
      <c r="PVW160" s="4"/>
      <c r="PVX160" s="4"/>
      <c r="PVY160" s="4"/>
      <c r="PVZ160" s="4"/>
      <c r="PWA160" s="4"/>
      <c r="PWB160" s="4"/>
      <c r="PWC160" s="4"/>
      <c r="PWD160" s="4"/>
      <c r="PWE160" s="4"/>
      <c r="PWF160" s="4"/>
      <c r="PWG160" s="4"/>
      <c r="PWH160" s="4"/>
      <c r="PWI160" s="4"/>
      <c r="PWJ160" s="4"/>
      <c r="PWK160" s="4"/>
      <c r="PWL160" s="4"/>
      <c r="PWM160" s="4"/>
      <c r="PWN160" s="4"/>
      <c r="PWO160" s="4"/>
      <c r="PWP160" s="4"/>
      <c r="PWQ160" s="4"/>
      <c r="PWR160" s="4"/>
      <c r="PWS160" s="4"/>
      <c r="PWT160" s="4"/>
      <c r="PWU160" s="4"/>
      <c r="PWV160" s="4"/>
      <c r="PWW160" s="4"/>
      <c r="PWX160" s="4"/>
      <c r="PWY160" s="4"/>
      <c r="PWZ160" s="4"/>
      <c r="PXA160" s="4"/>
      <c r="PXB160" s="4"/>
      <c r="PXC160" s="4"/>
      <c r="PXD160" s="4"/>
      <c r="PXE160" s="4"/>
      <c r="PXF160" s="4"/>
      <c r="PXG160" s="4"/>
      <c r="PXH160" s="4"/>
      <c r="PXI160" s="4"/>
      <c r="PXJ160" s="4"/>
      <c r="PXK160" s="4"/>
      <c r="PXL160" s="4"/>
      <c r="PXM160" s="4"/>
      <c r="PXN160" s="4"/>
      <c r="PXO160" s="4"/>
      <c r="PXP160" s="4"/>
      <c r="PXQ160" s="4"/>
      <c r="PXR160" s="4"/>
      <c r="PXS160" s="4"/>
      <c r="PXT160" s="4"/>
      <c r="PXU160" s="4"/>
      <c r="PXV160" s="4"/>
      <c r="PXW160" s="4"/>
      <c r="PXX160" s="4"/>
      <c r="PXY160" s="4"/>
      <c r="PXZ160" s="4"/>
      <c r="PYA160" s="4"/>
      <c r="PYB160" s="4"/>
      <c r="PYC160" s="4"/>
      <c r="PYD160" s="4"/>
      <c r="PYE160" s="4"/>
      <c r="PYF160" s="4"/>
      <c r="PYG160" s="4"/>
      <c r="PYH160" s="4"/>
      <c r="PYI160" s="4"/>
      <c r="PYJ160" s="4"/>
      <c r="PYK160" s="4"/>
      <c r="PYL160" s="4"/>
      <c r="PYM160" s="4"/>
      <c r="PYN160" s="4"/>
      <c r="PYO160" s="4"/>
      <c r="PYP160" s="4"/>
      <c r="PYQ160" s="4"/>
      <c r="PYR160" s="4"/>
      <c r="PYS160" s="4"/>
      <c r="PYT160" s="4"/>
      <c r="PYU160" s="4"/>
      <c r="PYV160" s="4"/>
      <c r="PYW160" s="4"/>
      <c r="PYX160" s="4"/>
      <c r="PYY160" s="4"/>
      <c r="PYZ160" s="4"/>
      <c r="PZA160" s="4"/>
      <c r="PZB160" s="4"/>
      <c r="PZC160" s="4"/>
      <c r="PZD160" s="4"/>
      <c r="PZE160" s="4"/>
      <c r="PZF160" s="4"/>
      <c r="PZG160" s="4"/>
      <c r="PZH160" s="4"/>
      <c r="PZI160" s="4"/>
      <c r="PZJ160" s="4"/>
      <c r="PZK160" s="4"/>
      <c r="PZL160" s="4"/>
      <c r="PZM160" s="4"/>
      <c r="PZN160" s="4"/>
      <c r="PZO160" s="4"/>
      <c r="PZP160" s="4"/>
      <c r="PZQ160" s="4"/>
      <c r="PZR160" s="4"/>
      <c r="PZS160" s="4"/>
      <c r="PZT160" s="4"/>
      <c r="PZU160" s="4"/>
      <c r="PZV160" s="4"/>
      <c r="PZW160" s="4"/>
      <c r="PZX160" s="4"/>
      <c r="PZY160" s="4"/>
      <c r="PZZ160" s="4"/>
      <c r="QAA160" s="4"/>
      <c r="QAB160" s="4"/>
      <c r="QAC160" s="4"/>
      <c r="QAD160" s="4"/>
      <c r="QAE160" s="4"/>
      <c r="QAF160" s="4"/>
      <c r="QAG160" s="4"/>
      <c r="QAH160" s="4"/>
      <c r="QAI160" s="4"/>
      <c r="QAJ160" s="4"/>
      <c r="QAK160" s="4"/>
      <c r="QAL160" s="4"/>
      <c r="QAM160" s="4"/>
      <c r="QAN160" s="4"/>
      <c r="QAO160" s="4"/>
      <c r="QAP160" s="4"/>
      <c r="QAQ160" s="4"/>
      <c r="QAR160" s="4"/>
      <c r="QAS160" s="4"/>
      <c r="QAT160" s="4"/>
      <c r="QAU160" s="4"/>
      <c r="QAV160" s="4"/>
      <c r="QAW160" s="4"/>
      <c r="QAX160" s="4"/>
      <c r="QAY160" s="4"/>
      <c r="QAZ160" s="4"/>
      <c r="QBA160" s="4"/>
      <c r="QBB160" s="4"/>
      <c r="QBC160" s="4"/>
      <c r="QBD160" s="4"/>
      <c r="QBE160" s="4"/>
      <c r="QBF160" s="4"/>
      <c r="QBG160" s="4"/>
      <c r="QBH160" s="4"/>
      <c r="QBI160" s="4"/>
      <c r="QBJ160" s="4"/>
      <c r="QBK160" s="4"/>
      <c r="QBL160" s="4"/>
      <c r="QBM160" s="4"/>
      <c r="QBN160" s="4"/>
      <c r="QBO160" s="4"/>
      <c r="QBP160" s="4"/>
      <c r="QBQ160" s="4"/>
      <c r="QBR160" s="4"/>
      <c r="QBS160" s="4"/>
      <c r="QBT160" s="4"/>
      <c r="QBU160" s="4"/>
      <c r="QBV160" s="4"/>
      <c r="QBW160" s="4"/>
      <c r="QBX160" s="4"/>
      <c r="QBY160" s="4"/>
      <c r="QBZ160" s="4"/>
      <c r="QCA160" s="4"/>
      <c r="QCB160" s="4"/>
      <c r="QCC160" s="4"/>
      <c r="QCD160" s="4"/>
      <c r="QCE160" s="4"/>
      <c r="QCF160" s="4"/>
      <c r="QCG160" s="4"/>
      <c r="QCH160" s="4"/>
      <c r="QCI160" s="4"/>
      <c r="QCJ160" s="4"/>
      <c r="QCK160" s="4"/>
      <c r="QCL160" s="4"/>
      <c r="QCM160" s="4"/>
      <c r="QCN160" s="4"/>
      <c r="QCO160" s="4"/>
      <c r="QCP160" s="4"/>
      <c r="QCQ160" s="4"/>
      <c r="QCR160" s="4"/>
      <c r="QCS160" s="4"/>
      <c r="QCT160" s="4"/>
      <c r="QCU160" s="4"/>
      <c r="QCV160" s="4"/>
      <c r="QCW160" s="4"/>
      <c r="QCX160" s="4"/>
      <c r="QCY160" s="4"/>
      <c r="QCZ160" s="4"/>
      <c r="QDA160" s="4"/>
      <c r="QDB160" s="4"/>
      <c r="QDC160" s="4"/>
      <c r="QDD160" s="4"/>
      <c r="QDE160" s="4"/>
      <c r="QDF160" s="4"/>
      <c r="QDG160" s="4"/>
      <c r="QDH160" s="4"/>
      <c r="QDI160" s="4"/>
      <c r="QDJ160" s="4"/>
      <c r="QDK160" s="4"/>
      <c r="QDL160" s="4"/>
      <c r="QDM160" s="4"/>
      <c r="QDN160" s="4"/>
      <c r="QDO160" s="4"/>
      <c r="QDP160" s="4"/>
      <c r="QDQ160" s="4"/>
      <c r="QDR160" s="4"/>
      <c r="QDS160" s="4"/>
      <c r="QDT160" s="4"/>
      <c r="QDU160" s="4"/>
      <c r="QDV160" s="4"/>
      <c r="QDW160" s="4"/>
      <c r="QDX160" s="4"/>
      <c r="QDY160" s="4"/>
      <c r="QDZ160" s="4"/>
      <c r="QEA160" s="4"/>
      <c r="QEB160" s="4"/>
      <c r="QEC160" s="4"/>
      <c r="QED160" s="4"/>
      <c r="QEE160" s="4"/>
      <c r="QEF160" s="4"/>
      <c r="QEG160" s="4"/>
      <c r="QEH160" s="4"/>
      <c r="QEI160" s="4"/>
      <c r="QEJ160" s="4"/>
      <c r="QEK160" s="4"/>
      <c r="QEL160" s="4"/>
      <c r="QEM160" s="4"/>
      <c r="QEN160" s="4"/>
      <c r="QEO160" s="4"/>
      <c r="QEP160" s="4"/>
      <c r="QEQ160" s="4"/>
      <c r="QER160" s="4"/>
      <c r="QES160" s="4"/>
      <c r="QET160" s="4"/>
      <c r="QEU160" s="4"/>
      <c r="QEV160" s="4"/>
      <c r="QEW160" s="4"/>
      <c r="QEX160" s="4"/>
      <c r="QEY160" s="4"/>
      <c r="QEZ160" s="4"/>
      <c r="QFA160" s="4"/>
      <c r="QFB160" s="4"/>
      <c r="QFC160" s="4"/>
      <c r="QFD160" s="4"/>
      <c r="QFE160" s="4"/>
      <c r="QFF160" s="4"/>
      <c r="QFG160" s="4"/>
      <c r="QFH160" s="4"/>
      <c r="QFI160" s="4"/>
      <c r="QFJ160" s="4"/>
      <c r="QFK160" s="4"/>
      <c r="QFL160" s="4"/>
      <c r="QFM160" s="4"/>
      <c r="QFN160" s="4"/>
      <c r="QFO160" s="4"/>
      <c r="QFP160" s="4"/>
      <c r="QFQ160" s="4"/>
      <c r="QFR160" s="4"/>
      <c r="QFS160" s="4"/>
      <c r="QFT160" s="4"/>
      <c r="QFU160" s="4"/>
      <c r="QFV160" s="4"/>
      <c r="QFW160" s="4"/>
      <c r="QFX160" s="4"/>
      <c r="QFY160" s="4"/>
      <c r="QFZ160" s="4"/>
      <c r="QGA160" s="4"/>
      <c r="QGB160" s="4"/>
      <c r="QGC160" s="4"/>
      <c r="QGD160" s="4"/>
      <c r="QGE160" s="4"/>
      <c r="QGF160" s="4"/>
      <c r="QGG160" s="4"/>
      <c r="QGH160" s="4"/>
      <c r="QGI160" s="4"/>
      <c r="QGJ160" s="4"/>
      <c r="QGK160" s="4"/>
      <c r="QGL160" s="4"/>
      <c r="QGM160" s="4"/>
      <c r="QGN160" s="4"/>
      <c r="QGO160" s="4"/>
      <c r="QGP160" s="4"/>
      <c r="QGQ160" s="4"/>
      <c r="QGR160" s="4"/>
      <c r="QGS160" s="4"/>
      <c r="QGT160" s="4"/>
      <c r="QGU160" s="4"/>
      <c r="QGV160" s="4"/>
      <c r="QGW160" s="4"/>
      <c r="QGX160" s="4"/>
      <c r="QGY160" s="4"/>
      <c r="QGZ160" s="4"/>
      <c r="QHA160" s="4"/>
      <c r="QHB160" s="4"/>
      <c r="QHC160" s="4"/>
      <c r="QHD160" s="4"/>
      <c r="QHE160" s="4"/>
      <c r="QHF160" s="4"/>
      <c r="QHG160" s="4"/>
      <c r="QHH160" s="4"/>
      <c r="QHI160" s="4"/>
      <c r="QHJ160" s="4"/>
      <c r="QHK160" s="4"/>
      <c r="QHL160" s="4"/>
      <c r="QHM160" s="4"/>
      <c r="QHN160" s="4"/>
      <c r="QHO160" s="4"/>
      <c r="QHP160" s="4"/>
      <c r="QHQ160" s="4"/>
      <c r="QHR160" s="4"/>
      <c r="QHS160" s="4"/>
      <c r="QHT160" s="4"/>
      <c r="QHU160" s="4"/>
      <c r="QHV160" s="4"/>
      <c r="QHW160" s="4"/>
      <c r="QHX160" s="4"/>
      <c r="QHY160" s="4"/>
      <c r="QHZ160" s="4"/>
      <c r="QIA160" s="4"/>
      <c r="QIB160" s="4"/>
      <c r="QIC160" s="4"/>
      <c r="QID160" s="4"/>
      <c r="QIE160" s="4"/>
      <c r="QIF160" s="4"/>
      <c r="QIG160" s="4"/>
      <c r="QIH160" s="4"/>
      <c r="QII160" s="4"/>
      <c r="QIJ160" s="4"/>
      <c r="QIK160" s="4"/>
      <c r="QIL160" s="4"/>
      <c r="QIM160" s="4"/>
      <c r="QIN160" s="4"/>
      <c r="QIO160" s="4"/>
      <c r="QIP160" s="4"/>
      <c r="QIQ160" s="4"/>
      <c r="QIR160" s="4"/>
      <c r="QIS160" s="4"/>
      <c r="QIT160" s="4"/>
      <c r="QIU160" s="4"/>
      <c r="QIV160" s="4"/>
      <c r="QIW160" s="4"/>
      <c r="QIX160" s="4"/>
      <c r="QIY160" s="4"/>
      <c r="QIZ160" s="4"/>
      <c r="QJA160" s="4"/>
      <c r="QJB160" s="4"/>
      <c r="QJC160" s="4"/>
      <c r="QJD160" s="4"/>
      <c r="QJE160" s="4"/>
      <c r="QJF160" s="4"/>
      <c r="QJG160" s="4"/>
      <c r="QJH160" s="4"/>
      <c r="QJI160" s="4"/>
      <c r="QJJ160" s="4"/>
      <c r="QJK160" s="4"/>
      <c r="QJL160" s="4"/>
      <c r="QJM160" s="4"/>
      <c r="QJN160" s="4"/>
      <c r="QJO160" s="4"/>
      <c r="QJP160" s="4"/>
      <c r="QJQ160" s="4"/>
      <c r="QJR160" s="4"/>
      <c r="QJS160" s="4"/>
      <c r="QJT160" s="4"/>
      <c r="QJU160" s="4"/>
      <c r="QJV160" s="4"/>
      <c r="QJW160" s="4"/>
      <c r="QJX160" s="4"/>
      <c r="QJY160" s="4"/>
      <c r="QJZ160" s="4"/>
      <c r="QKA160" s="4"/>
      <c r="QKB160" s="4"/>
      <c r="QKC160" s="4"/>
      <c r="QKD160" s="4"/>
      <c r="QKE160" s="4"/>
      <c r="QKF160" s="4"/>
      <c r="QKG160" s="4"/>
      <c r="QKH160" s="4"/>
      <c r="QKI160" s="4"/>
      <c r="QKJ160" s="4"/>
      <c r="QKK160" s="4"/>
      <c r="QKL160" s="4"/>
      <c r="QKM160" s="4"/>
      <c r="QKN160" s="4"/>
      <c r="QKO160" s="4"/>
      <c r="QKP160" s="4"/>
      <c r="QKQ160" s="4"/>
      <c r="QKR160" s="4"/>
      <c r="QKS160" s="4"/>
      <c r="QKT160" s="4"/>
      <c r="QKU160" s="4"/>
      <c r="QKV160" s="4"/>
      <c r="QKW160" s="4"/>
      <c r="QKX160" s="4"/>
      <c r="QKY160" s="4"/>
      <c r="QKZ160" s="4"/>
      <c r="QLA160" s="4"/>
      <c r="QLB160" s="4"/>
      <c r="QLC160" s="4"/>
      <c r="QLD160" s="4"/>
      <c r="QLE160" s="4"/>
      <c r="QLF160" s="4"/>
      <c r="QLG160" s="4"/>
      <c r="QLH160" s="4"/>
      <c r="QLI160" s="4"/>
      <c r="QLJ160" s="4"/>
      <c r="QLK160" s="4"/>
      <c r="QLL160" s="4"/>
      <c r="QLM160" s="4"/>
      <c r="QLN160" s="4"/>
      <c r="QLO160" s="4"/>
      <c r="QLP160" s="4"/>
      <c r="QLQ160" s="4"/>
      <c r="QLR160" s="4"/>
      <c r="QLS160" s="4"/>
      <c r="QLT160" s="4"/>
      <c r="QLU160" s="4"/>
      <c r="QLV160" s="4"/>
      <c r="QLW160" s="4"/>
      <c r="QLX160" s="4"/>
      <c r="QLY160" s="4"/>
      <c r="QLZ160" s="4"/>
      <c r="QMA160" s="4"/>
      <c r="QMB160" s="4"/>
      <c r="QMC160" s="4"/>
      <c r="QMD160" s="4"/>
      <c r="QME160" s="4"/>
      <c r="QMF160" s="4"/>
      <c r="QMG160" s="4"/>
      <c r="QMH160" s="4"/>
      <c r="QMI160" s="4"/>
      <c r="QMJ160" s="4"/>
      <c r="QMK160" s="4"/>
      <c r="QML160" s="4"/>
      <c r="QMM160" s="4"/>
      <c r="QMN160" s="4"/>
      <c r="QMO160" s="4"/>
      <c r="QMP160" s="4"/>
      <c r="QMQ160" s="4"/>
      <c r="QMR160" s="4"/>
      <c r="QMS160" s="4"/>
      <c r="QMT160" s="4"/>
      <c r="QMU160" s="4"/>
      <c r="QMV160" s="4"/>
      <c r="QMW160" s="4"/>
      <c r="QMX160" s="4"/>
      <c r="QMY160" s="4"/>
      <c r="QMZ160" s="4"/>
      <c r="QNA160" s="4"/>
      <c r="QNB160" s="4"/>
      <c r="QNC160" s="4"/>
      <c r="QND160" s="4"/>
      <c r="QNE160" s="4"/>
      <c r="QNF160" s="4"/>
      <c r="QNG160" s="4"/>
      <c r="QNH160" s="4"/>
      <c r="QNI160" s="4"/>
      <c r="QNJ160" s="4"/>
      <c r="QNK160" s="4"/>
      <c r="QNL160" s="4"/>
      <c r="QNM160" s="4"/>
      <c r="QNN160" s="4"/>
      <c r="QNO160" s="4"/>
      <c r="QNP160" s="4"/>
      <c r="QNQ160" s="4"/>
      <c r="QNR160" s="4"/>
      <c r="QNS160" s="4"/>
      <c r="QNT160" s="4"/>
      <c r="QNU160" s="4"/>
      <c r="QNV160" s="4"/>
      <c r="QNW160" s="4"/>
      <c r="QNX160" s="4"/>
      <c r="QNY160" s="4"/>
      <c r="QNZ160" s="4"/>
      <c r="QOA160" s="4"/>
      <c r="QOB160" s="4"/>
      <c r="QOC160" s="4"/>
      <c r="QOD160" s="4"/>
      <c r="QOE160" s="4"/>
      <c r="QOF160" s="4"/>
      <c r="QOG160" s="4"/>
      <c r="QOH160" s="4"/>
      <c r="QOI160" s="4"/>
      <c r="QOJ160" s="4"/>
      <c r="QOK160" s="4"/>
      <c r="QOL160" s="4"/>
      <c r="QOM160" s="4"/>
      <c r="QON160" s="4"/>
      <c r="QOO160" s="4"/>
      <c r="QOP160" s="4"/>
      <c r="QOQ160" s="4"/>
      <c r="QOR160" s="4"/>
      <c r="QOS160" s="4"/>
      <c r="QOT160" s="4"/>
      <c r="QOU160" s="4"/>
      <c r="QOV160" s="4"/>
      <c r="QOW160" s="4"/>
      <c r="QOX160" s="4"/>
      <c r="QOY160" s="4"/>
      <c r="QOZ160" s="4"/>
      <c r="QPA160" s="4"/>
      <c r="QPB160" s="4"/>
      <c r="QPC160" s="4"/>
      <c r="QPD160" s="4"/>
      <c r="QPE160" s="4"/>
      <c r="QPF160" s="4"/>
      <c r="QPG160" s="4"/>
      <c r="QPH160" s="4"/>
      <c r="QPI160" s="4"/>
      <c r="QPJ160" s="4"/>
      <c r="QPK160" s="4"/>
      <c r="QPL160" s="4"/>
      <c r="QPM160" s="4"/>
      <c r="QPN160" s="4"/>
      <c r="QPO160" s="4"/>
      <c r="QPP160" s="4"/>
      <c r="QPQ160" s="4"/>
      <c r="QPR160" s="4"/>
      <c r="QPS160" s="4"/>
      <c r="QPT160" s="4"/>
      <c r="QPU160" s="4"/>
      <c r="QPV160" s="4"/>
      <c r="QPW160" s="4"/>
      <c r="QPX160" s="4"/>
      <c r="QPY160" s="4"/>
      <c r="QPZ160" s="4"/>
      <c r="QQA160" s="4"/>
      <c r="QQB160" s="4"/>
      <c r="QQC160" s="4"/>
      <c r="QQD160" s="4"/>
      <c r="QQE160" s="4"/>
      <c r="QQF160" s="4"/>
      <c r="QQG160" s="4"/>
      <c r="QQH160" s="4"/>
      <c r="QQI160" s="4"/>
      <c r="QQJ160" s="4"/>
      <c r="QQK160" s="4"/>
      <c r="QQL160" s="4"/>
      <c r="QQM160" s="4"/>
      <c r="QQN160" s="4"/>
      <c r="QQO160" s="4"/>
      <c r="QQP160" s="4"/>
      <c r="QQQ160" s="4"/>
      <c r="QQR160" s="4"/>
      <c r="QQS160" s="4"/>
      <c r="QQT160" s="4"/>
      <c r="QQU160" s="4"/>
      <c r="QQV160" s="4"/>
      <c r="QQW160" s="4"/>
      <c r="QQX160" s="4"/>
      <c r="QQY160" s="4"/>
      <c r="QQZ160" s="4"/>
      <c r="QRA160" s="4"/>
      <c r="QRB160" s="4"/>
      <c r="QRC160" s="4"/>
      <c r="QRD160" s="4"/>
      <c r="QRE160" s="4"/>
      <c r="QRF160" s="4"/>
      <c r="QRG160" s="4"/>
      <c r="QRH160" s="4"/>
      <c r="QRI160" s="4"/>
      <c r="QRJ160" s="4"/>
      <c r="QRK160" s="4"/>
      <c r="QRL160" s="4"/>
      <c r="QRM160" s="4"/>
      <c r="QRN160" s="4"/>
      <c r="QRO160" s="4"/>
      <c r="QRP160" s="4"/>
      <c r="QRQ160" s="4"/>
      <c r="QRR160" s="4"/>
      <c r="QRS160" s="4"/>
      <c r="QRT160" s="4"/>
      <c r="QRU160" s="4"/>
      <c r="QRV160" s="4"/>
      <c r="QRW160" s="4"/>
      <c r="QRX160" s="4"/>
      <c r="QRY160" s="4"/>
      <c r="QRZ160" s="4"/>
      <c r="QSA160" s="4"/>
      <c r="QSB160" s="4"/>
      <c r="QSC160" s="4"/>
      <c r="QSD160" s="4"/>
      <c r="QSE160" s="4"/>
      <c r="QSF160" s="4"/>
      <c r="QSG160" s="4"/>
      <c r="QSH160" s="4"/>
      <c r="QSI160" s="4"/>
      <c r="QSJ160" s="4"/>
      <c r="QSK160" s="4"/>
      <c r="QSL160" s="4"/>
      <c r="QSM160" s="4"/>
      <c r="QSN160" s="4"/>
      <c r="QSO160" s="4"/>
      <c r="QSP160" s="4"/>
      <c r="QSQ160" s="4"/>
      <c r="QSR160" s="4"/>
      <c r="QSS160" s="4"/>
      <c r="QST160" s="4"/>
      <c r="QSU160" s="4"/>
      <c r="QSV160" s="4"/>
      <c r="QSW160" s="4"/>
      <c r="QSX160" s="4"/>
      <c r="QSY160" s="4"/>
      <c r="QSZ160" s="4"/>
      <c r="QTA160" s="4"/>
      <c r="QTB160" s="4"/>
      <c r="QTC160" s="4"/>
      <c r="QTD160" s="4"/>
      <c r="QTE160" s="4"/>
      <c r="QTF160" s="4"/>
      <c r="QTG160" s="4"/>
      <c r="QTH160" s="4"/>
      <c r="QTI160" s="4"/>
      <c r="QTJ160" s="4"/>
      <c r="QTK160" s="4"/>
      <c r="QTL160" s="4"/>
      <c r="QTM160" s="4"/>
      <c r="QTN160" s="4"/>
      <c r="QTO160" s="4"/>
      <c r="QTP160" s="4"/>
      <c r="QTQ160" s="4"/>
      <c r="QTR160" s="4"/>
      <c r="QTS160" s="4"/>
      <c r="QTT160" s="4"/>
      <c r="QTU160" s="4"/>
      <c r="QTV160" s="4"/>
      <c r="QTW160" s="4"/>
      <c r="QTX160" s="4"/>
      <c r="QTY160" s="4"/>
      <c r="QTZ160" s="4"/>
      <c r="QUA160" s="4"/>
      <c r="QUB160" s="4"/>
      <c r="QUC160" s="4"/>
      <c r="QUD160" s="4"/>
      <c r="QUE160" s="4"/>
      <c r="QUF160" s="4"/>
      <c r="QUG160" s="4"/>
      <c r="QUH160" s="4"/>
      <c r="QUI160" s="4"/>
      <c r="QUJ160" s="4"/>
      <c r="QUK160" s="4"/>
      <c r="QUL160" s="4"/>
      <c r="QUM160" s="4"/>
      <c r="QUN160" s="4"/>
      <c r="QUO160" s="4"/>
      <c r="QUP160" s="4"/>
      <c r="QUQ160" s="4"/>
      <c r="QUR160" s="4"/>
      <c r="QUS160" s="4"/>
      <c r="QUT160" s="4"/>
      <c r="QUU160" s="4"/>
      <c r="QUV160" s="4"/>
      <c r="QUW160" s="4"/>
      <c r="QUX160" s="4"/>
      <c r="QUY160" s="4"/>
      <c r="QUZ160" s="4"/>
      <c r="QVA160" s="4"/>
      <c r="QVB160" s="4"/>
      <c r="QVC160" s="4"/>
      <c r="QVD160" s="4"/>
      <c r="QVE160" s="4"/>
      <c r="QVF160" s="4"/>
      <c r="QVG160" s="4"/>
      <c r="QVH160" s="4"/>
      <c r="QVI160" s="4"/>
      <c r="QVJ160" s="4"/>
      <c r="QVK160" s="4"/>
      <c r="QVL160" s="4"/>
      <c r="QVM160" s="4"/>
      <c r="QVN160" s="4"/>
      <c r="QVO160" s="4"/>
      <c r="QVP160" s="4"/>
      <c r="QVQ160" s="4"/>
      <c r="QVR160" s="4"/>
      <c r="QVS160" s="4"/>
      <c r="QVT160" s="4"/>
      <c r="QVU160" s="4"/>
      <c r="QVV160" s="4"/>
      <c r="QVW160" s="4"/>
      <c r="QVX160" s="4"/>
      <c r="QVY160" s="4"/>
      <c r="QVZ160" s="4"/>
      <c r="QWA160" s="4"/>
      <c r="QWB160" s="4"/>
      <c r="QWC160" s="4"/>
      <c r="QWD160" s="4"/>
      <c r="QWE160" s="4"/>
      <c r="QWF160" s="4"/>
      <c r="QWG160" s="4"/>
      <c r="QWH160" s="4"/>
      <c r="QWI160" s="4"/>
      <c r="QWJ160" s="4"/>
      <c r="QWK160" s="4"/>
      <c r="QWL160" s="4"/>
      <c r="QWM160" s="4"/>
      <c r="QWN160" s="4"/>
      <c r="QWO160" s="4"/>
      <c r="QWP160" s="4"/>
      <c r="QWQ160" s="4"/>
      <c r="QWR160" s="4"/>
      <c r="QWS160" s="4"/>
      <c r="QWT160" s="4"/>
      <c r="QWU160" s="4"/>
      <c r="QWV160" s="4"/>
      <c r="QWW160" s="4"/>
      <c r="QWX160" s="4"/>
      <c r="QWY160" s="4"/>
      <c r="QWZ160" s="4"/>
      <c r="QXA160" s="4"/>
      <c r="QXB160" s="4"/>
      <c r="QXC160" s="4"/>
      <c r="QXD160" s="4"/>
      <c r="QXE160" s="4"/>
      <c r="QXF160" s="4"/>
      <c r="QXG160" s="4"/>
      <c r="QXH160" s="4"/>
      <c r="QXI160" s="4"/>
      <c r="QXJ160" s="4"/>
      <c r="QXK160" s="4"/>
      <c r="QXL160" s="4"/>
      <c r="QXM160" s="4"/>
      <c r="QXN160" s="4"/>
      <c r="QXO160" s="4"/>
      <c r="QXP160" s="4"/>
      <c r="QXQ160" s="4"/>
      <c r="QXR160" s="4"/>
      <c r="QXS160" s="4"/>
      <c r="QXT160" s="4"/>
      <c r="QXU160" s="4"/>
      <c r="QXV160" s="4"/>
      <c r="QXW160" s="4"/>
      <c r="QXX160" s="4"/>
      <c r="QXY160" s="4"/>
      <c r="QXZ160" s="4"/>
      <c r="QYA160" s="4"/>
      <c r="QYB160" s="4"/>
      <c r="QYC160" s="4"/>
      <c r="QYD160" s="4"/>
      <c r="QYE160" s="4"/>
      <c r="QYF160" s="4"/>
      <c r="QYG160" s="4"/>
      <c r="QYH160" s="4"/>
      <c r="QYI160" s="4"/>
      <c r="QYJ160" s="4"/>
      <c r="QYK160" s="4"/>
      <c r="QYL160" s="4"/>
      <c r="QYM160" s="4"/>
      <c r="QYN160" s="4"/>
      <c r="QYO160" s="4"/>
      <c r="QYP160" s="4"/>
      <c r="QYQ160" s="4"/>
      <c r="QYR160" s="4"/>
      <c r="QYS160" s="4"/>
      <c r="QYT160" s="4"/>
      <c r="QYU160" s="4"/>
      <c r="QYV160" s="4"/>
      <c r="QYW160" s="4"/>
      <c r="QYX160" s="4"/>
      <c r="QYY160" s="4"/>
      <c r="QYZ160" s="4"/>
      <c r="QZA160" s="4"/>
      <c r="QZB160" s="4"/>
      <c r="QZC160" s="4"/>
      <c r="QZD160" s="4"/>
      <c r="QZE160" s="4"/>
      <c r="QZF160" s="4"/>
      <c r="QZG160" s="4"/>
      <c r="QZH160" s="4"/>
      <c r="QZI160" s="4"/>
      <c r="QZJ160" s="4"/>
      <c r="QZK160" s="4"/>
      <c r="QZL160" s="4"/>
      <c r="QZM160" s="4"/>
      <c r="QZN160" s="4"/>
      <c r="QZO160" s="4"/>
      <c r="QZP160" s="4"/>
      <c r="QZQ160" s="4"/>
      <c r="QZR160" s="4"/>
      <c r="QZS160" s="4"/>
      <c r="QZT160" s="4"/>
      <c r="QZU160" s="4"/>
      <c r="QZV160" s="4"/>
      <c r="QZW160" s="4"/>
      <c r="QZX160" s="4"/>
      <c r="QZY160" s="4"/>
      <c r="QZZ160" s="4"/>
      <c r="RAA160" s="4"/>
      <c r="RAB160" s="4"/>
      <c r="RAC160" s="4"/>
      <c r="RAD160" s="4"/>
      <c r="RAE160" s="4"/>
      <c r="RAF160" s="4"/>
      <c r="RAG160" s="4"/>
      <c r="RAH160" s="4"/>
      <c r="RAI160" s="4"/>
      <c r="RAJ160" s="4"/>
      <c r="RAK160" s="4"/>
      <c r="RAL160" s="4"/>
      <c r="RAM160" s="4"/>
      <c r="RAN160" s="4"/>
      <c r="RAO160" s="4"/>
      <c r="RAP160" s="4"/>
      <c r="RAQ160" s="4"/>
      <c r="RAR160" s="4"/>
      <c r="RAS160" s="4"/>
      <c r="RAT160" s="4"/>
      <c r="RAU160" s="4"/>
      <c r="RAV160" s="4"/>
      <c r="RAW160" s="4"/>
      <c r="RAX160" s="4"/>
      <c r="RAY160" s="4"/>
      <c r="RAZ160" s="4"/>
      <c r="RBA160" s="4"/>
      <c r="RBB160" s="4"/>
      <c r="RBC160" s="4"/>
      <c r="RBD160" s="4"/>
      <c r="RBE160" s="4"/>
      <c r="RBF160" s="4"/>
      <c r="RBG160" s="4"/>
      <c r="RBH160" s="4"/>
      <c r="RBI160" s="4"/>
      <c r="RBJ160" s="4"/>
      <c r="RBK160" s="4"/>
      <c r="RBL160" s="4"/>
      <c r="RBM160" s="4"/>
      <c r="RBN160" s="4"/>
      <c r="RBO160" s="4"/>
      <c r="RBP160" s="4"/>
      <c r="RBQ160" s="4"/>
      <c r="RBR160" s="4"/>
      <c r="RBS160" s="4"/>
      <c r="RBT160" s="4"/>
      <c r="RBU160" s="4"/>
      <c r="RBV160" s="4"/>
      <c r="RBW160" s="4"/>
      <c r="RBX160" s="4"/>
      <c r="RBY160" s="4"/>
      <c r="RBZ160" s="4"/>
      <c r="RCA160" s="4"/>
      <c r="RCB160" s="4"/>
      <c r="RCC160" s="4"/>
      <c r="RCD160" s="4"/>
      <c r="RCE160" s="4"/>
      <c r="RCF160" s="4"/>
      <c r="RCG160" s="4"/>
      <c r="RCH160" s="4"/>
      <c r="RCI160" s="4"/>
      <c r="RCJ160" s="4"/>
      <c r="RCK160" s="4"/>
      <c r="RCL160" s="4"/>
      <c r="RCM160" s="4"/>
      <c r="RCN160" s="4"/>
      <c r="RCO160" s="4"/>
      <c r="RCP160" s="4"/>
      <c r="RCQ160" s="4"/>
      <c r="RCR160" s="4"/>
      <c r="RCS160" s="4"/>
      <c r="RCT160" s="4"/>
      <c r="RCU160" s="4"/>
      <c r="RCV160" s="4"/>
      <c r="RCW160" s="4"/>
      <c r="RCX160" s="4"/>
      <c r="RCY160" s="4"/>
      <c r="RCZ160" s="4"/>
      <c r="RDA160" s="4"/>
      <c r="RDB160" s="4"/>
      <c r="RDC160" s="4"/>
      <c r="RDD160" s="4"/>
      <c r="RDE160" s="4"/>
      <c r="RDF160" s="4"/>
      <c r="RDG160" s="4"/>
      <c r="RDH160" s="4"/>
      <c r="RDI160" s="4"/>
      <c r="RDJ160" s="4"/>
      <c r="RDK160" s="4"/>
      <c r="RDL160" s="4"/>
      <c r="RDM160" s="4"/>
      <c r="RDN160" s="4"/>
      <c r="RDO160" s="4"/>
      <c r="RDP160" s="4"/>
      <c r="RDQ160" s="4"/>
      <c r="RDR160" s="4"/>
      <c r="RDS160" s="4"/>
      <c r="RDT160" s="4"/>
      <c r="RDU160" s="4"/>
      <c r="RDV160" s="4"/>
      <c r="RDW160" s="4"/>
      <c r="RDX160" s="4"/>
      <c r="RDY160" s="4"/>
      <c r="RDZ160" s="4"/>
      <c r="REA160" s="4"/>
      <c r="REB160" s="4"/>
      <c r="REC160" s="4"/>
      <c r="RED160" s="4"/>
      <c r="REE160" s="4"/>
      <c r="REF160" s="4"/>
      <c r="REG160" s="4"/>
      <c r="REH160" s="4"/>
      <c r="REI160" s="4"/>
      <c r="REJ160" s="4"/>
      <c r="REK160" s="4"/>
      <c r="REL160" s="4"/>
      <c r="REM160" s="4"/>
      <c r="REN160" s="4"/>
      <c r="REO160" s="4"/>
      <c r="REP160" s="4"/>
      <c r="REQ160" s="4"/>
      <c r="RER160" s="4"/>
      <c r="RES160" s="4"/>
      <c r="RET160" s="4"/>
      <c r="REU160" s="4"/>
      <c r="REV160" s="4"/>
      <c r="REW160" s="4"/>
      <c r="REX160" s="4"/>
      <c r="REY160" s="4"/>
      <c r="REZ160" s="4"/>
      <c r="RFA160" s="4"/>
      <c r="RFB160" s="4"/>
      <c r="RFC160" s="4"/>
      <c r="RFD160" s="4"/>
      <c r="RFE160" s="4"/>
      <c r="RFF160" s="4"/>
      <c r="RFG160" s="4"/>
      <c r="RFH160" s="4"/>
      <c r="RFI160" s="4"/>
      <c r="RFJ160" s="4"/>
      <c r="RFK160" s="4"/>
      <c r="RFL160" s="4"/>
      <c r="RFM160" s="4"/>
      <c r="RFN160" s="4"/>
      <c r="RFO160" s="4"/>
      <c r="RFP160" s="4"/>
      <c r="RFQ160" s="4"/>
      <c r="RFR160" s="4"/>
      <c r="RFS160" s="4"/>
      <c r="RFT160" s="4"/>
      <c r="RFU160" s="4"/>
      <c r="RFV160" s="4"/>
      <c r="RFW160" s="4"/>
      <c r="RFX160" s="4"/>
      <c r="RFY160" s="4"/>
      <c r="RFZ160" s="4"/>
      <c r="RGA160" s="4"/>
      <c r="RGB160" s="4"/>
      <c r="RGC160" s="4"/>
      <c r="RGD160" s="4"/>
      <c r="RGE160" s="4"/>
      <c r="RGF160" s="4"/>
      <c r="RGG160" s="4"/>
      <c r="RGH160" s="4"/>
      <c r="RGI160" s="4"/>
      <c r="RGJ160" s="4"/>
      <c r="RGK160" s="4"/>
      <c r="RGL160" s="4"/>
      <c r="RGM160" s="4"/>
      <c r="RGN160" s="4"/>
      <c r="RGO160" s="4"/>
      <c r="RGP160" s="4"/>
      <c r="RGQ160" s="4"/>
      <c r="RGR160" s="4"/>
      <c r="RGS160" s="4"/>
      <c r="RGT160" s="4"/>
      <c r="RGU160" s="4"/>
      <c r="RGV160" s="4"/>
      <c r="RGW160" s="4"/>
      <c r="RGX160" s="4"/>
      <c r="RGY160" s="4"/>
      <c r="RGZ160" s="4"/>
      <c r="RHA160" s="4"/>
      <c r="RHB160" s="4"/>
      <c r="RHC160" s="4"/>
      <c r="RHD160" s="4"/>
      <c r="RHE160" s="4"/>
      <c r="RHF160" s="4"/>
      <c r="RHG160" s="4"/>
      <c r="RHH160" s="4"/>
      <c r="RHI160" s="4"/>
      <c r="RHJ160" s="4"/>
      <c r="RHK160" s="4"/>
      <c r="RHL160" s="4"/>
      <c r="RHM160" s="4"/>
      <c r="RHN160" s="4"/>
      <c r="RHO160" s="4"/>
      <c r="RHP160" s="4"/>
      <c r="RHQ160" s="4"/>
      <c r="RHR160" s="4"/>
      <c r="RHS160" s="4"/>
      <c r="RHT160" s="4"/>
      <c r="RHU160" s="4"/>
      <c r="RHV160" s="4"/>
      <c r="RHW160" s="4"/>
      <c r="RHX160" s="4"/>
      <c r="RHY160" s="4"/>
      <c r="RHZ160" s="4"/>
      <c r="RIA160" s="4"/>
      <c r="RIB160" s="4"/>
      <c r="RIC160" s="4"/>
      <c r="RID160" s="4"/>
      <c r="RIE160" s="4"/>
      <c r="RIF160" s="4"/>
      <c r="RIG160" s="4"/>
      <c r="RIH160" s="4"/>
      <c r="RII160" s="4"/>
      <c r="RIJ160" s="4"/>
      <c r="RIK160" s="4"/>
      <c r="RIL160" s="4"/>
      <c r="RIM160" s="4"/>
      <c r="RIN160" s="4"/>
      <c r="RIO160" s="4"/>
      <c r="RIP160" s="4"/>
      <c r="RIQ160" s="4"/>
      <c r="RIR160" s="4"/>
      <c r="RIS160" s="4"/>
      <c r="RIT160" s="4"/>
      <c r="RIU160" s="4"/>
      <c r="RIV160" s="4"/>
      <c r="RIW160" s="4"/>
      <c r="RIX160" s="4"/>
      <c r="RIY160" s="4"/>
      <c r="RIZ160" s="4"/>
      <c r="RJA160" s="4"/>
      <c r="RJB160" s="4"/>
      <c r="RJC160" s="4"/>
      <c r="RJD160" s="4"/>
      <c r="RJE160" s="4"/>
      <c r="RJF160" s="4"/>
      <c r="RJG160" s="4"/>
      <c r="RJH160" s="4"/>
      <c r="RJI160" s="4"/>
      <c r="RJJ160" s="4"/>
      <c r="RJK160" s="4"/>
      <c r="RJL160" s="4"/>
      <c r="RJM160" s="4"/>
      <c r="RJN160" s="4"/>
      <c r="RJO160" s="4"/>
      <c r="RJP160" s="4"/>
      <c r="RJQ160" s="4"/>
      <c r="RJR160" s="4"/>
      <c r="RJS160" s="4"/>
      <c r="RJT160" s="4"/>
      <c r="RJU160" s="4"/>
      <c r="RJV160" s="4"/>
      <c r="RJW160" s="4"/>
      <c r="RJX160" s="4"/>
      <c r="RJY160" s="4"/>
      <c r="RJZ160" s="4"/>
      <c r="RKA160" s="4"/>
      <c r="RKB160" s="4"/>
      <c r="RKC160" s="4"/>
      <c r="RKD160" s="4"/>
      <c r="RKE160" s="4"/>
      <c r="RKF160" s="4"/>
      <c r="RKG160" s="4"/>
      <c r="RKH160" s="4"/>
      <c r="RKI160" s="4"/>
      <c r="RKJ160" s="4"/>
      <c r="RKK160" s="4"/>
      <c r="RKL160" s="4"/>
      <c r="RKM160" s="4"/>
      <c r="RKN160" s="4"/>
      <c r="RKO160" s="4"/>
      <c r="RKP160" s="4"/>
      <c r="RKQ160" s="4"/>
      <c r="RKR160" s="4"/>
      <c r="RKS160" s="4"/>
      <c r="RKT160" s="4"/>
      <c r="RKU160" s="4"/>
      <c r="RKV160" s="4"/>
      <c r="RKW160" s="4"/>
      <c r="RKX160" s="4"/>
      <c r="RKY160" s="4"/>
      <c r="RKZ160" s="4"/>
      <c r="RLA160" s="4"/>
      <c r="RLB160" s="4"/>
      <c r="RLC160" s="4"/>
      <c r="RLD160" s="4"/>
      <c r="RLE160" s="4"/>
      <c r="RLF160" s="4"/>
      <c r="RLG160" s="4"/>
      <c r="RLH160" s="4"/>
      <c r="RLI160" s="4"/>
      <c r="RLJ160" s="4"/>
      <c r="RLK160" s="4"/>
      <c r="RLL160" s="4"/>
      <c r="RLM160" s="4"/>
      <c r="RLN160" s="4"/>
      <c r="RLO160" s="4"/>
      <c r="RLP160" s="4"/>
      <c r="RLQ160" s="4"/>
      <c r="RLR160" s="4"/>
      <c r="RLS160" s="4"/>
      <c r="RLT160" s="4"/>
      <c r="RLU160" s="4"/>
      <c r="RLV160" s="4"/>
      <c r="RLW160" s="4"/>
      <c r="RLX160" s="4"/>
      <c r="RLY160" s="4"/>
      <c r="RLZ160" s="4"/>
      <c r="RMA160" s="4"/>
      <c r="RMB160" s="4"/>
      <c r="RMC160" s="4"/>
      <c r="RMD160" s="4"/>
      <c r="RME160" s="4"/>
      <c r="RMF160" s="4"/>
      <c r="RMG160" s="4"/>
      <c r="RMH160" s="4"/>
      <c r="RMI160" s="4"/>
      <c r="RMJ160" s="4"/>
      <c r="RMK160" s="4"/>
      <c r="RML160" s="4"/>
      <c r="RMM160" s="4"/>
      <c r="RMN160" s="4"/>
      <c r="RMO160" s="4"/>
      <c r="RMP160" s="4"/>
      <c r="RMQ160" s="4"/>
      <c r="RMR160" s="4"/>
      <c r="RMS160" s="4"/>
      <c r="RMT160" s="4"/>
      <c r="RMU160" s="4"/>
      <c r="RMV160" s="4"/>
      <c r="RMW160" s="4"/>
      <c r="RMX160" s="4"/>
      <c r="RMY160" s="4"/>
      <c r="RMZ160" s="4"/>
      <c r="RNA160" s="4"/>
      <c r="RNB160" s="4"/>
      <c r="RNC160" s="4"/>
      <c r="RND160" s="4"/>
      <c r="RNE160" s="4"/>
      <c r="RNF160" s="4"/>
      <c r="RNG160" s="4"/>
      <c r="RNH160" s="4"/>
      <c r="RNI160" s="4"/>
      <c r="RNJ160" s="4"/>
      <c r="RNK160" s="4"/>
      <c r="RNL160" s="4"/>
      <c r="RNM160" s="4"/>
      <c r="RNN160" s="4"/>
      <c r="RNO160" s="4"/>
      <c r="RNP160" s="4"/>
      <c r="RNQ160" s="4"/>
      <c r="RNR160" s="4"/>
      <c r="RNS160" s="4"/>
      <c r="RNT160" s="4"/>
      <c r="RNU160" s="4"/>
      <c r="RNV160" s="4"/>
      <c r="RNW160" s="4"/>
      <c r="RNX160" s="4"/>
      <c r="RNY160" s="4"/>
      <c r="RNZ160" s="4"/>
      <c r="ROA160" s="4"/>
      <c r="ROB160" s="4"/>
      <c r="ROC160" s="4"/>
      <c r="ROD160" s="4"/>
      <c r="ROE160" s="4"/>
      <c r="ROF160" s="4"/>
      <c r="ROG160" s="4"/>
      <c r="ROH160" s="4"/>
      <c r="ROI160" s="4"/>
      <c r="ROJ160" s="4"/>
      <c r="ROK160" s="4"/>
      <c r="ROL160" s="4"/>
      <c r="ROM160" s="4"/>
      <c r="RON160" s="4"/>
      <c r="ROO160" s="4"/>
      <c r="ROP160" s="4"/>
      <c r="ROQ160" s="4"/>
      <c r="ROR160" s="4"/>
      <c r="ROS160" s="4"/>
      <c r="ROT160" s="4"/>
      <c r="ROU160" s="4"/>
      <c r="ROV160" s="4"/>
      <c r="ROW160" s="4"/>
      <c r="ROX160" s="4"/>
      <c r="ROY160" s="4"/>
      <c r="ROZ160" s="4"/>
      <c r="RPA160" s="4"/>
      <c r="RPB160" s="4"/>
      <c r="RPC160" s="4"/>
      <c r="RPD160" s="4"/>
      <c r="RPE160" s="4"/>
      <c r="RPF160" s="4"/>
      <c r="RPG160" s="4"/>
      <c r="RPH160" s="4"/>
      <c r="RPI160" s="4"/>
      <c r="RPJ160" s="4"/>
      <c r="RPK160" s="4"/>
      <c r="RPL160" s="4"/>
      <c r="RPM160" s="4"/>
      <c r="RPN160" s="4"/>
      <c r="RPO160" s="4"/>
      <c r="RPP160" s="4"/>
      <c r="RPQ160" s="4"/>
      <c r="RPR160" s="4"/>
      <c r="RPS160" s="4"/>
      <c r="RPT160" s="4"/>
      <c r="RPU160" s="4"/>
      <c r="RPV160" s="4"/>
      <c r="RPW160" s="4"/>
      <c r="RPX160" s="4"/>
      <c r="RPY160" s="4"/>
      <c r="RPZ160" s="4"/>
      <c r="RQA160" s="4"/>
      <c r="RQB160" s="4"/>
      <c r="RQC160" s="4"/>
      <c r="RQD160" s="4"/>
      <c r="RQE160" s="4"/>
      <c r="RQF160" s="4"/>
      <c r="RQG160" s="4"/>
      <c r="RQH160" s="4"/>
      <c r="RQI160" s="4"/>
      <c r="RQJ160" s="4"/>
      <c r="RQK160" s="4"/>
      <c r="RQL160" s="4"/>
      <c r="RQM160" s="4"/>
      <c r="RQN160" s="4"/>
      <c r="RQO160" s="4"/>
      <c r="RQP160" s="4"/>
      <c r="RQQ160" s="4"/>
      <c r="RQR160" s="4"/>
      <c r="RQS160" s="4"/>
      <c r="RQT160" s="4"/>
      <c r="RQU160" s="4"/>
      <c r="RQV160" s="4"/>
      <c r="RQW160" s="4"/>
      <c r="RQX160" s="4"/>
      <c r="RQY160" s="4"/>
      <c r="RQZ160" s="4"/>
      <c r="RRA160" s="4"/>
      <c r="RRB160" s="4"/>
      <c r="RRC160" s="4"/>
      <c r="RRD160" s="4"/>
      <c r="RRE160" s="4"/>
      <c r="RRF160" s="4"/>
      <c r="RRG160" s="4"/>
      <c r="RRH160" s="4"/>
      <c r="RRI160" s="4"/>
      <c r="RRJ160" s="4"/>
      <c r="RRK160" s="4"/>
      <c r="RRL160" s="4"/>
      <c r="RRM160" s="4"/>
      <c r="RRN160" s="4"/>
      <c r="RRO160" s="4"/>
      <c r="RRP160" s="4"/>
      <c r="RRQ160" s="4"/>
      <c r="RRR160" s="4"/>
      <c r="RRS160" s="4"/>
      <c r="RRT160" s="4"/>
      <c r="RRU160" s="4"/>
      <c r="RRV160" s="4"/>
      <c r="RRW160" s="4"/>
      <c r="RRX160" s="4"/>
      <c r="RRY160" s="4"/>
      <c r="RRZ160" s="4"/>
      <c r="RSA160" s="4"/>
      <c r="RSB160" s="4"/>
      <c r="RSC160" s="4"/>
      <c r="RSD160" s="4"/>
      <c r="RSE160" s="4"/>
      <c r="RSF160" s="4"/>
      <c r="RSG160" s="4"/>
      <c r="RSH160" s="4"/>
      <c r="RSI160" s="4"/>
      <c r="RSJ160" s="4"/>
      <c r="RSK160" s="4"/>
      <c r="RSL160" s="4"/>
      <c r="RSM160" s="4"/>
      <c r="RSN160" s="4"/>
      <c r="RSO160" s="4"/>
      <c r="RSP160" s="4"/>
      <c r="RSQ160" s="4"/>
      <c r="RSR160" s="4"/>
      <c r="RSS160" s="4"/>
      <c r="RST160" s="4"/>
      <c r="RSU160" s="4"/>
      <c r="RSV160" s="4"/>
      <c r="RSW160" s="4"/>
      <c r="RSX160" s="4"/>
      <c r="RSY160" s="4"/>
      <c r="RSZ160" s="4"/>
      <c r="RTA160" s="4"/>
      <c r="RTB160" s="4"/>
      <c r="RTC160" s="4"/>
      <c r="RTD160" s="4"/>
      <c r="RTE160" s="4"/>
      <c r="RTF160" s="4"/>
      <c r="RTG160" s="4"/>
      <c r="RTH160" s="4"/>
      <c r="RTI160" s="4"/>
      <c r="RTJ160" s="4"/>
      <c r="RTK160" s="4"/>
      <c r="RTL160" s="4"/>
      <c r="RTM160" s="4"/>
      <c r="RTN160" s="4"/>
      <c r="RTO160" s="4"/>
      <c r="RTP160" s="4"/>
      <c r="RTQ160" s="4"/>
      <c r="RTR160" s="4"/>
      <c r="RTS160" s="4"/>
      <c r="RTT160" s="4"/>
      <c r="RTU160" s="4"/>
      <c r="RTV160" s="4"/>
      <c r="RTW160" s="4"/>
      <c r="RTX160" s="4"/>
      <c r="RTY160" s="4"/>
      <c r="RTZ160" s="4"/>
      <c r="RUA160" s="4"/>
      <c r="RUB160" s="4"/>
      <c r="RUC160" s="4"/>
      <c r="RUD160" s="4"/>
      <c r="RUE160" s="4"/>
      <c r="RUF160" s="4"/>
      <c r="RUG160" s="4"/>
      <c r="RUH160" s="4"/>
      <c r="RUI160" s="4"/>
      <c r="RUJ160" s="4"/>
      <c r="RUK160" s="4"/>
      <c r="RUL160" s="4"/>
      <c r="RUM160" s="4"/>
      <c r="RUN160" s="4"/>
      <c r="RUO160" s="4"/>
      <c r="RUP160" s="4"/>
      <c r="RUQ160" s="4"/>
      <c r="RUR160" s="4"/>
      <c r="RUS160" s="4"/>
      <c r="RUT160" s="4"/>
      <c r="RUU160" s="4"/>
      <c r="RUV160" s="4"/>
      <c r="RUW160" s="4"/>
      <c r="RUX160" s="4"/>
      <c r="RUY160" s="4"/>
      <c r="RUZ160" s="4"/>
      <c r="RVA160" s="4"/>
      <c r="RVB160" s="4"/>
      <c r="RVC160" s="4"/>
      <c r="RVD160" s="4"/>
      <c r="RVE160" s="4"/>
      <c r="RVF160" s="4"/>
      <c r="RVG160" s="4"/>
      <c r="RVH160" s="4"/>
      <c r="RVI160" s="4"/>
      <c r="RVJ160" s="4"/>
      <c r="RVK160" s="4"/>
      <c r="RVL160" s="4"/>
      <c r="RVM160" s="4"/>
      <c r="RVN160" s="4"/>
      <c r="RVO160" s="4"/>
      <c r="RVP160" s="4"/>
      <c r="RVQ160" s="4"/>
      <c r="RVR160" s="4"/>
      <c r="RVS160" s="4"/>
      <c r="RVT160" s="4"/>
      <c r="RVU160" s="4"/>
      <c r="RVV160" s="4"/>
      <c r="RVW160" s="4"/>
      <c r="RVX160" s="4"/>
      <c r="RVY160" s="4"/>
      <c r="RVZ160" s="4"/>
      <c r="RWA160" s="4"/>
      <c r="RWB160" s="4"/>
      <c r="RWC160" s="4"/>
      <c r="RWD160" s="4"/>
      <c r="RWE160" s="4"/>
      <c r="RWF160" s="4"/>
      <c r="RWG160" s="4"/>
      <c r="RWH160" s="4"/>
      <c r="RWI160" s="4"/>
      <c r="RWJ160" s="4"/>
      <c r="RWK160" s="4"/>
      <c r="RWL160" s="4"/>
      <c r="RWM160" s="4"/>
      <c r="RWN160" s="4"/>
      <c r="RWO160" s="4"/>
      <c r="RWP160" s="4"/>
      <c r="RWQ160" s="4"/>
      <c r="RWR160" s="4"/>
      <c r="RWS160" s="4"/>
      <c r="RWT160" s="4"/>
      <c r="RWU160" s="4"/>
      <c r="RWV160" s="4"/>
      <c r="RWW160" s="4"/>
      <c r="RWX160" s="4"/>
      <c r="RWY160" s="4"/>
      <c r="RWZ160" s="4"/>
      <c r="RXA160" s="4"/>
      <c r="RXB160" s="4"/>
      <c r="RXC160" s="4"/>
      <c r="RXD160" s="4"/>
      <c r="RXE160" s="4"/>
      <c r="RXF160" s="4"/>
      <c r="RXG160" s="4"/>
      <c r="RXH160" s="4"/>
      <c r="RXI160" s="4"/>
      <c r="RXJ160" s="4"/>
      <c r="RXK160" s="4"/>
      <c r="RXL160" s="4"/>
      <c r="RXM160" s="4"/>
      <c r="RXN160" s="4"/>
      <c r="RXO160" s="4"/>
      <c r="RXP160" s="4"/>
      <c r="RXQ160" s="4"/>
      <c r="RXR160" s="4"/>
      <c r="RXS160" s="4"/>
      <c r="RXT160" s="4"/>
      <c r="RXU160" s="4"/>
      <c r="RXV160" s="4"/>
      <c r="RXW160" s="4"/>
      <c r="RXX160" s="4"/>
      <c r="RXY160" s="4"/>
      <c r="RXZ160" s="4"/>
      <c r="RYA160" s="4"/>
      <c r="RYB160" s="4"/>
      <c r="RYC160" s="4"/>
      <c r="RYD160" s="4"/>
      <c r="RYE160" s="4"/>
      <c r="RYF160" s="4"/>
      <c r="RYG160" s="4"/>
      <c r="RYH160" s="4"/>
      <c r="RYI160" s="4"/>
      <c r="RYJ160" s="4"/>
      <c r="RYK160" s="4"/>
      <c r="RYL160" s="4"/>
      <c r="RYM160" s="4"/>
      <c r="RYN160" s="4"/>
      <c r="RYO160" s="4"/>
      <c r="RYP160" s="4"/>
      <c r="RYQ160" s="4"/>
      <c r="RYR160" s="4"/>
      <c r="RYS160" s="4"/>
      <c r="RYT160" s="4"/>
      <c r="RYU160" s="4"/>
      <c r="RYV160" s="4"/>
      <c r="RYW160" s="4"/>
      <c r="RYX160" s="4"/>
      <c r="RYY160" s="4"/>
      <c r="RYZ160" s="4"/>
      <c r="RZA160" s="4"/>
      <c r="RZB160" s="4"/>
      <c r="RZC160" s="4"/>
      <c r="RZD160" s="4"/>
      <c r="RZE160" s="4"/>
      <c r="RZF160" s="4"/>
      <c r="RZG160" s="4"/>
      <c r="RZH160" s="4"/>
      <c r="RZI160" s="4"/>
      <c r="RZJ160" s="4"/>
      <c r="RZK160" s="4"/>
      <c r="RZL160" s="4"/>
      <c r="RZM160" s="4"/>
      <c r="RZN160" s="4"/>
      <c r="RZO160" s="4"/>
      <c r="RZP160" s="4"/>
      <c r="RZQ160" s="4"/>
      <c r="RZR160" s="4"/>
      <c r="RZS160" s="4"/>
      <c r="RZT160" s="4"/>
      <c r="RZU160" s="4"/>
      <c r="RZV160" s="4"/>
      <c r="RZW160" s="4"/>
      <c r="RZX160" s="4"/>
      <c r="RZY160" s="4"/>
      <c r="RZZ160" s="4"/>
      <c r="SAA160" s="4"/>
      <c r="SAB160" s="4"/>
      <c r="SAC160" s="4"/>
      <c r="SAD160" s="4"/>
      <c r="SAE160" s="4"/>
      <c r="SAF160" s="4"/>
      <c r="SAG160" s="4"/>
      <c r="SAH160" s="4"/>
      <c r="SAI160" s="4"/>
      <c r="SAJ160" s="4"/>
      <c r="SAK160" s="4"/>
      <c r="SAL160" s="4"/>
      <c r="SAM160" s="4"/>
      <c r="SAN160" s="4"/>
      <c r="SAO160" s="4"/>
      <c r="SAP160" s="4"/>
      <c r="SAQ160" s="4"/>
      <c r="SAR160" s="4"/>
      <c r="SAS160" s="4"/>
      <c r="SAT160" s="4"/>
      <c r="SAU160" s="4"/>
      <c r="SAV160" s="4"/>
      <c r="SAW160" s="4"/>
      <c r="SAX160" s="4"/>
      <c r="SAY160" s="4"/>
      <c r="SAZ160" s="4"/>
      <c r="SBA160" s="4"/>
      <c r="SBB160" s="4"/>
      <c r="SBC160" s="4"/>
      <c r="SBD160" s="4"/>
      <c r="SBE160" s="4"/>
      <c r="SBF160" s="4"/>
      <c r="SBG160" s="4"/>
      <c r="SBH160" s="4"/>
      <c r="SBI160" s="4"/>
      <c r="SBJ160" s="4"/>
      <c r="SBK160" s="4"/>
      <c r="SBL160" s="4"/>
      <c r="SBM160" s="4"/>
      <c r="SBN160" s="4"/>
      <c r="SBO160" s="4"/>
      <c r="SBP160" s="4"/>
      <c r="SBQ160" s="4"/>
      <c r="SBR160" s="4"/>
      <c r="SBS160" s="4"/>
      <c r="SBT160" s="4"/>
      <c r="SBU160" s="4"/>
      <c r="SBV160" s="4"/>
      <c r="SBW160" s="4"/>
      <c r="SBX160" s="4"/>
      <c r="SBY160" s="4"/>
      <c r="SBZ160" s="4"/>
      <c r="SCA160" s="4"/>
      <c r="SCB160" s="4"/>
      <c r="SCC160" s="4"/>
      <c r="SCD160" s="4"/>
      <c r="SCE160" s="4"/>
      <c r="SCF160" s="4"/>
      <c r="SCG160" s="4"/>
      <c r="SCH160" s="4"/>
      <c r="SCI160" s="4"/>
      <c r="SCJ160" s="4"/>
      <c r="SCK160" s="4"/>
      <c r="SCL160" s="4"/>
      <c r="SCM160" s="4"/>
      <c r="SCN160" s="4"/>
      <c r="SCO160" s="4"/>
      <c r="SCP160" s="4"/>
      <c r="SCQ160" s="4"/>
      <c r="SCR160" s="4"/>
      <c r="SCS160" s="4"/>
      <c r="SCT160" s="4"/>
      <c r="SCU160" s="4"/>
      <c r="SCV160" s="4"/>
      <c r="SCW160" s="4"/>
      <c r="SCX160" s="4"/>
      <c r="SCY160" s="4"/>
      <c r="SCZ160" s="4"/>
      <c r="SDA160" s="4"/>
      <c r="SDB160" s="4"/>
      <c r="SDC160" s="4"/>
      <c r="SDD160" s="4"/>
      <c r="SDE160" s="4"/>
      <c r="SDF160" s="4"/>
      <c r="SDG160" s="4"/>
      <c r="SDH160" s="4"/>
      <c r="SDI160" s="4"/>
      <c r="SDJ160" s="4"/>
      <c r="SDK160" s="4"/>
      <c r="SDL160" s="4"/>
      <c r="SDM160" s="4"/>
      <c r="SDN160" s="4"/>
      <c r="SDO160" s="4"/>
      <c r="SDP160" s="4"/>
      <c r="SDQ160" s="4"/>
      <c r="SDR160" s="4"/>
      <c r="SDS160" s="4"/>
      <c r="SDT160" s="4"/>
      <c r="SDU160" s="4"/>
      <c r="SDV160" s="4"/>
      <c r="SDW160" s="4"/>
      <c r="SDX160" s="4"/>
      <c r="SDY160" s="4"/>
      <c r="SDZ160" s="4"/>
      <c r="SEA160" s="4"/>
      <c r="SEB160" s="4"/>
      <c r="SEC160" s="4"/>
      <c r="SED160" s="4"/>
      <c r="SEE160" s="4"/>
      <c r="SEF160" s="4"/>
      <c r="SEG160" s="4"/>
      <c r="SEH160" s="4"/>
      <c r="SEI160" s="4"/>
      <c r="SEJ160" s="4"/>
      <c r="SEK160" s="4"/>
      <c r="SEL160" s="4"/>
      <c r="SEM160" s="4"/>
      <c r="SEN160" s="4"/>
      <c r="SEO160" s="4"/>
      <c r="SEP160" s="4"/>
      <c r="SEQ160" s="4"/>
      <c r="SER160" s="4"/>
      <c r="SES160" s="4"/>
      <c r="SET160" s="4"/>
      <c r="SEU160" s="4"/>
      <c r="SEV160" s="4"/>
      <c r="SEW160" s="4"/>
      <c r="SEX160" s="4"/>
      <c r="SEY160" s="4"/>
      <c r="SEZ160" s="4"/>
      <c r="SFA160" s="4"/>
      <c r="SFB160" s="4"/>
      <c r="SFC160" s="4"/>
      <c r="SFD160" s="4"/>
      <c r="SFE160" s="4"/>
      <c r="SFF160" s="4"/>
      <c r="SFG160" s="4"/>
      <c r="SFH160" s="4"/>
      <c r="SFI160" s="4"/>
      <c r="SFJ160" s="4"/>
      <c r="SFK160" s="4"/>
      <c r="SFL160" s="4"/>
      <c r="SFM160" s="4"/>
      <c r="SFN160" s="4"/>
      <c r="SFO160" s="4"/>
      <c r="SFP160" s="4"/>
      <c r="SFQ160" s="4"/>
      <c r="SFR160" s="4"/>
      <c r="SFS160" s="4"/>
      <c r="SFT160" s="4"/>
      <c r="SFU160" s="4"/>
      <c r="SFV160" s="4"/>
      <c r="SFW160" s="4"/>
      <c r="SFX160" s="4"/>
      <c r="SFY160" s="4"/>
      <c r="SFZ160" s="4"/>
      <c r="SGA160" s="4"/>
      <c r="SGB160" s="4"/>
      <c r="SGC160" s="4"/>
      <c r="SGD160" s="4"/>
      <c r="SGE160" s="4"/>
      <c r="SGF160" s="4"/>
      <c r="SGG160" s="4"/>
      <c r="SGH160" s="4"/>
      <c r="SGI160" s="4"/>
      <c r="SGJ160" s="4"/>
      <c r="SGK160" s="4"/>
      <c r="SGL160" s="4"/>
      <c r="SGM160" s="4"/>
      <c r="SGN160" s="4"/>
      <c r="SGO160" s="4"/>
      <c r="SGP160" s="4"/>
      <c r="SGQ160" s="4"/>
      <c r="SGR160" s="4"/>
      <c r="SGS160" s="4"/>
      <c r="SGT160" s="4"/>
      <c r="SGU160" s="4"/>
      <c r="SGV160" s="4"/>
      <c r="SGW160" s="4"/>
      <c r="SGX160" s="4"/>
      <c r="SGY160" s="4"/>
      <c r="SGZ160" s="4"/>
      <c r="SHA160" s="4"/>
      <c r="SHB160" s="4"/>
      <c r="SHC160" s="4"/>
      <c r="SHD160" s="4"/>
      <c r="SHE160" s="4"/>
      <c r="SHF160" s="4"/>
      <c r="SHG160" s="4"/>
      <c r="SHH160" s="4"/>
      <c r="SHI160" s="4"/>
      <c r="SHJ160" s="4"/>
      <c r="SHK160" s="4"/>
      <c r="SHL160" s="4"/>
      <c r="SHM160" s="4"/>
      <c r="SHN160" s="4"/>
      <c r="SHO160" s="4"/>
      <c r="SHP160" s="4"/>
      <c r="SHQ160" s="4"/>
      <c r="SHR160" s="4"/>
      <c r="SHS160" s="4"/>
      <c r="SHT160" s="4"/>
      <c r="SHU160" s="4"/>
      <c r="SHV160" s="4"/>
      <c r="SHW160" s="4"/>
      <c r="SHX160" s="4"/>
      <c r="SHY160" s="4"/>
      <c r="SHZ160" s="4"/>
      <c r="SIA160" s="4"/>
      <c r="SIB160" s="4"/>
      <c r="SIC160" s="4"/>
      <c r="SID160" s="4"/>
      <c r="SIE160" s="4"/>
      <c r="SIF160" s="4"/>
      <c r="SIG160" s="4"/>
      <c r="SIH160" s="4"/>
      <c r="SII160" s="4"/>
      <c r="SIJ160" s="4"/>
      <c r="SIK160" s="4"/>
      <c r="SIL160" s="4"/>
      <c r="SIM160" s="4"/>
      <c r="SIN160" s="4"/>
      <c r="SIO160" s="4"/>
      <c r="SIP160" s="4"/>
      <c r="SIQ160" s="4"/>
      <c r="SIR160" s="4"/>
      <c r="SIS160" s="4"/>
      <c r="SIT160" s="4"/>
      <c r="SIU160" s="4"/>
      <c r="SIV160" s="4"/>
      <c r="SIW160" s="4"/>
      <c r="SIX160" s="4"/>
      <c r="SIY160" s="4"/>
      <c r="SIZ160" s="4"/>
      <c r="SJA160" s="4"/>
      <c r="SJB160" s="4"/>
      <c r="SJC160" s="4"/>
      <c r="SJD160" s="4"/>
      <c r="SJE160" s="4"/>
      <c r="SJF160" s="4"/>
      <c r="SJG160" s="4"/>
      <c r="SJH160" s="4"/>
      <c r="SJI160" s="4"/>
      <c r="SJJ160" s="4"/>
      <c r="SJK160" s="4"/>
      <c r="SJL160" s="4"/>
      <c r="SJM160" s="4"/>
      <c r="SJN160" s="4"/>
      <c r="SJO160" s="4"/>
      <c r="SJP160" s="4"/>
      <c r="SJQ160" s="4"/>
      <c r="SJR160" s="4"/>
      <c r="SJS160" s="4"/>
      <c r="SJT160" s="4"/>
      <c r="SJU160" s="4"/>
      <c r="SJV160" s="4"/>
      <c r="SJW160" s="4"/>
      <c r="SJX160" s="4"/>
      <c r="SJY160" s="4"/>
      <c r="SJZ160" s="4"/>
      <c r="SKA160" s="4"/>
      <c r="SKB160" s="4"/>
      <c r="SKC160" s="4"/>
      <c r="SKD160" s="4"/>
      <c r="SKE160" s="4"/>
      <c r="SKF160" s="4"/>
      <c r="SKG160" s="4"/>
      <c r="SKH160" s="4"/>
      <c r="SKI160" s="4"/>
      <c r="SKJ160" s="4"/>
      <c r="SKK160" s="4"/>
      <c r="SKL160" s="4"/>
      <c r="SKM160" s="4"/>
      <c r="SKN160" s="4"/>
      <c r="SKO160" s="4"/>
      <c r="SKP160" s="4"/>
      <c r="SKQ160" s="4"/>
      <c r="SKR160" s="4"/>
      <c r="SKS160" s="4"/>
      <c r="SKT160" s="4"/>
      <c r="SKU160" s="4"/>
      <c r="SKV160" s="4"/>
      <c r="SKW160" s="4"/>
      <c r="SKX160" s="4"/>
      <c r="SKY160" s="4"/>
      <c r="SKZ160" s="4"/>
      <c r="SLA160" s="4"/>
      <c r="SLB160" s="4"/>
      <c r="SLC160" s="4"/>
      <c r="SLD160" s="4"/>
      <c r="SLE160" s="4"/>
      <c r="SLF160" s="4"/>
      <c r="SLG160" s="4"/>
      <c r="SLH160" s="4"/>
      <c r="SLI160" s="4"/>
      <c r="SLJ160" s="4"/>
      <c r="SLK160" s="4"/>
      <c r="SLL160" s="4"/>
      <c r="SLM160" s="4"/>
      <c r="SLN160" s="4"/>
      <c r="SLO160" s="4"/>
      <c r="SLP160" s="4"/>
      <c r="SLQ160" s="4"/>
      <c r="SLR160" s="4"/>
      <c r="SLS160" s="4"/>
      <c r="SLT160" s="4"/>
      <c r="SLU160" s="4"/>
      <c r="SLV160" s="4"/>
      <c r="SLW160" s="4"/>
      <c r="SLX160" s="4"/>
      <c r="SLY160" s="4"/>
      <c r="SLZ160" s="4"/>
      <c r="SMA160" s="4"/>
      <c r="SMB160" s="4"/>
      <c r="SMC160" s="4"/>
      <c r="SMD160" s="4"/>
      <c r="SME160" s="4"/>
      <c r="SMF160" s="4"/>
      <c r="SMG160" s="4"/>
      <c r="SMH160" s="4"/>
      <c r="SMI160" s="4"/>
      <c r="SMJ160" s="4"/>
      <c r="SMK160" s="4"/>
      <c r="SML160" s="4"/>
      <c r="SMM160" s="4"/>
      <c r="SMN160" s="4"/>
      <c r="SMO160" s="4"/>
      <c r="SMP160" s="4"/>
      <c r="SMQ160" s="4"/>
      <c r="SMR160" s="4"/>
      <c r="SMS160" s="4"/>
      <c r="SMT160" s="4"/>
      <c r="SMU160" s="4"/>
      <c r="SMV160" s="4"/>
      <c r="SMW160" s="4"/>
      <c r="SMX160" s="4"/>
      <c r="SMY160" s="4"/>
      <c r="SMZ160" s="4"/>
      <c r="SNA160" s="4"/>
      <c r="SNB160" s="4"/>
      <c r="SNC160" s="4"/>
      <c r="SND160" s="4"/>
      <c r="SNE160" s="4"/>
      <c r="SNF160" s="4"/>
      <c r="SNG160" s="4"/>
      <c r="SNH160" s="4"/>
      <c r="SNI160" s="4"/>
      <c r="SNJ160" s="4"/>
      <c r="SNK160" s="4"/>
      <c r="SNL160" s="4"/>
      <c r="SNM160" s="4"/>
      <c r="SNN160" s="4"/>
      <c r="SNO160" s="4"/>
      <c r="SNP160" s="4"/>
      <c r="SNQ160" s="4"/>
      <c r="SNR160" s="4"/>
      <c r="SNS160" s="4"/>
      <c r="SNT160" s="4"/>
      <c r="SNU160" s="4"/>
      <c r="SNV160" s="4"/>
      <c r="SNW160" s="4"/>
      <c r="SNX160" s="4"/>
      <c r="SNY160" s="4"/>
      <c r="SNZ160" s="4"/>
      <c r="SOA160" s="4"/>
      <c r="SOB160" s="4"/>
      <c r="SOC160" s="4"/>
      <c r="SOD160" s="4"/>
      <c r="SOE160" s="4"/>
      <c r="SOF160" s="4"/>
      <c r="SOG160" s="4"/>
      <c r="SOH160" s="4"/>
      <c r="SOI160" s="4"/>
      <c r="SOJ160" s="4"/>
      <c r="SOK160" s="4"/>
      <c r="SOL160" s="4"/>
      <c r="SOM160" s="4"/>
      <c r="SON160" s="4"/>
      <c r="SOO160" s="4"/>
      <c r="SOP160" s="4"/>
      <c r="SOQ160" s="4"/>
      <c r="SOR160" s="4"/>
      <c r="SOS160" s="4"/>
      <c r="SOT160" s="4"/>
      <c r="SOU160" s="4"/>
      <c r="SOV160" s="4"/>
      <c r="SOW160" s="4"/>
      <c r="SOX160" s="4"/>
      <c r="SOY160" s="4"/>
      <c r="SOZ160" s="4"/>
      <c r="SPA160" s="4"/>
      <c r="SPB160" s="4"/>
      <c r="SPC160" s="4"/>
      <c r="SPD160" s="4"/>
      <c r="SPE160" s="4"/>
      <c r="SPF160" s="4"/>
      <c r="SPG160" s="4"/>
      <c r="SPH160" s="4"/>
      <c r="SPI160" s="4"/>
      <c r="SPJ160" s="4"/>
      <c r="SPK160" s="4"/>
      <c r="SPL160" s="4"/>
      <c r="SPM160" s="4"/>
      <c r="SPN160" s="4"/>
      <c r="SPO160" s="4"/>
      <c r="SPP160" s="4"/>
      <c r="SPQ160" s="4"/>
      <c r="SPR160" s="4"/>
      <c r="SPS160" s="4"/>
      <c r="SPT160" s="4"/>
      <c r="SPU160" s="4"/>
      <c r="SPV160" s="4"/>
      <c r="SPW160" s="4"/>
      <c r="SPX160" s="4"/>
      <c r="SPY160" s="4"/>
      <c r="SPZ160" s="4"/>
      <c r="SQA160" s="4"/>
      <c r="SQB160" s="4"/>
      <c r="SQC160" s="4"/>
      <c r="SQD160" s="4"/>
      <c r="SQE160" s="4"/>
      <c r="SQF160" s="4"/>
      <c r="SQG160" s="4"/>
      <c r="SQH160" s="4"/>
      <c r="SQI160" s="4"/>
      <c r="SQJ160" s="4"/>
      <c r="SQK160" s="4"/>
      <c r="SQL160" s="4"/>
      <c r="SQM160" s="4"/>
      <c r="SQN160" s="4"/>
      <c r="SQO160" s="4"/>
      <c r="SQP160" s="4"/>
      <c r="SQQ160" s="4"/>
      <c r="SQR160" s="4"/>
      <c r="SQS160" s="4"/>
      <c r="SQT160" s="4"/>
      <c r="SQU160" s="4"/>
      <c r="SQV160" s="4"/>
      <c r="SQW160" s="4"/>
      <c r="SQX160" s="4"/>
      <c r="SQY160" s="4"/>
      <c r="SQZ160" s="4"/>
      <c r="SRA160" s="4"/>
      <c r="SRB160" s="4"/>
      <c r="SRC160" s="4"/>
      <c r="SRD160" s="4"/>
      <c r="SRE160" s="4"/>
      <c r="SRF160" s="4"/>
      <c r="SRG160" s="4"/>
      <c r="SRH160" s="4"/>
      <c r="SRI160" s="4"/>
      <c r="SRJ160" s="4"/>
      <c r="SRK160" s="4"/>
      <c r="SRL160" s="4"/>
      <c r="SRM160" s="4"/>
      <c r="SRN160" s="4"/>
      <c r="SRO160" s="4"/>
      <c r="SRP160" s="4"/>
      <c r="SRQ160" s="4"/>
      <c r="SRR160" s="4"/>
      <c r="SRS160" s="4"/>
      <c r="SRT160" s="4"/>
      <c r="SRU160" s="4"/>
      <c r="SRV160" s="4"/>
      <c r="SRW160" s="4"/>
      <c r="SRX160" s="4"/>
      <c r="SRY160" s="4"/>
      <c r="SRZ160" s="4"/>
      <c r="SSA160" s="4"/>
      <c r="SSB160" s="4"/>
      <c r="SSC160" s="4"/>
      <c r="SSD160" s="4"/>
      <c r="SSE160" s="4"/>
      <c r="SSF160" s="4"/>
      <c r="SSG160" s="4"/>
      <c r="SSH160" s="4"/>
      <c r="SSI160" s="4"/>
      <c r="SSJ160" s="4"/>
      <c r="SSK160" s="4"/>
      <c r="SSL160" s="4"/>
      <c r="SSM160" s="4"/>
      <c r="SSN160" s="4"/>
      <c r="SSO160" s="4"/>
      <c r="SSP160" s="4"/>
      <c r="SSQ160" s="4"/>
      <c r="SSR160" s="4"/>
      <c r="SSS160" s="4"/>
      <c r="SST160" s="4"/>
      <c r="SSU160" s="4"/>
      <c r="SSV160" s="4"/>
      <c r="SSW160" s="4"/>
      <c r="SSX160" s="4"/>
      <c r="SSY160" s="4"/>
      <c r="SSZ160" s="4"/>
      <c r="STA160" s="4"/>
      <c r="STB160" s="4"/>
      <c r="STC160" s="4"/>
      <c r="STD160" s="4"/>
      <c r="STE160" s="4"/>
      <c r="STF160" s="4"/>
      <c r="STG160" s="4"/>
      <c r="STH160" s="4"/>
      <c r="STI160" s="4"/>
      <c r="STJ160" s="4"/>
      <c r="STK160" s="4"/>
      <c r="STL160" s="4"/>
      <c r="STM160" s="4"/>
      <c r="STN160" s="4"/>
      <c r="STO160" s="4"/>
      <c r="STP160" s="4"/>
      <c r="STQ160" s="4"/>
      <c r="STR160" s="4"/>
      <c r="STS160" s="4"/>
      <c r="STT160" s="4"/>
      <c r="STU160" s="4"/>
      <c r="STV160" s="4"/>
      <c r="STW160" s="4"/>
      <c r="STX160" s="4"/>
      <c r="STY160" s="4"/>
      <c r="STZ160" s="4"/>
      <c r="SUA160" s="4"/>
      <c r="SUB160" s="4"/>
      <c r="SUC160" s="4"/>
      <c r="SUD160" s="4"/>
      <c r="SUE160" s="4"/>
      <c r="SUF160" s="4"/>
      <c r="SUG160" s="4"/>
      <c r="SUH160" s="4"/>
      <c r="SUI160" s="4"/>
      <c r="SUJ160" s="4"/>
      <c r="SUK160" s="4"/>
      <c r="SUL160" s="4"/>
      <c r="SUM160" s="4"/>
      <c r="SUN160" s="4"/>
      <c r="SUO160" s="4"/>
      <c r="SUP160" s="4"/>
      <c r="SUQ160" s="4"/>
      <c r="SUR160" s="4"/>
      <c r="SUS160" s="4"/>
      <c r="SUT160" s="4"/>
      <c r="SUU160" s="4"/>
      <c r="SUV160" s="4"/>
      <c r="SUW160" s="4"/>
      <c r="SUX160" s="4"/>
      <c r="SUY160" s="4"/>
      <c r="SUZ160" s="4"/>
      <c r="SVA160" s="4"/>
      <c r="SVB160" s="4"/>
      <c r="SVC160" s="4"/>
      <c r="SVD160" s="4"/>
      <c r="SVE160" s="4"/>
      <c r="SVF160" s="4"/>
      <c r="SVG160" s="4"/>
      <c r="SVH160" s="4"/>
      <c r="SVI160" s="4"/>
      <c r="SVJ160" s="4"/>
      <c r="SVK160" s="4"/>
      <c r="SVL160" s="4"/>
      <c r="SVM160" s="4"/>
      <c r="SVN160" s="4"/>
      <c r="SVO160" s="4"/>
      <c r="SVP160" s="4"/>
      <c r="SVQ160" s="4"/>
      <c r="SVR160" s="4"/>
      <c r="SVS160" s="4"/>
      <c r="SVT160" s="4"/>
      <c r="SVU160" s="4"/>
      <c r="SVV160" s="4"/>
      <c r="SVW160" s="4"/>
      <c r="SVX160" s="4"/>
      <c r="SVY160" s="4"/>
      <c r="SVZ160" s="4"/>
      <c r="SWA160" s="4"/>
      <c r="SWB160" s="4"/>
      <c r="SWC160" s="4"/>
      <c r="SWD160" s="4"/>
      <c r="SWE160" s="4"/>
      <c r="SWF160" s="4"/>
      <c r="SWG160" s="4"/>
      <c r="SWH160" s="4"/>
      <c r="SWI160" s="4"/>
      <c r="SWJ160" s="4"/>
      <c r="SWK160" s="4"/>
      <c r="SWL160" s="4"/>
      <c r="SWM160" s="4"/>
      <c r="SWN160" s="4"/>
      <c r="SWO160" s="4"/>
      <c r="SWP160" s="4"/>
      <c r="SWQ160" s="4"/>
      <c r="SWR160" s="4"/>
      <c r="SWS160" s="4"/>
      <c r="SWT160" s="4"/>
      <c r="SWU160" s="4"/>
      <c r="SWV160" s="4"/>
      <c r="SWW160" s="4"/>
      <c r="SWX160" s="4"/>
      <c r="SWY160" s="4"/>
      <c r="SWZ160" s="4"/>
      <c r="SXA160" s="4"/>
      <c r="SXB160" s="4"/>
      <c r="SXC160" s="4"/>
      <c r="SXD160" s="4"/>
      <c r="SXE160" s="4"/>
      <c r="SXF160" s="4"/>
      <c r="SXG160" s="4"/>
      <c r="SXH160" s="4"/>
      <c r="SXI160" s="4"/>
      <c r="SXJ160" s="4"/>
      <c r="SXK160" s="4"/>
      <c r="SXL160" s="4"/>
      <c r="SXM160" s="4"/>
      <c r="SXN160" s="4"/>
      <c r="SXO160" s="4"/>
      <c r="SXP160" s="4"/>
      <c r="SXQ160" s="4"/>
      <c r="SXR160" s="4"/>
      <c r="SXS160" s="4"/>
      <c r="SXT160" s="4"/>
      <c r="SXU160" s="4"/>
      <c r="SXV160" s="4"/>
      <c r="SXW160" s="4"/>
      <c r="SXX160" s="4"/>
      <c r="SXY160" s="4"/>
      <c r="SXZ160" s="4"/>
      <c r="SYA160" s="4"/>
      <c r="SYB160" s="4"/>
      <c r="SYC160" s="4"/>
      <c r="SYD160" s="4"/>
      <c r="SYE160" s="4"/>
      <c r="SYF160" s="4"/>
      <c r="SYG160" s="4"/>
      <c r="SYH160" s="4"/>
      <c r="SYI160" s="4"/>
      <c r="SYJ160" s="4"/>
      <c r="SYK160" s="4"/>
      <c r="SYL160" s="4"/>
      <c r="SYM160" s="4"/>
      <c r="SYN160" s="4"/>
      <c r="SYO160" s="4"/>
      <c r="SYP160" s="4"/>
      <c r="SYQ160" s="4"/>
      <c r="SYR160" s="4"/>
      <c r="SYS160" s="4"/>
      <c r="SYT160" s="4"/>
      <c r="SYU160" s="4"/>
      <c r="SYV160" s="4"/>
      <c r="SYW160" s="4"/>
      <c r="SYX160" s="4"/>
      <c r="SYY160" s="4"/>
      <c r="SYZ160" s="4"/>
      <c r="SZA160" s="4"/>
      <c r="SZB160" s="4"/>
      <c r="SZC160" s="4"/>
      <c r="SZD160" s="4"/>
      <c r="SZE160" s="4"/>
      <c r="SZF160" s="4"/>
      <c r="SZG160" s="4"/>
      <c r="SZH160" s="4"/>
      <c r="SZI160" s="4"/>
      <c r="SZJ160" s="4"/>
      <c r="SZK160" s="4"/>
      <c r="SZL160" s="4"/>
      <c r="SZM160" s="4"/>
      <c r="SZN160" s="4"/>
      <c r="SZO160" s="4"/>
      <c r="SZP160" s="4"/>
      <c r="SZQ160" s="4"/>
      <c r="SZR160" s="4"/>
      <c r="SZS160" s="4"/>
      <c r="SZT160" s="4"/>
      <c r="SZU160" s="4"/>
      <c r="SZV160" s="4"/>
      <c r="SZW160" s="4"/>
      <c r="SZX160" s="4"/>
      <c r="SZY160" s="4"/>
      <c r="SZZ160" s="4"/>
      <c r="TAA160" s="4"/>
      <c r="TAB160" s="4"/>
      <c r="TAC160" s="4"/>
      <c r="TAD160" s="4"/>
      <c r="TAE160" s="4"/>
      <c r="TAF160" s="4"/>
      <c r="TAG160" s="4"/>
      <c r="TAH160" s="4"/>
      <c r="TAI160" s="4"/>
      <c r="TAJ160" s="4"/>
      <c r="TAK160" s="4"/>
      <c r="TAL160" s="4"/>
      <c r="TAM160" s="4"/>
      <c r="TAN160" s="4"/>
      <c r="TAO160" s="4"/>
      <c r="TAP160" s="4"/>
      <c r="TAQ160" s="4"/>
      <c r="TAR160" s="4"/>
      <c r="TAS160" s="4"/>
      <c r="TAT160" s="4"/>
      <c r="TAU160" s="4"/>
      <c r="TAV160" s="4"/>
      <c r="TAW160" s="4"/>
      <c r="TAX160" s="4"/>
      <c r="TAY160" s="4"/>
      <c r="TAZ160" s="4"/>
      <c r="TBA160" s="4"/>
      <c r="TBB160" s="4"/>
      <c r="TBC160" s="4"/>
      <c r="TBD160" s="4"/>
      <c r="TBE160" s="4"/>
      <c r="TBF160" s="4"/>
      <c r="TBG160" s="4"/>
      <c r="TBH160" s="4"/>
      <c r="TBI160" s="4"/>
      <c r="TBJ160" s="4"/>
      <c r="TBK160" s="4"/>
      <c r="TBL160" s="4"/>
      <c r="TBM160" s="4"/>
      <c r="TBN160" s="4"/>
      <c r="TBO160" s="4"/>
      <c r="TBP160" s="4"/>
      <c r="TBQ160" s="4"/>
      <c r="TBR160" s="4"/>
      <c r="TBS160" s="4"/>
      <c r="TBT160" s="4"/>
      <c r="TBU160" s="4"/>
      <c r="TBV160" s="4"/>
      <c r="TBW160" s="4"/>
      <c r="TBX160" s="4"/>
      <c r="TBY160" s="4"/>
      <c r="TBZ160" s="4"/>
      <c r="TCA160" s="4"/>
      <c r="TCB160" s="4"/>
      <c r="TCC160" s="4"/>
      <c r="TCD160" s="4"/>
      <c r="TCE160" s="4"/>
      <c r="TCF160" s="4"/>
      <c r="TCG160" s="4"/>
      <c r="TCH160" s="4"/>
      <c r="TCI160" s="4"/>
      <c r="TCJ160" s="4"/>
      <c r="TCK160" s="4"/>
      <c r="TCL160" s="4"/>
      <c r="TCM160" s="4"/>
      <c r="TCN160" s="4"/>
      <c r="TCO160" s="4"/>
      <c r="TCP160" s="4"/>
      <c r="TCQ160" s="4"/>
      <c r="TCR160" s="4"/>
      <c r="TCS160" s="4"/>
      <c r="TCT160" s="4"/>
      <c r="TCU160" s="4"/>
      <c r="TCV160" s="4"/>
      <c r="TCW160" s="4"/>
      <c r="TCX160" s="4"/>
      <c r="TCY160" s="4"/>
      <c r="TCZ160" s="4"/>
      <c r="TDA160" s="4"/>
      <c r="TDB160" s="4"/>
      <c r="TDC160" s="4"/>
      <c r="TDD160" s="4"/>
      <c r="TDE160" s="4"/>
      <c r="TDF160" s="4"/>
      <c r="TDG160" s="4"/>
      <c r="TDH160" s="4"/>
      <c r="TDI160" s="4"/>
      <c r="TDJ160" s="4"/>
      <c r="TDK160" s="4"/>
      <c r="TDL160" s="4"/>
      <c r="TDM160" s="4"/>
      <c r="TDN160" s="4"/>
      <c r="TDO160" s="4"/>
      <c r="TDP160" s="4"/>
      <c r="TDQ160" s="4"/>
      <c r="TDR160" s="4"/>
      <c r="TDS160" s="4"/>
      <c r="TDT160" s="4"/>
      <c r="TDU160" s="4"/>
      <c r="TDV160" s="4"/>
      <c r="TDW160" s="4"/>
      <c r="TDX160" s="4"/>
      <c r="TDY160" s="4"/>
      <c r="TDZ160" s="4"/>
      <c r="TEA160" s="4"/>
      <c r="TEB160" s="4"/>
      <c r="TEC160" s="4"/>
      <c r="TED160" s="4"/>
      <c r="TEE160" s="4"/>
      <c r="TEF160" s="4"/>
      <c r="TEG160" s="4"/>
      <c r="TEH160" s="4"/>
      <c r="TEI160" s="4"/>
      <c r="TEJ160" s="4"/>
      <c r="TEK160" s="4"/>
      <c r="TEL160" s="4"/>
      <c r="TEM160" s="4"/>
      <c r="TEN160" s="4"/>
      <c r="TEO160" s="4"/>
      <c r="TEP160" s="4"/>
      <c r="TEQ160" s="4"/>
      <c r="TER160" s="4"/>
      <c r="TES160" s="4"/>
      <c r="TET160" s="4"/>
      <c r="TEU160" s="4"/>
      <c r="TEV160" s="4"/>
      <c r="TEW160" s="4"/>
      <c r="TEX160" s="4"/>
      <c r="TEY160" s="4"/>
      <c r="TEZ160" s="4"/>
      <c r="TFA160" s="4"/>
      <c r="TFB160" s="4"/>
      <c r="TFC160" s="4"/>
      <c r="TFD160" s="4"/>
      <c r="TFE160" s="4"/>
      <c r="TFF160" s="4"/>
      <c r="TFG160" s="4"/>
      <c r="TFH160" s="4"/>
      <c r="TFI160" s="4"/>
      <c r="TFJ160" s="4"/>
      <c r="TFK160" s="4"/>
      <c r="TFL160" s="4"/>
      <c r="TFM160" s="4"/>
      <c r="TFN160" s="4"/>
      <c r="TFO160" s="4"/>
      <c r="TFP160" s="4"/>
      <c r="TFQ160" s="4"/>
      <c r="TFR160" s="4"/>
      <c r="TFS160" s="4"/>
      <c r="TFT160" s="4"/>
      <c r="TFU160" s="4"/>
      <c r="TFV160" s="4"/>
      <c r="TFW160" s="4"/>
      <c r="TFX160" s="4"/>
      <c r="TFY160" s="4"/>
      <c r="TFZ160" s="4"/>
      <c r="TGA160" s="4"/>
      <c r="TGB160" s="4"/>
      <c r="TGC160" s="4"/>
      <c r="TGD160" s="4"/>
      <c r="TGE160" s="4"/>
      <c r="TGF160" s="4"/>
      <c r="TGG160" s="4"/>
      <c r="TGH160" s="4"/>
      <c r="TGI160" s="4"/>
      <c r="TGJ160" s="4"/>
      <c r="TGK160" s="4"/>
      <c r="TGL160" s="4"/>
      <c r="TGM160" s="4"/>
      <c r="TGN160" s="4"/>
      <c r="TGO160" s="4"/>
      <c r="TGP160" s="4"/>
      <c r="TGQ160" s="4"/>
      <c r="TGR160" s="4"/>
      <c r="TGS160" s="4"/>
      <c r="TGT160" s="4"/>
      <c r="TGU160" s="4"/>
      <c r="TGV160" s="4"/>
      <c r="TGW160" s="4"/>
      <c r="TGX160" s="4"/>
      <c r="TGY160" s="4"/>
      <c r="TGZ160" s="4"/>
      <c r="THA160" s="4"/>
      <c r="THB160" s="4"/>
      <c r="THC160" s="4"/>
      <c r="THD160" s="4"/>
      <c r="THE160" s="4"/>
      <c r="THF160" s="4"/>
      <c r="THG160" s="4"/>
      <c r="THH160" s="4"/>
      <c r="THI160" s="4"/>
      <c r="THJ160" s="4"/>
      <c r="THK160" s="4"/>
      <c r="THL160" s="4"/>
      <c r="THM160" s="4"/>
      <c r="THN160" s="4"/>
      <c r="THO160" s="4"/>
      <c r="THP160" s="4"/>
      <c r="THQ160" s="4"/>
      <c r="THR160" s="4"/>
      <c r="THS160" s="4"/>
      <c r="THT160" s="4"/>
      <c r="THU160" s="4"/>
      <c r="THV160" s="4"/>
      <c r="THW160" s="4"/>
      <c r="THX160" s="4"/>
      <c r="THY160" s="4"/>
      <c r="THZ160" s="4"/>
      <c r="TIA160" s="4"/>
      <c r="TIB160" s="4"/>
      <c r="TIC160" s="4"/>
      <c r="TID160" s="4"/>
      <c r="TIE160" s="4"/>
      <c r="TIF160" s="4"/>
      <c r="TIG160" s="4"/>
      <c r="TIH160" s="4"/>
      <c r="TII160" s="4"/>
      <c r="TIJ160" s="4"/>
      <c r="TIK160" s="4"/>
      <c r="TIL160" s="4"/>
      <c r="TIM160" s="4"/>
      <c r="TIN160" s="4"/>
      <c r="TIO160" s="4"/>
      <c r="TIP160" s="4"/>
      <c r="TIQ160" s="4"/>
      <c r="TIR160" s="4"/>
      <c r="TIS160" s="4"/>
      <c r="TIT160" s="4"/>
      <c r="TIU160" s="4"/>
      <c r="TIV160" s="4"/>
      <c r="TIW160" s="4"/>
      <c r="TIX160" s="4"/>
      <c r="TIY160" s="4"/>
      <c r="TIZ160" s="4"/>
      <c r="TJA160" s="4"/>
      <c r="TJB160" s="4"/>
      <c r="TJC160" s="4"/>
      <c r="TJD160" s="4"/>
      <c r="TJE160" s="4"/>
      <c r="TJF160" s="4"/>
      <c r="TJG160" s="4"/>
      <c r="TJH160" s="4"/>
      <c r="TJI160" s="4"/>
      <c r="TJJ160" s="4"/>
      <c r="TJK160" s="4"/>
      <c r="TJL160" s="4"/>
      <c r="TJM160" s="4"/>
      <c r="TJN160" s="4"/>
      <c r="TJO160" s="4"/>
      <c r="TJP160" s="4"/>
      <c r="TJQ160" s="4"/>
      <c r="TJR160" s="4"/>
      <c r="TJS160" s="4"/>
      <c r="TJT160" s="4"/>
      <c r="TJU160" s="4"/>
      <c r="TJV160" s="4"/>
      <c r="TJW160" s="4"/>
      <c r="TJX160" s="4"/>
      <c r="TJY160" s="4"/>
      <c r="TJZ160" s="4"/>
      <c r="TKA160" s="4"/>
      <c r="TKB160" s="4"/>
      <c r="TKC160" s="4"/>
      <c r="TKD160" s="4"/>
      <c r="TKE160" s="4"/>
      <c r="TKF160" s="4"/>
      <c r="TKG160" s="4"/>
      <c r="TKH160" s="4"/>
      <c r="TKI160" s="4"/>
      <c r="TKJ160" s="4"/>
      <c r="TKK160" s="4"/>
      <c r="TKL160" s="4"/>
      <c r="TKM160" s="4"/>
      <c r="TKN160" s="4"/>
      <c r="TKO160" s="4"/>
      <c r="TKP160" s="4"/>
      <c r="TKQ160" s="4"/>
      <c r="TKR160" s="4"/>
      <c r="TKS160" s="4"/>
      <c r="TKT160" s="4"/>
      <c r="TKU160" s="4"/>
      <c r="TKV160" s="4"/>
      <c r="TKW160" s="4"/>
      <c r="TKX160" s="4"/>
      <c r="TKY160" s="4"/>
      <c r="TKZ160" s="4"/>
      <c r="TLA160" s="4"/>
      <c r="TLB160" s="4"/>
      <c r="TLC160" s="4"/>
      <c r="TLD160" s="4"/>
      <c r="TLE160" s="4"/>
      <c r="TLF160" s="4"/>
      <c r="TLG160" s="4"/>
      <c r="TLH160" s="4"/>
      <c r="TLI160" s="4"/>
      <c r="TLJ160" s="4"/>
      <c r="TLK160" s="4"/>
      <c r="TLL160" s="4"/>
      <c r="TLM160" s="4"/>
      <c r="TLN160" s="4"/>
      <c r="TLO160" s="4"/>
      <c r="TLP160" s="4"/>
      <c r="TLQ160" s="4"/>
      <c r="TLR160" s="4"/>
      <c r="TLS160" s="4"/>
      <c r="TLT160" s="4"/>
      <c r="TLU160" s="4"/>
      <c r="TLV160" s="4"/>
      <c r="TLW160" s="4"/>
      <c r="TLX160" s="4"/>
      <c r="TLY160" s="4"/>
      <c r="TLZ160" s="4"/>
      <c r="TMA160" s="4"/>
      <c r="TMB160" s="4"/>
      <c r="TMC160" s="4"/>
      <c r="TMD160" s="4"/>
      <c r="TME160" s="4"/>
      <c r="TMF160" s="4"/>
      <c r="TMG160" s="4"/>
      <c r="TMH160" s="4"/>
      <c r="TMI160" s="4"/>
      <c r="TMJ160" s="4"/>
      <c r="TMK160" s="4"/>
      <c r="TML160" s="4"/>
      <c r="TMM160" s="4"/>
      <c r="TMN160" s="4"/>
      <c r="TMO160" s="4"/>
      <c r="TMP160" s="4"/>
      <c r="TMQ160" s="4"/>
      <c r="TMR160" s="4"/>
      <c r="TMS160" s="4"/>
      <c r="TMT160" s="4"/>
      <c r="TMU160" s="4"/>
      <c r="TMV160" s="4"/>
      <c r="TMW160" s="4"/>
      <c r="TMX160" s="4"/>
      <c r="TMY160" s="4"/>
      <c r="TMZ160" s="4"/>
      <c r="TNA160" s="4"/>
      <c r="TNB160" s="4"/>
      <c r="TNC160" s="4"/>
      <c r="TND160" s="4"/>
      <c r="TNE160" s="4"/>
      <c r="TNF160" s="4"/>
      <c r="TNG160" s="4"/>
      <c r="TNH160" s="4"/>
      <c r="TNI160" s="4"/>
      <c r="TNJ160" s="4"/>
      <c r="TNK160" s="4"/>
      <c r="TNL160" s="4"/>
      <c r="TNM160" s="4"/>
      <c r="TNN160" s="4"/>
      <c r="TNO160" s="4"/>
      <c r="TNP160" s="4"/>
      <c r="TNQ160" s="4"/>
      <c r="TNR160" s="4"/>
      <c r="TNS160" s="4"/>
      <c r="TNT160" s="4"/>
      <c r="TNU160" s="4"/>
      <c r="TNV160" s="4"/>
      <c r="TNW160" s="4"/>
      <c r="TNX160" s="4"/>
      <c r="TNY160" s="4"/>
      <c r="TNZ160" s="4"/>
      <c r="TOA160" s="4"/>
      <c r="TOB160" s="4"/>
      <c r="TOC160" s="4"/>
      <c r="TOD160" s="4"/>
      <c r="TOE160" s="4"/>
      <c r="TOF160" s="4"/>
      <c r="TOG160" s="4"/>
      <c r="TOH160" s="4"/>
      <c r="TOI160" s="4"/>
      <c r="TOJ160" s="4"/>
      <c r="TOK160" s="4"/>
      <c r="TOL160" s="4"/>
      <c r="TOM160" s="4"/>
      <c r="TON160" s="4"/>
      <c r="TOO160" s="4"/>
      <c r="TOP160" s="4"/>
      <c r="TOQ160" s="4"/>
      <c r="TOR160" s="4"/>
      <c r="TOS160" s="4"/>
      <c r="TOT160" s="4"/>
      <c r="TOU160" s="4"/>
      <c r="TOV160" s="4"/>
      <c r="TOW160" s="4"/>
      <c r="TOX160" s="4"/>
      <c r="TOY160" s="4"/>
      <c r="TOZ160" s="4"/>
      <c r="TPA160" s="4"/>
      <c r="TPB160" s="4"/>
      <c r="TPC160" s="4"/>
      <c r="TPD160" s="4"/>
      <c r="TPE160" s="4"/>
      <c r="TPF160" s="4"/>
      <c r="TPG160" s="4"/>
      <c r="TPH160" s="4"/>
      <c r="TPI160" s="4"/>
      <c r="TPJ160" s="4"/>
      <c r="TPK160" s="4"/>
      <c r="TPL160" s="4"/>
      <c r="TPM160" s="4"/>
      <c r="TPN160" s="4"/>
      <c r="TPO160" s="4"/>
      <c r="TPP160" s="4"/>
      <c r="TPQ160" s="4"/>
      <c r="TPR160" s="4"/>
      <c r="TPS160" s="4"/>
      <c r="TPT160" s="4"/>
      <c r="TPU160" s="4"/>
      <c r="TPV160" s="4"/>
      <c r="TPW160" s="4"/>
      <c r="TPX160" s="4"/>
      <c r="TPY160" s="4"/>
      <c r="TPZ160" s="4"/>
      <c r="TQA160" s="4"/>
      <c r="TQB160" s="4"/>
      <c r="TQC160" s="4"/>
      <c r="TQD160" s="4"/>
      <c r="TQE160" s="4"/>
      <c r="TQF160" s="4"/>
      <c r="TQG160" s="4"/>
      <c r="TQH160" s="4"/>
      <c r="TQI160" s="4"/>
      <c r="TQJ160" s="4"/>
      <c r="TQK160" s="4"/>
      <c r="TQL160" s="4"/>
      <c r="TQM160" s="4"/>
      <c r="TQN160" s="4"/>
      <c r="TQO160" s="4"/>
      <c r="TQP160" s="4"/>
      <c r="TQQ160" s="4"/>
      <c r="TQR160" s="4"/>
      <c r="TQS160" s="4"/>
      <c r="TQT160" s="4"/>
      <c r="TQU160" s="4"/>
      <c r="TQV160" s="4"/>
      <c r="TQW160" s="4"/>
      <c r="TQX160" s="4"/>
      <c r="TQY160" s="4"/>
      <c r="TQZ160" s="4"/>
      <c r="TRA160" s="4"/>
      <c r="TRB160" s="4"/>
      <c r="TRC160" s="4"/>
      <c r="TRD160" s="4"/>
      <c r="TRE160" s="4"/>
      <c r="TRF160" s="4"/>
      <c r="TRG160" s="4"/>
      <c r="TRH160" s="4"/>
      <c r="TRI160" s="4"/>
      <c r="TRJ160" s="4"/>
      <c r="TRK160" s="4"/>
      <c r="TRL160" s="4"/>
      <c r="TRM160" s="4"/>
      <c r="TRN160" s="4"/>
      <c r="TRO160" s="4"/>
      <c r="TRP160" s="4"/>
      <c r="TRQ160" s="4"/>
      <c r="TRR160" s="4"/>
      <c r="TRS160" s="4"/>
      <c r="TRT160" s="4"/>
      <c r="TRU160" s="4"/>
      <c r="TRV160" s="4"/>
      <c r="TRW160" s="4"/>
      <c r="TRX160" s="4"/>
      <c r="TRY160" s="4"/>
      <c r="TRZ160" s="4"/>
      <c r="TSA160" s="4"/>
      <c r="TSB160" s="4"/>
      <c r="TSC160" s="4"/>
      <c r="TSD160" s="4"/>
      <c r="TSE160" s="4"/>
      <c r="TSF160" s="4"/>
      <c r="TSG160" s="4"/>
      <c r="TSH160" s="4"/>
      <c r="TSI160" s="4"/>
      <c r="TSJ160" s="4"/>
      <c r="TSK160" s="4"/>
      <c r="TSL160" s="4"/>
      <c r="TSM160" s="4"/>
      <c r="TSN160" s="4"/>
      <c r="TSO160" s="4"/>
      <c r="TSP160" s="4"/>
      <c r="TSQ160" s="4"/>
      <c r="TSR160" s="4"/>
      <c r="TSS160" s="4"/>
      <c r="TST160" s="4"/>
      <c r="TSU160" s="4"/>
      <c r="TSV160" s="4"/>
      <c r="TSW160" s="4"/>
      <c r="TSX160" s="4"/>
      <c r="TSY160" s="4"/>
      <c r="TSZ160" s="4"/>
      <c r="TTA160" s="4"/>
      <c r="TTB160" s="4"/>
      <c r="TTC160" s="4"/>
      <c r="TTD160" s="4"/>
      <c r="TTE160" s="4"/>
      <c r="TTF160" s="4"/>
      <c r="TTG160" s="4"/>
      <c r="TTH160" s="4"/>
      <c r="TTI160" s="4"/>
      <c r="TTJ160" s="4"/>
      <c r="TTK160" s="4"/>
      <c r="TTL160" s="4"/>
      <c r="TTM160" s="4"/>
      <c r="TTN160" s="4"/>
      <c r="TTO160" s="4"/>
      <c r="TTP160" s="4"/>
      <c r="TTQ160" s="4"/>
      <c r="TTR160" s="4"/>
      <c r="TTS160" s="4"/>
      <c r="TTT160" s="4"/>
      <c r="TTU160" s="4"/>
      <c r="TTV160" s="4"/>
      <c r="TTW160" s="4"/>
      <c r="TTX160" s="4"/>
      <c r="TTY160" s="4"/>
      <c r="TTZ160" s="4"/>
      <c r="TUA160" s="4"/>
      <c r="TUB160" s="4"/>
      <c r="TUC160" s="4"/>
      <c r="TUD160" s="4"/>
      <c r="TUE160" s="4"/>
      <c r="TUF160" s="4"/>
      <c r="TUG160" s="4"/>
      <c r="TUH160" s="4"/>
      <c r="TUI160" s="4"/>
      <c r="TUJ160" s="4"/>
      <c r="TUK160" s="4"/>
      <c r="TUL160" s="4"/>
      <c r="TUM160" s="4"/>
      <c r="TUN160" s="4"/>
      <c r="TUO160" s="4"/>
      <c r="TUP160" s="4"/>
      <c r="TUQ160" s="4"/>
      <c r="TUR160" s="4"/>
      <c r="TUS160" s="4"/>
      <c r="TUT160" s="4"/>
      <c r="TUU160" s="4"/>
      <c r="TUV160" s="4"/>
      <c r="TUW160" s="4"/>
      <c r="TUX160" s="4"/>
      <c r="TUY160" s="4"/>
      <c r="TUZ160" s="4"/>
      <c r="TVA160" s="4"/>
      <c r="TVB160" s="4"/>
      <c r="TVC160" s="4"/>
      <c r="TVD160" s="4"/>
      <c r="TVE160" s="4"/>
      <c r="TVF160" s="4"/>
      <c r="TVG160" s="4"/>
      <c r="TVH160" s="4"/>
      <c r="TVI160" s="4"/>
      <c r="TVJ160" s="4"/>
      <c r="TVK160" s="4"/>
      <c r="TVL160" s="4"/>
      <c r="TVM160" s="4"/>
      <c r="TVN160" s="4"/>
      <c r="TVO160" s="4"/>
      <c r="TVP160" s="4"/>
      <c r="TVQ160" s="4"/>
      <c r="TVR160" s="4"/>
      <c r="TVS160" s="4"/>
      <c r="TVT160" s="4"/>
      <c r="TVU160" s="4"/>
      <c r="TVV160" s="4"/>
      <c r="TVW160" s="4"/>
      <c r="TVX160" s="4"/>
      <c r="TVY160" s="4"/>
      <c r="TVZ160" s="4"/>
      <c r="TWA160" s="4"/>
      <c r="TWB160" s="4"/>
      <c r="TWC160" s="4"/>
      <c r="TWD160" s="4"/>
      <c r="TWE160" s="4"/>
      <c r="TWF160" s="4"/>
      <c r="TWG160" s="4"/>
      <c r="TWH160" s="4"/>
      <c r="TWI160" s="4"/>
      <c r="TWJ160" s="4"/>
      <c r="TWK160" s="4"/>
      <c r="TWL160" s="4"/>
      <c r="TWM160" s="4"/>
      <c r="TWN160" s="4"/>
      <c r="TWO160" s="4"/>
      <c r="TWP160" s="4"/>
      <c r="TWQ160" s="4"/>
      <c r="TWR160" s="4"/>
      <c r="TWS160" s="4"/>
      <c r="TWT160" s="4"/>
      <c r="TWU160" s="4"/>
      <c r="TWV160" s="4"/>
      <c r="TWW160" s="4"/>
      <c r="TWX160" s="4"/>
      <c r="TWY160" s="4"/>
      <c r="TWZ160" s="4"/>
      <c r="TXA160" s="4"/>
      <c r="TXB160" s="4"/>
      <c r="TXC160" s="4"/>
      <c r="TXD160" s="4"/>
      <c r="TXE160" s="4"/>
      <c r="TXF160" s="4"/>
      <c r="TXG160" s="4"/>
      <c r="TXH160" s="4"/>
      <c r="TXI160" s="4"/>
      <c r="TXJ160" s="4"/>
      <c r="TXK160" s="4"/>
      <c r="TXL160" s="4"/>
      <c r="TXM160" s="4"/>
      <c r="TXN160" s="4"/>
      <c r="TXO160" s="4"/>
      <c r="TXP160" s="4"/>
      <c r="TXQ160" s="4"/>
      <c r="TXR160" s="4"/>
      <c r="TXS160" s="4"/>
      <c r="TXT160" s="4"/>
      <c r="TXU160" s="4"/>
      <c r="TXV160" s="4"/>
      <c r="TXW160" s="4"/>
      <c r="TXX160" s="4"/>
      <c r="TXY160" s="4"/>
      <c r="TXZ160" s="4"/>
      <c r="TYA160" s="4"/>
      <c r="TYB160" s="4"/>
      <c r="TYC160" s="4"/>
      <c r="TYD160" s="4"/>
      <c r="TYE160" s="4"/>
      <c r="TYF160" s="4"/>
      <c r="TYG160" s="4"/>
      <c r="TYH160" s="4"/>
      <c r="TYI160" s="4"/>
      <c r="TYJ160" s="4"/>
      <c r="TYK160" s="4"/>
      <c r="TYL160" s="4"/>
      <c r="TYM160" s="4"/>
      <c r="TYN160" s="4"/>
      <c r="TYO160" s="4"/>
      <c r="TYP160" s="4"/>
      <c r="TYQ160" s="4"/>
      <c r="TYR160" s="4"/>
      <c r="TYS160" s="4"/>
      <c r="TYT160" s="4"/>
      <c r="TYU160" s="4"/>
      <c r="TYV160" s="4"/>
      <c r="TYW160" s="4"/>
      <c r="TYX160" s="4"/>
      <c r="TYY160" s="4"/>
      <c r="TYZ160" s="4"/>
      <c r="TZA160" s="4"/>
      <c r="TZB160" s="4"/>
      <c r="TZC160" s="4"/>
      <c r="TZD160" s="4"/>
      <c r="TZE160" s="4"/>
      <c r="TZF160" s="4"/>
      <c r="TZG160" s="4"/>
      <c r="TZH160" s="4"/>
      <c r="TZI160" s="4"/>
      <c r="TZJ160" s="4"/>
      <c r="TZK160" s="4"/>
      <c r="TZL160" s="4"/>
      <c r="TZM160" s="4"/>
      <c r="TZN160" s="4"/>
      <c r="TZO160" s="4"/>
      <c r="TZP160" s="4"/>
      <c r="TZQ160" s="4"/>
      <c r="TZR160" s="4"/>
      <c r="TZS160" s="4"/>
      <c r="TZT160" s="4"/>
      <c r="TZU160" s="4"/>
      <c r="TZV160" s="4"/>
      <c r="TZW160" s="4"/>
      <c r="TZX160" s="4"/>
      <c r="TZY160" s="4"/>
      <c r="TZZ160" s="4"/>
      <c r="UAA160" s="4"/>
      <c r="UAB160" s="4"/>
      <c r="UAC160" s="4"/>
      <c r="UAD160" s="4"/>
      <c r="UAE160" s="4"/>
      <c r="UAF160" s="4"/>
      <c r="UAG160" s="4"/>
      <c r="UAH160" s="4"/>
      <c r="UAI160" s="4"/>
      <c r="UAJ160" s="4"/>
      <c r="UAK160" s="4"/>
      <c r="UAL160" s="4"/>
      <c r="UAM160" s="4"/>
      <c r="UAN160" s="4"/>
      <c r="UAO160" s="4"/>
      <c r="UAP160" s="4"/>
      <c r="UAQ160" s="4"/>
      <c r="UAR160" s="4"/>
      <c r="UAS160" s="4"/>
      <c r="UAT160" s="4"/>
      <c r="UAU160" s="4"/>
      <c r="UAV160" s="4"/>
      <c r="UAW160" s="4"/>
      <c r="UAX160" s="4"/>
      <c r="UAY160" s="4"/>
      <c r="UAZ160" s="4"/>
      <c r="UBA160" s="4"/>
      <c r="UBB160" s="4"/>
      <c r="UBC160" s="4"/>
      <c r="UBD160" s="4"/>
      <c r="UBE160" s="4"/>
      <c r="UBF160" s="4"/>
      <c r="UBG160" s="4"/>
      <c r="UBH160" s="4"/>
      <c r="UBI160" s="4"/>
      <c r="UBJ160" s="4"/>
      <c r="UBK160" s="4"/>
      <c r="UBL160" s="4"/>
      <c r="UBM160" s="4"/>
      <c r="UBN160" s="4"/>
      <c r="UBO160" s="4"/>
      <c r="UBP160" s="4"/>
      <c r="UBQ160" s="4"/>
      <c r="UBR160" s="4"/>
      <c r="UBS160" s="4"/>
      <c r="UBT160" s="4"/>
      <c r="UBU160" s="4"/>
      <c r="UBV160" s="4"/>
      <c r="UBW160" s="4"/>
      <c r="UBX160" s="4"/>
      <c r="UBY160" s="4"/>
      <c r="UBZ160" s="4"/>
      <c r="UCA160" s="4"/>
      <c r="UCB160" s="4"/>
      <c r="UCC160" s="4"/>
      <c r="UCD160" s="4"/>
      <c r="UCE160" s="4"/>
      <c r="UCF160" s="4"/>
      <c r="UCG160" s="4"/>
      <c r="UCH160" s="4"/>
      <c r="UCI160" s="4"/>
      <c r="UCJ160" s="4"/>
      <c r="UCK160" s="4"/>
      <c r="UCL160" s="4"/>
      <c r="UCM160" s="4"/>
      <c r="UCN160" s="4"/>
      <c r="UCO160" s="4"/>
      <c r="UCP160" s="4"/>
      <c r="UCQ160" s="4"/>
      <c r="UCR160" s="4"/>
      <c r="UCS160" s="4"/>
      <c r="UCT160" s="4"/>
      <c r="UCU160" s="4"/>
      <c r="UCV160" s="4"/>
      <c r="UCW160" s="4"/>
      <c r="UCX160" s="4"/>
      <c r="UCY160" s="4"/>
      <c r="UCZ160" s="4"/>
      <c r="UDA160" s="4"/>
      <c r="UDB160" s="4"/>
      <c r="UDC160" s="4"/>
      <c r="UDD160" s="4"/>
      <c r="UDE160" s="4"/>
      <c r="UDF160" s="4"/>
      <c r="UDG160" s="4"/>
      <c r="UDH160" s="4"/>
      <c r="UDI160" s="4"/>
      <c r="UDJ160" s="4"/>
      <c r="UDK160" s="4"/>
      <c r="UDL160" s="4"/>
      <c r="UDM160" s="4"/>
      <c r="UDN160" s="4"/>
      <c r="UDO160" s="4"/>
      <c r="UDP160" s="4"/>
      <c r="UDQ160" s="4"/>
      <c r="UDR160" s="4"/>
      <c r="UDS160" s="4"/>
      <c r="UDT160" s="4"/>
      <c r="UDU160" s="4"/>
      <c r="UDV160" s="4"/>
      <c r="UDW160" s="4"/>
      <c r="UDX160" s="4"/>
      <c r="UDY160" s="4"/>
      <c r="UDZ160" s="4"/>
      <c r="UEA160" s="4"/>
      <c r="UEB160" s="4"/>
      <c r="UEC160" s="4"/>
      <c r="UED160" s="4"/>
      <c r="UEE160" s="4"/>
      <c r="UEF160" s="4"/>
      <c r="UEG160" s="4"/>
      <c r="UEH160" s="4"/>
      <c r="UEI160" s="4"/>
      <c r="UEJ160" s="4"/>
      <c r="UEK160" s="4"/>
      <c r="UEL160" s="4"/>
      <c r="UEM160" s="4"/>
      <c r="UEN160" s="4"/>
      <c r="UEO160" s="4"/>
      <c r="UEP160" s="4"/>
      <c r="UEQ160" s="4"/>
      <c r="UER160" s="4"/>
      <c r="UES160" s="4"/>
      <c r="UET160" s="4"/>
      <c r="UEU160" s="4"/>
      <c r="UEV160" s="4"/>
      <c r="UEW160" s="4"/>
      <c r="UEX160" s="4"/>
      <c r="UEY160" s="4"/>
      <c r="UEZ160" s="4"/>
      <c r="UFA160" s="4"/>
      <c r="UFB160" s="4"/>
      <c r="UFC160" s="4"/>
      <c r="UFD160" s="4"/>
      <c r="UFE160" s="4"/>
      <c r="UFF160" s="4"/>
      <c r="UFG160" s="4"/>
      <c r="UFH160" s="4"/>
      <c r="UFI160" s="4"/>
      <c r="UFJ160" s="4"/>
      <c r="UFK160" s="4"/>
      <c r="UFL160" s="4"/>
      <c r="UFM160" s="4"/>
      <c r="UFN160" s="4"/>
      <c r="UFO160" s="4"/>
      <c r="UFP160" s="4"/>
      <c r="UFQ160" s="4"/>
      <c r="UFR160" s="4"/>
      <c r="UFS160" s="4"/>
      <c r="UFT160" s="4"/>
      <c r="UFU160" s="4"/>
      <c r="UFV160" s="4"/>
      <c r="UFW160" s="4"/>
      <c r="UFX160" s="4"/>
      <c r="UFY160" s="4"/>
      <c r="UFZ160" s="4"/>
      <c r="UGA160" s="4"/>
      <c r="UGB160" s="4"/>
      <c r="UGC160" s="4"/>
      <c r="UGD160" s="4"/>
      <c r="UGE160" s="4"/>
      <c r="UGF160" s="4"/>
      <c r="UGG160" s="4"/>
      <c r="UGH160" s="4"/>
      <c r="UGI160" s="4"/>
      <c r="UGJ160" s="4"/>
      <c r="UGK160" s="4"/>
      <c r="UGL160" s="4"/>
      <c r="UGM160" s="4"/>
      <c r="UGN160" s="4"/>
      <c r="UGO160" s="4"/>
      <c r="UGP160" s="4"/>
      <c r="UGQ160" s="4"/>
      <c r="UGR160" s="4"/>
      <c r="UGS160" s="4"/>
      <c r="UGT160" s="4"/>
      <c r="UGU160" s="4"/>
      <c r="UGV160" s="4"/>
      <c r="UGW160" s="4"/>
      <c r="UGX160" s="4"/>
      <c r="UGY160" s="4"/>
      <c r="UGZ160" s="4"/>
      <c r="UHA160" s="4"/>
      <c r="UHB160" s="4"/>
      <c r="UHC160" s="4"/>
      <c r="UHD160" s="4"/>
      <c r="UHE160" s="4"/>
      <c r="UHF160" s="4"/>
      <c r="UHG160" s="4"/>
      <c r="UHH160" s="4"/>
      <c r="UHI160" s="4"/>
      <c r="UHJ160" s="4"/>
      <c r="UHK160" s="4"/>
      <c r="UHL160" s="4"/>
      <c r="UHM160" s="4"/>
      <c r="UHN160" s="4"/>
      <c r="UHO160" s="4"/>
      <c r="UHP160" s="4"/>
      <c r="UHQ160" s="4"/>
      <c r="UHR160" s="4"/>
      <c r="UHS160" s="4"/>
      <c r="UHT160" s="4"/>
      <c r="UHU160" s="4"/>
      <c r="UHV160" s="4"/>
      <c r="UHW160" s="4"/>
      <c r="UHX160" s="4"/>
      <c r="UHY160" s="4"/>
      <c r="UHZ160" s="4"/>
      <c r="UIA160" s="4"/>
      <c r="UIB160" s="4"/>
      <c r="UIC160" s="4"/>
      <c r="UID160" s="4"/>
      <c r="UIE160" s="4"/>
      <c r="UIF160" s="4"/>
      <c r="UIG160" s="4"/>
      <c r="UIH160" s="4"/>
      <c r="UII160" s="4"/>
      <c r="UIJ160" s="4"/>
      <c r="UIK160" s="4"/>
      <c r="UIL160" s="4"/>
      <c r="UIM160" s="4"/>
      <c r="UIN160" s="4"/>
      <c r="UIO160" s="4"/>
      <c r="UIP160" s="4"/>
      <c r="UIQ160" s="4"/>
      <c r="UIR160" s="4"/>
      <c r="UIS160" s="4"/>
      <c r="UIT160" s="4"/>
      <c r="UIU160" s="4"/>
      <c r="UIV160" s="4"/>
      <c r="UIW160" s="4"/>
      <c r="UIX160" s="4"/>
      <c r="UIY160" s="4"/>
      <c r="UIZ160" s="4"/>
      <c r="UJA160" s="4"/>
      <c r="UJB160" s="4"/>
      <c r="UJC160" s="4"/>
      <c r="UJD160" s="4"/>
      <c r="UJE160" s="4"/>
      <c r="UJF160" s="4"/>
      <c r="UJG160" s="4"/>
      <c r="UJH160" s="4"/>
      <c r="UJI160" s="4"/>
      <c r="UJJ160" s="4"/>
      <c r="UJK160" s="4"/>
      <c r="UJL160" s="4"/>
      <c r="UJM160" s="4"/>
      <c r="UJN160" s="4"/>
      <c r="UJO160" s="4"/>
      <c r="UJP160" s="4"/>
      <c r="UJQ160" s="4"/>
      <c r="UJR160" s="4"/>
      <c r="UJS160" s="4"/>
      <c r="UJT160" s="4"/>
      <c r="UJU160" s="4"/>
      <c r="UJV160" s="4"/>
      <c r="UJW160" s="4"/>
      <c r="UJX160" s="4"/>
      <c r="UJY160" s="4"/>
      <c r="UJZ160" s="4"/>
      <c r="UKA160" s="4"/>
      <c r="UKB160" s="4"/>
      <c r="UKC160" s="4"/>
      <c r="UKD160" s="4"/>
      <c r="UKE160" s="4"/>
      <c r="UKF160" s="4"/>
      <c r="UKG160" s="4"/>
      <c r="UKH160" s="4"/>
      <c r="UKI160" s="4"/>
      <c r="UKJ160" s="4"/>
      <c r="UKK160" s="4"/>
      <c r="UKL160" s="4"/>
      <c r="UKM160" s="4"/>
      <c r="UKN160" s="4"/>
      <c r="UKO160" s="4"/>
      <c r="UKP160" s="4"/>
      <c r="UKQ160" s="4"/>
      <c r="UKR160" s="4"/>
      <c r="UKS160" s="4"/>
      <c r="UKT160" s="4"/>
      <c r="UKU160" s="4"/>
      <c r="UKV160" s="4"/>
      <c r="UKW160" s="4"/>
      <c r="UKX160" s="4"/>
      <c r="UKY160" s="4"/>
      <c r="UKZ160" s="4"/>
      <c r="ULA160" s="4"/>
      <c r="ULB160" s="4"/>
      <c r="ULC160" s="4"/>
      <c r="ULD160" s="4"/>
      <c r="ULE160" s="4"/>
      <c r="ULF160" s="4"/>
      <c r="ULG160" s="4"/>
      <c r="ULH160" s="4"/>
      <c r="ULI160" s="4"/>
      <c r="ULJ160" s="4"/>
      <c r="ULK160" s="4"/>
      <c r="ULL160" s="4"/>
      <c r="ULM160" s="4"/>
      <c r="ULN160" s="4"/>
      <c r="ULO160" s="4"/>
      <c r="ULP160" s="4"/>
      <c r="ULQ160" s="4"/>
      <c r="ULR160" s="4"/>
      <c r="ULS160" s="4"/>
      <c r="ULT160" s="4"/>
      <c r="ULU160" s="4"/>
      <c r="ULV160" s="4"/>
      <c r="ULW160" s="4"/>
      <c r="ULX160" s="4"/>
      <c r="ULY160" s="4"/>
      <c r="ULZ160" s="4"/>
      <c r="UMA160" s="4"/>
      <c r="UMB160" s="4"/>
      <c r="UMC160" s="4"/>
      <c r="UMD160" s="4"/>
      <c r="UME160" s="4"/>
      <c r="UMF160" s="4"/>
      <c r="UMG160" s="4"/>
      <c r="UMH160" s="4"/>
      <c r="UMI160" s="4"/>
      <c r="UMJ160" s="4"/>
      <c r="UMK160" s="4"/>
      <c r="UML160" s="4"/>
      <c r="UMM160" s="4"/>
      <c r="UMN160" s="4"/>
      <c r="UMO160" s="4"/>
      <c r="UMP160" s="4"/>
      <c r="UMQ160" s="4"/>
      <c r="UMR160" s="4"/>
      <c r="UMS160" s="4"/>
      <c r="UMT160" s="4"/>
      <c r="UMU160" s="4"/>
      <c r="UMV160" s="4"/>
      <c r="UMW160" s="4"/>
      <c r="UMX160" s="4"/>
      <c r="UMY160" s="4"/>
      <c r="UMZ160" s="4"/>
      <c r="UNA160" s="4"/>
      <c r="UNB160" s="4"/>
      <c r="UNC160" s="4"/>
      <c r="UND160" s="4"/>
      <c r="UNE160" s="4"/>
      <c r="UNF160" s="4"/>
      <c r="UNG160" s="4"/>
      <c r="UNH160" s="4"/>
      <c r="UNI160" s="4"/>
      <c r="UNJ160" s="4"/>
      <c r="UNK160" s="4"/>
      <c r="UNL160" s="4"/>
      <c r="UNM160" s="4"/>
      <c r="UNN160" s="4"/>
      <c r="UNO160" s="4"/>
      <c r="UNP160" s="4"/>
      <c r="UNQ160" s="4"/>
      <c r="UNR160" s="4"/>
      <c r="UNS160" s="4"/>
      <c r="UNT160" s="4"/>
      <c r="UNU160" s="4"/>
      <c r="UNV160" s="4"/>
      <c r="UNW160" s="4"/>
      <c r="UNX160" s="4"/>
      <c r="UNY160" s="4"/>
      <c r="UNZ160" s="4"/>
      <c r="UOA160" s="4"/>
      <c r="UOB160" s="4"/>
      <c r="UOC160" s="4"/>
      <c r="UOD160" s="4"/>
      <c r="UOE160" s="4"/>
      <c r="UOF160" s="4"/>
      <c r="UOG160" s="4"/>
      <c r="UOH160" s="4"/>
      <c r="UOI160" s="4"/>
      <c r="UOJ160" s="4"/>
      <c r="UOK160" s="4"/>
      <c r="UOL160" s="4"/>
      <c r="UOM160" s="4"/>
      <c r="UON160" s="4"/>
      <c r="UOO160" s="4"/>
      <c r="UOP160" s="4"/>
      <c r="UOQ160" s="4"/>
      <c r="UOR160" s="4"/>
      <c r="UOS160" s="4"/>
      <c r="UOT160" s="4"/>
      <c r="UOU160" s="4"/>
      <c r="UOV160" s="4"/>
      <c r="UOW160" s="4"/>
      <c r="UOX160" s="4"/>
      <c r="UOY160" s="4"/>
      <c r="UOZ160" s="4"/>
      <c r="UPA160" s="4"/>
      <c r="UPB160" s="4"/>
      <c r="UPC160" s="4"/>
      <c r="UPD160" s="4"/>
      <c r="UPE160" s="4"/>
      <c r="UPF160" s="4"/>
      <c r="UPG160" s="4"/>
      <c r="UPH160" s="4"/>
      <c r="UPI160" s="4"/>
      <c r="UPJ160" s="4"/>
      <c r="UPK160" s="4"/>
      <c r="UPL160" s="4"/>
      <c r="UPM160" s="4"/>
      <c r="UPN160" s="4"/>
      <c r="UPO160" s="4"/>
      <c r="UPP160" s="4"/>
      <c r="UPQ160" s="4"/>
      <c r="UPR160" s="4"/>
      <c r="UPS160" s="4"/>
      <c r="UPT160" s="4"/>
      <c r="UPU160" s="4"/>
      <c r="UPV160" s="4"/>
      <c r="UPW160" s="4"/>
      <c r="UPX160" s="4"/>
      <c r="UPY160" s="4"/>
      <c r="UPZ160" s="4"/>
      <c r="UQA160" s="4"/>
      <c r="UQB160" s="4"/>
      <c r="UQC160" s="4"/>
      <c r="UQD160" s="4"/>
      <c r="UQE160" s="4"/>
      <c r="UQF160" s="4"/>
      <c r="UQG160" s="4"/>
      <c r="UQH160" s="4"/>
      <c r="UQI160" s="4"/>
      <c r="UQJ160" s="4"/>
      <c r="UQK160" s="4"/>
      <c r="UQL160" s="4"/>
      <c r="UQM160" s="4"/>
      <c r="UQN160" s="4"/>
      <c r="UQO160" s="4"/>
      <c r="UQP160" s="4"/>
      <c r="UQQ160" s="4"/>
      <c r="UQR160" s="4"/>
      <c r="UQS160" s="4"/>
      <c r="UQT160" s="4"/>
      <c r="UQU160" s="4"/>
      <c r="UQV160" s="4"/>
      <c r="UQW160" s="4"/>
      <c r="UQX160" s="4"/>
      <c r="UQY160" s="4"/>
      <c r="UQZ160" s="4"/>
      <c r="URA160" s="4"/>
      <c r="URB160" s="4"/>
      <c r="URC160" s="4"/>
      <c r="URD160" s="4"/>
      <c r="URE160" s="4"/>
      <c r="URF160" s="4"/>
      <c r="URG160" s="4"/>
      <c r="URH160" s="4"/>
      <c r="URI160" s="4"/>
      <c r="URJ160" s="4"/>
      <c r="URK160" s="4"/>
      <c r="URL160" s="4"/>
      <c r="URM160" s="4"/>
      <c r="URN160" s="4"/>
      <c r="URO160" s="4"/>
      <c r="URP160" s="4"/>
      <c r="URQ160" s="4"/>
      <c r="URR160" s="4"/>
      <c r="URS160" s="4"/>
      <c r="URT160" s="4"/>
      <c r="URU160" s="4"/>
      <c r="URV160" s="4"/>
      <c r="URW160" s="4"/>
      <c r="URX160" s="4"/>
      <c r="URY160" s="4"/>
      <c r="URZ160" s="4"/>
      <c r="USA160" s="4"/>
      <c r="USB160" s="4"/>
      <c r="USC160" s="4"/>
      <c r="USD160" s="4"/>
      <c r="USE160" s="4"/>
      <c r="USF160" s="4"/>
      <c r="USG160" s="4"/>
      <c r="USH160" s="4"/>
      <c r="USI160" s="4"/>
      <c r="USJ160" s="4"/>
      <c r="USK160" s="4"/>
      <c r="USL160" s="4"/>
      <c r="USM160" s="4"/>
      <c r="USN160" s="4"/>
      <c r="USO160" s="4"/>
      <c r="USP160" s="4"/>
      <c r="USQ160" s="4"/>
      <c r="USR160" s="4"/>
      <c r="USS160" s="4"/>
      <c r="UST160" s="4"/>
      <c r="USU160" s="4"/>
      <c r="USV160" s="4"/>
      <c r="USW160" s="4"/>
      <c r="USX160" s="4"/>
      <c r="USY160" s="4"/>
      <c r="USZ160" s="4"/>
      <c r="UTA160" s="4"/>
      <c r="UTB160" s="4"/>
      <c r="UTC160" s="4"/>
      <c r="UTD160" s="4"/>
      <c r="UTE160" s="4"/>
      <c r="UTF160" s="4"/>
      <c r="UTG160" s="4"/>
      <c r="UTH160" s="4"/>
      <c r="UTI160" s="4"/>
      <c r="UTJ160" s="4"/>
      <c r="UTK160" s="4"/>
      <c r="UTL160" s="4"/>
      <c r="UTM160" s="4"/>
      <c r="UTN160" s="4"/>
      <c r="UTO160" s="4"/>
      <c r="UTP160" s="4"/>
      <c r="UTQ160" s="4"/>
      <c r="UTR160" s="4"/>
      <c r="UTS160" s="4"/>
      <c r="UTT160" s="4"/>
      <c r="UTU160" s="4"/>
      <c r="UTV160" s="4"/>
      <c r="UTW160" s="4"/>
      <c r="UTX160" s="4"/>
      <c r="UTY160" s="4"/>
      <c r="UTZ160" s="4"/>
      <c r="UUA160" s="4"/>
      <c r="UUB160" s="4"/>
      <c r="UUC160" s="4"/>
      <c r="UUD160" s="4"/>
      <c r="UUE160" s="4"/>
      <c r="UUF160" s="4"/>
      <c r="UUG160" s="4"/>
      <c r="UUH160" s="4"/>
      <c r="UUI160" s="4"/>
      <c r="UUJ160" s="4"/>
      <c r="UUK160" s="4"/>
      <c r="UUL160" s="4"/>
      <c r="UUM160" s="4"/>
      <c r="UUN160" s="4"/>
      <c r="UUO160" s="4"/>
      <c r="UUP160" s="4"/>
      <c r="UUQ160" s="4"/>
      <c r="UUR160" s="4"/>
      <c r="UUS160" s="4"/>
      <c r="UUT160" s="4"/>
      <c r="UUU160" s="4"/>
      <c r="UUV160" s="4"/>
      <c r="UUW160" s="4"/>
      <c r="UUX160" s="4"/>
      <c r="UUY160" s="4"/>
      <c r="UUZ160" s="4"/>
      <c r="UVA160" s="4"/>
      <c r="UVB160" s="4"/>
      <c r="UVC160" s="4"/>
      <c r="UVD160" s="4"/>
      <c r="UVE160" s="4"/>
      <c r="UVF160" s="4"/>
      <c r="UVG160" s="4"/>
      <c r="UVH160" s="4"/>
      <c r="UVI160" s="4"/>
      <c r="UVJ160" s="4"/>
      <c r="UVK160" s="4"/>
      <c r="UVL160" s="4"/>
      <c r="UVM160" s="4"/>
      <c r="UVN160" s="4"/>
      <c r="UVO160" s="4"/>
      <c r="UVP160" s="4"/>
      <c r="UVQ160" s="4"/>
      <c r="UVR160" s="4"/>
      <c r="UVS160" s="4"/>
      <c r="UVT160" s="4"/>
      <c r="UVU160" s="4"/>
      <c r="UVV160" s="4"/>
      <c r="UVW160" s="4"/>
      <c r="UVX160" s="4"/>
      <c r="UVY160" s="4"/>
      <c r="UVZ160" s="4"/>
      <c r="UWA160" s="4"/>
      <c r="UWB160" s="4"/>
      <c r="UWC160" s="4"/>
      <c r="UWD160" s="4"/>
      <c r="UWE160" s="4"/>
      <c r="UWF160" s="4"/>
      <c r="UWG160" s="4"/>
      <c r="UWH160" s="4"/>
      <c r="UWI160" s="4"/>
      <c r="UWJ160" s="4"/>
      <c r="UWK160" s="4"/>
      <c r="UWL160" s="4"/>
      <c r="UWM160" s="4"/>
      <c r="UWN160" s="4"/>
      <c r="UWO160" s="4"/>
      <c r="UWP160" s="4"/>
      <c r="UWQ160" s="4"/>
      <c r="UWR160" s="4"/>
      <c r="UWS160" s="4"/>
      <c r="UWT160" s="4"/>
      <c r="UWU160" s="4"/>
      <c r="UWV160" s="4"/>
      <c r="UWW160" s="4"/>
      <c r="UWX160" s="4"/>
      <c r="UWY160" s="4"/>
      <c r="UWZ160" s="4"/>
      <c r="UXA160" s="4"/>
      <c r="UXB160" s="4"/>
      <c r="UXC160" s="4"/>
      <c r="UXD160" s="4"/>
      <c r="UXE160" s="4"/>
      <c r="UXF160" s="4"/>
      <c r="UXG160" s="4"/>
      <c r="UXH160" s="4"/>
      <c r="UXI160" s="4"/>
      <c r="UXJ160" s="4"/>
      <c r="UXK160" s="4"/>
      <c r="UXL160" s="4"/>
      <c r="UXM160" s="4"/>
      <c r="UXN160" s="4"/>
      <c r="UXO160" s="4"/>
      <c r="UXP160" s="4"/>
      <c r="UXQ160" s="4"/>
      <c r="UXR160" s="4"/>
      <c r="UXS160" s="4"/>
      <c r="UXT160" s="4"/>
      <c r="UXU160" s="4"/>
      <c r="UXV160" s="4"/>
      <c r="UXW160" s="4"/>
      <c r="UXX160" s="4"/>
      <c r="UXY160" s="4"/>
      <c r="UXZ160" s="4"/>
      <c r="UYA160" s="4"/>
      <c r="UYB160" s="4"/>
      <c r="UYC160" s="4"/>
      <c r="UYD160" s="4"/>
      <c r="UYE160" s="4"/>
      <c r="UYF160" s="4"/>
      <c r="UYG160" s="4"/>
      <c r="UYH160" s="4"/>
      <c r="UYI160" s="4"/>
      <c r="UYJ160" s="4"/>
      <c r="UYK160" s="4"/>
      <c r="UYL160" s="4"/>
      <c r="UYM160" s="4"/>
      <c r="UYN160" s="4"/>
      <c r="UYO160" s="4"/>
      <c r="UYP160" s="4"/>
      <c r="UYQ160" s="4"/>
      <c r="UYR160" s="4"/>
      <c r="UYS160" s="4"/>
      <c r="UYT160" s="4"/>
      <c r="UYU160" s="4"/>
      <c r="UYV160" s="4"/>
      <c r="UYW160" s="4"/>
      <c r="UYX160" s="4"/>
      <c r="UYY160" s="4"/>
      <c r="UYZ160" s="4"/>
      <c r="UZA160" s="4"/>
      <c r="UZB160" s="4"/>
      <c r="UZC160" s="4"/>
      <c r="UZD160" s="4"/>
      <c r="UZE160" s="4"/>
      <c r="UZF160" s="4"/>
      <c r="UZG160" s="4"/>
      <c r="UZH160" s="4"/>
      <c r="UZI160" s="4"/>
      <c r="UZJ160" s="4"/>
      <c r="UZK160" s="4"/>
      <c r="UZL160" s="4"/>
      <c r="UZM160" s="4"/>
      <c r="UZN160" s="4"/>
      <c r="UZO160" s="4"/>
      <c r="UZP160" s="4"/>
      <c r="UZQ160" s="4"/>
      <c r="UZR160" s="4"/>
      <c r="UZS160" s="4"/>
      <c r="UZT160" s="4"/>
      <c r="UZU160" s="4"/>
      <c r="UZV160" s="4"/>
      <c r="UZW160" s="4"/>
      <c r="UZX160" s="4"/>
      <c r="UZY160" s="4"/>
      <c r="UZZ160" s="4"/>
      <c r="VAA160" s="4"/>
      <c r="VAB160" s="4"/>
      <c r="VAC160" s="4"/>
      <c r="VAD160" s="4"/>
      <c r="VAE160" s="4"/>
      <c r="VAF160" s="4"/>
      <c r="VAG160" s="4"/>
      <c r="VAH160" s="4"/>
      <c r="VAI160" s="4"/>
      <c r="VAJ160" s="4"/>
      <c r="VAK160" s="4"/>
      <c r="VAL160" s="4"/>
      <c r="VAM160" s="4"/>
      <c r="VAN160" s="4"/>
      <c r="VAO160" s="4"/>
      <c r="VAP160" s="4"/>
      <c r="VAQ160" s="4"/>
      <c r="VAR160" s="4"/>
      <c r="VAS160" s="4"/>
      <c r="VAT160" s="4"/>
      <c r="VAU160" s="4"/>
      <c r="VAV160" s="4"/>
      <c r="VAW160" s="4"/>
      <c r="VAX160" s="4"/>
      <c r="VAY160" s="4"/>
      <c r="VAZ160" s="4"/>
      <c r="VBA160" s="4"/>
      <c r="VBB160" s="4"/>
      <c r="VBC160" s="4"/>
      <c r="VBD160" s="4"/>
      <c r="VBE160" s="4"/>
      <c r="VBF160" s="4"/>
      <c r="VBG160" s="4"/>
      <c r="VBH160" s="4"/>
      <c r="VBI160" s="4"/>
      <c r="VBJ160" s="4"/>
      <c r="VBK160" s="4"/>
      <c r="VBL160" s="4"/>
      <c r="VBM160" s="4"/>
      <c r="VBN160" s="4"/>
      <c r="VBO160" s="4"/>
      <c r="VBP160" s="4"/>
      <c r="VBQ160" s="4"/>
      <c r="VBR160" s="4"/>
      <c r="VBS160" s="4"/>
      <c r="VBT160" s="4"/>
      <c r="VBU160" s="4"/>
      <c r="VBV160" s="4"/>
      <c r="VBW160" s="4"/>
      <c r="VBX160" s="4"/>
      <c r="VBY160" s="4"/>
      <c r="VBZ160" s="4"/>
      <c r="VCA160" s="4"/>
      <c r="VCB160" s="4"/>
      <c r="VCC160" s="4"/>
      <c r="VCD160" s="4"/>
      <c r="VCE160" s="4"/>
      <c r="VCF160" s="4"/>
      <c r="VCG160" s="4"/>
      <c r="VCH160" s="4"/>
      <c r="VCI160" s="4"/>
      <c r="VCJ160" s="4"/>
      <c r="VCK160" s="4"/>
      <c r="VCL160" s="4"/>
      <c r="VCM160" s="4"/>
      <c r="VCN160" s="4"/>
      <c r="VCO160" s="4"/>
      <c r="VCP160" s="4"/>
      <c r="VCQ160" s="4"/>
      <c r="VCR160" s="4"/>
      <c r="VCS160" s="4"/>
      <c r="VCT160" s="4"/>
      <c r="VCU160" s="4"/>
      <c r="VCV160" s="4"/>
      <c r="VCW160" s="4"/>
      <c r="VCX160" s="4"/>
      <c r="VCY160" s="4"/>
      <c r="VCZ160" s="4"/>
      <c r="VDA160" s="4"/>
      <c r="VDB160" s="4"/>
      <c r="VDC160" s="4"/>
      <c r="VDD160" s="4"/>
      <c r="VDE160" s="4"/>
      <c r="VDF160" s="4"/>
      <c r="VDG160" s="4"/>
      <c r="VDH160" s="4"/>
      <c r="VDI160" s="4"/>
      <c r="VDJ160" s="4"/>
      <c r="VDK160" s="4"/>
      <c r="VDL160" s="4"/>
      <c r="VDM160" s="4"/>
      <c r="VDN160" s="4"/>
      <c r="VDO160" s="4"/>
      <c r="VDP160" s="4"/>
      <c r="VDQ160" s="4"/>
      <c r="VDR160" s="4"/>
      <c r="VDS160" s="4"/>
      <c r="VDT160" s="4"/>
      <c r="VDU160" s="4"/>
      <c r="VDV160" s="4"/>
      <c r="VDW160" s="4"/>
      <c r="VDX160" s="4"/>
      <c r="VDY160" s="4"/>
      <c r="VDZ160" s="4"/>
      <c r="VEA160" s="4"/>
      <c r="VEB160" s="4"/>
      <c r="VEC160" s="4"/>
      <c r="VED160" s="4"/>
      <c r="VEE160" s="4"/>
      <c r="VEF160" s="4"/>
      <c r="VEG160" s="4"/>
      <c r="VEH160" s="4"/>
      <c r="VEI160" s="4"/>
      <c r="VEJ160" s="4"/>
      <c r="VEK160" s="4"/>
      <c r="VEL160" s="4"/>
      <c r="VEM160" s="4"/>
      <c r="VEN160" s="4"/>
      <c r="VEO160" s="4"/>
      <c r="VEP160" s="4"/>
      <c r="VEQ160" s="4"/>
      <c r="VER160" s="4"/>
      <c r="VES160" s="4"/>
      <c r="VET160" s="4"/>
      <c r="VEU160" s="4"/>
      <c r="VEV160" s="4"/>
      <c r="VEW160" s="4"/>
      <c r="VEX160" s="4"/>
      <c r="VEY160" s="4"/>
      <c r="VEZ160" s="4"/>
      <c r="VFA160" s="4"/>
      <c r="VFB160" s="4"/>
      <c r="VFC160" s="4"/>
      <c r="VFD160" s="4"/>
      <c r="VFE160" s="4"/>
      <c r="VFF160" s="4"/>
      <c r="VFG160" s="4"/>
      <c r="VFH160" s="4"/>
      <c r="VFI160" s="4"/>
      <c r="VFJ160" s="4"/>
      <c r="VFK160" s="4"/>
      <c r="VFL160" s="4"/>
      <c r="VFM160" s="4"/>
      <c r="VFN160" s="4"/>
      <c r="VFO160" s="4"/>
      <c r="VFP160" s="4"/>
      <c r="VFQ160" s="4"/>
      <c r="VFR160" s="4"/>
      <c r="VFS160" s="4"/>
      <c r="VFT160" s="4"/>
      <c r="VFU160" s="4"/>
      <c r="VFV160" s="4"/>
      <c r="VFW160" s="4"/>
      <c r="VFX160" s="4"/>
      <c r="VFY160" s="4"/>
      <c r="VFZ160" s="4"/>
      <c r="VGA160" s="4"/>
      <c r="VGB160" s="4"/>
      <c r="VGC160" s="4"/>
      <c r="VGD160" s="4"/>
      <c r="VGE160" s="4"/>
      <c r="VGF160" s="4"/>
      <c r="VGG160" s="4"/>
      <c r="VGH160" s="4"/>
      <c r="VGI160" s="4"/>
      <c r="VGJ160" s="4"/>
      <c r="VGK160" s="4"/>
      <c r="VGL160" s="4"/>
      <c r="VGM160" s="4"/>
      <c r="VGN160" s="4"/>
      <c r="VGO160" s="4"/>
      <c r="VGP160" s="4"/>
      <c r="VGQ160" s="4"/>
      <c r="VGR160" s="4"/>
      <c r="VGS160" s="4"/>
      <c r="VGT160" s="4"/>
      <c r="VGU160" s="4"/>
      <c r="VGV160" s="4"/>
      <c r="VGW160" s="4"/>
      <c r="VGX160" s="4"/>
      <c r="VGY160" s="4"/>
      <c r="VGZ160" s="4"/>
      <c r="VHA160" s="4"/>
      <c r="VHB160" s="4"/>
      <c r="VHC160" s="4"/>
      <c r="VHD160" s="4"/>
      <c r="VHE160" s="4"/>
      <c r="VHF160" s="4"/>
      <c r="VHG160" s="4"/>
      <c r="VHH160" s="4"/>
      <c r="VHI160" s="4"/>
      <c r="VHJ160" s="4"/>
      <c r="VHK160" s="4"/>
      <c r="VHL160" s="4"/>
      <c r="VHM160" s="4"/>
      <c r="VHN160" s="4"/>
      <c r="VHO160" s="4"/>
      <c r="VHP160" s="4"/>
      <c r="VHQ160" s="4"/>
      <c r="VHR160" s="4"/>
      <c r="VHS160" s="4"/>
      <c r="VHT160" s="4"/>
      <c r="VHU160" s="4"/>
      <c r="VHV160" s="4"/>
      <c r="VHW160" s="4"/>
      <c r="VHX160" s="4"/>
      <c r="VHY160" s="4"/>
      <c r="VHZ160" s="4"/>
      <c r="VIA160" s="4"/>
      <c r="VIB160" s="4"/>
      <c r="VIC160" s="4"/>
      <c r="VID160" s="4"/>
      <c r="VIE160" s="4"/>
      <c r="VIF160" s="4"/>
      <c r="VIG160" s="4"/>
      <c r="VIH160" s="4"/>
      <c r="VII160" s="4"/>
      <c r="VIJ160" s="4"/>
      <c r="VIK160" s="4"/>
      <c r="VIL160" s="4"/>
      <c r="VIM160" s="4"/>
      <c r="VIN160" s="4"/>
      <c r="VIO160" s="4"/>
      <c r="VIP160" s="4"/>
      <c r="VIQ160" s="4"/>
      <c r="VIR160" s="4"/>
      <c r="VIS160" s="4"/>
      <c r="VIT160" s="4"/>
      <c r="VIU160" s="4"/>
      <c r="VIV160" s="4"/>
      <c r="VIW160" s="4"/>
      <c r="VIX160" s="4"/>
      <c r="VIY160" s="4"/>
      <c r="VIZ160" s="4"/>
      <c r="VJA160" s="4"/>
      <c r="VJB160" s="4"/>
      <c r="VJC160" s="4"/>
      <c r="VJD160" s="4"/>
      <c r="VJE160" s="4"/>
      <c r="VJF160" s="4"/>
      <c r="VJG160" s="4"/>
      <c r="VJH160" s="4"/>
      <c r="VJI160" s="4"/>
      <c r="VJJ160" s="4"/>
      <c r="VJK160" s="4"/>
      <c r="VJL160" s="4"/>
      <c r="VJM160" s="4"/>
      <c r="VJN160" s="4"/>
      <c r="VJO160" s="4"/>
      <c r="VJP160" s="4"/>
      <c r="VJQ160" s="4"/>
      <c r="VJR160" s="4"/>
      <c r="VJS160" s="4"/>
      <c r="VJT160" s="4"/>
      <c r="VJU160" s="4"/>
      <c r="VJV160" s="4"/>
      <c r="VJW160" s="4"/>
      <c r="VJX160" s="4"/>
      <c r="VJY160" s="4"/>
      <c r="VJZ160" s="4"/>
      <c r="VKA160" s="4"/>
      <c r="VKB160" s="4"/>
      <c r="VKC160" s="4"/>
      <c r="VKD160" s="4"/>
      <c r="VKE160" s="4"/>
      <c r="VKF160" s="4"/>
      <c r="VKG160" s="4"/>
      <c r="VKH160" s="4"/>
      <c r="VKI160" s="4"/>
      <c r="VKJ160" s="4"/>
      <c r="VKK160" s="4"/>
      <c r="VKL160" s="4"/>
      <c r="VKM160" s="4"/>
      <c r="VKN160" s="4"/>
      <c r="VKO160" s="4"/>
      <c r="VKP160" s="4"/>
      <c r="VKQ160" s="4"/>
      <c r="VKR160" s="4"/>
      <c r="VKS160" s="4"/>
      <c r="VKT160" s="4"/>
      <c r="VKU160" s="4"/>
      <c r="VKV160" s="4"/>
      <c r="VKW160" s="4"/>
      <c r="VKX160" s="4"/>
      <c r="VKY160" s="4"/>
      <c r="VKZ160" s="4"/>
      <c r="VLA160" s="4"/>
      <c r="VLB160" s="4"/>
      <c r="VLC160" s="4"/>
      <c r="VLD160" s="4"/>
      <c r="VLE160" s="4"/>
      <c r="VLF160" s="4"/>
      <c r="VLG160" s="4"/>
      <c r="VLH160" s="4"/>
      <c r="VLI160" s="4"/>
      <c r="VLJ160" s="4"/>
      <c r="VLK160" s="4"/>
      <c r="VLL160" s="4"/>
      <c r="VLM160" s="4"/>
      <c r="VLN160" s="4"/>
      <c r="VLO160" s="4"/>
      <c r="VLP160" s="4"/>
      <c r="VLQ160" s="4"/>
      <c r="VLR160" s="4"/>
      <c r="VLS160" s="4"/>
      <c r="VLT160" s="4"/>
      <c r="VLU160" s="4"/>
      <c r="VLV160" s="4"/>
      <c r="VLW160" s="4"/>
      <c r="VLX160" s="4"/>
      <c r="VLY160" s="4"/>
      <c r="VLZ160" s="4"/>
      <c r="VMA160" s="4"/>
      <c r="VMB160" s="4"/>
      <c r="VMC160" s="4"/>
      <c r="VMD160" s="4"/>
      <c r="VME160" s="4"/>
      <c r="VMF160" s="4"/>
      <c r="VMG160" s="4"/>
      <c r="VMH160" s="4"/>
      <c r="VMI160" s="4"/>
      <c r="VMJ160" s="4"/>
      <c r="VMK160" s="4"/>
      <c r="VML160" s="4"/>
      <c r="VMM160" s="4"/>
      <c r="VMN160" s="4"/>
      <c r="VMO160" s="4"/>
      <c r="VMP160" s="4"/>
      <c r="VMQ160" s="4"/>
      <c r="VMR160" s="4"/>
      <c r="VMS160" s="4"/>
      <c r="VMT160" s="4"/>
      <c r="VMU160" s="4"/>
      <c r="VMV160" s="4"/>
      <c r="VMW160" s="4"/>
      <c r="VMX160" s="4"/>
      <c r="VMY160" s="4"/>
      <c r="VMZ160" s="4"/>
      <c r="VNA160" s="4"/>
      <c r="VNB160" s="4"/>
      <c r="VNC160" s="4"/>
      <c r="VND160" s="4"/>
      <c r="VNE160" s="4"/>
      <c r="VNF160" s="4"/>
      <c r="VNG160" s="4"/>
      <c r="VNH160" s="4"/>
      <c r="VNI160" s="4"/>
      <c r="VNJ160" s="4"/>
      <c r="VNK160" s="4"/>
      <c r="VNL160" s="4"/>
      <c r="VNM160" s="4"/>
      <c r="VNN160" s="4"/>
      <c r="VNO160" s="4"/>
      <c r="VNP160" s="4"/>
      <c r="VNQ160" s="4"/>
      <c r="VNR160" s="4"/>
      <c r="VNS160" s="4"/>
      <c r="VNT160" s="4"/>
      <c r="VNU160" s="4"/>
      <c r="VNV160" s="4"/>
      <c r="VNW160" s="4"/>
      <c r="VNX160" s="4"/>
      <c r="VNY160" s="4"/>
      <c r="VNZ160" s="4"/>
      <c r="VOA160" s="4"/>
      <c r="VOB160" s="4"/>
      <c r="VOC160" s="4"/>
      <c r="VOD160" s="4"/>
      <c r="VOE160" s="4"/>
      <c r="VOF160" s="4"/>
      <c r="VOG160" s="4"/>
      <c r="VOH160" s="4"/>
      <c r="VOI160" s="4"/>
      <c r="VOJ160" s="4"/>
      <c r="VOK160" s="4"/>
      <c r="VOL160" s="4"/>
      <c r="VOM160" s="4"/>
      <c r="VON160" s="4"/>
      <c r="VOO160" s="4"/>
      <c r="VOP160" s="4"/>
      <c r="VOQ160" s="4"/>
      <c r="VOR160" s="4"/>
      <c r="VOS160" s="4"/>
      <c r="VOT160" s="4"/>
      <c r="VOU160" s="4"/>
      <c r="VOV160" s="4"/>
      <c r="VOW160" s="4"/>
      <c r="VOX160" s="4"/>
      <c r="VOY160" s="4"/>
      <c r="VOZ160" s="4"/>
      <c r="VPA160" s="4"/>
      <c r="VPB160" s="4"/>
      <c r="VPC160" s="4"/>
      <c r="VPD160" s="4"/>
      <c r="VPE160" s="4"/>
      <c r="VPF160" s="4"/>
      <c r="VPG160" s="4"/>
      <c r="VPH160" s="4"/>
      <c r="VPI160" s="4"/>
      <c r="VPJ160" s="4"/>
      <c r="VPK160" s="4"/>
      <c r="VPL160" s="4"/>
      <c r="VPM160" s="4"/>
      <c r="VPN160" s="4"/>
      <c r="VPO160" s="4"/>
      <c r="VPP160" s="4"/>
      <c r="VPQ160" s="4"/>
      <c r="VPR160" s="4"/>
      <c r="VPS160" s="4"/>
      <c r="VPT160" s="4"/>
      <c r="VPU160" s="4"/>
      <c r="VPV160" s="4"/>
      <c r="VPW160" s="4"/>
      <c r="VPX160" s="4"/>
      <c r="VPY160" s="4"/>
      <c r="VPZ160" s="4"/>
      <c r="VQA160" s="4"/>
      <c r="VQB160" s="4"/>
      <c r="VQC160" s="4"/>
      <c r="VQD160" s="4"/>
      <c r="VQE160" s="4"/>
      <c r="VQF160" s="4"/>
      <c r="VQG160" s="4"/>
      <c r="VQH160" s="4"/>
      <c r="VQI160" s="4"/>
      <c r="VQJ160" s="4"/>
      <c r="VQK160" s="4"/>
      <c r="VQL160" s="4"/>
      <c r="VQM160" s="4"/>
      <c r="VQN160" s="4"/>
      <c r="VQO160" s="4"/>
      <c r="VQP160" s="4"/>
      <c r="VQQ160" s="4"/>
      <c r="VQR160" s="4"/>
      <c r="VQS160" s="4"/>
      <c r="VQT160" s="4"/>
      <c r="VQU160" s="4"/>
      <c r="VQV160" s="4"/>
      <c r="VQW160" s="4"/>
      <c r="VQX160" s="4"/>
      <c r="VQY160" s="4"/>
      <c r="VQZ160" s="4"/>
      <c r="VRA160" s="4"/>
      <c r="VRB160" s="4"/>
      <c r="VRC160" s="4"/>
      <c r="VRD160" s="4"/>
      <c r="VRE160" s="4"/>
      <c r="VRF160" s="4"/>
      <c r="VRG160" s="4"/>
      <c r="VRH160" s="4"/>
      <c r="VRI160" s="4"/>
      <c r="VRJ160" s="4"/>
      <c r="VRK160" s="4"/>
      <c r="VRL160" s="4"/>
      <c r="VRM160" s="4"/>
      <c r="VRN160" s="4"/>
      <c r="VRO160" s="4"/>
      <c r="VRP160" s="4"/>
      <c r="VRQ160" s="4"/>
      <c r="VRR160" s="4"/>
      <c r="VRS160" s="4"/>
      <c r="VRT160" s="4"/>
      <c r="VRU160" s="4"/>
      <c r="VRV160" s="4"/>
      <c r="VRW160" s="4"/>
      <c r="VRX160" s="4"/>
      <c r="VRY160" s="4"/>
      <c r="VRZ160" s="4"/>
      <c r="VSA160" s="4"/>
      <c r="VSB160" s="4"/>
      <c r="VSC160" s="4"/>
      <c r="VSD160" s="4"/>
      <c r="VSE160" s="4"/>
      <c r="VSF160" s="4"/>
      <c r="VSG160" s="4"/>
      <c r="VSH160" s="4"/>
      <c r="VSI160" s="4"/>
      <c r="VSJ160" s="4"/>
      <c r="VSK160" s="4"/>
      <c r="VSL160" s="4"/>
      <c r="VSM160" s="4"/>
      <c r="VSN160" s="4"/>
      <c r="VSO160" s="4"/>
      <c r="VSP160" s="4"/>
      <c r="VSQ160" s="4"/>
      <c r="VSR160" s="4"/>
      <c r="VSS160" s="4"/>
      <c r="VST160" s="4"/>
      <c r="VSU160" s="4"/>
      <c r="VSV160" s="4"/>
      <c r="VSW160" s="4"/>
      <c r="VSX160" s="4"/>
      <c r="VSY160" s="4"/>
      <c r="VSZ160" s="4"/>
      <c r="VTA160" s="4"/>
      <c r="VTB160" s="4"/>
      <c r="VTC160" s="4"/>
      <c r="VTD160" s="4"/>
      <c r="VTE160" s="4"/>
      <c r="VTF160" s="4"/>
      <c r="VTG160" s="4"/>
      <c r="VTH160" s="4"/>
      <c r="VTI160" s="4"/>
      <c r="VTJ160" s="4"/>
      <c r="VTK160" s="4"/>
      <c r="VTL160" s="4"/>
      <c r="VTM160" s="4"/>
      <c r="VTN160" s="4"/>
      <c r="VTO160" s="4"/>
      <c r="VTP160" s="4"/>
      <c r="VTQ160" s="4"/>
      <c r="VTR160" s="4"/>
      <c r="VTS160" s="4"/>
      <c r="VTT160" s="4"/>
      <c r="VTU160" s="4"/>
      <c r="VTV160" s="4"/>
      <c r="VTW160" s="4"/>
      <c r="VTX160" s="4"/>
      <c r="VTY160" s="4"/>
      <c r="VTZ160" s="4"/>
      <c r="VUA160" s="4"/>
      <c r="VUB160" s="4"/>
      <c r="VUC160" s="4"/>
      <c r="VUD160" s="4"/>
      <c r="VUE160" s="4"/>
      <c r="VUF160" s="4"/>
      <c r="VUG160" s="4"/>
      <c r="VUH160" s="4"/>
      <c r="VUI160" s="4"/>
      <c r="VUJ160" s="4"/>
      <c r="VUK160" s="4"/>
      <c r="VUL160" s="4"/>
      <c r="VUM160" s="4"/>
      <c r="VUN160" s="4"/>
      <c r="VUO160" s="4"/>
      <c r="VUP160" s="4"/>
      <c r="VUQ160" s="4"/>
      <c r="VUR160" s="4"/>
      <c r="VUS160" s="4"/>
      <c r="VUT160" s="4"/>
      <c r="VUU160" s="4"/>
      <c r="VUV160" s="4"/>
      <c r="VUW160" s="4"/>
      <c r="VUX160" s="4"/>
      <c r="VUY160" s="4"/>
      <c r="VUZ160" s="4"/>
      <c r="VVA160" s="4"/>
      <c r="VVB160" s="4"/>
      <c r="VVC160" s="4"/>
      <c r="VVD160" s="4"/>
      <c r="VVE160" s="4"/>
      <c r="VVF160" s="4"/>
      <c r="VVG160" s="4"/>
      <c r="VVH160" s="4"/>
      <c r="VVI160" s="4"/>
      <c r="VVJ160" s="4"/>
      <c r="VVK160" s="4"/>
      <c r="VVL160" s="4"/>
      <c r="VVM160" s="4"/>
      <c r="VVN160" s="4"/>
      <c r="VVO160" s="4"/>
      <c r="VVP160" s="4"/>
      <c r="VVQ160" s="4"/>
      <c r="VVR160" s="4"/>
      <c r="VVS160" s="4"/>
      <c r="VVT160" s="4"/>
      <c r="VVU160" s="4"/>
      <c r="VVV160" s="4"/>
      <c r="VVW160" s="4"/>
      <c r="VVX160" s="4"/>
      <c r="VVY160" s="4"/>
      <c r="VVZ160" s="4"/>
      <c r="VWA160" s="4"/>
      <c r="VWB160" s="4"/>
      <c r="VWC160" s="4"/>
      <c r="VWD160" s="4"/>
      <c r="VWE160" s="4"/>
      <c r="VWF160" s="4"/>
      <c r="VWG160" s="4"/>
      <c r="VWH160" s="4"/>
      <c r="VWI160" s="4"/>
      <c r="VWJ160" s="4"/>
      <c r="VWK160" s="4"/>
      <c r="VWL160" s="4"/>
      <c r="VWM160" s="4"/>
      <c r="VWN160" s="4"/>
      <c r="VWO160" s="4"/>
      <c r="VWP160" s="4"/>
      <c r="VWQ160" s="4"/>
      <c r="VWR160" s="4"/>
      <c r="VWS160" s="4"/>
      <c r="VWT160" s="4"/>
      <c r="VWU160" s="4"/>
      <c r="VWV160" s="4"/>
      <c r="VWW160" s="4"/>
      <c r="VWX160" s="4"/>
      <c r="VWY160" s="4"/>
      <c r="VWZ160" s="4"/>
      <c r="VXA160" s="4"/>
      <c r="VXB160" s="4"/>
      <c r="VXC160" s="4"/>
      <c r="VXD160" s="4"/>
      <c r="VXE160" s="4"/>
      <c r="VXF160" s="4"/>
      <c r="VXG160" s="4"/>
      <c r="VXH160" s="4"/>
      <c r="VXI160" s="4"/>
      <c r="VXJ160" s="4"/>
      <c r="VXK160" s="4"/>
      <c r="VXL160" s="4"/>
      <c r="VXM160" s="4"/>
      <c r="VXN160" s="4"/>
      <c r="VXO160" s="4"/>
      <c r="VXP160" s="4"/>
      <c r="VXQ160" s="4"/>
      <c r="VXR160" s="4"/>
      <c r="VXS160" s="4"/>
      <c r="VXT160" s="4"/>
      <c r="VXU160" s="4"/>
      <c r="VXV160" s="4"/>
      <c r="VXW160" s="4"/>
      <c r="VXX160" s="4"/>
      <c r="VXY160" s="4"/>
      <c r="VXZ160" s="4"/>
      <c r="VYA160" s="4"/>
      <c r="VYB160" s="4"/>
      <c r="VYC160" s="4"/>
      <c r="VYD160" s="4"/>
      <c r="VYE160" s="4"/>
      <c r="VYF160" s="4"/>
      <c r="VYG160" s="4"/>
      <c r="VYH160" s="4"/>
      <c r="VYI160" s="4"/>
      <c r="VYJ160" s="4"/>
      <c r="VYK160" s="4"/>
      <c r="VYL160" s="4"/>
      <c r="VYM160" s="4"/>
      <c r="VYN160" s="4"/>
      <c r="VYO160" s="4"/>
      <c r="VYP160" s="4"/>
      <c r="VYQ160" s="4"/>
      <c r="VYR160" s="4"/>
      <c r="VYS160" s="4"/>
      <c r="VYT160" s="4"/>
      <c r="VYU160" s="4"/>
      <c r="VYV160" s="4"/>
      <c r="VYW160" s="4"/>
      <c r="VYX160" s="4"/>
      <c r="VYY160" s="4"/>
      <c r="VYZ160" s="4"/>
      <c r="VZA160" s="4"/>
      <c r="VZB160" s="4"/>
      <c r="VZC160" s="4"/>
      <c r="VZD160" s="4"/>
      <c r="VZE160" s="4"/>
      <c r="VZF160" s="4"/>
      <c r="VZG160" s="4"/>
      <c r="VZH160" s="4"/>
      <c r="VZI160" s="4"/>
      <c r="VZJ160" s="4"/>
      <c r="VZK160" s="4"/>
      <c r="VZL160" s="4"/>
      <c r="VZM160" s="4"/>
      <c r="VZN160" s="4"/>
      <c r="VZO160" s="4"/>
      <c r="VZP160" s="4"/>
      <c r="VZQ160" s="4"/>
      <c r="VZR160" s="4"/>
      <c r="VZS160" s="4"/>
      <c r="VZT160" s="4"/>
      <c r="VZU160" s="4"/>
      <c r="VZV160" s="4"/>
      <c r="VZW160" s="4"/>
      <c r="VZX160" s="4"/>
      <c r="VZY160" s="4"/>
      <c r="VZZ160" s="4"/>
      <c r="WAA160" s="4"/>
      <c r="WAB160" s="4"/>
      <c r="WAC160" s="4"/>
      <c r="WAD160" s="4"/>
      <c r="WAE160" s="4"/>
      <c r="WAF160" s="4"/>
      <c r="WAG160" s="4"/>
      <c r="WAH160" s="4"/>
      <c r="WAI160" s="4"/>
      <c r="WAJ160" s="4"/>
      <c r="WAK160" s="4"/>
      <c r="WAL160" s="4"/>
      <c r="WAM160" s="4"/>
      <c r="WAN160" s="4"/>
      <c r="WAO160" s="4"/>
      <c r="WAP160" s="4"/>
      <c r="WAQ160" s="4"/>
      <c r="WAR160" s="4"/>
      <c r="WAS160" s="4"/>
      <c r="WAT160" s="4"/>
      <c r="WAU160" s="4"/>
      <c r="WAV160" s="4"/>
      <c r="WAW160" s="4"/>
      <c r="WAX160" s="4"/>
      <c r="WAY160" s="4"/>
      <c r="WAZ160" s="4"/>
      <c r="WBA160" s="4"/>
      <c r="WBB160" s="4"/>
      <c r="WBC160" s="4"/>
      <c r="WBD160" s="4"/>
      <c r="WBE160" s="4"/>
      <c r="WBF160" s="4"/>
      <c r="WBG160" s="4"/>
      <c r="WBH160" s="4"/>
      <c r="WBI160" s="4"/>
      <c r="WBJ160" s="4"/>
      <c r="WBK160" s="4"/>
      <c r="WBL160" s="4"/>
      <c r="WBM160" s="4"/>
      <c r="WBN160" s="4"/>
      <c r="WBO160" s="4"/>
      <c r="WBP160" s="4"/>
      <c r="WBQ160" s="4"/>
      <c r="WBR160" s="4"/>
      <c r="WBS160" s="4"/>
      <c r="WBT160" s="4"/>
      <c r="WBU160" s="4"/>
      <c r="WBV160" s="4"/>
      <c r="WBW160" s="4"/>
      <c r="WBX160" s="4"/>
      <c r="WBY160" s="4"/>
      <c r="WBZ160" s="4"/>
      <c r="WCA160" s="4"/>
      <c r="WCB160" s="4"/>
      <c r="WCC160" s="4"/>
      <c r="WCD160" s="4"/>
      <c r="WCE160" s="4"/>
      <c r="WCF160" s="4"/>
      <c r="WCG160" s="4"/>
      <c r="WCH160" s="4"/>
      <c r="WCI160" s="4"/>
      <c r="WCJ160" s="4"/>
      <c r="WCK160" s="4"/>
      <c r="WCL160" s="4"/>
      <c r="WCM160" s="4"/>
      <c r="WCN160" s="4"/>
      <c r="WCO160" s="4"/>
      <c r="WCP160" s="4"/>
      <c r="WCQ160" s="4"/>
      <c r="WCR160" s="4"/>
      <c r="WCS160" s="4"/>
      <c r="WCT160" s="4"/>
      <c r="WCU160" s="4"/>
      <c r="WCV160" s="4"/>
      <c r="WCW160" s="4"/>
      <c r="WCX160" s="4"/>
      <c r="WCY160" s="4"/>
      <c r="WCZ160" s="4"/>
      <c r="WDA160" s="4"/>
      <c r="WDB160" s="4"/>
      <c r="WDC160" s="4"/>
      <c r="WDD160" s="4"/>
      <c r="WDE160" s="4"/>
      <c r="WDF160" s="4"/>
      <c r="WDG160" s="4"/>
      <c r="WDH160" s="4"/>
      <c r="WDI160" s="4"/>
      <c r="WDJ160" s="4"/>
      <c r="WDK160" s="4"/>
      <c r="WDL160" s="4"/>
      <c r="WDM160" s="4"/>
      <c r="WDN160" s="4"/>
      <c r="WDO160" s="4"/>
      <c r="WDP160" s="4"/>
      <c r="WDQ160" s="4"/>
      <c r="WDR160" s="4"/>
      <c r="WDS160" s="4"/>
      <c r="WDT160" s="4"/>
      <c r="WDU160" s="4"/>
      <c r="WDV160" s="4"/>
      <c r="WDW160" s="4"/>
      <c r="WDX160" s="4"/>
      <c r="WDY160" s="4"/>
      <c r="WDZ160" s="4"/>
      <c r="WEA160" s="4"/>
      <c r="WEB160" s="4"/>
      <c r="WEC160" s="4"/>
      <c r="WED160" s="4"/>
      <c r="WEE160" s="4"/>
      <c r="WEF160" s="4"/>
      <c r="WEG160" s="4"/>
      <c r="WEH160" s="4"/>
      <c r="WEI160" s="4"/>
      <c r="WEJ160" s="4"/>
      <c r="WEK160" s="4"/>
      <c r="WEL160" s="4"/>
      <c r="WEM160" s="4"/>
      <c r="WEN160" s="4"/>
      <c r="WEO160" s="4"/>
      <c r="WEP160" s="4"/>
      <c r="WEQ160" s="4"/>
      <c r="WER160" s="4"/>
      <c r="WES160" s="4"/>
      <c r="WET160" s="4"/>
      <c r="WEU160" s="4"/>
      <c r="WEV160" s="4"/>
      <c r="WEW160" s="4"/>
      <c r="WEX160" s="4"/>
      <c r="WEY160" s="4"/>
      <c r="WEZ160" s="4"/>
      <c r="WFA160" s="4"/>
      <c r="WFB160" s="4"/>
      <c r="WFC160" s="4"/>
      <c r="WFD160" s="4"/>
      <c r="WFE160" s="4"/>
      <c r="WFF160" s="4"/>
      <c r="WFG160" s="4"/>
      <c r="WFH160" s="4"/>
      <c r="WFI160" s="4"/>
      <c r="WFJ160" s="4"/>
      <c r="WFK160" s="4"/>
      <c r="WFL160" s="4"/>
      <c r="WFM160" s="4"/>
      <c r="WFN160" s="4"/>
      <c r="WFO160" s="4"/>
      <c r="WFP160" s="4"/>
      <c r="WFQ160" s="4"/>
      <c r="WFR160" s="4"/>
      <c r="WFS160" s="4"/>
      <c r="WFT160" s="4"/>
      <c r="WFU160" s="4"/>
      <c r="WFV160" s="4"/>
      <c r="WFW160" s="4"/>
      <c r="WFX160" s="4"/>
      <c r="WFY160" s="4"/>
      <c r="WFZ160" s="4"/>
      <c r="WGA160" s="4"/>
      <c r="WGB160" s="4"/>
      <c r="WGC160" s="4"/>
      <c r="WGD160" s="4"/>
      <c r="WGE160" s="4"/>
      <c r="WGF160" s="4"/>
      <c r="WGG160" s="4"/>
      <c r="WGH160" s="4"/>
      <c r="WGI160" s="4"/>
      <c r="WGJ160" s="4"/>
      <c r="WGK160" s="4"/>
      <c r="WGL160" s="4"/>
      <c r="WGM160" s="4"/>
      <c r="WGN160" s="4"/>
      <c r="WGO160" s="4"/>
      <c r="WGP160" s="4"/>
      <c r="WGQ160" s="4"/>
      <c r="WGR160" s="4"/>
      <c r="WGS160" s="4"/>
      <c r="WGT160" s="4"/>
      <c r="WGU160" s="4"/>
      <c r="WGV160" s="4"/>
      <c r="WGW160" s="4"/>
      <c r="WGX160" s="4"/>
      <c r="WGY160" s="4"/>
      <c r="WGZ160" s="4"/>
      <c r="WHA160" s="4"/>
      <c r="WHB160" s="4"/>
      <c r="WHC160" s="4"/>
      <c r="WHD160" s="4"/>
      <c r="WHE160" s="4"/>
      <c r="WHF160" s="4"/>
      <c r="WHG160" s="4"/>
      <c r="WHH160" s="4"/>
      <c r="WHI160" s="4"/>
      <c r="WHJ160" s="4"/>
      <c r="WHK160" s="4"/>
      <c r="WHL160" s="4"/>
      <c r="WHM160" s="4"/>
      <c r="WHN160" s="4"/>
      <c r="WHO160" s="4"/>
      <c r="WHP160" s="4"/>
      <c r="WHQ160" s="4"/>
      <c r="WHR160" s="4"/>
      <c r="WHS160" s="4"/>
      <c r="WHT160" s="4"/>
      <c r="WHU160" s="4"/>
      <c r="WHV160" s="4"/>
      <c r="WHW160" s="4"/>
      <c r="WHX160" s="4"/>
      <c r="WHY160" s="4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</row>
  </sheetData>
  <mergeCells count="27">
    <mergeCell ref="I13:I15"/>
    <mergeCell ref="B89:H89"/>
    <mergeCell ref="A4:G4"/>
    <mergeCell ref="B10:C10"/>
    <mergeCell ref="B86:I86"/>
    <mergeCell ref="B87:I87"/>
    <mergeCell ref="B88:I88"/>
    <mergeCell ref="A13:A15"/>
    <mergeCell ref="B13:B15"/>
    <mergeCell ref="C13:C15"/>
    <mergeCell ref="D13:D15"/>
    <mergeCell ref="P13:P15"/>
    <mergeCell ref="Q13:Q15"/>
    <mergeCell ref="A5:G5"/>
    <mergeCell ref="R13:R15"/>
    <mergeCell ref="A72:A73"/>
    <mergeCell ref="B72:B73"/>
    <mergeCell ref="J13:J15"/>
    <mergeCell ref="G13:G15"/>
    <mergeCell ref="F13:F15"/>
    <mergeCell ref="K13:K15"/>
    <mergeCell ref="L13:L15"/>
    <mergeCell ref="M13:M15"/>
    <mergeCell ref="N13:N15"/>
    <mergeCell ref="O13:O15"/>
    <mergeCell ref="E13:E15"/>
    <mergeCell ref="H13:H15"/>
  </mergeCells>
  <pageMargins left="3.937007874015748E-2" right="3.937007874015748E-2" top="0.39370078740157483" bottom="0.19685039370078741" header="0.31496062992125984" footer="0.31496062992125984"/>
  <pageSetup paperSize="9" scale="35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UQ164"/>
  <sheetViews>
    <sheetView view="pageBreakPreview" zoomScale="40" zoomScaleNormal="40" zoomScaleSheetLayoutView="40" workbookViewId="0">
      <pane xSplit="6" ySplit="18" topLeftCell="G55" activePane="bottomRight" state="frozen"/>
      <selection pane="topRight" activeCell="H1" sqref="H1"/>
      <selection pane="bottomLeft" activeCell="A18" sqref="A18"/>
      <selection pane="bottomRight" activeCell="E52" sqref="E52"/>
    </sheetView>
  </sheetViews>
  <sheetFormatPr defaultRowHeight="20.25"/>
  <cols>
    <col min="1" max="1" width="8" style="973" customWidth="1"/>
    <col min="2" max="2" width="59.5703125" style="974" customWidth="1"/>
    <col min="3" max="3" width="13" style="974" customWidth="1"/>
    <col min="4" max="4" width="35.5703125" style="981" customWidth="1"/>
    <col min="5" max="5" width="29.28515625" style="976" customWidth="1"/>
    <col min="6" max="6" width="25.7109375" style="918" customWidth="1"/>
    <col min="7" max="7" width="17.28515625" style="918" customWidth="1"/>
    <col min="8" max="227" width="8.85546875" style="912"/>
    <col min="228" max="228" width="5.7109375" style="912" customWidth="1"/>
    <col min="229" max="229" width="65" style="912" customWidth="1"/>
    <col min="230" max="230" width="20" style="912" customWidth="1"/>
    <col min="231" max="231" width="26.28515625" style="912" customWidth="1"/>
    <col min="232" max="232" width="22.140625" style="912" customWidth="1"/>
    <col min="233" max="233" width="0.140625" style="912" customWidth="1"/>
    <col min="234" max="234" width="19.140625" style="912" customWidth="1"/>
    <col min="235" max="236" width="0" style="912" hidden="1" customWidth="1"/>
    <col min="237" max="237" width="153.85546875" style="912" customWidth="1"/>
    <col min="238" max="238" width="14.85546875" style="912" customWidth="1"/>
    <col min="239" max="239" width="16.7109375" style="912" bestFit="1" customWidth="1"/>
    <col min="240" max="483" width="8.85546875" style="912"/>
    <col min="484" max="484" width="5.7109375" style="912" customWidth="1"/>
    <col min="485" max="485" width="65" style="912" customWidth="1"/>
    <col min="486" max="486" width="20" style="912" customWidth="1"/>
    <col min="487" max="487" width="26.28515625" style="912" customWidth="1"/>
    <col min="488" max="488" width="22.140625" style="912" customWidth="1"/>
    <col min="489" max="489" width="0.140625" style="912" customWidth="1"/>
    <col min="490" max="490" width="19.140625" style="912" customWidth="1"/>
    <col min="491" max="492" width="0" style="912" hidden="1" customWidth="1"/>
    <col min="493" max="493" width="153.85546875" style="912" customWidth="1"/>
    <col min="494" max="494" width="14.85546875" style="912" customWidth="1"/>
    <col min="495" max="495" width="16.7109375" style="912" bestFit="1" customWidth="1"/>
    <col min="496" max="739" width="8.85546875" style="912"/>
    <col min="740" max="740" width="5.7109375" style="912" customWidth="1"/>
    <col min="741" max="741" width="65" style="912" customWidth="1"/>
    <col min="742" max="742" width="20" style="912" customWidth="1"/>
    <col min="743" max="743" width="26.28515625" style="912" customWidth="1"/>
    <col min="744" max="744" width="22.140625" style="912" customWidth="1"/>
    <col min="745" max="745" width="0.140625" style="912" customWidth="1"/>
    <col min="746" max="746" width="19.140625" style="912" customWidth="1"/>
    <col min="747" max="748" width="0" style="912" hidden="1" customWidth="1"/>
    <col min="749" max="749" width="153.85546875" style="912" customWidth="1"/>
    <col min="750" max="750" width="14.85546875" style="912" customWidth="1"/>
    <col min="751" max="751" width="16.7109375" style="912" bestFit="1" customWidth="1"/>
    <col min="752" max="995" width="8.85546875" style="912"/>
    <col min="996" max="996" width="5.7109375" style="912" customWidth="1"/>
    <col min="997" max="997" width="65" style="912" customWidth="1"/>
    <col min="998" max="998" width="20" style="912" customWidth="1"/>
    <col min="999" max="999" width="26.28515625" style="912" customWidth="1"/>
    <col min="1000" max="1000" width="22.140625" style="912" customWidth="1"/>
    <col min="1001" max="1001" width="0.140625" style="912" customWidth="1"/>
    <col min="1002" max="1002" width="19.140625" style="912" customWidth="1"/>
    <col min="1003" max="1004" width="0" style="912" hidden="1" customWidth="1"/>
    <col min="1005" max="1005" width="153.85546875" style="912" customWidth="1"/>
    <col min="1006" max="1006" width="14.85546875" style="912" customWidth="1"/>
    <col min="1007" max="1007" width="16.7109375" style="912" bestFit="1" customWidth="1"/>
    <col min="1008" max="1251" width="8.85546875" style="912"/>
    <col min="1252" max="1252" width="5.7109375" style="912" customWidth="1"/>
    <col min="1253" max="1253" width="65" style="912" customWidth="1"/>
    <col min="1254" max="1254" width="20" style="912" customWidth="1"/>
    <col min="1255" max="1255" width="26.28515625" style="912" customWidth="1"/>
    <col min="1256" max="1256" width="22.140625" style="912" customWidth="1"/>
    <col min="1257" max="1257" width="0.140625" style="912" customWidth="1"/>
    <col min="1258" max="1258" width="19.140625" style="912" customWidth="1"/>
    <col min="1259" max="1260" width="0" style="912" hidden="1" customWidth="1"/>
    <col min="1261" max="1261" width="153.85546875" style="912" customWidth="1"/>
    <col min="1262" max="1262" width="14.85546875" style="912" customWidth="1"/>
    <col min="1263" max="1263" width="16.7109375" style="912" bestFit="1" customWidth="1"/>
    <col min="1264" max="1507" width="8.85546875" style="912"/>
    <col min="1508" max="1508" width="5.7109375" style="912" customWidth="1"/>
    <col min="1509" max="1509" width="65" style="912" customWidth="1"/>
    <col min="1510" max="1510" width="20" style="912" customWidth="1"/>
    <col min="1511" max="1511" width="26.28515625" style="912" customWidth="1"/>
    <col min="1512" max="1512" width="22.140625" style="912" customWidth="1"/>
    <col min="1513" max="1513" width="0.140625" style="912" customWidth="1"/>
    <col min="1514" max="1514" width="19.140625" style="912" customWidth="1"/>
    <col min="1515" max="1516" width="0" style="912" hidden="1" customWidth="1"/>
    <col min="1517" max="1517" width="153.85546875" style="912" customWidth="1"/>
    <col min="1518" max="1518" width="14.85546875" style="912" customWidth="1"/>
    <col min="1519" max="1519" width="16.7109375" style="912" bestFit="1" customWidth="1"/>
    <col min="1520" max="1763" width="8.85546875" style="912"/>
    <col min="1764" max="1764" width="5.7109375" style="912" customWidth="1"/>
    <col min="1765" max="1765" width="65" style="912" customWidth="1"/>
    <col min="1766" max="1766" width="20" style="912" customWidth="1"/>
    <col min="1767" max="1767" width="26.28515625" style="912" customWidth="1"/>
    <col min="1768" max="1768" width="22.140625" style="912" customWidth="1"/>
    <col min="1769" max="1769" width="0.140625" style="912" customWidth="1"/>
    <col min="1770" max="1770" width="19.140625" style="912" customWidth="1"/>
    <col min="1771" max="1772" width="0" style="912" hidden="1" customWidth="1"/>
    <col min="1773" max="1773" width="153.85546875" style="912" customWidth="1"/>
    <col min="1774" max="1774" width="14.85546875" style="912" customWidth="1"/>
    <col min="1775" max="1775" width="16.7109375" style="912" bestFit="1" customWidth="1"/>
    <col min="1776" max="2019" width="8.85546875" style="912"/>
    <col min="2020" max="2020" width="5.7109375" style="912" customWidth="1"/>
    <col min="2021" max="2021" width="65" style="912" customWidth="1"/>
    <col min="2022" max="2022" width="20" style="912" customWidth="1"/>
    <col min="2023" max="2023" width="26.28515625" style="912" customWidth="1"/>
    <col min="2024" max="2024" width="22.140625" style="912" customWidth="1"/>
    <col min="2025" max="2025" width="0.140625" style="912" customWidth="1"/>
    <col min="2026" max="2026" width="19.140625" style="912" customWidth="1"/>
    <col min="2027" max="2028" width="0" style="912" hidden="1" customWidth="1"/>
    <col min="2029" max="2029" width="153.85546875" style="912" customWidth="1"/>
    <col min="2030" max="2030" width="14.85546875" style="912" customWidth="1"/>
    <col min="2031" max="2031" width="16.7109375" style="912" bestFit="1" customWidth="1"/>
    <col min="2032" max="2275" width="8.85546875" style="912"/>
    <col min="2276" max="2276" width="5.7109375" style="912" customWidth="1"/>
    <col min="2277" max="2277" width="65" style="912" customWidth="1"/>
    <col min="2278" max="2278" width="20" style="912" customWidth="1"/>
    <col min="2279" max="2279" width="26.28515625" style="912" customWidth="1"/>
    <col min="2280" max="2280" width="22.140625" style="912" customWidth="1"/>
    <col min="2281" max="2281" width="0.140625" style="912" customWidth="1"/>
    <col min="2282" max="2282" width="19.140625" style="912" customWidth="1"/>
    <col min="2283" max="2284" width="0" style="912" hidden="1" customWidth="1"/>
    <col min="2285" max="2285" width="153.85546875" style="912" customWidth="1"/>
    <col min="2286" max="2286" width="14.85546875" style="912" customWidth="1"/>
    <col min="2287" max="2287" width="16.7109375" style="912" bestFit="1" customWidth="1"/>
    <col min="2288" max="2531" width="8.85546875" style="912"/>
    <col min="2532" max="2532" width="5.7109375" style="912" customWidth="1"/>
    <col min="2533" max="2533" width="65" style="912" customWidth="1"/>
    <col min="2534" max="2534" width="20" style="912" customWidth="1"/>
    <col min="2535" max="2535" width="26.28515625" style="912" customWidth="1"/>
    <col min="2536" max="2536" width="22.140625" style="912" customWidth="1"/>
    <col min="2537" max="2537" width="0.140625" style="912" customWidth="1"/>
    <col min="2538" max="2538" width="19.140625" style="912" customWidth="1"/>
    <col min="2539" max="2540" width="0" style="912" hidden="1" customWidth="1"/>
    <col min="2541" max="2541" width="153.85546875" style="912" customWidth="1"/>
    <col min="2542" max="2542" width="14.85546875" style="912" customWidth="1"/>
    <col min="2543" max="2543" width="16.7109375" style="912" bestFit="1" customWidth="1"/>
    <col min="2544" max="2787" width="8.85546875" style="912"/>
    <col min="2788" max="2788" width="5.7109375" style="912" customWidth="1"/>
    <col min="2789" max="2789" width="65" style="912" customWidth="1"/>
    <col min="2790" max="2790" width="20" style="912" customWidth="1"/>
    <col min="2791" max="2791" width="26.28515625" style="912" customWidth="1"/>
    <col min="2792" max="2792" width="22.140625" style="912" customWidth="1"/>
    <col min="2793" max="2793" width="0.140625" style="912" customWidth="1"/>
    <col min="2794" max="2794" width="19.140625" style="912" customWidth="1"/>
    <col min="2795" max="2796" width="0" style="912" hidden="1" customWidth="1"/>
    <col min="2797" max="2797" width="153.85546875" style="912" customWidth="1"/>
    <col min="2798" max="2798" width="14.85546875" style="912" customWidth="1"/>
    <col min="2799" max="2799" width="16.7109375" style="912" bestFit="1" customWidth="1"/>
    <col min="2800" max="3043" width="8.85546875" style="912"/>
    <col min="3044" max="3044" width="5.7109375" style="912" customWidth="1"/>
    <col min="3045" max="3045" width="65" style="912" customWidth="1"/>
    <col min="3046" max="3046" width="20" style="912" customWidth="1"/>
    <col min="3047" max="3047" width="26.28515625" style="912" customWidth="1"/>
    <col min="3048" max="3048" width="22.140625" style="912" customWidth="1"/>
    <col min="3049" max="3049" width="0.140625" style="912" customWidth="1"/>
    <col min="3050" max="3050" width="19.140625" style="912" customWidth="1"/>
    <col min="3051" max="3052" width="0" style="912" hidden="1" customWidth="1"/>
    <col min="3053" max="3053" width="153.85546875" style="912" customWidth="1"/>
    <col min="3054" max="3054" width="14.85546875" style="912" customWidth="1"/>
    <col min="3055" max="3055" width="16.7109375" style="912" bestFit="1" customWidth="1"/>
    <col min="3056" max="3299" width="8.85546875" style="912"/>
    <col min="3300" max="3300" width="5.7109375" style="912" customWidth="1"/>
    <col min="3301" max="3301" width="65" style="912" customWidth="1"/>
    <col min="3302" max="3302" width="20" style="912" customWidth="1"/>
    <col min="3303" max="3303" width="26.28515625" style="912" customWidth="1"/>
    <col min="3304" max="3304" width="22.140625" style="912" customWidth="1"/>
    <col min="3305" max="3305" width="0.140625" style="912" customWidth="1"/>
    <col min="3306" max="3306" width="19.140625" style="912" customWidth="1"/>
    <col min="3307" max="3308" width="0" style="912" hidden="1" customWidth="1"/>
    <col min="3309" max="3309" width="153.85546875" style="912" customWidth="1"/>
    <col min="3310" max="3310" width="14.85546875" style="912" customWidth="1"/>
    <col min="3311" max="3311" width="16.7109375" style="912" bestFit="1" customWidth="1"/>
    <col min="3312" max="3555" width="8.85546875" style="912"/>
    <col min="3556" max="3556" width="5.7109375" style="912" customWidth="1"/>
    <col min="3557" max="3557" width="65" style="912" customWidth="1"/>
    <col min="3558" max="3558" width="20" style="912" customWidth="1"/>
    <col min="3559" max="3559" width="26.28515625" style="912" customWidth="1"/>
    <col min="3560" max="3560" width="22.140625" style="912" customWidth="1"/>
    <col min="3561" max="3561" width="0.140625" style="912" customWidth="1"/>
    <col min="3562" max="3562" width="19.140625" style="912" customWidth="1"/>
    <col min="3563" max="3564" width="0" style="912" hidden="1" customWidth="1"/>
    <col min="3565" max="3565" width="153.85546875" style="912" customWidth="1"/>
    <col min="3566" max="3566" width="14.85546875" style="912" customWidth="1"/>
    <col min="3567" max="3567" width="16.7109375" style="912" bestFit="1" customWidth="1"/>
    <col min="3568" max="3811" width="8.85546875" style="912"/>
    <col min="3812" max="3812" width="5.7109375" style="912" customWidth="1"/>
    <col min="3813" max="3813" width="65" style="912" customWidth="1"/>
    <col min="3814" max="3814" width="20" style="912" customWidth="1"/>
    <col min="3815" max="3815" width="26.28515625" style="912" customWidth="1"/>
    <col min="3816" max="3816" width="22.140625" style="912" customWidth="1"/>
    <col min="3817" max="3817" width="0.140625" style="912" customWidth="1"/>
    <col min="3818" max="3818" width="19.140625" style="912" customWidth="1"/>
    <col min="3819" max="3820" width="0" style="912" hidden="1" customWidth="1"/>
    <col min="3821" max="3821" width="153.85546875" style="912" customWidth="1"/>
    <col min="3822" max="3822" width="14.85546875" style="912" customWidth="1"/>
    <col min="3823" max="3823" width="16.7109375" style="912" bestFit="1" customWidth="1"/>
    <col min="3824" max="4067" width="8.85546875" style="912"/>
    <col min="4068" max="4068" width="5.7109375" style="912" customWidth="1"/>
    <col min="4069" max="4069" width="65" style="912" customWidth="1"/>
    <col min="4070" max="4070" width="20" style="912" customWidth="1"/>
    <col min="4071" max="4071" width="26.28515625" style="912" customWidth="1"/>
    <col min="4072" max="4072" width="22.140625" style="912" customWidth="1"/>
    <col min="4073" max="4073" width="0.140625" style="912" customWidth="1"/>
    <col min="4074" max="4074" width="19.140625" style="912" customWidth="1"/>
    <col min="4075" max="4076" width="0" style="912" hidden="1" customWidth="1"/>
    <col min="4077" max="4077" width="153.85546875" style="912" customWidth="1"/>
    <col min="4078" max="4078" width="14.85546875" style="912" customWidth="1"/>
    <col min="4079" max="4079" width="16.7109375" style="912" bestFit="1" customWidth="1"/>
    <col min="4080" max="4323" width="8.85546875" style="912"/>
    <col min="4324" max="4324" width="5.7109375" style="912" customWidth="1"/>
    <col min="4325" max="4325" width="65" style="912" customWidth="1"/>
    <col min="4326" max="4326" width="20" style="912" customWidth="1"/>
    <col min="4327" max="4327" width="26.28515625" style="912" customWidth="1"/>
    <col min="4328" max="4328" width="22.140625" style="912" customWidth="1"/>
    <col min="4329" max="4329" width="0.140625" style="912" customWidth="1"/>
    <col min="4330" max="4330" width="19.140625" style="912" customWidth="1"/>
    <col min="4331" max="4332" width="0" style="912" hidden="1" customWidth="1"/>
    <col min="4333" max="4333" width="153.85546875" style="912" customWidth="1"/>
    <col min="4334" max="4334" width="14.85546875" style="912" customWidth="1"/>
    <col min="4335" max="4335" width="16.7109375" style="912" bestFit="1" customWidth="1"/>
    <col min="4336" max="4579" width="8.85546875" style="912"/>
    <col min="4580" max="4580" width="5.7109375" style="912" customWidth="1"/>
    <col min="4581" max="4581" width="65" style="912" customWidth="1"/>
    <col min="4582" max="4582" width="20" style="912" customWidth="1"/>
    <col min="4583" max="4583" width="26.28515625" style="912" customWidth="1"/>
    <col min="4584" max="4584" width="22.140625" style="912" customWidth="1"/>
    <col min="4585" max="4585" width="0.140625" style="912" customWidth="1"/>
    <col min="4586" max="4586" width="19.140625" style="912" customWidth="1"/>
    <col min="4587" max="4588" width="0" style="912" hidden="1" customWidth="1"/>
    <col min="4589" max="4589" width="153.85546875" style="912" customWidth="1"/>
    <col min="4590" max="4590" width="14.85546875" style="912" customWidth="1"/>
    <col min="4591" max="4591" width="16.7109375" style="912" bestFit="1" customWidth="1"/>
    <col min="4592" max="4835" width="8.85546875" style="912"/>
    <col min="4836" max="4836" width="5.7109375" style="912" customWidth="1"/>
    <col min="4837" max="4837" width="65" style="912" customWidth="1"/>
    <col min="4838" max="4838" width="20" style="912" customWidth="1"/>
    <col min="4839" max="4839" width="26.28515625" style="912" customWidth="1"/>
    <col min="4840" max="4840" width="22.140625" style="912" customWidth="1"/>
    <col min="4841" max="4841" width="0.140625" style="912" customWidth="1"/>
    <col min="4842" max="4842" width="19.140625" style="912" customWidth="1"/>
    <col min="4843" max="4844" width="0" style="912" hidden="1" customWidth="1"/>
    <col min="4845" max="4845" width="153.85546875" style="912" customWidth="1"/>
    <col min="4846" max="4846" width="14.85546875" style="912" customWidth="1"/>
    <col min="4847" max="4847" width="16.7109375" style="912" bestFit="1" customWidth="1"/>
    <col min="4848" max="5091" width="8.85546875" style="912"/>
    <col min="5092" max="5092" width="5.7109375" style="912" customWidth="1"/>
    <col min="5093" max="5093" width="65" style="912" customWidth="1"/>
    <col min="5094" max="5094" width="20" style="912" customWidth="1"/>
    <col min="5095" max="5095" width="26.28515625" style="912" customWidth="1"/>
    <col min="5096" max="5096" width="22.140625" style="912" customWidth="1"/>
    <col min="5097" max="5097" width="0.140625" style="912" customWidth="1"/>
    <col min="5098" max="5098" width="19.140625" style="912" customWidth="1"/>
    <col min="5099" max="5100" width="0" style="912" hidden="1" customWidth="1"/>
    <col min="5101" max="5101" width="153.85546875" style="912" customWidth="1"/>
    <col min="5102" max="5102" width="14.85546875" style="912" customWidth="1"/>
    <col min="5103" max="5103" width="16.7109375" style="912" bestFit="1" customWidth="1"/>
    <col min="5104" max="5347" width="8.85546875" style="912"/>
    <col min="5348" max="5348" width="5.7109375" style="912" customWidth="1"/>
    <col min="5349" max="5349" width="65" style="912" customWidth="1"/>
    <col min="5350" max="5350" width="20" style="912" customWidth="1"/>
    <col min="5351" max="5351" width="26.28515625" style="912" customWidth="1"/>
    <col min="5352" max="5352" width="22.140625" style="912" customWidth="1"/>
    <col min="5353" max="5353" width="0.140625" style="912" customWidth="1"/>
    <col min="5354" max="5354" width="19.140625" style="912" customWidth="1"/>
    <col min="5355" max="5356" width="0" style="912" hidden="1" customWidth="1"/>
    <col min="5357" max="5357" width="153.85546875" style="912" customWidth="1"/>
    <col min="5358" max="5358" width="14.85546875" style="912" customWidth="1"/>
    <col min="5359" max="5359" width="16.7109375" style="912" bestFit="1" customWidth="1"/>
    <col min="5360" max="5603" width="8.85546875" style="912"/>
    <col min="5604" max="5604" width="5.7109375" style="912" customWidth="1"/>
    <col min="5605" max="5605" width="65" style="912" customWidth="1"/>
    <col min="5606" max="5606" width="20" style="912" customWidth="1"/>
    <col min="5607" max="5607" width="26.28515625" style="912" customWidth="1"/>
    <col min="5608" max="5608" width="22.140625" style="912" customWidth="1"/>
    <col min="5609" max="5609" width="0.140625" style="912" customWidth="1"/>
    <col min="5610" max="5610" width="19.140625" style="912" customWidth="1"/>
    <col min="5611" max="5612" width="0" style="912" hidden="1" customWidth="1"/>
    <col min="5613" max="5613" width="153.85546875" style="912" customWidth="1"/>
    <col min="5614" max="5614" width="14.85546875" style="912" customWidth="1"/>
    <col min="5615" max="5615" width="16.7109375" style="912" bestFit="1" customWidth="1"/>
    <col min="5616" max="5859" width="8.85546875" style="912"/>
    <col min="5860" max="5860" width="5.7109375" style="912" customWidth="1"/>
    <col min="5861" max="5861" width="65" style="912" customWidth="1"/>
    <col min="5862" max="5862" width="20" style="912" customWidth="1"/>
    <col min="5863" max="5863" width="26.28515625" style="912" customWidth="1"/>
    <col min="5864" max="5864" width="22.140625" style="912" customWidth="1"/>
    <col min="5865" max="5865" width="0.140625" style="912" customWidth="1"/>
    <col min="5866" max="5866" width="19.140625" style="912" customWidth="1"/>
    <col min="5867" max="5868" width="0" style="912" hidden="1" customWidth="1"/>
    <col min="5869" max="5869" width="153.85546875" style="912" customWidth="1"/>
    <col min="5870" max="5870" width="14.85546875" style="912" customWidth="1"/>
    <col min="5871" max="5871" width="16.7109375" style="912" bestFit="1" customWidth="1"/>
    <col min="5872" max="6115" width="8.85546875" style="912"/>
    <col min="6116" max="6116" width="5.7109375" style="912" customWidth="1"/>
    <col min="6117" max="6117" width="65" style="912" customWidth="1"/>
    <col min="6118" max="6118" width="20" style="912" customWidth="1"/>
    <col min="6119" max="6119" width="26.28515625" style="912" customWidth="1"/>
    <col min="6120" max="6120" width="22.140625" style="912" customWidth="1"/>
    <col min="6121" max="6121" width="0.140625" style="912" customWidth="1"/>
    <col min="6122" max="6122" width="19.140625" style="912" customWidth="1"/>
    <col min="6123" max="6124" width="0" style="912" hidden="1" customWidth="1"/>
    <col min="6125" max="6125" width="153.85546875" style="912" customWidth="1"/>
    <col min="6126" max="6126" width="14.85546875" style="912" customWidth="1"/>
    <col min="6127" max="6127" width="16.7109375" style="912" bestFit="1" customWidth="1"/>
    <col min="6128" max="6371" width="8.85546875" style="912"/>
    <col min="6372" max="6372" width="5.7109375" style="912" customWidth="1"/>
    <col min="6373" max="6373" width="65" style="912" customWidth="1"/>
    <col min="6374" max="6374" width="20" style="912" customWidth="1"/>
    <col min="6375" max="6375" width="26.28515625" style="912" customWidth="1"/>
    <col min="6376" max="6376" width="22.140625" style="912" customWidth="1"/>
    <col min="6377" max="6377" width="0.140625" style="912" customWidth="1"/>
    <col min="6378" max="6378" width="19.140625" style="912" customWidth="1"/>
    <col min="6379" max="6380" width="0" style="912" hidden="1" customWidth="1"/>
    <col min="6381" max="6381" width="153.85546875" style="912" customWidth="1"/>
    <col min="6382" max="6382" width="14.85546875" style="912" customWidth="1"/>
    <col min="6383" max="6383" width="16.7109375" style="912" bestFit="1" customWidth="1"/>
    <col min="6384" max="6627" width="8.85546875" style="912"/>
    <col min="6628" max="6628" width="5.7109375" style="912" customWidth="1"/>
    <col min="6629" max="6629" width="65" style="912" customWidth="1"/>
    <col min="6630" max="6630" width="20" style="912" customWidth="1"/>
    <col min="6631" max="6631" width="26.28515625" style="912" customWidth="1"/>
    <col min="6632" max="6632" width="22.140625" style="912" customWidth="1"/>
    <col min="6633" max="6633" width="0.140625" style="912" customWidth="1"/>
    <col min="6634" max="6634" width="19.140625" style="912" customWidth="1"/>
    <col min="6635" max="6636" width="0" style="912" hidden="1" customWidth="1"/>
    <col min="6637" max="6637" width="153.85546875" style="912" customWidth="1"/>
    <col min="6638" max="6638" width="14.85546875" style="912" customWidth="1"/>
    <col min="6639" max="6639" width="16.7109375" style="912" bestFit="1" customWidth="1"/>
    <col min="6640" max="6883" width="8.85546875" style="912"/>
    <col min="6884" max="6884" width="5.7109375" style="912" customWidth="1"/>
    <col min="6885" max="6885" width="65" style="912" customWidth="1"/>
    <col min="6886" max="6886" width="20" style="912" customWidth="1"/>
    <col min="6887" max="6887" width="26.28515625" style="912" customWidth="1"/>
    <col min="6888" max="6888" width="22.140625" style="912" customWidth="1"/>
    <col min="6889" max="6889" width="0.140625" style="912" customWidth="1"/>
    <col min="6890" max="6890" width="19.140625" style="912" customWidth="1"/>
    <col min="6891" max="6892" width="0" style="912" hidden="1" customWidth="1"/>
    <col min="6893" max="6893" width="153.85546875" style="912" customWidth="1"/>
    <col min="6894" max="6894" width="14.85546875" style="912" customWidth="1"/>
    <col min="6895" max="6895" width="16.7109375" style="912" bestFit="1" customWidth="1"/>
    <col min="6896" max="7139" width="8.85546875" style="912"/>
    <col min="7140" max="7140" width="5.7109375" style="912" customWidth="1"/>
    <col min="7141" max="7141" width="65" style="912" customWidth="1"/>
    <col min="7142" max="7142" width="20" style="912" customWidth="1"/>
    <col min="7143" max="7143" width="26.28515625" style="912" customWidth="1"/>
    <col min="7144" max="7144" width="22.140625" style="912" customWidth="1"/>
    <col min="7145" max="7145" width="0.140625" style="912" customWidth="1"/>
    <col min="7146" max="7146" width="19.140625" style="912" customWidth="1"/>
    <col min="7147" max="7148" width="0" style="912" hidden="1" customWidth="1"/>
    <col min="7149" max="7149" width="153.85546875" style="912" customWidth="1"/>
    <col min="7150" max="7150" width="14.85546875" style="912" customWidth="1"/>
    <col min="7151" max="7151" width="16.7109375" style="912" bestFit="1" customWidth="1"/>
    <col min="7152" max="7395" width="8.85546875" style="912"/>
    <col min="7396" max="7396" width="5.7109375" style="912" customWidth="1"/>
    <col min="7397" max="7397" width="65" style="912" customWidth="1"/>
    <col min="7398" max="7398" width="20" style="912" customWidth="1"/>
    <col min="7399" max="7399" width="26.28515625" style="912" customWidth="1"/>
    <col min="7400" max="7400" width="22.140625" style="912" customWidth="1"/>
    <col min="7401" max="7401" width="0.140625" style="912" customWidth="1"/>
    <col min="7402" max="7402" width="19.140625" style="912" customWidth="1"/>
    <col min="7403" max="7404" width="0" style="912" hidden="1" customWidth="1"/>
    <col min="7405" max="7405" width="153.85546875" style="912" customWidth="1"/>
    <col min="7406" max="7406" width="14.85546875" style="912" customWidth="1"/>
    <col min="7407" max="7407" width="16.7109375" style="912" bestFit="1" customWidth="1"/>
    <col min="7408" max="7651" width="8.85546875" style="912"/>
    <col min="7652" max="7652" width="5.7109375" style="912" customWidth="1"/>
    <col min="7653" max="7653" width="65" style="912" customWidth="1"/>
    <col min="7654" max="7654" width="20" style="912" customWidth="1"/>
    <col min="7655" max="7655" width="26.28515625" style="912" customWidth="1"/>
    <col min="7656" max="7656" width="22.140625" style="912" customWidth="1"/>
    <col min="7657" max="7657" width="0.140625" style="912" customWidth="1"/>
    <col min="7658" max="7658" width="19.140625" style="912" customWidth="1"/>
    <col min="7659" max="7660" width="0" style="912" hidden="1" customWidth="1"/>
    <col min="7661" max="7661" width="153.85546875" style="912" customWidth="1"/>
    <col min="7662" max="7662" width="14.85546875" style="912" customWidth="1"/>
    <col min="7663" max="7663" width="16.7109375" style="912" bestFit="1" customWidth="1"/>
    <col min="7664" max="7907" width="8.85546875" style="912"/>
    <col min="7908" max="7908" width="5.7109375" style="912" customWidth="1"/>
    <col min="7909" max="7909" width="65" style="912" customWidth="1"/>
    <col min="7910" max="7910" width="20" style="912" customWidth="1"/>
    <col min="7911" max="7911" width="26.28515625" style="912" customWidth="1"/>
    <col min="7912" max="7912" width="22.140625" style="912" customWidth="1"/>
    <col min="7913" max="7913" width="0.140625" style="912" customWidth="1"/>
    <col min="7914" max="7914" width="19.140625" style="912" customWidth="1"/>
    <col min="7915" max="7916" width="0" style="912" hidden="1" customWidth="1"/>
    <col min="7917" max="7917" width="153.85546875" style="912" customWidth="1"/>
    <col min="7918" max="7918" width="14.85546875" style="912" customWidth="1"/>
    <col min="7919" max="7919" width="16.7109375" style="912" bestFit="1" customWidth="1"/>
    <col min="7920" max="8163" width="8.85546875" style="912"/>
    <col min="8164" max="8164" width="5.7109375" style="912" customWidth="1"/>
    <col min="8165" max="8165" width="65" style="912" customWidth="1"/>
    <col min="8166" max="8166" width="20" style="912" customWidth="1"/>
    <col min="8167" max="8167" width="26.28515625" style="912" customWidth="1"/>
    <col min="8168" max="8168" width="22.140625" style="912" customWidth="1"/>
    <col min="8169" max="8169" width="0.140625" style="912" customWidth="1"/>
    <col min="8170" max="8170" width="19.140625" style="912" customWidth="1"/>
    <col min="8171" max="8172" width="0" style="912" hidden="1" customWidth="1"/>
    <col min="8173" max="8173" width="153.85546875" style="912" customWidth="1"/>
    <col min="8174" max="8174" width="14.85546875" style="912" customWidth="1"/>
    <col min="8175" max="8175" width="16.7109375" style="912" bestFit="1" customWidth="1"/>
    <col min="8176" max="8419" width="8.85546875" style="912"/>
    <col min="8420" max="8420" width="5.7109375" style="912" customWidth="1"/>
    <col min="8421" max="8421" width="65" style="912" customWidth="1"/>
    <col min="8422" max="8422" width="20" style="912" customWidth="1"/>
    <col min="8423" max="8423" width="26.28515625" style="912" customWidth="1"/>
    <col min="8424" max="8424" width="22.140625" style="912" customWidth="1"/>
    <col min="8425" max="8425" width="0.140625" style="912" customWidth="1"/>
    <col min="8426" max="8426" width="19.140625" style="912" customWidth="1"/>
    <col min="8427" max="8428" width="0" style="912" hidden="1" customWidth="1"/>
    <col min="8429" max="8429" width="153.85546875" style="912" customWidth="1"/>
    <col min="8430" max="8430" width="14.85546875" style="912" customWidth="1"/>
    <col min="8431" max="8431" width="16.7109375" style="912" bestFit="1" customWidth="1"/>
    <col min="8432" max="8675" width="8.85546875" style="912"/>
    <col min="8676" max="8676" width="5.7109375" style="912" customWidth="1"/>
    <col min="8677" max="8677" width="65" style="912" customWidth="1"/>
    <col min="8678" max="8678" width="20" style="912" customWidth="1"/>
    <col min="8679" max="8679" width="26.28515625" style="912" customWidth="1"/>
    <col min="8680" max="8680" width="22.140625" style="912" customWidth="1"/>
    <col min="8681" max="8681" width="0.140625" style="912" customWidth="1"/>
    <col min="8682" max="8682" width="19.140625" style="912" customWidth="1"/>
    <col min="8683" max="8684" width="0" style="912" hidden="1" customWidth="1"/>
    <col min="8685" max="8685" width="153.85546875" style="912" customWidth="1"/>
    <col min="8686" max="8686" width="14.85546875" style="912" customWidth="1"/>
    <col min="8687" max="8687" width="16.7109375" style="912" bestFit="1" customWidth="1"/>
    <col min="8688" max="8931" width="8.85546875" style="912"/>
    <col min="8932" max="8932" width="5.7109375" style="912" customWidth="1"/>
    <col min="8933" max="8933" width="65" style="912" customWidth="1"/>
    <col min="8934" max="8934" width="20" style="912" customWidth="1"/>
    <col min="8935" max="8935" width="26.28515625" style="912" customWidth="1"/>
    <col min="8936" max="8936" width="22.140625" style="912" customWidth="1"/>
    <col min="8937" max="8937" width="0.140625" style="912" customWidth="1"/>
    <col min="8938" max="8938" width="19.140625" style="912" customWidth="1"/>
    <col min="8939" max="8940" width="0" style="912" hidden="1" customWidth="1"/>
    <col min="8941" max="8941" width="153.85546875" style="912" customWidth="1"/>
    <col min="8942" max="8942" width="14.85546875" style="912" customWidth="1"/>
    <col min="8943" max="8943" width="16.7109375" style="912" bestFit="1" customWidth="1"/>
    <col min="8944" max="9187" width="8.85546875" style="912"/>
    <col min="9188" max="9188" width="5.7109375" style="912" customWidth="1"/>
    <col min="9189" max="9189" width="65" style="912" customWidth="1"/>
    <col min="9190" max="9190" width="20" style="912" customWidth="1"/>
    <col min="9191" max="9191" width="26.28515625" style="912" customWidth="1"/>
    <col min="9192" max="9192" width="22.140625" style="912" customWidth="1"/>
    <col min="9193" max="9193" width="0.140625" style="912" customWidth="1"/>
    <col min="9194" max="9194" width="19.140625" style="912" customWidth="1"/>
    <col min="9195" max="9196" width="0" style="912" hidden="1" customWidth="1"/>
    <col min="9197" max="9197" width="153.85546875" style="912" customWidth="1"/>
    <col min="9198" max="9198" width="14.85546875" style="912" customWidth="1"/>
    <col min="9199" max="9199" width="16.7109375" style="912" bestFit="1" customWidth="1"/>
    <col min="9200" max="9443" width="8.85546875" style="912"/>
    <col min="9444" max="9444" width="5.7109375" style="912" customWidth="1"/>
    <col min="9445" max="9445" width="65" style="912" customWidth="1"/>
    <col min="9446" max="9446" width="20" style="912" customWidth="1"/>
    <col min="9447" max="9447" width="26.28515625" style="912" customWidth="1"/>
    <col min="9448" max="9448" width="22.140625" style="912" customWidth="1"/>
    <col min="9449" max="9449" width="0.140625" style="912" customWidth="1"/>
    <col min="9450" max="9450" width="19.140625" style="912" customWidth="1"/>
    <col min="9451" max="9452" width="0" style="912" hidden="1" customWidth="1"/>
    <col min="9453" max="9453" width="153.85546875" style="912" customWidth="1"/>
    <col min="9454" max="9454" width="14.85546875" style="912" customWidth="1"/>
    <col min="9455" max="9455" width="16.7109375" style="912" bestFit="1" customWidth="1"/>
    <col min="9456" max="9699" width="8.85546875" style="912"/>
    <col min="9700" max="9700" width="5.7109375" style="912" customWidth="1"/>
    <col min="9701" max="9701" width="65" style="912" customWidth="1"/>
    <col min="9702" max="9702" width="20" style="912" customWidth="1"/>
    <col min="9703" max="9703" width="26.28515625" style="912" customWidth="1"/>
    <col min="9704" max="9704" width="22.140625" style="912" customWidth="1"/>
    <col min="9705" max="9705" width="0.140625" style="912" customWidth="1"/>
    <col min="9706" max="9706" width="19.140625" style="912" customWidth="1"/>
    <col min="9707" max="9708" width="0" style="912" hidden="1" customWidth="1"/>
    <col min="9709" max="9709" width="153.85546875" style="912" customWidth="1"/>
    <col min="9710" max="9710" width="14.85546875" style="912" customWidth="1"/>
    <col min="9711" max="9711" width="16.7109375" style="912" bestFit="1" customWidth="1"/>
    <col min="9712" max="9955" width="8.85546875" style="912"/>
    <col min="9956" max="9956" width="5.7109375" style="912" customWidth="1"/>
    <col min="9957" max="9957" width="65" style="912" customWidth="1"/>
    <col min="9958" max="9958" width="20" style="912" customWidth="1"/>
    <col min="9959" max="9959" width="26.28515625" style="912" customWidth="1"/>
    <col min="9960" max="9960" width="22.140625" style="912" customWidth="1"/>
    <col min="9961" max="9961" width="0.140625" style="912" customWidth="1"/>
    <col min="9962" max="9962" width="19.140625" style="912" customWidth="1"/>
    <col min="9963" max="9964" width="0" style="912" hidden="1" customWidth="1"/>
    <col min="9965" max="9965" width="153.85546875" style="912" customWidth="1"/>
    <col min="9966" max="9966" width="14.85546875" style="912" customWidth="1"/>
    <col min="9967" max="9967" width="16.7109375" style="912" bestFit="1" customWidth="1"/>
    <col min="9968" max="10211" width="8.85546875" style="912"/>
    <col min="10212" max="10212" width="5.7109375" style="912" customWidth="1"/>
    <col min="10213" max="10213" width="65" style="912" customWidth="1"/>
    <col min="10214" max="10214" width="20" style="912" customWidth="1"/>
    <col min="10215" max="10215" width="26.28515625" style="912" customWidth="1"/>
    <col min="10216" max="10216" width="22.140625" style="912" customWidth="1"/>
    <col min="10217" max="10217" width="0.140625" style="912" customWidth="1"/>
    <col min="10218" max="10218" width="19.140625" style="912" customWidth="1"/>
    <col min="10219" max="10220" width="0" style="912" hidden="1" customWidth="1"/>
    <col min="10221" max="10221" width="153.85546875" style="912" customWidth="1"/>
    <col min="10222" max="10222" width="14.85546875" style="912" customWidth="1"/>
    <col min="10223" max="10223" width="16.7109375" style="912" bestFit="1" customWidth="1"/>
    <col min="10224" max="10467" width="8.85546875" style="912"/>
    <col min="10468" max="10468" width="5.7109375" style="912" customWidth="1"/>
    <col min="10469" max="10469" width="65" style="912" customWidth="1"/>
    <col min="10470" max="10470" width="20" style="912" customWidth="1"/>
    <col min="10471" max="10471" width="26.28515625" style="912" customWidth="1"/>
    <col min="10472" max="10472" width="22.140625" style="912" customWidth="1"/>
    <col min="10473" max="10473" width="0.140625" style="912" customWidth="1"/>
    <col min="10474" max="10474" width="19.140625" style="912" customWidth="1"/>
    <col min="10475" max="10476" width="0" style="912" hidden="1" customWidth="1"/>
    <col min="10477" max="10477" width="153.85546875" style="912" customWidth="1"/>
    <col min="10478" max="10478" width="14.85546875" style="912" customWidth="1"/>
    <col min="10479" max="10479" width="16.7109375" style="912" bestFit="1" customWidth="1"/>
    <col min="10480" max="10723" width="8.85546875" style="912"/>
    <col min="10724" max="10724" width="5.7109375" style="912" customWidth="1"/>
    <col min="10725" max="10725" width="65" style="912" customWidth="1"/>
    <col min="10726" max="10726" width="20" style="912" customWidth="1"/>
    <col min="10727" max="10727" width="26.28515625" style="912" customWidth="1"/>
    <col min="10728" max="10728" width="22.140625" style="912" customWidth="1"/>
    <col min="10729" max="10729" width="0.140625" style="912" customWidth="1"/>
    <col min="10730" max="10730" width="19.140625" style="912" customWidth="1"/>
    <col min="10731" max="10732" width="0" style="912" hidden="1" customWidth="1"/>
    <col min="10733" max="10733" width="153.85546875" style="912" customWidth="1"/>
    <col min="10734" max="10734" width="14.85546875" style="912" customWidth="1"/>
    <col min="10735" max="10735" width="16.7109375" style="912" bestFit="1" customWidth="1"/>
    <col min="10736" max="10979" width="8.85546875" style="912"/>
    <col min="10980" max="10980" width="5.7109375" style="912" customWidth="1"/>
    <col min="10981" max="10981" width="65" style="912" customWidth="1"/>
    <col min="10982" max="10982" width="20" style="912" customWidth="1"/>
    <col min="10983" max="10983" width="26.28515625" style="912" customWidth="1"/>
    <col min="10984" max="10984" width="22.140625" style="912" customWidth="1"/>
    <col min="10985" max="10985" width="0.140625" style="912" customWidth="1"/>
    <col min="10986" max="10986" width="19.140625" style="912" customWidth="1"/>
    <col min="10987" max="10988" width="0" style="912" hidden="1" customWidth="1"/>
    <col min="10989" max="10989" width="153.85546875" style="912" customWidth="1"/>
    <col min="10990" max="10990" width="14.85546875" style="912" customWidth="1"/>
    <col min="10991" max="10991" width="16.7109375" style="912" bestFit="1" customWidth="1"/>
    <col min="10992" max="11235" width="8.85546875" style="912"/>
    <col min="11236" max="11236" width="5.7109375" style="912" customWidth="1"/>
    <col min="11237" max="11237" width="65" style="912" customWidth="1"/>
    <col min="11238" max="11238" width="20" style="912" customWidth="1"/>
    <col min="11239" max="11239" width="26.28515625" style="912" customWidth="1"/>
    <col min="11240" max="11240" width="22.140625" style="912" customWidth="1"/>
    <col min="11241" max="11241" width="0.140625" style="912" customWidth="1"/>
    <col min="11242" max="11242" width="19.140625" style="912" customWidth="1"/>
    <col min="11243" max="11244" width="0" style="912" hidden="1" customWidth="1"/>
    <col min="11245" max="11245" width="153.85546875" style="912" customWidth="1"/>
    <col min="11246" max="11246" width="14.85546875" style="912" customWidth="1"/>
    <col min="11247" max="11247" width="16.7109375" style="912" bestFit="1" customWidth="1"/>
    <col min="11248" max="11491" width="8.85546875" style="912"/>
    <col min="11492" max="11492" width="5.7109375" style="912" customWidth="1"/>
    <col min="11493" max="11493" width="65" style="912" customWidth="1"/>
    <col min="11494" max="11494" width="20" style="912" customWidth="1"/>
    <col min="11495" max="11495" width="26.28515625" style="912" customWidth="1"/>
    <col min="11496" max="11496" width="22.140625" style="912" customWidth="1"/>
    <col min="11497" max="11497" width="0.140625" style="912" customWidth="1"/>
    <col min="11498" max="11498" width="19.140625" style="912" customWidth="1"/>
    <col min="11499" max="11500" width="0" style="912" hidden="1" customWidth="1"/>
    <col min="11501" max="11501" width="153.85546875" style="912" customWidth="1"/>
    <col min="11502" max="11502" width="14.85546875" style="912" customWidth="1"/>
    <col min="11503" max="11503" width="16.7109375" style="912" bestFit="1" customWidth="1"/>
    <col min="11504" max="11747" width="8.85546875" style="912"/>
    <col min="11748" max="11748" width="5.7109375" style="912" customWidth="1"/>
    <col min="11749" max="11749" width="65" style="912" customWidth="1"/>
    <col min="11750" max="11750" width="20" style="912" customWidth="1"/>
    <col min="11751" max="11751" width="26.28515625" style="912" customWidth="1"/>
    <col min="11752" max="11752" width="22.140625" style="912" customWidth="1"/>
    <col min="11753" max="11753" width="0.140625" style="912" customWidth="1"/>
    <col min="11754" max="11754" width="19.140625" style="912" customWidth="1"/>
    <col min="11755" max="11756" width="0" style="912" hidden="1" customWidth="1"/>
    <col min="11757" max="11757" width="153.85546875" style="912" customWidth="1"/>
    <col min="11758" max="11758" width="14.85546875" style="912" customWidth="1"/>
    <col min="11759" max="11759" width="16.7109375" style="912" bestFit="1" customWidth="1"/>
    <col min="11760" max="12003" width="8.85546875" style="912"/>
    <col min="12004" max="12004" width="5.7109375" style="912" customWidth="1"/>
    <col min="12005" max="12005" width="65" style="912" customWidth="1"/>
    <col min="12006" max="12006" width="20" style="912" customWidth="1"/>
    <col min="12007" max="12007" width="26.28515625" style="912" customWidth="1"/>
    <col min="12008" max="12008" width="22.140625" style="912" customWidth="1"/>
    <col min="12009" max="12009" width="0.140625" style="912" customWidth="1"/>
    <col min="12010" max="12010" width="19.140625" style="912" customWidth="1"/>
    <col min="12011" max="12012" width="0" style="912" hidden="1" customWidth="1"/>
    <col min="12013" max="12013" width="153.85546875" style="912" customWidth="1"/>
    <col min="12014" max="12014" width="14.85546875" style="912" customWidth="1"/>
    <col min="12015" max="12015" width="16.7109375" style="912" bestFit="1" customWidth="1"/>
    <col min="12016" max="12259" width="8.85546875" style="912"/>
    <col min="12260" max="12260" width="5.7109375" style="912" customWidth="1"/>
    <col min="12261" max="12261" width="65" style="912" customWidth="1"/>
    <col min="12262" max="12262" width="20" style="912" customWidth="1"/>
    <col min="12263" max="12263" width="26.28515625" style="912" customWidth="1"/>
    <col min="12264" max="12264" width="22.140625" style="912" customWidth="1"/>
    <col min="12265" max="12265" width="0.140625" style="912" customWidth="1"/>
    <col min="12266" max="12266" width="19.140625" style="912" customWidth="1"/>
    <col min="12267" max="12268" width="0" style="912" hidden="1" customWidth="1"/>
    <col min="12269" max="12269" width="153.85546875" style="912" customWidth="1"/>
    <col min="12270" max="12270" width="14.85546875" style="912" customWidth="1"/>
    <col min="12271" max="12271" width="16.7109375" style="912" bestFit="1" customWidth="1"/>
    <col min="12272" max="12515" width="8.85546875" style="912"/>
    <col min="12516" max="12516" width="5.7109375" style="912" customWidth="1"/>
    <col min="12517" max="12517" width="65" style="912" customWidth="1"/>
    <col min="12518" max="12518" width="20" style="912" customWidth="1"/>
    <col min="12519" max="12519" width="26.28515625" style="912" customWidth="1"/>
    <col min="12520" max="12520" width="22.140625" style="912" customWidth="1"/>
    <col min="12521" max="12521" width="0.140625" style="912" customWidth="1"/>
    <col min="12522" max="12522" width="19.140625" style="912" customWidth="1"/>
    <col min="12523" max="12524" width="0" style="912" hidden="1" customWidth="1"/>
    <col min="12525" max="12525" width="153.85546875" style="912" customWidth="1"/>
    <col min="12526" max="12526" width="14.85546875" style="912" customWidth="1"/>
    <col min="12527" max="12527" width="16.7109375" style="912" bestFit="1" customWidth="1"/>
    <col min="12528" max="12771" width="8.85546875" style="912"/>
    <col min="12772" max="12772" width="5.7109375" style="912" customWidth="1"/>
    <col min="12773" max="12773" width="65" style="912" customWidth="1"/>
    <col min="12774" max="12774" width="20" style="912" customWidth="1"/>
    <col min="12775" max="12775" width="26.28515625" style="912" customWidth="1"/>
    <col min="12776" max="12776" width="22.140625" style="912" customWidth="1"/>
    <col min="12777" max="12777" width="0.140625" style="912" customWidth="1"/>
    <col min="12778" max="12778" width="19.140625" style="912" customWidth="1"/>
    <col min="12779" max="12780" width="0" style="912" hidden="1" customWidth="1"/>
    <col min="12781" max="12781" width="153.85546875" style="912" customWidth="1"/>
    <col min="12782" max="12782" width="14.85546875" style="912" customWidth="1"/>
    <col min="12783" max="12783" width="16.7109375" style="912" bestFit="1" customWidth="1"/>
    <col min="12784" max="13027" width="8.85546875" style="912"/>
    <col min="13028" max="13028" width="5.7109375" style="912" customWidth="1"/>
    <col min="13029" max="13029" width="65" style="912" customWidth="1"/>
    <col min="13030" max="13030" width="20" style="912" customWidth="1"/>
    <col min="13031" max="13031" width="26.28515625" style="912" customWidth="1"/>
    <col min="13032" max="13032" width="22.140625" style="912" customWidth="1"/>
    <col min="13033" max="13033" width="0.140625" style="912" customWidth="1"/>
    <col min="13034" max="13034" width="19.140625" style="912" customWidth="1"/>
    <col min="13035" max="13036" width="0" style="912" hidden="1" customWidth="1"/>
    <col min="13037" max="13037" width="153.85546875" style="912" customWidth="1"/>
    <col min="13038" max="13038" width="14.85546875" style="912" customWidth="1"/>
    <col min="13039" max="13039" width="16.7109375" style="912" bestFit="1" customWidth="1"/>
    <col min="13040" max="13283" width="8.85546875" style="912"/>
    <col min="13284" max="13284" width="5.7109375" style="912" customWidth="1"/>
    <col min="13285" max="13285" width="65" style="912" customWidth="1"/>
    <col min="13286" max="13286" width="20" style="912" customWidth="1"/>
    <col min="13287" max="13287" width="26.28515625" style="912" customWidth="1"/>
    <col min="13288" max="13288" width="22.140625" style="912" customWidth="1"/>
    <col min="13289" max="13289" width="0.140625" style="912" customWidth="1"/>
    <col min="13290" max="13290" width="19.140625" style="912" customWidth="1"/>
    <col min="13291" max="13292" width="0" style="912" hidden="1" customWidth="1"/>
    <col min="13293" max="13293" width="153.85546875" style="912" customWidth="1"/>
    <col min="13294" max="13294" width="14.85546875" style="912" customWidth="1"/>
    <col min="13295" max="13295" width="16.7109375" style="912" bestFit="1" customWidth="1"/>
    <col min="13296" max="13539" width="8.85546875" style="912"/>
    <col min="13540" max="13540" width="5.7109375" style="912" customWidth="1"/>
    <col min="13541" max="13541" width="65" style="912" customWidth="1"/>
    <col min="13542" max="13542" width="20" style="912" customWidth="1"/>
    <col min="13543" max="13543" width="26.28515625" style="912" customWidth="1"/>
    <col min="13544" max="13544" width="22.140625" style="912" customWidth="1"/>
    <col min="13545" max="13545" width="0.140625" style="912" customWidth="1"/>
    <col min="13546" max="13546" width="19.140625" style="912" customWidth="1"/>
    <col min="13547" max="13548" width="0" style="912" hidden="1" customWidth="1"/>
    <col min="13549" max="13549" width="153.85546875" style="912" customWidth="1"/>
    <col min="13550" max="13550" width="14.85546875" style="912" customWidth="1"/>
    <col min="13551" max="13551" width="16.7109375" style="912" bestFit="1" customWidth="1"/>
    <col min="13552" max="13795" width="8.85546875" style="912"/>
    <col min="13796" max="13796" width="5.7109375" style="912" customWidth="1"/>
    <col min="13797" max="13797" width="65" style="912" customWidth="1"/>
    <col min="13798" max="13798" width="20" style="912" customWidth="1"/>
    <col min="13799" max="13799" width="26.28515625" style="912" customWidth="1"/>
    <col min="13800" max="13800" width="22.140625" style="912" customWidth="1"/>
    <col min="13801" max="13801" width="0.140625" style="912" customWidth="1"/>
    <col min="13802" max="13802" width="19.140625" style="912" customWidth="1"/>
    <col min="13803" max="13804" width="0" style="912" hidden="1" customWidth="1"/>
    <col min="13805" max="13805" width="153.85546875" style="912" customWidth="1"/>
    <col min="13806" max="13806" width="14.85546875" style="912" customWidth="1"/>
    <col min="13807" max="13807" width="16.7109375" style="912" bestFit="1" customWidth="1"/>
    <col min="13808" max="14051" width="8.85546875" style="912"/>
    <col min="14052" max="14052" width="5.7109375" style="912" customWidth="1"/>
    <col min="14053" max="14053" width="65" style="912" customWidth="1"/>
    <col min="14054" max="14054" width="20" style="912" customWidth="1"/>
    <col min="14055" max="14055" width="26.28515625" style="912" customWidth="1"/>
    <col min="14056" max="14056" width="22.140625" style="912" customWidth="1"/>
    <col min="14057" max="14057" width="0.140625" style="912" customWidth="1"/>
    <col min="14058" max="14058" width="19.140625" style="912" customWidth="1"/>
    <col min="14059" max="14060" width="0" style="912" hidden="1" customWidth="1"/>
    <col min="14061" max="14061" width="153.85546875" style="912" customWidth="1"/>
    <col min="14062" max="14062" width="14.85546875" style="912" customWidth="1"/>
    <col min="14063" max="14063" width="16.7109375" style="912" bestFit="1" customWidth="1"/>
    <col min="14064" max="14307" width="8.85546875" style="912"/>
    <col min="14308" max="14308" width="5.7109375" style="912" customWidth="1"/>
    <col min="14309" max="14309" width="65" style="912" customWidth="1"/>
    <col min="14310" max="14310" width="20" style="912" customWidth="1"/>
    <col min="14311" max="14311" width="26.28515625" style="912" customWidth="1"/>
    <col min="14312" max="14312" width="22.140625" style="912" customWidth="1"/>
    <col min="14313" max="14313" width="0.140625" style="912" customWidth="1"/>
    <col min="14314" max="14314" width="19.140625" style="912" customWidth="1"/>
    <col min="14315" max="14316" width="0" style="912" hidden="1" customWidth="1"/>
    <col min="14317" max="14317" width="153.85546875" style="912" customWidth="1"/>
    <col min="14318" max="14318" width="14.85546875" style="912" customWidth="1"/>
    <col min="14319" max="14319" width="16.7109375" style="912" bestFit="1" customWidth="1"/>
    <col min="14320" max="14563" width="8.85546875" style="912"/>
    <col min="14564" max="14564" width="5.7109375" style="912" customWidth="1"/>
    <col min="14565" max="14565" width="65" style="912" customWidth="1"/>
    <col min="14566" max="14566" width="20" style="912" customWidth="1"/>
    <col min="14567" max="14567" width="26.28515625" style="912" customWidth="1"/>
    <col min="14568" max="14568" width="22.140625" style="912" customWidth="1"/>
    <col min="14569" max="14569" width="0.140625" style="912" customWidth="1"/>
    <col min="14570" max="14570" width="19.140625" style="912" customWidth="1"/>
    <col min="14571" max="14572" width="0" style="912" hidden="1" customWidth="1"/>
    <col min="14573" max="14573" width="153.85546875" style="912" customWidth="1"/>
    <col min="14574" max="14574" width="14.85546875" style="912" customWidth="1"/>
    <col min="14575" max="14575" width="16.7109375" style="912" bestFit="1" customWidth="1"/>
    <col min="14576" max="14819" width="8.85546875" style="912"/>
    <col min="14820" max="14820" width="5.7109375" style="912" customWidth="1"/>
    <col min="14821" max="14821" width="65" style="912" customWidth="1"/>
    <col min="14822" max="14822" width="20" style="912" customWidth="1"/>
    <col min="14823" max="14823" width="26.28515625" style="912" customWidth="1"/>
    <col min="14824" max="14824" width="22.140625" style="912" customWidth="1"/>
    <col min="14825" max="14825" width="0.140625" style="912" customWidth="1"/>
    <col min="14826" max="14826" width="19.140625" style="912" customWidth="1"/>
    <col min="14827" max="14828" width="0" style="912" hidden="1" customWidth="1"/>
    <col min="14829" max="14829" width="153.85546875" style="912" customWidth="1"/>
    <col min="14830" max="14830" width="14.85546875" style="912" customWidth="1"/>
    <col min="14831" max="14831" width="16.7109375" style="912" bestFit="1" customWidth="1"/>
    <col min="14832" max="15075" width="8.85546875" style="912"/>
    <col min="15076" max="15076" width="5.7109375" style="912" customWidth="1"/>
    <col min="15077" max="15077" width="65" style="912" customWidth="1"/>
    <col min="15078" max="15078" width="20" style="912" customWidth="1"/>
    <col min="15079" max="15079" width="26.28515625" style="912" customWidth="1"/>
    <col min="15080" max="15080" width="22.140625" style="912" customWidth="1"/>
    <col min="15081" max="15081" width="0.140625" style="912" customWidth="1"/>
    <col min="15082" max="15082" width="19.140625" style="912" customWidth="1"/>
    <col min="15083" max="15084" width="0" style="912" hidden="1" customWidth="1"/>
    <col min="15085" max="15085" width="153.85546875" style="912" customWidth="1"/>
    <col min="15086" max="15086" width="14.85546875" style="912" customWidth="1"/>
    <col min="15087" max="15087" width="16.7109375" style="912" bestFit="1" customWidth="1"/>
    <col min="15088" max="15331" width="8.85546875" style="912"/>
    <col min="15332" max="15332" width="5.7109375" style="912" customWidth="1"/>
    <col min="15333" max="15333" width="65" style="912" customWidth="1"/>
    <col min="15334" max="15334" width="20" style="912" customWidth="1"/>
    <col min="15335" max="15335" width="26.28515625" style="912" customWidth="1"/>
    <col min="15336" max="15336" width="22.140625" style="912" customWidth="1"/>
    <col min="15337" max="15337" width="0.140625" style="912" customWidth="1"/>
    <col min="15338" max="15338" width="19.140625" style="912" customWidth="1"/>
    <col min="15339" max="15340" width="0" style="912" hidden="1" customWidth="1"/>
    <col min="15341" max="15341" width="153.85546875" style="912" customWidth="1"/>
    <col min="15342" max="15342" width="14.85546875" style="912" customWidth="1"/>
    <col min="15343" max="15343" width="16.7109375" style="912" bestFit="1" customWidth="1"/>
    <col min="15344" max="15587" width="8.85546875" style="912"/>
    <col min="15588" max="15588" width="5.7109375" style="912" customWidth="1"/>
    <col min="15589" max="15589" width="65" style="912" customWidth="1"/>
    <col min="15590" max="15590" width="20" style="912" customWidth="1"/>
    <col min="15591" max="15591" width="26.28515625" style="912" customWidth="1"/>
    <col min="15592" max="15592" width="22.140625" style="912" customWidth="1"/>
    <col min="15593" max="15593" width="0.140625" style="912" customWidth="1"/>
    <col min="15594" max="15594" width="19.140625" style="912" customWidth="1"/>
    <col min="15595" max="15596" width="0" style="912" hidden="1" customWidth="1"/>
    <col min="15597" max="15597" width="153.85546875" style="912" customWidth="1"/>
    <col min="15598" max="15598" width="14.85546875" style="912" customWidth="1"/>
    <col min="15599" max="15599" width="16.7109375" style="912" bestFit="1" customWidth="1"/>
    <col min="15600" max="15843" width="8.85546875" style="912"/>
    <col min="15844" max="15844" width="5.7109375" style="912" customWidth="1"/>
    <col min="15845" max="15845" width="65" style="912" customWidth="1"/>
    <col min="15846" max="15846" width="20" style="912" customWidth="1"/>
    <col min="15847" max="15847" width="26.28515625" style="912" customWidth="1"/>
    <col min="15848" max="15848" width="22.140625" style="912" customWidth="1"/>
    <col min="15849" max="15849" width="0.140625" style="912" customWidth="1"/>
    <col min="15850" max="15850" width="19.140625" style="912" customWidth="1"/>
    <col min="15851" max="15852" width="0" style="912" hidden="1" customWidth="1"/>
    <col min="15853" max="15853" width="153.85546875" style="912" customWidth="1"/>
    <col min="15854" max="15854" width="14.85546875" style="912" customWidth="1"/>
    <col min="15855" max="15855" width="16.7109375" style="912" bestFit="1" customWidth="1"/>
    <col min="15856" max="16099" width="8.85546875" style="912"/>
    <col min="16100" max="16100" width="5.7109375" style="912" customWidth="1"/>
    <col min="16101" max="16101" width="65" style="912" customWidth="1"/>
    <col min="16102" max="16102" width="20" style="912" customWidth="1"/>
    <col min="16103" max="16103" width="26.28515625" style="912" customWidth="1"/>
    <col min="16104" max="16104" width="22.140625" style="912" customWidth="1"/>
    <col min="16105" max="16105" width="0.140625" style="912" customWidth="1"/>
    <col min="16106" max="16106" width="19.140625" style="912" customWidth="1"/>
    <col min="16107" max="16108" width="0" style="912" hidden="1" customWidth="1"/>
    <col min="16109" max="16109" width="153.85546875" style="912" customWidth="1"/>
    <col min="16110" max="16110" width="14.85546875" style="912" customWidth="1"/>
    <col min="16111" max="16111" width="16.7109375" style="912" bestFit="1" customWidth="1"/>
    <col min="16112" max="16382" width="8.85546875" style="912"/>
    <col min="16383" max="16384" width="9.140625" style="912" customWidth="1"/>
  </cols>
  <sheetData>
    <row r="2" spans="1:7" s="896" customFormat="1">
      <c r="A2" s="892" t="s">
        <v>356</v>
      </c>
      <c r="B2" s="892"/>
      <c r="C2" s="892"/>
      <c r="D2" s="893"/>
      <c r="E2" s="894"/>
      <c r="F2" s="895"/>
      <c r="G2" s="895"/>
    </row>
    <row r="3" spans="1:7" s="896" customFormat="1">
      <c r="A3" s="892" t="s">
        <v>1</v>
      </c>
      <c r="B3" s="892"/>
      <c r="C3" s="892"/>
      <c r="D3" s="893"/>
      <c r="E3" s="894"/>
      <c r="F3" s="895"/>
      <c r="G3" s="895"/>
    </row>
    <row r="4" spans="1:7" s="896" customFormat="1">
      <c r="A4" s="892" t="s">
        <v>141</v>
      </c>
      <c r="B4" s="892"/>
      <c r="C4" s="892"/>
      <c r="D4" s="893"/>
      <c r="E4" s="894"/>
      <c r="F4" s="895"/>
      <c r="G4" s="895"/>
    </row>
    <row r="5" spans="1:7" s="896" customFormat="1">
      <c r="A5" s="892" t="s">
        <v>354</v>
      </c>
      <c r="B5" s="892"/>
      <c r="C5" s="892"/>
      <c r="D5" s="893"/>
      <c r="E5" s="894"/>
      <c r="F5" s="895"/>
      <c r="G5" s="895"/>
    </row>
    <row r="6" spans="1:7" s="896" customFormat="1" hidden="1">
      <c r="A6" s="897"/>
      <c r="B6" s="897" t="s">
        <v>2</v>
      </c>
      <c r="C6" s="897"/>
      <c r="D6" s="893"/>
      <c r="E6" s="894"/>
      <c r="F6" s="895"/>
      <c r="G6" s="895"/>
    </row>
    <row r="7" spans="1:7" s="896" customFormat="1" ht="12.75" hidden="1" customHeight="1">
      <c r="A7" s="897"/>
      <c r="B7" s="897" t="s">
        <v>3</v>
      </c>
      <c r="C7" s="897"/>
      <c r="D7" s="898"/>
      <c r="E7" s="899"/>
      <c r="F7" s="900"/>
      <c r="G7" s="900"/>
    </row>
    <row r="8" spans="1:7" s="896" customFormat="1" ht="13.5" hidden="1" customHeight="1">
      <c r="A8" s="897"/>
      <c r="B8" s="1650" t="s">
        <v>4</v>
      </c>
      <c r="C8" s="1650"/>
      <c r="D8" s="898"/>
      <c r="E8" s="899"/>
      <c r="F8" s="900"/>
      <c r="G8" s="900"/>
    </row>
    <row r="9" spans="1:7" s="902" customFormat="1" ht="18.75" hidden="1" customHeight="1">
      <c r="A9" s="901"/>
      <c r="B9" s="902" t="s">
        <v>5</v>
      </c>
      <c r="D9" s="903"/>
      <c r="E9" s="904"/>
      <c r="F9" s="905"/>
      <c r="G9" s="905"/>
    </row>
    <row r="10" spans="1:7" s="910" customFormat="1">
      <c r="A10" s="906" t="s">
        <v>223</v>
      </c>
      <c r="B10" s="906"/>
      <c r="C10" s="906"/>
      <c r="D10" s="907"/>
      <c r="E10" s="908"/>
      <c r="F10" s="909"/>
      <c r="G10" s="909"/>
    </row>
    <row r="11" spans="1:7" ht="15.75" customHeight="1">
      <c r="A11" s="1651" t="s">
        <v>6</v>
      </c>
      <c r="B11" s="1652" t="s">
        <v>7</v>
      </c>
      <c r="C11" s="1652" t="s">
        <v>8</v>
      </c>
      <c r="D11" s="1655" t="s">
        <v>744</v>
      </c>
      <c r="E11" s="1658" t="s">
        <v>745</v>
      </c>
      <c r="F11" s="1644" t="s">
        <v>746</v>
      </c>
      <c r="G11" s="911"/>
    </row>
    <row r="12" spans="1:7" ht="15.75" customHeight="1">
      <c r="A12" s="1651"/>
      <c r="B12" s="1653"/>
      <c r="C12" s="1653"/>
      <c r="D12" s="1656"/>
      <c r="E12" s="1659"/>
      <c r="F12" s="1645"/>
      <c r="G12" s="911"/>
    </row>
    <row r="13" spans="1:7" ht="53.25" customHeight="1">
      <c r="A13" s="1651"/>
      <c r="B13" s="1654"/>
      <c r="C13" s="1654"/>
      <c r="D13" s="1657"/>
      <c r="E13" s="1660"/>
      <c r="F13" s="1646"/>
      <c r="G13" s="911"/>
    </row>
    <row r="14" spans="1:7" hidden="1">
      <c r="A14" s="913"/>
      <c r="B14" s="914"/>
      <c r="C14" s="914"/>
      <c r="D14" s="915">
        <v>10711354.232000001</v>
      </c>
      <c r="E14" s="916"/>
      <c r="F14" s="917"/>
    </row>
    <row r="15" spans="1:7" hidden="1">
      <c r="A15" s="913"/>
      <c r="B15" s="914"/>
      <c r="C15" s="914"/>
      <c r="D15" s="915">
        <f>D16-D14</f>
        <v>-10695695.022</v>
      </c>
      <c r="E15" s="916"/>
      <c r="F15" s="917"/>
    </row>
    <row r="16" spans="1:7" s="924" customFormat="1" ht="37.5" customHeight="1">
      <c r="A16" s="919" t="s">
        <v>19</v>
      </c>
      <c r="B16" s="920" t="s">
        <v>20</v>
      </c>
      <c r="C16" s="921" t="s">
        <v>21</v>
      </c>
      <c r="D16" s="922">
        <f>D17+D23+D27+D28+D30+D35</f>
        <v>15659.21</v>
      </c>
      <c r="E16" s="922">
        <f>E17+E23+E27+E28+E30+E35</f>
        <v>33661.282999999996</v>
      </c>
      <c r="F16" s="922">
        <f t="shared" ref="F16:F29" si="0">SUM(E16:E16)</f>
        <v>33661.282999999996</v>
      </c>
      <c r="G16" s="923"/>
    </row>
    <row r="17" spans="1:7" s="925" customFormat="1" ht="40.5">
      <c r="A17" s="919">
        <v>1</v>
      </c>
      <c r="B17" s="920" t="s">
        <v>22</v>
      </c>
      <c r="C17" s="919" t="s">
        <v>23</v>
      </c>
      <c r="D17" s="922">
        <f>SUM(D18:D22)</f>
        <v>838.46499999999992</v>
      </c>
      <c r="E17" s="922">
        <f t="shared" ref="E17" si="1">SUM(E18:E22)</f>
        <v>741.77600000000007</v>
      </c>
      <c r="F17" s="922">
        <f t="shared" si="0"/>
        <v>741.77600000000007</v>
      </c>
      <c r="G17" s="923"/>
    </row>
    <row r="18" spans="1:7" s="925" customFormat="1">
      <c r="A18" s="926" t="s">
        <v>24</v>
      </c>
      <c r="B18" s="927" t="s">
        <v>25</v>
      </c>
      <c r="C18" s="926" t="s">
        <v>23</v>
      </c>
      <c r="D18" s="928">
        <v>137.65199999999999</v>
      </c>
      <c r="E18" s="929">
        <f>4.096+0.502+1.16+4.2+0.13+23.07+2.6+1.98+1.98+52.629+11</f>
        <v>103.34699999999999</v>
      </c>
      <c r="F18" s="922">
        <f t="shared" si="0"/>
        <v>103.34699999999999</v>
      </c>
      <c r="G18" s="923"/>
    </row>
    <row r="19" spans="1:7" s="925" customFormat="1">
      <c r="A19" s="926" t="s">
        <v>26</v>
      </c>
      <c r="B19" s="927" t="s">
        <v>27</v>
      </c>
      <c r="C19" s="926" t="s">
        <v>23</v>
      </c>
      <c r="D19" s="928">
        <v>700.81299999999999</v>
      </c>
      <c r="E19" s="929">
        <f>227.389+411.04</f>
        <v>638.42900000000009</v>
      </c>
      <c r="F19" s="922">
        <f t="shared" si="0"/>
        <v>638.42900000000009</v>
      </c>
      <c r="G19" s="923"/>
    </row>
    <row r="20" spans="1:7" s="925" customFormat="1" ht="21" customHeight="1">
      <c r="A20" s="926" t="s">
        <v>28</v>
      </c>
      <c r="B20" s="927" t="s">
        <v>29</v>
      </c>
      <c r="C20" s="926" t="s">
        <v>23</v>
      </c>
      <c r="D20" s="928"/>
      <c r="E20" s="930"/>
      <c r="F20" s="922">
        <f t="shared" si="0"/>
        <v>0</v>
      </c>
      <c r="G20" s="923"/>
    </row>
    <row r="21" spans="1:7" s="925" customFormat="1">
      <c r="A21" s="926" t="s">
        <v>30</v>
      </c>
      <c r="B21" s="927" t="s">
        <v>31</v>
      </c>
      <c r="C21" s="926" t="s">
        <v>23</v>
      </c>
      <c r="D21" s="928"/>
      <c r="E21" s="930"/>
      <c r="F21" s="922">
        <f t="shared" si="0"/>
        <v>0</v>
      </c>
      <c r="G21" s="923"/>
    </row>
    <row r="22" spans="1:7" s="925" customFormat="1" ht="17.25" customHeight="1">
      <c r="A22" s="926" t="s">
        <v>32</v>
      </c>
      <c r="B22" s="927" t="s">
        <v>33</v>
      </c>
      <c r="C22" s="926" t="s">
        <v>23</v>
      </c>
      <c r="D22" s="928"/>
      <c r="E22" s="930"/>
      <c r="F22" s="922">
        <f t="shared" si="0"/>
        <v>0</v>
      </c>
      <c r="G22" s="923"/>
    </row>
    <row r="23" spans="1:7" s="925" customFormat="1" ht="40.5">
      <c r="A23" s="919" t="s">
        <v>34</v>
      </c>
      <c r="B23" s="920" t="s">
        <v>35</v>
      </c>
      <c r="C23" s="919" t="s">
        <v>23</v>
      </c>
      <c r="D23" s="922">
        <f>SUM(D24:D26)</f>
        <v>12124.134999999998</v>
      </c>
      <c r="E23" s="922">
        <f t="shared" ref="E23" si="2">SUM(E24:E26)</f>
        <v>7383.1069999999991</v>
      </c>
      <c r="F23" s="922">
        <f t="shared" si="0"/>
        <v>7383.1069999999991</v>
      </c>
      <c r="G23" s="923"/>
    </row>
    <row r="24" spans="1:7" s="925" customFormat="1" ht="23.25" customHeight="1">
      <c r="A24" s="926" t="s">
        <v>36</v>
      </c>
      <c r="B24" s="927" t="s">
        <v>37</v>
      </c>
      <c r="C24" s="926" t="s">
        <v>23</v>
      </c>
      <c r="D24" s="928">
        <v>10954.65</v>
      </c>
      <c r="E24" s="931">
        <v>6708.9809999999998</v>
      </c>
      <c r="F24" s="922">
        <f t="shared" si="0"/>
        <v>6708.9809999999998</v>
      </c>
      <c r="G24" s="923"/>
    </row>
    <row r="25" spans="1:7" s="925" customFormat="1" ht="24" customHeight="1">
      <c r="A25" s="926" t="s">
        <v>38</v>
      </c>
      <c r="B25" s="927" t="s">
        <v>39</v>
      </c>
      <c r="C25" s="926" t="s">
        <v>23</v>
      </c>
      <c r="D25" s="928">
        <v>1084.4349999999999</v>
      </c>
      <c r="E25" s="931">
        <f>367.21+207.025</f>
        <v>574.23500000000001</v>
      </c>
      <c r="F25" s="922">
        <f t="shared" si="0"/>
        <v>574.23500000000001</v>
      </c>
      <c r="G25" s="923"/>
    </row>
    <row r="26" spans="1:7" s="925" customFormat="1" ht="24.75" customHeight="1">
      <c r="A26" s="926" t="s">
        <v>40</v>
      </c>
      <c r="B26" s="927" t="s">
        <v>41</v>
      </c>
      <c r="C26" s="926" t="s">
        <v>23</v>
      </c>
      <c r="D26" s="928">
        <v>85.05</v>
      </c>
      <c r="E26" s="931">
        <v>99.891000000000005</v>
      </c>
      <c r="F26" s="922">
        <f t="shared" si="0"/>
        <v>99.891000000000005</v>
      </c>
      <c r="G26" s="923"/>
    </row>
    <row r="27" spans="1:7" s="924" customFormat="1" ht="38.25" customHeight="1">
      <c r="A27" s="919" t="s">
        <v>42</v>
      </c>
      <c r="B27" s="920" t="s">
        <v>43</v>
      </c>
      <c r="C27" s="919" t="s">
        <v>23</v>
      </c>
      <c r="D27" s="932">
        <v>0</v>
      </c>
      <c r="E27" s="933">
        <v>25393.096000000001</v>
      </c>
      <c r="F27" s="922">
        <f t="shared" si="0"/>
        <v>25393.096000000001</v>
      </c>
      <c r="G27" s="923"/>
    </row>
    <row r="28" spans="1:7" s="925" customFormat="1" ht="40.5">
      <c r="A28" s="919" t="s">
        <v>44</v>
      </c>
      <c r="B28" s="920" t="s">
        <v>45</v>
      </c>
      <c r="C28" s="919" t="s">
        <v>23</v>
      </c>
      <c r="D28" s="934">
        <f>SUM(D29)</f>
        <v>2143.6799999999998</v>
      </c>
      <c r="E28" s="934">
        <f t="shared" ref="E28" si="3">SUM(E29)</f>
        <v>0</v>
      </c>
      <c r="F28" s="922">
        <f t="shared" si="0"/>
        <v>0</v>
      </c>
      <c r="G28" s="923"/>
    </row>
    <row r="29" spans="1:7" s="925" customFormat="1" ht="40.5">
      <c r="A29" s="926" t="s">
        <v>46</v>
      </c>
      <c r="B29" s="927" t="s">
        <v>47</v>
      </c>
      <c r="C29" s="926" t="s">
        <v>23</v>
      </c>
      <c r="D29" s="928">
        <v>2143.6799999999998</v>
      </c>
      <c r="E29" s="931"/>
      <c r="F29" s="922">
        <f t="shared" si="0"/>
        <v>0</v>
      </c>
      <c r="G29" s="923"/>
    </row>
    <row r="30" spans="1:7" s="925" customFormat="1" ht="40.5">
      <c r="A30" s="919" t="s">
        <v>48</v>
      </c>
      <c r="B30" s="920" t="s">
        <v>49</v>
      </c>
      <c r="C30" s="919" t="s">
        <v>23</v>
      </c>
      <c r="D30" s="922">
        <f>SUM(D31:D34)</f>
        <v>0</v>
      </c>
      <c r="E30" s="922">
        <f t="shared" ref="E30:F30" si="4">SUM(E31:E34)</f>
        <v>5.8860000000000001</v>
      </c>
      <c r="F30" s="922">
        <f t="shared" si="4"/>
        <v>5.8860000000000001</v>
      </c>
      <c r="G30" s="923"/>
    </row>
    <row r="31" spans="1:7" s="925" customFormat="1" ht="44.25" customHeight="1">
      <c r="A31" s="926" t="s">
        <v>50</v>
      </c>
      <c r="B31" s="927" t="s">
        <v>51</v>
      </c>
      <c r="C31" s="926" t="s">
        <v>23</v>
      </c>
      <c r="D31" s="932"/>
      <c r="E31" s="933"/>
      <c r="F31" s="922">
        <f t="shared" ref="F31:F71" si="5">SUM(E31:E31)</f>
        <v>0</v>
      </c>
      <c r="G31" s="923"/>
    </row>
    <row r="32" spans="1:7" s="925" customFormat="1" ht="44.25" customHeight="1">
      <c r="A32" s="926" t="s">
        <v>52</v>
      </c>
      <c r="B32" s="927" t="s">
        <v>53</v>
      </c>
      <c r="C32" s="926" t="s">
        <v>23</v>
      </c>
      <c r="D32" s="932"/>
      <c r="E32" s="933"/>
      <c r="F32" s="922">
        <f t="shared" si="5"/>
        <v>0</v>
      </c>
      <c r="G32" s="923"/>
    </row>
    <row r="33" spans="1:7" s="925" customFormat="1" ht="40.5">
      <c r="A33" s="926" t="s">
        <v>54</v>
      </c>
      <c r="B33" s="927" t="s">
        <v>55</v>
      </c>
      <c r="C33" s="926" t="s">
        <v>23</v>
      </c>
      <c r="D33" s="932"/>
      <c r="E33" s="933"/>
      <c r="F33" s="922">
        <f t="shared" si="5"/>
        <v>0</v>
      </c>
      <c r="G33" s="923"/>
    </row>
    <row r="34" spans="1:7" s="925" customFormat="1" ht="27" customHeight="1">
      <c r="A34" s="926" t="s">
        <v>56</v>
      </c>
      <c r="B34" s="927" t="s">
        <v>57</v>
      </c>
      <c r="C34" s="926" t="s">
        <v>23</v>
      </c>
      <c r="D34" s="934"/>
      <c r="E34" s="930">
        <v>5.8860000000000001</v>
      </c>
      <c r="F34" s="922">
        <f t="shared" si="5"/>
        <v>5.8860000000000001</v>
      </c>
      <c r="G34" s="923"/>
    </row>
    <row r="35" spans="1:7" s="925" customFormat="1" ht="36.75" customHeight="1">
      <c r="A35" s="919" t="s">
        <v>58</v>
      </c>
      <c r="B35" s="920" t="s">
        <v>59</v>
      </c>
      <c r="C35" s="919" t="s">
        <v>23</v>
      </c>
      <c r="D35" s="922">
        <f>SUM(D36:D40)</f>
        <v>552.92999999999995</v>
      </c>
      <c r="E35" s="922">
        <f t="shared" ref="E35" si="6">SUM(E36:E40)</f>
        <v>137.41800000000001</v>
      </c>
      <c r="F35" s="922">
        <f t="shared" si="5"/>
        <v>137.41800000000001</v>
      </c>
      <c r="G35" s="923"/>
    </row>
    <row r="36" spans="1:7" s="925" customFormat="1">
      <c r="A36" s="926" t="s">
        <v>60</v>
      </c>
      <c r="B36" s="927" t="s">
        <v>61</v>
      </c>
      <c r="C36" s="926" t="s">
        <v>23</v>
      </c>
      <c r="D36" s="934"/>
      <c r="E36" s="933"/>
      <c r="F36" s="922">
        <f t="shared" si="5"/>
        <v>0</v>
      </c>
      <c r="G36" s="923"/>
    </row>
    <row r="37" spans="1:7" s="925" customFormat="1">
      <c r="A37" s="926" t="s">
        <v>62</v>
      </c>
      <c r="B37" s="927" t="s">
        <v>63</v>
      </c>
      <c r="C37" s="926"/>
      <c r="D37" s="934"/>
      <c r="E37" s="933"/>
      <c r="F37" s="922">
        <f t="shared" si="5"/>
        <v>0</v>
      </c>
      <c r="G37" s="923"/>
    </row>
    <row r="38" spans="1:7" s="925" customFormat="1">
      <c r="A38" s="926" t="s">
        <v>64</v>
      </c>
      <c r="B38" s="927" t="s">
        <v>65</v>
      </c>
      <c r="C38" s="926"/>
      <c r="D38" s="928">
        <v>552.92999999999995</v>
      </c>
      <c r="E38" s="929">
        <f>77+8.068+35.35</f>
        <v>120.41800000000001</v>
      </c>
      <c r="F38" s="922">
        <f t="shared" si="5"/>
        <v>120.41800000000001</v>
      </c>
      <c r="G38" s="923"/>
    </row>
    <row r="39" spans="1:7" s="925" customFormat="1">
      <c r="A39" s="926" t="s">
        <v>66</v>
      </c>
      <c r="B39" s="927" t="s">
        <v>67</v>
      </c>
      <c r="C39" s="926" t="s">
        <v>23</v>
      </c>
      <c r="D39" s="934"/>
      <c r="E39" s="931">
        <v>17</v>
      </c>
      <c r="F39" s="922">
        <f t="shared" si="5"/>
        <v>17</v>
      </c>
      <c r="G39" s="923"/>
    </row>
    <row r="40" spans="1:7" s="925" customFormat="1" ht="40.5">
      <c r="A40" s="926" t="s">
        <v>68</v>
      </c>
      <c r="B40" s="927" t="s">
        <v>69</v>
      </c>
      <c r="C40" s="926"/>
      <c r="D40" s="934"/>
      <c r="E40" s="933"/>
      <c r="F40" s="922">
        <f t="shared" si="5"/>
        <v>0</v>
      </c>
      <c r="G40" s="923"/>
    </row>
    <row r="41" spans="1:7" s="924" customFormat="1" hidden="1">
      <c r="A41" s="919"/>
      <c r="B41" s="920"/>
      <c r="C41" s="919"/>
      <c r="D41" s="934"/>
      <c r="E41" s="935"/>
      <c r="F41" s="922">
        <f t="shared" si="5"/>
        <v>0</v>
      </c>
      <c r="G41" s="923"/>
    </row>
    <row r="42" spans="1:7" s="924" customFormat="1" ht="40.5">
      <c r="A42" s="919" t="s">
        <v>70</v>
      </c>
      <c r="B42" s="920" t="s">
        <v>71</v>
      </c>
      <c r="C42" s="921" t="s">
        <v>23</v>
      </c>
      <c r="D42" s="922">
        <f>D43+D57</f>
        <v>7720.2120000000014</v>
      </c>
      <c r="E42" s="922">
        <f t="shared" ref="E42" si="7">E43+E57</f>
        <v>5567.128999999999</v>
      </c>
      <c r="F42" s="922">
        <f t="shared" si="5"/>
        <v>5567.128999999999</v>
      </c>
      <c r="G42" s="923"/>
    </row>
    <row r="43" spans="1:7" s="925" customFormat="1" ht="31.5" customHeight="1">
      <c r="A43" s="919" t="s">
        <v>72</v>
      </c>
      <c r="B43" s="920" t="s">
        <v>73</v>
      </c>
      <c r="C43" s="919" t="s">
        <v>23</v>
      </c>
      <c r="D43" s="932">
        <f>SUM(D44:D56)</f>
        <v>5754.4770000000008</v>
      </c>
      <c r="E43" s="932">
        <f>SUM(E44:E56)</f>
        <v>4951.4429999999993</v>
      </c>
      <c r="F43" s="922">
        <f t="shared" si="5"/>
        <v>4951.4429999999993</v>
      </c>
      <c r="G43" s="923"/>
    </row>
    <row r="44" spans="1:7" s="925" customFormat="1">
      <c r="A44" s="926" t="s">
        <v>74</v>
      </c>
      <c r="B44" s="927" t="s">
        <v>25</v>
      </c>
      <c r="C44" s="926" t="s">
        <v>23</v>
      </c>
      <c r="D44" s="934"/>
      <c r="E44" s="933"/>
      <c r="F44" s="922">
        <f t="shared" si="5"/>
        <v>0</v>
      </c>
      <c r="G44" s="923"/>
    </row>
    <row r="45" spans="1:7" s="925" customFormat="1" ht="40.5">
      <c r="A45" s="926" t="s">
        <v>75</v>
      </c>
      <c r="B45" s="927" t="s">
        <v>76</v>
      </c>
      <c r="C45" s="926" t="s">
        <v>23</v>
      </c>
      <c r="D45" s="928">
        <v>4676.0619999999999</v>
      </c>
      <c r="E45" s="931">
        <v>3559.491</v>
      </c>
      <c r="F45" s="922">
        <f t="shared" si="5"/>
        <v>3559.491</v>
      </c>
      <c r="G45" s="923"/>
    </row>
    <row r="46" spans="1:7" s="925" customFormat="1">
      <c r="A46" s="926" t="s">
        <v>77</v>
      </c>
      <c r="B46" s="927" t="s">
        <v>39</v>
      </c>
      <c r="C46" s="926" t="s">
        <v>23</v>
      </c>
      <c r="D46" s="928">
        <v>463.05</v>
      </c>
      <c r="E46" s="931">
        <f>202.516+101.82</f>
        <v>304.33600000000001</v>
      </c>
      <c r="F46" s="922">
        <f t="shared" si="5"/>
        <v>304.33600000000001</v>
      </c>
      <c r="G46" s="923"/>
    </row>
    <row r="47" spans="1:7" s="925" customFormat="1">
      <c r="A47" s="926" t="s">
        <v>78</v>
      </c>
      <c r="B47" s="927" t="s">
        <v>41</v>
      </c>
      <c r="C47" s="926" t="s">
        <v>23</v>
      </c>
      <c r="D47" s="928"/>
      <c r="E47" s="931">
        <v>51.317</v>
      </c>
      <c r="F47" s="922">
        <f t="shared" si="5"/>
        <v>51.317</v>
      </c>
      <c r="G47" s="923"/>
    </row>
    <row r="48" spans="1:7" s="925" customFormat="1">
      <c r="A48" s="926" t="s">
        <v>79</v>
      </c>
      <c r="B48" s="927" t="s">
        <v>80</v>
      </c>
      <c r="C48" s="926" t="s">
        <v>23</v>
      </c>
      <c r="D48" s="928"/>
      <c r="E48" s="931"/>
      <c r="F48" s="922">
        <f t="shared" si="5"/>
        <v>0</v>
      </c>
      <c r="G48" s="923"/>
    </row>
    <row r="49" spans="1:7" s="925" customFormat="1">
      <c r="A49" s="926" t="s">
        <v>81</v>
      </c>
      <c r="B49" s="927" t="s">
        <v>82</v>
      </c>
      <c r="C49" s="926" t="s">
        <v>23</v>
      </c>
      <c r="D49" s="928"/>
      <c r="E49" s="931"/>
      <c r="F49" s="922">
        <f t="shared" si="5"/>
        <v>0</v>
      </c>
      <c r="G49" s="923"/>
    </row>
    <row r="50" spans="1:7" s="925" customFormat="1" ht="40.5">
      <c r="A50" s="926" t="s">
        <v>83</v>
      </c>
      <c r="B50" s="927" t="s">
        <v>84</v>
      </c>
      <c r="C50" s="926" t="s">
        <v>23</v>
      </c>
      <c r="D50" s="928"/>
      <c r="E50" s="931">
        <f>230+70</f>
        <v>300</v>
      </c>
      <c r="F50" s="922">
        <f t="shared" si="5"/>
        <v>300</v>
      </c>
      <c r="G50" s="923"/>
    </row>
    <row r="51" spans="1:7" s="925" customFormat="1">
      <c r="A51" s="926" t="s">
        <v>85</v>
      </c>
      <c r="B51" s="927" t="s">
        <v>86</v>
      </c>
      <c r="C51" s="926" t="s">
        <v>23</v>
      </c>
      <c r="D51" s="928"/>
      <c r="E51" s="931"/>
      <c r="F51" s="922">
        <f t="shared" si="5"/>
        <v>0</v>
      </c>
      <c r="G51" s="923"/>
    </row>
    <row r="52" spans="1:7" s="925" customFormat="1">
      <c r="A52" s="926" t="s">
        <v>87</v>
      </c>
      <c r="B52" s="927" t="s">
        <v>88</v>
      </c>
      <c r="C52" s="926" t="s">
        <v>23</v>
      </c>
      <c r="D52" s="928">
        <v>68.962000000000003</v>
      </c>
      <c r="E52" s="931">
        <v>61</v>
      </c>
      <c r="F52" s="922">
        <f t="shared" si="5"/>
        <v>61</v>
      </c>
      <c r="G52" s="923"/>
    </row>
    <row r="53" spans="1:7" s="925" customFormat="1">
      <c r="A53" s="926" t="s">
        <v>89</v>
      </c>
      <c r="B53" s="927" t="s">
        <v>65</v>
      </c>
      <c r="C53" s="926" t="s">
        <v>23</v>
      </c>
      <c r="D53" s="928"/>
      <c r="E53" s="931"/>
      <c r="F53" s="922">
        <f t="shared" si="5"/>
        <v>0</v>
      </c>
      <c r="G53" s="923"/>
    </row>
    <row r="54" spans="1:7" s="925" customFormat="1">
      <c r="A54" s="926" t="s">
        <v>90</v>
      </c>
      <c r="B54" s="927" t="s">
        <v>91</v>
      </c>
      <c r="C54" s="926" t="s">
        <v>23</v>
      </c>
      <c r="D54" s="928">
        <v>321.17899999999997</v>
      </c>
      <c r="E54" s="936">
        <f>4.752+91.8+22.717+0.447+31.468+52.101</f>
        <v>203.285</v>
      </c>
      <c r="F54" s="922">
        <f t="shared" si="5"/>
        <v>203.285</v>
      </c>
      <c r="G54" s="923"/>
    </row>
    <row r="55" spans="1:7" s="925" customFormat="1">
      <c r="A55" s="926" t="s">
        <v>92</v>
      </c>
      <c r="B55" s="927" t="s">
        <v>93</v>
      </c>
      <c r="C55" s="926" t="s">
        <v>23</v>
      </c>
      <c r="D55" s="928"/>
      <c r="E55" s="931">
        <f>1.07+0.755+0.063+0.909+0.047+0.181</f>
        <v>3.0250000000000004</v>
      </c>
      <c r="F55" s="922">
        <f t="shared" si="5"/>
        <v>3.0250000000000004</v>
      </c>
      <c r="G55" s="923"/>
    </row>
    <row r="56" spans="1:7" s="925" customFormat="1">
      <c r="A56" s="926" t="s">
        <v>94</v>
      </c>
      <c r="B56" s="927" t="s">
        <v>63</v>
      </c>
      <c r="C56" s="926" t="s">
        <v>23</v>
      </c>
      <c r="D56" s="928">
        <v>225.22399999999999</v>
      </c>
      <c r="E56" s="931">
        <f>30.479+160.49+278.02</f>
        <v>468.98899999999998</v>
      </c>
      <c r="F56" s="922">
        <f t="shared" si="5"/>
        <v>468.98899999999998</v>
      </c>
      <c r="G56" s="923"/>
    </row>
    <row r="57" spans="1:7" s="924" customFormat="1" ht="40.5">
      <c r="A57" s="919" t="s">
        <v>95</v>
      </c>
      <c r="B57" s="920" t="s">
        <v>96</v>
      </c>
      <c r="C57" s="919" t="s">
        <v>23</v>
      </c>
      <c r="D57" s="932">
        <f>SUM(D58:D62)</f>
        <v>1965.7350000000001</v>
      </c>
      <c r="E57" s="932">
        <f t="shared" ref="E57" si="8">SUM(E58:E62)</f>
        <v>615.68600000000004</v>
      </c>
      <c r="F57" s="922">
        <f t="shared" si="5"/>
        <v>615.68600000000004</v>
      </c>
      <c r="G57" s="923"/>
    </row>
    <row r="58" spans="1:7" s="925" customFormat="1" ht="23.25" customHeight="1">
      <c r="A58" s="926" t="s">
        <v>97</v>
      </c>
      <c r="B58" s="927" t="s">
        <v>98</v>
      </c>
      <c r="C58" s="926" t="s">
        <v>23</v>
      </c>
      <c r="D58" s="928">
        <v>132.30000000000001</v>
      </c>
      <c r="E58" s="930">
        <v>68.254000000000005</v>
      </c>
      <c r="F58" s="922">
        <f t="shared" si="5"/>
        <v>68.254000000000005</v>
      </c>
      <c r="G58" s="923"/>
    </row>
    <row r="59" spans="1:7" s="925" customFormat="1">
      <c r="A59" s="926" t="s">
        <v>99</v>
      </c>
      <c r="B59" s="927" t="s">
        <v>100</v>
      </c>
      <c r="C59" s="926" t="s">
        <v>23</v>
      </c>
      <c r="D59" s="928">
        <v>46.725000000000001</v>
      </c>
      <c r="E59" s="930">
        <v>64.159000000000006</v>
      </c>
      <c r="F59" s="922">
        <f t="shared" si="5"/>
        <v>64.159000000000006</v>
      </c>
      <c r="G59" s="923"/>
    </row>
    <row r="60" spans="1:7" s="925" customFormat="1">
      <c r="A60" s="926" t="s">
        <v>101</v>
      </c>
      <c r="B60" s="927" t="s">
        <v>102</v>
      </c>
      <c r="C60" s="926" t="s">
        <v>23</v>
      </c>
      <c r="D60" s="928"/>
      <c r="E60" s="930"/>
      <c r="F60" s="922">
        <f t="shared" si="5"/>
        <v>0</v>
      </c>
      <c r="G60" s="923"/>
    </row>
    <row r="61" spans="1:7" s="925" customFormat="1" ht="23.25" customHeight="1">
      <c r="A61" s="926" t="s">
        <v>103</v>
      </c>
      <c r="B61" s="927" t="s">
        <v>104</v>
      </c>
      <c r="C61" s="926" t="s">
        <v>23</v>
      </c>
      <c r="D61" s="928"/>
      <c r="E61" s="933"/>
      <c r="F61" s="922">
        <f t="shared" si="5"/>
        <v>0</v>
      </c>
      <c r="G61" s="923"/>
    </row>
    <row r="62" spans="1:7" s="938" customFormat="1">
      <c r="A62" s="926" t="s">
        <v>105</v>
      </c>
      <c r="B62" s="927" t="s">
        <v>106</v>
      </c>
      <c r="C62" s="937" t="s">
        <v>23</v>
      </c>
      <c r="D62" s="928">
        <v>1786.71</v>
      </c>
      <c r="E62" s="931">
        <f>216.071+267.202</f>
        <v>483.27300000000002</v>
      </c>
      <c r="F62" s="922">
        <f t="shared" si="5"/>
        <v>483.27300000000002</v>
      </c>
      <c r="G62" s="923"/>
    </row>
    <row r="63" spans="1:7" s="939" customFormat="1" ht="39" customHeight="1">
      <c r="A63" s="919" t="s">
        <v>138</v>
      </c>
      <c r="B63" s="920" t="s">
        <v>107</v>
      </c>
      <c r="C63" s="919"/>
      <c r="D63" s="932">
        <v>16359.549000000001</v>
      </c>
      <c r="E63" s="933"/>
      <c r="F63" s="922">
        <f t="shared" si="5"/>
        <v>0</v>
      </c>
      <c r="G63" s="923"/>
    </row>
    <row r="64" spans="1:7" s="924" customFormat="1">
      <c r="A64" s="919" t="s">
        <v>108</v>
      </c>
      <c r="B64" s="920" t="s">
        <v>109</v>
      </c>
      <c r="C64" s="919" t="s">
        <v>23</v>
      </c>
      <c r="D64" s="940">
        <f>D16+D42+D63</f>
        <v>39738.970999999998</v>
      </c>
      <c r="E64" s="941">
        <f t="shared" ref="E64" si="9">E16+E42+E63</f>
        <v>39228.411999999997</v>
      </c>
      <c r="F64" s="922">
        <f t="shared" si="5"/>
        <v>39228.411999999997</v>
      </c>
      <c r="G64" s="923"/>
    </row>
    <row r="65" spans="1:7" s="924" customFormat="1">
      <c r="A65" s="919" t="s">
        <v>110</v>
      </c>
      <c r="B65" s="920" t="s">
        <v>111</v>
      </c>
      <c r="C65" s="919" t="s">
        <v>23</v>
      </c>
      <c r="D65" s="934">
        <f>D67-D64</f>
        <v>0</v>
      </c>
      <c r="E65" s="942">
        <f t="shared" ref="E65" si="10">E67-E64</f>
        <v>751.86300000000483</v>
      </c>
      <c r="F65" s="922">
        <f t="shared" si="5"/>
        <v>751.86300000000483</v>
      </c>
      <c r="G65" s="923"/>
    </row>
    <row r="66" spans="1:7" s="924" customFormat="1" ht="81">
      <c r="A66" s="919"/>
      <c r="B66" s="920" t="s">
        <v>112</v>
      </c>
      <c r="C66" s="919"/>
      <c r="D66" s="934"/>
      <c r="E66" s="942"/>
      <c r="F66" s="922">
        <f t="shared" si="5"/>
        <v>0</v>
      </c>
      <c r="G66" s="923"/>
    </row>
    <row r="67" spans="1:7" s="924" customFormat="1">
      <c r="A67" s="919" t="s">
        <v>113</v>
      </c>
      <c r="B67" s="920" t="s">
        <v>114</v>
      </c>
      <c r="C67" s="919" t="s">
        <v>23</v>
      </c>
      <c r="D67" s="940">
        <f>D64</f>
        <v>39738.970999999998</v>
      </c>
      <c r="E67" s="941">
        <v>39980.275000000001</v>
      </c>
      <c r="F67" s="922">
        <f t="shared" si="5"/>
        <v>39980.275000000001</v>
      </c>
      <c r="G67" s="923"/>
    </row>
    <row r="68" spans="1:7" s="924" customFormat="1">
      <c r="A68" s="919" t="s">
        <v>115</v>
      </c>
      <c r="B68" s="943" t="s">
        <v>116</v>
      </c>
      <c r="C68" s="919" t="s">
        <v>117</v>
      </c>
      <c r="D68" s="934">
        <v>153596.1</v>
      </c>
      <c r="E68" s="942">
        <v>156275</v>
      </c>
      <c r="F68" s="922">
        <f t="shared" si="5"/>
        <v>156275</v>
      </c>
      <c r="G68" s="923"/>
    </row>
    <row r="69" spans="1:7" s="924" customFormat="1" ht="28.5" customHeight="1">
      <c r="A69" s="919"/>
      <c r="B69" s="943" t="s">
        <v>128</v>
      </c>
      <c r="C69" s="919"/>
      <c r="D69" s="934"/>
      <c r="E69" s="941"/>
      <c r="F69" s="922">
        <f t="shared" si="5"/>
        <v>0</v>
      </c>
      <c r="G69" s="944"/>
    </row>
    <row r="70" spans="1:7" s="947" customFormat="1" ht="23.25" customHeight="1">
      <c r="A70" s="1647" t="s">
        <v>118</v>
      </c>
      <c r="B70" s="1648" t="s">
        <v>119</v>
      </c>
      <c r="C70" s="945" t="s">
        <v>9</v>
      </c>
      <c r="D70" s="932">
        <v>16.48</v>
      </c>
      <c r="E70" s="942">
        <v>5</v>
      </c>
      <c r="F70" s="922">
        <f t="shared" si="5"/>
        <v>5</v>
      </c>
      <c r="G70" s="946"/>
    </row>
    <row r="71" spans="1:7" s="947" customFormat="1" ht="21.75" customHeight="1">
      <c r="A71" s="1647"/>
      <c r="B71" s="1649"/>
      <c r="C71" s="945" t="s">
        <v>117</v>
      </c>
      <c r="D71" s="934">
        <v>25821</v>
      </c>
      <c r="E71" s="948">
        <v>3225</v>
      </c>
      <c r="F71" s="922">
        <f t="shared" si="5"/>
        <v>3225</v>
      </c>
      <c r="G71" s="946"/>
    </row>
    <row r="72" spans="1:7" s="947" customFormat="1" ht="36" hidden="1" customHeight="1">
      <c r="A72" s="945"/>
      <c r="B72" s="949"/>
      <c r="C72" s="945"/>
      <c r="D72" s="934"/>
      <c r="E72" s="950"/>
      <c r="F72" s="951"/>
      <c r="G72" s="946"/>
    </row>
    <row r="73" spans="1:7" s="925" customFormat="1" hidden="1">
      <c r="A73" s="952"/>
      <c r="B73" s="953" t="s">
        <v>120</v>
      </c>
      <c r="C73" s="952"/>
      <c r="D73" s="934"/>
      <c r="E73" s="954"/>
      <c r="F73" s="955"/>
      <c r="G73" s="956"/>
    </row>
    <row r="74" spans="1:7" s="925" customFormat="1" ht="40.5" hidden="1">
      <c r="A74" s="926"/>
      <c r="B74" s="920" t="s">
        <v>121</v>
      </c>
      <c r="C74" s="926" t="s">
        <v>122</v>
      </c>
      <c r="D74" s="934"/>
      <c r="E74" s="954"/>
      <c r="F74" s="955"/>
      <c r="G74" s="956"/>
    </row>
    <row r="75" spans="1:7" s="925" customFormat="1" hidden="1">
      <c r="A75" s="952"/>
      <c r="B75" s="957" t="s">
        <v>123</v>
      </c>
      <c r="C75" s="952"/>
      <c r="D75" s="934"/>
      <c r="E75" s="954"/>
      <c r="F75" s="955"/>
      <c r="G75" s="956"/>
    </row>
    <row r="76" spans="1:7" s="925" customFormat="1" hidden="1">
      <c r="A76" s="958"/>
      <c r="B76" s="958" t="s">
        <v>124</v>
      </c>
      <c r="C76" s="959" t="s">
        <v>122</v>
      </c>
      <c r="D76" s="934"/>
      <c r="E76" s="954"/>
      <c r="F76" s="955"/>
      <c r="G76" s="956"/>
    </row>
    <row r="77" spans="1:7" s="925" customFormat="1" hidden="1">
      <c r="A77" s="926"/>
      <c r="B77" s="927" t="s">
        <v>125</v>
      </c>
      <c r="C77" s="959" t="s">
        <v>122</v>
      </c>
      <c r="D77" s="934"/>
      <c r="E77" s="954"/>
      <c r="F77" s="955"/>
      <c r="G77" s="956"/>
    </row>
    <row r="78" spans="1:7" s="924" customFormat="1" hidden="1">
      <c r="A78" s="952"/>
      <c r="B78" s="952" t="s">
        <v>126</v>
      </c>
      <c r="C78" s="919" t="s">
        <v>127</v>
      </c>
      <c r="D78" s="934"/>
      <c r="E78" s="935"/>
      <c r="F78" s="960"/>
      <c r="G78" s="961"/>
    </row>
    <row r="79" spans="1:7" s="925" customFormat="1" hidden="1">
      <c r="A79" s="919"/>
      <c r="B79" s="957" t="s">
        <v>123</v>
      </c>
      <c r="C79" s="919"/>
      <c r="D79" s="934"/>
      <c r="E79" s="954"/>
      <c r="F79" s="955"/>
      <c r="G79" s="956"/>
    </row>
    <row r="80" spans="1:7" s="925" customFormat="1" hidden="1">
      <c r="A80" s="926"/>
      <c r="B80" s="958" t="s">
        <v>124</v>
      </c>
      <c r="C80" s="926" t="s">
        <v>127</v>
      </c>
      <c r="D80" s="962"/>
      <c r="E80" s="954"/>
      <c r="F80" s="955"/>
      <c r="G80" s="956"/>
    </row>
    <row r="81" spans="1:7" s="925" customFormat="1" hidden="1">
      <c r="A81" s="926"/>
      <c r="B81" s="927" t="s">
        <v>125</v>
      </c>
      <c r="C81" s="926" t="s">
        <v>127</v>
      </c>
      <c r="D81" s="962"/>
      <c r="E81" s="954"/>
      <c r="F81" s="955"/>
      <c r="G81" s="956"/>
    </row>
    <row r="82" spans="1:7" s="963" customFormat="1">
      <c r="D82" s="964"/>
      <c r="E82" s="965"/>
      <c r="F82" s="966"/>
      <c r="G82" s="966"/>
    </row>
    <row r="83" spans="1:7" s="925" customFormat="1">
      <c r="A83" s="967"/>
      <c r="B83" s="968"/>
      <c r="C83" s="967"/>
      <c r="D83" s="969"/>
      <c r="E83" s="970"/>
      <c r="F83" s="956"/>
      <c r="G83" s="956"/>
    </row>
    <row r="84" spans="1:7" s="925" customFormat="1">
      <c r="A84" s="967"/>
      <c r="B84" s="968"/>
      <c r="C84" s="967"/>
      <c r="D84" s="969"/>
      <c r="E84" s="970"/>
      <c r="F84" s="956"/>
      <c r="G84" s="956"/>
    </row>
    <row r="85" spans="1:7" s="925" customFormat="1">
      <c r="A85" s="967"/>
      <c r="B85" s="968"/>
      <c r="C85" s="967"/>
      <c r="D85" s="969"/>
      <c r="E85" s="970"/>
      <c r="F85" s="956"/>
      <c r="G85" s="956"/>
    </row>
    <row r="86" spans="1:7" s="925" customFormat="1">
      <c r="A86" s="967"/>
      <c r="B86" s="968"/>
      <c r="C86" s="967"/>
      <c r="D86" s="969"/>
      <c r="E86" s="970"/>
      <c r="F86" s="956"/>
      <c r="G86" s="956"/>
    </row>
    <row r="87" spans="1:7" s="925" customFormat="1">
      <c r="A87" s="967"/>
      <c r="B87" s="968"/>
      <c r="C87" s="967"/>
      <c r="D87" s="969"/>
      <c r="E87" s="970"/>
      <c r="F87" s="956"/>
      <c r="G87" s="956"/>
    </row>
    <row r="88" spans="1:7" s="925" customFormat="1">
      <c r="A88" s="967"/>
      <c r="B88" s="971"/>
      <c r="C88" s="967"/>
      <c r="D88" s="969"/>
      <c r="E88" s="970"/>
      <c r="F88" s="956"/>
      <c r="G88" s="956"/>
    </row>
    <row r="89" spans="1:7" s="925" customFormat="1">
      <c r="A89" s="967"/>
      <c r="B89" s="971"/>
      <c r="C89" s="967"/>
      <c r="D89" s="969"/>
      <c r="E89" s="970"/>
      <c r="F89" s="956"/>
      <c r="G89" s="956"/>
    </row>
    <row r="90" spans="1:7" s="925" customFormat="1">
      <c r="A90" s="967"/>
      <c r="B90" s="971"/>
      <c r="C90" s="967"/>
      <c r="D90" s="969"/>
      <c r="E90" s="970"/>
      <c r="F90" s="956"/>
      <c r="G90" s="956"/>
    </row>
    <row r="91" spans="1:7" s="925" customFormat="1">
      <c r="A91" s="967"/>
      <c r="B91" s="971"/>
      <c r="C91" s="967"/>
      <c r="D91" s="969"/>
      <c r="E91" s="970"/>
      <c r="F91" s="956"/>
      <c r="G91" s="956"/>
    </row>
    <row r="92" spans="1:7" s="925" customFormat="1">
      <c r="A92" s="967"/>
      <c r="B92" s="971"/>
      <c r="C92" s="967"/>
      <c r="D92" s="972"/>
      <c r="E92" s="970"/>
      <c r="F92" s="956"/>
      <c r="G92" s="956"/>
    </row>
    <row r="93" spans="1:7" s="925" customFormat="1">
      <c r="A93" s="967"/>
      <c r="B93" s="971"/>
      <c r="C93" s="967"/>
      <c r="D93" s="972"/>
      <c r="E93" s="970"/>
      <c r="F93" s="956"/>
      <c r="G93" s="956"/>
    </row>
    <row r="94" spans="1:7" s="925" customFormat="1">
      <c r="A94" s="967"/>
      <c r="B94" s="971"/>
      <c r="C94" s="967"/>
      <c r="D94" s="972"/>
      <c r="E94" s="970"/>
      <c r="F94" s="956"/>
      <c r="G94" s="956"/>
    </row>
    <row r="95" spans="1:7" s="925" customFormat="1">
      <c r="A95" s="967"/>
      <c r="B95" s="971"/>
      <c r="C95" s="967"/>
      <c r="D95" s="972"/>
      <c r="E95" s="970"/>
      <c r="F95" s="956"/>
      <c r="G95" s="956"/>
    </row>
    <row r="96" spans="1:7">
      <c r="C96" s="973"/>
      <c r="D96" s="975"/>
    </row>
    <row r="97" spans="1:7">
      <c r="C97" s="973"/>
      <c r="D97" s="975"/>
    </row>
    <row r="98" spans="1:7">
      <c r="C98" s="973"/>
      <c r="D98" s="975"/>
    </row>
    <row r="99" spans="1:7">
      <c r="C99" s="973"/>
      <c r="D99" s="975"/>
    </row>
    <row r="100" spans="1:7" s="980" customFormat="1">
      <c r="A100" s="973"/>
      <c r="B100" s="974"/>
      <c r="C100" s="973"/>
      <c r="D100" s="977"/>
      <c r="E100" s="978"/>
      <c r="F100" s="979"/>
      <c r="G100" s="979"/>
    </row>
    <row r="101" spans="1:7" s="980" customFormat="1">
      <c r="A101" s="973"/>
      <c r="B101" s="974"/>
      <c r="C101" s="973"/>
      <c r="D101" s="977"/>
      <c r="E101" s="978"/>
      <c r="F101" s="979"/>
      <c r="G101" s="979"/>
    </row>
    <row r="102" spans="1:7" s="980" customFormat="1">
      <c r="A102" s="973"/>
      <c r="B102" s="974"/>
      <c r="C102" s="973"/>
      <c r="D102" s="977"/>
      <c r="E102" s="978"/>
      <c r="F102" s="979"/>
      <c r="G102" s="979"/>
    </row>
    <row r="103" spans="1:7" s="980" customFormat="1">
      <c r="A103" s="973"/>
      <c r="B103" s="974"/>
      <c r="C103" s="973"/>
      <c r="D103" s="977"/>
      <c r="E103" s="978"/>
      <c r="F103" s="979"/>
      <c r="G103" s="979"/>
    </row>
    <row r="104" spans="1:7" s="980" customFormat="1">
      <c r="A104" s="973"/>
      <c r="B104" s="974"/>
      <c r="C104" s="973"/>
      <c r="D104" s="977"/>
      <c r="E104" s="978"/>
      <c r="F104" s="979"/>
      <c r="G104" s="979"/>
    </row>
    <row r="105" spans="1:7" s="980" customFormat="1">
      <c r="A105" s="973"/>
      <c r="B105" s="974"/>
      <c r="C105" s="973"/>
      <c r="D105" s="977"/>
      <c r="E105" s="978"/>
      <c r="F105" s="979"/>
      <c r="G105" s="979"/>
    </row>
    <row r="106" spans="1:7" s="980" customFormat="1">
      <c r="A106" s="973"/>
      <c r="B106" s="974"/>
      <c r="C106" s="973"/>
      <c r="D106" s="977"/>
      <c r="E106" s="978"/>
      <c r="F106" s="979"/>
      <c r="G106" s="979"/>
    </row>
    <row r="107" spans="1:7" s="980" customFormat="1">
      <c r="A107" s="973"/>
      <c r="B107" s="974"/>
      <c r="C107" s="973"/>
      <c r="D107" s="977"/>
      <c r="E107" s="978"/>
      <c r="F107" s="979"/>
      <c r="G107" s="979"/>
    </row>
    <row r="108" spans="1:7" s="980" customFormat="1">
      <c r="A108" s="973"/>
      <c r="B108" s="974"/>
      <c r="C108" s="973"/>
      <c r="D108" s="977"/>
      <c r="E108" s="978"/>
      <c r="F108" s="979"/>
      <c r="G108" s="979"/>
    </row>
    <row r="109" spans="1:7" s="980" customFormat="1">
      <c r="A109" s="973"/>
      <c r="B109" s="974"/>
      <c r="C109" s="973"/>
      <c r="D109" s="977"/>
      <c r="E109" s="978"/>
      <c r="F109" s="979"/>
      <c r="G109" s="979"/>
    </row>
    <row r="110" spans="1:7" s="980" customFormat="1">
      <c r="A110" s="973"/>
      <c r="B110" s="974"/>
      <c r="C110" s="973"/>
      <c r="D110" s="977"/>
      <c r="E110" s="978"/>
      <c r="F110" s="979"/>
      <c r="G110" s="979"/>
    </row>
    <row r="111" spans="1:7" s="980" customFormat="1">
      <c r="A111" s="973"/>
      <c r="B111" s="974"/>
      <c r="C111" s="973"/>
      <c r="D111" s="977"/>
      <c r="E111" s="978"/>
      <c r="F111" s="979"/>
      <c r="G111" s="979"/>
    </row>
    <row r="112" spans="1:7" s="980" customFormat="1">
      <c r="A112" s="973"/>
      <c r="B112" s="974"/>
      <c r="C112" s="973"/>
      <c r="D112" s="977"/>
      <c r="E112" s="978"/>
      <c r="F112" s="979"/>
      <c r="G112" s="979"/>
    </row>
    <row r="113" spans="1:7" s="980" customFormat="1">
      <c r="A113" s="973"/>
      <c r="B113" s="974"/>
      <c r="C113" s="973"/>
      <c r="D113" s="977"/>
      <c r="E113" s="978"/>
      <c r="F113" s="979"/>
      <c r="G113" s="979"/>
    </row>
    <row r="114" spans="1:7" s="980" customFormat="1">
      <c r="A114" s="973"/>
      <c r="B114" s="974"/>
      <c r="C114" s="973"/>
      <c r="D114" s="977"/>
      <c r="E114" s="978"/>
      <c r="F114" s="979"/>
      <c r="G114" s="979"/>
    </row>
    <row r="115" spans="1:7" s="980" customFormat="1">
      <c r="A115" s="973"/>
      <c r="B115" s="974"/>
      <c r="C115" s="973"/>
      <c r="D115" s="977"/>
      <c r="E115" s="978"/>
      <c r="F115" s="979"/>
      <c r="G115" s="979"/>
    </row>
    <row r="116" spans="1:7" s="980" customFormat="1">
      <c r="A116" s="973"/>
      <c r="B116" s="974"/>
      <c r="C116" s="973"/>
      <c r="D116" s="977"/>
      <c r="E116" s="978"/>
      <c r="F116" s="979"/>
      <c r="G116" s="979"/>
    </row>
    <row r="117" spans="1:7" s="980" customFormat="1">
      <c r="A117" s="973"/>
      <c r="B117" s="974"/>
      <c r="C117" s="973"/>
      <c r="D117" s="977"/>
      <c r="E117" s="978"/>
      <c r="F117" s="979"/>
      <c r="G117" s="979"/>
    </row>
    <row r="118" spans="1:7" s="980" customFormat="1">
      <c r="A118" s="973"/>
      <c r="B118" s="974"/>
      <c r="C118" s="973"/>
      <c r="D118" s="977"/>
      <c r="E118" s="978"/>
      <c r="F118" s="979"/>
      <c r="G118" s="979"/>
    </row>
    <row r="119" spans="1:7" s="980" customFormat="1">
      <c r="A119" s="973"/>
      <c r="B119" s="974"/>
      <c r="C119" s="973"/>
      <c r="D119" s="977"/>
      <c r="E119" s="978"/>
      <c r="F119" s="979"/>
      <c r="G119" s="979"/>
    </row>
    <row r="120" spans="1:7" s="980" customFormat="1">
      <c r="A120" s="973"/>
      <c r="B120" s="974"/>
      <c r="C120" s="973"/>
      <c r="D120" s="977"/>
      <c r="E120" s="978"/>
      <c r="F120" s="979"/>
      <c r="G120" s="979"/>
    </row>
    <row r="121" spans="1:7" s="980" customFormat="1">
      <c r="A121" s="973"/>
      <c r="B121" s="974"/>
      <c r="C121" s="973"/>
      <c r="D121" s="977"/>
      <c r="E121" s="978"/>
      <c r="F121" s="979"/>
      <c r="G121" s="979"/>
    </row>
    <row r="122" spans="1:7" s="980" customFormat="1">
      <c r="A122" s="973"/>
      <c r="B122" s="974"/>
      <c r="C122" s="973"/>
      <c r="D122" s="977"/>
      <c r="E122" s="978"/>
      <c r="F122" s="979"/>
      <c r="G122" s="979"/>
    </row>
    <row r="123" spans="1:7" s="980" customFormat="1">
      <c r="A123" s="973"/>
      <c r="B123" s="974"/>
      <c r="C123" s="973"/>
      <c r="D123" s="977"/>
      <c r="E123" s="978"/>
      <c r="F123" s="979"/>
      <c r="G123" s="979"/>
    </row>
    <row r="124" spans="1:7" s="980" customFormat="1">
      <c r="A124" s="973"/>
      <c r="B124" s="974"/>
      <c r="C124" s="973"/>
      <c r="D124" s="977"/>
      <c r="E124" s="978"/>
      <c r="F124" s="979"/>
      <c r="G124" s="979"/>
    </row>
    <row r="125" spans="1:7" s="980" customFormat="1">
      <c r="A125" s="973"/>
      <c r="B125" s="974"/>
      <c r="C125" s="973"/>
      <c r="D125" s="977"/>
      <c r="E125" s="978"/>
      <c r="F125" s="979"/>
      <c r="G125" s="979"/>
    </row>
    <row r="126" spans="1:7" s="980" customFormat="1">
      <c r="A126" s="973"/>
      <c r="B126" s="974"/>
      <c r="C126" s="973"/>
      <c r="D126" s="977"/>
      <c r="E126" s="978"/>
      <c r="F126" s="979"/>
      <c r="G126" s="979"/>
    </row>
    <row r="127" spans="1:7" s="980" customFormat="1">
      <c r="A127" s="973"/>
      <c r="B127" s="974"/>
      <c r="C127" s="973"/>
      <c r="D127" s="977"/>
      <c r="E127" s="978"/>
      <c r="F127" s="979"/>
      <c r="G127" s="979"/>
    </row>
    <row r="128" spans="1:7" s="980" customFormat="1">
      <c r="A128" s="973"/>
      <c r="B128" s="974"/>
      <c r="C128" s="973"/>
      <c r="D128" s="977"/>
      <c r="E128" s="978"/>
      <c r="F128" s="979"/>
      <c r="G128" s="979"/>
    </row>
    <row r="129" spans="1:7" s="980" customFormat="1">
      <c r="A129" s="973"/>
      <c r="B129" s="974"/>
      <c r="C129" s="973"/>
      <c r="D129" s="977"/>
      <c r="E129" s="978"/>
      <c r="F129" s="979"/>
      <c r="G129" s="979"/>
    </row>
    <row r="130" spans="1:7" s="980" customFormat="1">
      <c r="A130" s="973"/>
      <c r="B130" s="974"/>
      <c r="C130" s="973"/>
      <c r="D130" s="977"/>
      <c r="E130" s="978"/>
      <c r="F130" s="979"/>
      <c r="G130" s="979"/>
    </row>
    <row r="131" spans="1:7" s="980" customFormat="1">
      <c r="A131" s="973"/>
      <c r="B131" s="974"/>
      <c r="C131" s="973"/>
      <c r="D131" s="977"/>
      <c r="E131" s="978"/>
      <c r="F131" s="979"/>
      <c r="G131" s="979"/>
    </row>
    <row r="132" spans="1:7" s="980" customFormat="1">
      <c r="A132" s="973"/>
      <c r="B132" s="974"/>
      <c r="C132" s="973"/>
      <c r="D132" s="977"/>
      <c r="E132" s="978"/>
      <c r="F132" s="979"/>
      <c r="G132" s="979"/>
    </row>
    <row r="133" spans="1:7" s="980" customFormat="1">
      <c r="A133" s="973"/>
      <c r="B133" s="974"/>
      <c r="C133" s="973"/>
      <c r="D133" s="977"/>
      <c r="E133" s="978"/>
      <c r="F133" s="979"/>
      <c r="G133" s="979"/>
    </row>
    <row r="134" spans="1:7" s="980" customFormat="1">
      <c r="A134" s="973"/>
      <c r="B134" s="974"/>
      <c r="C134" s="973"/>
      <c r="D134" s="977"/>
      <c r="E134" s="978"/>
      <c r="F134" s="979"/>
      <c r="G134" s="979"/>
    </row>
    <row r="135" spans="1:7" s="980" customFormat="1">
      <c r="A135" s="973"/>
      <c r="B135" s="974"/>
      <c r="C135" s="973"/>
      <c r="D135" s="977"/>
      <c r="E135" s="978"/>
      <c r="F135" s="979"/>
      <c r="G135" s="979"/>
    </row>
    <row r="136" spans="1:7" s="980" customFormat="1">
      <c r="A136" s="973"/>
      <c r="B136" s="974"/>
      <c r="C136" s="973"/>
      <c r="D136" s="977"/>
      <c r="E136" s="978"/>
      <c r="F136" s="979"/>
      <c r="G136" s="979"/>
    </row>
    <row r="137" spans="1:7" s="980" customFormat="1">
      <c r="A137" s="973"/>
      <c r="B137" s="974"/>
      <c r="C137" s="973"/>
      <c r="D137" s="977"/>
      <c r="E137" s="978"/>
      <c r="F137" s="979"/>
      <c r="G137" s="979"/>
    </row>
    <row r="138" spans="1:7" s="980" customFormat="1">
      <c r="A138" s="973"/>
      <c r="B138" s="974"/>
      <c r="C138" s="973"/>
      <c r="D138" s="977"/>
      <c r="E138" s="978"/>
      <c r="F138" s="979"/>
      <c r="G138" s="979"/>
    </row>
    <row r="139" spans="1:7" s="980" customFormat="1">
      <c r="A139" s="973"/>
      <c r="B139" s="974"/>
      <c r="C139" s="973"/>
      <c r="D139" s="977"/>
      <c r="E139" s="978"/>
      <c r="F139" s="979"/>
      <c r="G139" s="979"/>
    </row>
    <row r="140" spans="1:7" s="980" customFormat="1">
      <c r="A140" s="973"/>
      <c r="B140" s="974"/>
      <c r="C140" s="973"/>
      <c r="D140" s="977"/>
      <c r="E140" s="978"/>
      <c r="F140" s="979"/>
      <c r="G140" s="979"/>
    </row>
    <row r="141" spans="1:7" s="980" customFormat="1">
      <c r="A141" s="973"/>
      <c r="B141" s="974"/>
      <c r="C141" s="973"/>
      <c r="D141" s="977"/>
      <c r="E141" s="978"/>
      <c r="F141" s="979"/>
      <c r="G141" s="979"/>
    </row>
    <row r="142" spans="1:7" s="980" customFormat="1">
      <c r="A142" s="973"/>
      <c r="B142" s="974"/>
      <c r="C142" s="973"/>
      <c r="D142" s="977"/>
      <c r="E142" s="978"/>
      <c r="F142" s="979"/>
      <c r="G142" s="979"/>
    </row>
    <row r="143" spans="1:7" s="980" customFormat="1">
      <c r="A143" s="973"/>
      <c r="B143" s="974"/>
      <c r="C143" s="973"/>
      <c r="D143" s="977"/>
      <c r="E143" s="978"/>
      <c r="F143" s="979"/>
      <c r="G143" s="979"/>
    </row>
    <row r="144" spans="1:7" s="980" customFormat="1">
      <c r="A144" s="973"/>
      <c r="B144" s="974"/>
      <c r="C144" s="973"/>
      <c r="D144" s="977"/>
      <c r="E144" s="978"/>
      <c r="F144" s="979"/>
      <c r="G144" s="979"/>
    </row>
    <row r="145" spans="1:7" s="980" customFormat="1">
      <c r="A145" s="973"/>
      <c r="B145" s="974"/>
      <c r="C145" s="973"/>
      <c r="D145" s="977"/>
      <c r="E145" s="978"/>
      <c r="F145" s="979"/>
      <c r="G145" s="979"/>
    </row>
    <row r="146" spans="1:7" s="980" customFormat="1">
      <c r="A146" s="973"/>
      <c r="B146" s="974"/>
      <c r="C146" s="973"/>
      <c r="D146" s="977"/>
      <c r="E146" s="978"/>
      <c r="F146" s="979"/>
      <c r="G146" s="979"/>
    </row>
    <row r="147" spans="1:7" s="980" customFormat="1">
      <c r="A147" s="973"/>
      <c r="B147" s="974"/>
      <c r="C147" s="973"/>
      <c r="D147" s="977"/>
      <c r="E147" s="978"/>
      <c r="F147" s="979"/>
      <c r="G147" s="979"/>
    </row>
    <row r="148" spans="1:7" s="980" customFormat="1">
      <c r="A148" s="973"/>
      <c r="B148" s="974"/>
      <c r="C148" s="973"/>
      <c r="D148" s="977"/>
      <c r="E148" s="978"/>
      <c r="F148" s="979"/>
      <c r="G148" s="979"/>
    </row>
    <row r="149" spans="1:7" s="980" customFormat="1">
      <c r="A149" s="973"/>
      <c r="B149" s="974"/>
      <c r="C149" s="973"/>
      <c r="D149" s="977"/>
      <c r="E149" s="978"/>
      <c r="F149" s="979"/>
      <c r="G149" s="979"/>
    </row>
    <row r="150" spans="1:7" s="980" customFormat="1">
      <c r="A150" s="973"/>
      <c r="B150" s="974"/>
      <c r="C150" s="973"/>
      <c r="D150" s="977"/>
      <c r="E150" s="978"/>
      <c r="F150" s="979"/>
      <c r="G150" s="979"/>
    </row>
    <row r="151" spans="1:7" s="980" customFormat="1">
      <c r="A151" s="973"/>
      <c r="B151" s="974"/>
      <c r="C151" s="973"/>
      <c r="D151" s="977"/>
      <c r="E151" s="978"/>
      <c r="F151" s="979"/>
      <c r="G151" s="979"/>
    </row>
    <row r="152" spans="1:7" s="980" customFormat="1">
      <c r="A152" s="973"/>
      <c r="B152" s="974"/>
      <c r="C152" s="973"/>
      <c r="D152" s="977"/>
      <c r="E152" s="978"/>
      <c r="F152" s="979"/>
      <c r="G152" s="979"/>
    </row>
    <row r="153" spans="1:7" s="980" customFormat="1">
      <c r="A153" s="973"/>
      <c r="B153" s="974"/>
      <c r="C153" s="973"/>
      <c r="D153" s="977"/>
      <c r="E153" s="978"/>
      <c r="F153" s="979"/>
      <c r="G153" s="979"/>
    </row>
    <row r="154" spans="1:7" s="980" customFormat="1">
      <c r="A154" s="973"/>
      <c r="B154" s="974"/>
      <c r="C154" s="973"/>
      <c r="D154" s="977"/>
      <c r="E154" s="978"/>
      <c r="F154" s="979"/>
      <c r="G154" s="979"/>
    </row>
    <row r="155" spans="1:7" s="980" customFormat="1">
      <c r="A155" s="973"/>
      <c r="B155" s="974"/>
      <c r="C155" s="973"/>
      <c r="D155" s="977"/>
      <c r="E155" s="978"/>
      <c r="F155" s="979"/>
      <c r="G155" s="979"/>
    </row>
    <row r="156" spans="1:7" s="980" customFormat="1">
      <c r="A156" s="973"/>
      <c r="B156" s="974"/>
      <c r="C156" s="973"/>
      <c r="D156" s="977"/>
      <c r="E156" s="978"/>
      <c r="F156" s="979"/>
      <c r="G156" s="979"/>
    </row>
    <row r="157" spans="1:7" s="980" customFormat="1">
      <c r="A157" s="973"/>
      <c r="B157" s="974"/>
      <c r="C157" s="973"/>
      <c r="D157" s="977"/>
      <c r="E157" s="978"/>
      <c r="F157" s="979"/>
      <c r="G157" s="979"/>
    </row>
    <row r="158" spans="1:7" s="980" customFormat="1">
      <c r="A158" s="973"/>
      <c r="B158" s="974"/>
      <c r="C158" s="973"/>
      <c r="D158" s="977"/>
      <c r="E158" s="978"/>
      <c r="F158" s="979"/>
      <c r="G158" s="979"/>
    </row>
    <row r="159" spans="1:7" s="980" customFormat="1">
      <c r="A159" s="973"/>
      <c r="B159" s="974"/>
      <c r="C159" s="973"/>
      <c r="D159" s="977"/>
      <c r="E159" s="978"/>
      <c r="F159" s="979"/>
      <c r="G159" s="979"/>
    </row>
    <row r="160" spans="1:7" s="980" customFormat="1">
      <c r="A160" s="973"/>
      <c r="B160" s="974"/>
      <c r="C160" s="973"/>
      <c r="D160" s="977"/>
      <c r="E160" s="978"/>
      <c r="F160" s="979"/>
      <c r="G160" s="979"/>
    </row>
    <row r="161" spans="1:16111" s="980" customFormat="1">
      <c r="A161" s="973"/>
      <c r="B161" s="974"/>
      <c r="C161" s="973"/>
      <c r="D161" s="977"/>
      <c r="E161" s="978"/>
      <c r="F161" s="979"/>
      <c r="G161" s="979"/>
    </row>
    <row r="162" spans="1:16111" s="980" customFormat="1">
      <c r="A162" s="973"/>
      <c r="B162" s="974"/>
      <c r="C162" s="973"/>
      <c r="D162" s="977"/>
      <c r="E162" s="978"/>
      <c r="F162" s="979"/>
      <c r="G162" s="979"/>
    </row>
    <row r="163" spans="1:16111" s="980" customFormat="1">
      <c r="A163" s="973"/>
      <c r="B163" s="974"/>
      <c r="C163" s="973"/>
      <c r="D163" s="977"/>
      <c r="E163" s="978"/>
      <c r="F163" s="979"/>
      <c r="G163" s="979"/>
    </row>
    <row r="164" spans="1:16111" s="982" customFormat="1">
      <c r="A164" s="973"/>
      <c r="B164" s="974"/>
      <c r="C164" s="974"/>
      <c r="D164" s="981"/>
      <c r="E164" s="976"/>
      <c r="F164" s="918"/>
      <c r="G164" s="918"/>
      <c r="H164" s="912"/>
      <c r="I164" s="912"/>
      <c r="J164" s="912"/>
      <c r="K164" s="912"/>
      <c r="L164" s="912"/>
      <c r="M164" s="912"/>
      <c r="N164" s="912"/>
      <c r="O164" s="912"/>
      <c r="P164" s="912"/>
      <c r="Q164" s="912"/>
      <c r="R164" s="912"/>
      <c r="S164" s="912"/>
      <c r="T164" s="912"/>
      <c r="U164" s="912"/>
      <c r="V164" s="912"/>
      <c r="W164" s="912"/>
      <c r="X164" s="912"/>
      <c r="Y164" s="912"/>
      <c r="Z164" s="912"/>
      <c r="AA164" s="912"/>
      <c r="AB164" s="912"/>
      <c r="AC164" s="912"/>
      <c r="AD164" s="912"/>
      <c r="AE164" s="912"/>
      <c r="AF164" s="912"/>
      <c r="AG164" s="912"/>
      <c r="AH164" s="912"/>
      <c r="AI164" s="912"/>
      <c r="AJ164" s="912"/>
      <c r="AK164" s="912"/>
      <c r="AL164" s="912"/>
      <c r="AM164" s="912"/>
      <c r="AN164" s="912"/>
      <c r="AO164" s="912"/>
      <c r="AP164" s="912"/>
      <c r="AQ164" s="912"/>
      <c r="AR164" s="912"/>
      <c r="AS164" s="912"/>
      <c r="AT164" s="912"/>
      <c r="AU164" s="912"/>
      <c r="AV164" s="912"/>
      <c r="AW164" s="912"/>
      <c r="AX164" s="912"/>
      <c r="AY164" s="912"/>
      <c r="AZ164" s="912"/>
      <c r="BA164" s="912"/>
      <c r="BB164" s="912"/>
      <c r="BC164" s="912"/>
      <c r="BD164" s="912"/>
      <c r="BE164" s="912"/>
      <c r="BF164" s="912"/>
      <c r="BG164" s="912"/>
      <c r="BH164" s="912"/>
      <c r="BI164" s="912"/>
      <c r="BJ164" s="912"/>
      <c r="BK164" s="912"/>
      <c r="BL164" s="912"/>
      <c r="BM164" s="912"/>
      <c r="BN164" s="912"/>
      <c r="BO164" s="912"/>
      <c r="BP164" s="912"/>
      <c r="BQ164" s="912"/>
      <c r="BR164" s="912"/>
      <c r="BS164" s="912"/>
      <c r="BT164" s="912"/>
      <c r="BU164" s="912"/>
      <c r="BV164" s="912"/>
      <c r="BW164" s="912"/>
      <c r="BX164" s="912"/>
      <c r="BY164" s="912"/>
      <c r="BZ164" s="912"/>
      <c r="CA164" s="912"/>
      <c r="CB164" s="912"/>
      <c r="CC164" s="912"/>
      <c r="CD164" s="912"/>
      <c r="CE164" s="912"/>
      <c r="CF164" s="912"/>
      <c r="CG164" s="912"/>
      <c r="CH164" s="912"/>
      <c r="CI164" s="912"/>
      <c r="CJ164" s="912"/>
      <c r="CK164" s="912"/>
      <c r="CL164" s="912"/>
      <c r="CM164" s="912"/>
      <c r="CN164" s="912"/>
      <c r="CO164" s="912"/>
      <c r="CP164" s="912"/>
      <c r="CQ164" s="912"/>
      <c r="CR164" s="912"/>
      <c r="CS164" s="912"/>
      <c r="CT164" s="912"/>
      <c r="CU164" s="912"/>
      <c r="CV164" s="912"/>
      <c r="CW164" s="912"/>
      <c r="CX164" s="912"/>
      <c r="CY164" s="912"/>
      <c r="CZ164" s="912"/>
      <c r="DA164" s="912"/>
      <c r="DB164" s="912"/>
      <c r="DC164" s="912"/>
      <c r="DD164" s="912"/>
      <c r="DE164" s="912"/>
      <c r="DF164" s="912"/>
      <c r="DG164" s="912"/>
      <c r="DH164" s="912"/>
      <c r="DI164" s="912"/>
      <c r="DJ164" s="912"/>
      <c r="DK164" s="912"/>
      <c r="DL164" s="912"/>
      <c r="DM164" s="912"/>
      <c r="DN164" s="912"/>
      <c r="DO164" s="912"/>
      <c r="DP164" s="912"/>
      <c r="DQ164" s="912"/>
      <c r="DR164" s="912"/>
      <c r="DS164" s="912"/>
      <c r="DT164" s="912"/>
      <c r="DU164" s="912"/>
      <c r="DV164" s="912"/>
      <c r="DW164" s="912"/>
      <c r="DX164" s="912"/>
      <c r="DY164" s="912"/>
      <c r="DZ164" s="912"/>
      <c r="EA164" s="912"/>
      <c r="EB164" s="912"/>
      <c r="EC164" s="912"/>
      <c r="ED164" s="912"/>
      <c r="EE164" s="912"/>
      <c r="EF164" s="912"/>
      <c r="EG164" s="912"/>
      <c r="EH164" s="912"/>
      <c r="EI164" s="912"/>
      <c r="EJ164" s="912"/>
      <c r="EK164" s="912"/>
      <c r="EL164" s="912"/>
      <c r="EM164" s="912"/>
      <c r="EN164" s="912"/>
      <c r="EO164" s="912"/>
      <c r="EP164" s="912"/>
      <c r="EQ164" s="912"/>
      <c r="ER164" s="912"/>
      <c r="ES164" s="912"/>
      <c r="ET164" s="912"/>
      <c r="EU164" s="912"/>
      <c r="EV164" s="912"/>
      <c r="EW164" s="912"/>
      <c r="EX164" s="912"/>
      <c r="EY164" s="912"/>
      <c r="EZ164" s="912"/>
      <c r="FA164" s="912"/>
      <c r="FB164" s="912"/>
      <c r="FC164" s="912"/>
      <c r="FD164" s="912"/>
      <c r="FE164" s="912"/>
      <c r="FF164" s="912"/>
      <c r="FG164" s="912"/>
      <c r="FH164" s="912"/>
      <c r="FI164" s="912"/>
      <c r="FJ164" s="912"/>
      <c r="FK164" s="912"/>
      <c r="FL164" s="912"/>
      <c r="FM164" s="912"/>
      <c r="FN164" s="912"/>
      <c r="FO164" s="912"/>
      <c r="FP164" s="912"/>
      <c r="FQ164" s="912"/>
      <c r="FR164" s="912"/>
      <c r="FS164" s="912"/>
      <c r="FT164" s="912"/>
      <c r="FU164" s="912"/>
      <c r="FV164" s="912"/>
      <c r="FW164" s="912"/>
      <c r="FX164" s="912"/>
      <c r="FY164" s="912"/>
      <c r="FZ164" s="912"/>
      <c r="GA164" s="912"/>
      <c r="GB164" s="912"/>
      <c r="GC164" s="912"/>
      <c r="GD164" s="912"/>
      <c r="GE164" s="912"/>
      <c r="GF164" s="912"/>
      <c r="GG164" s="912"/>
      <c r="GH164" s="912"/>
      <c r="GI164" s="912"/>
      <c r="GJ164" s="912"/>
      <c r="GK164" s="912"/>
      <c r="GL164" s="912"/>
      <c r="GM164" s="912"/>
      <c r="GN164" s="912"/>
      <c r="GO164" s="912"/>
      <c r="GP164" s="912"/>
      <c r="GQ164" s="912"/>
      <c r="GR164" s="912"/>
      <c r="GS164" s="912"/>
      <c r="GT164" s="912"/>
      <c r="GU164" s="912"/>
      <c r="GV164" s="912"/>
      <c r="GW164" s="912"/>
      <c r="GX164" s="912"/>
      <c r="GY164" s="912"/>
      <c r="GZ164" s="912"/>
      <c r="HA164" s="912"/>
      <c r="HB164" s="912"/>
      <c r="HC164" s="912"/>
      <c r="HD164" s="912"/>
      <c r="HE164" s="912"/>
      <c r="HF164" s="912"/>
      <c r="HG164" s="912"/>
      <c r="HH164" s="912"/>
      <c r="HI164" s="912"/>
      <c r="HJ164" s="912"/>
      <c r="HK164" s="912"/>
      <c r="HL164" s="912"/>
      <c r="HM164" s="912"/>
      <c r="HN164" s="912"/>
      <c r="HO164" s="912"/>
      <c r="HP164" s="912"/>
      <c r="HQ164" s="912"/>
      <c r="HR164" s="912"/>
      <c r="HS164" s="912"/>
      <c r="HT164" s="912"/>
      <c r="HU164" s="912"/>
      <c r="HV164" s="912"/>
      <c r="HW164" s="912"/>
      <c r="HX164" s="912"/>
      <c r="HY164" s="912"/>
      <c r="HZ164" s="912"/>
      <c r="IA164" s="912"/>
      <c r="IB164" s="912"/>
      <c r="IC164" s="912"/>
      <c r="ID164" s="912"/>
      <c r="IE164" s="912"/>
      <c r="IF164" s="912"/>
      <c r="IG164" s="912"/>
      <c r="IH164" s="912"/>
      <c r="II164" s="912"/>
      <c r="IJ164" s="912"/>
      <c r="IK164" s="912"/>
      <c r="IL164" s="912"/>
      <c r="IM164" s="912"/>
      <c r="IN164" s="912"/>
      <c r="IO164" s="912"/>
      <c r="IP164" s="912"/>
      <c r="IQ164" s="912"/>
      <c r="IR164" s="912"/>
      <c r="IS164" s="912"/>
      <c r="IT164" s="912"/>
      <c r="IU164" s="912"/>
      <c r="IV164" s="912"/>
      <c r="IW164" s="912"/>
      <c r="IX164" s="912"/>
      <c r="IY164" s="912"/>
      <c r="IZ164" s="912"/>
      <c r="JA164" s="912"/>
      <c r="JB164" s="912"/>
      <c r="JC164" s="912"/>
      <c r="JD164" s="912"/>
      <c r="JE164" s="912"/>
      <c r="JF164" s="912"/>
      <c r="JG164" s="912"/>
      <c r="JH164" s="912"/>
      <c r="JI164" s="912"/>
      <c r="JJ164" s="912"/>
      <c r="JK164" s="912"/>
      <c r="JL164" s="912"/>
      <c r="JM164" s="912"/>
      <c r="JN164" s="912"/>
      <c r="JO164" s="912"/>
      <c r="JP164" s="912"/>
      <c r="JQ164" s="912"/>
      <c r="JR164" s="912"/>
      <c r="JS164" s="912"/>
      <c r="JT164" s="912"/>
      <c r="JU164" s="912"/>
      <c r="JV164" s="912"/>
      <c r="JW164" s="912"/>
      <c r="JX164" s="912"/>
      <c r="JY164" s="912"/>
      <c r="JZ164" s="912"/>
      <c r="KA164" s="912"/>
      <c r="KB164" s="912"/>
      <c r="KC164" s="912"/>
      <c r="KD164" s="912"/>
      <c r="KE164" s="912"/>
      <c r="KF164" s="912"/>
      <c r="KG164" s="912"/>
      <c r="KH164" s="912"/>
      <c r="KI164" s="912"/>
      <c r="KJ164" s="912"/>
      <c r="KK164" s="912"/>
      <c r="KL164" s="912"/>
      <c r="KM164" s="912"/>
      <c r="KN164" s="912"/>
      <c r="KO164" s="912"/>
      <c r="KP164" s="912"/>
      <c r="KQ164" s="912"/>
      <c r="KR164" s="912"/>
      <c r="KS164" s="912"/>
      <c r="KT164" s="912"/>
      <c r="KU164" s="912"/>
      <c r="KV164" s="912"/>
      <c r="KW164" s="912"/>
      <c r="KX164" s="912"/>
      <c r="KY164" s="912"/>
      <c r="KZ164" s="912"/>
      <c r="LA164" s="912"/>
      <c r="LB164" s="912"/>
      <c r="LC164" s="912"/>
      <c r="LD164" s="912"/>
      <c r="LE164" s="912"/>
      <c r="LF164" s="912"/>
      <c r="LG164" s="912"/>
      <c r="LH164" s="912"/>
      <c r="LI164" s="912"/>
      <c r="LJ164" s="912"/>
      <c r="LK164" s="912"/>
      <c r="LL164" s="912"/>
      <c r="LM164" s="912"/>
      <c r="LN164" s="912"/>
      <c r="LO164" s="912"/>
      <c r="LP164" s="912"/>
      <c r="LQ164" s="912"/>
      <c r="LR164" s="912"/>
      <c r="LS164" s="912"/>
      <c r="LT164" s="912"/>
      <c r="LU164" s="912"/>
      <c r="LV164" s="912"/>
      <c r="LW164" s="912"/>
      <c r="LX164" s="912"/>
      <c r="LY164" s="912"/>
      <c r="LZ164" s="912"/>
      <c r="MA164" s="912"/>
      <c r="MB164" s="912"/>
      <c r="MC164" s="912"/>
      <c r="MD164" s="912"/>
      <c r="ME164" s="912"/>
      <c r="MF164" s="912"/>
      <c r="MG164" s="912"/>
      <c r="MH164" s="912"/>
      <c r="MI164" s="912"/>
      <c r="MJ164" s="912"/>
      <c r="MK164" s="912"/>
      <c r="ML164" s="912"/>
      <c r="MM164" s="912"/>
      <c r="MN164" s="912"/>
      <c r="MO164" s="912"/>
      <c r="MP164" s="912"/>
      <c r="MQ164" s="912"/>
      <c r="MR164" s="912"/>
      <c r="MS164" s="912"/>
      <c r="MT164" s="912"/>
      <c r="MU164" s="912"/>
      <c r="MV164" s="912"/>
      <c r="MW164" s="912"/>
      <c r="MX164" s="912"/>
      <c r="MY164" s="912"/>
      <c r="MZ164" s="912"/>
      <c r="NA164" s="912"/>
      <c r="NB164" s="912"/>
      <c r="NC164" s="912"/>
      <c r="ND164" s="912"/>
      <c r="NE164" s="912"/>
      <c r="NF164" s="912"/>
      <c r="NG164" s="912"/>
      <c r="NH164" s="912"/>
      <c r="NI164" s="912"/>
      <c r="NJ164" s="912"/>
      <c r="NK164" s="912"/>
      <c r="NL164" s="912"/>
      <c r="NM164" s="912"/>
      <c r="NN164" s="912"/>
      <c r="NO164" s="912"/>
      <c r="NP164" s="912"/>
      <c r="NQ164" s="912"/>
      <c r="NR164" s="912"/>
      <c r="NS164" s="912"/>
      <c r="NT164" s="912"/>
      <c r="NU164" s="912"/>
      <c r="NV164" s="912"/>
      <c r="NW164" s="912"/>
      <c r="NX164" s="912"/>
      <c r="NY164" s="912"/>
      <c r="NZ164" s="912"/>
      <c r="OA164" s="912"/>
      <c r="OB164" s="912"/>
      <c r="OC164" s="912"/>
      <c r="OD164" s="912"/>
      <c r="OE164" s="912"/>
      <c r="OF164" s="912"/>
      <c r="OG164" s="912"/>
      <c r="OH164" s="912"/>
      <c r="OI164" s="912"/>
      <c r="OJ164" s="912"/>
      <c r="OK164" s="912"/>
      <c r="OL164" s="912"/>
      <c r="OM164" s="912"/>
      <c r="ON164" s="912"/>
      <c r="OO164" s="912"/>
      <c r="OP164" s="912"/>
      <c r="OQ164" s="912"/>
      <c r="OR164" s="912"/>
      <c r="OS164" s="912"/>
      <c r="OT164" s="912"/>
      <c r="OU164" s="912"/>
      <c r="OV164" s="912"/>
      <c r="OW164" s="912"/>
      <c r="OX164" s="912"/>
      <c r="OY164" s="912"/>
      <c r="OZ164" s="912"/>
      <c r="PA164" s="912"/>
      <c r="PB164" s="912"/>
      <c r="PC164" s="912"/>
      <c r="PD164" s="912"/>
      <c r="PE164" s="912"/>
      <c r="PF164" s="912"/>
      <c r="PG164" s="912"/>
      <c r="PH164" s="912"/>
      <c r="PI164" s="912"/>
      <c r="PJ164" s="912"/>
      <c r="PK164" s="912"/>
      <c r="PL164" s="912"/>
      <c r="PM164" s="912"/>
      <c r="PN164" s="912"/>
      <c r="PO164" s="912"/>
      <c r="PP164" s="912"/>
      <c r="PQ164" s="912"/>
      <c r="PR164" s="912"/>
      <c r="PS164" s="912"/>
      <c r="PT164" s="912"/>
      <c r="PU164" s="912"/>
      <c r="PV164" s="912"/>
      <c r="PW164" s="912"/>
      <c r="PX164" s="912"/>
      <c r="PY164" s="912"/>
      <c r="PZ164" s="912"/>
      <c r="QA164" s="912"/>
      <c r="QB164" s="912"/>
      <c r="QC164" s="912"/>
      <c r="QD164" s="912"/>
      <c r="QE164" s="912"/>
      <c r="QF164" s="912"/>
      <c r="QG164" s="912"/>
      <c r="QH164" s="912"/>
      <c r="QI164" s="912"/>
      <c r="QJ164" s="912"/>
      <c r="QK164" s="912"/>
      <c r="QL164" s="912"/>
      <c r="QM164" s="912"/>
      <c r="QN164" s="912"/>
      <c r="QO164" s="912"/>
      <c r="QP164" s="912"/>
      <c r="QQ164" s="912"/>
      <c r="QR164" s="912"/>
      <c r="QS164" s="912"/>
      <c r="QT164" s="912"/>
      <c r="QU164" s="912"/>
      <c r="QV164" s="912"/>
      <c r="QW164" s="912"/>
      <c r="QX164" s="912"/>
      <c r="QY164" s="912"/>
      <c r="QZ164" s="912"/>
      <c r="RA164" s="912"/>
      <c r="RB164" s="912"/>
      <c r="RC164" s="912"/>
      <c r="RD164" s="912"/>
      <c r="RE164" s="912"/>
      <c r="RF164" s="912"/>
      <c r="RG164" s="912"/>
      <c r="RH164" s="912"/>
      <c r="RI164" s="912"/>
      <c r="RJ164" s="912"/>
      <c r="RK164" s="912"/>
      <c r="RL164" s="912"/>
      <c r="RM164" s="912"/>
      <c r="RN164" s="912"/>
      <c r="RO164" s="912"/>
      <c r="RP164" s="912"/>
      <c r="RQ164" s="912"/>
      <c r="RR164" s="912"/>
      <c r="RS164" s="912"/>
      <c r="RT164" s="912"/>
      <c r="RU164" s="912"/>
      <c r="RV164" s="912"/>
      <c r="RW164" s="912"/>
      <c r="RX164" s="912"/>
      <c r="RY164" s="912"/>
      <c r="RZ164" s="912"/>
      <c r="SA164" s="912"/>
      <c r="SB164" s="912"/>
      <c r="SC164" s="912"/>
      <c r="SD164" s="912"/>
      <c r="SE164" s="912"/>
      <c r="SF164" s="912"/>
      <c r="SG164" s="912"/>
      <c r="SH164" s="912"/>
      <c r="SI164" s="912"/>
      <c r="SJ164" s="912"/>
      <c r="SK164" s="912"/>
      <c r="SL164" s="912"/>
      <c r="SM164" s="912"/>
      <c r="SN164" s="912"/>
      <c r="SO164" s="912"/>
      <c r="SP164" s="912"/>
      <c r="SQ164" s="912"/>
      <c r="SR164" s="912"/>
      <c r="SS164" s="912"/>
      <c r="ST164" s="912"/>
      <c r="SU164" s="912"/>
      <c r="SV164" s="912"/>
      <c r="SW164" s="912"/>
      <c r="SX164" s="912"/>
      <c r="SY164" s="912"/>
      <c r="SZ164" s="912"/>
      <c r="TA164" s="912"/>
      <c r="TB164" s="912"/>
      <c r="TC164" s="912"/>
      <c r="TD164" s="912"/>
      <c r="TE164" s="912"/>
      <c r="TF164" s="912"/>
      <c r="TG164" s="912"/>
      <c r="TH164" s="912"/>
      <c r="TI164" s="912"/>
      <c r="TJ164" s="912"/>
      <c r="TK164" s="912"/>
      <c r="TL164" s="912"/>
      <c r="TM164" s="912"/>
      <c r="TN164" s="912"/>
      <c r="TO164" s="912"/>
      <c r="TP164" s="912"/>
      <c r="TQ164" s="912"/>
      <c r="TR164" s="912"/>
      <c r="TS164" s="912"/>
      <c r="TT164" s="912"/>
      <c r="TU164" s="912"/>
      <c r="TV164" s="912"/>
      <c r="TW164" s="912"/>
      <c r="TX164" s="912"/>
      <c r="TY164" s="912"/>
      <c r="TZ164" s="912"/>
      <c r="UA164" s="912"/>
      <c r="UB164" s="912"/>
      <c r="UC164" s="912"/>
      <c r="UD164" s="912"/>
      <c r="UE164" s="912"/>
      <c r="UF164" s="912"/>
      <c r="UG164" s="912"/>
      <c r="UH164" s="912"/>
      <c r="UI164" s="912"/>
      <c r="UJ164" s="912"/>
      <c r="UK164" s="912"/>
      <c r="UL164" s="912"/>
      <c r="UM164" s="912"/>
      <c r="UN164" s="912"/>
      <c r="UO164" s="912"/>
      <c r="UP164" s="912"/>
      <c r="UQ164" s="912"/>
      <c r="UR164" s="912"/>
      <c r="US164" s="912"/>
      <c r="UT164" s="912"/>
      <c r="UU164" s="912"/>
      <c r="UV164" s="912"/>
      <c r="UW164" s="912"/>
      <c r="UX164" s="912"/>
      <c r="UY164" s="912"/>
      <c r="UZ164" s="912"/>
      <c r="VA164" s="912"/>
      <c r="VB164" s="912"/>
      <c r="VC164" s="912"/>
      <c r="VD164" s="912"/>
      <c r="VE164" s="912"/>
      <c r="VF164" s="912"/>
      <c r="VG164" s="912"/>
      <c r="VH164" s="912"/>
      <c r="VI164" s="912"/>
      <c r="VJ164" s="912"/>
      <c r="VK164" s="912"/>
      <c r="VL164" s="912"/>
      <c r="VM164" s="912"/>
      <c r="VN164" s="912"/>
      <c r="VO164" s="912"/>
      <c r="VP164" s="912"/>
      <c r="VQ164" s="912"/>
      <c r="VR164" s="912"/>
      <c r="VS164" s="912"/>
      <c r="VT164" s="912"/>
      <c r="VU164" s="912"/>
      <c r="VV164" s="912"/>
      <c r="VW164" s="912"/>
      <c r="VX164" s="912"/>
      <c r="VY164" s="912"/>
      <c r="VZ164" s="912"/>
      <c r="WA164" s="912"/>
      <c r="WB164" s="912"/>
      <c r="WC164" s="912"/>
      <c r="WD164" s="912"/>
      <c r="WE164" s="912"/>
      <c r="WF164" s="912"/>
      <c r="WG164" s="912"/>
      <c r="WH164" s="912"/>
      <c r="WI164" s="912"/>
      <c r="WJ164" s="912"/>
      <c r="WK164" s="912"/>
      <c r="WL164" s="912"/>
      <c r="WM164" s="912"/>
      <c r="WN164" s="912"/>
      <c r="WO164" s="912"/>
      <c r="WP164" s="912"/>
      <c r="WQ164" s="912"/>
      <c r="WR164" s="912"/>
      <c r="WS164" s="912"/>
      <c r="WT164" s="912"/>
      <c r="WU164" s="912"/>
      <c r="WV164" s="912"/>
      <c r="WW164" s="912"/>
      <c r="WX164" s="912"/>
      <c r="WY164" s="912"/>
      <c r="WZ164" s="912"/>
      <c r="XA164" s="912"/>
      <c r="XB164" s="912"/>
      <c r="XC164" s="912"/>
      <c r="XD164" s="912"/>
      <c r="XE164" s="912"/>
      <c r="XF164" s="912"/>
      <c r="XG164" s="912"/>
      <c r="XH164" s="912"/>
      <c r="XI164" s="912"/>
      <c r="XJ164" s="912"/>
      <c r="XK164" s="912"/>
      <c r="XL164" s="912"/>
      <c r="XM164" s="912"/>
      <c r="XN164" s="912"/>
      <c r="XO164" s="912"/>
      <c r="XP164" s="912"/>
      <c r="XQ164" s="912"/>
      <c r="XR164" s="912"/>
      <c r="XS164" s="912"/>
      <c r="XT164" s="912"/>
      <c r="XU164" s="912"/>
      <c r="XV164" s="912"/>
      <c r="XW164" s="912"/>
      <c r="XX164" s="912"/>
      <c r="XY164" s="912"/>
      <c r="XZ164" s="912"/>
      <c r="YA164" s="912"/>
      <c r="YB164" s="912"/>
      <c r="YC164" s="912"/>
      <c r="YD164" s="912"/>
      <c r="YE164" s="912"/>
      <c r="YF164" s="912"/>
      <c r="YG164" s="912"/>
      <c r="YH164" s="912"/>
      <c r="YI164" s="912"/>
      <c r="YJ164" s="912"/>
      <c r="YK164" s="912"/>
      <c r="YL164" s="912"/>
      <c r="YM164" s="912"/>
      <c r="YN164" s="912"/>
      <c r="YO164" s="912"/>
      <c r="YP164" s="912"/>
      <c r="YQ164" s="912"/>
      <c r="YR164" s="912"/>
      <c r="YS164" s="912"/>
      <c r="YT164" s="912"/>
      <c r="YU164" s="912"/>
      <c r="YV164" s="912"/>
      <c r="YW164" s="912"/>
      <c r="YX164" s="912"/>
      <c r="YY164" s="912"/>
      <c r="YZ164" s="912"/>
      <c r="ZA164" s="912"/>
      <c r="ZB164" s="912"/>
      <c r="ZC164" s="912"/>
      <c r="ZD164" s="912"/>
      <c r="ZE164" s="912"/>
      <c r="ZF164" s="912"/>
      <c r="ZG164" s="912"/>
      <c r="ZH164" s="912"/>
      <c r="ZI164" s="912"/>
      <c r="ZJ164" s="912"/>
      <c r="ZK164" s="912"/>
      <c r="ZL164" s="912"/>
      <c r="ZM164" s="912"/>
      <c r="ZN164" s="912"/>
      <c r="ZO164" s="912"/>
      <c r="ZP164" s="912"/>
      <c r="ZQ164" s="912"/>
      <c r="ZR164" s="912"/>
      <c r="ZS164" s="912"/>
      <c r="ZT164" s="912"/>
      <c r="ZU164" s="912"/>
      <c r="ZV164" s="912"/>
      <c r="ZW164" s="912"/>
      <c r="ZX164" s="912"/>
      <c r="ZY164" s="912"/>
      <c r="ZZ164" s="912"/>
      <c r="AAA164" s="912"/>
      <c r="AAB164" s="912"/>
      <c r="AAC164" s="912"/>
      <c r="AAD164" s="912"/>
      <c r="AAE164" s="912"/>
      <c r="AAF164" s="912"/>
      <c r="AAG164" s="912"/>
      <c r="AAH164" s="912"/>
      <c r="AAI164" s="912"/>
      <c r="AAJ164" s="912"/>
      <c r="AAK164" s="912"/>
      <c r="AAL164" s="912"/>
      <c r="AAM164" s="912"/>
      <c r="AAN164" s="912"/>
      <c r="AAO164" s="912"/>
      <c r="AAP164" s="912"/>
      <c r="AAQ164" s="912"/>
      <c r="AAR164" s="912"/>
      <c r="AAS164" s="912"/>
      <c r="AAT164" s="912"/>
      <c r="AAU164" s="912"/>
      <c r="AAV164" s="912"/>
      <c r="AAW164" s="912"/>
      <c r="AAX164" s="912"/>
      <c r="AAY164" s="912"/>
      <c r="AAZ164" s="912"/>
      <c r="ABA164" s="912"/>
      <c r="ABB164" s="912"/>
      <c r="ABC164" s="912"/>
      <c r="ABD164" s="912"/>
      <c r="ABE164" s="912"/>
      <c r="ABF164" s="912"/>
      <c r="ABG164" s="912"/>
      <c r="ABH164" s="912"/>
      <c r="ABI164" s="912"/>
      <c r="ABJ164" s="912"/>
      <c r="ABK164" s="912"/>
      <c r="ABL164" s="912"/>
      <c r="ABM164" s="912"/>
      <c r="ABN164" s="912"/>
      <c r="ABO164" s="912"/>
      <c r="ABP164" s="912"/>
      <c r="ABQ164" s="912"/>
      <c r="ABR164" s="912"/>
      <c r="ABS164" s="912"/>
      <c r="ABT164" s="912"/>
      <c r="ABU164" s="912"/>
      <c r="ABV164" s="912"/>
      <c r="ABW164" s="912"/>
      <c r="ABX164" s="912"/>
      <c r="ABY164" s="912"/>
      <c r="ABZ164" s="912"/>
      <c r="ACA164" s="912"/>
      <c r="ACB164" s="912"/>
      <c r="ACC164" s="912"/>
      <c r="ACD164" s="912"/>
      <c r="ACE164" s="912"/>
      <c r="ACF164" s="912"/>
      <c r="ACG164" s="912"/>
      <c r="ACH164" s="912"/>
      <c r="ACI164" s="912"/>
      <c r="ACJ164" s="912"/>
      <c r="ACK164" s="912"/>
      <c r="ACL164" s="912"/>
      <c r="ACM164" s="912"/>
      <c r="ACN164" s="912"/>
      <c r="ACO164" s="912"/>
      <c r="ACP164" s="912"/>
      <c r="ACQ164" s="912"/>
      <c r="ACR164" s="912"/>
      <c r="ACS164" s="912"/>
      <c r="ACT164" s="912"/>
      <c r="ACU164" s="912"/>
      <c r="ACV164" s="912"/>
      <c r="ACW164" s="912"/>
      <c r="ACX164" s="912"/>
      <c r="ACY164" s="912"/>
      <c r="ACZ164" s="912"/>
      <c r="ADA164" s="912"/>
      <c r="ADB164" s="912"/>
      <c r="ADC164" s="912"/>
      <c r="ADD164" s="912"/>
      <c r="ADE164" s="912"/>
      <c r="ADF164" s="912"/>
      <c r="ADG164" s="912"/>
      <c r="ADH164" s="912"/>
      <c r="ADI164" s="912"/>
      <c r="ADJ164" s="912"/>
      <c r="ADK164" s="912"/>
      <c r="ADL164" s="912"/>
      <c r="ADM164" s="912"/>
      <c r="ADN164" s="912"/>
      <c r="ADO164" s="912"/>
      <c r="ADP164" s="912"/>
      <c r="ADQ164" s="912"/>
      <c r="ADR164" s="912"/>
      <c r="ADS164" s="912"/>
      <c r="ADT164" s="912"/>
      <c r="ADU164" s="912"/>
      <c r="ADV164" s="912"/>
      <c r="ADW164" s="912"/>
      <c r="ADX164" s="912"/>
      <c r="ADY164" s="912"/>
      <c r="ADZ164" s="912"/>
      <c r="AEA164" s="912"/>
      <c r="AEB164" s="912"/>
      <c r="AEC164" s="912"/>
      <c r="AED164" s="912"/>
      <c r="AEE164" s="912"/>
      <c r="AEF164" s="912"/>
      <c r="AEG164" s="912"/>
      <c r="AEH164" s="912"/>
      <c r="AEI164" s="912"/>
      <c r="AEJ164" s="912"/>
      <c r="AEK164" s="912"/>
      <c r="AEL164" s="912"/>
      <c r="AEM164" s="912"/>
      <c r="AEN164" s="912"/>
      <c r="AEO164" s="912"/>
      <c r="AEP164" s="912"/>
      <c r="AEQ164" s="912"/>
      <c r="AER164" s="912"/>
      <c r="AES164" s="912"/>
      <c r="AET164" s="912"/>
      <c r="AEU164" s="912"/>
      <c r="AEV164" s="912"/>
      <c r="AEW164" s="912"/>
      <c r="AEX164" s="912"/>
      <c r="AEY164" s="912"/>
      <c r="AEZ164" s="912"/>
      <c r="AFA164" s="912"/>
      <c r="AFB164" s="912"/>
      <c r="AFC164" s="912"/>
      <c r="AFD164" s="912"/>
      <c r="AFE164" s="912"/>
      <c r="AFF164" s="912"/>
      <c r="AFG164" s="912"/>
      <c r="AFH164" s="912"/>
      <c r="AFI164" s="912"/>
      <c r="AFJ164" s="912"/>
      <c r="AFK164" s="912"/>
      <c r="AFL164" s="912"/>
      <c r="AFM164" s="912"/>
      <c r="AFN164" s="912"/>
      <c r="AFO164" s="912"/>
      <c r="AFP164" s="912"/>
      <c r="AFQ164" s="912"/>
      <c r="AFR164" s="912"/>
      <c r="AFS164" s="912"/>
      <c r="AFT164" s="912"/>
      <c r="AFU164" s="912"/>
      <c r="AFV164" s="912"/>
      <c r="AFW164" s="912"/>
      <c r="AFX164" s="912"/>
      <c r="AFY164" s="912"/>
      <c r="AFZ164" s="912"/>
      <c r="AGA164" s="912"/>
      <c r="AGB164" s="912"/>
      <c r="AGC164" s="912"/>
      <c r="AGD164" s="912"/>
      <c r="AGE164" s="912"/>
      <c r="AGF164" s="912"/>
      <c r="AGG164" s="912"/>
      <c r="AGH164" s="912"/>
      <c r="AGI164" s="912"/>
      <c r="AGJ164" s="912"/>
      <c r="AGK164" s="912"/>
      <c r="AGL164" s="912"/>
      <c r="AGM164" s="912"/>
      <c r="AGN164" s="912"/>
      <c r="AGO164" s="912"/>
      <c r="AGP164" s="912"/>
      <c r="AGQ164" s="912"/>
      <c r="AGR164" s="912"/>
      <c r="AGS164" s="912"/>
      <c r="AGT164" s="912"/>
      <c r="AGU164" s="912"/>
      <c r="AGV164" s="912"/>
      <c r="AGW164" s="912"/>
      <c r="AGX164" s="912"/>
      <c r="AGY164" s="912"/>
      <c r="AGZ164" s="912"/>
      <c r="AHA164" s="912"/>
      <c r="AHB164" s="912"/>
      <c r="AHC164" s="912"/>
      <c r="AHD164" s="912"/>
      <c r="AHE164" s="912"/>
      <c r="AHF164" s="912"/>
      <c r="AHG164" s="912"/>
      <c r="AHH164" s="912"/>
      <c r="AHI164" s="912"/>
      <c r="AHJ164" s="912"/>
      <c r="AHK164" s="912"/>
      <c r="AHL164" s="912"/>
      <c r="AHM164" s="912"/>
      <c r="AHN164" s="912"/>
      <c r="AHO164" s="912"/>
      <c r="AHP164" s="912"/>
      <c r="AHQ164" s="912"/>
      <c r="AHR164" s="912"/>
      <c r="AHS164" s="912"/>
      <c r="AHT164" s="912"/>
      <c r="AHU164" s="912"/>
      <c r="AHV164" s="912"/>
      <c r="AHW164" s="912"/>
      <c r="AHX164" s="912"/>
      <c r="AHY164" s="912"/>
      <c r="AHZ164" s="912"/>
      <c r="AIA164" s="912"/>
      <c r="AIB164" s="912"/>
      <c r="AIC164" s="912"/>
      <c r="AID164" s="912"/>
      <c r="AIE164" s="912"/>
      <c r="AIF164" s="912"/>
      <c r="AIG164" s="912"/>
      <c r="AIH164" s="912"/>
      <c r="AII164" s="912"/>
      <c r="AIJ164" s="912"/>
      <c r="AIK164" s="912"/>
      <c r="AIL164" s="912"/>
      <c r="AIM164" s="912"/>
      <c r="AIN164" s="912"/>
      <c r="AIO164" s="912"/>
      <c r="AIP164" s="912"/>
      <c r="AIQ164" s="912"/>
      <c r="AIR164" s="912"/>
      <c r="AIS164" s="912"/>
      <c r="AIT164" s="912"/>
      <c r="AIU164" s="912"/>
      <c r="AIV164" s="912"/>
      <c r="AIW164" s="912"/>
      <c r="AIX164" s="912"/>
      <c r="AIY164" s="912"/>
      <c r="AIZ164" s="912"/>
      <c r="AJA164" s="912"/>
      <c r="AJB164" s="912"/>
      <c r="AJC164" s="912"/>
      <c r="AJD164" s="912"/>
      <c r="AJE164" s="912"/>
      <c r="AJF164" s="912"/>
      <c r="AJG164" s="912"/>
      <c r="AJH164" s="912"/>
      <c r="AJI164" s="912"/>
      <c r="AJJ164" s="912"/>
      <c r="AJK164" s="912"/>
      <c r="AJL164" s="912"/>
      <c r="AJM164" s="912"/>
      <c r="AJN164" s="912"/>
      <c r="AJO164" s="912"/>
      <c r="AJP164" s="912"/>
      <c r="AJQ164" s="912"/>
      <c r="AJR164" s="912"/>
      <c r="AJS164" s="912"/>
      <c r="AJT164" s="912"/>
      <c r="AJU164" s="912"/>
      <c r="AJV164" s="912"/>
      <c r="AJW164" s="912"/>
      <c r="AJX164" s="912"/>
      <c r="AJY164" s="912"/>
      <c r="AJZ164" s="912"/>
      <c r="AKA164" s="912"/>
      <c r="AKB164" s="912"/>
      <c r="AKC164" s="912"/>
      <c r="AKD164" s="912"/>
      <c r="AKE164" s="912"/>
      <c r="AKF164" s="912"/>
      <c r="AKG164" s="912"/>
      <c r="AKH164" s="912"/>
      <c r="AKI164" s="912"/>
      <c r="AKJ164" s="912"/>
      <c r="AKK164" s="912"/>
      <c r="AKL164" s="912"/>
      <c r="AKM164" s="912"/>
      <c r="AKN164" s="912"/>
      <c r="AKO164" s="912"/>
      <c r="AKP164" s="912"/>
      <c r="AKQ164" s="912"/>
      <c r="AKR164" s="912"/>
      <c r="AKS164" s="912"/>
      <c r="AKT164" s="912"/>
      <c r="AKU164" s="912"/>
      <c r="AKV164" s="912"/>
      <c r="AKW164" s="912"/>
      <c r="AKX164" s="912"/>
      <c r="AKY164" s="912"/>
      <c r="AKZ164" s="912"/>
      <c r="ALA164" s="912"/>
      <c r="ALB164" s="912"/>
      <c r="ALC164" s="912"/>
      <c r="ALD164" s="912"/>
      <c r="ALE164" s="912"/>
      <c r="ALF164" s="912"/>
      <c r="ALG164" s="912"/>
      <c r="ALH164" s="912"/>
      <c r="ALI164" s="912"/>
      <c r="ALJ164" s="912"/>
      <c r="ALK164" s="912"/>
      <c r="ALL164" s="912"/>
      <c r="ALM164" s="912"/>
      <c r="ALN164" s="912"/>
      <c r="ALO164" s="912"/>
      <c r="ALP164" s="912"/>
      <c r="ALQ164" s="912"/>
      <c r="ALR164" s="912"/>
      <c r="ALS164" s="912"/>
      <c r="ALT164" s="912"/>
      <c r="ALU164" s="912"/>
      <c r="ALV164" s="912"/>
      <c r="ALW164" s="912"/>
      <c r="ALX164" s="912"/>
      <c r="ALY164" s="912"/>
      <c r="ALZ164" s="912"/>
      <c r="AMA164" s="912"/>
      <c r="AMB164" s="912"/>
      <c r="AMC164" s="912"/>
      <c r="AMD164" s="912"/>
      <c r="AME164" s="912"/>
      <c r="AMF164" s="912"/>
      <c r="AMG164" s="912"/>
      <c r="AMH164" s="912"/>
      <c r="AMI164" s="912"/>
      <c r="AMJ164" s="912"/>
      <c r="AMK164" s="912"/>
      <c r="AML164" s="912"/>
      <c r="AMM164" s="912"/>
      <c r="AMN164" s="912"/>
      <c r="AMO164" s="912"/>
      <c r="AMP164" s="912"/>
      <c r="AMQ164" s="912"/>
      <c r="AMR164" s="912"/>
      <c r="AMS164" s="912"/>
      <c r="AMT164" s="912"/>
      <c r="AMU164" s="912"/>
      <c r="AMV164" s="912"/>
      <c r="AMW164" s="912"/>
      <c r="AMX164" s="912"/>
      <c r="AMY164" s="912"/>
      <c r="AMZ164" s="912"/>
      <c r="ANA164" s="912"/>
      <c r="ANB164" s="912"/>
      <c r="ANC164" s="912"/>
      <c r="AND164" s="912"/>
      <c r="ANE164" s="912"/>
      <c r="ANF164" s="912"/>
      <c r="ANG164" s="912"/>
      <c r="ANH164" s="912"/>
      <c r="ANI164" s="912"/>
      <c r="ANJ164" s="912"/>
      <c r="ANK164" s="912"/>
      <c r="ANL164" s="912"/>
      <c r="ANM164" s="912"/>
      <c r="ANN164" s="912"/>
      <c r="ANO164" s="912"/>
      <c r="ANP164" s="912"/>
      <c r="ANQ164" s="912"/>
      <c r="ANR164" s="912"/>
      <c r="ANS164" s="912"/>
      <c r="ANT164" s="912"/>
      <c r="ANU164" s="912"/>
      <c r="ANV164" s="912"/>
      <c r="ANW164" s="912"/>
      <c r="ANX164" s="912"/>
      <c r="ANY164" s="912"/>
      <c r="ANZ164" s="912"/>
      <c r="AOA164" s="912"/>
      <c r="AOB164" s="912"/>
      <c r="AOC164" s="912"/>
      <c r="AOD164" s="912"/>
      <c r="AOE164" s="912"/>
      <c r="AOF164" s="912"/>
      <c r="AOG164" s="912"/>
      <c r="AOH164" s="912"/>
      <c r="AOI164" s="912"/>
      <c r="AOJ164" s="912"/>
      <c r="AOK164" s="912"/>
      <c r="AOL164" s="912"/>
      <c r="AOM164" s="912"/>
      <c r="AON164" s="912"/>
      <c r="AOO164" s="912"/>
      <c r="AOP164" s="912"/>
      <c r="AOQ164" s="912"/>
      <c r="AOR164" s="912"/>
      <c r="AOS164" s="912"/>
      <c r="AOT164" s="912"/>
      <c r="AOU164" s="912"/>
      <c r="AOV164" s="912"/>
      <c r="AOW164" s="912"/>
      <c r="AOX164" s="912"/>
      <c r="AOY164" s="912"/>
      <c r="AOZ164" s="912"/>
      <c r="APA164" s="912"/>
      <c r="APB164" s="912"/>
      <c r="APC164" s="912"/>
      <c r="APD164" s="912"/>
      <c r="APE164" s="912"/>
      <c r="APF164" s="912"/>
      <c r="APG164" s="912"/>
      <c r="APH164" s="912"/>
      <c r="API164" s="912"/>
      <c r="APJ164" s="912"/>
      <c r="APK164" s="912"/>
      <c r="APL164" s="912"/>
      <c r="APM164" s="912"/>
      <c r="APN164" s="912"/>
      <c r="APO164" s="912"/>
      <c r="APP164" s="912"/>
      <c r="APQ164" s="912"/>
      <c r="APR164" s="912"/>
      <c r="APS164" s="912"/>
      <c r="APT164" s="912"/>
      <c r="APU164" s="912"/>
      <c r="APV164" s="912"/>
      <c r="APW164" s="912"/>
      <c r="APX164" s="912"/>
      <c r="APY164" s="912"/>
      <c r="APZ164" s="912"/>
      <c r="AQA164" s="912"/>
      <c r="AQB164" s="912"/>
      <c r="AQC164" s="912"/>
      <c r="AQD164" s="912"/>
      <c r="AQE164" s="912"/>
      <c r="AQF164" s="912"/>
      <c r="AQG164" s="912"/>
      <c r="AQH164" s="912"/>
      <c r="AQI164" s="912"/>
      <c r="AQJ164" s="912"/>
      <c r="AQK164" s="912"/>
      <c r="AQL164" s="912"/>
      <c r="AQM164" s="912"/>
      <c r="AQN164" s="912"/>
      <c r="AQO164" s="912"/>
      <c r="AQP164" s="912"/>
      <c r="AQQ164" s="912"/>
      <c r="AQR164" s="912"/>
      <c r="AQS164" s="912"/>
      <c r="AQT164" s="912"/>
      <c r="AQU164" s="912"/>
      <c r="AQV164" s="912"/>
      <c r="AQW164" s="912"/>
      <c r="AQX164" s="912"/>
      <c r="AQY164" s="912"/>
      <c r="AQZ164" s="912"/>
      <c r="ARA164" s="912"/>
      <c r="ARB164" s="912"/>
      <c r="ARC164" s="912"/>
      <c r="ARD164" s="912"/>
      <c r="ARE164" s="912"/>
      <c r="ARF164" s="912"/>
      <c r="ARG164" s="912"/>
      <c r="ARH164" s="912"/>
      <c r="ARI164" s="912"/>
      <c r="ARJ164" s="912"/>
      <c r="ARK164" s="912"/>
      <c r="ARL164" s="912"/>
      <c r="ARM164" s="912"/>
      <c r="ARN164" s="912"/>
      <c r="ARO164" s="912"/>
      <c r="ARP164" s="912"/>
      <c r="ARQ164" s="912"/>
      <c r="ARR164" s="912"/>
      <c r="ARS164" s="912"/>
      <c r="ART164" s="912"/>
      <c r="ARU164" s="912"/>
      <c r="ARV164" s="912"/>
      <c r="ARW164" s="912"/>
      <c r="ARX164" s="912"/>
      <c r="ARY164" s="912"/>
      <c r="ARZ164" s="912"/>
      <c r="ASA164" s="912"/>
      <c r="ASB164" s="912"/>
      <c r="ASC164" s="912"/>
      <c r="ASD164" s="912"/>
      <c r="ASE164" s="912"/>
      <c r="ASF164" s="912"/>
      <c r="ASG164" s="912"/>
      <c r="ASH164" s="912"/>
      <c r="ASI164" s="912"/>
      <c r="ASJ164" s="912"/>
      <c r="ASK164" s="912"/>
      <c r="ASL164" s="912"/>
      <c r="ASM164" s="912"/>
      <c r="ASN164" s="912"/>
      <c r="ASO164" s="912"/>
      <c r="ASP164" s="912"/>
      <c r="ASQ164" s="912"/>
      <c r="ASR164" s="912"/>
      <c r="ASS164" s="912"/>
      <c r="AST164" s="912"/>
      <c r="ASU164" s="912"/>
      <c r="ASV164" s="912"/>
      <c r="ASW164" s="912"/>
      <c r="ASX164" s="912"/>
      <c r="ASY164" s="912"/>
      <c r="ASZ164" s="912"/>
      <c r="ATA164" s="912"/>
      <c r="ATB164" s="912"/>
      <c r="ATC164" s="912"/>
      <c r="ATD164" s="912"/>
      <c r="ATE164" s="912"/>
      <c r="ATF164" s="912"/>
      <c r="ATG164" s="912"/>
      <c r="ATH164" s="912"/>
      <c r="ATI164" s="912"/>
      <c r="ATJ164" s="912"/>
      <c r="ATK164" s="912"/>
      <c r="ATL164" s="912"/>
      <c r="ATM164" s="912"/>
      <c r="ATN164" s="912"/>
      <c r="ATO164" s="912"/>
      <c r="ATP164" s="912"/>
      <c r="ATQ164" s="912"/>
      <c r="ATR164" s="912"/>
      <c r="ATS164" s="912"/>
      <c r="ATT164" s="912"/>
      <c r="ATU164" s="912"/>
      <c r="ATV164" s="912"/>
      <c r="ATW164" s="912"/>
      <c r="ATX164" s="912"/>
      <c r="ATY164" s="912"/>
      <c r="ATZ164" s="912"/>
      <c r="AUA164" s="912"/>
      <c r="AUB164" s="912"/>
      <c r="AUC164" s="912"/>
      <c r="AUD164" s="912"/>
      <c r="AUE164" s="912"/>
      <c r="AUF164" s="912"/>
      <c r="AUG164" s="912"/>
      <c r="AUH164" s="912"/>
      <c r="AUI164" s="912"/>
      <c r="AUJ164" s="912"/>
      <c r="AUK164" s="912"/>
      <c r="AUL164" s="912"/>
      <c r="AUM164" s="912"/>
      <c r="AUN164" s="912"/>
      <c r="AUO164" s="912"/>
      <c r="AUP164" s="912"/>
      <c r="AUQ164" s="912"/>
      <c r="AUR164" s="912"/>
      <c r="AUS164" s="912"/>
      <c r="AUT164" s="912"/>
      <c r="AUU164" s="912"/>
      <c r="AUV164" s="912"/>
      <c r="AUW164" s="912"/>
      <c r="AUX164" s="912"/>
      <c r="AUY164" s="912"/>
      <c r="AUZ164" s="912"/>
      <c r="AVA164" s="912"/>
      <c r="AVB164" s="912"/>
      <c r="AVC164" s="912"/>
      <c r="AVD164" s="912"/>
      <c r="AVE164" s="912"/>
      <c r="AVF164" s="912"/>
      <c r="AVG164" s="912"/>
      <c r="AVH164" s="912"/>
      <c r="AVI164" s="912"/>
      <c r="AVJ164" s="912"/>
      <c r="AVK164" s="912"/>
      <c r="AVL164" s="912"/>
      <c r="AVM164" s="912"/>
      <c r="AVN164" s="912"/>
      <c r="AVO164" s="912"/>
      <c r="AVP164" s="912"/>
      <c r="AVQ164" s="912"/>
      <c r="AVR164" s="912"/>
      <c r="AVS164" s="912"/>
      <c r="AVT164" s="912"/>
      <c r="AVU164" s="912"/>
      <c r="AVV164" s="912"/>
      <c r="AVW164" s="912"/>
      <c r="AVX164" s="912"/>
      <c r="AVY164" s="912"/>
      <c r="AVZ164" s="912"/>
      <c r="AWA164" s="912"/>
      <c r="AWB164" s="912"/>
      <c r="AWC164" s="912"/>
      <c r="AWD164" s="912"/>
      <c r="AWE164" s="912"/>
      <c r="AWF164" s="912"/>
      <c r="AWG164" s="912"/>
      <c r="AWH164" s="912"/>
      <c r="AWI164" s="912"/>
      <c r="AWJ164" s="912"/>
      <c r="AWK164" s="912"/>
      <c r="AWL164" s="912"/>
      <c r="AWM164" s="912"/>
      <c r="AWN164" s="912"/>
      <c r="AWO164" s="912"/>
      <c r="AWP164" s="912"/>
      <c r="AWQ164" s="912"/>
      <c r="AWR164" s="912"/>
      <c r="AWS164" s="912"/>
      <c r="AWT164" s="912"/>
      <c r="AWU164" s="912"/>
      <c r="AWV164" s="912"/>
      <c r="AWW164" s="912"/>
      <c r="AWX164" s="912"/>
      <c r="AWY164" s="912"/>
      <c r="AWZ164" s="912"/>
      <c r="AXA164" s="912"/>
      <c r="AXB164" s="912"/>
      <c r="AXC164" s="912"/>
      <c r="AXD164" s="912"/>
      <c r="AXE164" s="912"/>
      <c r="AXF164" s="912"/>
      <c r="AXG164" s="912"/>
      <c r="AXH164" s="912"/>
      <c r="AXI164" s="912"/>
      <c r="AXJ164" s="912"/>
      <c r="AXK164" s="912"/>
      <c r="AXL164" s="912"/>
      <c r="AXM164" s="912"/>
      <c r="AXN164" s="912"/>
      <c r="AXO164" s="912"/>
      <c r="AXP164" s="912"/>
      <c r="AXQ164" s="912"/>
      <c r="AXR164" s="912"/>
      <c r="AXS164" s="912"/>
      <c r="AXT164" s="912"/>
      <c r="AXU164" s="912"/>
      <c r="AXV164" s="912"/>
      <c r="AXW164" s="912"/>
      <c r="AXX164" s="912"/>
      <c r="AXY164" s="912"/>
      <c r="AXZ164" s="912"/>
      <c r="AYA164" s="912"/>
      <c r="AYB164" s="912"/>
      <c r="AYC164" s="912"/>
      <c r="AYD164" s="912"/>
      <c r="AYE164" s="912"/>
      <c r="AYF164" s="912"/>
      <c r="AYG164" s="912"/>
      <c r="AYH164" s="912"/>
      <c r="AYI164" s="912"/>
      <c r="AYJ164" s="912"/>
      <c r="AYK164" s="912"/>
      <c r="AYL164" s="912"/>
      <c r="AYM164" s="912"/>
      <c r="AYN164" s="912"/>
      <c r="AYO164" s="912"/>
      <c r="AYP164" s="912"/>
      <c r="AYQ164" s="912"/>
      <c r="AYR164" s="912"/>
      <c r="AYS164" s="912"/>
      <c r="AYT164" s="912"/>
      <c r="AYU164" s="912"/>
      <c r="AYV164" s="912"/>
      <c r="AYW164" s="912"/>
      <c r="AYX164" s="912"/>
      <c r="AYY164" s="912"/>
      <c r="AYZ164" s="912"/>
      <c r="AZA164" s="912"/>
      <c r="AZB164" s="912"/>
      <c r="AZC164" s="912"/>
      <c r="AZD164" s="912"/>
      <c r="AZE164" s="912"/>
      <c r="AZF164" s="912"/>
      <c r="AZG164" s="912"/>
      <c r="AZH164" s="912"/>
      <c r="AZI164" s="912"/>
      <c r="AZJ164" s="912"/>
      <c r="AZK164" s="912"/>
      <c r="AZL164" s="912"/>
      <c r="AZM164" s="912"/>
      <c r="AZN164" s="912"/>
      <c r="AZO164" s="912"/>
      <c r="AZP164" s="912"/>
      <c r="AZQ164" s="912"/>
      <c r="AZR164" s="912"/>
      <c r="AZS164" s="912"/>
      <c r="AZT164" s="912"/>
      <c r="AZU164" s="912"/>
      <c r="AZV164" s="912"/>
      <c r="AZW164" s="912"/>
      <c r="AZX164" s="912"/>
      <c r="AZY164" s="912"/>
      <c r="AZZ164" s="912"/>
      <c r="BAA164" s="912"/>
      <c r="BAB164" s="912"/>
      <c r="BAC164" s="912"/>
      <c r="BAD164" s="912"/>
      <c r="BAE164" s="912"/>
      <c r="BAF164" s="912"/>
      <c r="BAG164" s="912"/>
      <c r="BAH164" s="912"/>
      <c r="BAI164" s="912"/>
      <c r="BAJ164" s="912"/>
      <c r="BAK164" s="912"/>
      <c r="BAL164" s="912"/>
      <c r="BAM164" s="912"/>
      <c r="BAN164" s="912"/>
      <c r="BAO164" s="912"/>
      <c r="BAP164" s="912"/>
      <c r="BAQ164" s="912"/>
      <c r="BAR164" s="912"/>
      <c r="BAS164" s="912"/>
      <c r="BAT164" s="912"/>
      <c r="BAU164" s="912"/>
      <c r="BAV164" s="912"/>
      <c r="BAW164" s="912"/>
      <c r="BAX164" s="912"/>
      <c r="BAY164" s="912"/>
      <c r="BAZ164" s="912"/>
      <c r="BBA164" s="912"/>
      <c r="BBB164" s="912"/>
      <c r="BBC164" s="912"/>
      <c r="BBD164" s="912"/>
      <c r="BBE164" s="912"/>
      <c r="BBF164" s="912"/>
      <c r="BBG164" s="912"/>
      <c r="BBH164" s="912"/>
      <c r="BBI164" s="912"/>
      <c r="BBJ164" s="912"/>
      <c r="BBK164" s="912"/>
      <c r="BBL164" s="912"/>
      <c r="BBM164" s="912"/>
      <c r="BBN164" s="912"/>
      <c r="BBO164" s="912"/>
      <c r="BBP164" s="912"/>
      <c r="BBQ164" s="912"/>
      <c r="BBR164" s="912"/>
      <c r="BBS164" s="912"/>
      <c r="BBT164" s="912"/>
      <c r="BBU164" s="912"/>
      <c r="BBV164" s="912"/>
      <c r="BBW164" s="912"/>
      <c r="BBX164" s="912"/>
      <c r="BBY164" s="912"/>
      <c r="BBZ164" s="912"/>
      <c r="BCA164" s="912"/>
      <c r="BCB164" s="912"/>
      <c r="BCC164" s="912"/>
      <c r="BCD164" s="912"/>
      <c r="BCE164" s="912"/>
      <c r="BCF164" s="912"/>
      <c r="BCG164" s="912"/>
      <c r="BCH164" s="912"/>
      <c r="BCI164" s="912"/>
      <c r="BCJ164" s="912"/>
      <c r="BCK164" s="912"/>
      <c r="BCL164" s="912"/>
      <c r="BCM164" s="912"/>
      <c r="BCN164" s="912"/>
      <c r="BCO164" s="912"/>
      <c r="BCP164" s="912"/>
      <c r="BCQ164" s="912"/>
      <c r="BCR164" s="912"/>
      <c r="BCS164" s="912"/>
      <c r="BCT164" s="912"/>
      <c r="BCU164" s="912"/>
      <c r="BCV164" s="912"/>
      <c r="BCW164" s="912"/>
      <c r="BCX164" s="912"/>
      <c r="BCY164" s="912"/>
      <c r="BCZ164" s="912"/>
      <c r="BDA164" s="912"/>
      <c r="BDB164" s="912"/>
      <c r="BDC164" s="912"/>
      <c r="BDD164" s="912"/>
      <c r="BDE164" s="912"/>
      <c r="BDF164" s="912"/>
      <c r="BDG164" s="912"/>
      <c r="BDH164" s="912"/>
      <c r="BDI164" s="912"/>
      <c r="BDJ164" s="912"/>
      <c r="BDK164" s="912"/>
      <c r="BDL164" s="912"/>
      <c r="BDM164" s="912"/>
      <c r="BDN164" s="912"/>
      <c r="BDO164" s="912"/>
      <c r="BDP164" s="912"/>
      <c r="BDQ164" s="912"/>
      <c r="BDR164" s="912"/>
      <c r="BDS164" s="912"/>
      <c r="BDT164" s="912"/>
      <c r="BDU164" s="912"/>
      <c r="BDV164" s="912"/>
      <c r="BDW164" s="912"/>
      <c r="BDX164" s="912"/>
      <c r="BDY164" s="912"/>
      <c r="BDZ164" s="912"/>
      <c r="BEA164" s="912"/>
      <c r="BEB164" s="912"/>
      <c r="BEC164" s="912"/>
      <c r="BED164" s="912"/>
      <c r="BEE164" s="912"/>
      <c r="BEF164" s="912"/>
      <c r="BEG164" s="912"/>
      <c r="BEH164" s="912"/>
      <c r="BEI164" s="912"/>
      <c r="BEJ164" s="912"/>
      <c r="BEK164" s="912"/>
      <c r="BEL164" s="912"/>
      <c r="BEM164" s="912"/>
      <c r="BEN164" s="912"/>
      <c r="BEO164" s="912"/>
      <c r="BEP164" s="912"/>
      <c r="BEQ164" s="912"/>
      <c r="BER164" s="912"/>
      <c r="BES164" s="912"/>
      <c r="BET164" s="912"/>
      <c r="BEU164" s="912"/>
      <c r="BEV164" s="912"/>
      <c r="BEW164" s="912"/>
      <c r="BEX164" s="912"/>
      <c r="BEY164" s="912"/>
      <c r="BEZ164" s="912"/>
      <c r="BFA164" s="912"/>
      <c r="BFB164" s="912"/>
      <c r="BFC164" s="912"/>
      <c r="BFD164" s="912"/>
      <c r="BFE164" s="912"/>
      <c r="BFF164" s="912"/>
      <c r="BFG164" s="912"/>
      <c r="BFH164" s="912"/>
      <c r="BFI164" s="912"/>
      <c r="BFJ164" s="912"/>
      <c r="BFK164" s="912"/>
      <c r="BFL164" s="912"/>
      <c r="BFM164" s="912"/>
      <c r="BFN164" s="912"/>
      <c r="BFO164" s="912"/>
      <c r="BFP164" s="912"/>
      <c r="BFQ164" s="912"/>
      <c r="BFR164" s="912"/>
      <c r="BFS164" s="912"/>
      <c r="BFT164" s="912"/>
      <c r="BFU164" s="912"/>
      <c r="BFV164" s="912"/>
      <c r="BFW164" s="912"/>
      <c r="BFX164" s="912"/>
      <c r="BFY164" s="912"/>
      <c r="BFZ164" s="912"/>
      <c r="BGA164" s="912"/>
      <c r="BGB164" s="912"/>
      <c r="BGC164" s="912"/>
      <c r="BGD164" s="912"/>
      <c r="BGE164" s="912"/>
      <c r="BGF164" s="912"/>
      <c r="BGG164" s="912"/>
      <c r="BGH164" s="912"/>
      <c r="BGI164" s="912"/>
      <c r="BGJ164" s="912"/>
      <c r="BGK164" s="912"/>
      <c r="BGL164" s="912"/>
      <c r="BGM164" s="912"/>
      <c r="BGN164" s="912"/>
      <c r="BGO164" s="912"/>
      <c r="BGP164" s="912"/>
      <c r="BGQ164" s="912"/>
      <c r="BGR164" s="912"/>
      <c r="BGS164" s="912"/>
      <c r="BGT164" s="912"/>
      <c r="BGU164" s="912"/>
      <c r="BGV164" s="912"/>
      <c r="BGW164" s="912"/>
      <c r="BGX164" s="912"/>
      <c r="BGY164" s="912"/>
      <c r="BGZ164" s="912"/>
      <c r="BHA164" s="912"/>
      <c r="BHB164" s="912"/>
      <c r="BHC164" s="912"/>
      <c r="BHD164" s="912"/>
      <c r="BHE164" s="912"/>
      <c r="BHF164" s="912"/>
      <c r="BHG164" s="912"/>
      <c r="BHH164" s="912"/>
      <c r="BHI164" s="912"/>
      <c r="BHJ164" s="912"/>
      <c r="BHK164" s="912"/>
      <c r="BHL164" s="912"/>
      <c r="BHM164" s="912"/>
      <c r="BHN164" s="912"/>
      <c r="BHO164" s="912"/>
      <c r="BHP164" s="912"/>
      <c r="BHQ164" s="912"/>
      <c r="BHR164" s="912"/>
      <c r="BHS164" s="912"/>
      <c r="BHT164" s="912"/>
      <c r="BHU164" s="912"/>
      <c r="BHV164" s="912"/>
      <c r="BHW164" s="912"/>
      <c r="BHX164" s="912"/>
      <c r="BHY164" s="912"/>
      <c r="BHZ164" s="912"/>
      <c r="BIA164" s="912"/>
      <c r="BIB164" s="912"/>
      <c r="BIC164" s="912"/>
      <c r="BID164" s="912"/>
      <c r="BIE164" s="912"/>
      <c r="BIF164" s="912"/>
      <c r="BIG164" s="912"/>
      <c r="BIH164" s="912"/>
      <c r="BII164" s="912"/>
      <c r="BIJ164" s="912"/>
      <c r="BIK164" s="912"/>
      <c r="BIL164" s="912"/>
      <c r="BIM164" s="912"/>
      <c r="BIN164" s="912"/>
      <c r="BIO164" s="912"/>
      <c r="BIP164" s="912"/>
      <c r="BIQ164" s="912"/>
      <c r="BIR164" s="912"/>
      <c r="BIS164" s="912"/>
      <c r="BIT164" s="912"/>
      <c r="BIU164" s="912"/>
      <c r="BIV164" s="912"/>
      <c r="BIW164" s="912"/>
      <c r="BIX164" s="912"/>
      <c r="BIY164" s="912"/>
      <c r="BIZ164" s="912"/>
      <c r="BJA164" s="912"/>
      <c r="BJB164" s="912"/>
      <c r="BJC164" s="912"/>
      <c r="BJD164" s="912"/>
      <c r="BJE164" s="912"/>
      <c r="BJF164" s="912"/>
      <c r="BJG164" s="912"/>
      <c r="BJH164" s="912"/>
      <c r="BJI164" s="912"/>
      <c r="BJJ164" s="912"/>
      <c r="BJK164" s="912"/>
      <c r="BJL164" s="912"/>
      <c r="BJM164" s="912"/>
      <c r="BJN164" s="912"/>
      <c r="BJO164" s="912"/>
      <c r="BJP164" s="912"/>
      <c r="BJQ164" s="912"/>
      <c r="BJR164" s="912"/>
      <c r="BJS164" s="912"/>
      <c r="BJT164" s="912"/>
      <c r="BJU164" s="912"/>
      <c r="BJV164" s="912"/>
      <c r="BJW164" s="912"/>
      <c r="BJX164" s="912"/>
      <c r="BJY164" s="912"/>
      <c r="BJZ164" s="912"/>
      <c r="BKA164" s="912"/>
      <c r="BKB164" s="912"/>
      <c r="BKC164" s="912"/>
      <c r="BKD164" s="912"/>
      <c r="BKE164" s="912"/>
      <c r="BKF164" s="912"/>
      <c r="BKG164" s="912"/>
      <c r="BKH164" s="912"/>
      <c r="BKI164" s="912"/>
      <c r="BKJ164" s="912"/>
      <c r="BKK164" s="912"/>
      <c r="BKL164" s="912"/>
      <c r="BKM164" s="912"/>
      <c r="BKN164" s="912"/>
      <c r="BKO164" s="912"/>
      <c r="BKP164" s="912"/>
      <c r="BKQ164" s="912"/>
      <c r="BKR164" s="912"/>
      <c r="BKS164" s="912"/>
      <c r="BKT164" s="912"/>
      <c r="BKU164" s="912"/>
      <c r="BKV164" s="912"/>
      <c r="BKW164" s="912"/>
      <c r="BKX164" s="912"/>
      <c r="BKY164" s="912"/>
      <c r="BKZ164" s="912"/>
      <c r="BLA164" s="912"/>
      <c r="BLB164" s="912"/>
      <c r="BLC164" s="912"/>
      <c r="BLD164" s="912"/>
      <c r="BLE164" s="912"/>
      <c r="BLF164" s="912"/>
      <c r="BLG164" s="912"/>
      <c r="BLH164" s="912"/>
      <c r="BLI164" s="912"/>
      <c r="BLJ164" s="912"/>
      <c r="BLK164" s="912"/>
      <c r="BLL164" s="912"/>
      <c r="BLM164" s="912"/>
      <c r="BLN164" s="912"/>
      <c r="BLO164" s="912"/>
      <c r="BLP164" s="912"/>
      <c r="BLQ164" s="912"/>
      <c r="BLR164" s="912"/>
      <c r="BLS164" s="912"/>
      <c r="BLT164" s="912"/>
      <c r="BLU164" s="912"/>
      <c r="BLV164" s="912"/>
      <c r="BLW164" s="912"/>
      <c r="BLX164" s="912"/>
      <c r="BLY164" s="912"/>
      <c r="BLZ164" s="912"/>
      <c r="BMA164" s="912"/>
      <c r="BMB164" s="912"/>
      <c r="BMC164" s="912"/>
      <c r="BMD164" s="912"/>
      <c r="BME164" s="912"/>
      <c r="BMF164" s="912"/>
      <c r="BMG164" s="912"/>
      <c r="BMH164" s="912"/>
      <c r="BMI164" s="912"/>
      <c r="BMJ164" s="912"/>
      <c r="BMK164" s="912"/>
      <c r="BML164" s="912"/>
      <c r="BMM164" s="912"/>
      <c r="BMN164" s="912"/>
      <c r="BMO164" s="912"/>
      <c r="BMP164" s="912"/>
      <c r="BMQ164" s="912"/>
      <c r="BMR164" s="912"/>
      <c r="BMS164" s="912"/>
      <c r="BMT164" s="912"/>
      <c r="BMU164" s="912"/>
      <c r="BMV164" s="912"/>
      <c r="BMW164" s="912"/>
      <c r="BMX164" s="912"/>
      <c r="BMY164" s="912"/>
      <c r="BMZ164" s="912"/>
      <c r="BNA164" s="912"/>
      <c r="BNB164" s="912"/>
      <c r="BNC164" s="912"/>
      <c r="BND164" s="912"/>
      <c r="BNE164" s="912"/>
      <c r="BNF164" s="912"/>
      <c r="BNG164" s="912"/>
      <c r="BNH164" s="912"/>
      <c r="BNI164" s="912"/>
      <c r="BNJ164" s="912"/>
      <c r="BNK164" s="912"/>
      <c r="BNL164" s="912"/>
      <c r="BNM164" s="912"/>
      <c r="BNN164" s="912"/>
      <c r="BNO164" s="912"/>
      <c r="BNP164" s="912"/>
      <c r="BNQ164" s="912"/>
      <c r="BNR164" s="912"/>
      <c r="BNS164" s="912"/>
      <c r="BNT164" s="912"/>
      <c r="BNU164" s="912"/>
      <c r="BNV164" s="912"/>
      <c r="BNW164" s="912"/>
      <c r="BNX164" s="912"/>
      <c r="BNY164" s="912"/>
      <c r="BNZ164" s="912"/>
      <c r="BOA164" s="912"/>
      <c r="BOB164" s="912"/>
      <c r="BOC164" s="912"/>
      <c r="BOD164" s="912"/>
      <c r="BOE164" s="912"/>
      <c r="BOF164" s="912"/>
      <c r="BOG164" s="912"/>
      <c r="BOH164" s="912"/>
      <c r="BOI164" s="912"/>
      <c r="BOJ164" s="912"/>
      <c r="BOK164" s="912"/>
      <c r="BOL164" s="912"/>
      <c r="BOM164" s="912"/>
      <c r="BON164" s="912"/>
      <c r="BOO164" s="912"/>
      <c r="BOP164" s="912"/>
      <c r="BOQ164" s="912"/>
      <c r="BOR164" s="912"/>
      <c r="BOS164" s="912"/>
      <c r="BOT164" s="912"/>
      <c r="BOU164" s="912"/>
      <c r="BOV164" s="912"/>
      <c r="BOW164" s="912"/>
      <c r="BOX164" s="912"/>
      <c r="BOY164" s="912"/>
      <c r="BOZ164" s="912"/>
      <c r="BPA164" s="912"/>
      <c r="BPB164" s="912"/>
      <c r="BPC164" s="912"/>
      <c r="BPD164" s="912"/>
      <c r="BPE164" s="912"/>
      <c r="BPF164" s="912"/>
      <c r="BPG164" s="912"/>
      <c r="BPH164" s="912"/>
      <c r="BPI164" s="912"/>
      <c r="BPJ164" s="912"/>
      <c r="BPK164" s="912"/>
      <c r="BPL164" s="912"/>
      <c r="BPM164" s="912"/>
      <c r="BPN164" s="912"/>
      <c r="BPO164" s="912"/>
      <c r="BPP164" s="912"/>
      <c r="BPQ164" s="912"/>
      <c r="BPR164" s="912"/>
      <c r="BPS164" s="912"/>
      <c r="BPT164" s="912"/>
      <c r="BPU164" s="912"/>
      <c r="BPV164" s="912"/>
      <c r="BPW164" s="912"/>
      <c r="BPX164" s="912"/>
      <c r="BPY164" s="912"/>
      <c r="BPZ164" s="912"/>
      <c r="BQA164" s="912"/>
      <c r="BQB164" s="912"/>
      <c r="BQC164" s="912"/>
      <c r="BQD164" s="912"/>
      <c r="BQE164" s="912"/>
      <c r="BQF164" s="912"/>
      <c r="BQG164" s="912"/>
      <c r="BQH164" s="912"/>
      <c r="BQI164" s="912"/>
      <c r="BQJ164" s="912"/>
      <c r="BQK164" s="912"/>
      <c r="BQL164" s="912"/>
      <c r="BQM164" s="912"/>
      <c r="BQN164" s="912"/>
      <c r="BQO164" s="912"/>
      <c r="BQP164" s="912"/>
      <c r="BQQ164" s="912"/>
      <c r="BQR164" s="912"/>
      <c r="BQS164" s="912"/>
      <c r="BQT164" s="912"/>
      <c r="BQU164" s="912"/>
      <c r="BQV164" s="912"/>
      <c r="BQW164" s="912"/>
      <c r="BQX164" s="912"/>
      <c r="BQY164" s="912"/>
      <c r="BQZ164" s="912"/>
      <c r="BRA164" s="912"/>
      <c r="BRB164" s="912"/>
      <c r="BRC164" s="912"/>
      <c r="BRD164" s="912"/>
      <c r="BRE164" s="912"/>
      <c r="BRF164" s="912"/>
      <c r="BRG164" s="912"/>
      <c r="BRH164" s="912"/>
      <c r="BRI164" s="912"/>
      <c r="BRJ164" s="912"/>
      <c r="BRK164" s="912"/>
      <c r="BRL164" s="912"/>
      <c r="BRM164" s="912"/>
      <c r="BRN164" s="912"/>
      <c r="BRO164" s="912"/>
      <c r="BRP164" s="912"/>
      <c r="BRQ164" s="912"/>
      <c r="BRR164" s="912"/>
      <c r="BRS164" s="912"/>
      <c r="BRT164" s="912"/>
      <c r="BRU164" s="912"/>
      <c r="BRV164" s="912"/>
      <c r="BRW164" s="912"/>
      <c r="BRX164" s="912"/>
      <c r="BRY164" s="912"/>
      <c r="BRZ164" s="912"/>
      <c r="BSA164" s="912"/>
      <c r="BSB164" s="912"/>
      <c r="BSC164" s="912"/>
      <c r="BSD164" s="912"/>
      <c r="BSE164" s="912"/>
      <c r="BSF164" s="912"/>
      <c r="BSG164" s="912"/>
      <c r="BSH164" s="912"/>
      <c r="BSI164" s="912"/>
      <c r="BSJ164" s="912"/>
      <c r="BSK164" s="912"/>
      <c r="BSL164" s="912"/>
      <c r="BSM164" s="912"/>
      <c r="BSN164" s="912"/>
      <c r="BSO164" s="912"/>
      <c r="BSP164" s="912"/>
      <c r="BSQ164" s="912"/>
      <c r="BSR164" s="912"/>
      <c r="BSS164" s="912"/>
      <c r="BST164" s="912"/>
      <c r="BSU164" s="912"/>
      <c r="BSV164" s="912"/>
      <c r="BSW164" s="912"/>
      <c r="BSX164" s="912"/>
      <c r="BSY164" s="912"/>
      <c r="BSZ164" s="912"/>
      <c r="BTA164" s="912"/>
      <c r="BTB164" s="912"/>
      <c r="BTC164" s="912"/>
      <c r="BTD164" s="912"/>
      <c r="BTE164" s="912"/>
      <c r="BTF164" s="912"/>
      <c r="BTG164" s="912"/>
      <c r="BTH164" s="912"/>
      <c r="BTI164" s="912"/>
      <c r="BTJ164" s="912"/>
      <c r="BTK164" s="912"/>
      <c r="BTL164" s="912"/>
      <c r="BTM164" s="912"/>
      <c r="BTN164" s="912"/>
      <c r="BTO164" s="912"/>
      <c r="BTP164" s="912"/>
      <c r="BTQ164" s="912"/>
      <c r="BTR164" s="912"/>
      <c r="BTS164" s="912"/>
      <c r="BTT164" s="912"/>
      <c r="BTU164" s="912"/>
      <c r="BTV164" s="912"/>
      <c r="BTW164" s="912"/>
      <c r="BTX164" s="912"/>
      <c r="BTY164" s="912"/>
      <c r="BTZ164" s="912"/>
      <c r="BUA164" s="912"/>
      <c r="BUB164" s="912"/>
      <c r="BUC164" s="912"/>
      <c r="BUD164" s="912"/>
      <c r="BUE164" s="912"/>
      <c r="BUF164" s="912"/>
      <c r="BUG164" s="912"/>
      <c r="BUH164" s="912"/>
      <c r="BUI164" s="912"/>
      <c r="BUJ164" s="912"/>
      <c r="BUK164" s="912"/>
      <c r="BUL164" s="912"/>
      <c r="BUM164" s="912"/>
      <c r="BUN164" s="912"/>
      <c r="BUO164" s="912"/>
      <c r="BUP164" s="912"/>
      <c r="BUQ164" s="912"/>
      <c r="BUR164" s="912"/>
      <c r="BUS164" s="912"/>
      <c r="BUT164" s="912"/>
      <c r="BUU164" s="912"/>
      <c r="BUV164" s="912"/>
      <c r="BUW164" s="912"/>
      <c r="BUX164" s="912"/>
      <c r="BUY164" s="912"/>
      <c r="BUZ164" s="912"/>
      <c r="BVA164" s="912"/>
      <c r="BVB164" s="912"/>
      <c r="BVC164" s="912"/>
      <c r="BVD164" s="912"/>
      <c r="BVE164" s="912"/>
      <c r="BVF164" s="912"/>
      <c r="BVG164" s="912"/>
      <c r="BVH164" s="912"/>
      <c r="BVI164" s="912"/>
      <c r="BVJ164" s="912"/>
      <c r="BVK164" s="912"/>
      <c r="BVL164" s="912"/>
      <c r="BVM164" s="912"/>
      <c r="BVN164" s="912"/>
      <c r="BVO164" s="912"/>
      <c r="BVP164" s="912"/>
      <c r="BVQ164" s="912"/>
      <c r="BVR164" s="912"/>
      <c r="BVS164" s="912"/>
      <c r="BVT164" s="912"/>
      <c r="BVU164" s="912"/>
      <c r="BVV164" s="912"/>
      <c r="BVW164" s="912"/>
      <c r="BVX164" s="912"/>
      <c r="BVY164" s="912"/>
      <c r="BVZ164" s="912"/>
      <c r="BWA164" s="912"/>
      <c r="BWB164" s="912"/>
      <c r="BWC164" s="912"/>
      <c r="BWD164" s="912"/>
      <c r="BWE164" s="912"/>
      <c r="BWF164" s="912"/>
      <c r="BWG164" s="912"/>
      <c r="BWH164" s="912"/>
      <c r="BWI164" s="912"/>
      <c r="BWJ164" s="912"/>
      <c r="BWK164" s="912"/>
      <c r="BWL164" s="912"/>
      <c r="BWM164" s="912"/>
      <c r="BWN164" s="912"/>
      <c r="BWO164" s="912"/>
      <c r="BWP164" s="912"/>
      <c r="BWQ164" s="912"/>
      <c r="BWR164" s="912"/>
      <c r="BWS164" s="912"/>
      <c r="BWT164" s="912"/>
      <c r="BWU164" s="912"/>
      <c r="BWV164" s="912"/>
      <c r="BWW164" s="912"/>
      <c r="BWX164" s="912"/>
      <c r="BWY164" s="912"/>
      <c r="BWZ164" s="912"/>
      <c r="BXA164" s="912"/>
      <c r="BXB164" s="912"/>
      <c r="BXC164" s="912"/>
      <c r="BXD164" s="912"/>
      <c r="BXE164" s="912"/>
      <c r="BXF164" s="912"/>
      <c r="BXG164" s="912"/>
      <c r="BXH164" s="912"/>
      <c r="BXI164" s="912"/>
      <c r="BXJ164" s="912"/>
      <c r="BXK164" s="912"/>
      <c r="BXL164" s="912"/>
      <c r="BXM164" s="912"/>
      <c r="BXN164" s="912"/>
      <c r="BXO164" s="912"/>
      <c r="BXP164" s="912"/>
      <c r="BXQ164" s="912"/>
      <c r="BXR164" s="912"/>
      <c r="BXS164" s="912"/>
      <c r="BXT164" s="912"/>
      <c r="BXU164" s="912"/>
      <c r="BXV164" s="912"/>
      <c r="BXW164" s="912"/>
      <c r="BXX164" s="912"/>
      <c r="BXY164" s="912"/>
      <c r="BXZ164" s="912"/>
      <c r="BYA164" s="912"/>
      <c r="BYB164" s="912"/>
      <c r="BYC164" s="912"/>
      <c r="BYD164" s="912"/>
      <c r="BYE164" s="912"/>
      <c r="BYF164" s="912"/>
      <c r="BYG164" s="912"/>
      <c r="BYH164" s="912"/>
      <c r="BYI164" s="912"/>
      <c r="BYJ164" s="912"/>
      <c r="BYK164" s="912"/>
      <c r="BYL164" s="912"/>
      <c r="BYM164" s="912"/>
      <c r="BYN164" s="912"/>
      <c r="BYO164" s="912"/>
      <c r="BYP164" s="912"/>
      <c r="BYQ164" s="912"/>
      <c r="BYR164" s="912"/>
      <c r="BYS164" s="912"/>
      <c r="BYT164" s="912"/>
      <c r="BYU164" s="912"/>
      <c r="BYV164" s="912"/>
      <c r="BYW164" s="912"/>
      <c r="BYX164" s="912"/>
      <c r="BYY164" s="912"/>
      <c r="BYZ164" s="912"/>
      <c r="BZA164" s="912"/>
      <c r="BZB164" s="912"/>
      <c r="BZC164" s="912"/>
      <c r="BZD164" s="912"/>
      <c r="BZE164" s="912"/>
      <c r="BZF164" s="912"/>
      <c r="BZG164" s="912"/>
      <c r="BZH164" s="912"/>
      <c r="BZI164" s="912"/>
      <c r="BZJ164" s="912"/>
      <c r="BZK164" s="912"/>
      <c r="BZL164" s="912"/>
      <c r="BZM164" s="912"/>
      <c r="BZN164" s="912"/>
      <c r="BZO164" s="912"/>
      <c r="BZP164" s="912"/>
      <c r="BZQ164" s="912"/>
      <c r="BZR164" s="912"/>
      <c r="BZS164" s="912"/>
      <c r="BZT164" s="912"/>
      <c r="BZU164" s="912"/>
      <c r="BZV164" s="912"/>
      <c r="BZW164" s="912"/>
      <c r="BZX164" s="912"/>
      <c r="BZY164" s="912"/>
      <c r="BZZ164" s="912"/>
      <c r="CAA164" s="912"/>
      <c r="CAB164" s="912"/>
      <c r="CAC164" s="912"/>
      <c r="CAD164" s="912"/>
      <c r="CAE164" s="912"/>
      <c r="CAF164" s="912"/>
      <c r="CAG164" s="912"/>
      <c r="CAH164" s="912"/>
      <c r="CAI164" s="912"/>
      <c r="CAJ164" s="912"/>
      <c r="CAK164" s="912"/>
      <c r="CAL164" s="912"/>
      <c r="CAM164" s="912"/>
      <c r="CAN164" s="912"/>
      <c r="CAO164" s="912"/>
      <c r="CAP164" s="912"/>
      <c r="CAQ164" s="912"/>
      <c r="CAR164" s="912"/>
      <c r="CAS164" s="912"/>
      <c r="CAT164" s="912"/>
      <c r="CAU164" s="912"/>
      <c r="CAV164" s="912"/>
      <c r="CAW164" s="912"/>
      <c r="CAX164" s="912"/>
      <c r="CAY164" s="912"/>
      <c r="CAZ164" s="912"/>
      <c r="CBA164" s="912"/>
      <c r="CBB164" s="912"/>
      <c r="CBC164" s="912"/>
      <c r="CBD164" s="912"/>
      <c r="CBE164" s="912"/>
      <c r="CBF164" s="912"/>
      <c r="CBG164" s="912"/>
      <c r="CBH164" s="912"/>
      <c r="CBI164" s="912"/>
      <c r="CBJ164" s="912"/>
      <c r="CBK164" s="912"/>
      <c r="CBL164" s="912"/>
      <c r="CBM164" s="912"/>
      <c r="CBN164" s="912"/>
      <c r="CBO164" s="912"/>
      <c r="CBP164" s="912"/>
      <c r="CBQ164" s="912"/>
      <c r="CBR164" s="912"/>
      <c r="CBS164" s="912"/>
      <c r="CBT164" s="912"/>
      <c r="CBU164" s="912"/>
      <c r="CBV164" s="912"/>
      <c r="CBW164" s="912"/>
      <c r="CBX164" s="912"/>
      <c r="CBY164" s="912"/>
      <c r="CBZ164" s="912"/>
      <c r="CCA164" s="912"/>
      <c r="CCB164" s="912"/>
      <c r="CCC164" s="912"/>
      <c r="CCD164" s="912"/>
      <c r="CCE164" s="912"/>
      <c r="CCF164" s="912"/>
      <c r="CCG164" s="912"/>
      <c r="CCH164" s="912"/>
      <c r="CCI164" s="912"/>
      <c r="CCJ164" s="912"/>
      <c r="CCK164" s="912"/>
      <c r="CCL164" s="912"/>
      <c r="CCM164" s="912"/>
      <c r="CCN164" s="912"/>
      <c r="CCO164" s="912"/>
      <c r="CCP164" s="912"/>
      <c r="CCQ164" s="912"/>
      <c r="CCR164" s="912"/>
      <c r="CCS164" s="912"/>
      <c r="CCT164" s="912"/>
      <c r="CCU164" s="912"/>
      <c r="CCV164" s="912"/>
      <c r="CCW164" s="912"/>
      <c r="CCX164" s="912"/>
      <c r="CCY164" s="912"/>
      <c r="CCZ164" s="912"/>
      <c r="CDA164" s="912"/>
      <c r="CDB164" s="912"/>
      <c r="CDC164" s="912"/>
      <c r="CDD164" s="912"/>
      <c r="CDE164" s="912"/>
      <c r="CDF164" s="912"/>
      <c r="CDG164" s="912"/>
      <c r="CDH164" s="912"/>
      <c r="CDI164" s="912"/>
      <c r="CDJ164" s="912"/>
      <c r="CDK164" s="912"/>
      <c r="CDL164" s="912"/>
      <c r="CDM164" s="912"/>
      <c r="CDN164" s="912"/>
      <c r="CDO164" s="912"/>
      <c r="CDP164" s="912"/>
      <c r="CDQ164" s="912"/>
      <c r="CDR164" s="912"/>
      <c r="CDS164" s="912"/>
      <c r="CDT164" s="912"/>
      <c r="CDU164" s="912"/>
      <c r="CDV164" s="912"/>
      <c r="CDW164" s="912"/>
      <c r="CDX164" s="912"/>
      <c r="CDY164" s="912"/>
      <c r="CDZ164" s="912"/>
      <c r="CEA164" s="912"/>
      <c r="CEB164" s="912"/>
      <c r="CEC164" s="912"/>
      <c r="CED164" s="912"/>
      <c r="CEE164" s="912"/>
      <c r="CEF164" s="912"/>
      <c r="CEG164" s="912"/>
      <c r="CEH164" s="912"/>
      <c r="CEI164" s="912"/>
      <c r="CEJ164" s="912"/>
      <c r="CEK164" s="912"/>
      <c r="CEL164" s="912"/>
      <c r="CEM164" s="912"/>
      <c r="CEN164" s="912"/>
      <c r="CEO164" s="912"/>
      <c r="CEP164" s="912"/>
      <c r="CEQ164" s="912"/>
      <c r="CER164" s="912"/>
      <c r="CES164" s="912"/>
      <c r="CET164" s="912"/>
      <c r="CEU164" s="912"/>
      <c r="CEV164" s="912"/>
      <c r="CEW164" s="912"/>
      <c r="CEX164" s="912"/>
      <c r="CEY164" s="912"/>
      <c r="CEZ164" s="912"/>
      <c r="CFA164" s="912"/>
      <c r="CFB164" s="912"/>
      <c r="CFC164" s="912"/>
      <c r="CFD164" s="912"/>
      <c r="CFE164" s="912"/>
      <c r="CFF164" s="912"/>
      <c r="CFG164" s="912"/>
      <c r="CFH164" s="912"/>
      <c r="CFI164" s="912"/>
      <c r="CFJ164" s="912"/>
      <c r="CFK164" s="912"/>
      <c r="CFL164" s="912"/>
      <c r="CFM164" s="912"/>
      <c r="CFN164" s="912"/>
      <c r="CFO164" s="912"/>
      <c r="CFP164" s="912"/>
      <c r="CFQ164" s="912"/>
      <c r="CFR164" s="912"/>
      <c r="CFS164" s="912"/>
      <c r="CFT164" s="912"/>
      <c r="CFU164" s="912"/>
      <c r="CFV164" s="912"/>
      <c r="CFW164" s="912"/>
      <c r="CFX164" s="912"/>
      <c r="CFY164" s="912"/>
      <c r="CFZ164" s="912"/>
      <c r="CGA164" s="912"/>
      <c r="CGB164" s="912"/>
      <c r="CGC164" s="912"/>
      <c r="CGD164" s="912"/>
      <c r="CGE164" s="912"/>
      <c r="CGF164" s="912"/>
      <c r="CGG164" s="912"/>
      <c r="CGH164" s="912"/>
      <c r="CGI164" s="912"/>
      <c r="CGJ164" s="912"/>
      <c r="CGK164" s="912"/>
      <c r="CGL164" s="912"/>
      <c r="CGM164" s="912"/>
      <c r="CGN164" s="912"/>
      <c r="CGO164" s="912"/>
      <c r="CGP164" s="912"/>
      <c r="CGQ164" s="912"/>
      <c r="CGR164" s="912"/>
      <c r="CGS164" s="912"/>
      <c r="CGT164" s="912"/>
      <c r="CGU164" s="912"/>
      <c r="CGV164" s="912"/>
      <c r="CGW164" s="912"/>
      <c r="CGX164" s="912"/>
      <c r="CGY164" s="912"/>
      <c r="CGZ164" s="912"/>
      <c r="CHA164" s="912"/>
      <c r="CHB164" s="912"/>
      <c r="CHC164" s="912"/>
      <c r="CHD164" s="912"/>
      <c r="CHE164" s="912"/>
      <c r="CHF164" s="912"/>
      <c r="CHG164" s="912"/>
      <c r="CHH164" s="912"/>
      <c r="CHI164" s="912"/>
      <c r="CHJ164" s="912"/>
      <c r="CHK164" s="912"/>
      <c r="CHL164" s="912"/>
      <c r="CHM164" s="912"/>
      <c r="CHN164" s="912"/>
      <c r="CHO164" s="912"/>
      <c r="CHP164" s="912"/>
      <c r="CHQ164" s="912"/>
      <c r="CHR164" s="912"/>
      <c r="CHS164" s="912"/>
      <c r="CHT164" s="912"/>
      <c r="CHU164" s="912"/>
      <c r="CHV164" s="912"/>
      <c r="CHW164" s="912"/>
      <c r="CHX164" s="912"/>
      <c r="CHY164" s="912"/>
      <c r="CHZ164" s="912"/>
      <c r="CIA164" s="912"/>
      <c r="CIB164" s="912"/>
      <c r="CIC164" s="912"/>
      <c r="CID164" s="912"/>
      <c r="CIE164" s="912"/>
      <c r="CIF164" s="912"/>
      <c r="CIG164" s="912"/>
      <c r="CIH164" s="912"/>
      <c r="CII164" s="912"/>
      <c r="CIJ164" s="912"/>
      <c r="CIK164" s="912"/>
      <c r="CIL164" s="912"/>
      <c r="CIM164" s="912"/>
      <c r="CIN164" s="912"/>
      <c r="CIO164" s="912"/>
      <c r="CIP164" s="912"/>
      <c r="CIQ164" s="912"/>
      <c r="CIR164" s="912"/>
      <c r="CIS164" s="912"/>
      <c r="CIT164" s="912"/>
      <c r="CIU164" s="912"/>
      <c r="CIV164" s="912"/>
      <c r="CIW164" s="912"/>
      <c r="CIX164" s="912"/>
      <c r="CIY164" s="912"/>
      <c r="CIZ164" s="912"/>
      <c r="CJA164" s="912"/>
      <c r="CJB164" s="912"/>
      <c r="CJC164" s="912"/>
      <c r="CJD164" s="912"/>
      <c r="CJE164" s="912"/>
      <c r="CJF164" s="912"/>
      <c r="CJG164" s="912"/>
      <c r="CJH164" s="912"/>
      <c r="CJI164" s="912"/>
      <c r="CJJ164" s="912"/>
      <c r="CJK164" s="912"/>
      <c r="CJL164" s="912"/>
      <c r="CJM164" s="912"/>
      <c r="CJN164" s="912"/>
      <c r="CJO164" s="912"/>
      <c r="CJP164" s="912"/>
      <c r="CJQ164" s="912"/>
      <c r="CJR164" s="912"/>
      <c r="CJS164" s="912"/>
      <c r="CJT164" s="912"/>
      <c r="CJU164" s="912"/>
      <c r="CJV164" s="912"/>
      <c r="CJW164" s="912"/>
      <c r="CJX164" s="912"/>
      <c r="CJY164" s="912"/>
      <c r="CJZ164" s="912"/>
      <c r="CKA164" s="912"/>
      <c r="CKB164" s="912"/>
      <c r="CKC164" s="912"/>
      <c r="CKD164" s="912"/>
      <c r="CKE164" s="912"/>
      <c r="CKF164" s="912"/>
      <c r="CKG164" s="912"/>
      <c r="CKH164" s="912"/>
      <c r="CKI164" s="912"/>
      <c r="CKJ164" s="912"/>
      <c r="CKK164" s="912"/>
      <c r="CKL164" s="912"/>
      <c r="CKM164" s="912"/>
      <c r="CKN164" s="912"/>
      <c r="CKO164" s="912"/>
      <c r="CKP164" s="912"/>
      <c r="CKQ164" s="912"/>
      <c r="CKR164" s="912"/>
      <c r="CKS164" s="912"/>
      <c r="CKT164" s="912"/>
      <c r="CKU164" s="912"/>
      <c r="CKV164" s="912"/>
      <c r="CKW164" s="912"/>
      <c r="CKX164" s="912"/>
      <c r="CKY164" s="912"/>
      <c r="CKZ164" s="912"/>
      <c r="CLA164" s="912"/>
      <c r="CLB164" s="912"/>
      <c r="CLC164" s="912"/>
      <c r="CLD164" s="912"/>
      <c r="CLE164" s="912"/>
      <c r="CLF164" s="912"/>
      <c r="CLG164" s="912"/>
      <c r="CLH164" s="912"/>
      <c r="CLI164" s="912"/>
      <c r="CLJ164" s="912"/>
      <c r="CLK164" s="912"/>
      <c r="CLL164" s="912"/>
      <c r="CLM164" s="912"/>
      <c r="CLN164" s="912"/>
      <c r="CLO164" s="912"/>
      <c r="CLP164" s="912"/>
      <c r="CLQ164" s="912"/>
      <c r="CLR164" s="912"/>
      <c r="CLS164" s="912"/>
      <c r="CLT164" s="912"/>
      <c r="CLU164" s="912"/>
      <c r="CLV164" s="912"/>
      <c r="CLW164" s="912"/>
      <c r="CLX164" s="912"/>
      <c r="CLY164" s="912"/>
      <c r="CLZ164" s="912"/>
      <c r="CMA164" s="912"/>
      <c r="CMB164" s="912"/>
      <c r="CMC164" s="912"/>
      <c r="CMD164" s="912"/>
      <c r="CME164" s="912"/>
      <c r="CMF164" s="912"/>
      <c r="CMG164" s="912"/>
      <c r="CMH164" s="912"/>
      <c r="CMI164" s="912"/>
      <c r="CMJ164" s="912"/>
      <c r="CMK164" s="912"/>
      <c r="CML164" s="912"/>
      <c r="CMM164" s="912"/>
      <c r="CMN164" s="912"/>
      <c r="CMO164" s="912"/>
      <c r="CMP164" s="912"/>
      <c r="CMQ164" s="912"/>
      <c r="CMR164" s="912"/>
      <c r="CMS164" s="912"/>
      <c r="CMT164" s="912"/>
      <c r="CMU164" s="912"/>
      <c r="CMV164" s="912"/>
      <c r="CMW164" s="912"/>
      <c r="CMX164" s="912"/>
      <c r="CMY164" s="912"/>
      <c r="CMZ164" s="912"/>
      <c r="CNA164" s="912"/>
      <c r="CNB164" s="912"/>
      <c r="CNC164" s="912"/>
      <c r="CND164" s="912"/>
      <c r="CNE164" s="912"/>
      <c r="CNF164" s="912"/>
      <c r="CNG164" s="912"/>
      <c r="CNH164" s="912"/>
      <c r="CNI164" s="912"/>
      <c r="CNJ164" s="912"/>
      <c r="CNK164" s="912"/>
      <c r="CNL164" s="912"/>
      <c r="CNM164" s="912"/>
      <c r="CNN164" s="912"/>
      <c r="CNO164" s="912"/>
      <c r="CNP164" s="912"/>
      <c r="CNQ164" s="912"/>
      <c r="CNR164" s="912"/>
      <c r="CNS164" s="912"/>
      <c r="CNT164" s="912"/>
      <c r="CNU164" s="912"/>
      <c r="CNV164" s="912"/>
      <c r="CNW164" s="912"/>
      <c r="CNX164" s="912"/>
      <c r="CNY164" s="912"/>
      <c r="CNZ164" s="912"/>
      <c r="COA164" s="912"/>
      <c r="COB164" s="912"/>
      <c r="COC164" s="912"/>
      <c r="COD164" s="912"/>
      <c r="COE164" s="912"/>
      <c r="COF164" s="912"/>
      <c r="COG164" s="912"/>
      <c r="COH164" s="912"/>
      <c r="COI164" s="912"/>
      <c r="COJ164" s="912"/>
      <c r="COK164" s="912"/>
      <c r="COL164" s="912"/>
      <c r="COM164" s="912"/>
      <c r="CON164" s="912"/>
      <c r="COO164" s="912"/>
      <c r="COP164" s="912"/>
      <c r="COQ164" s="912"/>
      <c r="COR164" s="912"/>
      <c r="COS164" s="912"/>
      <c r="COT164" s="912"/>
      <c r="COU164" s="912"/>
      <c r="COV164" s="912"/>
      <c r="COW164" s="912"/>
      <c r="COX164" s="912"/>
      <c r="COY164" s="912"/>
      <c r="COZ164" s="912"/>
      <c r="CPA164" s="912"/>
      <c r="CPB164" s="912"/>
      <c r="CPC164" s="912"/>
      <c r="CPD164" s="912"/>
      <c r="CPE164" s="912"/>
      <c r="CPF164" s="912"/>
      <c r="CPG164" s="912"/>
      <c r="CPH164" s="912"/>
      <c r="CPI164" s="912"/>
      <c r="CPJ164" s="912"/>
      <c r="CPK164" s="912"/>
      <c r="CPL164" s="912"/>
      <c r="CPM164" s="912"/>
      <c r="CPN164" s="912"/>
      <c r="CPO164" s="912"/>
      <c r="CPP164" s="912"/>
      <c r="CPQ164" s="912"/>
      <c r="CPR164" s="912"/>
      <c r="CPS164" s="912"/>
      <c r="CPT164" s="912"/>
      <c r="CPU164" s="912"/>
      <c r="CPV164" s="912"/>
      <c r="CPW164" s="912"/>
      <c r="CPX164" s="912"/>
      <c r="CPY164" s="912"/>
      <c r="CPZ164" s="912"/>
      <c r="CQA164" s="912"/>
      <c r="CQB164" s="912"/>
      <c r="CQC164" s="912"/>
      <c r="CQD164" s="912"/>
      <c r="CQE164" s="912"/>
      <c r="CQF164" s="912"/>
      <c r="CQG164" s="912"/>
      <c r="CQH164" s="912"/>
      <c r="CQI164" s="912"/>
      <c r="CQJ164" s="912"/>
      <c r="CQK164" s="912"/>
      <c r="CQL164" s="912"/>
      <c r="CQM164" s="912"/>
      <c r="CQN164" s="912"/>
      <c r="CQO164" s="912"/>
      <c r="CQP164" s="912"/>
      <c r="CQQ164" s="912"/>
      <c r="CQR164" s="912"/>
      <c r="CQS164" s="912"/>
      <c r="CQT164" s="912"/>
      <c r="CQU164" s="912"/>
      <c r="CQV164" s="912"/>
      <c r="CQW164" s="912"/>
      <c r="CQX164" s="912"/>
      <c r="CQY164" s="912"/>
      <c r="CQZ164" s="912"/>
      <c r="CRA164" s="912"/>
      <c r="CRB164" s="912"/>
      <c r="CRC164" s="912"/>
      <c r="CRD164" s="912"/>
      <c r="CRE164" s="912"/>
      <c r="CRF164" s="912"/>
      <c r="CRG164" s="912"/>
      <c r="CRH164" s="912"/>
      <c r="CRI164" s="912"/>
      <c r="CRJ164" s="912"/>
      <c r="CRK164" s="912"/>
      <c r="CRL164" s="912"/>
      <c r="CRM164" s="912"/>
      <c r="CRN164" s="912"/>
      <c r="CRO164" s="912"/>
      <c r="CRP164" s="912"/>
      <c r="CRQ164" s="912"/>
      <c r="CRR164" s="912"/>
      <c r="CRS164" s="912"/>
      <c r="CRT164" s="912"/>
      <c r="CRU164" s="912"/>
      <c r="CRV164" s="912"/>
      <c r="CRW164" s="912"/>
      <c r="CRX164" s="912"/>
      <c r="CRY164" s="912"/>
      <c r="CRZ164" s="912"/>
      <c r="CSA164" s="912"/>
      <c r="CSB164" s="912"/>
      <c r="CSC164" s="912"/>
      <c r="CSD164" s="912"/>
      <c r="CSE164" s="912"/>
      <c r="CSF164" s="912"/>
      <c r="CSG164" s="912"/>
      <c r="CSH164" s="912"/>
      <c r="CSI164" s="912"/>
      <c r="CSJ164" s="912"/>
      <c r="CSK164" s="912"/>
      <c r="CSL164" s="912"/>
      <c r="CSM164" s="912"/>
      <c r="CSN164" s="912"/>
      <c r="CSO164" s="912"/>
      <c r="CSP164" s="912"/>
      <c r="CSQ164" s="912"/>
      <c r="CSR164" s="912"/>
      <c r="CSS164" s="912"/>
      <c r="CST164" s="912"/>
      <c r="CSU164" s="912"/>
      <c r="CSV164" s="912"/>
      <c r="CSW164" s="912"/>
      <c r="CSX164" s="912"/>
      <c r="CSY164" s="912"/>
      <c r="CSZ164" s="912"/>
      <c r="CTA164" s="912"/>
      <c r="CTB164" s="912"/>
      <c r="CTC164" s="912"/>
      <c r="CTD164" s="912"/>
      <c r="CTE164" s="912"/>
      <c r="CTF164" s="912"/>
      <c r="CTG164" s="912"/>
      <c r="CTH164" s="912"/>
      <c r="CTI164" s="912"/>
      <c r="CTJ164" s="912"/>
      <c r="CTK164" s="912"/>
      <c r="CTL164" s="912"/>
      <c r="CTM164" s="912"/>
      <c r="CTN164" s="912"/>
      <c r="CTO164" s="912"/>
      <c r="CTP164" s="912"/>
      <c r="CTQ164" s="912"/>
      <c r="CTR164" s="912"/>
      <c r="CTS164" s="912"/>
      <c r="CTT164" s="912"/>
      <c r="CTU164" s="912"/>
      <c r="CTV164" s="912"/>
      <c r="CTW164" s="912"/>
      <c r="CTX164" s="912"/>
      <c r="CTY164" s="912"/>
      <c r="CTZ164" s="912"/>
      <c r="CUA164" s="912"/>
      <c r="CUB164" s="912"/>
      <c r="CUC164" s="912"/>
      <c r="CUD164" s="912"/>
      <c r="CUE164" s="912"/>
      <c r="CUF164" s="912"/>
      <c r="CUG164" s="912"/>
      <c r="CUH164" s="912"/>
      <c r="CUI164" s="912"/>
      <c r="CUJ164" s="912"/>
      <c r="CUK164" s="912"/>
      <c r="CUL164" s="912"/>
      <c r="CUM164" s="912"/>
      <c r="CUN164" s="912"/>
      <c r="CUO164" s="912"/>
      <c r="CUP164" s="912"/>
      <c r="CUQ164" s="912"/>
      <c r="CUR164" s="912"/>
      <c r="CUS164" s="912"/>
      <c r="CUT164" s="912"/>
      <c r="CUU164" s="912"/>
      <c r="CUV164" s="912"/>
      <c r="CUW164" s="912"/>
      <c r="CUX164" s="912"/>
      <c r="CUY164" s="912"/>
      <c r="CUZ164" s="912"/>
      <c r="CVA164" s="912"/>
      <c r="CVB164" s="912"/>
      <c r="CVC164" s="912"/>
      <c r="CVD164" s="912"/>
      <c r="CVE164" s="912"/>
      <c r="CVF164" s="912"/>
      <c r="CVG164" s="912"/>
      <c r="CVH164" s="912"/>
      <c r="CVI164" s="912"/>
      <c r="CVJ164" s="912"/>
      <c r="CVK164" s="912"/>
      <c r="CVL164" s="912"/>
      <c r="CVM164" s="912"/>
      <c r="CVN164" s="912"/>
      <c r="CVO164" s="912"/>
      <c r="CVP164" s="912"/>
      <c r="CVQ164" s="912"/>
      <c r="CVR164" s="912"/>
      <c r="CVS164" s="912"/>
      <c r="CVT164" s="912"/>
      <c r="CVU164" s="912"/>
      <c r="CVV164" s="912"/>
      <c r="CVW164" s="912"/>
      <c r="CVX164" s="912"/>
      <c r="CVY164" s="912"/>
      <c r="CVZ164" s="912"/>
      <c r="CWA164" s="912"/>
      <c r="CWB164" s="912"/>
      <c r="CWC164" s="912"/>
      <c r="CWD164" s="912"/>
      <c r="CWE164" s="912"/>
      <c r="CWF164" s="912"/>
      <c r="CWG164" s="912"/>
      <c r="CWH164" s="912"/>
      <c r="CWI164" s="912"/>
      <c r="CWJ164" s="912"/>
      <c r="CWK164" s="912"/>
      <c r="CWL164" s="912"/>
      <c r="CWM164" s="912"/>
      <c r="CWN164" s="912"/>
      <c r="CWO164" s="912"/>
      <c r="CWP164" s="912"/>
      <c r="CWQ164" s="912"/>
      <c r="CWR164" s="912"/>
      <c r="CWS164" s="912"/>
      <c r="CWT164" s="912"/>
      <c r="CWU164" s="912"/>
      <c r="CWV164" s="912"/>
      <c r="CWW164" s="912"/>
      <c r="CWX164" s="912"/>
      <c r="CWY164" s="912"/>
      <c r="CWZ164" s="912"/>
      <c r="CXA164" s="912"/>
      <c r="CXB164" s="912"/>
      <c r="CXC164" s="912"/>
      <c r="CXD164" s="912"/>
      <c r="CXE164" s="912"/>
      <c r="CXF164" s="912"/>
      <c r="CXG164" s="912"/>
      <c r="CXH164" s="912"/>
      <c r="CXI164" s="912"/>
      <c r="CXJ164" s="912"/>
      <c r="CXK164" s="912"/>
      <c r="CXL164" s="912"/>
      <c r="CXM164" s="912"/>
      <c r="CXN164" s="912"/>
      <c r="CXO164" s="912"/>
      <c r="CXP164" s="912"/>
      <c r="CXQ164" s="912"/>
      <c r="CXR164" s="912"/>
      <c r="CXS164" s="912"/>
      <c r="CXT164" s="912"/>
      <c r="CXU164" s="912"/>
      <c r="CXV164" s="912"/>
      <c r="CXW164" s="912"/>
      <c r="CXX164" s="912"/>
      <c r="CXY164" s="912"/>
      <c r="CXZ164" s="912"/>
      <c r="CYA164" s="912"/>
      <c r="CYB164" s="912"/>
      <c r="CYC164" s="912"/>
      <c r="CYD164" s="912"/>
      <c r="CYE164" s="912"/>
      <c r="CYF164" s="912"/>
      <c r="CYG164" s="912"/>
      <c r="CYH164" s="912"/>
      <c r="CYI164" s="912"/>
      <c r="CYJ164" s="912"/>
      <c r="CYK164" s="912"/>
      <c r="CYL164" s="912"/>
      <c r="CYM164" s="912"/>
      <c r="CYN164" s="912"/>
      <c r="CYO164" s="912"/>
      <c r="CYP164" s="912"/>
      <c r="CYQ164" s="912"/>
      <c r="CYR164" s="912"/>
      <c r="CYS164" s="912"/>
      <c r="CYT164" s="912"/>
      <c r="CYU164" s="912"/>
      <c r="CYV164" s="912"/>
      <c r="CYW164" s="912"/>
      <c r="CYX164" s="912"/>
      <c r="CYY164" s="912"/>
      <c r="CYZ164" s="912"/>
      <c r="CZA164" s="912"/>
      <c r="CZB164" s="912"/>
      <c r="CZC164" s="912"/>
      <c r="CZD164" s="912"/>
      <c r="CZE164" s="912"/>
      <c r="CZF164" s="912"/>
      <c r="CZG164" s="912"/>
      <c r="CZH164" s="912"/>
      <c r="CZI164" s="912"/>
      <c r="CZJ164" s="912"/>
      <c r="CZK164" s="912"/>
      <c r="CZL164" s="912"/>
      <c r="CZM164" s="912"/>
      <c r="CZN164" s="912"/>
      <c r="CZO164" s="912"/>
      <c r="CZP164" s="912"/>
      <c r="CZQ164" s="912"/>
      <c r="CZR164" s="912"/>
      <c r="CZS164" s="912"/>
      <c r="CZT164" s="912"/>
      <c r="CZU164" s="912"/>
      <c r="CZV164" s="912"/>
      <c r="CZW164" s="912"/>
      <c r="CZX164" s="912"/>
      <c r="CZY164" s="912"/>
      <c r="CZZ164" s="912"/>
      <c r="DAA164" s="912"/>
      <c r="DAB164" s="912"/>
      <c r="DAC164" s="912"/>
      <c r="DAD164" s="912"/>
      <c r="DAE164" s="912"/>
      <c r="DAF164" s="912"/>
      <c r="DAG164" s="912"/>
      <c r="DAH164" s="912"/>
      <c r="DAI164" s="912"/>
      <c r="DAJ164" s="912"/>
      <c r="DAK164" s="912"/>
      <c r="DAL164" s="912"/>
      <c r="DAM164" s="912"/>
      <c r="DAN164" s="912"/>
      <c r="DAO164" s="912"/>
      <c r="DAP164" s="912"/>
      <c r="DAQ164" s="912"/>
      <c r="DAR164" s="912"/>
      <c r="DAS164" s="912"/>
      <c r="DAT164" s="912"/>
      <c r="DAU164" s="912"/>
      <c r="DAV164" s="912"/>
      <c r="DAW164" s="912"/>
      <c r="DAX164" s="912"/>
      <c r="DAY164" s="912"/>
      <c r="DAZ164" s="912"/>
      <c r="DBA164" s="912"/>
      <c r="DBB164" s="912"/>
      <c r="DBC164" s="912"/>
      <c r="DBD164" s="912"/>
      <c r="DBE164" s="912"/>
      <c r="DBF164" s="912"/>
      <c r="DBG164" s="912"/>
      <c r="DBH164" s="912"/>
      <c r="DBI164" s="912"/>
      <c r="DBJ164" s="912"/>
      <c r="DBK164" s="912"/>
      <c r="DBL164" s="912"/>
      <c r="DBM164" s="912"/>
      <c r="DBN164" s="912"/>
      <c r="DBO164" s="912"/>
      <c r="DBP164" s="912"/>
      <c r="DBQ164" s="912"/>
      <c r="DBR164" s="912"/>
      <c r="DBS164" s="912"/>
      <c r="DBT164" s="912"/>
      <c r="DBU164" s="912"/>
      <c r="DBV164" s="912"/>
      <c r="DBW164" s="912"/>
      <c r="DBX164" s="912"/>
      <c r="DBY164" s="912"/>
      <c r="DBZ164" s="912"/>
      <c r="DCA164" s="912"/>
      <c r="DCB164" s="912"/>
      <c r="DCC164" s="912"/>
      <c r="DCD164" s="912"/>
      <c r="DCE164" s="912"/>
      <c r="DCF164" s="912"/>
      <c r="DCG164" s="912"/>
      <c r="DCH164" s="912"/>
      <c r="DCI164" s="912"/>
      <c r="DCJ164" s="912"/>
      <c r="DCK164" s="912"/>
      <c r="DCL164" s="912"/>
      <c r="DCM164" s="912"/>
      <c r="DCN164" s="912"/>
      <c r="DCO164" s="912"/>
      <c r="DCP164" s="912"/>
      <c r="DCQ164" s="912"/>
      <c r="DCR164" s="912"/>
      <c r="DCS164" s="912"/>
      <c r="DCT164" s="912"/>
      <c r="DCU164" s="912"/>
      <c r="DCV164" s="912"/>
      <c r="DCW164" s="912"/>
      <c r="DCX164" s="912"/>
      <c r="DCY164" s="912"/>
      <c r="DCZ164" s="912"/>
      <c r="DDA164" s="912"/>
      <c r="DDB164" s="912"/>
      <c r="DDC164" s="912"/>
      <c r="DDD164" s="912"/>
      <c r="DDE164" s="912"/>
      <c r="DDF164" s="912"/>
      <c r="DDG164" s="912"/>
      <c r="DDH164" s="912"/>
      <c r="DDI164" s="912"/>
      <c r="DDJ164" s="912"/>
      <c r="DDK164" s="912"/>
      <c r="DDL164" s="912"/>
      <c r="DDM164" s="912"/>
      <c r="DDN164" s="912"/>
      <c r="DDO164" s="912"/>
      <c r="DDP164" s="912"/>
      <c r="DDQ164" s="912"/>
      <c r="DDR164" s="912"/>
      <c r="DDS164" s="912"/>
      <c r="DDT164" s="912"/>
      <c r="DDU164" s="912"/>
      <c r="DDV164" s="912"/>
      <c r="DDW164" s="912"/>
      <c r="DDX164" s="912"/>
      <c r="DDY164" s="912"/>
      <c r="DDZ164" s="912"/>
      <c r="DEA164" s="912"/>
      <c r="DEB164" s="912"/>
      <c r="DEC164" s="912"/>
      <c r="DED164" s="912"/>
      <c r="DEE164" s="912"/>
      <c r="DEF164" s="912"/>
      <c r="DEG164" s="912"/>
      <c r="DEH164" s="912"/>
      <c r="DEI164" s="912"/>
      <c r="DEJ164" s="912"/>
      <c r="DEK164" s="912"/>
      <c r="DEL164" s="912"/>
      <c r="DEM164" s="912"/>
      <c r="DEN164" s="912"/>
      <c r="DEO164" s="912"/>
      <c r="DEP164" s="912"/>
      <c r="DEQ164" s="912"/>
      <c r="DER164" s="912"/>
      <c r="DES164" s="912"/>
      <c r="DET164" s="912"/>
      <c r="DEU164" s="912"/>
      <c r="DEV164" s="912"/>
      <c r="DEW164" s="912"/>
      <c r="DEX164" s="912"/>
      <c r="DEY164" s="912"/>
      <c r="DEZ164" s="912"/>
      <c r="DFA164" s="912"/>
      <c r="DFB164" s="912"/>
      <c r="DFC164" s="912"/>
      <c r="DFD164" s="912"/>
      <c r="DFE164" s="912"/>
      <c r="DFF164" s="912"/>
      <c r="DFG164" s="912"/>
      <c r="DFH164" s="912"/>
      <c r="DFI164" s="912"/>
      <c r="DFJ164" s="912"/>
      <c r="DFK164" s="912"/>
      <c r="DFL164" s="912"/>
      <c r="DFM164" s="912"/>
      <c r="DFN164" s="912"/>
      <c r="DFO164" s="912"/>
      <c r="DFP164" s="912"/>
      <c r="DFQ164" s="912"/>
      <c r="DFR164" s="912"/>
      <c r="DFS164" s="912"/>
      <c r="DFT164" s="912"/>
      <c r="DFU164" s="912"/>
      <c r="DFV164" s="912"/>
      <c r="DFW164" s="912"/>
      <c r="DFX164" s="912"/>
      <c r="DFY164" s="912"/>
      <c r="DFZ164" s="912"/>
      <c r="DGA164" s="912"/>
      <c r="DGB164" s="912"/>
      <c r="DGC164" s="912"/>
      <c r="DGD164" s="912"/>
      <c r="DGE164" s="912"/>
      <c r="DGF164" s="912"/>
      <c r="DGG164" s="912"/>
      <c r="DGH164" s="912"/>
      <c r="DGI164" s="912"/>
      <c r="DGJ164" s="912"/>
      <c r="DGK164" s="912"/>
      <c r="DGL164" s="912"/>
      <c r="DGM164" s="912"/>
      <c r="DGN164" s="912"/>
      <c r="DGO164" s="912"/>
      <c r="DGP164" s="912"/>
      <c r="DGQ164" s="912"/>
      <c r="DGR164" s="912"/>
      <c r="DGS164" s="912"/>
      <c r="DGT164" s="912"/>
      <c r="DGU164" s="912"/>
      <c r="DGV164" s="912"/>
      <c r="DGW164" s="912"/>
      <c r="DGX164" s="912"/>
      <c r="DGY164" s="912"/>
      <c r="DGZ164" s="912"/>
      <c r="DHA164" s="912"/>
      <c r="DHB164" s="912"/>
      <c r="DHC164" s="912"/>
      <c r="DHD164" s="912"/>
      <c r="DHE164" s="912"/>
      <c r="DHF164" s="912"/>
      <c r="DHG164" s="912"/>
      <c r="DHH164" s="912"/>
      <c r="DHI164" s="912"/>
      <c r="DHJ164" s="912"/>
      <c r="DHK164" s="912"/>
      <c r="DHL164" s="912"/>
      <c r="DHM164" s="912"/>
      <c r="DHN164" s="912"/>
      <c r="DHO164" s="912"/>
      <c r="DHP164" s="912"/>
      <c r="DHQ164" s="912"/>
      <c r="DHR164" s="912"/>
      <c r="DHS164" s="912"/>
      <c r="DHT164" s="912"/>
      <c r="DHU164" s="912"/>
      <c r="DHV164" s="912"/>
      <c r="DHW164" s="912"/>
      <c r="DHX164" s="912"/>
      <c r="DHY164" s="912"/>
      <c r="DHZ164" s="912"/>
      <c r="DIA164" s="912"/>
      <c r="DIB164" s="912"/>
      <c r="DIC164" s="912"/>
      <c r="DID164" s="912"/>
      <c r="DIE164" s="912"/>
      <c r="DIF164" s="912"/>
      <c r="DIG164" s="912"/>
      <c r="DIH164" s="912"/>
      <c r="DII164" s="912"/>
      <c r="DIJ164" s="912"/>
      <c r="DIK164" s="912"/>
      <c r="DIL164" s="912"/>
      <c r="DIM164" s="912"/>
      <c r="DIN164" s="912"/>
      <c r="DIO164" s="912"/>
      <c r="DIP164" s="912"/>
      <c r="DIQ164" s="912"/>
      <c r="DIR164" s="912"/>
      <c r="DIS164" s="912"/>
      <c r="DIT164" s="912"/>
      <c r="DIU164" s="912"/>
      <c r="DIV164" s="912"/>
      <c r="DIW164" s="912"/>
      <c r="DIX164" s="912"/>
      <c r="DIY164" s="912"/>
      <c r="DIZ164" s="912"/>
      <c r="DJA164" s="912"/>
      <c r="DJB164" s="912"/>
      <c r="DJC164" s="912"/>
      <c r="DJD164" s="912"/>
      <c r="DJE164" s="912"/>
      <c r="DJF164" s="912"/>
      <c r="DJG164" s="912"/>
      <c r="DJH164" s="912"/>
      <c r="DJI164" s="912"/>
      <c r="DJJ164" s="912"/>
      <c r="DJK164" s="912"/>
      <c r="DJL164" s="912"/>
      <c r="DJM164" s="912"/>
      <c r="DJN164" s="912"/>
      <c r="DJO164" s="912"/>
      <c r="DJP164" s="912"/>
      <c r="DJQ164" s="912"/>
      <c r="DJR164" s="912"/>
      <c r="DJS164" s="912"/>
      <c r="DJT164" s="912"/>
      <c r="DJU164" s="912"/>
      <c r="DJV164" s="912"/>
      <c r="DJW164" s="912"/>
      <c r="DJX164" s="912"/>
      <c r="DJY164" s="912"/>
      <c r="DJZ164" s="912"/>
      <c r="DKA164" s="912"/>
      <c r="DKB164" s="912"/>
      <c r="DKC164" s="912"/>
      <c r="DKD164" s="912"/>
      <c r="DKE164" s="912"/>
      <c r="DKF164" s="912"/>
      <c r="DKG164" s="912"/>
      <c r="DKH164" s="912"/>
      <c r="DKI164" s="912"/>
      <c r="DKJ164" s="912"/>
      <c r="DKK164" s="912"/>
      <c r="DKL164" s="912"/>
      <c r="DKM164" s="912"/>
      <c r="DKN164" s="912"/>
      <c r="DKO164" s="912"/>
      <c r="DKP164" s="912"/>
      <c r="DKQ164" s="912"/>
      <c r="DKR164" s="912"/>
      <c r="DKS164" s="912"/>
      <c r="DKT164" s="912"/>
      <c r="DKU164" s="912"/>
      <c r="DKV164" s="912"/>
      <c r="DKW164" s="912"/>
      <c r="DKX164" s="912"/>
      <c r="DKY164" s="912"/>
      <c r="DKZ164" s="912"/>
      <c r="DLA164" s="912"/>
      <c r="DLB164" s="912"/>
      <c r="DLC164" s="912"/>
      <c r="DLD164" s="912"/>
      <c r="DLE164" s="912"/>
      <c r="DLF164" s="912"/>
      <c r="DLG164" s="912"/>
      <c r="DLH164" s="912"/>
      <c r="DLI164" s="912"/>
      <c r="DLJ164" s="912"/>
      <c r="DLK164" s="912"/>
      <c r="DLL164" s="912"/>
      <c r="DLM164" s="912"/>
      <c r="DLN164" s="912"/>
      <c r="DLO164" s="912"/>
      <c r="DLP164" s="912"/>
      <c r="DLQ164" s="912"/>
      <c r="DLR164" s="912"/>
      <c r="DLS164" s="912"/>
      <c r="DLT164" s="912"/>
      <c r="DLU164" s="912"/>
      <c r="DLV164" s="912"/>
      <c r="DLW164" s="912"/>
      <c r="DLX164" s="912"/>
      <c r="DLY164" s="912"/>
      <c r="DLZ164" s="912"/>
      <c r="DMA164" s="912"/>
      <c r="DMB164" s="912"/>
      <c r="DMC164" s="912"/>
      <c r="DMD164" s="912"/>
      <c r="DME164" s="912"/>
      <c r="DMF164" s="912"/>
      <c r="DMG164" s="912"/>
      <c r="DMH164" s="912"/>
      <c r="DMI164" s="912"/>
      <c r="DMJ164" s="912"/>
      <c r="DMK164" s="912"/>
      <c r="DML164" s="912"/>
      <c r="DMM164" s="912"/>
      <c r="DMN164" s="912"/>
      <c r="DMO164" s="912"/>
      <c r="DMP164" s="912"/>
      <c r="DMQ164" s="912"/>
      <c r="DMR164" s="912"/>
      <c r="DMS164" s="912"/>
      <c r="DMT164" s="912"/>
      <c r="DMU164" s="912"/>
      <c r="DMV164" s="912"/>
      <c r="DMW164" s="912"/>
      <c r="DMX164" s="912"/>
      <c r="DMY164" s="912"/>
      <c r="DMZ164" s="912"/>
      <c r="DNA164" s="912"/>
      <c r="DNB164" s="912"/>
      <c r="DNC164" s="912"/>
      <c r="DND164" s="912"/>
      <c r="DNE164" s="912"/>
      <c r="DNF164" s="912"/>
      <c r="DNG164" s="912"/>
      <c r="DNH164" s="912"/>
      <c r="DNI164" s="912"/>
      <c r="DNJ164" s="912"/>
      <c r="DNK164" s="912"/>
      <c r="DNL164" s="912"/>
      <c r="DNM164" s="912"/>
      <c r="DNN164" s="912"/>
      <c r="DNO164" s="912"/>
      <c r="DNP164" s="912"/>
      <c r="DNQ164" s="912"/>
      <c r="DNR164" s="912"/>
      <c r="DNS164" s="912"/>
      <c r="DNT164" s="912"/>
      <c r="DNU164" s="912"/>
      <c r="DNV164" s="912"/>
      <c r="DNW164" s="912"/>
      <c r="DNX164" s="912"/>
      <c r="DNY164" s="912"/>
      <c r="DNZ164" s="912"/>
      <c r="DOA164" s="912"/>
      <c r="DOB164" s="912"/>
      <c r="DOC164" s="912"/>
      <c r="DOD164" s="912"/>
      <c r="DOE164" s="912"/>
      <c r="DOF164" s="912"/>
      <c r="DOG164" s="912"/>
      <c r="DOH164" s="912"/>
      <c r="DOI164" s="912"/>
      <c r="DOJ164" s="912"/>
      <c r="DOK164" s="912"/>
      <c r="DOL164" s="912"/>
      <c r="DOM164" s="912"/>
      <c r="DON164" s="912"/>
      <c r="DOO164" s="912"/>
      <c r="DOP164" s="912"/>
      <c r="DOQ164" s="912"/>
      <c r="DOR164" s="912"/>
      <c r="DOS164" s="912"/>
      <c r="DOT164" s="912"/>
      <c r="DOU164" s="912"/>
      <c r="DOV164" s="912"/>
      <c r="DOW164" s="912"/>
      <c r="DOX164" s="912"/>
      <c r="DOY164" s="912"/>
      <c r="DOZ164" s="912"/>
      <c r="DPA164" s="912"/>
      <c r="DPB164" s="912"/>
      <c r="DPC164" s="912"/>
      <c r="DPD164" s="912"/>
      <c r="DPE164" s="912"/>
      <c r="DPF164" s="912"/>
      <c r="DPG164" s="912"/>
      <c r="DPH164" s="912"/>
      <c r="DPI164" s="912"/>
      <c r="DPJ164" s="912"/>
      <c r="DPK164" s="912"/>
      <c r="DPL164" s="912"/>
      <c r="DPM164" s="912"/>
      <c r="DPN164" s="912"/>
      <c r="DPO164" s="912"/>
      <c r="DPP164" s="912"/>
      <c r="DPQ164" s="912"/>
      <c r="DPR164" s="912"/>
      <c r="DPS164" s="912"/>
      <c r="DPT164" s="912"/>
      <c r="DPU164" s="912"/>
      <c r="DPV164" s="912"/>
      <c r="DPW164" s="912"/>
      <c r="DPX164" s="912"/>
      <c r="DPY164" s="912"/>
      <c r="DPZ164" s="912"/>
      <c r="DQA164" s="912"/>
      <c r="DQB164" s="912"/>
      <c r="DQC164" s="912"/>
      <c r="DQD164" s="912"/>
      <c r="DQE164" s="912"/>
      <c r="DQF164" s="912"/>
      <c r="DQG164" s="912"/>
      <c r="DQH164" s="912"/>
      <c r="DQI164" s="912"/>
      <c r="DQJ164" s="912"/>
      <c r="DQK164" s="912"/>
      <c r="DQL164" s="912"/>
      <c r="DQM164" s="912"/>
      <c r="DQN164" s="912"/>
      <c r="DQO164" s="912"/>
      <c r="DQP164" s="912"/>
      <c r="DQQ164" s="912"/>
      <c r="DQR164" s="912"/>
      <c r="DQS164" s="912"/>
      <c r="DQT164" s="912"/>
      <c r="DQU164" s="912"/>
      <c r="DQV164" s="912"/>
      <c r="DQW164" s="912"/>
      <c r="DQX164" s="912"/>
      <c r="DQY164" s="912"/>
      <c r="DQZ164" s="912"/>
      <c r="DRA164" s="912"/>
      <c r="DRB164" s="912"/>
      <c r="DRC164" s="912"/>
      <c r="DRD164" s="912"/>
      <c r="DRE164" s="912"/>
      <c r="DRF164" s="912"/>
      <c r="DRG164" s="912"/>
      <c r="DRH164" s="912"/>
      <c r="DRI164" s="912"/>
      <c r="DRJ164" s="912"/>
      <c r="DRK164" s="912"/>
      <c r="DRL164" s="912"/>
      <c r="DRM164" s="912"/>
      <c r="DRN164" s="912"/>
      <c r="DRO164" s="912"/>
      <c r="DRP164" s="912"/>
      <c r="DRQ164" s="912"/>
      <c r="DRR164" s="912"/>
      <c r="DRS164" s="912"/>
      <c r="DRT164" s="912"/>
      <c r="DRU164" s="912"/>
      <c r="DRV164" s="912"/>
      <c r="DRW164" s="912"/>
      <c r="DRX164" s="912"/>
      <c r="DRY164" s="912"/>
      <c r="DRZ164" s="912"/>
      <c r="DSA164" s="912"/>
      <c r="DSB164" s="912"/>
      <c r="DSC164" s="912"/>
      <c r="DSD164" s="912"/>
      <c r="DSE164" s="912"/>
      <c r="DSF164" s="912"/>
      <c r="DSG164" s="912"/>
      <c r="DSH164" s="912"/>
      <c r="DSI164" s="912"/>
      <c r="DSJ164" s="912"/>
      <c r="DSK164" s="912"/>
      <c r="DSL164" s="912"/>
      <c r="DSM164" s="912"/>
      <c r="DSN164" s="912"/>
      <c r="DSO164" s="912"/>
      <c r="DSP164" s="912"/>
      <c r="DSQ164" s="912"/>
      <c r="DSR164" s="912"/>
      <c r="DSS164" s="912"/>
      <c r="DST164" s="912"/>
      <c r="DSU164" s="912"/>
      <c r="DSV164" s="912"/>
      <c r="DSW164" s="912"/>
      <c r="DSX164" s="912"/>
      <c r="DSY164" s="912"/>
      <c r="DSZ164" s="912"/>
      <c r="DTA164" s="912"/>
      <c r="DTB164" s="912"/>
      <c r="DTC164" s="912"/>
      <c r="DTD164" s="912"/>
      <c r="DTE164" s="912"/>
      <c r="DTF164" s="912"/>
      <c r="DTG164" s="912"/>
      <c r="DTH164" s="912"/>
      <c r="DTI164" s="912"/>
      <c r="DTJ164" s="912"/>
      <c r="DTK164" s="912"/>
      <c r="DTL164" s="912"/>
      <c r="DTM164" s="912"/>
      <c r="DTN164" s="912"/>
      <c r="DTO164" s="912"/>
      <c r="DTP164" s="912"/>
      <c r="DTQ164" s="912"/>
      <c r="DTR164" s="912"/>
      <c r="DTS164" s="912"/>
      <c r="DTT164" s="912"/>
      <c r="DTU164" s="912"/>
      <c r="DTV164" s="912"/>
      <c r="DTW164" s="912"/>
      <c r="DTX164" s="912"/>
      <c r="DTY164" s="912"/>
      <c r="DTZ164" s="912"/>
      <c r="DUA164" s="912"/>
      <c r="DUB164" s="912"/>
      <c r="DUC164" s="912"/>
      <c r="DUD164" s="912"/>
      <c r="DUE164" s="912"/>
      <c r="DUF164" s="912"/>
      <c r="DUG164" s="912"/>
      <c r="DUH164" s="912"/>
      <c r="DUI164" s="912"/>
      <c r="DUJ164" s="912"/>
      <c r="DUK164" s="912"/>
      <c r="DUL164" s="912"/>
      <c r="DUM164" s="912"/>
      <c r="DUN164" s="912"/>
      <c r="DUO164" s="912"/>
      <c r="DUP164" s="912"/>
      <c r="DUQ164" s="912"/>
      <c r="DUR164" s="912"/>
      <c r="DUS164" s="912"/>
      <c r="DUT164" s="912"/>
      <c r="DUU164" s="912"/>
      <c r="DUV164" s="912"/>
      <c r="DUW164" s="912"/>
      <c r="DUX164" s="912"/>
      <c r="DUY164" s="912"/>
      <c r="DUZ164" s="912"/>
      <c r="DVA164" s="912"/>
      <c r="DVB164" s="912"/>
      <c r="DVC164" s="912"/>
      <c r="DVD164" s="912"/>
      <c r="DVE164" s="912"/>
      <c r="DVF164" s="912"/>
      <c r="DVG164" s="912"/>
      <c r="DVH164" s="912"/>
      <c r="DVI164" s="912"/>
      <c r="DVJ164" s="912"/>
      <c r="DVK164" s="912"/>
      <c r="DVL164" s="912"/>
      <c r="DVM164" s="912"/>
      <c r="DVN164" s="912"/>
      <c r="DVO164" s="912"/>
      <c r="DVP164" s="912"/>
      <c r="DVQ164" s="912"/>
      <c r="DVR164" s="912"/>
      <c r="DVS164" s="912"/>
      <c r="DVT164" s="912"/>
      <c r="DVU164" s="912"/>
      <c r="DVV164" s="912"/>
      <c r="DVW164" s="912"/>
      <c r="DVX164" s="912"/>
      <c r="DVY164" s="912"/>
      <c r="DVZ164" s="912"/>
      <c r="DWA164" s="912"/>
      <c r="DWB164" s="912"/>
      <c r="DWC164" s="912"/>
      <c r="DWD164" s="912"/>
      <c r="DWE164" s="912"/>
      <c r="DWF164" s="912"/>
      <c r="DWG164" s="912"/>
      <c r="DWH164" s="912"/>
      <c r="DWI164" s="912"/>
      <c r="DWJ164" s="912"/>
      <c r="DWK164" s="912"/>
      <c r="DWL164" s="912"/>
      <c r="DWM164" s="912"/>
      <c r="DWN164" s="912"/>
      <c r="DWO164" s="912"/>
      <c r="DWP164" s="912"/>
      <c r="DWQ164" s="912"/>
      <c r="DWR164" s="912"/>
      <c r="DWS164" s="912"/>
      <c r="DWT164" s="912"/>
      <c r="DWU164" s="912"/>
      <c r="DWV164" s="912"/>
      <c r="DWW164" s="912"/>
      <c r="DWX164" s="912"/>
      <c r="DWY164" s="912"/>
      <c r="DWZ164" s="912"/>
      <c r="DXA164" s="912"/>
      <c r="DXB164" s="912"/>
      <c r="DXC164" s="912"/>
      <c r="DXD164" s="912"/>
      <c r="DXE164" s="912"/>
      <c r="DXF164" s="912"/>
      <c r="DXG164" s="912"/>
      <c r="DXH164" s="912"/>
      <c r="DXI164" s="912"/>
      <c r="DXJ164" s="912"/>
      <c r="DXK164" s="912"/>
      <c r="DXL164" s="912"/>
      <c r="DXM164" s="912"/>
      <c r="DXN164" s="912"/>
      <c r="DXO164" s="912"/>
      <c r="DXP164" s="912"/>
      <c r="DXQ164" s="912"/>
      <c r="DXR164" s="912"/>
      <c r="DXS164" s="912"/>
      <c r="DXT164" s="912"/>
      <c r="DXU164" s="912"/>
      <c r="DXV164" s="912"/>
      <c r="DXW164" s="912"/>
      <c r="DXX164" s="912"/>
      <c r="DXY164" s="912"/>
      <c r="DXZ164" s="912"/>
      <c r="DYA164" s="912"/>
      <c r="DYB164" s="912"/>
      <c r="DYC164" s="912"/>
      <c r="DYD164" s="912"/>
      <c r="DYE164" s="912"/>
      <c r="DYF164" s="912"/>
      <c r="DYG164" s="912"/>
      <c r="DYH164" s="912"/>
      <c r="DYI164" s="912"/>
      <c r="DYJ164" s="912"/>
      <c r="DYK164" s="912"/>
      <c r="DYL164" s="912"/>
      <c r="DYM164" s="912"/>
      <c r="DYN164" s="912"/>
      <c r="DYO164" s="912"/>
      <c r="DYP164" s="912"/>
      <c r="DYQ164" s="912"/>
      <c r="DYR164" s="912"/>
      <c r="DYS164" s="912"/>
      <c r="DYT164" s="912"/>
      <c r="DYU164" s="912"/>
      <c r="DYV164" s="912"/>
      <c r="DYW164" s="912"/>
      <c r="DYX164" s="912"/>
      <c r="DYY164" s="912"/>
      <c r="DYZ164" s="912"/>
      <c r="DZA164" s="912"/>
      <c r="DZB164" s="912"/>
      <c r="DZC164" s="912"/>
      <c r="DZD164" s="912"/>
      <c r="DZE164" s="912"/>
      <c r="DZF164" s="912"/>
      <c r="DZG164" s="912"/>
      <c r="DZH164" s="912"/>
      <c r="DZI164" s="912"/>
      <c r="DZJ164" s="912"/>
      <c r="DZK164" s="912"/>
      <c r="DZL164" s="912"/>
      <c r="DZM164" s="912"/>
      <c r="DZN164" s="912"/>
      <c r="DZO164" s="912"/>
      <c r="DZP164" s="912"/>
      <c r="DZQ164" s="912"/>
      <c r="DZR164" s="912"/>
      <c r="DZS164" s="912"/>
      <c r="DZT164" s="912"/>
      <c r="DZU164" s="912"/>
      <c r="DZV164" s="912"/>
      <c r="DZW164" s="912"/>
      <c r="DZX164" s="912"/>
      <c r="DZY164" s="912"/>
      <c r="DZZ164" s="912"/>
      <c r="EAA164" s="912"/>
      <c r="EAB164" s="912"/>
      <c r="EAC164" s="912"/>
      <c r="EAD164" s="912"/>
      <c r="EAE164" s="912"/>
      <c r="EAF164" s="912"/>
      <c r="EAG164" s="912"/>
      <c r="EAH164" s="912"/>
      <c r="EAI164" s="912"/>
      <c r="EAJ164" s="912"/>
      <c r="EAK164" s="912"/>
      <c r="EAL164" s="912"/>
      <c r="EAM164" s="912"/>
      <c r="EAN164" s="912"/>
      <c r="EAO164" s="912"/>
      <c r="EAP164" s="912"/>
      <c r="EAQ164" s="912"/>
      <c r="EAR164" s="912"/>
      <c r="EAS164" s="912"/>
      <c r="EAT164" s="912"/>
      <c r="EAU164" s="912"/>
      <c r="EAV164" s="912"/>
      <c r="EAW164" s="912"/>
      <c r="EAX164" s="912"/>
      <c r="EAY164" s="912"/>
      <c r="EAZ164" s="912"/>
      <c r="EBA164" s="912"/>
      <c r="EBB164" s="912"/>
      <c r="EBC164" s="912"/>
      <c r="EBD164" s="912"/>
      <c r="EBE164" s="912"/>
      <c r="EBF164" s="912"/>
      <c r="EBG164" s="912"/>
      <c r="EBH164" s="912"/>
      <c r="EBI164" s="912"/>
      <c r="EBJ164" s="912"/>
      <c r="EBK164" s="912"/>
      <c r="EBL164" s="912"/>
      <c r="EBM164" s="912"/>
      <c r="EBN164" s="912"/>
      <c r="EBO164" s="912"/>
      <c r="EBP164" s="912"/>
      <c r="EBQ164" s="912"/>
      <c r="EBR164" s="912"/>
      <c r="EBS164" s="912"/>
      <c r="EBT164" s="912"/>
      <c r="EBU164" s="912"/>
      <c r="EBV164" s="912"/>
      <c r="EBW164" s="912"/>
      <c r="EBX164" s="912"/>
      <c r="EBY164" s="912"/>
      <c r="EBZ164" s="912"/>
      <c r="ECA164" s="912"/>
      <c r="ECB164" s="912"/>
      <c r="ECC164" s="912"/>
      <c r="ECD164" s="912"/>
      <c r="ECE164" s="912"/>
      <c r="ECF164" s="912"/>
      <c r="ECG164" s="912"/>
      <c r="ECH164" s="912"/>
      <c r="ECI164" s="912"/>
      <c r="ECJ164" s="912"/>
      <c r="ECK164" s="912"/>
      <c r="ECL164" s="912"/>
      <c r="ECM164" s="912"/>
      <c r="ECN164" s="912"/>
      <c r="ECO164" s="912"/>
      <c r="ECP164" s="912"/>
      <c r="ECQ164" s="912"/>
      <c r="ECR164" s="912"/>
      <c r="ECS164" s="912"/>
      <c r="ECT164" s="912"/>
      <c r="ECU164" s="912"/>
      <c r="ECV164" s="912"/>
      <c r="ECW164" s="912"/>
      <c r="ECX164" s="912"/>
      <c r="ECY164" s="912"/>
      <c r="ECZ164" s="912"/>
      <c r="EDA164" s="912"/>
      <c r="EDB164" s="912"/>
      <c r="EDC164" s="912"/>
      <c r="EDD164" s="912"/>
      <c r="EDE164" s="912"/>
      <c r="EDF164" s="912"/>
      <c r="EDG164" s="912"/>
      <c r="EDH164" s="912"/>
      <c r="EDI164" s="912"/>
      <c r="EDJ164" s="912"/>
      <c r="EDK164" s="912"/>
      <c r="EDL164" s="912"/>
      <c r="EDM164" s="912"/>
      <c r="EDN164" s="912"/>
      <c r="EDO164" s="912"/>
      <c r="EDP164" s="912"/>
      <c r="EDQ164" s="912"/>
      <c r="EDR164" s="912"/>
      <c r="EDS164" s="912"/>
      <c r="EDT164" s="912"/>
      <c r="EDU164" s="912"/>
      <c r="EDV164" s="912"/>
      <c r="EDW164" s="912"/>
      <c r="EDX164" s="912"/>
      <c r="EDY164" s="912"/>
      <c r="EDZ164" s="912"/>
      <c r="EEA164" s="912"/>
      <c r="EEB164" s="912"/>
      <c r="EEC164" s="912"/>
      <c r="EED164" s="912"/>
      <c r="EEE164" s="912"/>
      <c r="EEF164" s="912"/>
      <c r="EEG164" s="912"/>
      <c r="EEH164" s="912"/>
      <c r="EEI164" s="912"/>
      <c r="EEJ164" s="912"/>
      <c r="EEK164" s="912"/>
      <c r="EEL164" s="912"/>
      <c r="EEM164" s="912"/>
      <c r="EEN164" s="912"/>
      <c r="EEO164" s="912"/>
      <c r="EEP164" s="912"/>
      <c r="EEQ164" s="912"/>
      <c r="EER164" s="912"/>
      <c r="EES164" s="912"/>
      <c r="EET164" s="912"/>
      <c r="EEU164" s="912"/>
      <c r="EEV164" s="912"/>
      <c r="EEW164" s="912"/>
      <c r="EEX164" s="912"/>
      <c r="EEY164" s="912"/>
      <c r="EEZ164" s="912"/>
      <c r="EFA164" s="912"/>
      <c r="EFB164" s="912"/>
      <c r="EFC164" s="912"/>
      <c r="EFD164" s="912"/>
      <c r="EFE164" s="912"/>
      <c r="EFF164" s="912"/>
      <c r="EFG164" s="912"/>
      <c r="EFH164" s="912"/>
      <c r="EFI164" s="912"/>
      <c r="EFJ164" s="912"/>
      <c r="EFK164" s="912"/>
      <c r="EFL164" s="912"/>
      <c r="EFM164" s="912"/>
      <c r="EFN164" s="912"/>
      <c r="EFO164" s="912"/>
      <c r="EFP164" s="912"/>
      <c r="EFQ164" s="912"/>
      <c r="EFR164" s="912"/>
      <c r="EFS164" s="912"/>
      <c r="EFT164" s="912"/>
      <c r="EFU164" s="912"/>
      <c r="EFV164" s="912"/>
      <c r="EFW164" s="912"/>
      <c r="EFX164" s="912"/>
      <c r="EFY164" s="912"/>
      <c r="EFZ164" s="912"/>
      <c r="EGA164" s="912"/>
      <c r="EGB164" s="912"/>
      <c r="EGC164" s="912"/>
      <c r="EGD164" s="912"/>
      <c r="EGE164" s="912"/>
      <c r="EGF164" s="912"/>
      <c r="EGG164" s="912"/>
      <c r="EGH164" s="912"/>
      <c r="EGI164" s="912"/>
      <c r="EGJ164" s="912"/>
      <c r="EGK164" s="912"/>
      <c r="EGL164" s="912"/>
      <c r="EGM164" s="912"/>
      <c r="EGN164" s="912"/>
      <c r="EGO164" s="912"/>
      <c r="EGP164" s="912"/>
      <c r="EGQ164" s="912"/>
      <c r="EGR164" s="912"/>
      <c r="EGS164" s="912"/>
      <c r="EGT164" s="912"/>
      <c r="EGU164" s="912"/>
      <c r="EGV164" s="912"/>
      <c r="EGW164" s="912"/>
      <c r="EGX164" s="912"/>
      <c r="EGY164" s="912"/>
      <c r="EGZ164" s="912"/>
      <c r="EHA164" s="912"/>
      <c r="EHB164" s="912"/>
      <c r="EHC164" s="912"/>
      <c r="EHD164" s="912"/>
      <c r="EHE164" s="912"/>
      <c r="EHF164" s="912"/>
      <c r="EHG164" s="912"/>
      <c r="EHH164" s="912"/>
      <c r="EHI164" s="912"/>
      <c r="EHJ164" s="912"/>
      <c r="EHK164" s="912"/>
      <c r="EHL164" s="912"/>
      <c r="EHM164" s="912"/>
      <c r="EHN164" s="912"/>
      <c r="EHO164" s="912"/>
      <c r="EHP164" s="912"/>
      <c r="EHQ164" s="912"/>
      <c r="EHR164" s="912"/>
      <c r="EHS164" s="912"/>
      <c r="EHT164" s="912"/>
      <c r="EHU164" s="912"/>
      <c r="EHV164" s="912"/>
      <c r="EHW164" s="912"/>
      <c r="EHX164" s="912"/>
      <c r="EHY164" s="912"/>
      <c r="EHZ164" s="912"/>
      <c r="EIA164" s="912"/>
      <c r="EIB164" s="912"/>
      <c r="EIC164" s="912"/>
      <c r="EID164" s="912"/>
      <c r="EIE164" s="912"/>
      <c r="EIF164" s="912"/>
      <c r="EIG164" s="912"/>
      <c r="EIH164" s="912"/>
      <c r="EII164" s="912"/>
      <c r="EIJ164" s="912"/>
      <c r="EIK164" s="912"/>
      <c r="EIL164" s="912"/>
      <c r="EIM164" s="912"/>
      <c r="EIN164" s="912"/>
      <c r="EIO164" s="912"/>
      <c r="EIP164" s="912"/>
      <c r="EIQ164" s="912"/>
      <c r="EIR164" s="912"/>
      <c r="EIS164" s="912"/>
      <c r="EIT164" s="912"/>
      <c r="EIU164" s="912"/>
      <c r="EIV164" s="912"/>
      <c r="EIW164" s="912"/>
      <c r="EIX164" s="912"/>
      <c r="EIY164" s="912"/>
      <c r="EIZ164" s="912"/>
      <c r="EJA164" s="912"/>
      <c r="EJB164" s="912"/>
      <c r="EJC164" s="912"/>
      <c r="EJD164" s="912"/>
      <c r="EJE164" s="912"/>
      <c r="EJF164" s="912"/>
      <c r="EJG164" s="912"/>
      <c r="EJH164" s="912"/>
      <c r="EJI164" s="912"/>
      <c r="EJJ164" s="912"/>
      <c r="EJK164" s="912"/>
      <c r="EJL164" s="912"/>
      <c r="EJM164" s="912"/>
      <c r="EJN164" s="912"/>
      <c r="EJO164" s="912"/>
      <c r="EJP164" s="912"/>
      <c r="EJQ164" s="912"/>
      <c r="EJR164" s="912"/>
      <c r="EJS164" s="912"/>
      <c r="EJT164" s="912"/>
      <c r="EJU164" s="912"/>
      <c r="EJV164" s="912"/>
      <c r="EJW164" s="912"/>
      <c r="EJX164" s="912"/>
      <c r="EJY164" s="912"/>
      <c r="EJZ164" s="912"/>
      <c r="EKA164" s="912"/>
      <c r="EKB164" s="912"/>
      <c r="EKC164" s="912"/>
      <c r="EKD164" s="912"/>
      <c r="EKE164" s="912"/>
      <c r="EKF164" s="912"/>
      <c r="EKG164" s="912"/>
      <c r="EKH164" s="912"/>
      <c r="EKI164" s="912"/>
      <c r="EKJ164" s="912"/>
      <c r="EKK164" s="912"/>
      <c r="EKL164" s="912"/>
      <c r="EKM164" s="912"/>
      <c r="EKN164" s="912"/>
      <c r="EKO164" s="912"/>
      <c r="EKP164" s="912"/>
      <c r="EKQ164" s="912"/>
      <c r="EKR164" s="912"/>
      <c r="EKS164" s="912"/>
      <c r="EKT164" s="912"/>
      <c r="EKU164" s="912"/>
      <c r="EKV164" s="912"/>
      <c r="EKW164" s="912"/>
      <c r="EKX164" s="912"/>
      <c r="EKY164" s="912"/>
      <c r="EKZ164" s="912"/>
      <c r="ELA164" s="912"/>
      <c r="ELB164" s="912"/>
      <c r="ELC164" s="912"/>
      <c r="ELD164" s="912"/>
      <c r="ELE164" s="912"/>
      <c r="ELF164" s="912"/>
      <c r="ELG164" s="912"/>
      <c r="ELH164" s="912"/>
      <c r="ELI164" s="912"/>
      <c r="ELJ164" s="912"/>
      <c r="ELK164" s="912"/>
      <c r="ELL164" s="912"/>
      <c r="ELM164" s="912"/>
      <c r="ELN164" s="912"/>
      <c r="ELO164" s="912"/>
      <c r="ELP164" s="912"/>
      <c r="ELQ164" s="912"/>
      <c r="ELR164" s="912"/>
      <c r="ELS164" s="912"/>
      <c r="ELT164" s="912"/>
      <c r="ELU164" s="912"/>
      <c r="ELV164" s="912"/>
      <c r="ELW164" s="912"/>
      <c r="ELX164" s="912"/>
      <c r="ELY164" s="912"/>
      <c r="ELZ164" s="912"/>
      <c r="EMA164" s="912"/>
      <c r="EMB164" s="912"/>
      <c r="EMC164" s="912"/>
      <c r="EMD164" s="912"/>
      <c r="EME164" s="912"/>
      <c r="EMF164" s="912"/>
      <c r="EMG164" s="912"/>
      <c r="EMH164" s="912"/>
      <c r="EMI164" s="912"/>
      <c r="EMJ164" s="912"/>
      <c r="EMK164" s="912"/>
      <c r="EML164" s="912"/>
      <c r="EMM164" s="912"/>
      <c r="EMN164" s="912"/>
      <c r="EMO164" s="912"/>
      <c r="EMP164" s="912"/>
      <c r="EMQ164" s="912"/>
      <c r="EMR164" s="912"/>
      <c r="EMS164" s="912"/>
      <c r="EMT164" s="912"/>
      <c r="EMU164" s="912"/>
      <c r="EMV164" s="912"/>
      <c r="EMW164" s="912"/>
      <c r="EMX164" s="912"/>
      <c r="EMY164" s="912"/>
      <c r="EMZ164" s="912"/>
      <c r="ENA164" s="912"/>
      <c r="ENB164" s="912"/>
      <c r="ENC164" s="912"/>
      <c r="END164" s="912"/>
      <c r="ENE164" s="912"/>
      <c r="ENF164" s="912"/>
      <c r="ENG164" s="912"/>
      <c r="ENH164" s="912"/>
      <c r="ENI164" s="912"/>
      <c r="ENJ164" s="912"/>
      <c r="ENK164" s="912"/>
      <c r="ENL164" s="912"/>
      <c r="ENM164" s="912"/>
      <c r="ENN164" s="912"/>
      <c r="ENO164" s="912"/>
      <c r="ENP164" s="912"/>
      <c r="ENQ164" s="912"/>
      <c r="ENR164" s="912"/>
      <c r="ENS164" s="912"/>
      <c r="ENT164" s="912"/>
      <c r="ENU164" s="912"/>
      <c r="ENV164" s="912"/>
      <c r="ENW164" s="912"/>
      <c r="ENX164" s="912"/>
      <c r="ENY164" s="912"/>
      <c r="ENZ164" s="912"/>
      <c r="EOA164" s="912"/>
      <c r="EOB164" s="912"/>
      <c r="EOC164" s="912"/>
      <c r="EOD164" s="912"/>
      <c r="EOE164" s="912"/>
      <c r="EOF164" s="912"/>
      <c r="EOG164" s="912"/>
      <c r="EOH164" s="912"/>
      <c r="EOI164" s="912"/>
      <c r="EOJ164" s="912"/>
      <c r="EOK164" s="912"/>
      <c r="EOL164" s="912"/>
      <c r="EOM164" s="912"/>
      <c r="EON164" s="912"/>
      <c r="EOO164" s="912"/>
      <c r="EOP164" s="912"/>
      <c r="EOQ164" s="912"/>
      <c r="EOR164" s="912"/>
      <c r="EOS164" s="912"/>
      <c r="EOT164" s="912"/>
      <c r="EOU164" s="912"/>
      <c r="EOV164" s="912"/>
      <c r="EOW164" s="912"/>
      <c r="EOX164" s="912"/>
      <c r="EOY164" s="912"/>
      <c r="EOZ164" s="912"/>
      <c r="EPA164" s="912"/>
      <c r="EPB164" s="912"/>
      <c r="EPC164" s="912"/>
      <c r="EPD164" s="912"/>
      <c r="EPE164" s="912"/>
      <c r="EPF164" s="912"/>
      <c r="EPG164" s="912"/>
      <c r="EPH164" s="912"/>
      <c r="EPI164" s="912"/>
      <c r="EPJ164" s="912"/>
      <c r="EPK164" s="912"/>
      <c r="EPL164" s="912"/>
      <c r="EPM164" s="912"/>
      <c r="EPN164" s="912"/>
      <c r="EPO164" s="912"/>
      <c r="EPP164" s="912"/>
      <c r="EPQ164" s="912"/>
      <c r="EPR164" s="912"/>
      <c r="EPS164" s="912"/>
      <c r="EPT164" s="912"/>
      <c r="EPU164" s="912"/>
      <c r="EPV164" s="912"/>
      <c r="EPW164" s="912"/>
      <c r="EPX164" s="912"/>
      <c r="EPY164" s="912"/>
      <c r="EPZ164" s="912"/>
      <c r="EQA164" s="912"/>
      <c r="EQB164" s="912"/>
      <c r="EQC164" s="912"/>
      <c r="EQD164" s="912"/>
      <c r="EQE164" s="912"/>
      <c r="EQF164" s="912"/>
      <c r="EQG164" s="912"/>
      <c r="EQH164" s="912"/>
      <c r="EQI164" s="912"/>
      <c r="EQJ164" s="912"/>
      <c r="EQK164" s="912"/>
      <c r="EQL164" s="912"/>
      <c r="EQM164" s="912"/>
      <c r="EQN164" s="912"/>
      <c r="EQO164" s="912"/>
      <c r="EQP164" s="912"/>
      <c r="EQQ164" s="912"/>
      <c r="EQR164" s="912"/>
      <c r="EQS164" s="912"/>
      <c r="EQT164" s="912"/>
      <c r="EQU164" s="912"/>
      <c r="EQV164" s="912"/>
      <c r="EQW164" s="912"/>
      <c r="EQX164" s="912"/>
      <c r="EQY164" s="912"/>
      <c r="EQZ164" s="912"/>
      <c r="ERA164" s="912"/>
      <c r="ERB164" s="912"/>
      <c r="ERC164" s="912"/>
      <c r="ERD164" s="912"/>
      <c r="ERE164" s="912"/>
      <c r="ERF164" s="912"/>
      <c r="ERG164" s="912"/>
      <c r="ERH164" s="912"/>
      <c r="ERI164" s="912"/>
      <c r="ERJ164" s="912"/>
      <c r="ERK164" s="912"/>
      <c r="ERL164" s="912"/>
      <c r="ERM164" s="912"/>
      <c r="ERN164" s="912"/>
      <c r="ERO164" s="912"/>
      <c r="ERP164" s="912"/>
      <c r="ERQ164" s="912"/>
      <c r="ERR164" s="912"/>
      <c r="ERS164" s="912"/>
      <c r="ERT164" s="912"/>
      <c r="ERU164" s="912"/>
      <c r="ERV164" s="912"/>
      <c r="ERW164" s="912"/>
      <c r="ERX164" s="912"/>
      <c r="ERY164" s="912"/>
      <c r="ERZ164" s="912"/>
      <c r="ESA164" s="912"/>
      <c r="ESB164" s="912"/>
      <c r="ESC164" s="912"/>
      <c r="ESD164" s="912"/>
      <c r="ESE164" s="912"/>
      <c r="ESF164" s="912"/>
      <c r="ESG164" s="912"/>
      <c r="ESH164" s="912"/>
      <c r="ESI164" s="912"/>
      <c r="ESJ164" s="912"/>
      <c r="ESK164" s="912"/>
      <c r="ESL164" s="912"/>
      <c r="ESM164" s="912"/>
      <c r="ESN164" s="912"/>
      <c r="ESO164" s="912"/>
      <c r="ESP164" s="912"/>
      <c r="ESQ164" s="912"/>
      <c r="ESR164" s="912"/>
      <c r="ESS164" s="912"/>
      <c r="EST164" s="912"/>
      <c r="ESU164" s="912"/>
      <c r="ESV164" s="912"/>
      <c r="ESW164" s="912"/>
      <c r="ESX164" s="912"/>
      <c r="ESY164" s="912"/>
      <c r="ESZ164" s="912"/>
      <c r="ETA164" s="912"/>
      <c r="ETB164" s="912"/>
      <c r="ETC164" s="912"/>
      <c r="ETD164" s="912"/>
      <c r="ETE164" s="912"/>
      <c r="ETF164" s="912"/>
      <c r="ETG164" s="912"/>
      <c r="ETH164" s="912"/>
      <c r="ETI164" s="912"/>
      <c r="ETJ164" s="912"/>
      <c r="ETK164" s="912"/>
      <c r="ETL164" s="912"/>
      <c r="ETM164" s="912"/>
      <c r="ETN164" s="912"/>
      <c r="ETO164" s="912"/>
      <c r="ETP164" s="912"/>
      <c r="ETQ164" s="912"/>
      <c r="ETR164" s="912"/>
      <c r="ETS164" s="912"/>
      <c r="ETT164" s="912"/>
      <c r="ETU164" s="912"/>
      <c r="ETV164" s="912"/>
      <c r="ETW164" s="912"/>
      <c r="ETX164" s="912"/>
      <c r="ETY164" s="912"/>
      <c r="ETZ164" s="912"/>
      <c r="EUA164" s="912"/>
      <c r="EUB164" s="912"/>
      <c r="EUC164" s="912"/>
      <c r="EUD164" s="912"/>
      <c r="EUE164" s="912"/>
      <c r="EUF164" s="912"/>
      <c r="EUG164" s="912"/>
      <c r="EUH164" s="912"/>
      <c r="EUI164" s="912"/>
      <c r="EUJ164" s="912"/>
      <c r="EUK164" s="912"/>
      <c r="EUL164" s="912"/>
      <c r="EUM164" s="912"/>
      <c r="EUN164" s="912"/>
      <c r="EUO164" s="912"/>
      <c r="EUP164" s="912"/>
      <c r="EUQ164" s="912"/>
      <c r="EUR164" s="912"/>
      <c r="EUS164" s="912"/>
      <c r="EUT164" s="912"/>
      <c r="EUU164" s="912"/>
      <c r="EUV164" s="912"/>
      <c r="EUW164" s="912"/>
      <c r="EUX164" s="912"/>
      <c r="EUY164" s="912"/>
      <c r="EUZ164" s="912"/>
      <c r="EVA164" s="912"/>
      <c r="EVB164" s="912"/>
      <c r="EVC164" s="912"/>
      <c r="EVD164" s="912"/>
      <c r="EVE164" s="912"/>
      <c r="EVF164" s="912"/>
      <c r="EVG164" s="912"/>
      <c r="EVH164" s="912"/>
      <c r="EVI164" s="912"/>
      <c r="EVJ164" s="912"/>
      <c r="EVK164" s="912"/>
      <c r="EVL164" s="912"/>
      <c r="EVM164" s="912"/>
      <c r="EVN164" s="912"/>
      <c r="EVO164" s="912"/>
      <c r="EVP164" s="912"/>
      <c r="EVQ164" s="912"/>
      <c r="EVR164" s="912"/>
      <c r="EVS164" s="912"/>
      <c r="EVT164" s="912"/>
      <c r="EVU164" s="912"/>
      <c r="EVV164" s="912"/>
      <c r="EVW164" s="912"/>
      <c r="EVX164" s="912"/>
      <c r="EVY164" s="912"/>
      <c r="EVZ164" s="912"/>
      <c r="EWA164" s="912"/>
      <c r="EWB164" s="912"/>
      <c r="EWC164" s="912"/>
      <c r="EWD164" s="912"/>
      <c r="EWE164" s="912"/>
      <c r="EWF164" s="912"/>
      <c r="EWG164" s="912"/>
      <c r="EWH164" s="912"/>
      <c r="EWI164" s="912"/>
      <c r="EWJ164" s="912"/>
      <c r="EWK164" s="912"/>
      <c r="EWL164" s="912"/>
      <c r="EWM164" s="912"/>
      <c r="EWN164" s="912"/>
      <c r="EWO164" s="912"/>
      <c r="EWP164" s="912"/>
      <c r="EWQ164" s="912"/>
      <c r="EWR164" s="912"/>
      <c r="EWS164" s="912"/>
      <c r="EWT164" s="912"/>
      <c r="EWU164" s="912"/>
      <c r="EWV164" s="912"/>
      <c r="EWW164" s="912"/>
      <c r="EWX164" s="912"/>
      <c r="EWY164" s="912"/>
      <c r="EWZ164" s="912"/>
      <c r="EXA164" s="912"/>
      <c r="EXB164" s="912"/>
      <c r="EXC164" s="912"/>
      <c r="EXD164" s="912"/>
      <c r="EXE164" s="912"/>
      <c r="EXF164" s="912"/>
      <c r="EXG164" s="912"/>
      <c r="EXH164" s="912"/>
      <c r="EXI164" s="912"/>
      <c r="EXJ164" s="912"/>
      <c r="EXK164" s="912"/>
      <c r="EXL164" s="912"/>
      <c r="EXM164" s="912"/>
      <c r="EXN164" s="912"/>
      <c r="EXO164" s="912"/>
      <c r="EXP164" s="912"/>
      <c r="EXQ164" s="912"/>
      <c r="EXR164" s="912"/>
      <c r="EXS164" s="912"/>
      <c r="EXT164" s="912"/>
      <c r="EXU164" s="912"/>
      <c r="EXV164" s="912"/>
      <c r="EXW164" s="912"/>
      <c r="EXX164" s="912"/>
      <c r="EXY164" s="912"/>
      <c r="EXZ164" s="912"/>
      <c r="EYA164" s="912"/>
      <c r="EYB164" s="912"/>
      <c r="EYC164" s="912"/>
      <c r="EYD164" s="912"/>
      <c r="EYE164" s="912"/>
      <c r="EYF164" s="912"/>
      <c r="EYG164" s="912"/>
      <c r="EYH164" s="912"/>
      <c r="EYI164" s="912"/>
      <c r="EYJ164" s="912"/>
      <c r="EYK164" s="912"/>
      <c r="EYL164" s="912"/>
      <c r="EYM164" s="912"/>
      <c r="EYN164" s="912"/>
      <c r="EYO164" s="912"/>
      <c r="EYP164" s="912"/>
      <c r="EYQ164" s="912"/>
      <c r="EYR164" s="912"/>
      <c r="EYS164" s="912"/>
      <c r="EYT164" s="912"/>
      <c r="EYU164" s="912"/>
      <c r="EYV164" s="912"/>
      <c r="EYW164" s="912"/>
      <c r="EYX164" s="912"/>
      <c r="EYY164" s="912"/>
      <c r="EYZ164" s="912"/>
      <c r="EZA164" s="912"/>
      <c r="EZB164" s="912"/>
      <c r="EZC164" s="912"/>
      <c r="EZD164" s="912"/>
      <c r="EZE164" s="912"/>
      <c r="EZF164" s="912"/>
      <c r="EZG164" s="912"/>
      <c r="EZH164" s="912"/>
      <c r="EZI164" s="912"/>
      <c r="EZJ164" s="912"/>
      <c r="EZK164" s="912"/>
      <c r="EZL164" s="912"/>
      <c r="EZM164" s="912"/>
      <c r="EZN164" s="912"/>
      <c r="EZO164" s="912"/>
      <c r="EZP164" s="912"/>
      <c r="EZQ164" s="912"/>
      <c r="EZR164" s="912"/>
      <c r="EZS164" s="912"/>
      <c r="EZT164" s="912"/>
      <c r="EZU164" s="912"/>
      <c r="EZV164" s="912"/>
      <c r="EZW164" s="912"/>
      <c r="EZX164" s="912"/>
      <c r="EZY164" s="912"/>
      <c r="EZZ164" s="912"/>
      <c r="FAA164" s="912"/>
      <c r="FAB164" s="912"/>
      <c r="FAC164" s="912"/>
      <c r="FAD164" s="912"/>
      <c r="FAE164" s="912"/>
      <c r="FAF164" s="912"/>
      <c r="FAG164" s="912"/>
      <c r="FAH164" s="912"/>
      <c r="FAI164" s="912"/>
      <c r="FAJ164" s="912"/>
      <c r="FAK164" s="912"/>
      <c r="FAL164" s="912"/>
      <c r="FAM164" s="912"/>
      <c r="FAN164" s="912"/>
      <c r="FAO164" s="912"/>
      <c r="FAP164" s="912"/>
      <c r="FAQ164" s="912"/>
      <c r="FAR164" s="912"/>
      <c r="FAS164" s="912"/>
      <c r="FAT164" s="912"/>
      <c r="FAU164" s="912"/>
      <c r="FAV164" s="912"/>
      <c r="FAW164" s="912"/>
      <c r="FAX164" s="912"/>
      <c r="FAY164" s="912"/>
      <c r="FAZ164" s="912"/>
      <c r="FBA164" s="912"/>
      <c r="FBB164" s="912"/>
      <c r="FBC164" s="912"/>
      <c r="FBD164" s="912"/>
      <c r="FBE164" s="912"/>
      <c r="FBF164" s="912"/>
      <c r="FBG164" s="912"/>
      <c r="FBH164" s="912"/>
      <c r="FBI164" s="912"/>
      <c r="FBJ164" s="912"/>
      <c r="FBK164" s="912"/>
      <c r="FBL164" s="912"/>
      <c r="FBM164" s="912"/>
      <c r="FBN164" s="912"/>
      <c r="FBO164" s="912"/>
      <c r="FBP164" s="912"/>
      <c r="FBQ164" s="912"/>
      <c r="FBR164" s="912"/>
      <c r="FBS164" s="912"/>
      <c r="FBT164" s="912"/>
      <c r="FBU164" s="912"/>
      <c r="FBV164" s="912"/>
      <c r="FBW164" s="912"/>
      <c r="FBX164" s="912"/>
      <c r="FBY164" s="912"/>
      <c r="FBZ164" s="912"/>
      <c r="FCA164" s="912"/>
      <c r="FCB164" s="912"/>
      <c r="FCC164" s="912"/>
      <c r="FCD164" s="912"/>
      <c r="FCE164" s="912"/>
      <c r="FCF164" s="912"/>
      <c r="FCG164" s="912"/>
      <c r="FCH164" s="912"/>
      <c r="FCI164" s="912"/>
      <c r="FCJ164" s="912"/>
      <c r="FCK164" s="912"/>
      <c r="FCL164" s="912"/>
      <c r="FCM164" s="912"/>
      <c r="FCN164" s="912"/>
      <c r="FCO164" s="912"/>
      <c r="FCP164" s="912"/>
      <c r="FCQ164" s="912"/>
      <c r="FCR164" s="912"/>
      <c r="FCS164" s="912"/>
      <c r="FCT164" s="912"/>
      <c r="FCU164" s="912"/>
      <c r="FCV164" s="912"/>
      <c r="FCW164" s="912"/>
      <c r="FCX164" s="912"/>
      <c r="FCY164" s="912"/>
      <c r="FCZ164" s="912"/>
      <c r="FDA164" s="912"/>
      <c r="FDB164" s="912"/>
      <c r="FDC164" s="912"/>
      <c r="FDD164" s="912"/>
      <c r="FDE164" s="912"/>
      <c r="FDF164" s="912"/>
      <c r="FDG164" s="912"/>
      <c r="FDH164" s="912"/>
      <c r="FDI164" s="912"/>
      <c r="FDJ164" s="912"/>
      <c r="FDK164" s="912"/>
      <c r="FDL164" s="912"/>
      <c r="FDM164" s="912"/>
      <c r="FDN164" s="912"/>
      <c r="FDO164" s="912"/>
      <c r="FDP164" s="912"/>
      <c r="FDQ164" s="912"/>
      <c r="FDR164" s="912"/>
      <c r="FDS164" s="912"/>
      <c r="FDT164" s="912"/>
      <c r="FDU164" s="912"/>
      <c r="FDV164" s="912"/>
      <c r="FDW164" s="912"/>
      <c r="FDX164" s="912"/>
      <c r="FDY164" s="912"/>
      <c r="FDZ164" s="912"/>
      <c r="FEA164" s="912"/>
      <c r="FEB164" s="912"/>
      <c r="FEC164" s="912"/>
      <c r="FED164" s="912"/>
      <c r="FEE164" s="912"/>
      <c r="FEF164" s="912"/>
      <c r="FEG164" s="912"/>
      <c r="FEH164" s="912"/>
      <c r="FEI164" s="912"/>
      <c r="FEJ164" s="912"/>
      <c r="FEK164" s="912"/>
      <c r="FEL164" s="912"/>
      <c r="FEM164" s="912"/>
      <c r="FEN164" s="912"/>
      <c r="FEO164" s="912"/>
      <c r="FEP164" s="912"/>
      <c r="FEQ164" s="912"/>
      <c r="FER164" s="912"/>
      <c r="FES164" s="912"/>
      <c r="FET164" s="912"/>
      <c r="FEU164" s="912"/>
      <c r="FEV164" s="912"/>
      <c r="FEW164" s="912"/>
      <c r="FEX164" s="912"/>
      <c r="FEY164" s="912"/>
      <c r="FEZ164" s="912"/>
      <c r="FFA164" s="912"/>
      <c r="FFB164" s="912"/>
      <c r="FFC164" s="912"/>
      <c r="FFD164" s="912"/>
      <c r="FFE164" s="912"/>
      <c r="FFF164" s="912"/>
      <c r="FFG164" s="912"/>
      <c r="FFH164" s="912"/>
      <c r="FFI164" s="912"/>
      <c r="FFJ164" s="912"/>
      <c r="FFK164" s="912"/>
      <c r="FFL164" s="912"/>
      <c r="FFM164" s="912"/>
      <c r="FFN164" s="912"/>
      <c r="FFO164" s="912"/>
      <c r="FFP164" s="912"/>
      <c r="FFQ164" s="912"/>
      <c r="FFR164" s="912"/>
      <c r="FFS164" s="912"/>
      <c r="FFT164" s="912"/>
      <c r="FFU164" s="912"/>
      <c r="FFV164" s="912"/>
      <c r="FFW164" s="912"/>
      <c r="FFX164" s="912"/>
      <c r="FFY164" s="912"/>
      <c r="FFZ164" s="912"/>
      <c r="FGA164" s="912"/>
      <c r="FGB164" s="912"/>
      <c r="FGC164" s="912"/>
      <c r="FGD164" s="912"/>
      <c r="FGE164" s="912"/>
      <c r="FGF164" s="912"/>
      <c r="FGG164" s="912"/>
      <c r="FGH164" s="912"/>
      <c r="FGI164" s="912"/>
      <c r="FGJ164" s="912"/>
      <c r="FGK164" s="912"/>
      <c r="FGL164" s="912"/>
      <c r="FGM164" s="912"/>
      <c r="FGN164" s="912"/>
      <c r="FGO164" s="912"/>
      <c r="FGP164" s="912"/>
      <c r="FGQ164" s="912"/>
      <c r="FGR164" s="912"/>
      <c r="FGS164" s="912"/>
      <c r="FGT164" s="912"/>
      <c r="FGU164" s="912"/>
      <c r="FGV164" s="912"/>
      <c r="FGW164" s="912"/>
      <c r="FGX164" s="912"/>
      <c r="FGY164" s="912"/>
      <c r="FGZ164" s="912"/>
      <c r="FHA164" s="912"/>
      <c r="FHB164" s="912"/>
      <c r="FHC164" s="912"/>
      <c r="FHD164" s="912"/>
      <c r="FHE164" s="912"/>
      <c r="FHF164" s="912"/>
      <c r="FHG164" s="912"/>
      <c r="FHH164" s="912"/>
      <c r="FHI164" s="912"/>
      <c r="FHJ164" s="912"/>
      <c r="FHK164" s="912"/>
      <c r="FHL164" s="912"/>
      <c r="FHM164" s="912"/>
      <c r="FHN164" s="912"/>
      <c r="FHO164" s="912"/>
      <c r="FHP164" s="912"/>
      <c r="FHQ164" s="912"/>
      <c r="FHR164" s="912"/>
      <c r="FHS164" s="912"/>
      <c r="FHT164" s="912"/>
      <c r="FHU164" s="912"/>
      <c r="FHV164" s="912"/>
      <c r="FHW164" s="912"/>
      <c r="FHX164" s="912"/>
      <c r="FHY164" s="912"/>
      <c r="FHZ164" s="912"/>
      <c r="FIA164" s="912"/>
      <c r="FIB164" s="912"/>
      <c r="FIC164" s="912"/>
      <c r="FID164" s="912"/>
      <c r="FIE164" s="912"/>
      <c r="FIF164" s="912"/>
      <c r="FIG164" s="912"/>
      <c r="FIH164" s="912"/>
      <c r="FII164" s="912"/>
      <c r="FIJ164" s="912"/>
      <c r="FIK164" s="912"/>
      <c r="FIL164" s="912"/>
      <c r="FIM164" s="912"/>
      <c r="FIN164" s="912"/>
      <c r="FIO164" s="912"/>
      <c r="FIP164" s="912"/>
      <c r="FIQ164" s="912"/>
      <c r="FIR164" s="912"/>
      <c r="FIS164" s="912"/>
      <c r="FIT164" s="912"/>
      <c r="FIU164" s="912"/>
      <c r="FIV164" s="912"/>
      <c r="FIW164" s="912"/>
      <c r="FIX164" s="912"/>
      <c r="FIY164" s="912"/>
      <c r="FIZ164" s="912"/>
      <c r="FJA164" s="912"/>
      <c r="FJB164" s="912"/>
      <c r="FJC164" s="912"/>
      <c r="FJD164" s="912"/>
      <c r="FJE164" s="912"/>
      <c r="FJF164" s="912"/>
      <c r="FJG164" s="912"/>
      <c r="FJH164" s="912"/>
      <c r="FJI164" s="912"/>
      <c r="FJJ164" s="912"/>
      <c r="FJK164" s="912"/>
      <c r="FJL164" s="912"/>
      <c r="FJM164" s="912"/>
      <c r="FJN164" s="912"/>
      <c r="FJO164" s="912"/>
      <c r="FJP164" s="912"/>
      <c r="FJQ164" s="912"/>
      <c r="FJR164" s="912"/>
      <c r="FJS164" s="912"/>
      <c r="FJT164" s="912"/>
      <c r="FJU164" s="912"/>
      <c r="FJV164" s="912"/>
      <c r="FJW164" s="912"/>
      <c r="FJX164" s="912"/>
      <c r="FJY164" s="912"/>
      <c r="FJZ164" s="912"/>
      <c r="FKA164" s="912"/>
      <c r="FKB164" s="912"/>
      <c r="FKC164" s="912"/>
      <c r="FKD164" s="912"/>
      <c r="FKE164" s="912"/>
      <c r="FKF164" s="912"/>
      <c r="FKG164" s="912"/>
      <c r="FKH164" s="912"/>
      <c r="FKI164" s="912"/>
      <c r="FKJ164" s="912"/>
      <c r="FKK164" s="912"/>
      <c r="FKL164" s="912"/>
      <c r="FKM164" s="912"/>
      <c r="FKN164" s="912"/>
      <c r="FKO164" s="912"/>
      <c r="FKP164" s="912"/>
      <c r="FKQ164" s="912"/>
      <c r="FKR164" s="912"/>
      <c r="FKS164" s="912"/>
      <c r="FKT164" s="912"/>
      <c r="FKU164" s="912"/>
      <c r="FKV164" s="912"/>
      <c r="FKW164" s="912"/>
      <c r="FKX164" s="912"/>
      <c r="FKY164" s="912"/>
      <c r="FKZ164" s="912"/>
      <c r="FLA164" s="912"/>
      <c r="FLB164" s="912"/>
      <c r="FLC164" s="912"/>
      <c r="FLD164" s="912"/>
      <c r="FLE164" s="912"/>
      <c r="FLF164" s="912"/>
      <c r="FLG164" s="912"/>
      <c r="FLH164" s="912"/>
      <c r="FLI164" s="912"/>
      <c r="FLJ164" s="912"/>
      <c r="FLK164" s="912"/>
      <c r="FLL164" s="912"/>
      <c r="FLM164" s="912"/>
      <c r="FLN164" s="912"/>
      <c r="FLO164" s="912"/>
      <c r="FLP164" s="912"/>
      <c r="FLQ164" s="912"/>
      <c r="FLR164" s="912"/>
      <c r="FLS164" s="912"/>
      <c r="FLT164" s="912"/>
      <c r="FLU164" s="912"/>
      <c r="FLV164" s="912"/>
      <c r="FLW164" s="912"/>
      <c r="FLX164" s="912"/>
      <c r="FLY164" s="912"/>
      <c r="FLZ164" s="912"/>
      <c r="FMA164" s="912"/>
      <c r="FMB164" s="912"/>
      <c r="FMC164" s="912"/>
      <c r="FMD164" s="912"/>
      <c r="FME164" s="912"/>
      <c r="FMF164" s="912"/>
      <c r="FMG164" s="912"/>
      <c r="FMH164" s="912"/>
      <c r="FMI164" s="912"/>
      <c r="FMJ164" s="912"/>
      <c r="FMK164" s="912"/>
      <c r="FML164" s="912"/>
      <c r="FMM164" s="912"/>
      <c r="FMN164" s="912"/>
      <c r="FMO164" s="912"/>
      <c r="FMP164" s="912"/>
      <c r="FMQ164" s="912"/>
      <c r="FMR164" s="912"/>
      <c r="FMS164" s="912"/>
      <c r="FMT164" s="912"/>
      <c r="FMU164" s="912"/>
      <c r="FMV164" s="912"/>
      <c r="FMW164" s="912"/>
      <c r="FMX164" s="912"/>
      <c r="FMY164" s="912"/>
      <c r="FMZ164" s="912"/>
      <c r="FNA164" s="912"/>
      <c r="FNB164" s="912"/>
      <c r="FNC164" s="912"/>
      <c r="FND164" s="912"/>
      <c r="FNE164" s="912"/>
      <c r="FNF164" s="912"/>
      <c r="FNG164" s="912"/>
      <c r="FNH164" s="912"/>
      <c r="FNI164" s="912"/>
      <c r="FNJ164" s="912"/>
      <c r="FNK164" s="912"/>
      <c r="FNL164" s="912"/>
      <c r="FNM164" s="912"/>
      <c r="FNN164" s="912"/>
      <c r="FNO164" s="912"/>
      <c r="FNP164" s="912"/>
      <c r="FNQ164" s="912"/>
      <c r="FNR164" s="912"/>
      <c r="FNS164" s="912"/>
      <c r="FNT164" s="912"/>
      <c r="FNU164" s="912"/>
      <c r="FNV164" s="912"/>
      <c r="FNW164" s="912"/>
      <c r="FNX164" s="912"/>
      <c r="FNY164" s="912"/>
      <c r="FNZ164" s="912"/>
      <c r="FOA164" s="912"/>
      <c r="FOB164" s="912"/>
      <c r="FOC164" s="912"/>
      <c r="FOD164" s="912"/>
      <c r="FOE164" s="912"/>
      <c r="FOF164" s="912"/>
      <c r="FOG164" s="912"/>
      <c r="FOH164" s="912"/>
      <c r="FOI164" s="912"/>
      <c r="FOJ164" s="912"/>
      <c r="FOK164" s="912"/>
      <c r="FOL164" s="912"/>
      <c r="FOM164" s="912"/>
      <c r="FON164" s="912"/>
      <c r="FOO164" s="912"/>
      <c r="FOP164" s="912"/>
      <c r="FOQ164" s="912"/>
      <c r="FOR164" s="912"/>
      <c r="FOS164" s="912"/>
      <c r="FOT164" s="912"/>
      <c r="FOU164" s="912"/>
      <c r="FOV164" s="912"/>
      <c r="FOW164" s="912"/>
      <c r="FOX164" s="912"/>
      <c r="FOY164" s="912"/>
      <c r="FOZ164" s="912"/>
      <c r="FPA164" s="912"/>
      <c r="FPB164" s="912"/>
      <c r="FPC164" s="912"/>
      <c r="FPD164" s="912"/>
      <c r="FPE164" s="912"/>
      <c r="FPF164" s="912"/>
      <c r="FPG164" s="912"/>
      <c r="FPH164" s="912"/>
      <c r="FPI164" s="912"/>
      <c r="FPJ164" s="912"/>
      <c r="FPK164" s="912"/>
      <c r="FPL164" s="912"/>
      <c r="FPM164" s="912"/>
      <c r="FPN164" s="912"/>
      <c r="FPO164" s="912"/>
      <c r="FPP164" s="912"/>
      <c r="FPQ164" s="912"/>
      <c r="FPR164" s="912"/>
      <c r="FPS164" s="912"/>
      <c r="FPT164" s="912"/>
      <c r="FPU164" s="912"/>
      <c r="FPV164" s="912"/>
      <c r="FPW164" s="912"/>
      <c r="FPX164" s="912"/>
      <c r="FPY164" s="912"/>
      <c r="FPZ164" s="912"/>
      <c r="FQA164" s="912"/>
      <c r="FQB164" s="912"/>
      <c r="FQC164" s="912"/>
      <c r="FQD164" s="912"/>
      <c r="FQE164" s="912"/>
      <c r="FQF164" s="912"/>
      <c r="FQG164" s="912"/>
      <c r="FQH164" s="912"/>
      <c r="FQI164" s="912"/>
      <c r="FQJ164" s="912"/>
      <c r="FQK164" s="912"/>
      <c r="FQL164" s="912"/>
      <c r="FQM164" s="912"/>
      <c r="FQN164" s="912"/>
      <c r="FQO164" s="912"/>
      <c r="FQP164" s="912"/>
      <c r="FQQ164" s="912"/>
      <c r="FQR164" s="912"/>
      <c r="FQS164" s="912"/>
      <c r="FQT164" s="912"/>
      <c r="FQU164" s="912"/>
      <c r="FQV164" s="912"/>
      <c r="FQW164" s="912"/>
      <c r="FQX164" s="912"/>
      <c r="FQY164" s="912"/>
      <c r="FQZ164" s="912"/>
      <c r="FRA164" s="912"/>
      <c r="FRB164" s="912"/>
      <c r="FRC164" s="912"/>
      <c r="FRD164" s="912"/>
      <c r="FRE164" s="912"/>
      <c r="FRF164" s="912"/>
      <c r="FRG164" s="912"/>
      <c r="FRH164" s="912"/>
      <c r="FRI164" s="912"/>
      <c r="FRJ164" s="912"/>
      <c r="FRK164" s="912"/>
      <c r="FRL164" s="912"/>
      <c r="FRM164" s="912"/>
      <c r="FRN164" s="912"/>
      <c r="FRO164" s="912"/>
      <c r="FRP164" s="912"/>
      <c r="FRQ164" s="912"/>
      <c r="FRR164" s="912"/>
      <c r="FRS164" s="912"/>
      <c r="FRT164" s="912"/>
      <c r="FRU164" s="912"/>
      <c r="FRV164" s="912"/>
      <c r="FRW164" s="912"/>
      <c r="FRX164" s="912"/>
      <c r="FRY164" s="912"/>
      <c r="FRZ164" s="912"/>
      <c r="FSA164" s="912"/>
      <c r="FSB164" s="912"/>
      <c r="FSC164" s="912"/>
      <c r="FSD164" s="912"/>
      <c r="FSE164" s="912"/>
      <c r="FSF164" s="912"/>
      <c r="FSG164" s="912"/>
      <c r="FSH164" s="912"/>
      <c r="FSI164" s="912"/>
      <c r="FSJ164" s="912"/>
      <c r="FSK164" s="912"/>
      <c r="FSL164" s="912"/>
      <c r="FSM164" s="912"/>
      <c r="FSN164" s="912"/>
      <c r="FSO164" s="912"/>
      <c r="FSP164" s="912"/>
      <c r="FSQ164" s="912"/>
      <c r="FSR164" s="912"/>
      <c r="FSS164" s="912"/>
      <c r="FST164" s="912"/>
      <c r="FSU164" s="912"/>
      <c r="FSV164" s="912"/>
      <c r="FSW164" s="912"/>
      <c r="FSX164" s="912"/>
      <c r="FSY164" s="912"/>
      <c r="FSZ164" s="912"/>
      <c r="FTA164" s="912"/>
      <c r="FTB164" s="912"/>
      <c r="FTC164" s="912"/>
      <c r="FTD164" s="912"/>
      <c r="FTE164" s="912"/>
      <c r="FTF164" s="912"/>
      <c r="FTG164" s="912"/>
      <c r="FTH164" s="912"/>
      <c r="FTI164" s="912"/>
      <c r="FTJ164" s="912"/>
      <c r="FTK164" s="912"/>
      <c r="FTL164" s="912"/>
      <c r="FTM164" s="912"/>
      <c r="FTN164" s="912"/>
      <c r="FTO164" s="912"/>
      <c r="FTP164" s="912"/>
      <c r="FTQ164" s="912"/>
      <c r="FTR164" s="912"/>
      <c r="FTS164" s="912"/>
      <c r="FTT164" s="912"/>
      <c r="FTU164" s="912"/>
      <c r="FTV164" s="912"/>
      <c r="FTW164" s="912"/>
      <c r="FTX164" s="912"/>
      <c r="FTY164" s="912"/>
      <c r="FTZ164" s="912"/>
      <c r="FUA164" s="912"/>
      <c r="FUB164" s="912"/>
      <c r="FUC164" s="912"/>
      <c r="FUD164" s="912"/>
      <c r="FUE164" s="912"/>
      <c r="FUF164" s="912"/>
      <c r="FUG164" s="912"/>
      <c r="FUH164" s="912"/>
      <c r="FUI164" s="912"/>
      <c r="FUJ164" s="912"/>
      <c r="FUK164" s="912"/>
      <c r="FUL164" s="912"/>
      <c r="FUM164" s="912"/>
      <c r="FUN164" s="912"/>
      <c r="FUO164" s="912"/>
      <c r="FUP164" s="912"/>
      <c r="FUQ164" s="912"/>
      <c r="FUR164" s="912"/>
      <c r="FUS164" s="912"/>
      <c r="FUT164" s="912"/>
      <c r="FUU164" s="912"/>
      <c r="FUV164" s="912"/>
      <c r="FUW164" s="912"/>
      <c r="FUX164" s="912"/>
      <c r="FUY164" s="912"/>
      <c r="FUZ164" s="912"/>
      <c r="FVA164" s="912"/>
      <c r="FVB164" s="912"/>
      <c r="FVC164" s="912"/>
      <c r="FVD164" s="912"/>
      <c r="FVE164" s="912"/>
      <c r="FVF164" s="912"/>
      <c r="FVG164" s="912"/>
      <c r="FVH164" s="912"/>
      <c r="FVI164" s="912"/>
      <c r="FVJ164" s="912"/>
      <c r="FVK164" s="912"/>
      <c r="FVL164" s="912"/>
      <c r="FVM164" s="912"/>
      <c r="FVN164" s="912"/>
      <c r="FVO164" s="912"/>
      <c r="FVP164" s="912"/>
      <c r="FVQ164" s="912"/>
      <c r="FVR164" s="912"/>
      <c r="FVS164" s="912"/>
      <c r="FVT164" s="912"/>
      <c r="FVU164" s="912"/>
      <c r="FVV164" s="912"/>
      <c r="FVW164" s="912"/>
      <c r="FVX164" s="912"/>
      <c r="FVY164" s="912"/>
      <c r="FVZ164" s="912"/>
      <c r="FWA164" s="912"/>
      <c r="FWB164" s="912"/>
      <c r="FWC164" s="912"/>
      <c r="FWD164" s="912"/>
      <c r="FWE164" s="912"/>
      <c r="FWF164" s="912"/>
      <c r="FWG164" s="912"/>
      <c r="FWH164" s="912"/>
      <c r="FWI164" s="912"/>
      <c r="FWJ164" s="912"/>
      <c r="FWK164" s="912"/>
      <c r="FWL164" s="912"/>
      <c r="FWM164" s="912"/>
      <c r="FWN164" s="912"/>
      <c r="FWO164" s="912"/>
      <c r="FWP164" s="912"/>
      <c r="FWQ164" s="912"/>
      <c r="FWR164" s="912"/>
      <c r="FWS164" s="912"/>
      <c r="FWT164" s="912"/>
      <c r="FWU164" s="912"/>
      <c r="FWV164" s="912"/>
      <c r="FWW164" s="912"/>
      <c r="FWX164" s="912"/>
      <c r="FWY164" s="912"/>
      <c r="FWZ164" s="912"/>
      <c r="FXA164" s="912"/>
      <c r="FXB164" s="912"/>
      <c r="FXC164" s="912"/>
      <c r="FXD164" s="912"/>
      <c r="FXE164" s="912"/>
      <c r="FXF164" s="912"/>
      <c r="FXG164" s="912"/>
      <c r="FXH164" s="912"/>
      <c r="FXI164" s="912"/>
      <c r="FXJ164" s="912"/>
      <c r="FXK164" s="912"/>
      <c r="FXL164" s="912"/>
      <c r="FXM164" s="912"/>
      <c r="FXN164" s="912"/>
      <c r="FXO164" s="912"/>
      <c r="FXP164" s="912"/>
      <c r="FXQ164" s="912"/>
      <c r="FXR164" s="912"/>
      <c r="FXS164" s="912"/>
      <c r="FXT164" s="912"/>
      <c r="FXU164" s="912"/>
      <c r="FXV164" s="912"/>
      <c r="FXW164" s="912"/>
      <c r="FXX164" s="912"/>
      <c r="FXY164" s="912"/>
      <c r="FXZ164" s="912"/>
      <c r="FYA164" s="912"/>
      <c r="FYB164" s="912"/>
      <c r="FYC164" s="912"/>
      <c r="FYD164" s="912"/>
      <c r="FYE164" s="912"/>
      <c r="FYF164" s="912"/>
      <c r="FYG164" s="912"/>
      <c r="FYH164" s="912"/>
      <c r="FYI164" s="912"/>
      <c r="FYJ164" s="912"/>
      <c r="FYK164" s="912"/>
      <c r="FYL164" s="912"/>
      <c r="FYM164" s="912"/>
      <c r="FYN164" s="912"/>
      <c r="FYO164" s="912"/>
      <c r="FYP164" s="912"/>
      <c r="FYQ164" s="912"/>
      <c r="FYR164" s="912"/>
      <c r="FYS164" s="912"/>
      <c r="FYT164" s="912"/>
      <c r="FYU164" s="912"/>
      <c r="FYV164" s="912"/>
      <c r="FYW164" s="912"/>
      <c r="FYX164" s="912"/>
      <c r="FYY164" s="912"/>
      <c r="FYZ164" s="912"/>
      <c r="FZA164" s="912"/>
      <c r="FZB164" s="912"/>
      <c r="FZC164" s="912"/>
      <c r="FZD164" s="912"/>
      <c r="FZE164" s="912"/>
      <c r="FZF164" s="912"/>
      <c r="FZG164" s="912"/>
      <c r="FZH164" s="912"/>
      <c r="FZI164" s="912"/>
      <c r="FZJ164" s="912"/>
      <c r="FZK164" s="912"/>
      <c r="FZL164" s="912"/>
      <c r="FZM164" s="912"/>
      <c r="FZN164" s="912"/>
      <c r="FZO164" s="912"/>
      <c r="FZP164" s="912"/>
      <c r="FZQ164" s="912"/>
      <c r="FZR164" s="912"/>
      <c r="FZS164" s="912"/>
      <c r="FZT164" s="912"/>
      <c r="FZU164" s="912"/>
      <c r="FZV164" s="912"/>
      <c r="FZW164" s="912"/>
      <c r="FZX164" s="912"/>
      <c r="FZY164" s="912"/>
      <c r="FZZ164" s="912"/>
      <c r="GAA164" s="912"/>
      <c r="GAB164" s="912"/>
      <c r="GAC164" s="912"/>
      <c r="GAD164" s="912"/>
      <c r="GAE164" s="912"/>
      <c r="GAF164" s="912"/>
      <c r="GAG164" s="912"/>
      <c r="GAH164" s="912"/>
      <c r="GAI164" s="912"/>
      <c r="GAJ164" s="912"/>
      <c r="GAK164" s="912"/>
      <c r="GAL164" s="912"/>
      <c r="GAM164" s="912"/>
      <c r="GAN164" s="912"/>
      <c r="GAO164" s="912"/>
      <c r="GAP164" s="912"/>
      <c r="GAQ164" s="912"/>
      <c r="GAR164" s="912"/>
      <c r="GAS164" s="912"/>
      <c r="GAT164" s="912"/>
      <c r="GAU164" s="912"/>
      <c r="GAV164" s="912"/>
      <c r="GAW164" s="912"/>
      <c r="GAX164" s="912"/>
      <c r="GAY164" s="912"/>
      <c r="GAZ164" s="912"/>
      <c r="GBA164" s="912"/>
      <c r="GBB164" s="912"/>
      <c r="GBC164" s="912"/>
      <c r="GBD164" s="912"/>
      <c r="GBE164" s="912"/>
      <c r="GBF164" s="912"/>
      <c r="GBG164" s="912"/>
      <c r="GBH164" s="912"/>
      <c r="GBI164" s="912"/>
      <c r="GBJ164" s="912"/>
      <c r="GBK164" s="912"/>
      <c r="GBL164" s="912"/>
      <c r="GBM164" s="912"/>
      <c r="GBN164" s="912"/>
      <c r="GBO164" s="912"/>
      <c r="GBP164" s="912"/>
      <c r="GBQ164" s="912"/>
      <c r="GBR164" s="912"/>
      <c r="GBS164" s="912"/>
      <c r="GBT164" s="912"/>
      <c r="GBU164" s="912"/>
      <c r="GBV164" s="912"/>
      <c r="GBW164" s="912"/>
      <c r="GBX164" s="912"/>
      <c r="GBY164" s="912"/>
      <c r="GBZ164" s="912"/>
      <c r="GCA164" s="912"/>
      <c r="GCB164" s="912"/>
      <c r="GCC164" s="912"/>
      <c r="GCD164" s="912"/>
      <c r="GCE164" s="912"/>
      <c r="GCF164" s="912"/>
      <c r="GCG164" s="912"/>
      <c r="GCH164" s="912"/>
      <c r="GCI164" s="912"/>
      <c r="GCJ164" s="912"/>
      <c r="GCK164" s="912"/>
      <c r="GCL164" s="912"/>
      <c r="GCM164" s="912"/>
      <c r="GCN164" s="912"/>
      <c r="GCO164" s="912"/>
      <c r="GCP164" s="912"/>
      <c r="GCQ164" s="912"/>
      <c r="GCR164" s="912"/>
      <c r="GCS164" s="912"/>
      <c r="GCT164" s="912"/>
      <c r="GCU164" s="912"/>
      <c r="GCV164" s="912"/>
      <c r="GCW164" s="912"/>
      <c r="GCX164" s="912"/>
      <c r="GCY164" s="912"/>
      <c r="GCZ164" s="912"/>
      <c r="GDA164" s="912"/>
      <c r="GDB164" s="912"/>
      <c r="GDC164" s="912"/>
      <c r="GDD164" s="912"/>
      <c r="GDE164" s="912"/>
      <c r="GDF164" s="912"/>
      <c r="GDG164" s="912"/>
      <c r="GDH164" s="912"/>
      <c r="GDI164" s="912"/>
      <c r="GDJ164" s="912"/>
      <c r="GDK164" s="912"/>
      <c r="GDL164" s="912"/>
      <c r="GDM164" s="912"/>
      <c r="GDN164" s="912"/>
      <c r="GDO164" s="912"/>
      <c r="GDP164" s="912"/>
      <c r="GDQ164" s="912"/>
      <c r="GDR164" s="912"/>
      <c r="GDS164" s="912"/>
      <c r="GDT164" s="912"/>
      <c r="GDU164" s="912"/>
      <c r="GDV164" s="912"/>
      <c r="GDW164" s="912"/>
      <c r="GDX164" s="912"/>
      <c r="GDY164" s="912"/>
      <c r="GDZ164" s="912"/>
      <c r="GEA164" s="912"/>
      <c r="GEB164" s="912"/>
      <c r="GEC164" s="912"/>
      <c r="GED164" s="912"/>
      <c r="GEE164" s="912"/>
      <c r="GEF164" s="912"/>
      <c r="GEG164" s="912"/>
      <c r="GEH164" s="912"/>
      <c r="GEI164" s="912"/>
      <c r="GEJ164" s="912"/>
      <c r="GEK164" s="912"/>
      <c r="GEL164" s="912"/>
      <c r="GEM164" s="912"/>
      <c r="GEN164" s="912"/>
      <c r="GEO164" s="912"/>
      <c r="GEP164" s="912"/>
      <c r="GEQ164" s="912"/>
      <c r="GER164" s="912"/>
      <c r="GES164" s="912"/>
      <c r="GET164" s="912"/>
      <c r="GEU164" s="912"/>
      <c r="GEV164" s="912"/>
      <c r="GEW164" s="912"/>
      <c r="GEX164" s="912"/>
      <c r="GEY164" s="912"/>
      <c r="GEZ164" s="912"/>
      <c r="GFA164" s="912"/>
      <c r="GFB164" s="912"/>
      <c r="GFC164" s="912"/>
      <c r="GFD164" s="912"/>
      <c r="GFE164" s="912"/>
      <c r="GFF164" s="912"/>
      <c r="GFG164" s="912"/>
      <c r="GFH164" s="912"/>
      <c r="GFI164" s="912"/>
      <c r="GFJ164" s="912"/>
      <c r="GFK164" s="912"/>
      <c r="GFL164" s="912"/>
      <c r="GFM164" s="912"/>
      <c r="GFN164" s="912"/>
      <c r="GFO164" s="912"/>
      <c r="GFP164" s="912"/>
      <c r="GFQ164" s="912"/>
      <c r="GFR164" s="912"/>
      <c r="GFS164" s="912"/>
      <c r="GFT164" s="912"/>
      <c r="GFU164" s="912"/>
      <c r="GFV164" s="912"/>
      <c r="GFW164" s="912"/>
      <c r="GFX164" s="912"/>
      <c r="GFY164" s="912"/>
      <c r="GFZ164" s="912"/>
      <c r="GGA164" s="912"/>
      <c r="GGB164" s="912"/>
      <c r="GGC164" s="912"/>
      <c r="GGD164" s="912"/>
      <c r="GGE164" s="912"/>
      <c r="GGF164" s="912"/>
      <c r="GGG164" s="912"/>
      <c r="GGH164" s="912"/>
      <c r="GGI164" s="912"/>
      <c r="GGJ164" s="912"/>
      <c r="GGK164" s="912"/>
      <c r="GGL164" s="912"/>
      <c r="GGM164" s="912"/>
      <c r="GGN164" s="912"/>
      <c r="GGO164" s="912"/>
      <c r="GGP164" s="912"/>
      <c r="GGQ164" s="912"/>
      <c r="GGR164" s="912"/>
      <c r="GGS164" s="912"/>
      <c r="GGT164" s="912"/>
      <c r="GGU164" s="912"/>
      <c r="GGV164" s="912"/>
      <c r="GGW164" s="912"/>
      <c r="GGX164" s="912"/>
      <c r="GGY164" s="912"/>
      <c r="GGZ164" s="912"/>
      <c r="GHA164" s="912"/>
      <c r="GHB164" s="912"/>
      <c r="GHC164" s="912"/>
      <c r="GHD164" s="912"/>
      <c r="GHE164" s="912"/>
      <c r="GHF164" s="912"/>
      <c r="GHG164" s="912"/>
      <c r="GHH164" s="912"/>
      <c r="GHI164" s="912"/>
      <c r="GHJ164" s="912"/>
      <c r="GHK164" s="912"/>
      <c r="GHL164" s="912"/>
      <c r="GHM164" s="912"/>
      <c r="GHN164" s="912"/>
      <c r="GHO164" s="912"/>
      <c r="GHP164" s="912"/>
      <c r="GHQ164" s="912"/>
      <c r="GHR164" s="912"/>
      <c r="GHS164" s="912"/>
      <c r="GHT164" s="912"/>
      <c r="GHU164" s="912"/>
      <c r="GHV164" s="912"/>
      <c r="GHW164" s="912"/>
      <c r="GHX164" s="912"/>
      <c r="GHY164" s="912"/>
      <c r="GHZ164" s="912"/>
      <c r="GIA164" s="912"/>
      <c r="GIB164" s="912"/>
      <c r="GIC164" s="912"/>
      <c r="GID164" s="912"/>
      <c r="GIE164" s="912"/>
      <c r="GIF164" s="912"/>
      <c r="GIG164" s="912"/>
      <c r="GIH164" s="912"/>
      <c r="GII164" s="912"/>
      <c r="GIJ164" s="912"/>
      <c r="GIK164" s="912"/>
      <c r="GIL164" s="912"/>
      <c r="GIM164" s="912"/>
      <c r="GIN164" s="912"/>
      <c r="GIO164" s="912"/>
      <c r="GIP164" s="912"/>
      <c r="GIQ164" s="912"/>
      <c r="GIR164" s="912"/>
      <c r="GIS164" s="912"/>
      <c r="GIT164" s="912"/>
      <c r="GIU164" s="912"/>
      <c r="GIV164" s="912"/>
      <c r="GIW164" s="912"/>
      <c r="GIX164" s="912"/>
      <c r="GIY164" s="912"/>
      <c r="GIZ164" s="912"/>
      <c r="GJA164" s="912"/>
      <c r="GJB164" s="912"/>
      <c r="GJC164" s="912"/>
      <c r="GJD164" s="912"/>
      <c r="GJE164" s="912"/>
      <c r="GJF164" s="912"/>
      <c r="GJG164" s="912"/>
      <c r="GJH164" s="912"/>
      <c r="GJI164" s="912"/>
      <c r="GJJ164" s="912"/>
      <c r="GJK164" s="912"/>
      <c r="GJL164" s="912"/>
      <c r="GJM164" s="912"/>
      <c r="GJN164" s="912"/>
      <c r="GJO164" s="912"/>
      <c r="GJP164" s="912"/>
      <c r="GJQ164" s="912"/>
      <c r="GJR164" s="912"/>
      <c r="GJS164" s="912"/>
      <c r="GJT164" s="912"/>
      <c r="GJU164" s="912"/>
      <c r="GJV164" s="912"/>
      <c r="GJW164" s="912"/>
      <c r="GJX164" s="912"/>
      <c r="GJY164" s="912"/>
      <c r="GJZ164" s="912"/>
      <c r="GKA164" s="912"/>
      <c r="GKB164" s="912"/>
      <c r="GKC164" s="912"/>
      <c r="GKD164" s="912"/>
      <c r="GKE164" s="912"/>
      <c r="GKF164" s="912"/>
      <c r="GKG164" s="912"/>
      <c r="GKH164" s="912"/>
      <c r="GKI164" s="912"/>
      <c r="GKJ164" s="912"/>
      <c r="GKK164" s="912"/>
      <c r="GKL164" s="912"/>
      <c r="GKM164" s="912"/>
      <c r="GKN164" s="912"/>
      <c r="GKO164" s="912"/>
      <c r="GKP164" s="912"/>
      <c r="GKQ164" s="912"/>
      <c r="GKR164" s="912"/>
      <c r="GKS164" s="912"/>
      <c r="GKT164" s="912"/>
      <c r="GKU164" s="912"/>
      <c r="GKV164" s="912"/>
      <c r="GKW164" s="912"/>
      <c r="GKX164" s="912"/>
      <c r="GKY164" s="912"/>
      <c r="GKZ164" s="912"/>
      <c r="GLA164" s="912"/>
      <c r="GLB164" s="912"/>
      <c r="GLC164" s="912"/>
      <c r="GLD164" s="912"/>
      <c r="GLE164" s="912"/>
      <c r="GLF164" s="912"/>
      <c r="GLG164" s="912"/>
      <c r="GLH164" s="912"/>
      <c r="GLI164" s="912"/>
      <c r="GLJ164" s="912"/>
      <c r="GLK164" s="912"/>
      <c r="GLL164" s="912"/>
      <c r="GLM164" s="912"/>
      <c r="GLN164" s="912"/>
      <c r="GLO164" s="912"/>
      <c r="GLP164" s="912"/>
      <c r="GLQ164" s="912"/>
      <c r="GLR164" s="912"/>
      <c r="GLS164" s="912"/>
      <c r="GLT164" s="912"/>
      <c r="GLU164" s="912"/>
      <c r="GLV164" s="912"/>
      <c r="GLW164" s="912"/>
      <c r="GLX164" s="912"/>
      <c r="GLY164" s="912"/>
      <c r="GLZ164" s="912"/>
      <c r="GMA164" s="912"/>
      <c r="GMB164" s="912"/>
      <c r="GMC164" s="912"/>
      <c r="GMD164" s="912"/>
      <c r="GME164" s="912"/>
      <c r="GMF164" s="912"/>
      <c r="GMG164" s="912"/>
      <c r="GMH164" s="912"/>
      <c r="GMI164" s="912"/>
      <c r="GMJ164" s="912"/>
      <c r="GMK164" s="912"/>
      <c r="GML164" s="912"/>
      <c r="GMM164" s="912"/>
      <c r="GMN164" s="912"/>
      <c r="GMO164" s="912"/>
      <c r="GMP164" s="912"/>
      <c r="GMQ164" s="912"/>
      <c r="GMR164" s="912"/>
      <c r="GMS164" s="912"/>
      <c r="GMT164" s="912"/>
      <c r="GMU164" s="912"/>
      <c r="GMV164" s="912"/>
      <c r="GMW164" s="912"/>
      <c r="GMX164" s="912"/>
      <c r="GMY164" s="912"/>
      <c r="GMZ164" s="912"/>
      <c r="GNA164" s="912"/>
      <c r="GNB164" s="912"/>
      <c r="GNC164" s="912"/>
      <c r="GND164" s="912"/>
      <c r="GNE164" s="912"/>
      <c r="GNF164" s="912"/>
      <c r="GNG164" s="912"/>
      <c r="GNH164" s="912"/>
      <c r="GNI164" s="912"/>
      <c r="GNJ164" s="912"/>
      <c r="GNK164" s="912"/>
      <c r="GNL164" s="912"/>
      <c r="GNM164" s="912"/>
      <c r="GNN164" s="912"/>
      <c r="GNO164" s="912"/>
      <c r="GNP164" s="912"/>
      <c r="GNQ164" s="912"/>
      <c r="GNR164" s="912"/>
      <c r="GNS164" s="912"/>
      <c r="GNT164" s="912"/>
      <c r="GNU164" s="912"/>
      <c r="GNV164" s="912"/>
      <c r="GNW164" s="912"/>
      <c r="GNX164" s="912"/>
      <c r="GNY164" s="912"/>
      <c r="GNZ164" s="912"/>
      <c r="GOA164" s="912"/>
      <c r="GOB164" s="912"/>
      <c r="GOC164" s="912"/>
      <c r="GOD164" s="912"/>
      <c r="GOE164" s="912"/>
      <c r="GOF164" s="912"/>
      <c r="GOG164" s="912"/>
      <c r="GOH164" s="912"/>
      <c r="GOI164" s="912"/>
      <c r="GOJ164" s="912"/>
      <c r="GOK164" s="912"/>
      <c r="GOL164" s="912"/>
      <c r="GOM164" s="912"/>
      <c r="GON164" s="912"/>
      <c r="GOO164" s="912"/>
      <c r="GOP164" s="912"/>
      <c r="GOQ164" s="912"/>
      <c r="GOR164" s="912"/>
      <c r="GOS164" s="912"/>
      <c r="GOT164" s="912"/>
      <c r="GOU164" s="912"/>
      <c r="GOV164" s="912"/>
      <c r="GOW164" s="912"/>
      <c r="GOX164" s="912"/>
      <c r="GOY164" s="912"/>
      <c r="GOZ164" s="912"/>
      <c r="GPA164" s="912"/>
      <c r="GPB164" s="912"/>
      <c r="GPC164" s="912"/>
      <c r="GPD164" s="912"/>
      <c r="GPE164" s="912"/>
      <c r="GPF164" s="912"/>
      <c r="GPG164" s="912"/>
      <c r="GPH164" s="912"/>
      <c r="GPI164" s="912"/>
      <c r="GPJ164" s="912"/>
      <c r="GPK164" s="912"/>
      <c r="GPL164" s="912"/>
      <c r="GPM164" s="912"/>
      <c r="GPN164" s="912"/>
      <c r="GPO164" s="912"/>
      <c r="GPP164" s="912"/>
      <c r="GPQ164" s="912"/>
      <c r="GPR164" s="912"/>
      <c r="GPS164" s="912"/>
      <c r="GPT164" s="912"/>
      <c r="GPU164" s="912"/>
      <c r="GPV164" s="912"/>
      <c r="GPW164" s="912"/>
      <c r="GPX164" s="912"/>
      <c r="GPY164" s="912"/>
      <c r="GPZ164" s="912"/>
      <c r="GQA164" s="912"/>
      <c r="GQB164" s="912"/>
      <c r="GQC164" s="912"/>
      <c r="GQD164" s="912"/>
      <c r="GQE164" s="912"/>
      <c r="GQF164" s="912"/>
      <c r="GQG164" s="912"/>
      <c r="GQH164" s="912"/>
      <c r="GQI164" s="912"/>
      <c r="GQJ164" s="912"/>
      <c r="GQK164" s="912"/>
      <c r="GQL164" s="912"/>
      <c r="GQM164" s="912"/>
      <c r="GQN164" s="912"/>
      <c r="GQO164" s="912"/>
      <c r="GQP164" s="912"/>
      <c r="GQQ164" s="912"/>
      <c r="GQR164" s="912"/>
      <c r="GQS164" s="912"/>
      <c r="GQT164" s="912"/>
      <c r="GQU164" s="912"/>
      <c r="GQV164" s="912"/>
      <c r="GQW164" s="912"/>
      <c r="GQX164" s="912"/>
      <c r="GQY164" s="912"/>
      <c r="GQZ164" s="912"/>
      <c r="GRA164" s="912"/>
      <c r="GRB164" s="912"/>
      <c r="GRC164" s="912"/>
      <c r="GRD164" s="912"/>
      <c r="GRE164" s="912"/>
      <c r="GRF164" s="912"/>
      <c r="GRG164" s="912"/>
      <c r="GRH164" s="912"/>
      <c r="GRI164" s="912"/>
      <c r="GRJ164" s="912"/>
      <c r="GRK164" s="912"/>
      <c r="GRL164" s="912"/>
      <c r="GRM164" s="912"/>
      <c r="GRN164" s="912"/>
      <c r="GRO164" s="912"/>
      <c r="GRP164" s="912"/>
      <c r="GRQ164" s="912"/>
      <c r="GRR164" s="912"/>
      <c r="GRS164" s="912"/>
      <c r="GRT164" s="912"/>
      <c r="GRU164" s="912"/>
      <c r="GRV164" s="912"/>
      <c r="GRW164" s="912"/>
      <c r="GRX164" s="912"/>
      <c r="GRY164" s="912"/>
      <c r="GRZ164" s="912"/>
      <c r="GSA164" s="912"/>
      <c r="GSB164" s="912"/>
      <c r="GSC164" s="912"/>
      <c r="GSD164" s="912"/>
      <c r="GSE164" s="912"/>
      <c r="GSF164" s="912"/>
      <c r="GSG164" s="912"/>
      <c r="GSH164" s="912"/>
      <c r="GSI164" s="912"/>
      <c r="GSJ164" s="912"/>
      <c r="GSK164" s="912"/>
      <c r="GSL164" s="912"/>
      <c r="GSM164" s="912"/>
      <c r="GSN164" s="912"/>
      <c r="GSO164" s="912"/>
      <c r="GSP164" s="912"/>
      <c r="GSQ164" s="912"/>
      <c r="GSR164" s="912"/>
      <c r="GSS164" s="912"/>
      <c r="GST164" s="912"/>
      <c r="GSU164" s="912"/>
      <c r="GSV164" s="912"/>
      <c r="GSW164" s="912"/>
      <c r="GSX164" s="912"/>
      <c r="GSY164" s="912"/>
      <c r="GSZ164" s="912"/>
      <c r="GTA164" s="912"/>
      <c r="GTB164" s="912"/>
      <c r="GTC164" s="912"/>
      <c r="GTD164" s="912"/>
      <c r="GTE164" s="912"/>
      <c r="GTF164" s="912"/>
      <c r="GTG164" s="912"/>
      <c r="GTH164" s="912"/>
      <c r="GTI164" s="912"/>
      <c r="GTJ164" s="912"/>
      <c r="GTK164" s="912"/>
      <c r="GTL164" s="912"/>
      <c r="GTM164" s="912"/>
      <c r="GTN164" s="912"/>
      <c r="GTO164" s="912"/>
      <c r="GTP164" s="912"/>
      <c r="GTQ164" s="912"/>
      <c r="GTR164" s="912"/>
      <c r="GTS164" s="912"/>
      <c r="GTT164" s="912"/>
      <c r="GTU164" s="912"/>
      <c r="GTV164" s="912"/>
      <c r="GTW164" s="912"/>
      <c r="GTX164" s="912"/>
      <c r="GTY164" s="912"/>
      <c r="GTZ164" s="912"/>
      <c r="GUA164" s="912"/>
      <c r="GUB164" s="912"/>
      <c r="GUC164" s="912"/>
      <c r="GUD164" s="912"/>
      <c r="GUE164" s="912"/>
      <c r="GUF164" s="912"/>
      <c r="GUG164" s="912"/>
      <c r="GUH164" s="912"/>
      <c r="GUI164" s="912"/>
      <c r="GUJ164" s="912"/>
      <c r="GUK164" s="912"/>
      <c r="GUL164" s="912"/>
      <c r="GUM164" s="912"/>
      <c r="GUN164" s="912"/>
      <c r="GUO164" s="912"/>
      <c r="GUP164" s="912"/>
      <c r="GUQ164" s="912"/>
      <c r="GUR164" s="912"/>
      <c r="GUS164" s="912"/>
      <c r="GUT164" s="912"/>
      <c r="GUU164" s="912"/>
      <c r="GUV164" s="912"/>
      <c r="GUW164" s="912"/>
      <c r="GUX164" s="912"/>
      <c r="GUY164" s="912"/>
      <c r="GUZ164" s="912"/>
      <c r="GVA164" s="912"/>
      <c r="GVB164" s="912"/>
      <c r="GVC164" s="912"/>
      <c r="GVD164" s="912"/>
      <c r="GVE164" s="912"/>
      <c r="GVF164" s="912"/>
      <c r="GVG164" s="912"/>
      <c r="GVH164" s="912"/>
      <c r="GVI164" s="912"/>
      <c r="GVJ164" s="912"/>
      <c r="GVK164" s="912"/>
      <c r="GVL164" s="912"/>
      <c r="GVM164" s="912"/>
      <c r="GVN164" s="912"/>
      <c r="GVO164" s="912"/>
      <c r="GVP164" s="912"/>
      <c r="GVQ164" s="912"/>
      <c r="GVR164" s="912"/>
      <c r="GVS164" s="912"/>
      <c r="GVT164" s="912"/>
      <c r="GVU164" s="912"/>
      <c r="GVV164" s="912"/>
      <c r="GVW164" s="912"/>
      <c r="GVX164" s="912"/>
      <c r="GVY164" s="912"/>
      <c r="GVZ164" s="912"/>
      <c r="GWA164" s="912"/>
      <c r="GWB164" s="912"/>
      <c r="GWC164" s="912"/>
      <c r="GWD164" s="912"/>
      <c r="GWE164" s="912"/>
      <c r="GWF164" s="912"/>
      <c r="GWG164" s="912"/>
      <c r="GWH164" s="912"/>
      <c r="GWI164" s="912"/>
      <c r="GWJ164" s="912"/>
      <c r="GWK164" s="912"/>
      <c r="GWL164" s="912"/>
      <c r="GWM164" s="912"/>
      <c r="GWN164" s="912"/>
      <c r="GWO164" s="912"/>
      <c r="GWP164" s="912"/>
      <c r="GWQ164" s="912"/>
      <c r="GWR164" s="912"/>
      <c r="GWS164" s="912"/>
      <c r="GWT164" s="912"/>
      <c r="GWU164" s="912"/>
      <c r="GWV164" s="912"/>
      <c r="GWW164" s="912"/>
      <c r="GWX164" s="912"/>
      <c r="GWY164" s="912"/>
      <c r="GWZ164" s="912"/>
      <c r="GXA164" s="912"/>
      <c r="GXB164" s="912"/>
      <c r="GXC164" s="912"/>
      <c r="GXD164" s="912"/>
      <c r="GXE164" s="912"/>
      <c r="GXF164" s="912"/>
      <c r="GXG164" s="912"/>
      <c r="GXH164" s="912"/>
      <c r="GXI164" s="912"/>
      <c r="GXJ164" s="912"/>
      <c r="GXK164" s="912"/>
      <c r="GXL164" s="912"/>
      <c r="GXM164" s="912"/>
      <c r="GXN164" s="912"/>
      <c r="GXO164" s="912"/>
      <c r="GXP164" s="912"/>
      <c r="GXQ164" s="912"/>
      <c r="GXR164" s="912"/>
      <c r="GXS164" s="912"/>
      <c r="GXT164" s="912"/>
      <c r="GXU164" s="912"/>
      <c r="GXV164" s="912"/>
      <c r="GXW164" s="912"/>
      <c r="GXX164" s="912"/>
      <c r="GXY164" s="912"/>
      <c r="GXZ164" s="912"/>
      <c r="GYA164" s="912"/>
      <c r="GYB164" s="912"/>
      <c r="GYC164" s="912"/>
      <c r="GYD164" s="912"/>
      <c r="GYE164" s="912"/>
      <c r="GYF164" s="912"/>
      <c r="GYG164" s="912"/>
      <c r="GYH164" s="912"/>
      <c r="GYI164" s="912"/>
      <c r="GYJ164" s="912"/>
      <c r="GYK164" s="912"/>
      <c r="GYL164" s="912"/>
      <c r="GYM164" s="912"/>
      <c r="GYN164" s="912"/>
      <c r="GYO164" s="912"/>
      <c r="GYP164" s="912"/>
      <c r="GYQ164" s="912"/>
      <c r="GYR164" s="912"/>
      <c r="GYS164" s="912"/>
      <c r="GYT164" s="912"/>
      <c r="GYU164" s="912"/>
      <c r="GYV164" s="912"/>
      <c r="GYW164" s="912"/>
      <c r="GYX164" s="912"/>
      <c r="GYY164" s="912"/>
      <c r="GYZ164" s="912"/>
      <c r="GZA164" s="912"/>
      <c r="GZB164" s="912"/>
      <c r="GZC164" s="912"/>
      <c r="GZD164" s="912"/>
      <c r="GZE164" s="912"/>
      <c r="GZF164" s="912"/>
      <c r="GZG164" s="912"/>
      <c r="GZH164" s="912"/>
      <c r="GZI164" s="912"/>
      <c r="GZJ164" s="912"/>
      <c r="GZK164" s="912"/>
      <c r="GZL164" s="912"/>
      <c r="GZM164" s="912"/>
      <c r="GZN164" s="912"/>
      <c r="GZO164" s="912"/>
      <c r="GZP164" s="912"/>
      <c r="GZQ164" s="912"/>
      <c r="GZR164" s="912"/>
      <c r="GZS164" s="912"/>
      <c r="GZT164" s="912"/>
      <c r="GZU164" s="912"/>
      <c r="GZV164" s="912"/>
      <c r="GZW164" s="912"/>
      <c r="GZX164" s="912"/>
      <c r="GZY164" s="912"/>
      <c r="GZZ164" s="912"/>
      <c r="HAA164" s="912"/>
      <c r="HAB164" s="912"/>
      <c r="HAC164" s="912"/>
      <c r="HAD164" s="912"/>
      <c r="HAE164" s="912"/>
      <c r="HAF164" s="912"/>
      <c r="HAG164" s="912"/>
      <c r="HAH164" s="912"/>
      <c r="HAI164" s="912"/>
      <c r="HAJ164" s="912"/>
      <c r="HAK164" s="912"/>
      <c r="HAL164" s="912"/>
      <c r="HAM164" s="912"/>
      <c r="HAN164" s="912"/>
      <c r="HAO164" s="912"/>
      <c r="HAP164" s="912"/>
      <c r="HAQ164" s="912"/>
      <c r="HAR164" s="912"/>
      <c r="HAS164" s="912"/>
      <c r="HAT164" s="912"/>
      <c r="HAU164" s="912"/>
      <c r="HAV164" s="912"/>
      <c r="HAW164" s="912"/>
      <c r="HAX164" s="912"/>
      <c r="HAY164" s="912"/>
      <c r="HAZ164" s="912"/>
      <c r="HBA164" s="912"/>
      <c r="HBB164" s="912"/>
      <c r="HBC164" s="912"/>
      <c r="HBD164" s="912"/>
      <c r="HBE164" s="912"/>
      <c r="HBF164" s="912"/>
      <c r="HBG164" s="912"/>
      <c r="HBH164" s="912"/>
      <c r="HBI164" s="912"/>
      <c r="HBJ164" s="912"/>
      <c r="HBK164" s="912"/>
      <c r="HBL164" s="912"/>
      <c r="HBM164" s="912"/>
      <c r="HBN164" s="912"/>
      <c r="HBO164" s="912"/>
      <c r="HBP164" s="912"/>
      <c r="HBQ164" s="912"/>
      <c r="HBR164" s="912"/>
      <c r="HBS164" s="912"/>
      <c r="HBT164" s="912"/>
      <c r="HBU164" s="912"/>
      <c r="HBV164" s="912"/>
      <c r="HBW164" s="912"/>
      <c r="HBX164" s="912"/>
      <c r="HBY164" s="912"/>
      <c r="HBZ164" s="912"/>
      <c r="HCA164" s="912"/>
      <c r="HCB164" s="912"/>
      <c r="HCC164" s="912"/>
      <c r="HCD164" s="912"/>
      <c r="HCE164" s="912"/>
      <c r="HCF164" s="912"/>
      <c r="HCG164" s="912"/>
      <c r="HCH164" s="912"/>
      <c r="HCI164" s="912"/>
      <c r="HCJ164" s="912"/>
      <c r="HCK164" s="912"/>
      <c r="HCL164" s="912"/>
      <c r="HCM164" s="912"/>
      <c r="HCN164" s="912"/>
      <c r="HCO164" s="912"/>
      <c r="HCP164" s="912"/>
      <c r="HCQ164" s="912"/>
      <c r="HCR164" s="912"/>
      <c r="HCS164" s="912"/>
      <c r="HCT164" s="912"/>
      <c r="HCU164" s="912"/>
      <c r="HCV164" s="912"/>
      <c r="HCW164" s="912"/>
      <c r="HCX164" s="912"/>
      <c r="HCY164" s="912"/>
      <c r="HCZ164" s="912"/>
      <c r="HDA164" s="912"/>
      <c r="HDB164" s="912"/>
      <c r="HDC164" s="912"/>
      <c r="HDD164" s="912"/>
      <c r="HDE164" s="912"/>
      <c r="HDF164" s="912"/>
      <c r="HDG164" s="912"/>
      <c r="HDH164" s="912"/>
      <c r="HDI164" s="912"/>
      <c r="HDJ164" s="912"/>
      <c r="HDK164" s="912"/>
      <c r="HDL164" s="912"/>
      <c r="HDM164" s="912"/>
      <c r="HDN164" s="912"/>
      <c r="HDO164" s="912"/>
      <c r="HDP164" s="912"/>
      <c r="HDQ164" s="912"/>
      <c r="HDR164" s="912"/>
      <c r="HDS164" s="912"/>
      <c r="HDT164" s="912"/>
      <c r="HDU164" s="912"/>
      <c r="HDV164" s="912"/>
      <c r="HDW164" s="912"/>
      <c r="HDX164" s="912"/>
      <c r="HDY164" s="912"/>
      <c r="HDZ164" s="912"/>
      <c r="HEA164" s="912"/>
      <c r="HEB164" s="912"/>
      <c r="HEC164" s="912"/>
      <c r="HED164" s="912"/>
      <c r="HEE164" s="912"/>
      <c r="HEF164" s="912"/>
      <c r="HEG164" s="912"/>
      <c r="HEH164" s="912"/>
      <c r="HEI164" s="912"/>
      <c r="HEJ164" s="912"/>
      <c r="HEK164" s="912"/>
      <c r="HEL164" s="912"/>
      <c r="HEM164" s="912"/>
      <c r="HEN164" s="912"/>
      <c r="HEO164" s="912"/>
      <c r="HEP164" s="912"/>
      <c r="HEQ164" s="912"/>
      <c r="HER164" s="912"/>
      <c r="HES164" s="912"/>
      <c r="HET164" s="912"/>
      <c r="HEU164" s="912"/>
      <c r="HEV164" s="912"/>
      <c r="HEW164" s="912"/>
      <c r="HEX164" s="912"/>
      <c r="HEY164" s="912"/>
      <c r="HEZ164" s="912"/>
      <c r="HFA164" s="912"/>
      <c r="HFB164" s="912"/>
      <c r="HFC164" s="912"/>
      <c r="HFD164" s="912"/>
      <c r="HFE164" s="912"/>
      <c r="HFF164" s="912"/>
      <c r="HFG164" s="912"/>
      <c r="HFH164" s="912"/>
      <c r="HFI164" s="912"/>
      <c r="HFJ164" s="912"/>
      <c r="HFK164" s="912"/>
      <c r="HFL164" s="912"/>
      <c r="HFM164" s="912"/>
      <c r="HFN164" s="912"/>
      <c r="HFO164" s="912"/>
      <c r="HFP164" s="912"/>
      <c r="HFQ164" s="912"/>
      <c r="HFR164" s="912"/>
      <c r="HFS164" s="912"/>
      <c r="HFT164" s="912"/>
      <c r="HFU164" s="912"/>
      <c r="HFV164" s="912"/>
      <c r="HFW164" s="912"/>
      <c r="HFX164" s="912"/>
      <c r="HFY164" s="912"/>
      <c r="HFZ164" s="912"/>
      <c r="HGA164" s="912"/>
      <c r="HGB164" s="912"/>
      <c r="HGC164" s="912"/>
      <c r="HGD164" s="912"/>
      <c r="HGE164" s="912"/>
      <c r="HGF164" s="912"/>
      <c r="HGG164" s="912"/>
      <c r="HGH164" s="912"/>
      <c r="HGI164" s="912"/>
      <c r="HGJ164" s="912"/>
      <c r="HGK164" s="912"/>
      <c r="HGL164" s="912"/>
      <c r="HGM164" s="912"/>
      <c r="HGN164" s="912"/>
      <c r="HGO164" s="912"/>
      <c r="HGP164" s="912"/>
      <c r="HGQ164" s="912"/>
      <c r="HGR164" s="912"/>
      <c r="HGS164" s="912"/>
      <c r="HGT164" s="912"/>
      <c r="HGU164" s="912"/>
      <c r="HGV164" s="912"/>
      <c r="HGW164" s="912"/>
      <c r="HGX164" s="912"/>
      <c r="HGY164" s="912"/>
      <c r="HGZ164" s="912"/>
      <c r="HHA164" s="912"/>
      <c r="HHB164" s="912"/>
      <c r="HHC164" s="912"/>
      <c r="HHD164" s="912"/>
      <c r="HHE164" s="912"/>
      <c r="HHF164" s="912"/>
      <c r="HHG164" s="912"/>
      <c r="HHH164" s="912"/>
      <c r="HHI164" s="912"/>
      <c r="HHJ164" s="912"/>
      <c r="HHK164" s="912"/>
      <c r="HHL164" s="912"/>
      <c r="HHM164" s="912"/>
      <c r="HHN164" s="912"/>
      <c r="HHO164" s="912"/>
      <c r="HHP164" s="912"/>
      <c r="HHQ164" s="912"/>
      <c r="HHR164" s="912"/>
      <c r="HHS164" s="912"/>
      <c r="HHT164" s="912"/>
      <c r="HHU164" s="912"/>
      <c r="HHV164" s="912"/>
      <c r="HHW164" s="912"/>
      <c r="HHX164" s="912"/>
      <c r="HHY164" s="912"/>
      <c r="HHZ164" s="912"/>
      <c r="HIA164" s="912"/>
      <c r="HIB164" s="912"/>
      <c r="HIC164" s="912"/>
      <c r="HID164" s="912"/>
      <c r="HIE164" s="912"/>
      <c r="HIF164" s="912"/>
      <c r="HIG164" s="912"/>
      <c r="HIH164" s="912"/>
      <c r="HII164" s="912"/>
      <c r="HIJ164" s="912"/>
      <c r="HIK164" s="912"/>
      <c r="HIL164" s="912"/>
      <c r="HIM164" s="912"/>
      <c r="HIN164" s="912"/>
      <c r="HIO164" s="912"/>
      <c r="HIP164" s="912"/>
      <c r="HIQ164" s="912"/>
      <c r="HIR164" s="912"/>
      <c r="HIS164" s="912"/>
      <c r="HIT164" s="912"/>
      <c r="HIU164" s="912"/>
      <c r="HIV164" s="912"/>
      <c r="HIW164" s="912"/>
      <c r="HIX164" s="912"/>
      <c r="HIY164" s="912"/>
      <c r="HIZ164" s="912"/>
      <c r="HJA164" s="912"/>
      <c r="HJB164" s="912"/>
      <c r="HJC164" s="912"/>
      <c r="HJD164" s="912"/>
      <c r="HJE164" s="912"/>
      <c r="HJF164" s="912"/>
      <c r="HJG164" s="912"/>
      <c r="HJH164" s="912"/>
      <c r="HJI164" s="912"/>
      <c r="HJJ164" s="912"/>
      <c r="HJK164" s="912"/>
      <c r="HJL164" s="912"/>
      <c r="HJM164" s="912"/>
      <c r="HJN164" s="912"/>
      <c r="HJO164" s="912"/>
      <c r="HJP164" s="912"/>
      <c r="HJQ164" s="912"/>
      <c r="HJR164" s="912"/>
      <c r="HJS164" s="912"/>
      <c r="HJT164" s="912"/>
      <c r="HJU164" s="912"/>
      <c r="HJV164" s="912"/>
      <c r="HJW164" s="912"/>
      <c r="HJX164" s="912"/>
      <c r="HJY164" s="912"/>
      <c r="HJZ164" s="912"/>
      <c r="HKA164" s="912"/>
      <c r="HKB164" s="912"/>
      <c r="HKC164" s="912"/>
      <c r="HKD164" s="912"/>
      <c r="HKE164" s="912"/>
      <c r="HKF164" s="912"/>
      <c r="HKG164" s="912"/>
      <c r="HKH164" s="912"/>
      <c r="HKI164" s="912"/>
      <c r="HKJ164" s="912"/>
      <c r="HKK164" s="912"/>
      <c r="HKL164" s="912"/>
      <c r="HKM164" s="912"/>
      <c r="HKN164" s="912"/>
      <c r="HKO164" s="912"/>
      <c r="HKP164" s="912"/>
      <c r="HKQ164" s="912"/>
      <c r="HKR164" s="912"/>
      <c r="HKS164" s="912"/>
      <c r="HKT164" s="912"/>
      <c r="HKU164" s="912"/>
      <c r="HKV164" s="912"/>
      <c r="HKW164" s="912"/>
      <c r="HKX164" s="912"/>
      <c r="HKY164" s="912"/>
      <c r="HKZ164" s="912"/>
      <c r="HLA164" s="912"/>
      <c r="HLB164" s="912"/>
      <c r="HLC164" s="912"/>
      <c r="HLD164" s="912"/>
      <c r="HLE164" s="912"/>
      <c r="HLF164" s="912"/>
      <c r="HLG164" s="912"/>
      <c r="HLH164" s="912"/>
      <c r="HLI164" s="912"/>
      <c r="HLJ164" s="912"/>
      <c r="HLK164" s="912"/>
      <c r="HLL164" s="912"/>
      <c r="HLM164" s="912"/>
      <c r="HLN164" s="912"/>
      <c r="HLO164" s="912"/>
      <c r="HLP164" s="912"/>
      <c r="HLQ164" s="912"/>
      <c r="HLR164" s="912"/>
      <c r="HLS164" s="912"/>
      <c r="HLT164" s="912"/>
      <c r="HLU164" s="912"/>
      <c r="HLV164" s="912"/>
      <c r="HLW164" s="912"/>
      <c r="HLX164" s="912"/>
      <c r="HLY164" s="912"/>
      <c r="HLZ164" s="912"/>
      <c r="HMA164" s="912"/>
      <c r="HMB164" s="912"/>
      <c r="HMC164" s="912"/>
      <c r="HMD164" s="912"/>
      <c r="HME164" s="912"/>
      <c r="HMF164" s="912"/>
      <c r="HMG164" s="912"/>
      <c r="HMH164" s="912"/>
      <c r="HMI164" s="912"/>
      <c r="HMJ164" s="912"/>
      <c r="HMK164" s="912"/>
      <c r="HML164" s="912"/>
      <c r="HMM164" s="912"/>
      <c r="HMN164" s="912"/>
      <c r="HMO164" s="912"/>
      <c r="HMP164" s="912"/>
      <c r="HMQ164" s="912"/>
      <c r="HMR164" s="912"/>
      <c r="HMS164" s="912"/>
      <c r="HMT164" s="912"/>
      <c r="HMU164" s="912"/>
      <c r="HMV164" s="912"/>
      <c r="HMW164" s="912"/>
      <c r="HMX164" s="912"/>
      <c r="HMY164" s="912"/>
      <c r="HMZ164" s="912"/>
      <c r="HNA164" s="912"/>
      <c r="HNB164" s="912"/>
      <c r="HNC164" s="912"/>
      <c r="HND164" s="912"/>
      <c r="HNE164" s="912"/>
      <c r="HNF164" s="912"/>
      <c r="HNG164" s="912"/>
      <c r="HNH164" s="912"/>
      <c r="HNI164" s="912"/>
      <c r="HNJ164" s="912"/>
      <c r="HNK164" s="912"/>
      <c r="HNL164" s="912"/>
      <c r="HNM164" s="912"/>
      <c r="HNN164" s="912"/>
      <c r="HNO164" s="912"/>
      <c r="HNP164" s="912"/>
      <c r="HNQ164" s="912"/>
      <c r="HNR164" s="912"/>
      <c r="HNS164" s="912"/>
      <c r="HNT164" s="912"/>
      <c r="HNU164" s="912"/>
      <c r="HNV164" s="912"/>
      <c r="HNW164" s="912"/>
      <c r="HNX164" s="912"/>
      <c r="HNY164" s="912"/>
      <c r="HNZ164" s="912"/>
      <c r="HOA164" s="912"/>
      <c r="HOB164" s="912"/>
      <c r="HOC164" s="912"/>
      <c r="HOD164" s="912"/>
      <c r="HOE164" s="912"/>
      <c r="HOF164" s="912"/>
      <c r="HOG164" s="912"/>
      <c r="HOH164" s="912"/>
      <c r="HOI164" s="912"/>
      <c r="HOJ164" s="912"/>
      <c r="HOK164" s="912"/>
      <c r="HOL164" s="912"/>
      <c r="HOM164" s="912"/>
      <c r="HON164" s="912"/>
      <c r="HOO164" s="912"/>
      <c r="HOP164" s="912"/>
      <c r="HOQ164" s="912"/>
      <c r="HOR164" s="912"/>
      <c r="HOS164" s="912"/>
      <c r="HOT164" s="912"/>
      <c r="HOU164" s="912"/>
      <c r="HOV164" s="912"/>
      <c r="HOW164" s="912"/>
      <c r="HOX164" s="912"/>
      <c r="HOY164" s="912"/>
      <c r="HOZ164" s="912"/>
      <c r="HPA164" s="912"/>
      <c r="HPB164" s="912"/>
      <c r="HPC164" s="912"/>
      <c r="HPD164" s="912"/>
      <c r="HPE164" s="912"/>
      <c r="HPF164" s="912"/>
      <c r="HPG164" s="912"/>
      <c r="HPH164" s="912"/>
      <c r="HPI164" s="912"/>
      <c r="HPJ164" s="912"/>
      <c r="HPK164" s="912"/>
      <c r="HPL164" s="912"/>
      <c r="HPM164" s="912"/>
      <c r="HPN164" s="912"/>
      <c r="HPO164" s="912"/>
      <c r="HPP164" s="912"/>
      <c r="HPQ164" s="912"/>
      <c r="HPR164" s="912"/>
      <c r="HPS164" s="912"/>
      <c r="HPT164" s="912"/>
      <c r="HPU164" s="912"/>
      <c r="HPV164" s="912"/>
      <c r="HPW164" s="912"/>
      <c r="HPX164" s="912"/>
      <c r="HPY164" s="912"/>
      <c r="HPZ164" s="912"/>
      <c r="HQA164" s="912"/>
      <c r="HQB164" s="912"/>
      <c r="HQC164" s="912"/>
      <c r="HQD164" s="912"/>
      <c r="HQE164" s="912"/>
      <c r="HQF164" s="912"/>
      <c r="HQG164" s="912"/>
      <c r="HQH164" s="912"/>
      <c r="HQI164" s="912"/>
      <c r="HQJ164" s="912"/>
      <c r="HQK164" s="912"/>
      <c r="HQL164" s="912"/>
      <c r="HQM164" s="912"/>
      <c r="HQN164" s="912"/>
      <c r="HQO164" s="912"/>
      <c r="HQP164" s="912"/>
      <c r="HQQ164" s="912"/>
      <c r="HQR164" s="912"/>
      <c r="HQS164" s="912"/>
      <c r="HQT164" s="912"/>
      <c r="HQU164" s="912"/>
      <c r="HQV164" s="912"/>
      <c r="HQW164" s="912"/>
      <c r="HQX164" s="912"/>
      <c r="HQY164" s="912"/>
      <c r="HQZ164" s="912"/>
      <c r="HRA164" s="912"/>
      <c r="HRB164" s="912"/>
      <c r="HRC164" s="912"/>
      <c r="HRD164" s="912"/>
      <c r="HRE164" s="912"/>
      <c r="HRF164" s="912"/>
      <c r="HRG164" s="912"/>
      <c r="HRH164" s="912"/>
      <c r="HRI164" s="912"/>
      <c r="HRJ164" s="912"/>
      <c r="HRK164" s="912"/>
      <c r="HRL164" s="912"/>
      <c r="HRM164" s="912"/>
      <c r="HRN164" s="912"/>
      <c r="HRO164" s="912"/>
      <c r="HRP164" s="912"/>
      <c r="HRQ164" s="912"/>
      <c r="HRR164" s="912"/>
      <c r="HRS164" s="912"/>
      <c r="HRT164" s="912"/>
      <c r="HRU164" s="912"/>
      <c r="HRV164" s="912"/>
      <c r="HRW164" s="912"/>
      <c r="HRX164" s="912"/>
      <c r="HRY164" s="912"/>
      <c r="HRZ164" s="912"/>
      <c r="HSA164" s="912"/>
      <c r="HSB164" s="912"/>
      <c r="HSC164" s="912"/>
      <c r="HSD164" s="912"/>
      <c r="HSE164" s="912"/>
      <c r="HSF164" s="912"/>
      <c r="HSG164" s="912"/>
      <c r="HSH164" s="912"/>
      <c r="HSI164" s="912"/>
      <c r="HSJ164" s="912"/>
      <c r="HSK164" s="912"/>
      <c r="HSL164" s="912"/>
      <c r="HSM164" s="912"/>
      <c r="HSN164" s="912"/>
      <c r="HSO164" s="912"/>
      <c r="HSP164" s="912"/>
      <c r="HSQ164" s="912"/>
      <c r="HSR164" s="912"/>
      <c r="HSS164" s="912"/>
      <c r="HST164" s="912"/>
      <c r="HSU164" s="912"/>
      <c r="HSV164" s="912"/>
      <c r="HSW164" s="912"/>
      <c r="HSX164" s="912"/>
      <c r="HSY164" s="912"/>
      <c r="HSZ164" s="912"/>
      <c r="HTA164" s="912"/>
      <c r="HTB164" s="912"/>
      <c r="HTC164" s="912"/>
      <c r="HTD164" s="912"/>
      <c r="HTE164" s="912"/>
      <c r="HTF164" s="912"/>
      <c r="HTG164" s="912"/>
      <c r="HTH164" s="912"/>
      <c r="HTI164" s="912"/>
      <c r="HTJ164" s="912"/>
      <c r="HTK164" s="912"/>
      <c r="HTL164" s="912"/>
      <c r="HTM164" s="912"/>
      <c r="HTN164" s="912"/>
      <c r="HTO164" s="912"/>
      <c r="HTP164" s="912"/>
      <c r="HTQ164" s="912"/>
      <c r="HTR164" s="912"/>
      <c r="HTS164" s="912"/>
      <c r="HTT164" s="912"/>
      <c r="HTU164" s="912"/>
      <c r="HTV164" s="912"/>
      <c r="HTW164" s="912"/>
      <c r="HTX164" s="912"/>
      <c r="HTY164" s="912"/>
      <c r="HTZ164" s="912"/>
      <c r="HUA164" s="912"/>
      <c r="HUB164" s="912"/>
      <c r="HUC164" s="912"/>
      <c r="HUD164" s="912"/>
      <c r="HUE164" s="912"/>
      <c r="HUF164" s="912"/>
      <c r="HUG164" s="912"/>
      <c r="HUH164" s="912"/>
      <c r="HUI164" s="912"/>
      <c r="HUJ164" s="912"/>
      <c r="HUK164" s="912"/>
      <c r="HUL164" s="912"/>
      <c r="HUM164" s="912"/>
      <c r="HUN164" s="912"/>
      <c r="HUO164" s="912"/>
      <c r="HUP164" s="912"/>
      <c r="HUQ164" s="912"/>
      <c r="HUR164" s="912"/>
      <c r="HUS164" s="912"/>
      <c r="HUT164" s="912"/>
      <c r="HUU164" s="912"/>
      <c r="HUV164" s="912"/>
      <c r="HUW164" s="912"/>
      <c r="HUX164" s="912"/>
      <c r="HUY164" s="912"/>
      <c r="HUZ164" s="912"/>
      <c r="HVA164" s="912"/>
      <c r="HVB164" s="912"/>
      <c r="HVC164" s="912"/>
      <c r="HVD164" s="912"/>
      <c r="HVE164" s="912"/>
      <c r="HVF164" s="912"/>
      <c r="HVG164" s="912"/>
      <c r="HVH164" s="912"/>
      <c r="HVI164" s="912"/>
      <c r="HVJ164" s="912"/>
      <c r="HVK164" s="912"/>
      <c r="HVL164" s="912"/>
      <c r="HVM164" s="912"/>
      <c r="HVN164" s="912"/>
      <c r="HVO164" s="912"/>
      <c r="HVP164" s="912"/>
      <c r="HVQ164" s="912"/>
      <c r="HVR164" s="912"/>
      <c r="HVS164" s="912"/>
      <c r="HVT164" s="912"/>
      <c r="HVU164" s="912"/>
      <c r="HVV164" s="912"/>
      <c r="HVW164" s="912"/>
      <c r="HVX164" s="912"/>
      <c r="HVY164" s="912"/>
      <c r="HVZ164" s="912"/>
      <c r="HWA164" s="912"/>
      <c r="HWB164" s="912"/>
      <c r="HWC164" s="912"/>
      <c r="HWD164" s="912"/>
      <c r="HWE164" s="912"/>
      <c r="HWF164" s="912"/>
      <c r="HWG164" s="912"/>
      <c r="HWH164" s="912"/>
      <c r="HWI164" s="912"/>
      <c r="HWJ164" s="912"/>
      <c r="HWK164" s="912"/>
      <c r="HWL164" s="912"/>
      <c r="HWM164" s="912"/>
      <c r="HWN164" s="912"/>
      <c r="HWO164" s="912"/>
      <c r="HWP164" s="912"/>
      <c r="HWQ164" s="912"/>
      <c r="HWR164" s="912"/>
      <c r="HWS164" s="912"/>
      <c r="HWT164" s="912"/>
      <c r="HWU164" s="912"/>
      <c r="HWV164" s="912"/>
      <c r="HWW164" s="912"/>
      <c r="HWX164" s="912"/>
      <c r="HWY164" s="912"/>
      <c r="HWZ164" s="912"/>
      <c r="HXA164" s="912"/>
      <c r="HXB164" s="912"/>
      <c r="HXC164" s="912"/>
      <c r="HXD164" s="912"/>
      <c r="HXE164" s="912"/>
      <c r="HXF164" s="912"/>
      <c r="HXG164" s="912"/>
      <c r="HXH164" s="912"/>
      <c r="HXI164" s="912"/>
      <c r="HXJ164" s="912"/>
      <c r="HXK164" s="912"/>
      <c r="HXL164" s="912"/>
      <c r="HXM164" s="912"/>
      <c r="HXN164" s="912"/>
      <c r="HXO164" s="912"/>
      <c r="HXP164" s="912"/>
      <c r="HXQ164" s="912"/>
      <c r="HXR164" s="912"/>
      <c r="HXS164" s="912"/>
      <c r="HXT164" s="912"/>
      <c r="HXU164" s="912"/>
      <c r="HXV164" s="912"/>
      <c r="HXW164" s="912"/>
      <c r="HXX164" s="912"/>
      <c r="HXY164" s="912"/>
      <c r="HXZ164" s="912"/>
      <c r="HYA164" s="912"/>
      <c r="HYB164" s="912"/>
      <c r="HYC164" s="912"/>
      <c r="HYD164" s="912"/>
      <c r="HYE164" s="912"/>
      <c r="HYF164" s="912"/>
      <c r="HYG164" s="912"/>
      <c r="HYH164" s="912"/>
      <c r="HYI164" s="912"/>
      <c r="HYJ164" s="912"/>
      <c r="HYK164" s="912"/>
      <c r="HYL164" s="912"/>
      <c r="HYM164" s="912"/>
      <c r="HYN164" s="912"/>
      <c r="HYO164" s="912"/>
      <c r="HYP164" s="912"/>
      <c r="HYQ164" s="912"/>
      <c r="HYR164" s="912"/>
      <c r="HYS164" s="912"/>
      <c r="HYT164" s="912"/>
      <c r="HYU164" s="912"/>
      <c r="HYV164" s="912"/>
      <c r="HYW164" s="912"/>
      <c r="HYX164" s="912"/>
      <c r="HYY164" s="912"/>
      <c r="HYZ164" s="912"/>
      <c r="HZA164" s="912"/>
      <c r="HZB164" s="912"/>
      <c r="HZC164" s="912"/>
      <c r="HZD164" s="912"/>
      <c r="HZE164" s="912"/>
      <c r="HZF164" s="912"/>
      <c r="HZG164" s="912"/>
      <c r="HZH164" s="912"/>
      <c r="HZI164" s="912"/>
      <c r="HZJ164" s="912"/>
      <c r="HZK164" s="912"/>
      <c r="HZL164" s="912"/>
      <c r="HZM164" s="912"/>
      <c r="HZN164" s="912"/>
      <c r="HZO164" s="912"/>
      <c r="HZP164" s="912"/>
      <c r="HZQ164" s="912"/>
      <c r="HZR164" s="912"/>
      <c r="HZS164" s="912"/>
      <c r="HZT164" s="912"/>
      <c r="HZU164" s="912"/>
      <c r="HZV164" s="912"/>
      <c r="HZW164" s="912"/>
      <c r="HZX164" s="912"/>
      <c r="HZY164" s="912"/>
      <c r="HZZ164" s="912"/>
      <c r="IAA164" s="912"/>
      <c r="IAB164" s="912"/>
      <c r="IAC164" s="912"/>
      <c r="IAD164" s="912"/>
      <c r="IAE164" s="912"/>
      <c r="IAF164" s="912"/>
      <c r="IAG164" s="912"/>
      <c r="IAH164" s="912"/>
      <c r="IAI164" s="912"/>
      <c r="IAJ164" s="912"/>
      <c r="IAK164" s="912"/>
      <c r="IAL164" s="912"/>
      <c r="IAM164" s="912"/>
      <c r="IAN164" s="912"/>
      <c r="IAO164" s="912"/>
      <c r="IAP164" s="912"/>
      <c r="IAQ164" s="912"/>
      <c r="IAR164" s="912"/>
      <c r="IAS164" s="912"/>
      <c r="IAT164" s="912"/>
      <c r="IAU164" s="912"/>
      <c r="IAV164" s="912"/>
      <c r="IAW164" s="912"/>
      <c r="IAX164" s="912"/>
      <c r="IAY164" s="912"/>
      <c r="IAZ164" s="912"/>
      <c r="IBA164" s="912"/>
      <c r="IBB164" s="912"/>
      <c r="IBC164" s="912"/>
      <c r="IBD164" s="912"/>
      <c r="IBE164" s="912"/>
      <c r="IBF164" s="912"/>
      <c r="IBG164" s="912"/>
      <c r="IBH164" s="912"/>
      <c r="IBI164" s="912"/>
      <c r="IBJ164" s="912"/>
      <c r="IBK164" s="912"/>
      <c r="IBL164" s="912"/>
      <c r="IBM164" s="912"/>
      <c r="IBN164" s="912"/>
      <c r="IBO164" s="912"/>
      <c r="IBP164" s="912"/>
      <c r="IBQ164" s="912"/>
      <c r="IBR164" s="912"/>
      <c r="IBS164" s="912"/>
      <c r="IBT164" s="912"/>
      <c r="IBU164" s="912"/>
      <c r="IBV164" s="912"/>
      <c r="IBW164" s="912"/>
      <c r="IBX164" s="912"/>
      <c r="IBY164" s="912"/>
      <c r="IBZ164" s="912"/>
      <c r="ICA164" s="912"/>
      <c r="ICB164" s="912"/>
      <c r="ICC164" s="912"/>
      <c r="ICD164" s="912"/>
      <c r="ICE164" s="912"/>
      <c r="ICF164" s="912"/>
      <c r="ICG164" s="912"/>
      <c r="ICH164" s="912"/>
      <c r="ICI164" s="912"/>
      <c r="ICJ164" s="912"/>
      <c r="ICK164" s="912"/>
      <c r="ICL164" s="912"/>
      <c r="ICM164" s="912"/>
      <c r="ICN164" s="912"/>
      <c r="ICO164" s="912"/>
      <c r="ICP164" s="912"/>
      <c r="ICQ164" s="912"/>
      <c r="ICR164" s="912"/>
      <c r="ICS164" s="912"/>
      <c r="ICT164" s="912"/>
      <c r="ICU164" s="912"/>
      <c r="ICV164" s="912"/>
      <c r="ICW164" s="912"/>
      <c r="ICX164" s="912"/>
      <c r="ICY164" s="912"/>
      <c r="ICZ164" s="912"/>
      <c r="IDA164" s="912"/>
      <c r="IDB164" s="912"/>
      <c r="IDC164" s="912"/>
      <c r="IDD164" s="912"/>
      <c r="IDE164" s="912"/>
      <c r="IDF164" s="912"/>
      <c r="IDG164" s="912"/>
      <c r="IDH164" s="912"/>
      <c r="IDI164" s="912"/>
      <c r="IDJ164" s="912"/>
      <c r="IDK164" s="912"/>
      <c r="IDL164" s="912"/>
      <c r="IDM164" s="912"/>
      <c r="IDN164" s="912"/>
      <c r="IDO164" s="912"/>
      <c r="IDP164" s="912"/>
      <c r="IDQ164" s="912"/>
      <c r="IDR164" s="912"/>
      <c r="IDS164" s="912"/>
      <c r="IDT164" s="912"/>
      <c r="IDU164" s="912"/>
      <c r="IDV164" s="912"/>
      <c r="IDW164" s="912"/>
      <c r="IDX164" s="912"/>
      <c r="IDY164" s="912"/>
      <c r="IDZ164" s="912"/>
      <c r="IEA164" s="912"/>
      <c r="IEB164" s="912"/>
      <c r="IEC164" s="912"/>
      <c r="IED164" s="912"/>
      <c r="IEE164" s="912"/>
      <c r="IEF164" s="912"/>
      <c r="IEG164" s="912"/>
      <c r="IEH164" s="912"/>
      <c r="IEI164" s="912"/>
      <c r="IEJ164" s="912"/>
      <c r="IEK164" s="912"/>
      <c r="IEL164" s="912"/>
      <c r="IEM164" s="912"/>
      <c r="IEN164" s="912"/>
      <c r="IEO164" s="912"/>
      <c r="IEP164" s="912"/>
      <c r="IEQ164" s="912"/>
      <c r="IER164" s="912"/>
      <c r="IES164" s="912"/>
      <c r="IET164" s="912"/>
      <c r="IEU164" s="912"/>
      <c r="IEV164" s="912"/>
      <c r="IEW164" s="912"/>
      <c r="IEX164" s="912"/>
      <c r="IEY164" s="912"/>
      <c r="IEZ164" s="912"/>
      <c r="IFA164" s="912"/>
      <c r="IFB164" s="912"/>
      <c r="IFC164" s="912"/>
      <c r="IFD164" s="912"/>
      <c r="IFE164" s="912"/>
      <c r="IFF164" s="912"/>
      <c r="IFG164" s="912"/>
      <c r="IFH164" s="912"/>
      <c r="IFI164" s="912"/>
      <c r="IFJ164" s="912"/>
      <c r="IFK164" s="912"/>
      <c r="IFL164" s="912"/>
      <c r="IFM164" s="912"/>
      <c r="IFN164" s="912"/>
      <c r="IFO164" s="912"/>
      <c r="IFP164" s="912"/>
      <c r="IFQ164" s="912"/>
      <c r="IFR164" s="912"/>
      <c r="IFS164" s="912"/>
      <c r="IFT164" s="912"/>
      <c r="IFU164" s="912"/>
      <c r="IFV164" s="912"/>
      <c r="IFW164" s="912"/>
      <c r="IFX164" s="912"/>
      <c r="IFY164" s="912"/>
      <c r="IFZ164" s="912"/>
      <c r="IGA164" s="912"/>
      <c r="IGB164" s="912"/>
      <c r="IGC164" s="912"/>
      <c r="IGD164" s="912"/>
      <c r="IGE164" s="912"/>
      <c r="IGF164" s="912"/>
      <c r="IGG164" s="912"/>
      <c r="IGH164" s="912"/>
      <c r="IGI164" s="912"/>
      <c r="IGJ164" s="912"/>
      <c r="IGK164" s="912"/>
      <c r="IGL164" s="912"/>
      <c r="IGM164" s="912"/>
      <c r="IGN164" s="912"/>
      <c r="IGO164" s="912"/>
      <c r="IGP164" s="912"/>
      <c r="IGQ164" s="912"/>
      <c r="IGR164" s="912"/>
      <c r="IGS164" s="912"/>
      <c r="IGT164" s="912"/>
      <c r="IGU164" s="912"/>
      <c r="IGV164" s="912"/>
      <c r="IGW164" s="912"/>
      <c r="IGX164" s="912"/>
      <c r="IGY164" s="912"/>
      <c r="IGZ164" s="912"/>
      <c r="IHA164" s="912"/>
      <c r="IHB164" s="912"/>
      <c r="IHC164" s="912"/>
      <c r="IHD164" s="912"/>
      <c r="IHE164" s="912"/>
      <c r="IHF164" s="912"/>
      <c r="IHG164" s="912"/>
      <c r="IHH164" s="912"/>
      <c r="IHI164" s="912"/>
      <c r="IHJ164" s="912"/>
      <c r="IHK164" s="912"/>
      <c r="IHL164" s="912"/>
      <c r="IHM164" s="912"/>
      <c r="IHN164" s="912"/>
      <c r="IHO164" s="912"/>
      <c r="IHP164" s="912"/>
      <c r="IHQ164" s="912"/>
      <c r="IHR164" s="912"/>
      <c r="IHS164" s="912"/>
      <c r="IHT164" s="912"/>
      <c r="IHU164" s="912"/>
      <c r="IHV164" s="912"/>
      <c r="IHW164" s="912"/>
      <c r="IHX164" s="912"/>
      <c r="IHY164" s="912"/>
      <c r="IHZ164" s="912"/>
      <c r="IIA164" s="912"/>
      <c r="IIB164" s="912"/>
      <c r="IIC164" s="912"/>
      <c r="IID164" s="912"/>
      <c r="IIE164" s="912"/>
      <c r="IIF164" s="912"/>
      <c r="IIG164" s="912"/>
      <c r="IIH164" s="912"/>
      <c r="III164" s="912"/>
      <c r="IIJ164" s="912"/>
      <c r="IIK164" s="912"/>
      <c r="IIL164" s="912"/>
      <c r="IIM164" s="912"/>
      <c r="IIN164" s="912"/>
      <c r="IIO164" s="912"/>
      <c r="IIP164" s="912"/>
      <c r="IIQ164" s="912"/>
      <c r="IIR164" s="912"/>
      <c r="IIS164" s="912"/>
      <c r="IIT164" s="912"/>
      <c r="IIU164" s="912"/>
      <c r="IIV164" s="912"/>
      <c r="IIW164" s="912"/>
      <c r="IIX164" s="912"/>
      <c r="IIY164" s="912"/>
      <c r="IIZ164" s="912"/>
      <c r="IJA164" s="912"/>
      <c r="IJB164" s="912"/>
      <c r="IJC164" s="912"/>
      <c r="IJD164" s="912"/>
      <c r="IJE164" s="912"/>
      <c r="IJF164" s="912"/>
      <c r="IJG164" s="912"/>
      <c r="IJH164" s="912"/>
      <c r="IJI164" s="912"/>
      <c r="IJJ164" s="912"/>
      <c r="IJK164" s="912"/>
      <c r="IJL164" s="912"/>
      <c r="IJM164" s="912"/>
      <c r="IJN164" s="912"/>
      <c r="IJO164" s="912"/>
      <c r="IJP164" s="912"/>
      <c r="IJQ164" s="912"/>
      <c r="IJR164" s="912"/>
      <c r="IJS164" s="912"/>
      <c r="IJT164" s="912"/>
      <c r="IJU164" s="912"/>
      <c r="IJV164" s="912"/>
      <c r="IJW164" s="912"/>
      <c r="IJX164" s="912"/>
      <c r="IJY164" s="912"/>
      <c r="IJZ164" s="912"/>
      <c r="IKA164" s="912"/>
      <c r="IKB164" s="912"/>
      <c r="IKC164" s="912"/>
      <c r="IKD164" s="912"/>
      <c r="IKE164" s="912"/>
      <c r="IKF164" s="912"/>
      <c r="IKG164" s="912"/>
      <c r="IKH164" s="912"/>
      <c r="IKI164" s="912"/>
      <c r="IKJ164" s="912"/>
      <c r="IKK164" s="912"/>
      <c r="IKL164" s="912"/>
      <c r="IKM164" s="912"/>
      <c r="IKN164" s="912"/>
      <c r="IKO164" s="912"/>
      <c r="IKP164" s="912"/>
      <c r="IKQ164" s="912"/>
      <c r="IKR164" s="912"/>
      <c r="IKS164" s="912"/>
      <c r="IKT164" s="912"/>
      <c r="IKU164" s="912"/>
      <c r="IKV164" s="912"/>
      <c r="IKW164" s="912"/>
      <c r="IKX164" s="912"/>
      <c r="IKY164" s="912"/>
      <c r="IKZ164" s="912"/>
      <c r="ILA164" s="912"/>
      <c r="ILB164" s="912"/>
      <c r="ILC164" s="912"/>
      <c r="ILD164" s="912"/>
      <c r="ILE164" s="912"/>
      <c r="ILF164" s="912"/>
      <c r="ILG164" s="912"/>
      <c r="ILH164" s="912"/>
      <c r="ILI164" s="912"/>
      <c r="ILJ164" s="912"/>
      <c r="ILK164" s="912"/>
      <c r="ILL164" s="912"/>
      <c r="ILM164" s="912"/>
      <c r="ILN164" s="912"/>
      <c r="ILO164" s="912"/>
      <c r="ILP164" s="912"/>
      <c r="ILQ164" s="912"/>
      <c r="ILR164" s="912"/>
      <c r="ILS164" s="912"/>
      <c r="ILT164" s="912"/>
      <c r="ILU164" s="912"/>
      <c r="ILV164" s="912"/>
      <c r="ILW164" s="912"/>
      <c r="ILX164" s="912"/>
      <c r="ILY164" s="912"/>
      <c r="ILZ164" s="912"/>
      <c r="IMA164" s="912"/>
      <c r="IMB164" s="912"/>
      <c r="IMC164" s="912"/>
      <c r="IMD164" s="912"/>
      <c r="IME164" s="912"/>
      <c r="IMF164" s="912"/>
      <c r="IMG164" s="912"/>
      <c r="IMH164" s="912"/>
      <c r="IMI164" s="912"/>
      <c r="IMJ164" s="912"/>
      <c r="IMK164" s="912"/>
      <c r="IML164" s="912"/>
      <c r="IMM164" s="912"/>
      <c r="IMN164" s="912"/>
      <c r="IMO164" s="912"/>
      <c r="IMP164" s="912"/>
      <c r="IMQ164" s="912"/>
      <c r="IMR164" s="912"/>
      <c r="IMS164" s="912"/>
      <c r="IMT164" s="912"/>
      <c r="IMU164" s="912"/>
      <c r="IMV164" s="912"/>
      <c r="IMW164" s="912"/>
      <c r="IMX164" s="912"/>
      <c r="IMY164" s="912"/>
      <c r="IMZ164" s="912"/>
      <c r="INA164" s="912"/>
      <c r="INB164" s="912"/>
      <c r="INC164" s="912"/>
      <c r="IND164" s="912"/>
      <c r="INE164" s="912"/>
      <c r="INF164" s="912"/>
      <c r="ING164" s="912"/>
      <c r="INH164" s="912"/>
      <c r="INI164" s="912"/>
      <c r="INJ164" s="912"/>
      <c r="INK164" s="912"/>
      <c r="INL164" s="912"/>
      <c r="INM164" s="912"/>
      <c r="INN164" s="912"/>
      <c r="INO164" s="912"/>
      <c r="INP164" s="912"/>
      <c r="INQ164" s="912"/>
      <c r="INR164" s="912"/>
      <c r="INS164" s="912"/>
      <c r="INT164" s="912"/>
      <c r="INU164" s="912"/>
      <c r="INV164" s="912"/>
      <c r="INW164" s="912"/>
      <c r="INX164" s="912"/>
      <c r="INY164" s="912"/>
      <c r="INZ164" s="912"/>
      <c r="IOA164" s="912"/>
      <c r="IOB164" s="912"/>
      <c r="IOC164" s="912"/>
      <c r="IOD164" s="912"/>
      <c r="IOE164" s="912"/>
      <c r="IOF164" s="912"/>
      <c r="IOG164" s="912"/>
      <c r="IOH164" s="912"/>
      <c r="IOI164" s="912"/>
      <c r="IOJ164" s="912"/>
      <c r="IOK164" s="912"/>
      <c r="IOL164" s="912"/>
      <c r="IOM164" s="912"/>
      <c r="ION164" s="912"/>
      <c r="IOO164" s="912"/>
      <c r="IOP164" s="912"/>
      <c r="IOQ164" s="912"/>
      <c r="IOR164" s="912"/>
      <c r="IOS164" s="912"/>
      <c r="IOT164" s="912"/>
      <c r="IOU164" s="912"/>
      <c r="IOV164" s="912"/>
      <c r="IOW164" s="912"/>
      <c r="IOX164" s="912"/>
      <c r="IOY164" s="912"/>
      <c r="IOZ164" s="912"/>
      <c r="IPA164" s="912"/>
      <c r="IPB164" s="912"/>
      <c r="IPC164" s="912"/>
      <c r="IPD164" s="912"/>
      <c r="IPE164" s="912"/>
      <c r="IPF164" s="912"/>
      <c r="IPG164" s="912"/>
      <c r="IPH164" s="912"/>
      <c r="IPI164" s="912"/>
      <c r="IPJ164" s="912"/>
      <c r="IPK164" s="912"/>
      <c r="IPL164" s="912"/>
      <c r="IPM164" s="912"/>
      <c r="IPN164" s="912"/>
      <c r="IPO164" s="912"/>
      <c r="IPP164" s="912"/>
      <c r="IPQ164" s="912"/>
      <c r="IPR164" s="912"/>
      <c r="IPS164" s="912"/>
      <c r="IPT164" s="912"/>
      <c r="IPU164" s="912"/>
      <c r="IPV164" s="912"/>
      <c r="IPW164" s="912"/>
      <c r="IPX164" s="912"/>
      <c r="IPY164" s="912"/>
      <c r="IPZ164" s="912"/>
      <c r="IQA164" s="912"/>
      <c r="IQB164" s="912"/>
      <c r="IQC164" s="912"/>
      <c r="IQD164" s="912"/>
      <c r="IQE164" s="912"/>
      <c r="IQF164" s="912"/>
      <c r="IQG164" s="912"/>
      <c r="IQH164" s="912"/>
      <c r="IQI164" s="912"/>
      <c r="IQJ164" s="912"/>
      <c r="IQK164" s="912"/>
      <c r="IQL164" s="912"/>
      <c r="IQM164" s="912"/>
      <c r="IQN164" s="912"/>
      <c r="IQO164" s="912"/>
      <c r="IQP164" s="912"/>
      <c r="IQQ164" s="912"/>
      <c r="IQR164" s="912"/>
      <c r="IQS164" s="912"/>
      <c r="IQT164" s="912"/>
      <c r="IQU164" s="912"/>
      <c r="IQV164" s="912"/>
      <c r="IQW164" s="912"/>
      <c r="IQX164" s="912"/>
      <c r="IQY164" s="912"/>
      <c r="IQZ164" s="912"/>
      <c r="IRA164" s="912"/>
      <c r="IRB164" s="912"/>
      <c r="IRC164" s="912"/>
      <c r="IRD164" s="912"/>
      <c r="IRE164" s="912"/>
      <c r="IRF164" s="912"/>
      <c r="IRG164" s="912"/>
      <c r="IRH164" s="912"/>
      <c r="IRI164" s="912"/>
      <c r="IRJ164" s="912"/>
      <c r="IRK164" s="912"/>
      <c r="IRL164" s="912"/>
      <c r="IRM164" s="912"/>
      <c r="IRN164" s="912"/>
      <c r="IRO164" s="912"/>
      <c r="IRP164" s="912"/>
      <c r="IRQ164" s="912"/>
      <c r="IRR164" s="912"/>
      <c r="IRS164" s="912"/>
      <c r="IRT164" s="912"/>
      <c r="IRU164" s="912"/>
      <c r="IRV164" s="912"/>
      <c r="IRW164" s="912"/>
      <c r="IRX164" s="912"/>
      <c r="IRY164" s="912"/>
      <c r="IRZ164" s="912"/>
      <c r="ISA164" s="912"/>
      <c r="ISB164" s="912"/>
      <c r="ISC164" s="912"/>
      <c r="ISD164" s="912"/>
      <c r="ISE164" s="912"/>
      <c r="ISF164" s="912"/>
      <c r="ISG164" s="912"/>
      <c r="ISH164" s="912"/>
      <c r="ISI164" s="912"/>
      <c r="ISJ164" s="912"/>
      <c r="ISK164" s="912"/>
      <c r="ISL164" s="912"/>
      <c r="ISM164" s="912"/>
      <c r="ISN164" s="912"/>
      <c r="ISO164" s="912"/>
      <c r="ISP164" s="912"/>
      <c r="ISQ164" s="912"/>
      <c r="ISR164" s="912"/>
      <c r="ISS164" s="912"/>
      <c r="IST164" s="912"/>
      <c r="ISU164" s="912"/>
      <c r="ISV164" s="912"/>
      <c r="ISW164" s="912"/>
      <c r="ISX164" s="912"/>
      <c r="ISY164" s="912"/>
      <c r="ISZ164" s="912"/>
      <c r="ITA164" s="912"/>
      <c r="ITB164" s="912"/>
      <c r="ITC164" s="912"/>
      <c r="ITD164" s="912"/>
      <c r="ITE164" s="912"/>
      <c r="ITF164" s="912"/>
      <c r="ITG164" s="912"/>
      <c r="ITH164" s="912"/>
      <c r="ITI164" s="912"/>
      <c r="ITJ164" s="912"/>
      <c r="ITK164" s="912"/>
      <c r="ITL164" s="912"/>
      <c r="ITM164" s="912"/>
      <c r="ITN164" s="912"/>
      <c r="ITO164" s="912"/>
      <c r="ITP164" s="912"/>
      <c r="ITQ164" s="912"/>
      <c r="ITR164" s="912"/>
      <c r="ITS164" s="912"/>
      <c r="ITT164" s="912"/>
      <c r="ITU164" s="912"/>
      <c r="ITV164" s="912"/>
      <c r="ITW164" s="912"/>
      <c r="ITX164" s="912"/>
      <c r="ITY164" s="912"/>
      <c r="ITZ164" s="912"/>
      <c r="IUA164" s="912"/>
      <c r="IUB164" s="912"/>
      <c r="IUC164" s="912"/>
      <c r="IUD164" s="912"/>
      <c r="IUE164" s="912"/>
      <c r="IUF164" s="912"/>
      <c r="IUG164" s="912"/>
      <c r="IUH164" s="912"/>
      <c r="IUI164" s="912"/>
      <c r="IUJ164" s="912"/>
      <c r="IUK164" s="912"/>
      <c r="IUL164" s="912"/>
      <c r="IUM164" s="912"/>
      <c r="IUN164" s="912"/>
      <c r="IUO164" s="912"/>
      <c r="IUP164" s="912"/>
      <c r="IUQ164" s="912"/>
      <c r="IUR164" s="912"/>
      <c r="IUS164" s="912"/>
      <c r="IUT164" s="912"/>
      <c r="IUU164" s="912"/>
      <c r="IUV164" s="912"/>
      <c r="IUW164" s="912"/>
      <c r="IUX164" s="912"/>
      <c r="IUY164" s="912"/>
      <c r="IUZ164" s="912"/>
      <c r="IVA164" s="912"/>
      <c r="IVB164" s="912"/>
      <c r="IVC164" s="912"/>
      <c r="IVD164" s="912"/>
      <c r="IVE164" s="912"/>
      <c r="IVF164" s="912"/>
      <c r="IVG164" s="912"/>
      <c r="IVH164" s="912"/>
      <c r="IVI164" s="912"/>
      <c r="IVJ164" s="912"/>
      <c r="IVK164" s="912"/>
      <c r="IVL164" s="912"/>
      <c r="IVM164" s="912"/>
      <c r="IVN164" s="912"/>
      <c r="IVO164" s="912"/>
      <c r="IVP164" s="912"/>
      <c r="IVQ164" s="912"/>
      <c r="IVR164" s="912"/>
      <c r="IVS164" s="912"/>
      <c r="IVT164" s="912"/>
      <c r="IVU164" s="912"/>
      <c r="IVV164" s="912"/>
      <c r="IVW164" s="912"/>
      <c r="IVX164" s="912"/>
      <c r="IVY164" s="912"/>
      <c r="IVZ164" s="912"/>
      <c r="IWA164" s="912"/>
      <c r="IWB164" s="912"/>
      <c r="IWC164" s="912"/>
      <c r="IWD164" s="912"/>
      <c r="IWE164" s="912"/>
      <c r="IWF164" s="912"/>
      <c r="IWG164" s="912"/>
      <c r="IWH164" s="912"/>
      <c r="IWI164" s="912"/>
      <c r="IWJ164" s="912"/>
      <c r="IWK164" s="912"/>
      <c r="IWL164" s="912"/>
      <c r="IWM164" s="912"/>
      <c r="IWN164" s="912"/>
      <c r="IWO164" s="912"/>
      <c r="IWP164" s="912"/>
      <c r="IWQ164" s="912"/>
      <c r="IWR164" s="912"/>
      <c r="IWS164" s="912"/>
      <c r="IWT164" s="912"/>
      <c r="IWU164" s="912"/>
      <c r="IWV164" s="912"/>
      <c r="IWW164" s="912"/>
      <c r="IWX164" s="912"/>
      <c r="IWY164" s="912"/>
      <c r="IWZ164" s="912"/>
      <c r="IXA164" s="912"/>
      <c r="IXB164" s="912"/>
      <c r="IXC164" s="912"/>
      <c r="IXD164" s="912"/>
      <c r="IXE164" s="912"/>
      <c r="IXF164" s="912"/>
      <c r="IXG164" s="912"/>
      <c r="IXH164" s="912"/>
      <c r="IXI164" s="912"/>
      <c r="IXJ164" s="912"/>
      <c r="IXK164" s="912"/>
      <c r="IXL164" s="912"/>
      <c r="IXM164" s="912"/>
      <c r="IXN164" s="912"/>
      <c r="IXO164" s="912"/>
      <c r="IXP164" s="912"/>
      <c r="IXQ164" s="912"/>
      <c r="IXR164" s="912"/>
      <c r="IXS164" s="912"/>
      <c r="IXT164" s="912"/>
      <c r="IXU164" s="912"/>
      <c r="IXV164" s="912"/>
      <c r="IXW164" s="912"/>
      <c r="IXX164" s="912"/>
      <c r="IXY164" s="912"/>
      <c r="IXZ164" s="912"/>
      <c r="IYA164" s="912"/>
      <c r="IYB164" s="912"/>
      <c r="IYC164" s="912"/>
      <c r="IYD164" s="912"/>
      <c r="IYE164" s="912"/>
      <c r="IYF164" s="912"/>
      <c r="IYG164" s="912"/>
      <c r="IYH164" s="912"/>
      <c r="IYI164" s="912"/>
      <c r="IYJ164" s="912"/>
      <c r="IYK164" s="912"/>
      <c r="IYL164" s="912"/>
      <c r="IYM164" s="912"/>
      <c r="IYN164" s="912"/>
      <c r="IYO164" s="912"/>
      <c r="IYP164" s="912"/>
      <c r="IYQ164" s="912"/>
      <c r="IYR164" s="912"/>
      <c r="IYS164" s="912"/>
      <c r="IYT164" s="912"/>
      <c r="IYU164" s="912"/>
      <c r="IYV164" s="912"/>
      <c r="IYW164" s="912"/>
      <c r="IYX164" s="912"/>
      <c r="IYY164" s="912"/>
      <c r="IYZ164" s="912"/>
      <c r="IZA164" s="912"/>
      <c r="IZB164" s="912"/>
      <c r="IZC164" s="912"/>
      <c r="IZD164" s="912"/>
      <c r="IZE164" s="912"/>
      <c r="IZF164" s="912"/>
      <c r="IZG164" s="912"/>
      <c r="IZH164" s="912"/>
      <c r="IZI164" s="912"/>
      <c r="IZJ164" s="912"/>
      <c r="IZK164" s="912"/>
      <c r="IZL164" s="912"/>
      <c r="IZM164" s="912"/>
      <c r="IZN164" s="912"/>
      <c r="IZO164" s="912"/>
      <c r="IZP164" s="912"/>
      <c r="IZQ164" s="912"/>
      <c r="IZR164" s="912"/>
      <c r="IZS164" s="912"/>
      <c r="IZT164" s="912"/>
      <c r="IZU164" s="912"/>
      <c r="IZV164" s="912"/>
      <c r="IZW164" s="912"/>
      <c r="IZX164" s="912"/>
      <c r="IZY164" s="912"/>
      <c r="IZZ164" s="912"/>
      <c r="JAA164" s="912"/>
      <c r="JAB164" s="912"/>
      <c r="JAC164" s="912"/>
      <c r="JAD164" s="912"/>
      <c r="JAE164" s="912"/>
      <c r="JAF164" s="912"/>
      <c r="JAG164" s="912"/>
      <c r="JAH164" s="912"/>
      <c r="JAI164" s="912"/>
      <c r="JAJ164" s="912"/>
      <c r="JAK164" s="912"/>
      <c r="JAL164" s="912"/>
      <c r="JAM164" s="912"/>
      <c r="JAN164" s="912"/>
      <c r="JAO164" s="912"/>
      <c r="JAP164" s="912"/>
      <c r="JAQ164" s="912"/>
      <c r="JAR164" s="912"/>
      <c r="JAS164" s="912"/>
      <c r="JAT164" s="912"/>
      <c r="JAU164" s="912"/>
      <c r="JAV164" s="912"/>
      <c r="JAW164" s="912"/>
      <c r="JAX164" s="912"/>
      <c r="JAY164" s="912"/>
      <c r="JAZ164" s="912"/>
      <c r="JBA164" s="912"/>
      <c r="JBB164" s="912"/>
      <c r="JBC164" s="912"/>
      <c r="JBD164" s="912"/>
      <c r="JBE164" s="912"/>
      <c r="JBF164" s="912"/>
      <c r="JBG164" s="912"/>
      <c r="JBH164" s="912"/>
      <c r="JBI164" s="912"/>
      <c r="JBJ164" s="912"/>
      <c r="JBK164" s="912"/>
      <c r="JBL164" s="912"/>
      <c r="JBM164" s="912"/>
      <c r="JBN164" s="912"/>
      <c r="JBO164" s="912"/>
      <c r="JBP164" s="912"/>
      <c r="JBQ164" s="912"/>
      <c r="JBR164" s="912"/>
      <c r="JBS164" s="912"/>
      <c r="JBT164" s="912"/>
      <c r="JBU164" s="912"/>
      <c r="JBV164" s="912"/>
      <c r="JBW164" s="912"/>
      <c r="JBX164" s="912"/>
      <c r="JBY164" s="912"/>
      <c r="JBZ164" s="912"/>
      <c r="JCA164" s="912"/>
      <c r="JCB164" s="912"/>
      <c r="JCC164" s="912"/>
      <c r="JCD164" s="912"/>
      <c r="JCE164" s="912"/>
      <c r="JCF164" s="912"/>
      <c r="JCG164" s="912"/>
      <c r="JCH164" s="912"/>
      <c r="JCI164" s="912"/>
      <c r="JCJ164" s="912"/>
      <c r="JCK164" s="912"/>
      <c r="JCL164" s="912"/>
      <c r="JCM164" s="912"/>
      <c r="JCN164" s="912"/>
      <c r="JCO164" s="912"/>
      <c r="JCP164" s="912"/>
      <c r="JCQ164" s="912"/>
      <c r="JCR164" s="912"/>
      <c r="JCS164" s="912"/>
      <c r="JCT164" s="912"/>
      <c r="JCU164" s="912"/>
      <c r="JCV164" s="912"/>
      <c r="JCW164" s="912"/>
      <c r="JCX164" s="912"/>
      <c r="JCY164" s="912"/>
      <c r="JCZ164" s="912"/>
      <c r="JDA164" s="912"/>
      <c r="JDB164" s="912"/>
      <c r="JDC164" s="912"/>
      <c r="JDD164" s="912"/>
      <c r="JDE164" s="912"/>
      <c r="JDF164" s="912"/>
      <c r="JDG164" s="912"/>
      <c r="JDH164" s="912"/>
      <c r="JDI164" s="912"/>
      <c r="JDJ164" s="912"/>
      <c r="JDK164" s="912"/>
      <c r="JDL164" s="912"/>
      <c r="JDM164" s="912"/>
      <c r="JDN164" s="912"/>
      <c r="JDO164" s="912"/>
      <c r="JDP164" s="912"/>
      <c r="JDQ164" s="912"/>
      <c r="JDR164" s="912"/>
      <c r="JDS164" s="912"/>
      <c r="JDT164" s="912"/>
      <c r="JDU164" s="912"/>
      <c r="JDV164" s="912"/>
      <c r="JDW164" s="912"/>
      <c r="JDX164" s="912"/>
      <c r="JDY164" s="912"/>
      <c r="JDZ164" s="912"/>
      <c r="JEA164" s="912"/>
      <c r="JEB164" s="912"/>
      <c r="JEC164" s="912"/>
      <c r="JED164" s="912"/>
      <c r="JEE164" s="912"/>
      <c r="JEF164" s="912"/>
      <c r="JEG164" s="912"/>
      <c r="JEH164" s="912"/>
      <c r="JEI164" s="912"/>
      <c r="JEJ164" s="912"/>
      <c r="JEK164" s="912"/>
      <c r="JEL164" s="912"/>
      <c r="JEM164" s="912"/>
      <c r="JEN164" s="912"/>
      <c r="JEO164" s="912"/>
      <c r="JEP164" s="912"/>
      <c r="JEQ164" s="912"/>
      <c r="JER164" s="912"/>
      <c r="JES164" s="912"/>
      <c r="JET164" s="912"/>
      <c r="JEU164" s="912"/>
      <c r="JEV164" s="912"/>
      <c r="JEW164" s="912"/>
      <c r="JEX164" s="912"/>
      <c r="JEY164" s="912"/>
      <c r="JEZ164" s="912"/>
      <c r="JFA164" s="912"/>
      <c r="JFB164" s="912"/>
      <c r="JFC164" s="912"/>
      <c r="JFD164" s="912"/>
      <c r="JFE164" s="912"/>
      <c r="JFF164" s="912"/>
      <c r="JFG164" s="912"/>
      <c r="JFH164" s="912"/>
      <c r="JFI164" s="912"/>
      <c r="JFJ164" s="912"/>
      <c r="JFK164" s="912"/>
      <c r="JFL164" s="912"/>
      <c r="JFM164" s="912"/>
      <c r="JFN164" s="912"/>
      <c r="JFO164" s="912"/>
      <c r="JFP164" s="912"/>
      <c r="JFQ164" s="912"/>
      <c r="JFR164" s="912"/>
      <c r="JFS164" s="912"/>
      <c r="JFT164" s="912"/>
      <c r="JFU164" s="912"/>
      <c r="JFV164" s="912"/>
      <c r="JFW164" s="912"/>
      <c r="JFX164" s="912"/>
      <c r="JFY164" s="912"/>
      <c r="JFZ164" s="912"/>
      <c r="JGA164" s="912"/>
      <c r="JGB164" s="912"/>
      <c r="JGC164" s="912"/>
      <c r="JGD164" s="912"/>
      <c r="JGE164" s="912"/>
      <c r="JGF164" s="912"/>
      <c r="JGG164" s="912"/>
      <c r="JGH164" s="912"/>
      <c r="JGI164" s="912"/>
      <c r="JGJ164" s="912"/>
      <c r="JGK164" s="912"/>
      <c r="JGL164" s="912"/>
      <c r="JGM164" s="912"/>
      <c r="JGN164" s="912"/>
      <c r="JGO164" s="912"/>
      <c r="JGP164" s="912"/>
      <c r="JGQ164" s="912"/>
      <c r="JGR164" s="912"/>
      <c r="JGS164" s="912"/>
      <c r="JGT164" s="912"/>
      <c r="JGU164" s="912"/>
      <c r="JGV164" s="912"/>
      <c r="JGW164" s="912"/>
      <c r="JGX164" s="912"/>
      <c r="JGY164" s="912"/>
      <c r="JGZ164" s="912"/>
      <c r="JHA164" s="912"/>
      <c r="JHB164" s="912"/>
      <c r="JHC164" s="912"/>
      <c r="JHD164" s="912"/>
      <c r="JHE164" s="912"/>
      <c r="JHF164" s="912"/>
      <c r="JHG164" s="912"/>
      <c r="JHH164" s="912"/>
      <c r="JHI164" s="912"/>
      <c r="JHJ164" s="912"/>
      <c r="JHK164" s="912"/>
      <c r="JHL164" s="912"/>
      <c r="JHM164" s="912"/>
      <c r="JHN164" s="912"/>
      <c r="JHO164" s="912"/>
      <c r="JHP164" s="912"/>
      <c r="JHQ164" s="912"/>
      <c r="JHR164" s="912"/>
      <c r="JHS164" s="912"/>
      <c r="JHT164" s="912"/>
      <c r="JHU164" s="912"/>
      <c r="JHV164" s="912"/>
      <c r="JHW164" s="912"/>
      <c r="JHX164" s="912"/>
      <c r="JHY164" s="912"/>
      <c r="JHZ164" s="912"/>
      <c r="JIA164" s="912"/>
      <c r="JIB164" s="912"/>
      <c r="JIC164" s="912"/>
      <c r="JID164" s="912"/>
      <c r="JIE164" s="912"/>
      <c r="JIF164" s="912"/>
      <c r="JIG164" s="912"/>
      <c r="JIH164" s="912"/>
      <c r="JII164" s="912"/>
      <c r="JIJ164" s="912"/>
      <c r="JIK164" s="912"/>
      <c r="JIL164" s="912"/>
      <c r="JIM164" s="912"/>
      <c r="JIN164" s="912"/>
      <c r="JIO164" s="912"/>
      <c r="JIP164" s="912"/>
      <c r="JIQ164" s="912"/>
      <c r="JIR164" s="912"/>
      <c r="JIS164" s="912"/>
      <c r="JIT164" s="912"/>
      <c r="JIU164" s="912"/>
      <c r="JIV164" s="912"/>
      <c r="JIW164" s="912"/>
      <c r="JIX164" s="912"/>
      <c r="JIY164" s="912"/>
      <c r="JIZ164" s="912"/>
      <c r="JJA164" s="912"/>
      <c r="JJB164" s="912"/>
      <c r="JJC164" s="912"/>
      <c r="JJD164" s="912"/>
      <c r="JJE164" s="912"/>
      <c r="JJF164" s="912"/>
      <c r="JJG164" s="912"/>
      <c r="JJH164" s="912"/>
      <c r="JJI164" s="912"/>
      <c r="JJJ164" s="912"/>
      <c r="JJK164" s="912"/>
      <c r="JJL164" s="912"/>
      <c r="JJM164" s="912"/>
      <c r="JJN164" s="912"/>
      <c r="JJO164" s="912"/>
      <c r="JJP164" s="912"/>
      <c r="JJQ164" s="912"/>
      <c r="JJR164" s="912"/>
      <c r="JJS164" s="912"/>
      <c r="JJT164" s="912"/>
      <c r="JJU164" s="912"/>
      <c r="JJV164" s="912"/>
      <c r="JJW164" s="912"/>
      <c r="JJX164" s="912"/>
      <c r="JJY164" s="912"/>
      <c r="JJZ164" s="912"/>
      <c r="JKA164" s="912"/>
      <c r="JKB164" s="912"/>
      <c r="JKC164" s="912"/>
      <c r="JKD164" s="912"/>
      <c r="JKE164" s="912"/>
      <c r="JKF164" s="912"/>
      <c r="JKG164" s="912"/>
      <c r="JKH164" s="912"/>
      <c r="JKI164" s="912"/>
      <c r="JKJ164" s="912"/>
      <c r="JKK164" s="912"/>
      <c r="JKL164" s="912"/>
      <c r="JKM164" s="912"/>
      <c r="JKN164" s="912"/>
      <c r="JKO164" s="912"/>
      <c r="JKP164" s="912"/>
      <c r="JKQ164" s="912"/>
      <c r="JKR164" s="912"/>
      <c r="JKS164" s="912"/>
      <c r="JKT164" s="912"/>
      <c r="JKU164" s="912"/>
      <c r="JKV164" s="912"/>
      <c r="JKW164" s="912"/>
      <c r="JKX164" s="912"/>
      <c r="JKY164" s="912"/>
      <c r="JKZ164" s="912"/>
      <c r="JLA164" s="912"/>
      <c r="JLB164" s="912"/>
      <c r="JLC164" s="912"/>
      <c r="JLD164" s="912"/>
      <c r="JLE164" s="912"/>
      <c r="JLF164" s="912"/>
      <c r="JLG164" s="912"/>
      <c r="JLH164" s="912"/>
      <c r="JLI164" s="912"/>
      <c r="JLJ164" s="912"/>
      <c r="JLK164" s="912"/>
      <c r="JLL164" s="912"/>
      <c r="JLM164" s="912"/>
      <c r="JLN164" s="912"/>
      <c r="JLO164" s="912"/>
      <c r="JLP164" s="912"/>
      <c r="JLQ164" s="912"/>
      <c r="JLR164" s="912"/>
      <c r="JLS164" s="912"/>
      <c r="JLT164" s="912"/>
      <c r="JLU164" s="912"/>
      <c r="JLV164" s="912"/>
      <c r="JLW164" s="912"/>
      <c r="JLX164" s="912"/>
      <c r="JLY164" s="912"/>
      <c r="JLZ164" s="912"/>
      <c r="JMA164" s="912"/>
      <c r="JMB164" s="912"/>
      <c r="JMC164" s="912"/>
      <c r="JMD164" s="912"/>
      <c r="JME164" s="912"/>
      <c r="JMF164" s="912"/>
      <c r="JMG164" s="912"/>
      <c r="JMH164" s="912"/>
      <c r="JMI164" s="912"/>
      <c r="JMJ164" s="912"/>
      <c r="JMK164" s="912"/>
      <c r="JML164" s="912"/>
      <c r="JMM164" s="912"/>
      <c r="JMN164" s="912"/>
      <c r="JMO164" s="912"/>
      <c r="JMP164" s="912"/>
      <c r="JMQ164" s="912"/>
      <c r="JMR164" s="912"/>
      <c r="JMS164" s="912"/>
      <c r="JMT164" s="912"/>
      <c r="JMU164" s="912"/>
      <c r="JMV164" s="912"/>
      <c r="JMW164" s="912"/>
      <c r="JMX164" s="912"/>
      <c r="JMY164" s="912"/>
      <c r="JMZ164" s="912"/>
      <c r="JNA164" s="912"/>
      <c r="JNB164" s="912"/>
      <c r="JNC164" s="912"/>
      <c r="JND164" s="912"/>
      <c r="JNE164" s="912"/>
      <c r="JNF164" s="912"/>
      <c r="JNG164" s="912"/>
      <c r="JNH164" s="912"/>
      <c r="JNI164" s="912"/>
      <c r="JNJ164" s="912"/>
      <c r="JNK164" s="912"/>
      <c r="JNL164" s="912"/>
      <c r="JNM164" s="912"/>
      <c r="JNN164" s="912"/>
      <c r="JNO164" s="912"/>
      <c r="JNP164" s="912"/>
      <c r="JNQ164" s="912"/>
      <c r="JNR164" s="912"/>
      <c r="JNS164" s="912"/>
      <c r="JNT164" s="912"/>
      <c r="JNU164" s="912"/>
      <c r="JNV164" s="912"/>
      <c r="JNW164" s="912"/>
      <c r="JNX164" s="912"/>
      <c r="JNY164" s="912"/>
      <c r="JNZ164" s="912"/>
      <c r="JOA164" s="912"/>
      <c r="JOB164" s="912"/>
      <c r="JOC164" s="912"/>
      <c r="JOD164" s="912"/>
      <c r="JOE164" s="912"/>
      <c r="JOF164" s="912"/>
      <c r="JOG164" s="912"/>
      <c r="JOH164" s="912"/>
      <c r="JOI164" s="912"/>
      <c r="JOJ164" s="912"/>
      <c r="JOK164" s="912"/>
      <c r="JOL164" s="912"/>
      <c r="JOM164" s="912"/>
      <c r="JON164" s="912"/>
      <c r="JOO164" s="912"/>
      <c r="JOP164" s="912"/>
      <c r="JOQ164" s="912"/>
      <c r="JOR164" s="912"/>
      <c r="JOS164" s="912"/>
      <c r="JOT164" s="912"/>
      <c r="JOU164" s="912"/>
      <c r="JOV164" s="912"/>
      <c r="JOW164" s="912"/>
      <c r="JOX164" s="912"/>
      <c r="JOY164" s="912"/>
      <c r="JOZ164" s="912"/>
      <c r="JPA164" s="912"/>
      <c r="JPB164" s="912"/>
      <c r="JPC164" s="912"/>
      <c r="JPD164" s="912"/>
      <c r="JPE164" s="912"/>
      <c r="JPF164" s="912"/>
      <c r="JPG164" s="912"/>
      <c r="JPH164" s="912"/>
      <c r="JPI164" s="912"/>
      <c r="JPJ164" s="912"/>
      <c r="JPK164" s="912"/>
      <c r="JPL164" s="912"/>
      <c r="JPM164" s="912"/>
      <c r="JPN164" s="912"/>
      <c r="JPO164" s="912"/>
      <c r="JPP164" s="912"/>
      <c r="JPQ164" s="912"/>
      <c r="JPR164" s="912"/>
      <c r="JPS164" s="912"/>
      <c r="JPT164" s="912"/>
      <c r="JPU164" s="912"/>
      <c r="JPV164" s="912"/>
      <c r="JPW164" s="912"/>
      <c r="JPX164" s="912"/>
      <c r="JPY164" s="912"/>
      <c r="JPZ164" s="912"/>
      <c r="JQA164" s="912"/>
      <c r="JQB164" s="912"/>
      <c r="JQC164" s="912"/>
      <c r="JQD164" s="912"/>
      <c r="JQE164" s="912"/>
      <c r="JQF164" s="912"/>
      <c r="JQG164" s="912"/>
      <c r="JQH164" s="912"/>
      <c r="JQI164" s="912"/>
      <c r="JQJ164" s="912"/>
      <c r="JQK164" s="912"/>
      <c r="JQL164" s="912"/>
      <c r="JQM164" s="912"/>
      <c r="JQN164" s="912"/>
      <c r="JQO164" s="912"/>
      <c r="JQP164" s="912"/>
      <c r="JQQ164" s="912"/>
      <c r="JQR164" s="912"/>
      <c r="JQS164" s="912"/>
      <c r="JQT164" s="912"/>
      <c r="JQU164" s="912"/>
      <c r="JQV164" s="912"/>
      <c r="JQW164" s="912"/>
      <c r="JQX164" s="912"/>
      <c r="JQY164" s="912"/>
      <c r="JQZ164" s="912"/>
      <c r="JRA164" s="912"/>
      <c r="JRB164" s="912"/>
      <c r="JRC164" s="912"/>
      <c r="JRD164" s="912"/>
      <c r="JRE164" s="912"/>
      <c r="JRF164" s="912"/>
      <c r="JRG164" s="912"/>
      <c r="JRH164" s="912"/>
      <c r="JRI164" s="912"/>
      <c r="JRJ164" s="912"/>
      <c r="JRK164" s="912"/>
      <c r="JRL164" s="912"/>
      <c r="JRM164" s="912"/>
      <c r="JRN164" s="912"/>
      <c r="JRO164" s="912"/>
      <c r="JRP164" s="912"/>
      <c r="JRQ164" s="912"/>
      <c r="JRR164" s="912"/>
      <c r="JRS164" s="912"/>
      <c r="JRT164" s="912"/>
      <c r="JRU164" s="912"/>
      <c r="JRV164" s="912"/>
      <c r="JRW164" s="912"/>
      <c r="JRX164" s="912"/>
      <c r="JRY164" s="912"/>
      <c r="JRZ164" s="912"/>
      <c r="JSA164" s="912"/>
      <c r="JSB164" s="912"/>
      <c r="JSC164" s="912"/>
      <c r="JSD164" s="912"/>
      <c r="JSE164" s="912"/>
      <c r="JSF164" s="912"/>
      <c r="JSG164" s="912"/>
      <c r="JSH164" s="912"/>
      <c r="JSI164" s="912"/>
      <c r="JSJ164" s="912"/>
      <c r="JSK164" s="912"/>
      <c r="JSL164" s="912"/>
      <c r="JSM164" s="912"/>
      <c r="JSN164" s="912"/>
      <c r="JSO164" s="912"/>
      <c r="JSP164" s="912"/>
      <c r="JSQ164" s="912"/>
      <c r="JSR164" s="912"/>
      <c r="JSS164" s="912"/>
      <c r="JST164" s="912"/>
      <c r="JSU164" s="912"/>
      <c r="JSV164" s="912"/>
      <c r="JSW164" s="912"/>
      <c r="JSX164" s="912"/>
      <c r="JSY164" s="912"/>
      <c r="JSZ164" s="912"/>
      <c r="JTA164" s="912"/>
      <c r="JTB164" s="912"/>
      <c r="JTC164" s="912"/>
      <c r="JTD164" s="912"/>
      <c r="JTE164" s="912"/>
      <c r="JTF164" s="912"/>
      <c r="JTG164" s="912"/>
      <c r="JTH164" s="912"/>
      <c r="JTI164" s="912"/>
      <c r="JTJ164" s="912"/>
      <c r="JTK164" s="912"/>
      <c r="JTL164" s="912"/>
      <c r="JTM164" s="912"/>
      <c r="JTN164" s="912"/>
      <c r="JTO164" s="912"/>
      <c r="JTP164" s="912"/>
      <c r="JTQ164" s="912"/>
      <c r="JTR164" s="912"/>
      <c r="JTS164" s="912"/>
      <c r="JTT164" s="912"/>
      <c r="JTU164" s="912"/>
      <c r="JTV164" s="912"/>
      <c r="JTW164" s="912"/>
      <c r="JTX164" s="912"/>
      <c r="JTY164" s="912"/>
      <c r="JTZ164" s="912"/>
      <c r="JUA164" s="912"/>
      <c r="JUB164" s="912"/>
      <c r="JUC164" s="912"/>
      <c r="JUD164" s="912"/>
      <c r="JUE164" s="912"/>
      <c r="JUF164" s="912"/>
      <c r="JUG164" s="912"/>
      <c r="JUH164" s="912"/>
      <c r="JUI164" s="912"/>
      <c r="JUJ164" s="912"/>
      <c r="JUK164" s="912"/>
      <c r="JUL164" s="912"/>
      <c r="JUM164" s="912"/>
      <c r="JUN164" s="912"/>
      <c r="JUO164" s="912"/>
      <c r="JUP164" s="912"/>
      <c r="JUQ164" s="912"/>
      <c r="JUR164" s="912"/>
      <c r="JUS164" s="912"/>
      <c r="JUT164" s="912"/>
      <c r="JUU164" s="912"/>
      <c r="JUV164" s="912"/>
      <c r="JUW164" s="912"/>
      <c r="JUX164" s="912"/>
      <c r="JUY164" s="912"/>
      <c r="JUZ164" s="912"/>
      <c r="JVA164" s="912"/>
      <c r="JVB164" s="912"/>
      <c r="JVC164" s="912"/>
      <c r="JVD164" s="912"/>
      <c r="JVE164" s="912"/>
      <c r="JVF164" s="912"/>
      <c r="JVG164" s="912"/>
      <c r="JVH164" s="912"/>
      <c r="JVI164" s="912"/>
      <c r="JVJ164" s="912"/>
      <c r="JVK164" s="912"/>
      <c r="JVL164" s="912"/>
      <c r="JVM164" s="912"/>
      <c r="JVN164" s="912"/>
      <c r="JVO164" s="912"/>
      <c r="JVP164" s="912"/>
      <c r="JVQ164" s="912"/>
      <c r="JVR164" s="912"/>
      <c r="JVS164" s="912"/>
      <c r="JVT164" s="912"/>
      <c r="JVU164" s="912"/>
      <c r="JVV164" s="912"/>
      <c r="JVW164" s="912"/>
      <c r="JVX164" s="912"/>
      <c r="JVY164" s="912"/>
      <c r="JVZ164" s="912"/>
      <c r="JWA164" s="912"/>
      <c r="JWB164" s="912"/>
      <c r="JWC164" s="912"/>
      <c r="JWD164" s="912"/>
      <c r="JWE164" s="912"/>
      <c r="JWF164" s="912"/>
      <c r="JWG164" s="912"/>
      <c r="JWH164" s="912"/>
      <c r="JWI164" s="912"/>
      <c r="JWJ164" s="912"/>
      <c r="JWK164" s="912"/>
      <c r="JWL164" s="912"/>
      <c r="JWM164" s="912"/>
      <c r="JWN164" s="912"/>
      <c r="JWO164" s="912"/>
      <c r="JWP164" s="912"/>
      <c r="JWQ164" s="912"/>
      <c r="JWR164" s="912"/>
      <c r="JWS164" s="912"/>
      <c r="JWT164" s="912"/>
      <c r="JWU164" s="912"/>
      <c r="JWV164" s="912"/>
      <c r="JWW164" s="912"/>
      <c r="JWX164" s="912"/>
      <c r="JWY164" s="912"/>
      <c r="JWZ164" s="912"/>
      <c r="JXA164" s="912"/>
      <c r="JXB164" s="912"/>
      <c r="JXC164" s="912"/>
      <c r="JXD164" s="912"/>
      <c r="JXE164" s="912"/>
      <c r="JXF164" s="912"/>
      <c r="JXG164" s="912"/>
      <c r="JXH164" s="912"/>
      <c r="JXI164" s="912"/>
      <c r="JXJ164" s="912"/>
      <c r="JXK164" s="912"/>
      <c r="JXL164" s="912"/>
      <c r="JXM164" s="912"/>
      <c r="JXN164" s="912"/>
      <c r="JXO164" s="912"/>
      <c r="JXP164" s="912"/>
      <c r="JXQ164" s="912"/>
      <c r="JXR164" s="912"/>
      <c r="JXS164" s="912"/>
      <c r="JXT164" s="912"/>
      <c r="JXU164" s="912"/>
      <c r="JXV164" s="912"/>
      <c r="JXW164" s="912"/>
      <c r="JXX164" s="912"/>
      <c r="JXY164" s="912"/>
      <c r="JXZ164" s="912"/>
      <c r="JYA164" s="912"/>
      <c r="JYB164" s="912"/>
      <c r="JYC164" s="912"/>
      <c r="JYD164" s="912"/>
      <c r="JYE164" s="912"/>
      <c r="JYF164" s="912"/>
      <c r="JYG164" s="912"/>
      <c r="JYH164" s="912"/>
      <c r="JYI164" s="912"/>
      <c r="JYJ164" s="912"/>
      <c r="JYK164" s="912"/>
      <c r="JYL164" s="912"/>
      <c r="JYM164" s="912"/>
      <c r="JYN164" s="912"/>
      <c r="JYO164" s="912"/>
      <c r="JYP164" s="912"/>
      <c r="JYQ164" s="912"/>
      <c r="JYR164" s="912"/>
      <c r="JYS164" s="912"/>
      <c r="JYT164" s="912"/>
      <c r="JYU164" s="912"/>
      <c r="JYV164" s="912"/>
      <c r="JYW164" s="912"/>
      <c r="JYX164" s="912"/>
      <c r="JYY164" s="912"/>
      <c r="JYZ164" s="912"/>
      <c r="JZA164" s="912"/>
      <c r="JZB164" s="912"/>
      <c r="JZC164" s="912"/>
      <c r="JZD164" s="912"/>
      <c r="JZE164" s="912"/>
      <c r="JZF164" s="912"/>
      <c r="JZG164" s="912"/>
      <c r="JZH164" s="912"/>
      <c r="JZI164" s="912"/>
      <c r="JZJ164" s="912"/>
      <c r="JZK164" s="912"/>
      <c r="JZL164" s="912"/>
      <c r="JZM164" s="912"/>
      <c r="JZN164" s="912"/>
      <c r="JZO164" s="912"/>
      <c r="JZP164" s="912"/>
      <c r="JZQ164" s="912"/>
      <c r="JZR164" s="912"/>
      <c r="JZS164" s="912"/>
      <c r="JZT164" s="912"/>
      <c r="JZU164" s="912"/>
      <c r="JZV164" s="912"/>
      <c r="JZW164" s="912"/>
      <c r="JZX164" s="912"/>
      <c r="JZY164" s="912"/>
      <c r="JZZ164" s="912"/>
      <c r="KAA164" s="912"/>
      <c r="KAB164" s="912"/>
      <c r="KAC164" s="912"/>
      <c r="KAD164" s="912"/>
      <c r="KAE164" s="912"/>
      <c r="KAF164" s="912"/>
      <c r="KAG164" s="912"/>
      <c r="KAH164" s="912"/>
      <c r="KAI164" s="912"/>
      <c r="KAJ164" s="912"/>
      <c r="KAK164" s="912"/>
      <c r="KAL164" s="912"/>
      <c r="KAM164" s="912"/>
      <c r="KAN164" s="912"/>
      <c r="KAO164" s="912"/>
      <c r="KAP164" s="912"/>
      <c r="KAQ164" s="912"/>
      <c r="KAR164" s="912"/>
      <c r="KAS164" s="912"/>
      <c r="KAT164" s="912"/>
      <c r="KAU164" s="912"/>
      <c r="KAV164" s="912"/>
      <c r="KAW164" s="912"/>
      <c r="KAX164" s="912"/>
      <c r="KAY164" s="912"/>
      <c r="KAZ164" s="912"/>
      <c r="KBA164" s="912"/>
      <c r="KBB164" s="912"/>
      <c r="KBC164" s="912"/>
      <c r="KBD164" s="912"/>
      <c r="KBE164" s="912"/>
      <c r="KBF164" s="912"/>
      <c r="KBG164" s="912"/>
      <c r="KBH164" s="912"/>
      <c r="KBI164" s="912"/>
      <c r="KBJ164" s="912"/>
      <c r="KBK164" s="912"/>
      <c r="KBL164" s="912"/>
      <c r="KBM164" s="912"/>
      <c r="KBN164" s="912"/>
      <c r="KBO164" s="912"/>
      <c r="KBP164" s="912"/>
      <c r="KBQ164" s="912"/>
      <c r="KBR164" s="912"/>
      <c r="KBS164" s="912"/>
      <c r="KBT164" s="912"/>
      <c r="KBU164" s="912"/>
      <c r="KBV164" s="912"/>
      <c r="KBW164" s="912"/>
      <c r="KBX164" s="912"/>
      <c r="KBY164" s="912"/>
      <c r="KBZ164" s="912"/>
      <c r="KCA164" s="912"/>
      <c r="KCB164" s="912"/>
      <c r="KCC164" s="912"/>
      <c r="KCD164" s="912"/>
      <c r="KCE164" s="912"/>
      <c r="KCF164" s="912"/>
      <c r="KCG164" s="912"/>
      <c r="KCH164" s="912"/>
      <c r="KCI164" s="912"/>
      <c r="KCJ164" s="912"/>
      <c r="KCK164" s="912"/>
      <c r="KCL164" s="912"/>
      <c r="KCM164" s="912"/>
      <c r="KCN164" s="912"/>
      <c r="KCO164" s="912"/>
      <c r="KCP164" s="912"/>
      <c r="KCQ164" s="912"/>
      <c r="KCR164" s="912"/>
      <c r="KCS164" s="912"/>
      <c r="KCT164" s="912"/>
      <c r="KCU164" s="912"/>
      <c r="KCV164" s="912"/>
      <c r="KCW164" s="912"/>
      <c r="KCX164" s="912"/>
      <c r="KCY164" s="912"/>
      <c r="KCZ164" s="912"/>
      <c r="KDA164" s="912"/>
      <c r="KDB164" s="912"/>
      <c r="KDC164" s="912"/>
      <c r="KDD164" s="912"/>
      <c r="KDE164" s="912"/>
      <c r="KDF164" s="912"/>
      <c r="KDG164" s="912"/>
      <c r="KDH164" s="912"/>
      <c r="KDI164" s="912"/>
      <c r="KDJ164" s="912"/>
      <c r="KDK164" s="912"/>
      <c r="KDL164" s="912"/>
      <c r="KDM164" s="912"/>
      <c r="KDN164" s="912"/>
      <c r="KDO164" s="912"/>
      <c r="KDP164" s="912"/>
      <c r="KDQ164" s="912"/>
      <c r="KDR164" s="912"/>
      <c r="KDS164" s="912"/>
      <c r="KDT164" s="912"/>
      <c r="KDU164" s="912"/>
      <c r="KDV164" s="912"/>
      <c r="KDW164" s="912"/>
      <c r="KDX164" s="912"/>
      <c r="KDY164" s="912"/>
      <c r="KDZ164" s="912"/>
      <c r="KEA164" s="912"/>
      <c r="KEB164" s="912"/>
      <c r="KEC164" s="912"/>
      <c r="KED164" s="912"/>
      <c r="KEE164" s="912"/>
      <c r="KEF164" s="912"/>
      <c r="KEG164" s="912"/>
      <c r="KEH164" s="912"/>
      <c r="KEI164" s="912"/>
      <c r="KEJ164" s="912"/>
      <c r="KEK164" s="912"/>
      <c r="KEL164" s="912"/>
      <c r="KEM164" s="912"/>
      <c r="KEN164" s="912"/>
      <c r="KEO164" s="912"/>
      <c r="KEP164" s="912"/>
      <c r="KEQ164" s="912"/>
      <c r="KER164" s="912"/>
      <c r="KES164" s="912"/>
      <c r="KET164" s="912"/>
      <c r="KEU164" s="912"/>
      <c r="KEV164" s="912"/>
      <c r="KEW164" s="912"/>
      <c r="KEX164" s="912"/>
      <c r="KEY164" s="912"/>
      <c r="KEZ164" s="912"/>
      <c r="KFA164" s="912"/>
      <c r="KFB164" s="912"/>
      <c r="KFC164" s="912"/>
      <c r="KFD164" s="912"/>
      <c r="KFE164" s="912"/>
      <c r="KFF164" s="912"/>
      <c r="KFG164" s="912"/>
      <c r="KFH164" s="912"/>
      <c r="KFI164" s="912"/>
      <c r="KFJ164" s="912"/>
      <c r="KFK164" s="912"/>
      <c r="KFL164" s="912"/>
      <c r="KFM164" s="912"/>
      <c r="KFN164" s="912"/>
      <c r="KFO164" s="912"/>
      <c r="KFP164" s="912"/>
      <c r="KFQ164" s="912"/>
      <c r="KFR164" s="912"/>
      <c r="KFS164" s="912"/>
      <c r="KFT164" s="912"/>
      <c r="KFU164" s="912"/>
      <c r="KFV164" s="912"/>
      <c r="KFW164" s="912"/>
      <c r="KFX164" s="912"/>
      <c r="KFY164" s="912"/>
      <c r="KFZ164" s="912"/>
      <c r="KGA164" s="912"/>
      <c r="KGB164" s="912"/>
      <c r="KGC164" s="912"/>
      <c r="KGD164" s="912"/>
      <c r="KGE164" s="912"/>
      <c r="KGF164" s="912"/>
      <c r="KGG164" s="912"/>
      <c r="KGH164" s="912"/>
      <c r="KGI164" s="912"/>
      <c r="KGJ164" s="912"/>
      <c r="KGK164" s="912"/>
      <c r="KGL164" s="912"/>
      <c r="KGM164" s="912"/>
      <c r="KGN164" s="912"/>
      <c r="KGO164" s="912"/>
      <c r="KGP164" s="912"/>
      <c r="KGQ164" s="912"/>
      <c r="KGR164" s="912"/>
      <c r="KGS164" s="912"/>
      <c r="KGT164" s="912"/>
      <c r="KGU164" s="912"/>
      <c r="KGV164" s="912"/>
      <c r="KGW164" s="912"/>
      <c r="KGX164" s="912"/>
      <c r="KGY164" s="912"/>
      <c r="KGZ164" s="912"/>
      <c r="KHA164" s="912"/>
      <c r="KHB164" s="912"/>
      <c r="KHC164" s="912"/>
      <c r="KHD164" s="912"/>
      <c r="KHE164" s="912"/>
      <c r="KHF164" s="912"/>
      <c r="KHG164" s="912"/>
      <c r="KHH164" s="912"/>
      <c r="KHI164" s="912"/>
      <c r="KHJ164" s="912"/>
      <c r="KHK164" s="912"/>
      <c r="KHL164" s="912"/>
      <c r="KHM164" s="912"/>
      <c r="KHN164" s="912"/>
      <c r="KHO164" s="912"/>
      <c r="KHP164" s="912"/>
      <c r="KHQ164" s="912"/>
      <c r="KHR164" s="912"/>
      <c r="KHS164" s="912"/>
      <c r="KHT164" s="912"/>
      <c r="KHU164" s="912"/>
      <c r="KHV164" s="912"/>
      <c r="KHW164" s="912"/>
      <c r="KHX164" s="912"/>
      <c r="KHY164" s="912"/>
      <c r="KHZ164" s="912"/>
      <c r="KIA164" s="912"/>
      <c r="KIB164" s="912"/>
      <c r="KIC164" s="912"/>
      <c r="KID164" s="912"/>
      <c r="KIE164" s="912"/>
      <c r="KIF164" s="912"/>
      <c r="KIG164" s="912"/>
      <c r="KIH164" s="912"/>
      <c r="KII164" s="912"/>
      <c r="KIJ164" s="912"/>
      <c r="KIK164" s="912"/>
      <c r="KIL164" s="912"/>
      <c r="KIM164" s="912"/>
      <c r="KIN164" s="912"/>
      <c r="KIO164" s="912"/>
      <c r="KIP164" s="912"/>
      <c r="KIQ164" s="912"/>
      <c r="KIR164" s="912"/>
      <c r="KIS164" s="912"/>
      <c r="KIT164" s="912"/>
      <c r="KIU164" s="912"/>
      <c r="KIV164" s="912"/>
      <c r="KIW164" s="912"/>
      <c r="KIX164" s="912"/>
      <c r="KIY164" s="912"/>
      <c r="KIZ164" s="912"/>
      <c r="KJA164" s="912"/>
      <c r="KJB164" s="912"/>
      <c r="KJC164" s="912"/>
      <c r="KJD164" s="912"/>
      <c r="KJE164" s="912"/>
      <c r="KJF164" s="912"/>
      <c r="KJG164" s="912"/>
      <c r="KJH164" s="912"/>
      <c r="KJI164" s="912"/>
      <c r="KJJ164" s="912"/>
      <c r="KJK164" s="912"/>
      <c r="KJL164" s="912"/>
      <c r="KJM164" s="912"/>
      <c r="KJN164" s="912"/>
      <c r="KJO164" s="912"/>
      <c r="KJP164" s="912"/>
      <c r="KJQ164" s="912"/>
      <c r="KJR164" s="912"/>
      <c r="KJS164" s="912"/>
      <c r="KJT164" s="912"/>
      <c r="KJU164" s="912"/>
      <c r="KJV164" s="912"/>
      <c r="KJW164" s="912"/>
      <c r="KJX164" s="912"/>
      <c r="KJY164" s="912"/>
      <c r="KJZ164" s="912"/>
      <c r="KKA164" s="912"/>
      <c r="KKB164" s="912"/>
      <c r="KKC164" s="912"/>
      <c r="KKD164" s="912"/>
      <c r="KKE164" s="912"/>
      <c r="KKF164" s="912"/>
      <c r="KKG164" s="912"/>
      <c r="KKH164" s="912"/>
      <c r="KKI164" s="912"/>
      <c r="KKJ164" s="912"/>
      <c r="KKK164" s="912"/>
      <c r="KKL164" s="912"/>
      <c r="KKM164" s="912"/>
      <c r="KKN164" s="912"/>
      <c r="KKO164" s="912"/>
      <c r="KKP164" s="912"/>
      <c r="KKQ164" s="912"/>
      <c r="KKR164" s="912"/>
      <c r="KKS164" s="912"/>
      <c r="KKT164" s="912"/>
      <c r="KKU164" s="912"/>
      <c r="KKV164" s="912"/>
      <c r="KKW164" s="912"/>
      <c r="KKX164" s="912"/>
      <c r="KKY164" s="912"/>
      <c r="KKZ164" s="912"/>
      <c r="KLA164" s="912"/>
      <c r="KLB164" s="912"/>
      <c r="KLC164" s="912"/>
      <c r="KLD164" s="912"/>
      <c r="KLE164" s="912"/>
      <c r="KLF164" s="912"/>
      <c r="KLG164" s="912"/>
      <c r="KLH164" s="912"/>
      <c r="KLI164" s="912"/>
      <c r="KLJ164" s="912"/>
      <c r="KLK164" s="912"/>
      <c r="KLL164" s="912"/>
      <c r="KLM164" s="912"/>
      <c r="KLN164" s="912"/>
      <c r="KLO164" s="912"/>
      <c r="KLP164" s="912"/>
      <c r="KLQ164" s="912"/>
      <c r="KLR164" s="912"/>
      <c r="KLS164" s="912"/>
      <c r="KLT164" s="912"/>
      <c r="KLU164" s="912"/>
      <c r="KLV164" s="912"/>
      <c r="KLW164" s="912"/>
      <c r="KLX164" s="912"/>
      <c r="KLY164" s="912"/>
      <c r="KLZ164" s="912"/>
      <c r="KMA164" s="912"/>
      <c r="KMB164" s="912"/>
      <c r="KMC164" s="912"/>
      <c r="KMD164" s="912"/>
      <c r="KME164" s="912"/>
      <c r="KMF164" s="912"/>
      <c r="KMG164" s="912"/>
      <c r="KMH164" s="912"/>
      <c r="KMI164" s="912"/>
      <c r="KMJ164" s="912"/>
      <c r="KMK164" s="912"/>
      <c r="KML164" s="912"/>
      <c r="KMM164" s="912"/>
      <c r="KMN164" s="912"/>
      <c r="KMO164" s="912"/>
      <c r="KMP164" s="912"/>
      <c r="KMQ164" s="912"/>
      <c r="KMR164" s="912"/>
      <c r="KMS164" s="912"/>
      <c r="KMT164" s="912"/>
      <c r="KMU164" s="912"/>
      <c r="KMV164" s="912"/>
      <c r="KMW164" s="912"/>
      <c r="KMX164" s="912"/>
      <c r="KMY164" s="912"/>
      <c r="KMZ164" s="912"/>
      <c r="KNA164" s="912"/>
      <c r="KNB164" s="912"/>
      <c r="KNC164" s="912"/>
      <c r="KND164" s="912"/>
      <c r="KNE164" s="912"/>
      <c r="KNF164" s="912"/>
      <c r="KNG164" s="912"/>
      <c r="KNH164" s="912"/>
      <c r="KNI164" s="912"/>
      <c r="KNJ164" s="912"/>
      <c r="KNK164" s="912"/>
      <c r="KNL164" s="912"/>
      <c r="KNM164" s="912"/>
      <c r="KNN164" s="912"/>
      <c r="KNO164" s="912"/>
      <c r="KNP164" s="912"/>
      <c r="KNQ164" s="912"/>
      <c r="KNR164" s="912"/>
      <c r="KNS164" s="912"/>
      <c r="KNT164" s="912"/>
      <c r="KNU164" s="912"/>
      <c r="KNV164" s="912"/>
      <c r="KNW164" s="912"/>
      <c r="KNX164" s="912"/>
      <c r="KNY164" s="912"/>
      <c r="KNZ164" s="912"/>
      <c r="KOA164" s="912"/>
      <c r="KOB164" s="912"/>
      <c r="KOC164" s="912"/>
      <c r="KOD164" s="912"/>
      <c r="KOE164" s="912"/>
      <c r="KOF164" s="912"/>
      <c r="KOG164" s="912"/>
      <c r="KOH164" s="912"/>
      <c r="KOI164" s="912"/>
      <c r="KOJ164" s="912"/>
      <c r="KOK164" s="912"/>
      <c r="KOL164" s="912"/>
      <c r="KOM164" s="912"/>
      <c r="KON164" s="912"/>
      <c r="KOO164" s="912"/>
      <c r="KOP164" s="912"/>
      <c r="KOQ164" s="912"/>
      <c r="KOR164" s="912"/>
      <c r="KOS164" s="912"/>
      <c r="KOT164" s="912"/>
      <c r="KOU164" s="912"/>
      <c r="KOV164" s="912"/>
      <c r="KOW164" s="912"/>
      <c r="KOX164" s="912"/>
      <c r="KOY164" s="912"/>
      <c r="KOZ164" s="912"/>
      <c r="KPA164" s="912"/>
      <c r="KPB164" s="912"/>
      <c r="KPC164" s="912"/>
      <c r="KPD164" s="912"/>
      <c r="KPE164" s="912"/>
      <c r="KPF164" s="912"/>
      <c r="KPG164" s="912"/>
      <c r="KPH164" s="912"/>
      <c r="KPI164" s="912"/>
      <c r="KPJ164" s="912"/>
      <c r="KPK164" s="912"/>
      <c r="KPL164" s="912"/>
      <c r="KPM164" s="912"/>
      <c r="KPN164" s="912"/>
      <c r="KPO164" s="912"/>
      <c r="KPP164" s="912"/>
      <c r="KPQ164" s="912"/>
      <c r="KPR164" s="912"/>
      <c r="KPS164" s="912"/>
      <c r="KPT164" s="912"/>
      <c r="KPU164" s="912"/>
      <c r="KPV164" s="912"/>
      <c r="KPW164" s="912"/>
      <c r="KPX164" s="912"/>
      <c r="KPY164" s="912"/>
      <c r="KPZ164" s="912"/>
      <c r="KQA164" s="912"/>
      <c r="KQB164" s="912"/>
      <c r="KQC164" s="912"/>
      <c r="KQD164" s="912"/>
      <c r="KQE164" s="912"/>
      <c r="KQF164" s="912"/>
      <c r="KQG164" s="912"/>
      <c r="KQH164" s="912"/>
      <c r="KQI164" s="912"/>
      <c r="KQJ164" s="912"/>
      <c r="KQK164" s="912"/>
      <c r="KQL164" s="912"/>
      <c r="KQM164" s="912"/>
      <c r="KQN164" s="912"/>
      <c r="KQO164" s="912"/>
      <c r="KQP164" s="912"/>
      <c r="KQQ164" s="912"/>
      <c r="KQR164" s="912"/>
      <c r="KQS164" s="912"/>
      <c r="KQT164" s="912"/>
      <c r="KQU164" s="912"/>
      <c r="KQV164" s="912"/>
      <c r="KQW164" s="912"/>
      <c r="KQX164" s="912"/>
      <c r="KQY164" s="912"/>
      <c r="KQZ164" s="912"/>
      <c r="KRA164" s="912"/>
      <c r="KRB164" s="912"/>
      <c r="KRC164" s="912"/>
      <c r="KRD164" s="912"/>
      <c r="KRE164" s="912"/>
      <c r="KRF164" s="912"/>
      <c r="KRG164" s="912"/>
      <c r="KRH164" s="912"/>
      <c r="KRI164" s="912"/>
      <c r="KRJ164" s="912"/>
      <c r="KRK164" s="912"/>
      <c r="KRL164" s="912"/>
      <c r="KRM164" s="912"/>
      <c r="KRN164" s="912"/>
      <c r="KRO164" s="912"/>
      <c r="KRP164" s="912"/>
      <c r="KRQ164" s="912"/>
      <c r="KRR164" s="912"/>
      <c r="KRS164" s="912"/>
      <c r="KRT164" s="912"/>
      <c r="KRU164" s="912"/>
      <c r="KRV164" s="912"/>
      <c r="KRW164" s="912"/>
      <c r="KRX164" s="912"/>
      <c r="KRY164" s="912"/>
      <c r="KRZ164" s="912"/>
      <c r="KSA164" s="912"/>
      <c r="KSB164" s="912"/>
      <c r="KSC164" s="912"/>
      <c r="KSD164" s="912"/>
      <c r="KSE164" s="912"/>
      <c r="KSF164" s="912"/>
      <c r="KSG164" s="912"/>
      <c r="KSH164" s="912"/>
      <c r="KSI164" s="912"/>
      <c r="KSJ164" s="912"/>
      <c r="KSK164" s="912"/>
      <c r="KSL164" s="912"/>
      <c r="KSM164" s="912"/>
      <c r="KSN164" s="912"/>
      <c r="KSO164" s="912"/>
      <c r="KSP164" s="912"/>
      <c r="KSQ164" s="912"/>
      <c r="KSR164" s="912"/>
      <c r="KSS164" s="912"/>
      <c r="KST164" s="912"/>
      <c r="KSU164" s="912"/>
      <c r="KSV164" s="912"/>
      <c r="KSW164" s="912"/>
      <c r="KSX164" s="912"/>
      <c r="KSY164" s="912"/>
      <c r="KSZ164" s="912"/>
      <c r="KTA164" s="912"/>
      <c r="KTB164" s="912"/>
      <c r="KTC164" s="912"/>
      <c r="KTD164" s="912"/>
      <c r="KTE164" s="912"/>
      <c r="KTF164" s="912"/>
      <c r="KTG164" s="912"/>
      <c r="KTH164" s="912"/>
      <c r="KTI164" s="912"/>
      <c r="KTJ164" s="912"/>
      <c r="KTK164" s="912"/>
      <c r="KTL164" s="912"/>
      <c r="KTM164" s="912"/>
      <c r="KTN164" s="912"/>
      <c r="KTO164" s="912"/>
      <c r="KTP164" s="912"/>
      <c r="KTQ164" s="912"/>
      <c r="KTR164" s="912"/>
      <c r="KTS164" s="912"/>
      <c r="KTT164" s="912"/>
      <c r="KTU164" s="912"/>
      <c r="KTV164" s="912"/>
      <c r="KTW164" s="912"/>
      <c r="KTX164" s="912"/>
      <c r="KTY164" s="912"/>
      <c r="KTZ164" s="912"/>
      <c r="KUA164" s="912"/>
      <c r="KUB164" s="912"/>
      <c r="KUC164" s="912"/>
      <c r="KUD164" s="912"/>
      <c r="KUE164" s="912"/>
      <c r="KUF164" s="912"/>
      <c r="KUG164" s="912"/>
      <c r="KUH164" s="912"/>
      <c r="KUI164" s="912"/>
      <c r="KUJ164" s="912"/>
      <c r="KUK164" s="912"/>
      <c r="KUL164" s="912"/>
      <c r="KUM164" s="912"/>
      <c r="KUN164" s="912"/>
      <c r="KUO164" s="912"/>
      <c r="KUP164" s="912"/>
      <c r="KUQ164" s="912"/>
      <c r="KUR164" s="912"/>
      <c r="KUS164" s="912"/>
      <c r="KUT164" s="912"/>
      <c r="KUU164" s="912"/>
      <c r="KUV164" s="912"/>
      <c r="KUW164" s="912"/>
      <c r="KUX164" s="912"/>
      <c r="KUY164" s="912"/>
      <c r="KUZ164" s="912"/>
      <c r="KVA164" s="912"/>
      <c r="KVB164" s="912"/>
      <c r="KVC164" s="912"/>
      <c r="KVD164" s="912"/>
      <c r="KVE164" s="912"/>
      <c r="KVF164" s="912"/>
      <c r="KVG164" s="912"/>
      <c r="KVH164" s="912"/>
      <c r="KVI164" s="912"/>
      <c r="KVJ164" s="912"/>
      <c r="KVK164" s="912"/>
      <c r="KVL164" s="912"/>
      <c r="KVM164" s="912"/>
      <c r="KVN164" s="912"/>
      <c r="KVO164" s="912"/>
      <c r="KVP164" s="912"/>
      <c r="KVQ164" s="912"/>
      <c r="KVR164" s="912"/>
      <c r="KVS164" s="912"/>
      <c r="KVT164" s="912"/>
      <c r="KVU164" s="912"/>
      <c r="KVV164" s="912"/>
      <c r="KVW164" s="912"/>
      <c r="KVX164" s="912"/>
      <c r="KVY164" s="912"/>
      <c r="KVZ164" s="912"/>
      <c r="KWA164" s="912"/>
      <c r="KWB164" s="912"/>
      <c r="KWC164" s="912"/>
      <c r="KWD164" s="912"/>
      <c r="KWE164" s="912"/>
      <c r="KWF164" s="912"/>
      <c r="KWG164" s="912"/>
      <c r="KWH164" s="912"/>
      <c r="KWI164" s="912"/>
      <c r="KWJ164" s="912"/>
      <c r="KWK164" s="912"/>
      <c r="KWL164" s="912"/>
      <c r="KWM164" s="912"/>
      <c r="KWN164" s="912"/>
      <c r="KWO164" s="912"/>
      <c r="KWP164" s="912"/>
      <c r="KWQ164" s="912"/>
      <c r="KWR164" s="912"/>
      <c r="KWS164" s="912"/>
      <c r="KWT164" s="912"/>
      <c r="KWU164" s="912"/>
      <c r="KWV164" s="912"/>
      <c r="KWW164" s="912"/>
      <c r="KWX164" s="912"/>
      <c r="KWY164" s="912"/>
      <c r="KWZ164" s="912"/>
      <c r="KXA164" s="912"/>
      <c r="KXB164" s="912"/>
      <c r="KXC164" s="912"/>
      <c r="KXD164" s="912"/>
      <c r="KXE164" s="912"/>
      <c r="KXF164" s="912"/>
      <c r="KXG164" s="912"/>
      <c r="KXH164" s="912"/>
      <c r="KXI164" s="912"/>
      <c r="KXJ164" s="912"/>
      <c r="KXK164" s="912"/>
      <c r="KXL164" s="912"/>
      <c r="KXM164" s="912"/>
      <c r="KXN164" s="912"/>
      <c r="KXO164" s="912"/>
      <c r="KXP164" s="912"/>
      <c r="KXQ164" s="912"/>
      <c r="KXR164" s="912"/>
      <c r="KXS164" s="912"/>
      <c r="KXT164" s="912"/>
      <c r="KXU164" s="912"/>
      <c r="KXV164" s="912"/>
      <c r="KXW164" s="912"/>
      <c r="KXX164" s="912"/>
      <c r="KXY164" s="912"/>
      <c r="KXZ164" s="912"/>
      <c r="KYA164" s="912"/>
      <c r="KYB164" s="912"/>
      <c r="KYC164" s="912"/>
      <c r="KYD164" s="912"/>
      <c r="KYE164" s="912"/>
      <c r="KYF164" s="912"/>
      <c r="KYG164" s="912"/>
      <c r="KYH164" s="912"/>
      <c r="KYI164" s="912"/>
      <c r="KYJ164" s="912"/>
      <c r="KYK164" s="912"/>
      <c r="KYL164" s="912"/>
      <c r="KYM164" s="912"/>
      <c r="KYN164" s="912"/>
      <c r="KYO164" s="912"/>
      <c r="KYP164" s="912"/>
      <c r="KYQ164" s="912"/>
      <c r="KYR164" s="912"/>
      <c r="KYS164" s="912"/>
      <c r="KYT164" s="912"/>
      <c r="KYU164" s="912"/>
      <c r="KYV164" s="912"/>
      <c r="KYW164" s="912"/>
      <c r="KYX164" s="912"/>
      <c r="KYY164" s="912"/>
      <c r="KYZ164" s="912"/>
      <c r="KZA164" s="912"/>
      <c r="KZB164" s="912"/>
      <c r="KZC164" s="912"/>
      <c r="KZD164" s="912"/>
      <c r="KZE164" s="912"/>
      <c r="KZF164" s="912"/>
      <c r="KZG164" s="912"/>
      <c r="KZH164" s="912"/>
      <c r="KZI164" s="912"/>
      <c r="KZJ164" s="912"/>
      <c r="KZK164" s="912"/>
      <c r="KZL164" s="912"/>
      <c r="KZM164" s="912"/>
      <c r="KZN164" s="912"/>
      <c r="KZO164" s="912"/>
      <c r="KZP164" s="912"/>
      <c r="KZQ164" s="912"/>
      <c r="KZR164" s="912"/>
      <c r="KZS164" s="912"/>
      <c r="KZT164" s="912"/>
      <c r="KZU164" s="912"/>
      <c r="KZV164" s="912"/>
      <c r="KZW164" s="912"/>
      <c r="KZX164" s="912"/>
      <c r="KZY164" s="912"/>
      <c r="KZZ164" s="912"/>
      <c r="LAA164" s="912"/>
      <c r="LAB164" s="912"/>
      <c r="LAC164" s="912"/>
      <c r="LAD164" s="912"/>
      <c r="LAE164" s="912"/>
      <c r="LAF164" s="912"/>
      <c r="LAG164" s="912"/>
      <c r="LAH164" s="912"/>
      <c r="LAI164" s="912"/>
      <c r="LAJ164" s="912"/>
      <c r="LAK164" s="912"/>
      <c r="LAL164" s="912"/>
      <c r="LAM164" s="912"/>
      <c r="LAN164" s="912"/>
      <c r="LAO164" s="912"/>
      <c r="LAP164" s="912"/>
      <c r="LAQ164" s="912"/>
      <c r="LAR164" s="912"/>
      <c r="LAS164" s="912"/>
      <c r="LAT164" s="912"/>
      <c r="LAU164" s="912"/>
      <c r="LAV164" s="912"/>
      <c r="LAW164" s="912"/>
      <c r="LAX164" s="912"/>
      <c r="LAY164" s="912"/>
      <c r="LAZ164" s="912"/>
      <c r="LBA164" s="912"/>
      <c r="LBB164" s="912"/>
      <c r="LBC164" s="912"/>
      <c r="LBD164" s="912"/>
      <c r="LBE164" s="912"/>
      <c r="LBF164" s="912"/>
      <c r="LBG164" s="912"/>
      <c r="LBH164" s="912"/>
      <c r="LBI164" s="912"/>
      <c r="LBJ164" s="912"/>
      <c r="LBK164" s="912"/>
      <c r="LBL164" s="912"/>
      <c r="LBM164" s="912"/>
      <c r="LBN164" s="912"/>
      <c r="LBO164" s="912"/>
      <c r="LBP164" s="912"/>
      <c r="LBQ164" s="912"/>
      <c r="LBR164" s="912"/>
      <c r="LBS164" s="912"/>
      <c r="LBT164" s="912"/>
      <c r="LBU164" s="912"/>
      <c r="LBV164" s="912"/>
      <c r="LBW164" s="912"/>
      <c r="LBX164" s="912"/>
      <c r="LBY164" s="912"/>
      <c r="LBZ164" s="912"/>
      <c r="LCA164" s="912"/>
      <c r="LCB164" s="912"/>
      <c r="LCC164" s="912"/>
      <c r="LCD164" s="912"/>
      <c r="LCE164" s="912"/>
      <c r="LCF164" s="912"/>
      <c r="LCG164" s="912"/>
      <c r="LCH164" s="912"/>
      <c r="LCI164" s="912"/>
      <c r="LCJ164" s="912"/>
      <c r="LCK164" s="912"/>
      <c r="LCL164" s="912"/>
      <c r="LCM164" s="912"/>
      <c r="LCN164" s="912"/>
      <c r="LCO164" s="912"/>
      <c r="LCP164" s="912"/>
      <c r="LCQ164" s="912"/>
      <c r="LCR164" s="912"/>
      <c r="LCS164" s="912"/>
      <c r="LCT164" s="912"/>
      <c r="LCU164" s="912"/>
      <c r="LCV164" s="912"/>
      <c r="LCW164" s="912"/>
      <c r="LCX164" s="912"/>
      <c r="LCY164" s="912"/>
      <c r="LCZ164" s="912"/>
      <c r="LDA164" s="912"/>
      <c r="LDB164" s="912"/>
      <c r="LDC164" s="912"/>
      <c r="LDD164" s="912"/>
      <c r="LDE164" s="912"/>
      <c r="LDF164" s="912"/>
      <c r="LDG164" s="912"/>
      <c r="LDH164" s="912"/>
      <c r="LDI164" s="912"/>
      <c r="LDJ164" s="912"/>
      <c r="LDK164" s="912"/>
      <c r="LDL164" s="912"/>
      <c r="LDM164" s="912"/>
      <c r="LDN164" s="912"/>
      <c r="LDO164" s="912"/>
      <c r="LDP164" s="912"/>
      <c r="LDQ164" s="912"/>
      <c r="LDR164" s="912"/>
      <c r="LDS164" s="912"/>
      <c r="LDT164" s="912"/>
      <c r="LDU164" s="912"/>
      <c r="LDV164" s="912"/>
      <c r="LDW164" s="912"/>
      <c r="LDX164" s="912"/>
      <c r="LDY164" s="912"/>
      <c r="LDZ164" s="912"/>
      <c r="LEA164" s="912"/>
      <c r="LEB164" s="912"/>
      <c r="LEC164" s="912"/>
      <c r="LED164" s="912"/>
      <c r="LEE164" s="912"/>
      <c r="LEF164" s="912"/>
      <c r="LEG164" s="912"/>
      <c r="LEH164" s="912"/>
      <c r="LEI164" s="912"/>
      <c r="LEJ164" s="912"/>
      <c r="LEK164" s="912"/>
      <c r="LEL164" s="912"/>
      <c r="LEM164" s="912"/>
      <c r="LEN164" s="912"/>
      <c r="LEO164" s="912"/>
      <c r="LEP164" s="912"/>
      <c r="LEQ164" s="912"/>
      <c r="LER164" s="912"/>
      <c r="LES164" s="912"/>
      <c r="LET164" s="912"/>
      <c r="LEU164" s="912"/>
      <c r="LEV164" s="912"/>
      <c r="LEW164" s="912"/>
      <c r="LEX164" s="912"/>
      <c r="LEY164" s="912"/>
      <c r="LEZ164" s="912"/>
      <c r="LFA164" s="912"/>
      <c r="LFB164" s="912"/>
      <c r="LFC164" s="912"/>
      <c r="LFD164" s="912"/>
      <c r="LFE164" s="912"/>
      <c r="LFF164" s="912"/>
      <c r="LFG164" s="912"/>
      <c r="LFH164" s="912"/>
      <c r="LFI164" s="912"/>
      <c r="LFJ164" s="912"/>
      <c r="LFK164" s="912"/>
      <c r="LFL164" s="912"/>
      <c r="LFM164" s="912"/>
      <c r="LFN164" s="912"/>
      <c r="LFO164" s="912"/>
      <c r="LFP164" s="912"/>
      <c r="LFQ164" s="912"/>
      <c r="LFR164" s="912"/>
      <c r="LFS164" s="912"/>
      <c r="LFT164" s="912"/>
      <c r="LFU164" s="912"/>
      <c r="LFV164" s="912"/>
      <c r="LFW164" s="912"/>
      <c r="LFX164" s="912"/>
      <c r="LFY164" s="912"/>
      <c r="LFZ164" s="912"/>
      <c r="LGA164" s="912"/>
      <c r="LGB164" s="912"/>
      <c r="LGC164" s="912"/>
      <c r="LGD164" s="912"/>
      <c r="LGE164" s="912"/>
      <c r="LGF164" s="912"/>
      <c r="LGG164" s="912"/>
      <c r="LGH164" s="912"/>
      <c r="LGI164" s="912"/>
      <c r="LGJ164" s="912"/>
      <c r="LGK164" s="912"/>
      <c r="LGL164" s="912"/>
      <c r="LGM164" s="912"/>
      <c r="LGN164" s="912"/>
      <c r="LGO164" s="912"/>
      <c r="LGP164" s="912"/>
      <c r="LGQ164" s="912"/>
      <c r="LGR164" s="912"/>
      <c r="LGS164" s="912"/>
      <c r="LGT164" s="912"/>
      <c r="LGU164" s="912"/>
      <c r="LGV164" s="912"/>
      <c r="LGW164" s="912"/>
      <c r="LGX164" s="912"/>
      <c r="LGY164" s="912"/>
      <c r="LGZ164" s="912"/>
      <c r="LHA164" s="912"/>
      <c r="LHB164" s="912"/>
      <c r="LHC164" s="912"/>
      <c r="LHD164" s="912"/>
      <c r="LHE164" s="912"/>
      <c r="LHF164" s="912"/>
      <c r="LHG164" s="912"/>
      <c r="LHH164" s="912"/>
      <c r="LHI164" s="912"/>
      <c r="LHJ164" s="912"/>
      <c r="LHK164" s="912"/>
      <c r="LHL164" s="912"/>
      <c r="LHM164" s="912"/>
      <c r="LHN164" s="912"/>
      <c r="LHO164" s="912"/>
      <c r="LHP164" s="912"/>
      <c r="LHQ164" s="912"/>
      <c r="LHR164" s="912"/>
      <c r="LHS164" s="912"/>
      <c r="LHT164" s="912"/>
      <c r="LHU164" s="912"/>
      <c r="LHV164" s="912"/>
      <c r="LHW164" s="912"/>
      <c r="LHX164" s="912"/>
      <c r="LHY164" s="912"/>
      <c r="LHZ164" s="912"/>
      <c r="LIA164" s="912"/>
      <c r="LIB164" s="912"/>
      <c r="LIC164" s="912"/>
      <c r="LID164" s="912"/>
      <c r="LIE164" s="912"/>
      <c r="LIF164" s="912"/>
      <c r="LIG164" s="912"/>
      <c r="LIH164" s="912"/>
      <c r="LII164" s="912"/>
      <c r="LIJ164" s="912"/>
      <c r="LIK164" s="912"/>
      <c r="LIL164" s="912"/>
      <c r="LIM164" s="912"/>
      <c r="LIN164" s="912"/>
      <c r="LIO164" s="912"/>
      <c r="LIP164" s="912"/>
      <c r="LIQ164" s="912"/>
      <c r="LIR164" s="912"/>
      <c r="LIS164" s="912"/>
      <c r="LIT164" s="912"/>
      <c r="LIU164" s="912"/>
      <c r="LIV164" s="912"/>
      <c r="LIW164" s="912"/>
      <c r="LIX164" s="912"/>
      <c r="LIY164" s="912"/>
      <c r="LIZ164" s="912"/>
      <c r="LJA164" s="912"/>
      <c r="LJB164" s="912"/>
      <c r="LJC164" s="912"/>
      <c r="LJD164" s="912"/>
      <c r="LJE164" s="912"/>
      <c r="LJF164" s="912"/>
      <c r="LJG164" s="912"/>
      <c r="LJH164" s="912"/>
      <c r="LJI164" s="912"/>
      <c r="LJJ164" s="912"/>
      <c r="LJK164" s="912"/>
      <c r="LJL164" s="912"/>
      <c r="LJM164" s="912"/>
      <c r="LJN164" s="912"/>
      <c r="LJO164" s="912"/>
      <c r="LJP164" s="912"/>
      <c r="LJQ164" s="912"/>
      <c r="LJR164" s="912"/>
      <c r="LJS164" s="912"/>
      <c r="LJT164" s="912"/>
      <c r="LJU164" s="912"/>
      <c r="LJV164" s="912"/>
      <c r="LJW164" s="912"/>
      <c r="LJX164" s="912"/>
      <c r="LJY164" s="912"/>
      <c r="LJZ164" s="912"/>
      <c r="LKA164" s="912"/>
      <c r="LKB164" s="912"/>
      <c r="LKC164" s="912"/>
      <c r="LKD164" s="912"/>
      <c r="LKE164" s="912"/>
      <c r="LKF164" s="912"/>
      <c r="LKG164" s="912"/>
      <c r="LKH164" s="912"/>
      <c r="LKI164" s="912"/>
      <c r="LKJ164" s="912"/>
      <c r="LKK164" s="912"/>
      <c r="LKL164" s="912"/>
      <c r="LKM164" s="912"/>
      <c r="LKN164" s="912"/>
      <c r="LKO164" s="912"/>
      <c r="LKP164" s="912"/>
      <c r="LKQ164" s="912"/>
      <c r="LKR164" s="912"/>
      <c r="LKS164" s="912"/>
      <c r="LKT164" s="912"/>
      <c r="LKU164" s="912"/>
      <c r="LKV164" s="912"/>
      <c r="LKW164" s="912"/>
      <c r="LKX164" s="912"/>
      <c r="LKY164" s="912"/>
      <c r="LKZ164" s="912"/>
      <c r="LLA164" s="912"/>
      <c r="LLB164" s="912"/>
      <c r="LLC164" s="912"/>
      <c r="LLD164" s="912"/>
      <c r="LLE164" s="912"/>
      <c r="LLF164" s="912"/>
      <c r="LLG164" s="912"/>
      <c r="LLH164" s="912"/>
      <c r="LLI164" s="912"/>
      <c r="LLJ164" s="912"/>
      <c r="LLK164" s="912"/>
      <c r="LLL164" s="912"/>
      <c r="LLM164" s="912"/>
      <c r="LLN164" s="912"/>
      <c r="LLO164" s="912"/>
      <c r="LLP164" s="912"/>
      <c r="LLQ164" s="912"/>
      <c r="LLR164" s="912"/>
      <c r="LLS164" s="912"/>
      <c r="LLT164" s="912"/>
      <c r="LLU164" s="912"/>
      <c r="LLV164" s="912"/>
      <c r="LLW164" s="912"/>
      <c r="LLX164" s="912"/>
      <c r="LLY164" s="912"/>
      <c r="LLZ164" s="912"/>
      <c r="LMA164" s="912"/>
      <c r="LMB164" s="912"/>
      <c r="LMC164" s="912"/>
      <c r="LMD164" s="912"/>
      <c r="LME164" s="912"/>
      <c r="LMF164" s="912"/>
      <c r="LMG164" s="912"/>
      <c r="LMH164" s="912"/>
      <c r="LMI164" s="912"/>
      <c r="LMJ164" s="912"/>
      <c r="LMK164" s="912"/>
      <c r="LML164" s="912"/>
      <c r="LMM164" s="912"/>
      <c r="LMN164" s="912"/>
      <c r="LMO164" s="912"/>
      <c r="LMP164" s="912"/>
      <c r="LMQ164" s="912"/>
      <c r="LMR164" s="912"/>
      <c r="LMS164" s="912"/>
      <c r="LMT164" s="912"/>
      <c r="LMU164" s="912"/>
      <c r="LMV164" s="912"/>
      <c r="LMW164" s="912"/>
      <c r="LMX164" s="912"/>
      <c r="LMY164" s="912"/>
      <c r="LMZ164" s="912"/>
      <c r="LNA164" s="912"/>
      <c r="LNB164" s="912"/>
      <c r="LNC164" s="912"/>
      <c r="LND164" s="912"/>
      <c r="LNE164" s="912"/>
      <c r="LNF164" s="912"/>
      <c r="LNG164" s="912"/>
      <c r="LNH164" s="912"/>
      <c r="LNI164" s="912"/>
      <c r="LNJ164" s="912"/>
      <c r="LNK164" s="912"/>
      <c r="LNL164" s="912"/>
      <c r="LNM164" s="912"/>
      <c r="LNN164" s="912"/>
      <c r="LNO164" s="912"/>
      <c r="LNP164" s="912"/>
      <c r="LNQ164" s="912"/>
      <c r="LNR164" s="912"/>
      <c r="LNS164" s="912"/>
      <c r="LNT164" s="912"/>
      <c r="LNU164" s="912"/>
      <c r="LNV164" s="912"/>
      <c r="LNW164" s="912"/>
      <c r="LNX164" s="912"/>
      <c r="LNY164" s="912"/>
      <c r="LNZ164" s="912"/>
      <c r="LOA164" s="912"/>
      <c r="LOB164" s="912"/>
      <c r="LOC164" s="912"/>
      <c r="LOD164" s="912"/>
      <c r="LOE164" s="912"/>
      <c r="LOF164" s="912"/>
      <c r="LOG164" s="912"/>
      <c r="LOH164" s="912"/>
      <c r="LOI164" s="912"/>
      <c r="LOJ164" s="912"/>
      <c r="LOK164" s="912"/>
      <c r="LOL164" s="912"/>
      <c r="LOM164" s="912"/>
      <c r="LON164" s="912"/>
      <c r="LOO164" s="912"/>
      <c r="LOP164" s="912"/>
      <c r="LOQ164" s="912"/>
      <c r="LOR164" s="912"/>
      <c r="LOS164" s="912"/>
      <c r="LOT164" s="912"/>
      <c r="LOU164" s="912"/>
      <c r="LOV164" s="912"/>
      <c r="LOW164" s="912"/>
      <c r="LOX164" s="912"/>
      <c r="LOY164" s="912"/>
      <c r="LOZ164" s="912"/>
      <c r="LPA164" s="912"/>
      <c r="LPB164" s="912"/>
      <c r="LPC164" s="912"/>
      <c r="LPD164" s="912"/>
      <c r="LPE164" s="912"/>
      <c r="LPF164" s="912"/>
      <c r="LPG164" s="912"/>
      <c r="LPH164" s="912"/>
      <c r="LPI164" s="912"/>
      <c r="LPJ164" s="912"/>
      <c r="LPK164" s="912"/>
      <c r="LPL164" s="912"/>
      <c r="LPM164" s="912"/>
      <c r="LPN164" s="912"/>
      <c r="LPO164" s="912"/>
      <c r="LPP164" s="912"/>
      <c r="LPQ164" s="912"/>
      <c r="LPR164" s="912"/>
      <c r="LPS164" s="912"/>
      <c r="LPT164" s="912"/>
      <c r="LPU164" s="912"/>
      <c r="LPV164" s="912"/>
      <c r="LPW164" s="912"/>
      <c r="LPX164" s="912"/>
      <c r="LPY164" s="912"/>
      <c r="LPZ164" s="912"/>
      <c r="LQA164" s="912"/>
      <c r="LQB164" s="912"/>
      <c r="LQC164" s="912"/>
      <c r="LQD164" s="912"/>
      <c r="LQE164" s="912"/>
      <c r="LQF164" s="912"/>
      <c r="LQG164" s="912"/>
      <c r="LQH164" s="912"/>
      <c r="LQI164" s="912"/>
      <c r="LQJ164" s="912"/>
      <c r="LQK164" s="912"/>
      <c r="LQL164" s="912"/>
      <c r="LQM164" s="912"/>
      <c r="LQN164" s="912"/>
      <c r="LQO164" s="912"/>
      <c r="LQP164" s="912"/>
      <c r="LQQ164" s="912"/>
      <c r="LQR164" s="912"/>
      <c r="LQS164" s="912"/>
      <c r="LQT164" s="912"/>
      <c r="LQU164" s="912"/>
      <c r="LQV164" s="912"/>
      <c r="LQW164" s="912"/>
      <c r="LQX164" s="912"/>
      <c r="LQY164" s="912"/>
      <c r="LQZ164" s="912"/>
      <c r="LRA164" s="912"/>
      <c r="LRB164" s="912"/>
      <c r="LRC164" s="912"/>
      <c r="LRD164" s="912"/>
      <c r="LRE164" s="912"/>
      <c r="LRF164" s="912"/>
      <c r="LRG164" s="912"/>
      <c r="LRH164" s="912"/>
      <c r="LRI164" s="912"/>
      <c r="LRJ164" s="912"/>
      <c r="LRK164" s="912"/>
      <c r="LRL164" s="912"/>
      <c r="LRM164" s="912"/>
      <c r="LRN164" s="912"/>
      <c r="LRO164" s="912"/>
      <c r="LRP164" s="912"/>
      <c r="LRQ164" s="912"/>
      <c r="LRR164" s="912"/>
      <c r="LRS164" s="912"/>
      <c r="LRT164" s="912"/>
      <c r="LRU164" s="912"/>
      <c r="LRV164" s="912"/>
      <c r="LRW164" s="912"/>
      <c r="LRX164" s="912"/>
      <c r="LRY164" s="912"/>
      <c r="LRZ164" s="912"/>
      <c r="LSA164" s="912"/>
      <c r="LSB164" s="912"/>
      <c r="LSC164" s="912"/>
      <c r="LSD164" s="912"/>
      <c r="LSE164" s="912"/>
      <c r="LSF164" s="912"/>
      <c r="LSG164" s="912"/>
      <c r="LSH164" s="912"/>
      <c r="LSI164" s="912"/>
      <c r="LSJ164" s="912"/>
      <c r="LSK164" s="912"/>
      <c r="LSL164" s="912"/>
      <c r="LSM164" s="912"/>
      <c r="LSN164" s="912"/>
      <c r="LSO164" s="912"/>
      <c r="LSP164" s="912"/>
      <c r="LSQ164" s="912"/>
      <c r="LSR164" s="912"/>
      <c r="LSS164" s="912"/>
      <c r="LST164" s="912"/>
      <c r="LSU164" s="912"/>
      <c r="LSV164" s="912"/>
      <c r="LSW164" s="912"/>
      <c r="LSX164" s="912"/>
      <c r="LSY164" s="912"/>
      <c r="LSZ164" s="912"/>
      <c r="LTA164" s="912"/>
      <c r="LTB164" s="912"/>
      <c r="LTC164" s="912"/>
      <c r="LTD164" s="912"/>
      <c r="LTE164" s="912"/>
      <c r="LTF164" s="912"/>
      <c r="LTG164" s="912"/>
      <c r="LTH164" s="912"/>
      <c r="LTI164" s="912"/>
      <c r="LTJ164" s="912"/>
      <c r="LTK164" s="912"/>
      <c r="LTL164" s="912"/>
      <c r="LTM164" s="912"/>
      <c r="LTN164" s="912"/>
      <c r="LTO164" s="912"/>
      <c r="LTP164" s="912"/>
      <c r="LTQ164" s="912"/>
      <c r="LTR164" s="912"/>
      <c r="LTS164" s="912"/>
      <c r="LTT164" s="912"/>
      <c r="LTU164" s="912"/>
      <c r="LTV164" s="912"/>
      <c r="LTW164" s="912"/>
      <c r="LTX164" s="912"/>
      <c r="LTY164" s="912"/>
      <c r="LTZ164" s="912"/>
      <c r="LUA164" s="912"/>
      <c r="LUB164" s="912"/>
      <c r="LUC164" s="912"/>
      <c r="LUD164" s="912"/>
      <c r="LUE164" s="912"/>
      <c r="LUF164" s="912"/>
      <c r="LUG164" s="912"/>
      <c r="LUH164" s="912"/>
      <c r="LUI164" s="912"/>
      <c r="LUJ164" s="912"/>
      <c r="LUK164" s="912"/>
      <c r="LUL164" s="912"/>
      <c r="LUM164" s="912"/>
      <c r="LUN164" s="912"/>
      <c r="LUO164" s="912"/>
      <c r="LUP164" s="912"/>
      <c r="LUQ164" s="912"/>
      <c r="LUR164" s="912"/>
      <c r="LUS164" s="912"/>
      <c r="LUT164" s="912"/>
      <c r="LUU164" s="912"/>
      <c r="LUV164" s="912"/>
      <c r="LUW164" s="912"/>
      <c r="LUX164" s="912"/>
      <c r="LUY164" s="912"/>
      <c r="LUZ164" s="912"/>
      <c r="LVA164" s="912"/>
      <c r="LVB164" s="912"/>
      <c r="LVC164" s="912"/>
      <c r="LVD164" s="912"/>
      <c r="LVE164" s="912"/>
      <c r="LVF164" s="912"/>
      <c r="LVG164" s="912"/>
      <c r="LVH164" s="912"/>
      <c r="LVI164" s="912"/>
      <c r="LVJ164" s="912"/>
      <c r="LVK164" s="912"/>
      <c r="LVL164" s="912"/>
      <c r="LVM164" s="912"/>
      <c r="LVN164" s="912"/>
      <c r="LVO164" s="912"/>
      <c r="LVP164" s="912"/>
      <c r="LVQ164" s="912"/>
      <c r="LVR164" s="912"/>
      <c r="LVS164" s="912"/>
      <c r="LVT164" s="912"/>
      <c r="LVU164" s="912"/>
      <c r="LVV164" s="912"/>
      <c r="LVW164" s="912"/>
      <c r="LVX164" s="912"/>
      <c r="LVY164" s="912"/>
      <c r="LVZ164" s="912"/>
      <c r="LWA164" s="912"/>
      <c r="LWB164" s="912"/>
      <c r="LWC164" s="912"/>
      <c r="LWD164" s="912"/>
      <c r="LWE164" s="912"/>
      <c r="LWF164" s="912"/>
      <c r="LWG164" s="912"/>
      <c r="LWH164" s="912"/>
      <c r="LWI164" s="912"/>
      <c r="LWJ164" s="912"/>
      <c r="LWK164" s="912"/>
      <c r="LWL164" s="912"/>
      <c r="LWM164" s="912"/>
      <c r="LWN164" s="912"/>
      <c r="LWO164" s="912"/>
      <c r="LWP164" s="912"/>
      <c r="LWQ164" s="912"/>
      <c r="LWR164" s="912"/>
      <c r="LWS164" s="912"/>
      <c r="LWT164" s="912"/>
      <c r="LWU164" s="912"/>
      <c r="LWV164" s="912"/>
      <c r="LWW164" s="912"/>
      <c r="LWX164" s="912"/>
      <c r="LWY164" s="912"/>
      <c r="LWZ164" s="912"/>
      <c r="LXA164" s="912"/>
      <c r="LXB164" s="912"/>
      <c r="LXC164" s="912"/>
      <c r="LXD164" s="912"/>
      <c r="LXE164" s="912"/>
      <c r="LXF164" s="912"/>
      <c r="LXG164" s="912"/>
      <c r="LXH164" s="912"/>
      <c r="LXI164" s="912"/>
      <c r="LXJ164" s="912"/>
      <c r="LXK164" s="912"/>
      <c r="LXL164" s="912"/>
      <c r="LXM164" s="912"/>
      <c r="LXN164" s="912"/>
      <c r="LXO164" s="912"/>
      <c r="LXP164" s="912"/>
      <c r="LXQ164" s="912"/>
      <c r="LXR164" s="912"/>
      <c r="LXS164" s="912"/>
      <c r="LXT164" s="912"/>
      <c r="LXU164" s="912"/>
      <c r="LXV164" s="912"/>
      <c r="LXW164" s="912"/>
      <c r="LXX164" s="912"/>
      <c r="LXY164" s="912"/>
      <c r="LXZ164" s="912"/>
      <c r="LYA164" s="912"/>
      <c r="LYB164" s="912"/>
      <c r="LYC164" s="912"/>
      <c r="LYD164" s="912"/>
      <c r="LYE164" s="912"/>
      <c r="LYF164" s="912"/>
      <c r="LYG164" s="912"/>
      <c r="LYH164" s="912"/>
      <c r="LYI164" s="912"/>
      <c r="LYJ164" s="912"/>
      <c r="LYK164" s="912"/>
      <c r="LYL164" s="912"/>
      <c r="LYM164" s="912"/>
      <c r="LYN164" s="912"/>
      <c r="LYO164" s="912"/>
      <c r="LYP164" s="912"/>
      <c r="LYQ164" s="912"/>
      <c r="LYR164" s="912"/>
      <c r="LYS164" s="912"/>
      <c r="LYT164" s="912"/>
      <c r="LYU164" s="912"/>
      <c r="LYV164" s="912"/>
      <c r="LYW164" s="912"/>
      <c r="LYX164" s="912"/>
      <c r="LYY164" s="912"/>
      <c r="LYZ164" s="912"/>
      <c r="LZA164" s="912"/>
      <c r="LZB164" s="912"/>
      <c r="LZC164" s="912"/>
      <c r="LZD164" s="912"/>
      <c r="LZE164" s="912"/>
      <c r="LZF164" s="912"/>
      <c r="LZG164" s="912"/>
      <c r="LZH164" s="912"/>
      <c r="LZI164" s="912"/>
      <c r="LZJ164" s="912"/>
      <c r="LZK164" s="912"/>
      <c r="LZL164" s="912"/>
      <c r="LZM164" s="912"/>
      <c r="LZN164" s="912"/>
      <c r="LZO164" s="912"/>
      <c r="LZP164" s="912"/>
      <c r="LZQ164" s="912"/>
      <c r="LZR164" s="912"/>
      <c r="LZS164" s="912"/>
      <c r="LZT164" s="912"/>
      <c r="LZU164" s="912"/>
      <c r="LZV164" s="912"/>
      <c r="LZW164" s="912"/>
      <c r="LZX164" s="912"/>
      <c r="LZY164" s="912"/>
      <c r="LZZ164" s="912"/>
      <c r="MAA164" s="912"/>
      <c r="MAB164" s="912"/>
      <c r="MAC164" s="912"/>
      <c r="MAD164" s="912"/>
      <c r="MAE164" s="912"/>
      <c r="MAF164" s="912"/>
      <c r="MAG164" s="912"/>
      <c r="MAH164" s="912"/>
      <c r="MAI164" s="912"/>
      <c r="MAJ164" s="912"/>
      <c r="MAK164" s="912"/>
      <c r="MAL164" s="912"/>
      <c r="MAM164" s="912"/>
      <c r="MAN164" s="912"/>
      <c r="MAO164" s="912"/>
      <c r="MAP164" s="912"/>
      <c r="MAQ164" s="912"/>
      <c r="MAR164" s="912"/>
      <c r="MAS164" s="912"/>
      <c r="MAT164" s="912"/>
      <c r="MAU164" s="912"/>
      <c r="MAV164" s="912"/>
      <c r="MAW164" s="912"/>
      <c r="MAX164" s="912"/>
      <c r="MAY164" s="912"/>
      <c r="MAZ164" s="912"/>
      <c r="MBA164" s="912"/>
      <c r="MBB164" s="912"/>
      <c r="MBC164" s="912"/>
      <c r="MBD164" s="912"/>
      <c r="MBE164" s="912"/>
      <c r="MBF164" s="912"/>
      <c r="MBG164" s="912"/>
      <c r="MBH164" s="912"/>
      <c r="MBI164" s="912"/>
      <c r="MBJ164" s="912"/>
      <c r="MBK164" s="912"/>
      <c r="MBL164" s="912"/>
      <c r="MBM164" s="912"/>
      <c r="MBN164" s="912"/>
      <c r="MBO164" s="912"/>
      <c r="MBP164" s="912"/>
      <c r="MBQ164" s="912"/>
      <c r="MBR164" s="912"/>
      <c r="MBS164" s="912"/>
      <c r="MBT164" s="912"/>
      <c r="MBU164" s="912"/>
      <c r="MBV164" s="912"/>
      <c r="MBW164" s="912"/>
      <c r="MBX164" s="912"/>
      <c r="MBY164" s="912"/>
      <c r="MBZ164" s="912"/>
      <c r="MCA164" s="912"/>
      <c r="MCB164" s="912"/>
      <c r="MCC164" s="912"/>
      <c r="MCD164" s="912"/>
      <c r="MCE164" s="912"/>
      <c r="MCF164" s="912"/>
      <c r="MCG164" s="912"/>
      <c r="MCH164" s="912"/>
      <c r="MCI164" s="912"/>
      <c r="MCJ164" s="912"/>
      <c r="MCK164" s="912"/>
      <c r="MCL164" s="912"/>
      <c r="MCM164" s="912"/>
      <c r="MCN164" s="912"/>
      <c r="MCO164" s="912"/>
      <c r="MCP164" s="912"/>
      <c r="MCQ164" s="912"/>
      <c r="MCR164" s="912"/>
      <c r="MCS164" s="912"/>
      <c r="MCT164" s="912"/>
      <c r="MCU164" s="912"/>
      <c r="MCV164" s="912"/>
      <c r="MCW164" s="912"/>
      <c r="MCX164" s="912"/>
      <c r="MCY164" s="912"/>
      <c r="MCZ164" s="912"/>
      <c r="MDA164" s="912"/>
      <c r="MDB164" s="912"/>
      <c r="MDC164" s="912"/>
      <c r="MDD164" s="912"/>
      <c r="MDE164" s="912"/>
      <c r="MDF164" s="912"/>
      <c r="MDG164" s="912"/>
      <c r="MDH164" s="912"/>
      <c r="MDI164" s="912"/>
      <c r="MDJ164" s="912"/>
      <c r="MDK164" s="912"/>
      <c r="MDL164" s="912"/>
      <c r="MDM164" s="912"/>
      <c r="MDN164" s="912"/>
      <c r="MDO164" s="912"/>
      <c r="MDP164" s="912"/>
      <c r="MDQ164" s="912"/>
      <c r="MDR164" s="912"/>
      <c r="MDS164" s="912"/>
      <c r="MDT164" s="912"/>
      <c r="MDU164" s="912"/>
      <c r="MDV164" s="912"/>
      <c r="MDW164" s="912"/>
      <c r="MDX164" s="912"/>
      <c r="MDY164" s="912"/>
      <c r="MDZ164" s="912"/>
      <c r="MEA164" s="912"/>
      <c r="MEB164" s="912"/>
      <c r="MEC164" s="912"/>
      <c r="MED164" s="912"/>
      <c r="MEE164" s="912"/>
      <c r="MEF164" s="912"/>
      <c r="MEG164" s="912"/>
      <c r="MEH164" s="912"/>
      <c r="MEI164" s="912"/>
      <c r="MEJ164" s="912"/>
      <c r="MEK164" s="912"/>
      <c r="MEL164" s="912"/>
      <c r="MEM164" s="912"/>
      <c r="MEN164" s="912"/>
      <c r="MEO164" s="912"/>
      <c r="MEP164" s="912"/>
      <c r="MEQ164" s="912"/>
      <c r="MER164" s="912"/>
      <c r="MES164" s="912"/>
      <c r="MET164" s="912"/>
      <c r="MEU164" s="912"/>
      <c r="MEV164" s="912"/>
      <c r="MEW164" s="912"/>
      <c r="MEX164" s="912"/>
      <c r="MEY164" s="912"/>
      <c r="MEZ164" s="912"/>
      <c r="MFA164" s="912"/>
      <c r="MFB164" s="912"/>
      <c r="MFC164" s="912"/>
      <c r="MFD164" s="912"/>
      <c r="MFE164" s="912"/>
      <c r="MFF164" s="912"/>
      <c r="MFG164" s="912"/>
      <c r="MFH164" s="912"/>
      <c r="MFI164" s="912"/>
      <c r="MFJ164" s="912"/>
      <c r="MFK164" s="912"/>
      <c r="MFL164" s="912"/>
      <c r="MFM164" s="912"/>
      <c r="MFN164" s="912"/>
      <c r="MFO164" s="912"/>
      <c r="MFP164" s="912"/>
      <c r="MFQ164" s="912"/>
      <c r="MFR164" s="912"/>
      <c r="MFS164" s="912"/>
      <c r="MFT164" s="912"/>
      <c r="MFU164" s="912"/>
      <c r="MFV164" s="912"/>
      <c r="MFW164" s="912"/>
      <c r="MFX164" s="912"/>
      <c r="MFY164" s="912"/>
      <c r="MFZ164" s="912"/>
      <c r="MGA164" s="912"/>
      <c r="MGB164" s="912"/>
      <c r="MGC164" s="912"/>
      <c r="MGD164" s="912"/>
      <c r="MGE164" s="912"/>
      <c r="MGF164" s="912"/>
      <c r="MGG164" s="912"/>
      <c r="MGH164" s="912"/>
      <c r="MGI164" s="912"/>
      <c r="MGJ164" s="912"/>
      <c r="MGK164" s="912"/>
      <c r="MGL164" s="912"/>
      <c r="MGM164" s="912"/>
      <c r="MGN164" s="912"/>
      <c r="MGO164" s="912"/>
      <c r="MGP164" s="912"/>
      <c r="MGQ164" s="912"/>
      <c r="MGR164" s="912"/>
      <c r="MGS164" s="912"/>
      <c r="MGT164" s="912"/>
      <c r="MGU164" s="912"/>
      <c r="MGV164" s="912"/>
      <c r="MGW164" s="912"/>
      <c r="MGX164" s="912"/>
      <c r="MGY164" s="912"/>
      <c r="MGZ164" s="912"/>
      <c r="MHA164" s="912"/>
      <c r="MHB164" s="912"/>
      <c r="MHC164" s="912"/>
      <c r="MHD164" s="912"/>
      <c r="MHE164" s="912"/>
      <c r="MHF164" s="912"/>
      <c r="MHG164" s="912"/>
      <c r="MHH164" s="912"/>
      <c r="MHI164" s="912"/>
      <c r="MHJ164" s="912"/>
      <c r="MHK164" s="912"/>
      <c r="MHL164" s="912"/>
      <c r="MHM164" s="912"/>
      <c r="MHN164" s="912"/>
      <c r="MHO164" s="912"/>
      <c r="MHP164" s="912"/>
      <c r="MHQ164" s="912"/>
      <c r="MHR164" s="912"/>
      <c r="MHS164" s="912"/>
      <c r="MHT164" s="912"/>
      <c r="MHU164" s="912"/>
      <c r="MHV164" s="912"/>
      <c r="MHW164" s="912"/>
      <c r="MHX164" s="912"/>
      <c r="MHY164" s="912"/>
      <c r="MHZ164" s="912"/>
      <c r="MIA164" s="912"/>
      <c r="MIB164" s="912"/>
      <c r="MIC164" s="912"/>
      <c r="MID164" s="912"/>
      <c r="MIE164" s="912"/>
      <c r="MIF164" s="912"/>
      <c r="MIG164" s="912"/>
      <c r="MIH164" s="912"/>
      <c r="MII164" s="912"/>
      <c r="MIJ164" s="912"/>
      <c r="MIK164" s="912"/>
      <c r="MIL164" s="912"/>
      <c r="MIM164" s="912"/>
      <c r="MIN164" s="912"/>
      <c r="MIO164" s="912"/>
      <c r="MIP164" s="912"/>
      <c r="MIQ164" s="912"/>
      <c r="MIR164" s="912"/>
      <c r="MIS164" s="912"/>
      <c r="MIT164" s="912"/>
      <c r="MIU164" s="912"/>
      <c r="MIV164" s="912"/>
      <c r="MIW164" s="912"/>
      <c r="MIX164" s="912"/>
      <c r="MIY164" s="912"/>
      <c r="MIZ164" s="912"/>
      <c r="MJA164" s="912"/>
      <c r="MJB164" s="912"/>
      <c r="MJC164" s="912"/>
      <c r="MJD164" s="912"/>
      <c r="MJE164" s="912"/>
      <c r="MJF164" s="912"/>
      <c r="MJG164" s="912"/>
      <c r="MJH164" s="912"/>
      <c r="MJI164" s="912"/>
      <c r="MJJ164" s="912"/>
      <c r="MJK164" s="912"/>
      <c r="MJL164" s="912"/>
      <c r="MJM164" s="912"/>
      <c r="MJN164" s="912"/>
      <c r="MJO164" s="912"/>
      <c r="MJP164" s="912"/>
      <c r="MJQ164" s="912"/>
      <c r="MJR164" s="912"/>
      <c r="MJS164" s="912"/>
      <c r="MJT164" s="912"/>
      <c r="MJU164" s="912"/>
      <c r="MJV164" s="912"/>
      <c r="MJW164" s="912"/>
      <c r="MJX164" s="912"/>
      <c r="MJY164" s="912"/>
      <c r="MJZ164" s="912"/>
      <c r="MKA164" s="912"/>
      <c r="MKB164" s="912"/>
      <c r="MKC164" s="912"/>
      <c r="MKD164" s="912"/>
      <c r="MKE164" s="912"/>
      <c r="MKF164" s="912"/>
      <c r="MKG164" s="912"/>
      <c r="MKH164" s="912"/>
      <c r="MKI164" s="912"/>
      <c r="MKJ164" s="912"/>
      <c r="MKK164" s="912"/>
      <c r="MKL164" s="912"/>
      <c r="MKM164" s="912"/>
      <c r="MKN164" s="912"/>
      <c r="MKO164" s="912"/>
      <c r="MKP164" s="912"/>
      <c r="MKQ164" s="912"/>
      <c r="MKR164" s="912"/>
      <c r="MKS164" s="912"/>
      <c r="MKT164" s="912"/>
      <c r="MKU164" s="912"/>
      <c r="MKV164" s="912"/>
      <c r="MKW164" s="912"/>
      <c r="MKX164" s="912"/>
      <c r="MKY164" s="912"/>
      <c r="MKZ164" s="912"/>
      <c r="MLA164" s="912"/>
      <c r="MLB164" s="912"/>
      <c r="MLC164" s="912"/>
      <c r="MLD164" s="912"/>
      <c r="MLE164" s="912"/>
      <c r="MLF164" s="912"/>
      <c r="MLG164" s="912"/>
      <c r="MLH164" s="912"/>
      <c r="MLI164" s="912"/>
      <c r="MLJ164" s="912"/>
      <c r="MLK164" s="912"/>
      <c r="MLL164" s="912"/>
      <c r="MLM164" s="912"/>
      <c r="MLN164" s="912"/>
      <c r="MLO164" s="912"/>
      <c r="MLP164" s="912"/>
      <c r="MLQ164" s="912"/>
      <c r="MLR164" s="912"/>
      <c r="MLS164" s="912"/>
      <c r="MLT164" s="912"/>
      <c r="MLU164" s="912"/>
      <c r="MLV164" s="912"/>
      <c r="MLW164" s="912"/>
      <c r="MLX164" s="912"/>
      <c r="MLY164" s="912"/>
      <c r="MLZ164" s="912"/>
      <c r="MMA164" s="912"/>
      <c r="MMB164" s="912"/>
      <c r="MMC164" s="912"/>
      <c r="MMD164" s="912"/>
      <c r="MME164" s="912"/>
      <c r="MMF164" s="912"/>
      <c r="MMG164" s="912"/>
      <c r="MMH164" s="912"/>
      <c r="MMI164" s="912"/>
      <c r="MMJ164" s="912"/>
      <c r="MMK164" s="912"/>
      <c r="MML164" s="912"/>
      <c r="MMM164" s="912"/>
      <c r="MMN164" s="912"/>
      <c r="MMO164" s="912"/>
      <c r="MMP164" s="912"/>
      <c r="MMQ164" s="912"/>
      <c r="MMR164" s="912"/>
      <c r="MMS164" s="912"/>
      <c r="MMT164" s="912"/>
      <c r="MMU164" s="912"/>
      <c r="MMV164" s="912"/>
      <c r="MMW164" s="912"/>
      <c r="MMX164" s="912"/>
      <c r="MMY164" s="912"/>
      <c r="MMZ164" s="912"/>
      <c r="MNA164" s="912"/>
      <c r="MNB164" s="912"/>
      <c r="MNC164" s="912"/>
      <c r="MND164" s="912"/>
      <c r="MNE164" s="912"/>
      <c r="MNF164" s="912"/>
      <c r="MNG164" s="912"/>
      <c r="MNH164" s="912"/>
      <c r="MNI164" s="912"/>
      <c r="MNJ164" s="912"/>
      <c r="MNK164" s="912"/>
      <c r="MNL164" s="912"/>
      <c r="MNM164" s="912"/>
      <c r="MNN164" s="912"/>
      <c r="MNO164" s="912"/>
      <c r="MNP164" s="912"/>
      <c r="MNQ164" s="912"/>
      <c r="MNR164" s="912"/>
      <c r="MNS164" s="912"/>
      <c r="MNT164" s="912"/>
      <c r="MNU164" s="912"/>
      <c r="MNV164" s="912"/>
      <c r="MNW164" s="912"/>
      <c r="MNX164" s="912"/>
      <c r="MNY164" s="912"/>
      <c r="MNZ164" s="912"/>
      <c r="MOA164" s="912"/>
      <c r="MOB164" s="912"/>
      <c r="MOC164" s="912"/>
      <c r="MOD164" s="912"/>
      <c r="MOE164" s="912"/>
      <c r="MOF164" s="912"/>
      <c r="MOG164" s="912"/>
      <c r="MOH164" s="912"/>
      <c r="MOI164" s="912"/>
      <c r="MOJ164" s="912"/>
      <c r="MOK164" s="912"/>
      <c r="MOL164" s="912"/>
      <c r="MOM164" s="912"/>
      <c r="MON164" s="912"/>
      <c r="MOO164" s="912"/>
      <c r="MOP164" s="912"/>
      <c r="MOQ164" s="912"/>
      <c r="MOR164" s="912"/>
      <c r="MOS164" s="912"/>
      <c r="MOT164" s="912"/>
      <c r="MOU164" s="912"/>
      <c r="MOV164" s="912"/>
      <c r="MOW164" s="912"/>
      <c r="MOX164" s="912"/>
      <c r="MOY164" s="912"/>
      <c r="MOZ164" s="912"/>
      <c r="MPA164" s="912"/>
      <c r="MPB164" s="912"/>
      <c r="MPC164" s="912"/>
      <c r="MPD164" s="912"/>
      <c r="MPE164" s="912"/>
      <c r="MPF164" s="912"/>
      <c r="MPG164" s="912"/>
      <c r="MPH164" s="912"/>
      <c r="MPI164" s="912"/>
      <c r="MPJ164" s="912"/>
      <c r="MPK164" s="912"/>
      <c r="MPL164" s="912"/>
      <c r="MPM164" s="912"/>
      <c r="MPN164" s="912"/>
      <c r="MPO164" s="912"/>
      <c r="MPP164" s="912"/>
      <c r="MPQ164" s="912"/>
      <c r="MPR164" s="912"/>
      <c r="MPS164" s="912"/>
      <c r="MPT164" s="912"/>
      <c r="MPU164" s="912"/>
      <c r="MPV164" s="912"/>
      <c r="MPW164" s="912"/>
      <c r="MPX164" s="912"/>
      <c r="MPY164" s="912"/>
      <c r="MPZ164" s="912"/>
      <c r="MQA164" s="912"/>
      <c r="MQB164" s="912"/>
      <c r="MQC164" s="912"/>
      <c r="MQD164" s="912"/>
      <c r="MQE164" s="912"/>
      <c r="MQF164" s="912"/>
      <c r="MQG164" s="912"/>
      <c r="MQH164" s="912"/>
      <c r="MQI164" s="912"/>
      <c r="MQJ164" s="912"/>
      <c r="MQK164" s="912"/>
      <c r="MQL164" s="912"/>
      <c r="MQM164" s="912"/>
      <c r="MQN164" s="912"/>
      <c r="MQO164" s="912"/>
      <c r="MQP164" s="912"/>
      <c r="MQQ164" s="912"/>
      <c r="MQR164" s="912"/>
      <c r="MQS164" s="912"/>
      <c r="MQT164" s="912"/>
      <c r="MQU164" s="912"/>
      <c r="MQV164" s="912"/>
      <c r="MQW164" s="912"/>
      <c r="MQX164" s="912"/>
      <c r="MQY164" s="912"/>
      <c r="MQZ164" s="912"/>
      <c r="MRA164" s="912"/>
      <c r="MRB164" s="912"/>
      <c r="MRC164" s="912"/>
      <c r="MRD164" s="912"/>
      <c r="MRE164" s="912"/>
      <c r="MRF164" s="912"/>
      <c r="MRG164" s="912"/>
      <c r="MRH164" s="912"/>
      <c r="MRI164" s="912"/>
      <c r="MRJ164" s="912"/>
      <c r="MRK164" s="912"/>
      <c r="MRL164" s="912"/>
      <c r="MRM164" s="912"/>
      <c r="MRN164" s="912"/>
      <c r="MRO164" s="912"/>
      <c r="MRP164" s="912"/>
      <c r="MRQ164" s="912"/>
      <c r="MRR164" s="912"/>
      <c r="MRS164" s="912"/>
      <c r="MRT164" s="912"/>
      <c r="MRU164" s="912"/>
      <c r="MRV164" s="912"/>
      <c r="MRW164" s="912"/>
      <c r="MRX164" s="912"/>
      <c r="MRY164" s="912"/>
      <c r="MRZ164" s="912"/>
      <c r="MSA164" s="912"/>
      <c r="MSB164" s="912"/>
      <c r="MSC164" s="912"/>
      <c r="MSD164" s="912"/>
      <c r="MSE164" s="912"/>
      <c r="MSF164" s="912"/>
      <c r="MSG164" s="912"/>
      <c r="MSH164" s="912"/>
      <c r="MSI164" s="912"/>
      <c r="MSJ164" s="912"/>
      <c r="MSK164" s="912"/>
      <c r="MSL164" s="912"/>
      <c r="MSM164" s="912"/>
      <c r="MSN164" s="912"/>
      <c r="MSO164" s="912"/>
      <c r="MSP164" s="912"/>
      <c r="MSQ164" s="912"/>
      <c r="MSR164" s="912"/>
      <c r="MSS164" s="912"/>
      <c r="MST164" s="912"/>
      <c r="MSU164" s="912"/>
      <c r="MSV164" s="912"/>
      <c r="MSW164" s="912"/>
      <c r="MSX164" s="912"/>
      <c r="MSY164" s="912"/>
      <c r="MSZ164" s="912"/>
      <c r="MTA164" s="912"/>
      <c r="MTB164" s="912"/>
      <c r="MTC164" s="912"/>
      <c r="MTD164" s="912"/>
      <c r="MTE164" s="912"/>
      <c r="MTF164" s="912"/>
      <c r="MTG164" s="912"/>
      <c r="MTH164" s="912"/>
      <c r="MTI164" s="912"/>
      <c r="MTJ164" s="912"/>
      <c r="MTK164" s="912"/>
      <c r="MTL164" s="912"/>
      <c r="MTM164" s="912"/>
      <c r="MTN164" s="912"/>
      <c r="MTO164" s="912"/>
      <c r="MTP164" s="912"/>
      <c r="MTQ164" s="912"/>
      <c r="MTR164" s="912"/>
      <c r="MTS164" s="912"/>
      <c r="MTT164" s="912"/>
      <c r="MTU164" s="912"/>
      <c r="MTV164" s="912"/>
      <c r="MTW164" s="912"/>
      <c r="MTX164" s="912"/>
      <c r="MTY164" s="912"/>
      <c r="MTZ164" s="912"/>
      <c r="MUA164" s="912"/>
      <c r="MUB164" s="912"/>
      <c r="MUC164" s="912"/>
      <c r="MUD164" s="912"/>
      <c r="MUE164" s="912"/>
      <c r="MUF164" s="912"/>
      <c r="MUG164" s="912"/>
      <c r="MUH164" s="912"/>
      <c r="MUI164" s="912"/>
      <c r="MUJ164" s="912"/>
      <c r="MUK164" s="912"/>
      <c r="MUL164" s="912"/>
      <c r="MUM164" s="912"/>
      <c r="MUN164" s="912"/>
      <c r="MUO164" s="912"/>
      <c r="MUP164" s="912"/>
      <c r="MUQ164" s="912"/>
      <c r="MUR164" s="912"/>
      <c r="MUS164" s="912"/>
      <c r="MUT164" s="912"/>
      <c r="MUU164" s="912"/>
      <c r="MUV164" s="912"/>
      <c r="MUW164" s="912"/>
      <c r="MUX164" s="912"/>
      <c r="MUY164" s="912"/>
      <c r="MUZ164" s="912"/>
      <c r="MVA164" s="912"/>
      <c r="MVB164" s="912"/>
      <c r="MVC164" s="912"/>
      <c r="MVD164" s="912"/>
      <c r="MVE164" s="912"/>
      <c r="MVF164" s="912"/>
      <c r="MVG164" s="912"/>
      <c r="MVH164" s="912"/>
      <c r="MVI164" s="912"/>
      <c r="MVJ164" s="912"/>
      <c r="MVK164" s="912"/>
      <c r="MVL164" s="912"/>
      <c r="MVM164" s="912"/>
      <c r="MVN164" s="912"/>
      <c r="MVO164" s="912"/>
      <c r="MVP164" s="912"/>
      <c r="MVQ164" s="912"/>
      <c r="MVR164" s="912"/>
      <c r="MVS164" s="912"/>
      <c r="MVT164" s="912"/>
      <c r="MVU164" s="912"/>
      <c r="MVV164" s="912"/>
      <c r="MVW164" s="912"/>
      <c r="MVX164" s="912"/>
      <c r="MVY164" s="912"/>
      <c r="MVZ164" s="912"/>
      <c r="MWA164" s="912"/>
      <c r="MWB164" s="912"/>
      <c r="MWC164" s="912"/>
      <c r="MWD164" s="912"/>
      <c r="MWE164" s="912"/>
      <c r="MWF164" s="912"/>
      <c r="MWG164" s="912"/>
      <c r="MWH164" s="912"/>
      <c r="MWI164" s="912"/>
      <c r="MWJ164" s="912"/>
      <c r="MWK164" s="912"/>
      <c r="MWL164" s="912"/>
      <c r="MWM164" s="912"/>
      <c r="MWN164" s="912"/>
      <c r="MWO164" s="912"/>
      <c r="MWP164" s="912"/>
      <c r="MWQ164" s="912"/>
      <c r="MWR164" s="912"/>
      <c r="MWS164" s="912"/>
      <c r="MWT164" s="912"/>
      <c r="MWU164" s="912"/>
      <c r="MWV164" s="912"/>
      <c r="MWW164" s="912"/>
      <c r="MWX164" s="912"/>
      <c r="MWY164" s="912"/>
      <c r="MWZ164" s="912"/>
      <c r="MXA164" s="912"/>
      <c r="MXB164" s="912"/>
      <c r="MXC164" s="912"/>
      <c r="MXD164" s="912"/>
      <c r="MXE164" s="912"/>
      <c r="MXF164" s="912"/>
      <c r="MXG164" s="912"/>
      <c r="MXH164" s="912"/>
      <c r="MXI164" s="912"/>
      <c r="MXJ164" s="912"/>
      <c r="MXK164" s="912"/>
      <c r="MXL164" s="912"/>
      <c r="MXM164" s="912"/>
      <c r="MXN164" s="912"/>
      <c r="MXO164" s="912"/>
      <c r="MXP164" s="912"/>
      <c r="MXQ164" s="912"/>
      <c r="MXR164" s="912"/>
      <c r="MXS164" s="912"/>
      <c r="MXT164" s="912"/>
      <c r="MXU164" s="912"/>
      <c r="MXV164" s="912"/>
      <c r="MXW164" s="912"/>
      <c r="MXX164" s="912"/>
      <c r="MXY164" s="912"/>
      <c r="MXZ164" s="912"/>
      <c r="MYA164" s="912"/>
      <c r="MYB164" s="912"/>
      <c r="MYC164" s="912"/>
      <c r="MYD164" s="912"/>
      <c r="MYE164" s="912"/>
      <c r="MYF164" s="912"/>
      <c r="MYG164" s="912"/>
      <c r="MYH164" s="912"/>
      <c r="MYI164" s="912"/>
      <c r="MYJ164" s="912"/>
      <c r="MYK164" s="912"/>
      <c r="MYL164" s="912"/>
      <c r="MYM164" s="912"/>
      <c r="MYN164" s="912"/>
      <c r="MYO164" s="912"/>
      <c r="MYP164" s="912"/>
      <c r="MYQ164" s="912"/>
      <c r="MYR164" s="912"/>
      <c r="MYS164" s="912"/>
      <c r="MYT164" s="912"/>
      <c r="MYU164" s="912"/>
      <c r="MYV164" s="912"/>
      <c r="MYW164" s="912"/>
      <c r="MYX164" s="912"/>
      <c r="MYY164" s="912"/>
      <c r="MYZ164" s="912"/>
      <c r="MZA164" s="912"/>
      <c r="MZB164" s="912"/>
      <c r="MZC164" s="912"/>
      <c r="MZD164" s="912"/>
      <c r="MZE164" s="912"/>
      <c r="MZF164" s="912"/>
      <c r="MZG164" s="912"/>
      <c r="MZH164" s="912"/>
      <c r="MZI164" s="912"/>
      <c r="MZJ164" s="912"/>
      <c r="MZK164" s="912"/>
      <c r="MZL164" s="912"/>
      <c r="MZM164" s="912"/>
      <c r="MZN164" s="912"/>
      <c r="MZO164" s="912"/>
      <c r="MZP164" s="912"/>
      <c r="MZQ164" s="912"/>
      <c r="MZR164" s="912"/>
      <c r="MZS164" s="912"/>
      <c r="MZT164" s="912"/>
      <c r="MZU164" s="912"/>
      <c r="MZV164" s="912"/>
      <c r="MZW164" s="912"/>
      <c r="MZX164" s="912"/>
      <c r="MZY164" s="912"/>
      <c r="MZZ164" s="912"/>
      <c r="NAA164" s="912"/>
      <c r="NAB164" s="912"/>
      <c r="NAC164" s="912"/>
      <c r="NAD164" s="912"/>
      <c r="NAE164" s="912"/>
      <c r="NAF164" s="912"/>
      <c r="NAG164" s="912"/>
      <c r="NAH164" s="912"/>
      <c r="NAI164" s="912"/>
      <c r="NAJ164" s="912"/>
      <c r="NAK164" s="912"/>
      <c r="NAL164" s="912"/>
      <c r="NAM164" s="912"/>
      <c r="NAN164" s="912"/>
      <c r="NAO164" s="912"/>
      <c r="NAP164" s="912"/>
      <c r="NAQ164" s="912"/>
      <c r="NAR164" s="912"/>
      <c r="NAS164" s="912"/>
      <c r="NAT164" s="912"/>
      <c r="NAU164" s="912"/>
      <c r="NAV164" s="912"/>
      <c r="NAW164" s="912"/>
      <c r="NAX164" s="912"/>
      <c r="NAY164" s="912"/>
      <c r="NAZ164" s="912"/>
      <c r="NBA164" s="912"/>
      <c r="NBB164" s="912"/>
      <c r="NBC164" s="912"/>
      <c r="NBD164" s="912"/>
      <c r="NBE164" s="912"/>
      <c r="NBF164" s="912"/>
      <c r="NBG164" s="912"/>
      <c r="NBH164" s="912"/>
      <c r="NBI164" s="912"/>
      <c r="NBJ164" s="912"/>
      <c r="NBK164" s="912"/>
      <c r="NBL164" s="912"/>
      <c r="NBM164" s="912"/>
      <c r="NBN164" s="912"/>
      <c r="NBO164" s="912"/>
      <c r="NBP164" s="912"/>
      <c r="NBQ164" s="912"/>
      <c r="NBR164" s="912"/>
      <c r="NBS164" s="912"/>
      <c r="NBT164" s="912"/>
      <c r="NBU164" s="912"/>
      <c r="NBV164" s="912"/>
      <c r="NBW164" s="912"/>
      <c r="NBX164" s="912"/>
      <c r="NBY164" s="912"/>
      <c r="NBZ164" s="912"/>
      <c r="NCA164" s="912"/>
      <c r="NCB164" s="912"/>
      <c r="NCC164" s="912"/>
      <c r="NCD164" s="912"/>
      <c r="NCE164" s="912"/>
      <c r="NCF164" s="912"/>
      <c r="NCG164" s="912"/>
      <c r="NCH164" s="912"/>
      <c r="NCI164" s="912"/>
      <c r="NCJ164" s="912"/>
      <c r="NCK164" s="912"/>
      <c r="NCL164" s="912"/>
      <c r="NCM164" s="912"/>
      <c r="NCN164" s="912"/>
      <c r="NCO164" s="912"/>
      <c r="NCP164" s="912"/>
      <c r="NCQ164" s="912"/>
      <c r="NCR164" s="912"/>
      <c r="NCS164" s="912"/>
      <c r="NCT164" s="912"/>
      <c r="NCU164" s="912"/>
      <c r="NCV164" s="912"/>
      <c r="NCW164" s="912"/>
      <c r="NCX164" s="912"/>
      <c r="NCY164" s="912"/>
      <c r="NCZ164" s="912"/>
      <c r="NDA164" s="912"/>
      <c r="NDB164" s="912"/>
      <c r="NDC164" s="912"/>
      <c r="NDD164" s="912"/>
      <c r="NDE164" s="912"/>
      <c r="NDF164" s="912"/>
      <c r="NDG164" s="912"/>
      <c r="NDH164" s="912"/>
      <c r="NDI164" s="912"/>
      <c r="NDJ164" s="912"/>
      <c r="NDK164" s="912"/>
      <c r="NDL164" s="912"/>
      <c r="NDM164" s="912"/>
      <c r="NDN164" s="912"/>
      <c r="NDO164" s="912"/>
      <c r="NDP164" s="912"/>
      <c r="NDQ164" s="912"/>
      <c r="NDR164" s="912"/>
      <c r="NDS164" s="912"/>
      <c r="NDT164" s="912"/>
      <c r="NDU164" s="912"/>
      <c r="NDV164" s="912"/>
      <c r="NDW164" s="912"/>
      <c r="NDX164" s="912"/>
      <c r="NDY164" s="912"/>
      <c r="NDZ164" s="912"/>
      <c r="NEA164" s="912"/>
      <c r="NEB164" s="912"/>
      <c r="NEC164" s="912"/>
      <c r="NED164" s="912"/>
      <c r="NEE164" s="912"/>
      <c r="NEF164" s="912"/>
      <c r="NEG164" s="912"/>
      <c r="NEH164" s="912"/>
      <c r="NEI164" s="912"/>
      <c r="NEJ164" s="912"/>
      <c r="NEK164" s="912"/>
      <c r="NEL164" s="912"/>
      <c r="NEM164" s="912"/>
      <c r="NEN164" s="912"/>
      <c r="NEO164" s="912"/>
      <c r="NEP164" s="912"/>
      <c r="NEQ164" s="912"/>
      <c r="NER164" s="912"/>
      <c r="NES164" s="912"/>
      <c r="NET164" s="912"/>
      <c r="NEU164" s="912"/>
      <c r="NEV164" s="912"/>
      <c r="NEW164" s="912"/>
      <c r="NEX164" s="912"/>
      <c r="NEY164" s="912"/>
      <c r="NEZ164" s="912"/>
      <c r="NFA164" s="912"/>
      <c r="NFB164" s="912"/>
      <c r="NFC164" s="912"/>
      <c r="NFD164" s="912"/>
      <c r="NFE164" s="912"/>
      <c r="NFF164" s="912"/>
      <c r="NFG164" s="912"/>
      <c r="NFH164" s="912"/>
      <c r="NFI164" s="912"/>
      <c r="NFJ164" s="912"/>
      <c r="NFK164" s="912"/>
      <c r="NFL164" s="912"/>
      <c r="NFM164" s="912"/>
      <c r="NFN164" s="912"/>
      <c r="NFO164" s="912"/>
      <c r="NFP164" s="912"/>
      <c r="NFQ164" s="912"/>
      <c r="NFR164" s="912"/>
      <c r="NFS164" s="912"/>
      <c r="NFT164" s="912"/>
      <c r="NFU164" s="912"/>
      <c r="NFV164" s="912"/>
      <c r="NFW164" s="912"/>
      <c r="NFX164" s="912"/>
      <c r="NFY164" s="912"/>
      <c r="NFZ164" s="912"/>
      <c r="NGA164" s="912"/>
      <c r="NGB164" s="912"/>
      <c r="NGC164" s="912"/>
      <c r="NGD164" s="912"/>
      <c r="NGE164" s="912"/>
      <c r="NGF164" s="912"/>
      <c r="NGG164" s="912"/>
      <c r="NGH164" s="912"/>
      <c r="NGI164" s="912"/>
      <c r="NGJ164" s="912"/>
      <c r="NGK164" s="912"/>
      <c r="NGL164" s="912"/>
      <c r="NGM164" s="912"/>
      <c r="NGN164" s="912"/>
      <c r="NGO164" s="912"/>
      <c r="NGP164" s="912"/>
      <c r="NGQ164" s="912"/>
      <c r="NGR164" s="912"/>
      <c r="NGS164" s="912"/>
      <c r="NGT164" s="912"/>
      <c r="NGU164" s="912"/>
      <c r="NGV164" s="912"/>
      <c r="NGW164" s="912"/>
      <c r="NGX164" s="912"/>
      <c r="NGY164" s="912"/>
      <c r="NGZ164" s="912"/>
      <c r="NHA164" s="912"/>
      <c r="NHB164" s="912"/>
      <c r="NHC164" s="912"/>
      <c r="NHD164" s="912"/>
      <c r="NHE164" s="912"/>
      <c r="NHF164" s="912"/>
      <c r="NHG164" s="912"/>
      <c r="NHH164" s="912"/>
      <c r="NHI164" s="912"/>
      <c r="NHJ164" s="912"/>
      <c r="NHK164" s="912"/>
      <c r="NHL164" s="912"/>
      <c r="NHM164" s="912"/>
      <c r="NHN164" s="912"/>
      <c r="NHO164" s="912"/>
      <c r="NHP164" s="912"/>
      <c r="NHQ164" s="912"/>
      <c r="NHR164" s="912"/>
      <c r="NHS164" s="912"/>
      <c r="NHT164" s="912"/>
      <c r="NHU164" s="912"/>
      <c r="NHV164" s="912"/>
      <c r="NHW164" s="912"/>
      <c r="NHX164" s="912"/>
      <c r="NHY164" s="912"/>
      <c r="NHZ164" s="912"/>
      <c r="NIA164" s="912"/>
      <c r="NIB164" s="912"/>
      <c r="NIC164" s="912"/>
      <c r="NID164" s="912"/>
      <c r="NIE164" s="912"/>
      <c r="NIF164" s="912"/>
      <c r="NIG164" s="912"/>
      <c r="NIH164" s="912"/>
      <c r="NII164" s="912"/>
      <c r="NIJ164" s="912"/>
      <c r="NIK164" s="912"/>
      <c r="NIL164" s="912"/>
      <c r="NIM164" s="912"/>
      <c r="NIN164" s="912"/>
      <c r="NIO164" s="912"/>
      <c r="NIP164" s="912"/>
      <c r="NIQ164" s="912"/>
      <c r="NIR164" s="912"/>
      <c r="NIS164" s="912"/>
      <c r="NIT164" s="912"/>
      <c r="NIU164" s="912"/>
      <c r="NIV164" s="912"/>
      <c r="NIW164" s="912"/>
      <c r="NIX164" s="912"/>
      <c r="NIY164" s="912"/>
      <c r="NIZ164" s="912"/>
      <c r="NJA164" s="912"/>
      <c r="NJB164" s="912"/>
      <c r="NJC164" s="912"/>
      <c r="NJD164" s="912"/>
      <c r="NJE164" s="912"/>
      <c r="NJF164" s="912"/>
      <c r="NJG164" s="912"/>
      <c r="NJH164" s="912"/>
      <c r="NJI164" s="912"/>
      <c r="NJJ164" s="912"/>
      <c r="NJK164" s="912"/>
      <c r="NJL164" s="912"/>
      <c r="NJM164" s="912"/>
      <c r="NJN164" s="912"/>
      <c r="NJO164" s="912"/>
      <c r="NJP164" s="912"/>
      <c r="NJQ164" s="912"/>
      <c r="NJR164" s="912"/>
      <c r="NJS164" s="912"/>
      <c r="NJT164" s="912"/>
      <c r="NJU164" s="912"/>
      <c r="NJV164" s="912"/>
      <c r="NJW164" s="912"/>
      <c r="NJX164" s="912"/>
      <c r="NJY164" s="912"/>
      <c r="NJZ164" s="912"/>
      <c r="NKA164" s="912"/>
      <c r="NKB164" s="912"/>
      <c r="NKC164" s="912"/>
      <c r="NKD164" s="912"/>
      <c r="NKE164" s="912"/>
      <c r="NKF164" s="912"/>
      <c r="NKG164" s="912"/>
      <c r="NKH164" s="912"/>
      <c r="NKI164" s="912"/>
      <c r="NKJ164" s="912"/>
      <c r="NKK164" s="912"/>
      <c r="NKL164" s="912"/>
      <c r="NKM164" s="912"/>
      <c r="NKN164" s="912"/>
      <c r="NKO164" s="912"/>
      <c r="NKP164" s="912"/>
      <c r="NKQ164" s="912"/>
      <c r="NKR164" s="912"/>
      <c r="NKS164" s="912"/>
      <c r="NKT164" s="912"/>
      <c r="NKU164" s="912"/>
      <c r="NKV164" s="912"/>
      <c r="NKW164" s="912"/>
      <c r="NKX164" s="912"/>
      <c r="NKY164" s="912"/>
      <c r="NKZ164" s="912"/>
      <c r="NLA164" s="912"/>
      <c r="NLB164" s="912"/>
      <c r="NLC164" s="912"/>
      <c r="NLD164" s="912"/>
      <c r="NLE164" s="912"/>
      <c r="NLF164" s="912"/>
      <c r="NLG164" s="912"/>
      <c r="NLH164" s="912"/>
      <c r="NLI164" s="912"/>
      <c r="NLJ164" s="912"/>
      <c r="NLK164" s="912"/>
      <c r="NLL164" s="912"/>
      <c r="NLM164" s="912"/>
      <c r="NLN164" s="912"/>
      <c r="NLO164" s="912"/>
      <c r="NLP164" s="912"/>
      <c r="NLQ164" s="912"/>
      <c r="NLR164" s="912"/>
      <c r="NLS164" s="912"/>
      <c r="NLT164" s="912"/>
      <c r="NLU164" s="912"/>
      <c r="NLV164" s="912"/>
      <c r="NLW164" s="912"/>
      <c r="NLX164" s="912"/>
      <c r="NLY164" s="912"/>
      <c r="NLZ164" s="912"/>
      <c r="NMA164" s="912"/>
      <c r="NMB164" s="912"/>
      <c r="NMC164" s="912"/>
      <c r="NMD164" s="912"/>
      <c r="NME164" s="912"/>
      <c r="NMF164" s="912"/>
      <c r="NMG164" s="912"/>
      <c r="NMH164" s="912"/>
      <c r="NMI164" s="912"/>
      <c r="NMJ164" s="912"/>
      <c r="NMK164" s="912"/>
      <c r="NML164" s="912"/>
      <c r="NMM164" s="912"/>
      <c r="NMN164" s="912"/>
      <c r="NMO164" s="912"/>
      <c r="NMP164" s="912"/>
      <c r="NMQ164" s="912"/>
      <c r="NMR164" s="912"/>
      <c r="NMS164" s="912"/>
      <c r="NMT164" s="912"/>
      <c r="NMU164" s="912"/>
      <c r="NMV164" s="912"/>
      <c r="NMW164" s="912"/>
      <c r="NMX164" s="912"/>
      <c r="NMY164" s="912"/>
      <c r="NMZ164" s="912"/>
      <c r="NNA164" s="912"/>
      <c r="NNB164" s="912"/>
      <c r="NNC164" s="912"/>
      <c r="NND164" s="912"/>
      <c r="NNE164" s="912"/>
      <c r="NNF164" s="912"/>
      <c r="NNG164" s="912"/>
      <c r="NNH164" s="912"/>
      <c r="NNI164" s="912"/>
      <c r="NNJ164" s="912"/>
      <c r="NNK164" s="912"/>
      <c r="NNL164" s="912"/>
      <c r="NNM164" s="912"/>
      <c r="NNN164" s="912"/>
      <c r="NNO164" s="912"/>
      <c r="NNP164" s="912"/>
      <c r="NNQ164" s="912"/>
      <c r="NNR164" s="912"/>
      <c r="NNS164" s="912"/>
      <c r="NNT164" s="912"/>
      <c r="NNU164" s="912"/>
      <c r="NNV164" s="912"/>
      <c r="NNW164" s="912"/>
      <c r="NNX164" s="912"/>
      <c r="NNY164" s="912"/>
      <c r="NNZ164" s="912"/>
      <c r="NOA164" s="912"/>
      <c r="NOB164" s="912"/>
      <c r="NOC164" s="912"/>
      <c r="NOD164" s="912"/>
      <c r="NOE164" s="912"/>
      <c r="NOF164" s="912"/>
      <c r="NOG164" s="912"/>
      <c r="NOH164" s="912"/>
      <c r="NOI164" s="912"/>
      <c r="NOJ164" s="912"/>
      <c r="NOK164" s="912"/>
      <c r="NOL164" s="912"/>
      <c r="NOM164" s="912"/>
      <c r="NON164" s="912"/>
      <c r="NOO164" s="912"/>
      <c r="NOP164" s="912"/>
      <c r="NOQ164" s="912"/>
      <c r="NOR164" s="912"/>
      <c r="NOS164" s="912"/>
      <c r="NOT164" s="912"/>
      <c r="NOU164" s="912"/>
      <c r="NOV164" s="912"/>
      <c r="NOW164" s="912"/>
      <c r="NOX164" s="912"/>
      <c r="NOY164" s="912"/>
      <c r="NOZ164" s="912"/>
      <c r="NPA164" s="912"/>
      <c r="NPB164" s="912"/>
      <c r="NPC164" s="912"/>
      <c r="NPD164" s="912"/>
      <c r="NPE164" s="912"/>
      <c r="NPF164" s="912"/>
      <c r="NPG164" s="912"/>
      <c r="NPH164" s="912"/>
      <c r="NPI164" s="912"/>
      <c r="NPJ164" s="912"/>
      <c r="NPK164" s="912"/>
      <c r="NPL164" s="912"/>
      <c r="NPM164" s="912"/>
      <c r="NPN164" s="912"/>
      <c r="NPO164" s="912"/>
      <c r="NPP164" s="912"/>
      <c r="NPQ164" s="912"/>
      <c r="NPR164" s="912"/>
      <c r="NPS164" s="912"/>
      <c r="NPT164" s="912"/>
      <c r="NPU164" s="912"/>
      <c r="NPV164" s="912"/>
      <c r="NPW164" s="912"/>
      <c r="NPX164" s="912"/>
      <c r="NPY164" s="912"/>
      <c r="NPZ164" s="912"/>
      <c r="NQA164" s="912"/>
      <c r="NQB164" s="912"/>
      <c r="NQC164" s="912"/>
      <c r="NQD164" s="912"/>
      <c r="NQE164" s="912"/>
      <c r="NQF164" s="912"/>
      <c r="NQG164" s="912"/>
      <c r="NQH164" s="912"/>
      <c r="NQI164" s="912"/>
      <c r="NQJ164" s="912"/>
      <c r="NQK164" s="912"/>
      <c r="NQL164" s="912"/>
      <c r="NQM164" s="912"/>
      <c r="NQN164" s="912"/>
      <c r="NQO164" s="912"/>
      <c r="NQP164" s="912"/>
      <c r="NQQ164" s="912"/>
      <c r="NQR164" s="912"/>
      <c r="NQS164" s="912"/>
      <c r="NQT164" s="912"/>
      <c r="NQU164" s="912"/>
      <c r="NQV164" s="912"/>
      <c r="NQW164" s="912"/>
      <c r="NQX164" s="912"/>
      <c r="NQY164" s="912"/>
      <c r="NQZ164" s="912"/>
      <c r="NRA164" s="912"/>
      <c r="NRB164" s="912"/>
      <c r="NRC164" s="912"/>
      <c r="NRD164" s="912"/>
      <c r="NRE164" s="912"/>
      <c r="NRF164" s="912"/>
      <c r="NRG164" s="912"/>
      <c r="NRH164" s="912"/>
      <c r="NRI164" s="912"/>
      <c r="NRJ164" s="912"/>
      <c r="NRK164" s="912"/>
      <c r="NRL164" s="912"/>
      <c r="NRM164" s="912"/>
      <c r="NRN164" s="912"/>
      <c r="NRO164" s="912"/>
      <c r="NRP164" s="912"/>
      <c r="NRQ164" s="912"/>
      <c r="NRR164" s="912"/>
      <c r="NRS164" s="912"/>
      <c r="NRT164" s="912"/>
      <c r="NRU164" s="912"/>
      <c r="NRV164" s="912"/>
      <c r="NRW164" s="912"/>
      <c r="NRX164" s="912"/>
      <c r="NRY164" s="912"/>
      <c r="NRZ164" s="912"/>
      <c r="NSA164" s="912"/>
      <c r="NSB164" s="912"/>
      <c r="NSC164" s="912"/>
      <c r="NSD164" s="912"/>
      <c r="NSE164" s="912"/>
      <c r="NSF164" s="912"/>
      <c r="NSG164" s="912"/>
      <c r="NSH164" s="912"/>
      <c r="NSI164" s="912"/>
      <c r="NSJ164" s="912"/>
      <c r="NSK164" s="912"/>
      <c r="NSL164" s="912"/>
      <c r="NSM164" s="912"/>
      <c r="NSN164" s="912"/>
      <c r="NSO164" s="912"/>
      <c r="NSP164" s="912"/>
      <c r="NSQ164" s="912"/>
      <c r="NSR164" s="912"/>
      <c r="NSS164" s="912"/>
      <c r="NST164" s="912"/>
      <c r="NSU164" s="912"/>
      <c r="NSV164" s="912"/>
      <c r="NSW164" s="912"/>
      <c r="NSX164" s="912"/>
      <c r="NSY164" s="912"/>
      <c r="NSZ164" s="912"/>
      <c r="NTA164" s="912"/>
      <c r="NTB164" s="912"/>
      <c r="NTC164" s="912"/>
      <c r="NTD164" s="912"/>
      <c r="NTE164" s="912"/>
      <c r="NTF164" s="912"/>
      <c r="NTG164" s="912"/>
      <c r="NTH164" s="912"/>
      <c r="NTI164" s="912"/>
      <c r="NTJ164" s="912"/>
      <c r="NTK164" s="912"/>
      <c r="NTL164" s="912"/>
      <c r="NTM164" s="912"/>
      <c r="NTN164" s="912"/>
      <c r="NTO164" s="912"/>
      <c r="NTP164" s="912"/>
      <c r="NTQ164" s="912"/>
      <c r="NTR164" s="912"/>
      <c r="NTS164" s="912"/>
      <c r="NTT164" s="912"/>
      <c r="NTU164" s="912"/>
      <c r="NTV164" s="912"/>
      <c r="NTW164" s="912"/>
      <c r="NTX164" s="912"/>
      <c r="NTY164" s="912"/>
      <c r="NTZ164" s="912"/>
      <c r="NUA164" s="912"/>
      <c r="NUB164" s="912"/>
      <c r="NUC164" s="912"/>
      <c r="NUD164" s="912"/>
      <c r="NUE164" s="912"/>
      <c r="NUF164" s="912"/>
      <c r="NUG164" s="912"/>
      <c r="NUH164" s="912"/>
      <c r="NUI164" s="912"/>
      <c r="NUJ164" s="912"/>
      <c r="NUK164" s="912"/>
      <c r="NUL164" s="912"/>
      <c r="NUM164" s="912"/>
      <c r="NUN164" s="912"/>
      <c r="NUO164" s="912"/>
      <c r="NUP164" s="912"/>
      <c r="NUQ164" s="912"/>
      <c r="NUR164" s="912"/>
      <c r="NUS164" s="912"/>
      <c r="NUT164" s="912"/>
      <c r="NUU164" s="912"/>
      <c r="NUV164" s="912"/>
      <c r="NUW164" s="912"/>
      <c r="NUX164" s="912"/>
      <c r="NUY164" s="912"/>
      <c r="NUZ164" s="912"/>
      <c r="NVA164" s="912"/>
      <c r="NVB164" s="912"/>
      <c r="NVC164" s="912"/>
      <c r="NVD164" s="912"/>
      <c r="NVE164" s="912"/>
      <c r="NVF164" s="912"/>
      <c r="NVG164" s="912"/>
      <c r="NVH164" s="912"/>
      <c r="NVI164" s="912"/>
      <c r="NVJ164" s="912"/>
      <c r="NVK164" s="912"/>
      <c r="NVL164" s="912"/>
      <c r="NVM164" s="912"/>
      <c r="NVN164" s="912"/>
      <c r="NVO164" s="912"/>
      <c r="NVP164" s="912"/>
      <c r="NVQ164" s="912"/>
      <c r="NVR164" s="912"/>
      <c r="NVS164" s="912"/>
      <c r="NVT164" s="912"/>
      <c r="NVU164" s="912"/>
      <c r="NVV164" s="912"/>
      <c r="NVW164" s="912"/>
      <c r="NVX164" s="912"/>
      <c r="NVY164" s="912"/>
      <c r="NVZ164" s="912"/>
      <c r="NWA164" s="912"/>
      <c r="NWB164" s="912"/>
      <c r="NWC164" s="912"/>
      <c r="NWD164" s="912"/>
      <c r="NWE164" s="912"/>
      <c r="NWF164" s="912"/>
      <c r="NWG164" s="912"/>
      <c r="NWH164" s="912"/>
      <c r="NWI164" s="912"/>
      <c r="NWJ164" s="912"/>
      <c r="NWK164" s="912"/>
      <c r="NWL164" s="912"/>
      <c r="NWM164" s="912"/>
      <c r="NWN164" s="912"/>
      <c r="NWO164" s="912"/>
      <c r="NWP164" s="912"/>
      <c r="NWQ164" s="912"/>
      <c r="NWR164" s="912"/>
      <c r="NWS164" s="912"/>
      <c r="NWT164" s="912"/>
      <c r="NWU164" s="912"/>
      <c r="NWV164" s="912"/>
      <c r="NWW164" s="912"/>
      <c r="NWX164" s="912"/>
      <c r="NWY164" s="912"/>
      <c r="NWZ164" s="912"/>
      <c r="NXA164" s="912"/>
      <c r="NXB164" s="912"/>
      <c r="NXC164" s="912"/>
      <c r="NXD164" s="912"/>
      <c r="NXE164" s="912"/>
      <c r="NXF164" s="912"/>
      <c r="NXG164" s="912"/>
      <c r="NXH164" s="912"/>
      <c r="NXI164" s="912"/>
      <c r="NXJ164" s="912"/>
      <c r="NXK164" s="912"/>
      <c r="NXL164" s="912"/>
      <c r="NXM164" s="912"/>
      <c r="NXN164" s="912"/>
      <c r="NXO164" s="912"/>
      <c r="NXP164" s="912"/>
      <c r="NXQ164" s="912"/>
      <c r="NXR164" s="912"/>
      <c r="NXS164" s="912"/>
      <c r="NXT164" s="912"/>
      <c r="NXU164" s="912"/>
      <c r="NXV164" s="912"/>
      <c r="NXW164" s="912"/>
      <c r="NXX164" s="912"/>
      <c r="NXY164" s="912"/>
      <c r="NXZ164" s="912"/>
      <c r="NYA164" s="912"/>
      <c r="NYB164" s="912"/>
      <c r="NYC164" s="912"/>
      <c r="NYD164" s="912"/>
      <c r="NYE164" s="912"/>
      <c r="NYF164" s="912"/>
      <c r="NYG164" s="912"/>
      <c r="NYH164" s="912"/>
      <c r="NYI164" s="912"/>
      <c r="NYJ164" s="912"/>
      <c r="NYK164" s="912"/>
      <c r="NYL164" s="912"/>
      <c r="NYM164" s="912"/>
      <c r="NYN164" s="912"/>
      <c r="NYO164" s="912"/>
      <c r="NYP164" s="912"/>
      <c r="NYQ164" s="912"/>
      <c r="NYR164" s="912"/>
      <c r="NYS164" s="912"/>
      <c r="NYT164" s="912"/>
      <c r="NYU164" s="912"/>
      <c r="NYV164" s="912"/>
      <c r="NYW164" s="912"/>
      <c r="NYX164" s="912"/>
      <c r="NYY164" s="912"/>
      <c r="NYZ164" s="912"/>
      <c r="NZA164" s="912"/>
      <c r="NZB164" s="912"/>
      <c r="NZC164" s="912"/>
      <c r="NZD164" s="912"/>
      <c r="NZE164" s="912"/>
      <c r="NZF164" s="912"/>
      <c r="NZG164" s="912"/>
      <c r="NZH164" s="912"/>
      <c r="NZI164" s="912"/>
      <c r="NZJ164" s="912"/>
      <c r="NZK164" s="912"/>
      <c r="NZL164" s="912"/>
      <c r="NZM164" s="912"/>
      <c r="NZN164" s="912"/>
      <c r="NZO164" s="912"/>
      <c r="NZP164" s="912"/>
      <c r="NZQ164" s="912"/>
      <c r="NZR164" s="912"/>
      <c r="NZS164" s="912"/>
      <c r="NZT164" s="912"/>
      <c r="NZU164" s="912"/>
      <c r="NZV164" s="912"/>
      <c r="NZW164" s="912"/>
      <c r="NZX164" s="912"/>
      <c r="NZY164" s="912"/>
      <c r="NZZ164" s="912"/>
      <c r="OAA164" s="912"/>
      <c r="OAB164" s="912"/>
      <c r="OAC164" s="912"/>
      <c r="OAD164" s="912"/>
      <c r="OAE164" s="912"/>
      <c r="OAF164" s="912"/>
      <c r="OAG164" s="912"/>
      <c r="OAH164" s="912"/>
      <c r="OAI164" s="912"/>
      <c r="OAJ164" s="912"/>
      <c r="OAK164" s="912"/>
      <c r="OAL164" s="912"/>
      <c r="OAM164" s="912"/>
      <c r="OAN164" s="912"/>
      <c r="OAO164" s="912"/>
      <c r="OAP164" s="912"/>
      <c r="OAQ164" s="912"/>
      <c r="OAR164" s="912"/>
      <c r="OAS164" s="912"/>
      <c r="OAT164" s="912"/>
      <c r="OAU164" s="912"/>
      <c r="OAV164" s="912"/>
      <c r="OAW164" s="912"/>
      <c r="OAX164" s="912"/>
      <c r="OAY164" s="912"/>
      <c r="OAZ164" s="912"/>
      <c r="OBA164" s="912"/>
      <c r="OBB164" s="912"/>
      <c r="OBC164" s="912"/>
      <c r="OBD164" s="912"/>
      <c r="OBE164" s="912"/>
      <c r="OBF164" s="912"/>
      <c r="OBG164" s="912"/>
      <c r="OBH164" s="912"/>
      <c r="OBI164" s="912"/>
      <c r="OBJ164" s="912"/>
      <c r="OBK164" s="912"/>
      <c r="OBL164" s="912"/>
      <c r="OBM164" s="912"/>
      <c r="OBN164" s="912"/>
      <c r="OBO164" s="912"/>
      <c r="OBP164" s="912"/>
      <c r="OBQ164" s="912"/>
      <c r="OBR164" s="912"/>
      <c r="OBS164" s="912"/>
      <c r="OBT164" s="912"/>
      <c r="OBU164" s="912"/>
      <c r="OBV164" s="912"/>
      <c r="OBW164" s="912"/>
      <c r="OBX164" s="912"/>
      <c r="OBY164" s="912"/>
      <c r="OBZ164" s="912"/>
      <c r="OCA164" s="912"/>
      <c r="OCB164" s="912"/>
      <c r="OCC164" s="912"/>
      <c r="OCD164" s="912"/>
      <c r="OCE164" s="912"/>
      <c r="OCF164" s="912"/>
      <c r="OCG164" s="912"/>
      <c r="OCH164" s="912"/>
      <c r="OCI164" s="912"/>
      <c r="OCJ164" s="912"/>
      <c r="OCK164" s="912"/>
      <c r="OCL164" s="912"/>
      <c r="OCM164" s="912"/>
      <c r="OCN164" s="912"/>
      <c r="OCO164" s="912"/>
      <c r="OCP164" s="912"/>
      <c r="OCQ164" s="912"/>
      <c r="OCR164" s="912"/>
      <c r="OCS164" s="912"/>
      <c r="OCT164" s="912"/>
      <c r="OCU164" s="912"/>
      <c r="OCV164" s="912"/>
      <c r="OCW164" s="912"/>
      <c r="OCX164" s="912"/>
      <c r="OCY164" s="912"/>
      <c r="OCZ164" s="912"/>
      <c r="ODA164" s="912"/>
      <c r="ODB164" s="912"/>
      <c r="ODC164" s="912"/>
      <c r="ODD164" s="912"/>
      <c r="ODE164" s="912"/>
      <c r="ODF164" s="912"/>
      <c r="ODG164" s="912"/>
      <c r="ODH164" s="912"/>
      <c r="ODI164" s="912"/>
      <c r="ODJ164" s="912"/>
      <c r="ODK164" s="912"/>
      <c r="ODL164" s="912"/>
      <c r="ODM164" s="912"/>
      <c r="ODN164" s="912"/>
      <c r="ODO164" s="912"/>
      <c r="ODP164" s="912"/>
      <c r="ODQ164" s="912"/>
      <c r="ODR164" s="912"/>
      <c r="ODS164" s="912"/>
      <c r="ODT164" s="912"/>
      <c r="ODU164" s="912"/>
      <c r="ODV164" s="912"/>
      <c r="ODW164" s="912"/>
      <c r="ODX164" s="912"/>
      <c r="ODY164" s="912"/>
      <c r="ODZ164" s="912"/>
      <c r="OEA164" s="912"/>
      <c r="OEB164" s="912"/>
      <c r="OEC164" s="912"/>
      <c r="OED164" s="912"/>
      <c r="OEE164" s="912"/>
      <c r="OEF164" s="912"/>
      <c r="OEG164" s="912"/>
      <c r="OEH164" s="912"/>
      <c r="OEI164" s="912"/>
      <c r="OEJ164" s="912"/>
      <c r="OEK164" s="912"/>
      <c r="OEL164" s="912"/>
      <c r="OEM164" s="912"/>
      <c r="OEN164" s="912"/>
      <c r="OEO164" s="912"/>
      <c r="OEP164" s="912"/>
      <c r="OEQ164" s="912"/>
      <c r="OER164" s="912"/>
      <c r="OES164" s="912"/>
      <c r="OET164" s="912"/>
      <c r="OEU164" s="912"/>
      <c r="OEV164" s="912"/>
      <c r="OEW164" s="912"/>
      <c r="OEX164" s="912"/>
      <c r="OEY164" s="912"/>
      <c r="OEZ164" s="912"/>
      <c r="OFA164" s="912"/>
      <c r="OFB164" s="912"/>
      <c r="OFC164" s="912"/>
      <c r="OFD164" s="912"/>
      <c r="OFE164" s="912"/>
      <c r="OFF164" s="912"/>
      <c r="OFG164" s="912"/>
      <c r="OFH164" s="912"/>
      <c r="OFI164" s="912"/>
      <c r="OFJ164" s="912"/>
      <c r="OFK164" s="912"/>
      <c r="OFL164" s="912"/>
      <c r="OFM164" s="912"/>
      <c r="OFN164" s="912"/>
      <c r="OFO164" s="912"/>
      <c r="OFP164" s="912"/>
      <c r="OFQ164" s="912"/>
      <c r="OFR164" s="912"/>
      <c r="OFS164" s="912"/>
      <c r="OFT164" s="912"/>
      <c r="OFU164" s="912"/>
      <c r="OFV164" s="912"/>
      <c r="OFW164" s="912"/>
      <c r="OFX164" s="912"/>
      <c r="OFY164" s="912"/>
      <c r="OFZ164" s="912"/>
      <c r="OGA164" s="912"/>
      <c r="OGB164" s="912"/>
      <c r="OGC164" s="912"/>
      <c r="OGD164" s="912"/>
      <c r="OGE164" s="912"/>
      <c r="OGF164" s="912"/>
      <c r="OGG164" s="912"/>
      <c r="OGH164" s="912"/>
      <c r="OGI164" s="912"/>
      <c r="OGJ164" s="912"/>
      <c r="OGK164" s="912"/>
      <c r="OGL164" s="912"/>
      <c r="OGM164" s="912"/>
      <c r="OGN164" s="912"/>
      <c r="OGO164" s="912"/>
      <c r="OGP164" s="912"/>
      <c r="OGQ164" s="912"/>
      <c r="OGR164" s="912"/>
      <c r="OGS164" s="912"/>
      <c r="OGT164" s="912"/>
      <c r="OGU164" s="912"/>
      <c r="OGV164" s="912"/>
      <c r="OGW164" s="912"/>
      <c r="OGX164" s="912"/>
      <c r="OGY164" s="912"/>
      <c r="OGZ164" s="912"/>
      <c r="OHA164" s="912"/>
      <c r="OHB164" s="912"/>
      <c r="OHC164" s="912"/>
      <c r="OHD164" s="912"/>
      <c r="OHE164" s="912"/>
      <c r="OHF164" s="912"/>
      <c r="OHG164" s="912"/>
      <c r="OHH164" s="912"/>
      <c r="OHI164" s="912"/>
      <c r="OHJ164" s="912"/>
      <c r="OHK164" s="912"/>
      <c r="OHL164" s="912"/>
      <c r="OHM164" s="912"/>
      <c r="OHN164" s="912"/>
      <c r="OHO164" s="912"/>
      <c r="OHP164" s="912"/>
      <c r="OHQ164" s="912"/>
      <c r="OHR164" s="912"/>
      <c r="OHS164" s="912"/>
      <c r="OHT164" s="912"/>
      <c r="OHU164" s="912"/>
      <c r="OHV164" s="912"/>
      <c r="OHW164" s="912"/>
      <c r="OHX164" s="912"/>
      <c r="OHY164" s="912"/>
      <c r="OHZ164" s="912"/>
      <c r="OIA164" s="912"/>
      <c r="OIB164" s="912"/>
      <c r="OIC164" s="912"/>
      <c r="OID164" s="912"/>
      <c r="OIE164" s="912"/>
      <c r="OIF164" s="912"/>
      <c r="OIG164" s="912"/>
      <c r="OIH164" s="912"/>
      <c r="OII164" s="912"/>
      <c r="OIJ164" s="912"/>
      <c r="OIK164" s="912"/>
      <c r="OIL164" s="912"/>
      <c r="OIM164" s="912"/>
      <c r="OIN164" s="912"/>
      <c r="OIO164" s="912"/>
      <c r="OIP164" s="912"/>
      <c r="OIQ164" s="912"/>
      <c r="OIR164" s="912"/>
      <c r="OIS164" s="912"/>
      <c r="OIT164" s="912"/>
      <c r="OIU164" s="912"/>
      <c r="OIV164" s="912"/>
      <c r="OIW164" s="912"/>
      <c r="OIX164" s="912"/>
      <c r="OIY164" s="912"/>
      <c r="OIZ164" s="912"/>
      <c r="OJA164" s="912"/>
      <c r="OJB164" s="912"/>
      <c r="OJC164" s="912"/>
      <c r="OJD164" s="912"/>
      <c r="OJE164" s="912"/>
      <c r="OJF164" s="912"/>
      <c r="OJG164" s="912"/>
      <c r="OJH164" s="912"/>
      <c r="OJI164" s="912"/>
      <c r="OJJ164" s="912"/>
      <c r="OJK164" s="912"/>
      <c r="OJL164" s="912"/>
      <c r="OJM164" s="912"/>
      <c r="OJN164" s="912"/>
      <c r="OJO164" s="912"/>
      <c r="OJP164" s="912"/>
      <c r="OJQ164" s="912"/>
      <c r="OJR164" s="912"/>
      <c r="OJS164" s="912"/>
      <c r="OJT164" s="912"/>
      <c r="OJU164" s="912"/>
      <c r="OJV164" s="912"/>
      <c r="OJW164" s="912"/>
      <c r="OJX164" s="912"/>
      <c r="OJY164" s="912"/>
      <c r="OJZ164" s="912"/>
      <c r="OKA164" s="912"/>
      <c r="OKB164" s="912"/>
      <c r="OKC164" s="912"/>
      <c r="OKD164" s="912"/>
      <c r="OKE164" s="912"/>
      <c r="OKF164" s="912"/>
      <c r="OKG164" s="912"/>
      <c r="OKH164" s="912"/>
      <c r="OKI164" s="912"/>
      <c r="OKJ164" s="912"/>
      <c r="OKK164" s="912"/>
      <c r="OKL164" s="912"/>
      <c r="OKM164" s="912"/>
      <c r="OKN164" s="912"/>
      <c r="OKO164" s="912"/>
      <c r="OKP164" s="912"/>
      <c r="OKQ164" s="912"/>
      <c r="OKR164" s="912"/>
      <c r="OKS164" s="912"/>
      <c r="OKT164" s="912"/>
      <c r="OKU164" s="912"/>
      <c r="OKV164" s="912"/>
      <c r="OKW164" s="912"/>
      <c r="OKX164" s="912"/>
      <c r="OKY164" s="912"/>
      <c r="OKZ164" s="912"/>
      <c r="OLA164" s="912"/>
      <c r="OLB164" s="912"/>
      <c r="OLC164" s="912"/>
      <c r="OLD164" s="912"/>
      <c r="OLE164" s="912"/>
      <c r="OLF164" s="912"/>
      <c r="OLG164" s="912"/>
      <c r="OLH164" s="912"/>
      <c r="OLI164" s="912"/>
      <c r="OLJ164" s="912"/>
      <c r="OLK164" s="912"/>
      <c r="OLL164" s="912"/>
      <c r="OLM164" s="912"/>
      <c r="OLN164" s="912"/>
      <c r="OLO164" s="912"/>
      <c r="OLP164" s="912"/>
      <c r="OLQ164" s="912"/>
      <c r="OLR164" s="912"/>
      <c r="OLS164" s="912"/>
      <c r="OLT164" s="912"/>
      <c r="OLU164" s="912"/>
      <c r="OLV164" s="912"/>
      <c r="OLW164" s="912"/>
      <c r="OLX164" s="912"/>
      <c r="OLY164" s="912"/>
      <c r="OLZ164" s="912"/>
      <c r="OMA164" s="912"/>
      <c r="OMB164" s="912"/>
      <c r="OMC164" s="912"/>
      <c r="OMD164" s="912"/>
      <c r="OME164" s="912"/>
      <c r="OMF164" s="912"/>
      <c r="OMG164" s="912"/>
      <c r="OMH164" s="912"/>
      <c r="OMI164" s="912"/>
      <c r="OMJ164" s="912"/>
      <c r="OMK164" s="912"/>
      <c r="OML164" s="912"/>
      <c r="OMM164" s="912"/>
      <c r="OMN164" s="912"/>
      <c r="OMO164" s="912"/>
      <c r="OMP164" s="912"/>
      <c r="OMQ164" s="912"/>
      <c r="OMR164" s="912"/>
      <c r="OMS164" s="912"/>
      <c r="OMT164" s="912"/>
      <c r="OMU164" s="912"/>
      <c r="OMV164" s="912"/>
      <c r="OMW164" s="912"/>
      <c r="OMX164" s="912"/>
      <c r="OMY164" s="912"/>
      <c r="OMZ164" s="912"/>
      <c r="ONA164" s="912"/>
      <c r="ONB164" s="912"/>
      <c r="ONC164" s="912"/>
      <c r="OND164" s="912"/>
      <c r="ONE164" s="912"/>
      <c r="ONF164" s="912"/>
      <c r="ONG164" s="912"/>
      <c r="ONH164" s="912"/>
      <c r="ONI164" s="912"/>
      <c r="ONJ164" s="912"/>
      <c r="ONK164" s="912"/>
      <c r="ONL164" s="912"/>
      <c r="ONM164" s="912"/>
      <c r="ONN164" s="912"/>
      <c r="ONO164" s="912"/>
      <c r="ONP164" s="912"/>
      <c r="ONQ164" s="912"/>
      <c r="ONR164" s="912"/>
      <c r="ONS164" s="912"/>
      <c r="ONT164" s="912"/>
      <c r="ONU164" s="912"/>
      <c r="ONV164" s="912"/>
      <c r="ONW164" s="912"/>
      <c r="ONX164" s="912"/>
      <c r="ONY164" s="912"/>
      <c r="ONZ164" s="912"/>
      <c r="OOA164" s="912"/>
      <c r="OOB164" s="912"/>
      <c r="OOC164" s="912"/>
      <c r="OOD164" s="912"/>
      <c r="OOE164" s="912"/>
      <c r="OOF164" s="912"/>
      <c r="OOG164" s="912"/>
      <c r="OOH164" s="912"/>
      <c r="OOI164" s="912"/>
      <c r="OOJ164" s="912"/>
      <c r="OOK164" s="912"/>
      <c r="OOL164" s="912"/>
      <c r="OOM164" s="912"/>
      <c r="OON164" s="912"/>
      <c r="OOO164" s="912"/>
      <c r="OOP164" s="912"/>
      <c r="OOQ164" s="912"/>
      <c r="OOR164" s="912"/>
      <c r="OOS164" s="912"/>
      <c r="OOT164" s="912"/>
      <c r="OOU164" s="912"/>
      <c r="OOV164" s="912"/>
      <c r="OOW164" s="912"/>
      <c r="OOX164" s="912"/>
      <c r="OOY164" s="912"/>
      <c r="OOZ164" s="912"/>
      <c r="OPA164" s="912"/>
      <c r="OPB164" s="912"/>
      <c r="OPC164" s="912"/>
      <c r="OPD164" s="912"/>
      <c r="OPE164" s="912"/>
      <c r="OPF164" s="912"/>
      <c r="OPG164" s="912"/>
      <c r="OPH164" s="912"/>
      <c r="OPI164" s="912"/>
      <c r="OPJ164" s="912"/>
      <c r="OPK164" s="912"/>
      <c r="OPL164" s="912"/>
      <c r="OPM164" s="912"/>
      <c r="OPN164" s="912"/>
      <c r="OPO164" s="912"/>
      <c r="OPP164" s="912"/>
      <c r="OPQ164" s="912"/>
      <c r="OPR164" s="912"/>
      <c r="OPS164" s="912"/>
      <c r="OPT164" s="912"/>
      <c r="OPU164" s="912"/>
      <c r="OPV164" s="912"/>
      <c r="OPW164" s="912"/>
      <c r="OPX164" s="912"/>
      <c r="OPY164" s="912"/>
      <c r="OPZ164" s="912"/>
      <c r="OQA164" s="912"/>
      <c r="OQB164" s="912"/>
      <c r="OQC164" s="912"/>
      <c r="OQD164" s="912"/>
      <c r="OQE164" s="912"/>
      <c r="OQF164" s="912"/>
      <c r="OQG164" s="912"/>
      <c r="OQH164" s="912"/>
      <c r="OQI164" s="912"/>
      <c r="OQJ164" s="912"/>
      <c r="OQK164" s="912"/>
      <c r="OQL164" s="912"/>
      <c r="OQM164" s="912"/>
      <c r="OQN164" s="912"/>
      <c r="OQO164" s="912"/>
      <c r="OQP164" s="912"/>
      <c r="OQQ164" s="912"/>
      <c r="OQR164" s="912"/>
      <c r="OQS164" s="912"/>
      <c r="OQT164" s="912"/>
      <c r="OQU164" s="912"/>
      <c r="OQV164" s="912"/>
      <c r="OQW164" s="912"/>
      <c r="OQX164" s="912"/>
      <c r="OQY164" s="912"/>
      <c r="OQZ164" s="912"/>
      <c r="ORA164" s="912"/>
      <c r="ORB164" s="912"/>
      <c r="ORC164" s="912"/>
      <c r="ORD164" s="912"/>
      <c r="ORE164" s="912"/>
      <c r="ORF164" s="912"/>
      <c r="ORG164" s="912"/>
      <c r="ORH164" s="912"/>
      <c r="ORI164" s="912"/>
      <c r="ORJ164" s="912"/>
      <c r="ORK164" s="912"/>
      <c r="ORL164" s="912"/>
      <c r="ORM164" s="912"/>
      <c r="ORN164" s="912"/>
      <c r="ORO164" s="912"/>
      <c r="ORP164" s="912"/>
      <c r="ORQ164" s="912"/>
      <c r="ORR164" s="912"/>
      <c r="ORS164" s="912"/>
      <c r="ORT164" s="912"/>
      <c r="ORU164" s="912"/>
      <c r="ORV164" s="912"/>
      <c r="ORW164" s="912"/>
      <c r="ORX164" s="912"/>
      <c r="ORY164" s="912"/>
      <c r="ORZ164" s="912"/>
      <c r="OSA164" s="912"/>
      <c r="OSB164" s="912"/>
      <c r="OSC164" s="912"/>
      <c r="OSD164" s="912"/>
      <c r="OSE164" s="912"/>
      <c r="OSF164" s="912"/>
      <c r="OSG164" s="912"/>
      <c r="OSH164" s="912"/>
      <c r="OSI164" s="912"/>
      <c r="OSJ164" s="912"/>
      <c r="OSK164" s="912"/>
      <c r="OSL164" s="912"/>
      <c r="OSM164" s="912"/>
      <c r="OSN164" s="912"/>
      <c r="OSO164" s="912"/>
      <c r="OSP164" s="912"/>
      <c r="OSQ164" s="912"/>
      <c r="OSR164" s="912"/>
      <c r="OSS164" s="912"/>
      <c r="OST164" s="912"/>
      <c r="OSU164" s="912"/>
      <c r="OSV164" s="912"/>
      <c r="OSW164" s="912"/>
      <c r="OSX164" s="912"/>
      <c r="OSY164" s="912"/>
      <c r="OSZ164" s="912"/>
      <c r="OTA164" s="912"/>
      <c r="OTB164" s="912"/>
      <c r="OTC164" s="912"/>
      <c r="OTD164" s="912"/>
      <c r="OTE164" s="912"/>
      <c r="OTF164" s="912"/>
      <c r="OTG164" s="912"/>
      <c r="OTH164" s="912"/>
      <c r="OTI164" s="912"/>
      <c r="OTJ164" s="912"/>
      <c r="OTK164" s="912"/>
      <c r="OTL164" s="912"/>
      <c r="OTM164" s="912"/>
      <c r="OTN164" s="912"/>
      <c r="OTO164" s="912"/>
      <c r="OTP164" s="912"/>
      <c r="OTQ164" s="912"/>
      <c r="OTR164" s="912"/>
      <c r="OTS164" s="912"/>
      <c r="OTT164" s="912"/>
      <c r="OTU164" s="912"/>
      <c r="OTV164" s="912"/>
      <c r="OTW164" s="912"/>
      <c r="OTX164" s="912"/>
      <c r="OTY164" s="912"/>
      <c r="OTZ164" s="912"/>
      <c r="OUA164" s="912"/>
      <c r="OUB164" s="912"/>
      <c r="OUC164" s="912"/>
      <c r="OUD164" s="912"/>
      <c r="OUE164" s="912"/>
      <c r="OUF164" s="912"/>
      <c r="OUG164" s="912"/>
      <c r="OUH164" s="912"/>
      <c r="OUI164" s="912"/>
      <c r="OUJ164" s="912"/>
      <c r="OUK164" s="912"/>
      <c r="OUL164" s="912"/>
      <c r="OUM164" s="912"/>
      <c r="OUN164" s="912"/>
      <c r="OUO164" s="912"/>
      <c r="OUP164" s="912"/>
      <c r="OUQ164" s="912"/>
      <c r="OUR164" s="912"/>
      <c r="OUS164" s="912"/>
      <c r="OUT164" s="912"/>
      <c r="OUU164" s="912"/>
      <c r="OUV164" s="912"/>
      <c r="OUW164" s="912"/>
      <c r="OUX164" s="912"/>
      <c r="OUY164" s="912"/>
      <c r="OUZ164" s="912"/>
      <c r="OVA164" s="912"/>
      <c r="OVB164" s="912"/>
      <c r="OVC164" s="912"/>
      <c r="OVD164" s="912"/>
      <c r="OVE164" s="912"/>
      <c r="OVF164" s="912"/>
      <c r="OVG164" s="912"/>
      <c r="OVH164" s="912"/>
      <c r="OVI164" s="912"/>
      <c r="OVJ164" s="912"/>
      <c r="OVK164" s="912"/>
      <c r="OVL164" s="912"/>
      <c r="OVM164" s="912"/>
      <c r="OVN164" s="912"/>
      <c r="OVO164" s="912"/>
      <c r="OVP164" s="912"/>
      <c r="OVQ164" s="912"/>
      <c r="OVR164" s="912"/>
      <c r="OVS164" s="912"/>
      <c r="OVT164" s="912"/>
      <c r="OVU164" s="912"/>
      <c r="OVV164" s="912"/>
      <c r="OVW164" s="912"/>
      <c r="OVX164" s="912"/>
      <c r="OVY164" s="912"/>
      <c r="OVZ164" s="912"/>
      <c r="OWA164" s="912"/>
      <c r="OWB164" s="912"/>
      <c r="OWC164" s="912"/>
      <c r="OWD164" s="912"/>
      <c r="OWE164" s="912"/>
      <c r="OWF164" s="912"/>
      <c r="OWG164" s="912"/>
      <c r="OWH164" s="912"/>
      <c r="OWI164" s="912"/>
      <c r="OWJ164" s="912"/>
      <c r="OWK164" s="912"/>
      <c r="OWL164" s="912"/>
      <c r="OWM164" s="912"/>
      <c r="OWN164" s="912"/>
      <c r="OWO164" s="912"/>
      <c r="OWP164" s="912"/>
      <c r="OWQ164" s="912"/>
      <c r="OWR164" s="912"/>
      <c r="OWS164" s="912"/>
      <c r="OWT164" s="912"/>
      <c r="OWU164" s="912"/>
      <c r="OWV164" s="912"/>
      <c r="OWW164" s="912"/>
      <c r="OWX164" s="912"/>
      <c r="OWY164" s="912"/>
      <c r="OWZ164" s="912"/>
      <c r="OXA164" s="912"/>
      <c r="OXB164" s="912"/>
      <c r="OXC164" s="912"/>
      <c r="OXD164" s="912"/>
      <c r="OXE164" s="912"/>
      <c r="OXF164" s="912"/>
      <c r="OXG164" s="912"/>
      <c r="OXH164" s="912"/>
      <c r="OXI164" s="912"/>
      <c r="OXJ164" s="912"/>
      <c r="OXK164" s="912"/>
      <c r="OXL164" s="912"/>
      <c r="OXM164" s="912"/>
      <c r="OXN164" s="912"/>
      <c r="OXO164" s="912"/>
      <c r="OXP164" s="912"/>
      <c r="OXQ164" s="912"/>
      <c r="OXR164" s="912"/>
      <c r="OXS164" s="912"/>
      <c r="OXT164" s="912"/>
      <c r="OXU164" s="912"/>
      <c r="OXV164" s="912"/>
      <c r="OXW164" s="912"/>
      <c r="OXX164" s="912"/>
      <c r="OXY164" s="912"/>
      <c r="OXZ164" s="912"/>
      <c r="OYA164" s="912"/>
      <c r="OYB164" s="912"/>
      <c r="OYC164" s="912"/>
      <c r="OYD164" s="912"/>
      <c r="OYE164" s="912"/>
      <c r="OYF164" s="912"/>
      <c r="OYG164" s="912"/>
      <c r="OYH164" s="912"/>
      <c r="OYI164" s="912"/>
      <c r="OYJ164" s="912"/>
      <c r="OYK164" s="912"/>
      <c r="OYL164" s="912"/>
      <c r="OYM164" s="912"/>
      <c r="OYN164" s="912"/>
      <c r="OYO164" s="912"/>
      <c r="OYP164" s="912"/>
      <c r="OYQ164" s="912"/>
      <c r="OYR164" s="912"/>
      <c r="OYS164" s="912"/>
      <c r="OYT164" s="912"/>
      <c r="OYU164" s="912"/>
      <c r="OYV164" s="912"/>
      <c r="OYW164" s="912"/>
      <c r="OYX164" s="912"/>
      <c r="OYY164" s="912"/>
      <c r="OYZ164" s="912"/>
      <c r="OZA164" s="912"/>
      <c r="OZB164" s="912"/>
      <c r="OZC164" s="912"/>
      <c r="OZD164" s="912"/>
      <c r="OZE164" s="912"/>
      <c r="OZF164" s="912"/>
      <c r="OZG164" s="912"/>
      <c r="OZH164" s="912"/>
      <c r="OZI164" s="912"/>
      <c r="OZJ164" s="912"/>
      <c r="OZK164" s="912"/>
      <c r="OZL164" s="912"/>
      <c r="OZM164" s="912"/>
      <c r="OZN164" s="912"/>
      <c r="OZO164" s="912"/>
      <c r="OZP164" s="912"/>
      <c r="OZQ164" s="912"/>
      <c r="OZR164" s="912"/>
      <c r="OZS164" s="912"/>
      <c r="OZT164" s="912"/>
      <c r="OZU164" s="912"/>
      <c r="OZV164" s="912"/>
      <c r="OZW164" s="912"/>
      <c r="OZX164" s="912"/>
      <c r="OZY164" s="912"/>
      <c r="OZZ164" s="912"/>
      <c r="PAA164" s="912"/>
      <c r="PAB164" s="912"/>
      <c r="PAC164" s="912"/>
      <c r="PAD164" s="912"/>
      <c r="PAE164" s="912"/>
      <c r="PAF164" s="912"/>
      <c r="PAG164" s="912"/>
      <c r="PAH164" s="912"/>
      <c r="PAI164" s="912"/>
      <c r="PAJ164" s="912"/>
      <c r="PAK164" s="912"/>
      <c r="PAL164" s="912"/>
      <c r="PAM164" s="912"/>
      <c r="PAN164" s="912"/>
      <c r="PAO164" s="912"/>
      <c r="PAP164" s="912"/>
      <c r="PAQ164" s="912"/>
      <c r="PAR164" s="912"/>
      <c r="PAS164" s="912"/>
      <c r="PAT164" s="912"/>
      <c r="PAU164" s="912"/>
      <c r="PAV164" s="912"/>
      <c r="PAW164" s="912"/>
      <c r="PAX164" s="912"/>
      <c r="PAY164" s="912"/>
      <c r="PAZ164" s="912"/>
      <c r="PBA164" s="912"/>
      <c r="PBB164" s="912"/>
      <c r="PBC164" s="912"/>
      <c r="PBD164" s="912"/>
      <c r="PBE164" s="912"/>
      <c r="PBF164" s="912"/>
      <c r="PBG164" s="912"/>
      <c r="PBH164" s="912"/>
      <c r="PBI164" s="912"/>
      <c r="PBJ164" s="912"/>
      <c r="PBK164" s="912"/>
      <c r="PBL164" s="912"/>
      <c r="PBM164" s="912"/>
      <c r="PBN164" s="912"/>
      <c r="PBO164" s="912"/>
      <c r="PBP164" s="912"/>
      <c r="PBQ164" s="912"/>
      <c r="PBR164" s="912"/>
      <c r="PBS164" s="912"/>
      <c r="PBT164" s="912"/>
      <c r="PBU164" s="912"/>
      <c r="PBV164" s="912"/>
      <c r="PBW164" s="912"/>
      <c r="PBX164" s="912"/>
      <c r="PBY164" s="912"/>
      <c r="PBZ164" s="912"/>
      <c r="PCA164" s="912"/>
      <c r="PCB164" s="912"/>
      <c r="PCC164" s="912"/>
      <c r="PCD164" s="912"/>
      <c r="PCE164" s="912"/>
      <c r="PCF164" s="912"/>
      <c r="PCG164" s="912"/>
      <c r="PCH164" s="912"/>
      <c r="PCI164" s="912"/>
      <c r="PCJ164" s="912"/>
      <c r="PCK164" s="912"/>
      <c r="PCL164" s="912"/>
      <c r="PCM164" s="912"/>
      <c r="PCN164" s="912"/>
      <c r="PCO164" s="912"/>
      <c r="PCP164" s="912"/>
      <c r="PCQ164" s="912"/>
      <c r="PCR164" s="912"/>
      <c r="PCS164" s="912"/>
      <c r="PCT164" s="912"/>
      <c r="PCU164" s="912"/>
      <c r="PCV164" s="912"/>
      <c r="PCW164" s="912"/>
      <c r="PCX164" s="912"/>
      <c r="PCY164" s="912"/>
      <c r="PCZ164" s="912"/>
      <c r="PDA164" s="912"/>
      <c r="PDB164" s="912"/>
      <c r="PDC164" s="912"/>
      <c r="PDD164" s="912"/>
      <c r="PDE164" s="912"/>
      <c r="PDF164" s="912"/>
      <c r="PDG164" s="912"/>
      <c r="PDH164" s="912"/>
      <c r="PDI164" s="912"/>
      <c r="PDJ164" s="912"/>
      <c r="PDK164" s="912"/>
      <c r="PDL164" s="912"/>
      <c r="PDM164" s="912"/>
      <c r="PDN164" s="912"/>
      <c r="PDO164" s="912"/>
      <c r="PDP164" s="912"/>
      <c r="PDQ164" s="912"/>
      <c r="PDR164" s="912"/>
      <c r="PDS164" s="912"/>
      <c r="PDT164" s="912"/>
      <c r="PDU164" s="912"/>
      <c r="PDV164" s="912"/>
      <c r="PDW164" s="912"/>
      <c r="PDX164" s="912"/>
      <c r="PDY164" s="912"/>
      <c r="PDZ164" s="912"/>
      <c r="PEA164" s="912"/>
      <c r="PEB164" s="912"/>
      <c r="PEC164" s="912"/>
      <c r="PED164" s="912"/>
      <c r="PEE164" s="912"/>
      <c r="PEF164" s="912"/>
      <c r="PEG164" s="912"/>
      <c r="PEH164" s="912"/>
      <c r="PEI164" s="912"/>
      <c r="PEJ164" s="912"/>
      <c r="PEK164" s="912"/>
      <c r="PEL164" s="912"/>
      <c r="PEM164" s="912"/>
      <c r="PEN164" s="912"/>
      <c r="PEO164" s="912"/>
      <c r="PEP164" s="912"/>
      <c r="PEQ164" s="912"/>
      <c r="PER164" s="912"/>
      <c r="PES164" s="912"/>
      <c r="PET164" s="912"/>
      <c r="PEU164" s="912"/>
      <c r="PEV164" s="912"/>
      <c r="PEW164" s="912"/>
      <c r="PEX164" s="912"/>
      <c r="PEY164" s="912"/>
      <c r="PEZ164" s="912"/>
      <c r="PFA164" s="912"/>
      <c r="PFB164" s="912"/>
      <c r="PFC164" s="912"/>
      <c r="PFD164" s="912"/>
      <c r="PFE164" s="912"/>
      <c r="PFF164" s="912"/>
      <c r="PFG164" s="912"/>
      <c r="PFH164" s="912"/>
      <c r="PFI164" s="912"/>
      <c r="PFJ164" s="912"/>
      <c r="PFK164" s="912"/>
      <c r="PFL164" s="912"/>
      <c r="PFM164" s="912"/>
      <c r="PFN164" s="912"/>
      <c r="PFO164" s="912"/>
      <c r="PFP164" s="912"/>
      <c r="PFQ164" s="912"/>
      <c r="PFR164" s="912"/>
      <c r="PFS164" s="912"/>
      <c r="PFT164" s="912"/>
      <c r="PFU164" s="912"/>
      <c r="PFV164" s="912"/>
      <c r="PFW164" s="912"/>
      <c r="PFX164" s="912"/>
      <c r="PFY164" s="912"/>
      <c r="PFZ164" s="912"/>
      <c r="PGA164" s="912"/>
      <c r="PGB164" s="912"/>
      <c r="PGC164" s="912"/>
      <c r="PGD164" s="912"/>
      <c r="PGE164" s="912"/>
      <c r="PGF164" s="912"/>
      <c r="PGG164" s="912"/>
      <c r="PGH164" s="912"/>
      <c r="PGI164" s="912"/>
      <c r="PGJ164" s="912"/>
      <c r="PGK164" s="912"/>
      <c r="PGL164" s="912"/>
      <c r="PGM164" s="912"/>
      <c r="PGN164" s="912"/>
      <c r="PGO164" s="912"/>
      <c r="PGP164" s="912"/>
      <c r="PGQ164" s="912"/>
      <c r="PGR164" s="912"/>
      <c r="PGS164" s="912"/>
      <c r="PGT164" s="912"/>
      <c r="PGU164" s="912"/>
      <c r="PGV164" s="912"/>
      <c r="PGW164" s="912"/>
      <c r="PGX164" s="912"/>
      <c r="PGY164" s="912"/>
      <c r="PGZ164" s="912"/>
      <c r="PHA164" s="912"/>
      <c r="PHB164" s="912"/>
      <c r="PHC164" s="912"/>
      <c r="PHD164" s="912"/>
      <c r="PHE164" s="912"/>
      <c r="PHF164" s="912"/>
      <c r="PHG164" s="912"/>
      <c r="PHH164" s="912"/>
      <c r="PHI164" s="912"/>
      <c r="PHJ164" s="912"/>
      <c r="PHK164" s="912"/>
      <c r="PHL164" s="912"/>
      <c r="PHM164" s="912"/>
      <c r="PHN164" s="912"/>
      <c r="PHO164" s="912"/>
      <c r="PHP164" s="912"/>
      <c r="PHQ164" s="912"/>
      <c r="PHR164" s="912"/>
      <c r="PHS164" s="912"/>
      <c r="PHT164" s="912"/>
      <c r="PHU164" s="912"/>
      <c r="PHV164" s="912"/>
      <c r="PHW164" s="912"/>
      <c r="PHX164" s="912"/>
      <c r="PHY164" s="912"/>
      <c r="PHZ164" s="912"/>
      <c r="PIA164" s="912"/>
      <c r="PIB164" s="912"/>
      <c r="PIC164" s="912"/>
      <c r="PID164" s="912"/>
      <c r="PIE164" s="912"/>
      <c r="PIF164" s="912"/>
      <c r="PIG164" s="912"/>
      <c r="PIH164" s="912"/>
      <c r="PII164" s="912"/>
      <c r="PIJ164" s="912"/>
      <c r="PIK164" s="912"/>
      <c r="PIL164" s="912"/>
      <c r="PIM164" s="912"/>
      <c r="PIN164" s="912"/>
      <c r="PIO164" s="912"/>
      <c r="PIP164" s="912"/>
      <c r="PIQ164" s="912"/>
      <c r="PIR164" s="912"/>
      <c r="PIS164" s="912"/>
      <c r="PIT164" s="912"/>
      <c r="PIU164" s="912"/>
      <c r="PIV164" s="912"/>
      <c r="PIW164" s="912"/>
      <c r="PIX164" s="912"/>
      <c r="PIY164" s="912"/>
      <c r="PIZ164" s="912"/>
      <c r="PJA164" s="912"/>
      <c r="PJB164" s="912"/>
      <c r="PJC164" s="912"/>
      <c r="PJD164" s="912"/>
      <c r="PJE164" s="912"/>
      <c r="PJF164" s="912"/>
      <c r="PJG164" s="912"/>
      <c r="PJH164" s="912"/>
      <c r="PJI164" s="912"/>
      <c r="PJJ164" s="912"/>
      <c r="PJK164" s="912"/>
      <c r="PJL164" s="912"/>
      <c r="PJM164" s="912"/>
      <c r="PJN164" s="912"/>
      <c r="PJO164" s="912"/>
      <c r="PJP164" s="912"/>
      <c r="PJQ164" s="912"/>
      <c r="PJR164" s="912"/>
      <c r="PJS164" s="912"/>
      <c r="PJT164" s="912"/>
      <c r="PJU164" s="912"/>
      <c r="PJV164" s="912"/>
      <c r="PJW164" s="912"/>
      <c r="PJX164" s="912"/>
      <c r="PJY164" s="912"/>
      <c r="PJZ164" s="912"/>
      <c r="PKA164" s="912"/>
      <c r="PKB164" s="912"/>
      <c r="PKC164" s="912"/>
      <c r="PKD164" s="912"/>
      <c r="PKE164" s="912"/>
      <c r="PKF164" s="912"/>
      <c r="PKG164" s="912"/>
      <c r="PKH164" s="912"/>
      <c r="PKI164" s="912"/>
      <c r="PKJ164" s="912"/>
      <c r="PKK164" s="912"/>
      <c r="PKL164" s="912"/>
      <c r="PKM164" s="912"/>
      <c r="PKN164" s="912"/>
      <c r="PKO164" s="912"/>
      <c r="PKP164" s="912"/>
      <c r="PKQ164" s="912"/>
      <c r="PKR164" s="912"/>
      <c r="PKS164" s="912"/>
      <c r="PKT164" s="912"/>
      <c r="PKU164" s="912"/>
      <c r="PKV164" s="912"/>
      <c r="PKW164" s="912"/>
      <c r="PKX164" s="912"/>
      <c r="PKY164" s="912"/>
      <c r="PKZ164" s="912"/>
      <c r="PLA164" s="912"/>
      <c r="PLB164" s="912"/>
      <c r="PLC164" s="912"/>
      <c r="PLD164" s="912"/>
      <c r="PLE164" s="912"/>
      <c r="PLF164" s="912"/>
      <c r="PLG164" s="912"/>
      <c r="PLH164" s="912"/>
      <c r="PLI164" s="912"/>
      <c r="PLJ164" s="912"/>
      <c r="PLK164" s="912"/>
      <c r="PLL164" s="912"/>
      <c r="PLM164" s="912"/>
      <c r="PLN164" s="912"/>
      <c r="PLO164" s="912"/>
      <c r="PLP164" s="912"/>
      <c r="PLQ164" s="912"/>
      <c r="PLR164" s="912"/>
      <c r="PLS164" s="912"/>
      <c r="PLT164" s="912"/>
      <c r="PLU164" s="912"/>
      <c r="PLV164" s="912"/>
      <c r="PLW164" s="912"/>
      <c r="PLX164" s="912"/>
      <c r="PLY164" s="912"/>
      <c r="PLZ164" s="912"/>
      <c r="PMA164" s="912"/>
      <c r="PMB164" s="912"/>
      <c r="PMC164" s="912"/>
      <c r="PMD164" s="912"/>
      <c r="PME164" s="912"/>
      <c r="PMF164" s="912"/>
      <c r="PMG164" s="912"/>
      <c r="PMH164" s="912"/>
      <c r="PMI164" s="912"/>
      <c r="PMJ164" s="912"/>
      <c r="PMK164" s="912"/>
      <c r="PML164" s="912"/>
      <c r="PMM164" s="912"/>
      <c r="PMN164" s="912"/>
      <c r="PMO164" s="912"/>
      <c r="PMP164" s="912"/>
      <c r="PMQ164" s="912"/>
      <c r="PMR164" s="912"/>
      <c r="PMS164" s="912"/>
      <c r="PMT164" s="912"/>
      <c r="PMU164" s="912"/>
      <c r="PMV164" s="912"/>
      <c r="PMW164" s="912"/>
      <c r="PMX164" s="912"/>
      <c r="PMY164" s="912"/>
      <c r="PMZ164" s="912"/>
      <c r="PNA164" s="912"/>
      <c r="PNB164" s="912"/>
      <c r="PNC164" s="912"/>
      <c r="PND164" s="912"/>
      <c r="PNE164" s="912"/>
      <c r="PNF164" s="912"/>
      <c r="PNG164" s="912"/>
      <c r="PNH164" s="912"/>
      <c r="PNI164" s="912"/>
      <c r="PNJ164" s="912"/>
      <c r="PNK164" s="912"/>
      <c r="PNL164" s="912"/>
      <c r="PNM164" s="912"/>
      <c r="PNN164" s="912"/>
      <c r="PNO164" s="912"/>
      <c r="PNP164" s="912"/>
      <c r="PNQ164" s="912"/>
      <c r="PNR164" s="912"/>
      <c r="PNS164" s="912"/>
      <c r="PNT164" s="912"/>
      <c r="PNU164" s="912"/>
      <c r="PNV164" s="912"/>
      <c r="PNW164" s="912"/>
      <c r="PNX164" s="912"/>
      <c r="PNY164" s="912"/>
      <c r="PNZ164" s="912"/>
      <c r="POA164" s="912"/>
      <c r="POB164" s="912"/>
      <c r="POC164" s="912"/>
      <c r="POD164" s="912"/>
      <c r="POE164" s="912"/>
      <c r="POF164" s="912"/>
      <c r="POG164" s="912"/>
      <c r="POH164" s="912"/>
      <c r="POI164" s="912"/>
      <c r="POJ164" s="912"/>
      <c r="POK164" s="912"/>
      <c r="POL164" s="912"/>
      <c r="POM164" s="912"/>
      <c r="PON164" s="912"/>
      <c r="POO164" s="912"/>
      <c r="POP164" s="912"/>
      <c r="POQ164" s="912"/>
      <c r="POR164" s="912"/>
      <c r="POS164" s="912"/>
      <c r="POT164" s="912"/>
      <c r="POU164" s="912"/>
      <c r="POV164" s="912"/>
      <c r="POW164" s="912"/>
      <c r="POX164" s="912"/>
      <c r="POY164" s="912"/>
      <c r="POZ164" s="912"/>
      <c r="PPA164" s="912"/>
      <c r="PPB164" s="912"/>
      <c r="PPC164" s="912"/>
      <c r="PPD164" s="912"/>
      <c r="PPE164" s="912"/>
      <c r="PPF164" s="912"/>
      <c r="PPG164" s="912"/>
      <c r="PPH164" s="912"/>
      <c r="PPI164" s="912"/>
      <c r="PPJ164" s="912"/>
      <c r="PPK164" s="912"/>
      <c r="PPL164" s="912"/>
      <c r="PPM164" s="912"/>
      <c r="PPN164" s="912"/>
      <c r="PPO164" s="912"/>
      <c r="PPP164" s="912"/>
      <c r="PPQ164" s="912"/>
      <c r="PPR164" s="912"/>
      <c r="PPS164" s="912"/>
      <c r="PPT164" s="912"/>
      <c r="PPU164" s="912"/>
      <c r="PPV164" s="912"/>
      <c r="PPW164" s="912"/>
      <c r="PPX164" s="912"/>
      <c r="PPY164" s="912"/>
      <c r="PPZ164" s="912"/>
      <c r="PQA164" s="912"/>
      <c r="PQB164" s="912"/>
      <c r="PQC164" s="912"/>
      <c r="PQD164" s="912"/>
      <c r="PQE164" s="912"/>
      <c r="PQF164" s="912"/>
      <c r="PQG164" s="912"/>
      <c r="PQH164" s="912"/>
      <c r="PQI164" s="912"/>
      <c r="PQJ164" s="912"/>
      <c r="PQK164" s="912"/>
      <c r="PQL164" s="912"/>
      <c r="PQM164" s="912"/>
      <c r="PQN164" s="912"/>
      <c r="PQO164" s="912"/>
      <c r="PQP164" s="912"/>
      <c r="PQQ164" s="912"/>
      <c r="PQR164" s="912"/>
      <c r="PQS164" s="912"/>
      <c r="PQT164" s="912"/>
      <c r="PQU164" s="912"/>
      <c r="PQV164" s="912"/>
      <c r="PQW164" s="912"/>
      <c r="PQX164" s="912"/>
      <c r="PQY164" s="912"/>
      <c r="PQZ164" s="912"/>
      <c r="PRA164" s="912"/>
      <c r="PRB164" s="912"/>
      <c r="PRC164" s="912"/>
      <c r="PRD164" s="912"/>
      <c r="PRE164" s="912"/>
      <c r="PRF164" s="912"/>
      <c r="PRG164" s="912"/>
      <c r="PRH164" s="912"/>
      <c r="PRI164" s="912"/>
      <c r="PRJ164" s="912"/>
      <c r="PRK164" s="912"/>
      <c r="PRL164" s="912"/>
      <c r="PRM164" s="912"/>
      <c r="PRN164" s="912"/>
      <c r="PRO164" s="912"/>
      <c r="PRP164" s="912"/>
      <c r="PRQ164" s="912"/>
      <c r="PRR164" s="912"/>
      <c r="PRS164" s="912"/>
      <c r="PRT164" s="912"/>
      <c r="PRU164" s="912"/>
      <c r="PRV164" s="912"/>
      <c r="PRW164" s="912"/>
      <c r="PRX164" s="912"/>
      <c r="PRY164" s="912"/>
      <c r="PRZ164" s="912"/>
      <c r="PSA164" s="912"/>
      <c r="PSB164" s="912"/>
      <c r="PSC164" s="912"/>
      <c r="PSD164" s="912"/>
      <c r="PSE164" s="912"/>
      <c r="PSF164" s="912"/>
      <c r="PSG164" s="912"/>
      <c r="PSH164" s="912"/>
      <c r="PSI164" s="912"/>
      <c r="PSJ164" s="912"/>
      <c r="PSK164" s="912"/>
      <c r="PSL164" s="912"/>
      <c r="PSM164" s="912"/>
      <c r="PSN164" s="912"/>
      <c r="PSO164" s="912"/>
      <c r="PSP164" s="912"/>
      <c r="PSQ164" s="912"/>
      <c r="PSR164" s="912"/>
      <c r="PSS164" s="912"/>
      <c r="PST164" s="912"/>
      <c r="PSU164" s="912"/>
      <c r="PSV164" s="912"/>
      <c r="PSW164" s="912"/>
      <c r="PSX164" s="912"/>
      <c r="PSY164" s="912"/>
      <c r="PSZ164" s="912"/>
      <c r="PTA164" s="912"/>
      <c r="PTB164" s="912"/>
      <c r="PTC164" s="912"/>
      <c r="PTD164" s="912"/>
      <c r="PTE164" s="912"/>
      <c r="PTF164" s="912"/>
      <c r="PTG164" s="912"/>
      <c r="PTH164" s="912"/>
      <c r="PTI164" s="912"/>
      <c r="PTJ164" s="912"/>
      <c r="PTK164" s="912"/>
      <c r="PTL164" s="912"/>
      <c r="PTM164" s="912"/>
      <c r="PTN164" s="912"/>
      <c r="PTO164" s="912"/>
      <c r="PTP164" s="912"/>
      <c r="PTQ164" s="912"/>
      <c r="PTR164" s="912"/>
      <c r="PTS164" s="912"/>
      <c r="PTT164" s="912"/>
      <c r="PTU164" s="912"/>
      <c r="PTV164" s="912"/>
      <c r="PTW164" s="912"/>
      <c r="PTX164" s="912"/>
      <c r="PTY164" s="912"/>
      <c r="PTZ164" s="912"/>
      <c r="PUA164" s="912"/>
      <c r="PUB164" s="912"/>
      <c r="PUC164" s="912"/>
      <c r="PUD164" s="912"/>
      <c r="PUE164" s="912"/>
      <c r="PUF164" s="912"/>
      <c r="PUG164" s="912"/>
      <c r="PUH164" s="912"/>
      <c r="PUI164" s="912"/>
      <c r="PUJ164" s="912"/>
      <c r="PUK164" s="912"/>
      <c r="PUL164" s="912"/>
      <c r="PUM164" s="912"/>
      <c r="PUN164" s="912"/>
      <c r="PUO164" s="912"/>
      <c r="PUP164" s="912"/>
      <c r="PUQ164" s="912"/>
      <c r="PUR164" s="912"/>
      <c r="PUS164" s="912"/>
      <c r="PUT164" s="912"/>
      <c r="PUU164" s="912"/>
      <c r="PUV164" s="912"/>
      <c r="PUW164" s="912"/>
      <c r="PUX164" s="912"/>
      <c r="PUY164" s="912"/>
      <c r="PUZ164" s="912"/>
      <c r="PVA164" s="912"/>
      <c r="PVB164" s="912"/>
      <c r="PVC164" s="912"/>
      <c r="PVD164" s="912"/>
      <c r="PVE164" s="912"/>
      <c r="PVF164" s="912"/>
      <c r="PVG164" s="912"/>
      <c r="PVH164" s="912"/>
      <c r="PVI164" s="912"/>
      <c r="PVJ164" s="912"/>
      <c r="PVK164" s="912"/>
      <c r="PVL164" s="912"/>
      <c r="PVM164" s="912"/>
      <c r="PVN164" s="912"/>
      <c r="PVO164" s="912"/>
      <c r="PVP164" s="912"/>
      <c r="PVQ164" s="912"/>
      <c r="PVR164" s="912"/>
      <c r="PVS164" s="912"/>
      <c r="PVT164" s="912"/>
      <c r="PVU164" s="912"/>
      <c r="PVV164" s="912"/>
      <c r="PVW164" s="912"/>
      <c r="PVX164" s="912"/>
      <c r="PVY164" s="912"/>
      <c r="PVZ164" s="912"/>
      <c r="PWA164" s="912"/>
      <c r="PWB164" s="912"/>
      <c r="PWC164" s="912"/>
      <c r="PWD164" s="912"/>
      <c r="PWE164" s="912"/>
      <c r="PWF164" s="912"/>
      <c r="PWG164" s="912"/>
      <c r="PWH164" s="912"/>
      <c r="PWI164" s="912"/>
      <c r="PWJ164" s="912"/>
      <c r="PWK164" s="912"/>
      <c r="PWL164" s="912"/>
      <c r="PWM164" s="912"/>
      <c r="PWN164" s="912"/>
      <c r="PWO164" s="912"/>
      <c r="PWP164" s="912"/>
      <c r="PWQ164" s="912"/>
      <c r="PWR164" s="912"/>
      <c r="PWS164" s="912"/>
      <c r="PWT164" s="912"/>
      <c r="PWU164" s="912"/>
      <c r="PWV164" s="912"/>
      <c r="PWW164" s="912"/>
      <c r="PWX164" s="912"/>
      <c r="PWY164" s="912"/>
      <c r="PWZ164" s="912"/>
      <c r="PXA164" s="912"/>
      <c r="PXB164" s="912"/>
      <c r="PXC164" s="912"/>
      <c r="PXD164" s="912"/>
      <c r="PXE164" s="912"/>
      <c r="PXF164" s="912"/>
      <c r="PXG164" s="912"/>
      <c r="PXH164" s="912"/>
      <c r="PXI164" s="912"/>
      <c r="PXJ164" s="912"/>
      <c r="PXK164" s="912"/>
      <c r="PXL164" s="912"/>
      <c r="PXM164" s="912"/>
      <c r="PXN164" s="912"/>
      <c r="PXO164" s="912"/>
      <c r="PXP164" s="912"/>
      <c r="PXQ164" s="912"/>
      <c r="PXR164" s="912"/>
      <c r="PXS164" s="912"/>
      <c r="PXT164" s="912"/>
      <c r="PXU164" s="912"/>
      <c r="PXV164" s="912"/>
      <c r="PXW164" s="912"/>
      <c r="PXX164" s="912"/>
      <c r="PXY164" s="912"/>
      <c r="PXZ164" s="912"/>
      <c r="PYA164" s="912"/>
      <c r="PYB164" s="912"/>
      <c r="PYC164" s="912"/>
      <c r="PYD164" s="912"/>
      <c r="PYE164" s="912"/>
      <c r="PYF164" s="912"/>
      <c r="PYG164" s="912"/>
      <c r="PYH164" s="912"/>
      <c r="PYI164" s="912"/>
      <c r="PYJ164" s="912"/>
      <c r="PYK164" s="912"/>
      <c r="PYL164" s="912"/>
      <c r="PYM164" s="912"/>
      <c r="PYN164" s="912"/>
      <c r="PYO164" s="912"/>
      <c r="PYP164" s="912"/>
      <c r="PYQ164" s="912"/>
      <c r="PYR164" s="912"/>
      <c r="PYS164" s="912"/>
      <c r="PYT164" s="912"/>
      <c r="PYU164" s="912"/>
      <c r="PYV164" s="912"/>
      <c r="PYW164" s="912"/>
      <c r="PYX164" s="912"/>
      <c r="PYY164" s="912"/>
      <c r="PYZ164" s="912"/>
      <c r="PZA164" s="912"/>
      <c r="PZB164" s="912"/>
      <c r="PZC164" s="912"/>
      <c r="PZD164" s="912"/>
      <c r="PZE164" s="912"/>
      <c r="PZF164" s="912"/>
      <c r="PZG164" s="912"/>
      <c r="PZH164" s="912"/>
      <c r="PZI164" s="912"/>
      <c r="PZJ164" s="912"/>
      <c r="PZK164" s="912"/>
      <c r="PZL164" s="912"/>
      <c r="PZM164" s="912"/>
      <c r="PZN164" s="912"/>
      <c r="PZO164" s="912"/>
      <c r="PZP164" s="912"/>
      <c r="PZQ164" s="912"/>
      <c r="PZR164" s="912"/>
      <c r="PZS164" s="912"/>
      <c r="PZT164" s="912"/>
      <c r="PZU164" s="912"/>
      <c r="PZV164" s="912"/>
      <c r="PZW164" s="912"/>
      <c r="PZX164" s="912"/>
      <c r="PZY164" s="912"/>
      <c r="PZZ164" s="912"/>
      <c r="QAA164" s="912"/>
      <c r="QAB164" s="912"/>
      <c r="QAC164" s="912"/>
      <c r="QAD164" s="912"/>
      <c r="QAE164" s="912"/>
      <c r="QAF164" s="912"/>
      <c r="QAG164" s="912"/>
      <c r="QAH164" s="912"/>
      <c r="QAI164" s="912"/>
      <c r="QAJ164" s="912"/>
      <c r="QAK164" s="912"/>
      <c r="QAL164" s="912"/>
      <c r="QAM164" s="912"/>
      <c r="QAN164" s="912"/>
      <c r="QAO164" s="912"/>
      <c r="QAP164" s="912"/>
      <c r="QAQ164" s="912"/>
      <c r="QAR164" s="912"/>
      <c r="QAS164" s="912"/>
      <c r="QAT164" s="912"/>
      <c r="QAU164" s="912"/>
      <c r="QAV164" s="912"/>
      <c r="QAW164" s="912"/>
      <c r="QAX164" s="912"/>
      <c r="QAY164" s="912"/>
      <c r="QAZ164" s="912"/>
      <c r="QBA164" s="912"/>
      <c r="QBB164" s="912"/>
      <c r="QBC164" s="912"/>
      <c r="QBD164" s="912"/>
      <c r="QBE164" s="912"/>
      <c r="QBF164" s="912"/>
      <c r="QBG164" s="912"/>
      <c r="QBH164" s="912"/>
      <c r="QBI164" s="912"/>
      <c r="QBJ164" s="912"/>
      <c r="QBK164" s="912"/>
      <c r="QBL164" s="912"/>
      <c r="QBM164" s="912"/>
      <c r="QBN164" s="912"/>
      <c r="QBO164" s="912"/>
      <c r="QBP164" s="912"/>
      <c r="QBQ164" s="912"/>
      <c r="QBR164" s="912"/>
      <c r="QBS164" s="912"/>
      <c r="QBT164" s="912"/>
      <c r="QBU164" s="912"/>
      <c r="QBV164" s="912"/>
      <c r="QBW164" s="912"/>
      <c r="QBX164" s="912"/>
      <c r="QBY164" s="912"/>
      <c r="QBZ164" s="912"/>
      <c r="QCA164" s="912"/>
      <c r="QCB164" s="912"/>
      <c r="QCC164" s="912"/>
      <c r="QCD164" s="912"/>
      <c r="QCE164" s="912"/>
      <c r="QCF164" s="912"/>
      <c r="QCG164" s="912"/>
      <c r="QCH164" s="912"/>
      <c r="QCI164" s="912"/>
      <c r="QCJ164" s="912"/>
      <c r="QCK164" s="912"/>
      <c r="QCL164" s="912"/>
      <c r="QCM164" s="912"/>
      <c r="QCN164" s="912"/>
      <c r="QCO164" s="912"/>
      <c r="QCP164" s="912"/>
      <c r="QCQ164" s="912"/>
      <c r="QCR164" s="912"/>
      <c r="QCS164" s="912"/>
      <c r="QCT164" s="912"/>
      <c r="QCU164" s="912"/>
      <c r="QCV164" s="912"/>
      <c r="QCW164" s="912"/>
      <c r="QCX164" s="912"/>
      <c r="QCY164" s="912"/>
      <c r="QCZ164" s="912"/>
      <c r="QDA164" s="912"/>
      <c r="QDB164" s="912"/>
      <c r="QDC164" s="912"/>
      <c r="QDD164" s="912"/>
      <c r="QDE164" s="912"/>
      <c r="QDF164" s="912"/>
      <c r="QDG164" s="912"/>
      <c r="QDH164" s="912"/>
      <c r="QDI164" s="912"/>
      <c r="QDJ164" s="912"/>
      <c r="QDK164" s="912"/>
      <c r="QDL164" s="912"/>
      <c r="QDM164" s="912"/>
      <c r="QDN164" s="912"/>
      <c r="QDO164" s="912"/>
      <c r="QDP164" s="912"/>
      <c r="QDQ164" s="912"/>
      <c r="QDR164" s="912"/>
      <c r="QDS164" s="912"/>
      <c r="QDT164" s="912"/>
      <c r="QDU164" s="912"/>
      <c r="QDV164" s="912"/>
      <c r="QDW164" s="912"/>
      <c r="QDX164" s="912"/>
      <c r="QDY164" s="912"/>
      <c r="QDZ164" s="912"/>
      <c r="QEA164" s="912"/>
      <c r="QEB164" s="912"/>
      <c r="QEC164" s="912"/>
      <c r="QED164" s="912"/>
      <c r="QEE164" s="912"/>
      <c r="QEF164" s="912"/>
      <c r="QEG164" s="912"/>
      <c r="QEH164" s="912"/>
      <c r="QEI164" s="912"/>
      <c r="QEJ164" s="912"/>
      <c r="QEK164" s="912"/>
      <c r="QEL164" s="912"/>
      <c r="QEM164" s="912"/>
      <c r="QEN164" s="912"/>
      <c r="QEO164" s="912"/>
      <c r="QEP164" s="912"/>
      <c r="QEQ164" s="912"/>
      <c r="QER164" s="912"/>
      <c r="QES164" s="912"/>
      <c r="QET164" s="912"/>
      <c r="QEU164" s="912"/>
      <c r="QEV164" s="912"/>
      <c r="QEW164" s="912"/>
      <c r="QEX164" s="912"/>
      <c r="QEY164" s="912"/>
      <c r="QEZ164" s="912"/>
      <c r="QFA164" s="912"/>
      <c r="QFB164" s="912"/>
      <c r="QFC164" s="912"/>
      <c r="QFD164" s="912"/>
      <c r="QFE164" s="912"/>
      <c r="QFF164" s="912"/>
      <c r="QFG164" s="912"/>
      <c r="QFH164" s="912"/>
      <c r="QFI164" s="912"/>
      <c r="QFJ164" s="912"/>
      <c r="QFK164" s="912"/>
      <c r="QFL164" s="912"/>
      <c r="QFM164" s="912"/>
      <c r="QFN164" s="912"/>
      <c r="QFO164" s="912"/>
      <c r="QFP164" s="912"/>
      <c r="QFQ164" s="912"/>
      <c r="QFR164" s="912"/>
      <c r="QFS164" s="912"/>
      <c r="QFT164" s="912"/>
      <c r="QFU164" s="912"/>
      <c r="QFV164" s="912"/>
      <c r="QFW164" s="912"/>
      <c r="QFX164" s="912"/>
      <c r="QFY164" s="912"/>
      <c r="QFZ164" s="912"/>
      <c r="QGA164" s="912"/>
      <c r="QGB164" s="912"/>
      <c r="QGC164" s="912"/>
      <c r="QGD164" s="912"/>
      <c r="QGE164" s="912"/>
      <c r="QGF164" s="912"/>
      <c r="QGG164" s="912"/>
      <c r="QGH164" s="912"/>
      <c r="QGI164" s="912"/>
      <c r="QGJ164" s="912"/>
      <c r="QGK164" s="912"/>
      <c r="QGL164" s="912"/>
      <c r="QGM164" s="912"/>
      <c r="QGN164" s="912"/>
      <c r="QGO164" s="912"/>
      <c r="QGP164" s="912"/>
      <c r="QGQ164" s="912"/>
      <c r="QGR164" s="912"/>
      <c r="QGS164" s="912"/>
      <c r="QGT164" s="912"/>
      <c r="QGU164" s="912"/>
      <c r="QGV164" s="912"/>
      <c r="QGW164" s="912"/>
      <c r="QGX164" s="912"/>
      <c r="QGY164" s="912"/>
      <c r="QGZ164" s="912"/>
      <c r="QHA164" s="912"/>
      <c r="QHB164" s="912"/>
      <c r="QHC164" s="912"/>
      <c r="QHD164" s="912"/>
      <c r="QHE164" s="912"/>
      <c r="QHF164" s="912"/>
      <c r="QHG164" s="912"/>
      <c r="QHH164" s="912"/>
      <c r="QHI164" s="912"/>
      <c r="QHJ164" s="912"/>
      <c r="QHK164" s="912"/>
      <c r="QHL164" s="912"/>
      <c r="QHM164" s="912"/>
      <c r="QHN164" s="912"/>
      <c r="QHO164" s="912"/>
      <c r="QHP164" s="912"/>
      <c r="QHQ164" s="912"/>
      <c r="QHR164" s="912"/>
      <c r="QHS164" s="912"/>
      <c r="QHT164" s="912"/>
      <c r="QHU164" s="912"/>
      <c r="QHV164" s="912"/>
      <c r="QHW164" s="912"/>
      <c r="QHX164" s="912"/>
      <c r="QHY164" s="912"/>
      <c r="QHZ164" s="912"/>
      <c r="QIA164" s="912"/>
      <c r="QIB164" s="912"/>
      <c r="QIC164" s="912"/>
      <c r="QID164" s="912"/>
      <c r="QIE164" s="912"/>
      <c r="QIF164" s="912"/>
      <c r="QIG164" s="912"/>
      <c r="QIH164" s="912"/>
      <c r="QII164" s="912"/>
      <c r="QIJ164" s="912"/>
      <c r="QIK164" s="912"/>
      <c r="QIL164" s="912"/>
      <c r="QIM164" s="912"/>
      <c r="QIN164" s="912"/>
      <c r="QIO164" s="912"/>
      <c r="QIP164" s="912"/>
      <c r="QIQ164" s="912"/>
      <c r="QIR164" s="912"/>
      <c r="QIS164" s="912"/>
      <c r="QIT164" s="912"/>
      <c r="QIU164" s="912"/>
      <c r="QIV164" s="912"/>
      <c r="QIW164" s="912"/>
      <c r="QIX164" s="912"/>
      <c r="QIY164" s="912"/>
      <c r="QIZ164" s="912"/>
      <c r="QJA164" s="912"/>
      <c r="QJB164" s="912"/>
      <c r="QJC164" s="912"/>
      <c r="QJD164" s="912"/>
      <c r="QJE164" s="912"/>
      <c r="QJF164" s="912"/>
      <c r="QJG164" s="912"/>
      <c r="QJH164" s="912"/>
      <c r="QJI164" s="912"/>
      <c r="QJJ164" s="912"/>
      <c r="QJK164" s="912"/>
      <c r="QJL164" s="912"/>
      <c r="QJM164" s="912"/>
      <c r="QJN164" s="912"/>
      <c r="QJO164" s="912"/>
      <c r="QJP164" s="912"/>
      <c r="QJQ164" s="912"/>
      <c r="QJR164" s="912"/>
      <c r="QJS164" s="912"/>
      <c r="QJT164" s="912"/>
      <c r="QJU164" s="912"/>
      <c r="QJV164" s="912"/>
      <c r="QJW164" s="912"/>
      <c r="QJX164" s="912"/>
      <c r="QJY164" s="912"/>
      <c r="QJZ164" s="912"/>
      <c r="QKA164" s="912"/>
      <c r="QKB164" s="912"/>
      <c r="QKC164" s="912"/>
      <c r="QKD164" s="912"/>
      <c r="QKE164" s="912"/>
      <c r="QKF164" s="912"/>
      <c r="QKG164" s="912"/>
      <c r="QKH164" s="912"/>
      <c r="QKI164" s="912"/>
      <c r="QKJ164" s="912"/>
      <c r="QKK164" s="912"/>
      <c r="QKL164" s="912"/>
      <c r="QKM164" s="912"/>
      <c r="QKN164" s="912"/>
      <c r="QKO164" s="912"/>
      <c r="QKP164" s="912"/>
      <c r="QKQ164" s="912"/>
      <c r="QKR164" s="912"/>
      <c r="QKS164" s="912"/>
      <c r="QKT164" s="912"/>
      <c r="QKU164" s="912"/>
      <c r="QKV164" s="912"/>
      <c r="QKW164" s="912"/>
      <c r="QKX164" s="912"/>
      <c r="QKY164" s="912"/>
      <c r="QKZ164" s="912"/>
      <c r="QLA164" s="912"/>
      <c r="QLB164" s="912"/>
      <c r="QLC164" s="912"/>
      <c r="QLD164" s="912"/>
      <c r="QLE164" s="912"/>
      <c r="QLF164" s="912"/>
      <c r="QLG164" s="912"/>
      <c r="QLH164" s="912"/>
      <c r="QLI164" s="912"/>
      <c r="QLJ164" s="912"/>
      <c r="QLK164" s="912"/>
      <c r="QLL164" s="912"/>
      <c r="QLM164" s="912"/>
      <c r="QLN164" s="912"/>
      <c r="QLO164" s="912"/>
      <c r="QLP164" s="912"/>
      <c r="QLQ164" s="912"/>
      <c r="QLR164" s="912"/>
      <c r="QLS164" s="912"/>
      <c r="QLT164" s="912"/>
      <c r="QLU164" s="912"/>
      <c r="QLV164" s="912"/>
      <c r="QLW164" s="912"/>
      <c r="QLX164" s="912"/>
      <c r="QLY164" s="912"/>
      <c r="QLZ164" s="912"/>
      <c r="QMA164" s="912"/>
      <c r="QMB164" s="912"/>
      <c r="QMC164" s="912"/>
      <c r="QMD164" s="912"/>
      <c r="QME164" s="912"/>
      <c r="QMF164" s="912"/>
      <c r="QMG164" s="912"/>
      <c r="QMH164" s="912"/>
      <c r="QMI164" s="912"/>
      <c r="QMJ164" s="912"/>
      <c r="QMK164" s="912"/>
      <c r="QML164" s="912"/>
      <c r="QMM164" s="912"/>
      <c r="QMN164" s="912"/>
      <c r="QMO164" s="912"/>
      <c r="QMP164" s="912"/>
      <c r="QMQ164" s="912"/>
      <c r="QMR164" s="912"/>
      <c r="QMS164" s="912"/>
      <c r="QMT164" s="912"/>
      <c r="QMU164" s="912"/>
      <c r="QMV164" s="912"/>
      <c r="QMW164" s="912"/>
      <c r="QMX164" s="912"/>
      <c r="QMY164" s="912"/>
      <c r="QMZ164" s="912"/>
      <c r="QNA164" s="912"/>
      <c r="QNB164" s="912"/>
      <c r="QNC164" s="912"/>
      <c r="QND164" s="912"/>
      <c r="QNE164" s="912"/>
      <c r="QNF164" s="912"/>
      <c r="QNG164" s="912"/>
      <c r="QNH164" s="912"/>
      <c r="QNI164" s="912"/>
      <c r="QNJ164" s="912"/>
      <c r="QNK164" s="912"/>
      <c r="QNL164" s="912"/>
      <c r="QNM164" s="912"/>
      <c r="QNN164" s="912"/>
      <c r="QNO164" s="912"/>
      <c r="QNP164" s="912"/>
      <c r="QNQ164" s="912"/>
      <c r="QNR164" s="912"/>
      <c r="QNS164" s="912"/>
      <c r="QNT164" s="912"/>
      <c r="QNU164" s="912"/>
      <c r="QNV164" s="912"/>
      <c r="QNW164" s="912"/>
      <c r="QNX164" s="912"/>
      <c r="QNY164" s="912"/>
      <c r="QNZ164" s="912"/>
      <c r="QOA164" s="912"/>
      <c r="QOB164" s="912"/>
      <c r="QOC164" s="912"/>
      <c r="QOD164" s="912"/>
      <c r="QOE164" s="912"/>
      <c r="QOF164" s="912"/>
      <c r="QOG164" s="912"/>
      <c r="QOH164" s="912"/>
      <c r="QOI164" s="912"/>
      <c r="QOJ164" s="912"/>
      <c r="QOK164" s="912"/>
      <c r="QOL164" s="912"/>
      <c r="QOM164" s="912"/>
      <c r="QON164" s="912"/>
      <c r="QOO164" s="912"/>
      <c r="QOP164" s="912"/>
      <c r="QOQ164" s="912"/>
      <c r="QOR164" s="912"/>
      <c r="QOS164" s="912"/>
      <c r="QOT164" s="912"/>
      <c r="QOU164" s="912"/>
      <c r="QOV164" s="912"/>
      <c r="QOW164" s="912"/>
      <c r="QOX164" s="912"/>
      <c r="QOY164" s="912"/>
      <c r="QOZ164" s="912"/>
      <c r="QPA164" s="912"/>
      <c r="QPB164" s="912"/>
      <c r="QPC164" s="912"/>
      <c r="QPD164" s="912"/>
      <c r="QPE164" s="912"/>
      <c r="QPF164" s="912"/>
      <c r="QPG164" s="912"/>
      <c r="QPH164" s="912"/>
      <c r="QPI164" s="912"/>
      <c r="QPJ164" s="912"/>
      <c r="QPK164" s="912"/>
      <c r="QPL164" s="912"/>
      <c r="QPM164" s="912"/>
      <c r="QPN164" s="912"/>
      <c r="QPO164" s="912"/>
      <c r="QPP164" s="912"/>
      <c r="QPQ164" s="912"/>
      <c r="QPR164" s="912"/>
      <c r="QPS164" s="912"/>
      <c r="QPT164" s="912"/>
      <c r="QPU164" s="912"/>
      <c r="QPV164" s="912"/>
      <c r="QPW164" s="912"/>
      <c r="QPX164" s="912"/>
      <c r="QPY164" s="912"/>
      <c r="QPZ164" s="912"/>
      <c r="QQA164" s="912"/>
      <c r="QQB164" s="912"/>
      <c r="QQC164" s="912"/>
      <c r="QQD164" s="912"/>
      <c r="QQE164" s="912"/>
      <c r="QQF164" s="912"/>
      <c r="QQG164" s="912"/>
      <c r="QQH164" s="912"/>
      <c r="QQI164" s="912"/>
      <c r="QQJ164" s="912"/>
      <c r="QQK164" s="912"/>
      <c r="QQL164" s="912"/>
      <c r="QQM164" s="912"/>
      <c r="QQN164" s="912"/>
      <c r="QQO164" s="912"/>
      <c r="QQP164" s="912"/>
      <c r="QQQ164" s="912"/>
      <c r="QQR164" s="912"/>
      <c r="QQS164" s="912"/>
      <c r="QQT164" s="912"/>
      <c r="QQU164" s="912"/>
      <c r="QQV164" s="912"/>
      <c r="QQW164" s="912"/>
      <c r="QQX164" s="912"/>
      <c r="QQY164" s="912"/>
      <c r="QQZ164" s="912"/>
      <c r="QRA164" s="912"/>
      <c r="QRB164" s="912"/>
      <c r="QRC164" s="912"/>
      <c r="QRD164" s="912"/>
      <c r="QRE164" s="912"/>
      <c r="QRF164" s="912"/>
      <c r="QRG164" s="912"/>
      <c r="QRH164" s="912"/>
      <c r="QRI164" s="912"/>
      <c r="QRJ164" s="912"/>
      <c r="QRK164" s="912"/>
      <c r="QRL164" s="912"/>
      <c r="QRM164" s="912"/>
      <c r="QRN164" s="912"/>
      <c r="QRO164" s="912"/>
      <c r="QRP164" s="912"/>
      <c r="QRQ164" s="912"/>
      <c r="QRR164" s="912"/>
      <c r="QRS164" s="912"/>
      <c r="QRT164" s="912"/>
      <c r="QRU164" s="912"/>
      <c r="QRV164" s="912"/>
      <c r="QRW164" s="912"/>
      <c r="QRX164" s="912"/>
      <c r="QRY164" s="912"/>
      <c r="QRZ164" s="912"/>
      <c r="QSA164" s="912"/>
      <c r="QSB164" s="912"/>
      <c r="QSC164" s="912"/>
      <c r="QSD164" s="912"/>
      <c r="QSE164" s="912"/>
      <c r="QSF164" s="912"/>
      <c r="QSG164" s="912"/>
      <c r="QSH164" s="912"/>
      <c r="QSI164" s="912"/>
      <c r="QSJ164" s="912"/>
      <c r="QSK164" s="912"/>
      <c r="QSL164" s="912"/>
      <c r="QSM164" s="912"/>
      <c r="QSN164" s="912"/>
      <c r="QSO164" s="912"/>
      <c r="QSP164" s="912"/>
      <c r="QSQ164" s="912"/>
      <c r="QSR164" s="912"/>
      <c r="QSS164" s="912"/>
      <c r="QST164" s="912"/>
      <c r="QSU164" s="912"/>
      <c r="QSV164" s="912"/>
      <c r="QSW164" s="912"/>
      <c r="QSX164" s="912"/>
      <c r="QSY164" s="912"/>
      <c r="QSZ164" s="912"/>
      <c r="QTA164" s="912"/>
      <c r="QTB164" s="912"/>
      <c r="QTC164" s="912"/>
      <c r="QTD164" s="912"/>
      <c r="QTE164" s="912"/>
      <c r="QTF164" s="912"/>
      <c r="QTG164" s="912"/>
      <c r="QTH164" s="912"/>
      <c r="QTI164" s="912"/>
      <c r="QTJ164" s="912"/>
      <c r="QTK164" s="912"/>
      <c r="QTL164" s="912"/>
      <c r="QTM164" s="912"/>
      <c r="QTN164" s="912"/>
      <c r="QTO164" s="912"/>
      <c r="QTP164" s="912"/>
      <c r="QTQ164" s="912"/>
      <c r="QTR164" s="912"/>
      <c r="QTS164" s="912"/>
      <c r="QTT164" s="912"/>
      <c r="QTU164" s="912"/>
      <c r="QTV164" s="912"/>
      <c r="QTW164" s="912"/>
      <c r="QTX164" s="912"/>
      <c r="QTY164" s="912"/>
      <c r="QTZ164" s="912"/>
      <c r="QUA164" s="912"/>
      <c r="QUB164" s="912"/>
      <c r="QUC164" s="912"/>
      <c r="QUD164" s="912"/>
      <c r="QUE164" s="912"/>
      <c r="QUF164" s="912"/>
      <c r="QUG164" s="912"/>
      <c r="QUH164" s="912"/>
      <c r="QUI164" s="912"/>
      <c r="QUJ164" s="912"/>
      <c r="QUK164" s="912"/>
      <c r="QUL164" s="912"/>
      <c r="QUM164" s="912"/>
      <c r="QUN164" s="912"/>
      <c r="QUO164" s="912"/>
      <c r="QUP164" s="912"/>
      <c r="QUQ164" s="912"/>
      <c r="QUR164" s="912"/>
      <c r="QUS164" s="912"/>
      <c r="QUT164" s="912"/>
      <c r="QUU164" s="912"/>
      <c r="QUV164" s="912"/>
      <c r="QUW164" s="912"/>
      <c r="QUX164" s="912"/>
      <c r="QUY164" s="912"/>
      <c r="QUZ164" s="912"/>
      <c r="QVA164" s="912"/>
      <c r="QVB164" s="912"/>
      <c r="QVC164" s="912"/>
      <c r="QVD164" s="912"/>
      <c r="QVE164" s="912"/>
      <c r="QVF164" s="912"/>
      <c r="QVG164" s="912"/>
      <c r="QVH164" s="912"/>
      <c r="QVI164" s="912"/>
      <c r="QVJ164" s="912"/>
      <c r="QVK164" s="912"/>
      <c r="QVL164" s="912"/>
      <c r="QVM164" s="912"/>
      <c r="QVN164" s="912"/>
      <c r="QVO164" s="912"/>
      <c r="QVP164" s="912"/>
      <c r="QVQ164" s="912"/>
      <c r="QVR164" s="912"/>
      <c r="QVS164" s="912"/>
      <c r="QVT164" s="912"/>
      <c r="QVU164" s="912"/>
      <c r="QVV164" s="912"/>
      <c r="QVW164" s="912"/>
      <c r="QVX164" s="912"/>
      <c r="QVY164" s="912"/>
      <c r="QVZ164" s="912"/>
      <c r="QWA164" s="912"/>
      <c r="QWB164" s="912"/>
      <c r="QWC164" s="912"/>
      <c r="QWD164" s="912"/>
      <c r="QWE164" s="912"/>
      <c r="QWF164" s="912"/>
      <c r="QWG164" s="912"/>
      <c r="QWH164" s="912"/>
      <c r="QWI164" s="912"/>
      <c r="QWJ164" s="912"/>
      <c r="QWK164" s="912"/>
      <c r="QWL164" s="912"/>
      <c r="QWM164" s="912"/>
      <c r="QWN164" s="912"/>
      <c r="QWO164" s="912"/>
      <c r="QWP164" s="912"/>
      <c r="QWQ164" s="912"/>
      <c r="QWR164" s="912"/>
      <c r="QWS164" s="912"/>
      <c r="QWT164" s="912"/>
      <c r="QWU164" s="912"/>
      <c r="QWV164" s="912"/>
      <c r="QWW164" s="912"/>
      <c r="QWX164" s="912"/>
      <c r="QWY164" s="912"/>
      <c r="QWZ164" s="912"/>
      <c r="QXA164" s="912"/>
      <c r="QXB164" s="912"/>
      <c r="QXC164" s="912"/>
      <c r="QXD164" s="912"/>
      <c r="QXE164" s="912"/>
      <c r="QXF164" s="912"/>
      <c r="QXG164" s="912"/>
      <c r="QXH164" s="912"/>
      <c r="QXI164" s="912"/>
      <c r="QXJ164" s="912"/>
      <c r="QXK164" s="912"/>
      <c r="QXL164" s="912"/>
      <c r="QXM164" s="912"/>
      <c r="QXN164" s="912"/>
      <c r="QXO164" s="912"/>
      <c r="QXP164" s="912"/>
      <c r="QXQ164" s="912"/>
      <c r="QXR164" s="912"/>
      <c r="QXS164" s="912"/>
      <c r="QXT164" s="912"/>
      <c r="QXU164" s="912"/>
      <c r="QXV164" s="912"/>
      <c r="QXW164" s="912"/>
      <c r="QXX164" s="912"/>
      <c r="QXY164" s="912"/>
      <c r="QXZ164" s="912"/>
      <c r="QYA164" s="912"/>
      <c r="QYB164" s="912"/>
      <c r="QYC164" s="912"/>
      <c r="QYD164" s="912"/>
      <c r="QYE164" s="912"/>
      <c r="QYF164" s="912"/>
      <c r="QYG164" s="912"/>
      <c r="QYH164" s="912"/>
      <c r="QYI164" s="912"/>
      <c r="QYJ164" s="912"/>
      <c r="QYK164" s="912"/>
      <c r="QYL164" s="912"/>
      <c r="QYM164" s="912"/>
      <c r="QYN164" s="912"/>
      <c r="QYO164" s="912"/>
      <c r="QYP164" s="912"/>
      <c r="QYQ164" s="912"/>
      <c r="QYR164" s="912"/>
      <c r="QYS164" s="912"/>
      <c r="QYT164" s="912"/>
      <c r="QYU164" s="912"/>
      <c r="QYV164" s="912"/>
      <c r="QYW164" s="912"/>
      <c r="QYX164" s="912"/>
      <c r="QYY164" s="912"/>
      <c r="QYZ164" s="912"/>
      <c r="QZA164" s="912"/>
      <c r="QZB164" s="912"/>
      <c r="QZC164" s="912"/>
      <c r="QZD164" s="912"/>
      <c r="QZE164" s="912"/>
      <c r="QZF164" s="912"/>
      <c r="QZG164" s="912"/>
      <c r="QZH164" s="912"/>
      <c r="QZI164" s="912"/>
      <c r="QZJ164" s="912"/>
      <c r="QZK164" s="912"/>
      <c r="QZL164" s="912"/>
      <c r="QZM164" s="912"/>
      <c r="QZN164" s="912"/>
      <c r="QZO164" s="912"/>
      <c r="QZP164" s="912"/>
      <c r="QZQ164" s="912"/>
      <c r="QZR164" s="912"/>
      <c r="QZS164" s="912"/>
      <c r="QZT164" s="912"/>
      <c r="QZU164" s="912"/>
      <c r="QZV164" s="912"/>
      <c r="QZW164" s="912"/>
      <c r="QZX164" s="912"/>
      <c r="QZY164" s="912"/>
      <c r="QZZ164" s="912"/>
      <c r="RAA164" s="912"/>
      <c r="RAB164" s="912"/>
      <c r="RAC164" s="912"/>
      <c r="RAD164" s="912"/>
      <c r="RAE164" s="912"/>
      <c r="RAF164" s="912"/>
      <c r="RAG164" s="912"/>
      <c r="RAH164" s="912"/>
      <c r="RAI164" s="912"/>
      <c r="RAJ164" s="912"/>
      <c r="RAK164" s="912"/>
      <c r="RAL164" s="912"/>
      <c r="RAM164" s="912"/>
      <c r="RAN164" s="912"/>
      <c r="RAO164" s="912"/>
      <c r="RAP164" s="912"/>
      <c r="RAQ164" s="912"/>
      <c r="RAR164" s="912"/>
      <c r="RAS164" s="912"/>
      <c r="RAT164" s="912"/>
      <c r="RAU164" s="912"/>
      <c r="RAV164" s="912"/>
      <c r="RAW164" s="912"/>
      <c r="RAX164" s="912"/>
      <c r="RAY164" s="912"/>
      <c r="RAZ164" s="912"/>
      <c r="RBA164" s="912"/>
      <c r="RBB164" s="912"/>
      <c r="RBC164" s="912"/>
      <c r="RBD164" s="912"/>
      <c r="RBE164" s="912"/>
      <c r="RBF164" s="912"/>
      <c r="RBG164" s="912"/>
      <c r="RBH164" s="912"/>
      <c r="RBI164" s="912"/>
      <c r="RBJ164" s="912"/>
      <c r="RBK164" s="912"/>
      <c r="RBL164" s="912"/>
      <c r="RBM164" s="912"/>
      <c r="RBN164" s="912"/>
      <c r="RBO164" s="912"/>
      <c r="RBP164" s="912"/>
      <c r="RBQ164" s="912"/>
      <c r="RBR164" s="912"/>
      <c r="RBS164" s="912"/>
      <c r="RBT164" s="912"/>
      <c r="RBU164" s="912"/>
      <c r="RBV164" s="912"/>
      <c r="RBW164" s="912"/>
      <c r="RBX164" s="912"/>
      <c r="RBY164" s="912"/>
      <c r="RBZ164" s="912"/>
      <c r="RCA164" s="912"/>
      <c r="RCB164" s="912"/>
      <c r="RCC164" s="912"/>
      <c r="RCD164" s="912"/>
      <c r="RCE164" s="912"/>
      <c r="RCF164" s="912"/>
      <c r="RCG164" s="912"/>
      <c r="RCH164" s="912"/>
      <c r="RCI164" s="912"/>
      <c r="RCJ164" s="912"/>
      <c r="RCK164" s="912"/>
      <c r="RCL164" s="912"/>
      <c r="RCM164" s="912"/>
      <c r="RCN164" s="912"/>
      <c r="RCO164" s="912"/>
      <c r="RCP164" s="912"/>
      <c r="RCQ164" s="912"/>
      <c r="RCR164" s="912"/>
      <c r="RCS164" s="912"/>
      <c r="RCT164" s="912"/>
      <c r="RCU164" s="912"/>
      <c r="RCV164" s="912"/>
      <c r="RCW164" s="912"/>
      <c r="RCX164" s="912"/>
      <c r="RCY164" s="912"/>
      <c r="RCZ164" s="912"/>
      <c r="RDA164" s="912"/>
      <c r="RDB164" s="912"/>
      <c r="RDC164" s="912"/>
      <c r="RDD164" s="912"/>
      <c r="RDE164" s="912"/>
      <c r="RDF164" s="912"/>
      <c r="RDG164" s="912"/>
      <c r="RDH164" s="912"/>
      <c r="RDI164" s="912"/>
      <c r="RDJ164" s="912"/>
      <c r="RDK164" s="912"/>
      <c r="RDL164" s="912"/>
      <c r="RDM164" s="912"/>
      <c r="RDN164" s="912"/>
      <c r="RDO164" s="912"/>
      <c r="RDP164" s="912"/>
      <c r="RDQ164" s="912"/>
      <c r="RDR164" s="912"/>
      <c r="RDS164" s="912"/>
      <c r="RDT164" s="912"/>
      <c r="RDU164" s="912"/>
      <c r="RDV164" s="912"/>
      <c r="RDW164" s="912"/>
      <c r="RDX164" s="912"/>
      <c r="RDY164" s="912"/>
      <c r="RDZ164" s="912"/>
      <c r="REA164" s="912"/>
      <c r="REB164" s="912"/>
      <c r="REC164" s="912"/>
      <c r="RED164" s="912"/>
      <c r="REE164" s="912"/>
      <c r="REF164" s="912"/>
      <c r="REG164" s="912"/>
      <c r="REH164" s="912"/>
      <c r="REI164" s="912"/>
      <c r="REJ164" s="912"/>
      <c r="REK164" s="912"/>
      <c r="REL164" s="912"/>
      <c r="REM164" s="912"/>
      <c r="REN164" s="912"/>
      <c r="REO164" s="912"/>
      <c r="REP164" s="912"/>
      <c r="REQ164" s="912"/>
      <c r="RER164" s="912"/>
      <c r="RES164" s="912"/>
      <c r="RET164" s="912"/>
      <c r="REU164" s="912"/>
      <c r="REV164" s="912"/>
      <c r="REW164" s="912"/>
      <c r="REX164" s="912"/>
      <c r="REY164" s="912"/>
      <c r="REZ164" s="912"/>
      <c r="RFA164" s="912"/>
      <c r="RFB164" s="912"/>
      <c r="RFC164" s="912"/>
      <c r="RFD164" s="912"/>
      <c r="RFE164" s="912"/>
      <c r="RFF164" s="912"/>
      <c r="RFG164" s="912"/>
      <c r="RFH164" s="912"/>
      <c r="RFI164" s="912"/>
      <c r="RFJ164" s="912"/>
      <c r="RFK164" s="912"/>
      <c r="RFL164" s="912"/>
      <c r="RFM164" s="912"/>
      <c r="RFN164" s="912"/>
      <c r="RFO164" s="912"/>
      <c r="RFP164" s="912"/>
      <c r="RFQ164" s="912"/>
      <c r="RFR164" s="912"/>
      <c r="RFS164" s="912"/>
      <c r="RFT164" s="912"/>
      <c r="RFU164" s="912"/>
      <c r="RFV164" s="912"/>
      <c r="RFW164" s="912"/>
      <c r="RFX164" s="912"/>
      <c r="RFY164" s="912"/>
      <c r="RFZ164" s="912"/>
      <c r="RGA164" s="912"/>
      <c r="RGB164" s="912"/>
      <c r="RGC164" s="912"/>
      <c r="RGD164" s="912"/>
      <c r="RGE164" s="912"/>
      <c r="RGF164" s="912"/>
      <c r="RGG164" s="912"/>
      <c r="RGH164" s="912"/>
      <c r="RGI164" s="912"/>
      <c r="RGJ164" s="912"/>
      <c r="RGK164" s="912"/>
      <c r="RGL164" s="912"/>
      <c r="RGM164" s="912"/>
      <c r="RGN164" s="912"/>
      <c r="RGO164" s="912"/>
      <c r="RGP164" s="912"/>
      <c r="RGQ164" s="912"/>
      <c r="RGR164" s="912"/>
      <c r="RGS164" s="912"/>
      <c r="RGT164" s="912"/>
      <c r="RGU164" s="912"/>
      <c r="RGV164" s="912"/>
      <c r="RGW164" s="912"/>
      <c r="RGX164" s="912"/>
      <c r="RGY164" s="912"/>
      <c r="RGZ164" s="912"/>
      <c r="RHA164" s="912"/>
      <c r="RHB164" s="912"/>
      <c r="RHC164" s="912"/>
      <c r="RHD164" s="912"/>
      <c r="RHE164" s="912"/>
      <c r="RHF164" s="912"/>
      <c r="RHG164" s="912"/>
      <c r="RHH164" s="912"/>
      <c r="RHI164" s="912"/>
      <c r="RHJ164" s="912"/>
      <c r="RHK164" s="912"/>
      <c r="RHL164" s="912"/>
      <c r="RHM164" s="912"/>
      <c r="RHN164" s="912"/>
      <c r="RHO164" s="912"/>
      <c r="RHP164" s="912"/>
      <c r="RHQ164" s="912"/>
      <c r="RHR164" s="912"/>
      <c r="RHS164" s="912"/>
      <c r="RHT164" s="912"/>
      <c r="RHU164" s="912"/>
      <c r="RHV164" s="912"/>
      <c r="RHW164" s="912"/>
      <c r="RHX164" s="912"/>
      <c r="RHY164" s="912"/>
      <c r="RHZ164" s="912"/>
      <c r="RIA164" s="912"/>
      <c r="RIB164" s="912"/>
      <c r="RIC164" s="912"/>
      <c r="RID164" s="912"/>
      <c r="RIE164" s="912"/>
      <c r="RIF164" s="912"/>
      <c r="RIG164" s="912"/>
      <c r="RIH164" s="912"/>
      <c r="RII164" s="912"/>
      <c r="RIJ164" s="912"/>
      <c r="RIK164" s="912"/>
      <c r="RIL164" s="912"/>
      <c r="RIM164" s="912"/>
      <c r="RIN164" s="912"/>
      <c r="RIO164" s="912"/>
      <c r="RIP164" s="912"/>
      <c r="RIQ164" s="912"/>
      <c r="RIR164" s="912"/>
      <c r="RIS164" s="912"/>
      <c r="RIT164" s="912"/>
      <c r="RIU164" s="912"/>
      <c r="RIV164" s="912"/>
      <c r="RIW164" s="912"/>
      <c r="RIX164" s="912"/>
      <c r="RIY164" s="912"/>
      <c r="RIZ164" s="912"/>
      <c r="RJA164" s="912"/>
      <c r="RJB164" s="912"/>
      <c r="RJC164" s="912"/>
      <c r="RJD164" s="912"/>
      <c r="RJE164" s="912"/>
      <c r="RJF164" s="912"/>
      <c r="RJG164" s="912"/>
      <c r="RJH164" s="912"/>
      <c r="RJI164" s="912"/>
      <c r="RJJ164" s="912"/>
      <c r="RJK164" s="912"/>
      <c r="RJL164" s="912"/>
      <c r="RJM164" s="912"/>
      <c r="RJN164" s="912"/>
      <c r="RJO164" s="912"/>
      <c r="RJP164" s="912"/>
      <c r="RJQ164" s="912"/>
      <c r="RJR164" s="912"/>
      <c r="RJS164" s="912"/>
      <c r="RJT164" s="912"/>
      <c r="RJU164" s="912"/>
      <c r="RJV164" s="912"/>
      <c r="RJW164" s="912"/>
      <c r="RJX164" s="912"/>
      <c r="RJY164" s="912"/>
      <c r="RJZ164" s="912"/>
      <c r="RKA164" s="912"/>
      <c r="RKB164" s="912"/>
      <c r="RKC164" s="912"/>
      <c r="RKD164" s="912"/>
      <c r="RKE164" s="912"/>
      <c r="RKF164" s="912"/>
      <c r="RKG164" s="912"/>
      <c r="RKH164" s="912"/>
      <c r="RKI164" s="912"/>
      <c r="RKJ164" s="912"/>
      <c r="RKK164" s="912"/>
      <c r="RKL164" s="912"/>
      <c r="RKM164" s="912"/>
      <c r="RKN164" s="912"/>
      <c r="RKO164" s="912"/>
      <c r="RKP164" s="912"/>
      <c r="RKQ164" s="912"/>
      <c r="RKR164" s="912"/>
      <c r="RKS164" s="912"/>
      <c r="RKT164" s="912"/>
      <c r="RKU164" s="912"/>
      <c r="RKV164" s="912"/>
      <c r="RKW164" s="912"/>
      <c r="RKX164" s="912"/>
      <c r="RKY164" s="912"/>
      <c r="RKZ164" s="912"/>
      <c r="RLA164" s="912"/>
      <c r="RLB164" s="912"/>
      <c r="RLC164" s="912"/>
      <c r="RLD164" s="912"/>
      <c r="RLE164" s="912"/>
      <c r="RLF164" s="912"/>
      <c r="RLG164" s="912"/>
      <c r="RLH164" s="912"/>
      <c r="RLI164" s="912"/>
      <c r="RLJ164" s="912"/>
      <c r="RLK164" s="912"/>
      <c r="RLL164" s="912"/>
      <c r="RLM164" s="912"/>
      <c r="RLN164" s="912"/>
      <c r="RLO164" s="912"/>
      <c r="RLP164" s="912"/>
      <c r="RLQ164" s="912"/>
      <c r="RLR164" s="912"/>
      <c r="RLS164" s="912"/>
      <c r="RLT164" s="912"/>
      <c r="RLU164" s="912"/>
      <c r="RLV164" s="912"/>
      <c r="RLW164" s="912"/>
      <c r="RLX164" s="912"/>
      <c r="RLY164" s="912"/>
      <c r="RLZ164" s="912"/>
      <c r="RMA164" s="912"/>
      <c r="RMB164" s="912"/>
      <c r="RMC164" s="912"/>
      <c r="RMD164" s="912"/>
      <c r="RME164" s="912"/>
      <c r="RMF164" s="912"/>
      <c r="RMG164" s="912"/>
      <c r="RMH164" s="912"/>
      <c r="RMI164" s="912"/>
      <c r="RMJ164" s="912"/>
      <c r="RMK164" s="912"/>
      <c r="RML164" s="912"/>
      <c r="RMM164" s="912"/>
      <c r="RMN164" s="912"/>
      <c r="RMO164" s="912"/>
      <c r="RMP164" s="912"/>
      <c r="RMQ164" s="912"/>
      <c r="RMR164" s="912"/>
      <c r="RMS164" s="912"/>
      <c r="RMT164" s="912"/>
      <c r="RMU164" s="912"/>
      <c r="RMV164" s="912"/>
      <c r="RMW164" s="912"/>
      <c r="RMX164" s="912"/>
      <c r="RMY164" s="912"/>
      <c r="RMZ164" s="912"/>
      <c r="RNA164" s="912"/>
      <c r="RNB164" s="912"/>
      <c r="RNC164" s="912"/>
      <c r="RND164" s="912"/>
      <c r="RNE164" s="912"/>
      <c r="RNF164" s="912"/>
      <c r="RNG164" s="912"/>
      <c r="RNH164" s="912"/>
      <c r="RNI164" s="912"/>
      <c r="RNJ164" s="912"/>
      <c r="RNK164" s="912"/>
      <c r="RNL164" s="912"/>
      <c r="RNM164" s="912"/>
      <c r="RNN164" s="912"/>
      <c r="RNO164" s="912"/>
      <c r="RNP164" s="912"/>
      <c r="RNQ164" s="912"/>
      <c r="RNR164" s="912"/>
      <c r="RNS164" s="912"/>
      <c r="RNT164" s="912"/>
      <c r="RNU164" s="912"/>
      <c r="RNV164" s="912"/>
      <c r="RNW164" s="912"/>
      <c r="RNX164" s="912"/>
      <c r="RNY164" s="912"/>
      <c r="RNZ164" s="912"/>
      <c r="ROA164" s="912"/>
      <c r="ROB164" s="912"/>
      <c r="ROC164" s="912"/>
      <c r="ROD164" s="912"/>
      <c r="ROE164" s="912"/>
      <c r="ROF164" s="912"/>
      <c r="ROG164" s="912"/>
      <c r="ROH164" s="912"/>
      <c r="ROI164" s="912"/>
      <c r="ROJ164" s="912"/>
      <c r="ROK164" s="912"/>
      <c r="ROL164" s="912"/>
      <c r="ROM164" s="912"/>
      <c r="RON164" s="912"/>
      <c r="ROO164" s="912"/>
      <c r="ROP164" s="912"/>
      <c r="ROQ164" s="912"/>
      <c r="ROR164" s="912"/>
      <c r="ROS164" s="912"/>
      <c r="ROT164" s="912"/>
      <c r="ROU164" s="912"/>
      <c r="ROV164" s="912"/>
      <c r="ROW164" s="912"/>
      <c r="ROX164" s="912"/>
      <c r="ROY164" s="912"/>
      <c r="ROZ164" s="912"/>
      <c r="RPA164" s="912"/>
      <c r="RPB164" s="912"/>
      <c r="RPC164" s="912"/>
      <c r="RPD164" s="912"/>
      <c r="RPE164" s="912"/>
      <c r="RPF164" s="912"/>
      <c r="RPG164" s="912"/>
      <c r="RPH164" s="912"/>
      <c r="RPI164" s="912"/>
      <c r="RPJ164" s="912"/>
      <c r="RPK164" s="912"/>
      <c r="RPL164" s="912"/>
      <c r="RPM164" s="912"/>
      <c r="RPN164" s="912"/>
      <c r="RPO164" s="912"/>
      <c r="RPP164" s="912"/>
      <c r="RPQ164" s="912"/>
      <c r="RPR164" s="912"/>
      <c r="RPS164" s="912"/>
      <c r="RPT164" s="912"/>
      <c r="RPU164" s="912"/>
      <c r="RPV164" s="912"/>
      <c r="RPW164" s="912"/>
      <c r="RPX164" s="912"/>
      <c r="RPY164" s="912"/>
      <c r="RPZ164" s="912"/>
      <c r="RQA164" s="912"/>
      <c r="RQB164" s="912"/>
      <c r="RQC164" s="912"/>
      <c r="RQD164" s="912"/>
      <c r="RQE164" s="912"/>
      <c r="RQF164" s="912"/>
      <c r="RQG164" s="912"/>
      <c r="RQH164" s="912"/>
      <c r="RQI164" s="912"/>
      <c r="RQJ164" s="912"/>
      <c r="RQK164" s="912"/>
      <c r="RQL164" s="912"/>
      <c r="RQM164" s="912"/>
      <c r="RQN164" s="912"/>
      <c r="RQO164" s="912"/>
      <c r="RQP164" s="912"/>
      <c r="RQQ164" s="912"/>
      <c r="RQR164" s="912"/>
      <c r="RQS164" s="912"/>
      <c r="RQT164" s="912"/>
      <c r="RQU164" s="912"/>
      <c r="RQV164" s="912"/>
      <c r="RQW164" s="912"/>
      <c r="RQX164" s="912"/>
      <c r="RQY164" s="912"/>
      <c r="RQZ164" s="912"/>
      <c r="RRA164" s="912"/>
      <c r="RRB164" s="912"/>
      <c r="RRC164" s="912"/>
      <c r="RRD164" s="912"/>
      <c r="RRE164" s="912"/>
      <c r="RRF164" s="912"/>
      <c r="RRG164" s="912"/>
      <c r="RRH164" s="912"/>
      <c r="RRI164" s="912"/>
      <c r="RRJ164" s="912"/>
      <c r="RRK164" s="912"/>
      <c r="RRL164" s="912"/>
      <c r="RRM164" s="912"/>
      <c r="RRN164" s="912"/>
      <c r="RRO164" s="912"/>
      <c r="RRP164" s="912"/>
      <c r="RRQ164" s="912"/>
      <c r="RRR164" s="912"/>
      <c r="RRS164" s="912"/>
      <c r="RRT164" s="912"/>
      <c r="RRU164" s="912"/>
      <c r="RRV164" s="912"/>
      <c r="RRW164" s="912"/>
      <c r="RRX164" s="912"/>
      <c r="RRY164" s="912"/>
      <c r="RRZ164" s="912"/>
      <c r="RSA164" s="912"/>
      <c r="RSB164" s="912"/>
      <c r="RSC164" s="912"/>
      <c r="RSD164" s="912"/>
      <c r="RSE164" s="912"/>
      <c r="RSF164" s="912"/>
      <c r="RSG164" s="912"/>
      <c r="RSH164" s="912"/>
      <c r="RSI164" s="912"/>
      <c r="RSJ164" s="912"/>
      <c r="RSK164" s="912"/>
      <c r="RSL164" s="912"/>
      <c r="RSM164" s="912"/>
      <c r="RSN164" s="912"/>
      <c r="RSO164" s="912"/>
      <c r="RSP164" s="912"/>
      <c r="RSQ164" s="912"/>
      <c r="RSR164" s="912"/>
      <c r="RSS164" s="912"/>
      <c r="RST164" s="912"/>
      <c r="RSU164" s="912"/>
      <c r="RSV164" s="912"/>
      <c r="RSW164" s="912"/>
      <c r="RSX164" s="912"/>
      <c r="RSY164" s="912"/>
      <c r="RSZ164" s="912"/>
      <c r="RTA164" s="912"/>
      <c r="RTB164" s="912"/>
      <c r="RTC164" s="912"/>
      <c r="RTD164" s="912"/>
      <c r="RTE164" s="912"/>
      <c r="RTF164" s="912"/>
      <c r="RTG164" s="912"/>
      <c r="RTH164" s="912"/>
      <c r="RTI164" s="912"/>
      <c r="RTJ164" s="912"/>
      <c r="RTK164" s="912"/>
      <c r="RTL164" s="912"/>
      <c r="RTM164" s="912"/>
      <c r="RTN164" s="912"/>
      <c r="RTO164" s="912"/>
      <c r="RTP164" s="912"/>
      <c r="RTQ164" s="912"/>
      <c r="RTR164" s="912"/>
      <c r="RTS164" s="912"/>
      <c r="RTT164" s="912"/>
      <c r="RTU164" s="912"/>
      <c r="RTV164" s="912"/>
      <c r="RTW164" s="912"/>
      <c r="RTX164" s="912"/>
      <c r="RTY164" s="912"/>
      <c r="RTZ164" s="912"/>
      <c r="RUA164" s="912"/>
      <c r="RUB164" s="912"/>
      <c r="RUC164" s="912"/>
      <c r="RUD164" s="912"/>
      <c r="RUE164" s="912"/>
      <c r="RUF164" s="912"/>
      <c r="RUG164" s="912"/>
      <c r="RUH164" s="912"/>
      <c r="RUI164" s="912"/>
      <c r="RUJ164" s="912"/>
      <c r="RUK164" s="912"/>
      <c r="RUL164" s="912"/>
      <c r="RUM164" s="912"/>
      <c r="RUN164" s="912"/>
      <c r="RUO164" s="912"/>
      <c r="RUP164" s="912"/>
      <c r="RUQ164" s="912"/>
      <c r="RUR164" s="912"/>
      <c r="RUS164" s="912"/>
      <c r="RUT164" s="912"/>
      <c r="RUU164" s="912"/>
      <c r="RUV164" s="912"/>
      <c r="RUW164" s="912"/>
      <c r="RUX164" s="912"/>
      <c r="RUY164" s="912"/>
      <c r="RUZ164" s="912"/>
      <c r="RVA164" s="912"/>
      <c r="RVB164" s="912"/>
      <c r="RVC164" s="912"/>
      <c r="RVD164" s="912"/>
      <c r="RVE164" s="912"/>
      <c r="RVF164" s="912"/>
      <c r="RVG164" s="912"/>
      <c r="RVH164" s="912"/>
      <c r="RVI164" s="912"/>
      <c r="RVJ164" s="912"/>
      <c r="RVK164" s="912"/>
      <c r="RVL164" s="912"/>
      <c r="RVM164" s="912"/>
      <c r="RVN164" s="912"/>
      <c r="RVO164" s="912"/>
      <c r="RVP164" s="912"/>
      <c r="RVQ164" s="912"/>
      <c r="RVR164" s="912"/>
      <c r="RVS164" s="912"/>
      <c r="RVT164" s="912"/>
      <c r="RVU164" s="912"/>
      <c r="RVV164" s="912"/>
      <c r="RVW164" s="912"/>
      <c r="RVX164" s="912"/>
      <c r="RVY164" s="912"/>
      <c r="RVZ164" s="912"/>
      <c r="RWA164" s="912"/>
      <c r="RWB164" s="912"/>
      <c r="RWC164" s="912"/>
      <c r="RWD164" s="912"/>
      <c r="RWE164" s="912"/>
      <c r="RWF164" s="912"/>
      <c r="RWG164" s="912"/>
      <c r="RWH164" s="912"/>
      <c r="RWI164" s="912"/>
      <c r="RWJ164" s="912"/>
      <c r="RWK164" s="912"/>
      <c r="RWL164" s="912"/>
      <c r="RWM164" s="912"/>
      <c r="RWN164" s="912"/>
      <c r="RWO164" s="912"/>
      <c r="RWP164" s="912"/>
      <c r="RWQ164" s="912"/>
      <c r="RWR164" s="912"/>
      <c r="RWS164" s="912"/>
      <c r="RWT164" s="912"/>
      <c r="RWU164" s="912"/>
      <c r="RWV164" s="912"/>
      <c r="RWW164" s="912"/>
      <c r="RWX164" s="912"/>
      <c r="RWY164" s="912"/>
      <c r="RWZ164" s="912"/>
      <c r="RXA164" s="912"/>
      <c r="RXB164" s="912"/>
      <c r="RXC164" s="912"/>
      <c r="RXD164" s="912"/>
      <c r="RXE164" s="912"/>
      <c r="RXF164" s="912"/>
      <c r="RXG164" s="912"/>
      <c r="RXH164" s="912"/>
      <c r="RXI164" s="912"/>
      <c r="RXJ164" s="912"/>
      <c r="RXK164" s="912"/>
      <c r="RXL164" s="912"/>
      <c r="RXM164" s="912"/>
      <c r="RXN164" s="912"/>
      <c r="RXO164" s="912"/>
      <c r="RXP164" s="912"/>
      <c r="RXQ164" s="912"/>
      <c r="RXR164" s="912"/>
      <c r="RXS164" s="912"/>
      <c r="RXT164" s="912"/>
      <c r="RXU164" s="912"/>
      <c r="RXV164" s="912"/>
      <c r="RXW164" s="912"/>
      <c r="RXX164" s="912"/>
      <c r="RXY164" s="912"/>
      <c r="RXZ164" s="912"/>
      <c r="RYA164" s="912"/>
      <c r="RYB164" s="912"/>
      <c r="RYC164" s="912"/>
      <c r="RYD164" s="912"/>
      <c r="RYE164" s="912"/>
      <c r="RYF164" s="912"/>
      <c r="RYG164" s="912"/>
      <c r="RYH164" s="912"/>
      <c r="RYI164" s="912"/>
      <c r="RYJ164" s="912"/>
      <c r="RYK164" s="912"/>
      <c r="RYL164" s="912"/>
      <c r="RYM164" s="912"/>
      <c r="RYN164" s="912"/>
      <c r="RYO164" s="912"/>
      <c r="RYP164" s="912"/>
      <c r="RYQ164" s="912"/>
      <c r="RYR164" s="912"/>
      <c r="RYS164" s="912"/>
      <c r="RYT164" s="912"/>
      <c r="RYU164" s="912"/>
      <c r="RYV164" s="912"/>
      <c r="RYW164" s="912"/>
      <c r="RYX164" s="912"/>
      <c r="RYY164" s="912"/>
      <c r="RYZ164" s="912"/>
      <c r="RZA164" s="912"/>
      <c r="RZB164" s="912"/>
      <c r="RZC164" s="912"/>
      <c r="RZD164" s="912"/>
      <c r="RZE164" s="912"/>
      <c r="RZF164" s="912"/>
      <c r="RZG164" s="912"/>
      <c r="RZH164" s="912"/>
      <c r="RZI164" s="912"/>
      <c r="RZJ164" s="912"/>
      <c r="RZK164" s="912"/>
      <c r="RZL164" s="912"/>
      <c r="RZM164" s="912"/>
      <c r="RZN164" s="912"/>
      <c r="RZO164" s="912"/>
      <c r="RZP164" s="912"/>
      <c r="RZQ164" s="912"/>
      <c r="RZR164" s="912"/>
      <c r="RZS164" s="912"/>
      <c r="RZT164" s="912"/>
      <c r="RZU164" s="912"/>
      <c r="RZV164" s="912"/>
      <c r="RZW164" s="912"/>
      <c r="RZX164" s="912"/>
      <c r="RZY164" s="912"/>
      <c r="RZZ164" s="912"/>
      <c r="SAA164" s="912"/>
      <c r="SAB164" s="912"/>
      <c r="SAC164" s="912"/>
      <c r="SAD164" s="912"/>
      <c r="SAE164" s="912"/>
      <c r="SAF164" s="912"/>
      <c r="SAG164" s="912"/>
      <c r="SAH164" s="912"/>
      <c r="SAI164" s="912"/>
      <c r="SAJ164" s="912"/>
      <c r="SAK164" s="912"/>
      <c r="SAL164" s="912"/>
      <c r="SAM164" s="912"/>
      <c r="SAN164" s="912"/>
      <c r="SAO164" s="912"/>
      <c r="SAP164" s="912"/>
      <c r="SAQ164" s="912"/>
      <c r="SAR164" s="912"/>
      <c r="SAS164" s="912"/>
      <c r="SAT164" s="912"/>
      <c r="SAU164" s="912"/>
      <c r="SAV164" s="912"/>
      <c r="SAW164" s="912"/>
      <c r="SAX164" s="912"/>
      <c r="SAY164" s="912"/>
      <c r="SAZ164" s="912"/>
      <c r="SBA164" s="912"/>
      <c r="SBB164" s="912"/>
      <c r="SBC164" s="912"/>
      <c r="SBD164" s="912"/>
      <c r="SBE164" s="912"/>
      <c r="SBF164" s="912"/>
      <c r="SBG164" s="912"/>
      <c r="SBH164" s="912"/>
      <c r="SBI164" s="912"/>
      <c r="SBJ164" s="912"/>
      <c r="SBK164" s="912"/>
      <c r="SBL164" s="912"/>
      <c r="SBM164" s="912"/>
      <c r="SBN164" s="912"/>
      <c r="SBO164" s="912"/>
      <c r="SBP164" s="912"/>
      <c r="SBQ164" s="912"/>
      <c r="SBR164" s="912"/>
      <c r="SBS164" s="912"/>
      <c r="SBT164" s="912"/>
      <c r="SBU164" s="912"/>
      <c r="SBV164" s="912"/>
      <c r="SBW164" s="912"/>
      <c r="SBX164" s="912"/>
      <c r="SBY164" s="912"/>
      <c r="SBZ164" s="912"/>
      <c r="SCA164" s="912"/>
      <c r="SCB164" s="912"/>
      <c r="SCC164" s="912"/>
      <c r="SCD164" s="912"/>
      <c r="SCE164" s="912"/>
      <c r="SCF164" s="912"/>
      <c r="SCG164" s="912"/>
      <c r="SCH164" s="912"/>
      <c r="SCI164" s="912"/>
      <c r="SCJ164" s="912"/>
      <c r="SCK164" s="912"/>
      <c r="SCL164" s="912"/>
      <c r="SCM164" s="912"/>
      <c r="SCN164" s="912"/>
      <c r="SCO164" s="912"/>
      <c r="SCP164" s="912"/>
      <c r="SCQ164" s="912"/>
      <c r="SCR164" s="912"/>
      <c r="SCS164" s="912"/>
      <c r="SCT164" s="912"/>
      <c r="SCU164" s="912"/>
      <c r="SCV164" s="912"/>
      <c r="SCW164" s="912"/>
      <c r="SCX164" s="912"/>
      <c r="SCY164" s="912"/>
      <c r="SCZ164" s="912"/>
      <c r="SDA164" s="912"/>
      <c r="SDB164" s="912"/>
      <c r="SDC164" s="912"/>
      <c r="SDD164" s="912"/>
      <c r="SDE164" s="912"/>
      <c r="SDF164" s="912"/>
      <c r="SDG164" s="912"/>
      <c r="SDH164" s="912"/>
      <c r="SDI164" s="912"/>
      <c r="SDJ164" s="912"/>
      <c r="SDK164" s="912"/>
      <c r="SDL164" s="912"/>
      <c r="SDM164" s="912"/>
      <c r="SDN164" s="912"/>
      <c r="SDO164" s="912"/>
      <c r="SDP164" s="912"/>
      <c r="SDQ164" s="912"/>
      <c r="SDR164" s="912"/>
      <c r="SDS164" s="912"/>
      <c r="SDT164" s="912"/>
      <c r="SDU164" s="912"/>
      <c r="SDV164" s="912"/>
      <c r="SDW164" s="912"/>
      <c r="SDX164" s="912"/>
      <c r="SDY164" s="912"/>
      <c r="SDZ164" s="912"/>
      <c r="SEA164" s="912"/>
      <c r="SEB164" s="912"/>
      <c r="SEC164" s="912"/>
      <c r="SED164" s="912"/>
      <c r="SEE164" s="912"/>
      <c r="SEF164" s="912"/>
      <c r="SEG164" s="912"/>
      <c r="SEH164" s="912"/>
      <c r="SEI164" s="912"/>
      <c r="SEJ164" s="912"/>
      <c r="SEK164" s="912"/>
      <c r="SEL164" s="912"/>
      <c r="SEM164" s="912"/>
      <c r="SEN164" s="912"/>
      <c r="SEO164" s="912"/>
      <c r="SEP164" s="912"/>
      <c r="SEQ164" s="912"/>
      <c r="SER164" s="912"/>
      <c r="SES164" s="912"/>
      <c r="SET164" s="912"/>
      <c r="SEU164" s="912"/>
      <c r="SEV164" s="912"/>
      <c r="SEW164" s="912"/>
      <c r="SEX164" s="912"/>
      <c r="SEY164" s="912"/>
      <c r="SEZ164" s="912"/>
      <c r="SFA164" s="912"/>
      <c r="SFB164" s="912"/>
      <c r="SFC164" s="912"/>
      <c r="SFD164" s="912"/>
      <c r="SFE164" s="912"/>
      <c r="SFF164" s="912"/>
      <c r="SFG164" s="912"/>
      <c r="SFH164" s="912"/>
      <c r="SFI164" s="912"/>
      <c r="SFJ164" s="912"/>
      <c r="SFK164" s="912"/>
      <c r="SFL164" s="912"/>
      <c r="SFM164" s="912"/>
      <c r="SFN164" s="912"/>
      <c r="SFO164" s="912"/>
      <c r="SFP164" s="912"/>
      <c r="SFQ164" s="912"/>
      <c r="SFR164" s="912"/>
      <c r="SFS164" s="912"/>
      <c r="SFT164" s="912"/>
      <c r="SFU164" s="912"/>
      <c r="SFV164" s="912"/>
      <c r="SFW164" s="912"/>
      <c r="SFX164" s="912"/>
      <c r="SFY164" s="912"/>
      <c r="SFZ164" s="912"/>
      <c r="SGA164" s="912"/>
      <c r="SGB164" s="912"/>
      <c r="SGC164" s="912"/>
      <c r="SGD164" s="912"/>
      <c r="SGE164" s="912"/>
      <c r="SGF164" s="912"/>
      <c r="SGG164" s="912"/>
      <c r="SGH164" s="912"/>
      <c r="SGI164" s="912"/>
      <c r="SGJ164" s="912"/>
      <c r="SGK164" s="912"/>
      <c r="SGL164" s="912"/>
      <c r="SGM164" s="912"/>
      <c r="SGN164" s="912"/>
      <c r="SGO164" s="912"/>
      <c r="SGP164" s="912"/>
      <c r="SGQ164" s="912"/>
      <c r="SGR164" s="912"/>
      <c r="SGS164" s="912"/>
      <c r="SGT164" s="912"/>
      <c r="SGU164" s="912"/>
      <c r="SGV164" s="912"/>
      <c r="SGW164" s="912"/>
      <c r="SGX164" s="912"/>
      <c r="SGY164" s="912"/>
      <c r="SGZ164" s="912"/>
      <c r="SHA164" s="912"/>
      <c r="SHB164" s="912"/>
      <c r="SHC164" s="912"/>
      <c r="SHD164" s="912"/>
      <c r="SHE164" s="912"/>
      <c r="SHF164" s="912"/>
      <c r="SHG164" s="912"/>
      <c r="SHH164" s="912"/>
      <c r="SHI164" s="912"/>
      <c r="SHJ164" s="912"/>
      <c r="SHK164" s="912"/>
      <c r="SHL164" s="912"/>
      <c r="SHM164" s="912"/>
      <c r="SHN164" s="912"/>
      <c r="SHO164" s="912"/>
      <c r="SHP164" s="912"/>
      <c r="SHQ164" s="912"/>
      <c r="SHR164" s="912"/>
      <c r="SHS164" s="912"/>
      <c r="SHT164" s="912"/>
      <c r="SHU164" s="912"/>
      <c r="SHV164" s="912"/>
      <c r="SHW164" s="912"/>
      <c r="SHX164" s="912"/>
      <c r="SHY164" s="912"/>
      <c r="SHZ164" s="912"/>
      <c r="SIA164" s="912"/>
      <c r="SIB164" s="912"/>
      <c r="SIC164" s="912"/>
      <c r="SID164" s="912"/>
      <c r="SIE164" s="912"/>
      <c r="SIF164" s="912"/>
      <c r="SIG164" s="912"/>
      <c r="SIH164" s="912"/>
      <c r="SII164" s="912"/>
      <c r="SIJ164" s="912"/>
      <c r="SIK164" s="912"/>
      <c r="SIL164" s="912"/>
      <c r="SIM164" s="912"/>
      <c r="SIN164" s="912"/>
      <c r="SIO164" s="912"/>
      <c r="SIP164" s="912"/>
      <c r="SIQ164" s="912"/>
      <c r="SIR164" s="912"/>
      <c r="SIS164" s="912"/>
      <c r="SIT164" s="912"/>
      <c r="SIU164" s="912"/>
      <c r="SIV164" s="912"/>
      <c r="SIW164" s="912"/>
      <c r="SIX164" s="912"/>
      <c r="SIY164" s="912"/>
      <c r="SIZ164" s="912"/>
      <c r="SJA164" s="912"/>
      <c r="SJB164" s="912"/>
      <c r="SJC164" s="912"/>
      <c r="SJD164" s="912"/>
      <c r="SJE164" s="912"/>
      <c r="SJF164" s="912"/>
      <c r="SJG164" s="912"/>
      <c r="SJH164" s="912"/>
      <c r="SJI164" s="912"/>
      <c r="SJJ164" s="912"/>
      <c r="SJK164" s="912"/>
      <c r="SJL164" s="912"/>
      <c r="SJM164" s="912"/>
      <c r="SJN164" s="912"/>
      <c r="SJO164" s="912"/>
      <c r="SJP164" s="912"/>
      <c r="SJQ164" s="912"/>
      <c r="SJR164" s="912"/>
      <c r="SJS164" s="912"/>
      <c r="SJT164" s="912"/>
      <c r="SJU164" s="912"/>
      <c r="SJV164" s="912"/>
      <c r="SJW164" s="912"/>
      <c r="SJX164" s="912"/>
      <c r="SJY164" s="912"/>
      <c r="SJZ164" s="912"/>
      <c r="SKA164" s="912"/>
      <c r="SKB164" s="912"/>
      <c r="SKC164" s="912"/>
      <c r="SKD164" s="912"/>
      <c r="SKE164" s="912"/>
      <c r="SKF164" s="912"/>
      <c r="SKG164" s="912"/>
      <c r="SKH164" s="912"/>
      <c r="SKI164" s="912"/>
      <c r="SKJ164" s="912"/>
      <c r="SKK164" s="912"/>
      <c r="SKL164" s="912"/>
      <c r="SKM164" s="912"/>
      <c r="SKN164" s="912"/>
      <c r="SKO164" s="912"/>
      <c r="SKP164" s="912"/>
      <c r="SKQ164" s="912"/>
      <c r="SKR164" s="912"/>
      <c r="SKS164" s="912"/>
      <c r="SKT164" s="912"/>
      <c r="SKU164" s="912"/>
      <c r="SKV164" s="912"/>
      <c r="SKW164" s="912"/>
      <c r="SKX164" s="912"/>
      <c r="SKY164" s="912"/>
      <c r="SKZ164" s="912"/>
      <c r="SLA164" s="912"/>
      <c r="SLB164" s="912"/>
      <c r="SLC164" s="912"/>
      <c r="SLD164" s="912"/>
      <c r="SLE164" s="912"/>
      <c r="SLF164" s="912"/>
      <c r="SLG164" s="912"/>
      <c r="SLH164" s="912"/>
      <c r="SLI164" s="912"/>
      <c r="SLJ164" s="912"/>
      <c r="SLK164" s="912"/>
      <c r="SLL164" s="912"/>
      <c r="SLM164" s="912"/>
      <c r="SLN164" s="912"/>
      <c r="SLO164" s="912"/>
      <c r="SLP164" s="912"/>
      <c r="SLQ164" s="912"/>
      <c r="SLR164" s="912"/>
      <c r="SLS164" s="912"/>
      <c r="SLT164" s="912"/>
      <c r="SLU164" s="912"/>
      <c r="SLV164" s="912"/>
      <c r="SLW164" s="912"/>
      <c r="SLX164" s="912"/>
      <c r="SLY164" s="912"/>
      <c r="SLZ164" s="912"/>
      <c r="SMA164" s="912"/>
      <c r="SMB164" s="912"/>
      <c r="SMC164" s="912"/>
      <c r="SMD164" s="912"/>
      <c r="SME164" s="912"/>
      <c r="SMF164" s="912"/>
      <c r="SMG164" s="912"/>
      <c r="SMH164" s="912"/>
      <c r="SMI164" s="912"/>
      <c r="SMJ164" s="912"/>
      <c r="SMK164" s="912"/>
      <c r="SML164" s="912"/>
      <c r="SMM164" s="912"/>
      <c r="SMN164" s="912"/>
      <c r="SMO164" s="912"/>
      <c r="SMP164" s="912"/>
      <c r="SMQ164" s="912"/>
      <c r="SMR164" s="912"/>
      <c r="SMS164" s="912"/>
      <c r="SMT164" s="912"/>
      <c r="SMU164" s="912"/>
      <c r="SMV164" s="912"/>
      <c r="SMW164" s="912"/>
      <c r="SMX164" s="912"/>
      <c r="SMY164" s="912"/>
      <c r="SMZ164" s="912"/>
      <c r="SNA164" s="912"/>
      <c r="SNB164" s="912"/>
      <c r="SNC164" s="912"/>
      <c r="SND164" s="912"/>
      <c r="SNE164" s="912"/>
      <c r="SNF164" s="912"/>
      <c r="SNG164" s="912"/>
      <c r="SNH164" s="912"/>
      <c r="SNI164" s="912"/>
      <c r="SNJ164" s="912"/>
      <c r="SNK164" s="912"/>
      <c r="SNL164" s="912"/>
      <c r="SNM164" s="912"/>
      <c r="SNN164" s="912"/>
      <c r="SNO164" s="912"/>
      <c r="SNP164" s="912"/>
      <c r="SNQ164" s="912"/>
      <c r="SNR164" s="912"/>
      <c r="SNS164" s="912"/>
      <c r="SNT164" s="912"/>
      <c r="SNU164" s="912"/>
      <c r="SNV164" s="912"/>
      <c r="SNW164" s="912"/>
      <c r="SNX164" s="912"/>
      <c r="SNY164" s="912"/>
      <c r="SNZ164" s="912"/>
      <c r="SOA164" s="912"/>
      <c r="SOB164" s="912"/>
      <c r="SOC164" s="912"/>
      <c r="SOD164" s="912"/>
      <c r="SOE164" s="912"/>
      <c r="SOF164" s="912"/>
      <c r="SOG164" s="912"/>
      <c r="SOH164" s="912"/>
      <c r="SOI164" s="912"/>
      <c r="SOJ164" s="912"/>
      <c r="SOK164" s="912"/>
      <c r="SOL164" s="912"/>
      <c r="SOM164" s="912"/>
      <c r="SON164" s="912"/>
      <c r="SOO164" s="912"/>
      <c r="SOP164" s="912"/>
      <c r="SOQ164" s="912"/>
      <c r="SOR164" s="912"/>
      <c r="SOS164" s="912"/>
      <c r="SOT164" s="912"/>
      <c r="SOU164" s="912"/>
      <c r="SOV164" s="912"/>
      <c r="SOW164" s="912"/>
      <c r="SOX164" s="912"/>
      <c r="SOY164" s="912"/>
      <c r="SOZ164" s="912"/>
      <c r="SPA164" s="912"/>
      <c r="SPB164" s="912"/>
      <c r="SPC164" s="912"/>
      <c r="SPD164" s="912"/>
      <c r="SPE164" s="912"/>
      <c r="SPF164" s="912"/>
      <c r="SPG164" s="912"/>
      <c r="SPH164" s="912"/>
      <c r="SPI164" s="912"/>
      <c r="SPJ164" s="912"/>
      <c r="SPK164" s="912"/>
      <c r="SPL164" s="912"/>
      <c r="SPM164" s="912"/>
      <c r="SPN164" s="912"/>
      <c r="SPO164" s="912"/>
      <c r="SPP164" s="912"/>
      <c r="SPQ164" s="912"/>
      <c r="SPR164" s="912"/>
      <c r="SPS164" s="912"/>
      <c r="SPT164" s="912"/>
      <c r="SPU164" s="912"/>
      <c r="SPV164" s="912"/>
      <c r="SPW164" s="912"/>
      <c r="SPX164" s="912"/>
      <c r="SPY164" s="912"/>
      <c r="SPZ164" s="912"/>
      <c r="SQA164" s="912"/>
      <c r="SQB164" s="912"/>
      <c r="SQC164" s="912"/>
      <c r="SQD164" s="912"/>
      <c r="SQE164" s="912"/>
      <c r="SQF164" s="912"/>
      <c r="SQG164" s="912"/>
      <c r="SQH164" s="912"/>
      <c r="SQI164" s="912"/>
      <c r="SQJ164" s="912"/>
      <c r="SQK164" s="912"/>
      <c r="SQL164" s="912"/>
      <c r="SQM164" s="912"/>
      <c r="SQN164" s="912"/>
      <c r="SQO164" s="912"/>
      <c r="SQP164" s="912"/>
      <c r="SQQ164" s="912"/>
      <c r="SQR164" s="912"/>
      <c r="SQS164" s="912"/>
      <c r="SQT164" s="912"/>
      <c r="SQU164" s="912"/>
      <c r="SQV164" s="912"/>
      <c r="SQW164" s="912"/>
      <c r="SQX164" s="912"/>
      <c r="SQY164" s="912"/>
      <c r="SQZ164" s="912"/>
      <c r="SRA164" s="912"/>
      <c r="SRB164" s="912"/>
      <c r="SRC164" s="912"/>
      <c r="SRD164" s="912"/>
      <c r="SRE164" s="912"/>
      <c r="SRF164" s="912"/>
      <c r="SRG164" s="912"/>
      <c r="SRH164" s="912"/>
      <c r="SRI164" s="912"/>
      <c r="SRJ164" s="912"/>
      <c r="SRK164" s="912"/>
      <c r="SRL164" s="912"/>
      <c r="SRM164" s="912"/>
      <c r="SRN164" s="912"/>
      <c r="SRO164" s="912"/>
      <c r="SRP164" s="912"/>
      <c r="SRQ164" s="912"/>
      <c r="SRR164" s="912"/>
      <c r="SRS164" s="912"/>
      <c r="SRT164" s="912"/>
      <c r="SRU164" s="912"/>
      <c r="SRV164" s="912"/>
      <c r="SRW164" s="912"/>
      <c r="SRX164" s="912"/>
      <c r="SRY164" s="912"/>
      <c r="SRZ164" s="912"/>
      <c r="SSA164" s="912"/>
      <c r="SSB164" s="912"/>
      <c r="SSC164" s="912"/>
      <c r="SSD164" s="912"/>
      <c r="SSE164" s="912"/>
      <c r="SSF164" s="912"/>
      <c r="SSG164" s="912"/>
      <c r="SSH164" s="912"/>
      <c r="SSI164" s="912"/>
      <c r="SSJ164" s="912"/>
      <c r="SSK164" s="912"/>
      <c r="SSL164" s="912"/>
      <c r="SSM164" s="912"/>
      <c r="SSN164" s="912"/>
      <c r="SSO164" s="912"/>
      <c r="SSP164" s="912"/>
      <c r="SSQ164" s="912"/>
      <c r="SSR164" s="912"/>
      <c r="SSS164" s="912"/>
      <c r="SST164" s="912"/>
      <c r="SSU164" s="912"/>
      <c r="SSV164" s="912"/>
      <c r="SSW164" s="912"/>
      <c r="SSX164" s="912"/>
      <c r="SSY164" s="912"/>
      <c r="SSZ164" s="912"/>
      <c r="STA164" s="912"/>
      <c r="STB164" s="912"/>
      <c r="STC164" s="912"/>
      <c r="STD164" s="912"/>
      <c r="STE164" s="912"/>
      <c r="STF164" s="912"/>
      <c r="STG164" s="912"/>
      <c r="STH164" s="912"/>
      <c r="STI164" s="912"/>
      <c r="STJ164" s="912"/>
      <c r="STK164" s="912"/>
      <c r="STL164" s="912"/>
      <c r="STM164" s="912"/>
      <c r="STN164" s="912"/>
      <c r="STO164" s="912"/>
      <c r="STP164" s="912"/>
      <c r="STQ164" s="912"/>
      <c r="STR164" s="912"/>
      <c r="STS164" s="912"/>
      <c r="STT164" s="912"/>
      <c r="STU164" s="912"/>
      <c r="STV164" s="912"/>
      <c r="STW164" s="912"/>
      <c r="STX164" s="912"/>
      <c r="STY164" s="912"/>
      <c r="STZ164" s="912"/>
      <c r="SUA164" s="912"/>
      <c r="SUB164" s="912"/>
      <c r="SUC164" s="912"/>
      <c r="SUD164" s="912"/>
      <c r="SUE164" s="912"/>
      <c r="SUF164" s="912"/>
      <c r="SUG164" s="912"/>
      <c r="SUH164" s="912"/>
      <c r="SUI164" s="912"/>
      <c r="SUJ164" s="912"/>
      <c r="SUK164" s="912"/>
      <c r="SUL164" s="912"/>
      <c r="SUM164" s="912"/>
      <c r="SUN164" s="912"/>
      <c r="SUO164" s="912"/>
      <c r="SUP164" s="912"/>
      <c r="SUQ164" s="912"/>
      <c r="SUR164" s="912"/>
      <c r="SUS164" s="912"/>
      <c r="SUT164" s="912"/>
      <c r="SUU164" s="912"/>
      <c r="SUV164" s="912"/>
      <c r="SUW164" s="912"/>
      <c r="SUX164" s="912"/>
      <c r="SUY164" s="912"/>
      <c r="SUZ164" s="912"/>
      <c r="SVA164" s="912"/>
      <c r="SVB164" s="912"/>
      <c r="SVC164" s="912"/>
      <c r="SVD164" s="912"/>
      <c r="SVE164" s="912"/>
      <c r="SVF164" s="912"/>
      <c r="SVG164" s="912"/>
      <c r="SVH164" s="912"/>
      <c r="SVI164" s="912"/>
      <c r="SVJ164" s="912"/>
      <c r="SVK164" s="912"/>
      <c r="SVL164" s="912"/>
      <c r="SVM164" s="912"/>
      <c r="SVN164" s="912"/>
      <c r="SVO164" s="912"/>
      <c r="SVP164" s="912"/>
      <c r="SVQ164" s="912"/>
      <c r="SVR164" s="912"/>
      <c r="SVS164" s="912"/>
      <c r="SVT164" s="912"/>
      <c r="SVU164" s="912"/>
      <c r="SVV164" s="912"/>
      <c r="SVW164" s="912"/>
      <c r="SVX164" s="912"/>
      <c r="SVY164" s="912"/>
      <c r="SVZ164" s="912"/>
      <c r="SWA164" s="912"/>
      <c r="SWB164" s="912"/>
      <c r="SWC164" s="912"/>
      <c r="SWD164" s="912"/>
      <c r="SWE164" s="912"/>
      <c r="SWF164" s="912"/>
      <c r="SWG164" s="912"/>
      <c r="SWH164" s="912"/>
      <c r="SWI164" s="912"/>
      <c r="SWJ164" s="912"/>
      <c r="SWK164" s="912"/>
      <c r="SWL164" s="912"/>
      <c r="SWM164" s="912"/>
      <c r="SWN164" s="912"/>
      <c r="SWO164" s="912"/>
      <c r="SWP164" s="912"/>
      <c r="SWQ164" s="912"/>
      <c r="SWR164" s="912"/>
      <c r="SWS164" s="912"/>
      <c r="SWT164" s="912"/>
      <c r="SWU164" s="912"/>
      <c r="SWV164" s="912"/>
      <c r="SWW164" s="912"/>
      <c r="SWX164" s="912"/>
      <c r="SWY164" s="912"/>
      <c r="SWZ164" s="912"/>
      <c r="SXA164" s="912"/>
      <c r="SXB164" s="912"/>
      <c r="SXC164" s="912"/>
      <c r="SXD164" s="912"/>
      <c r="SXE164" s="912"/>
      <c r="SXF164" s="912"/>
      <c r="SXG164" s="912"/>
      <c r="SXH164" s="912"/>
      <c r="SXI164" s="912"/>
      <c r="SXJ164" s="912"/>
      <c r="SXK164" s="912"/>
      <c r="SXL164" s="912"/>
      <c r="SXM164" s="912"/>
      <c r="SXN164" s="912"/>
      <c r="SXO164" s="912"/>
      <c r="SXP164" s="912"/>
      <c r="SXQ164" s="912"/>
      <c r="SXR164" s="912"/>
      <c r="SXS164" s="912"/>
      <c r="SXT164" s="912"/>
      <c r="SXU164" s="912"/>
      <c r="SXV164" s="912"/>
      <c r="SXW164" s="912"/>
      <c r="SXX164" s="912"/>
      <c r="SXY164" s="912"/>
      <c r="SXZ164" s="912"/>
      <c r="SYA164" s="912"/>
      <c r="SYB164" s="912"/>
      <c r="SYC164" s="912"/>
      <c r="SYD164" s="912"/>
      <c r="SYE164" s="912"/>
      <c r="SYF164" s="912"/>
      <c r="SYG164" s="912"/>
      <c r="SYH164" s="912"/>
      <c r="SYI164" s="912"/>
      <c r="SYJ164" s="912"/>
      <c r="SYK164" s="912"/>
      <c r="SYL164" s="912"/>
      <c r="SYM164" s="912"/>
      <c r="SYN164" s="912"/>
      <c r="SYO164" s="912"/>
      <c r="SYP164" s="912"/>
      <c r="SYQ164" s="912"/>
      <c r="SYR164" s="912"/>
      <c r="SYS164" s="912"/>
      <c r="SYT164" s="912"/>
      <c r="SYU164" s="912"/>
      <c r="SYV164" s="912"/>
      <c r="SYW164" s="912"/>
      <c r="SYX164" s="912"/>
      <c r="SYY164" s="912"/>
      <c r="SYZ164" s="912"/>
      <c r="SZA164" s="912"/>
      <c r="SZB164" s="912"/>
      <c r="SZC164" s="912"/>
      <c r="SZD164" s="912"/>
      <c r="SZE164" s="912"/>
      <c r="SZF164" s="912"/>
      <c r="SZG164" s="912"/>
      <c r="SZH164" s="912"/>
      <c r="SZI164" s="912"/>
      <c r="SZJ164" s="912"/>
      <c r="SZK164" s="912"/>
      <c r="SZL164" s="912"/>
      <c r="SZM164" s="912"/>
      <c r="SZN164" s="912"/>
      <c r="SZO164" s="912"/>
      <c r="SZP164" s="912"/>
      <c r="SZQ164" s="912"/>
      <c r="SZR164" s="912"/>
      <c r="SZS164" s="912"/>
      <c r="SZT164" s="912"/>
      <c r="SZU164" s="912"/>
      <c r="SZV164" s="912"/>
      <c r="SZW164" s="912"/>
      <c r="SZX164" s="912"/>
      <c r="SZY164" s="912"/>
      <c r="SZZ164" s="912"/>
      <c r="TAA164" s="912"/>
      <c r="TAB164" s="912"/>
      <c r="TAC164" s="912"/>
      <c r="TAD164" s="912"/>
      <c r="TAE164" s="912"/>
      <c r="TAF164" s="912"/>
      <c r="TAG164" s="912"/>
      <c r="TAH164" s="912"/>
      <c r="TAI164" s="912"/>
      <c r="TAJ164" s="912"/>
      <c r="TAK164" s="912"/>
      <c r="TAL164" s="912"/>
      <c r="TAM164" s="912"/>
      <c r="TAN164" s="912"/>
      <c r="TAO164" s="912"/>
      <c r="TAP164" s="912"/>
      <c r="TAQ164" s="912"/>
      <c r="TAR164" s="912"/>
      <c r="TAS164" s="912"/>
      <c r="TAT164" s="912"/>
      <c r="TAU164" s="912"/>
      <c r="TAV164" s="912"/>
      <c r="TAW164" s="912"/>
      <c r="TAX164" s="912"/>
      <c r="TAY164" s="912"/>
      <c r="TAZ164" s="912"/>
      <c r="TBA164" s="912"/>
      <c r="TBB164" s="912"/>
      <c r="TBC164" s="912"/>
      <c r="TBD164" s="912"/>
      <c r="TBE164" s="912"/>
      <c r="TBF164" s="912"/>
      <c r="TBG164" s="912"/>
      <c r="TBH164" s="912"/>
      <c r="TBI164" s="912"/>
      <c r="TBJ164" s="912"/>
      <c r="TBK164" s="912"/>
      <c r="TBL164" s="912"/>
      <c r="TBM164" s="912"/>
      <c r="TBN164" s="912"/>
      <c r="TBO164" s="912"/>
      <c r="TBP164" s="912"/>
      <c r="TBQ164" s="912"/>
      <c r="TBR164" s="912"/>
      <c r="TBS164" s="912"/>
      <c r="TBT164" s="912"/>
      <c r="TBU164" s="912"/>
      <c r="TBV164" s="912"/>
      <c r="TBW164" s="912"/>
      <c r="TBX164" s="912"/>
      <c r="TBY164" s="912"/>
      <c r="TBZ164" s="912"/>
      <c r="TCA164" s="912"/>
      <c r="TCB164" s="912"/>
      <c r="TCC164" s="912"/>
      <c r="TCD164" s="912"/>
      <c r="TCE164" s="912"/>
      <c r="TCF164" s="912"/>
      <c r="TCG164" s="912"/>
      <c r="TCH164" s="912"/>
      <c r="TCI164" s="912"/>
      <c r="TCJ164" s="912"/>
      <c r="TCK164" s="912"/>
      <c r="TCL164" s="912"/>
      <c r="TCM164" s="912"/>
      <c r="TCN164" s="912"/>
      <c r="TCO164" s="912"/>
      <c r="TCP164" s="912"/>
      <c r="TCQ164" s="912"/>
      <c r="TCR164" s="912"/>
      <c r="TCS164" s="912"/>
      <c r="TCT164" s="912"/>
      <c r="TCU164" s="912"/>
      <c r="TCV164" s="912"/>
      <c r="TCW164" s="912"/>
      <c r="TCX164" s="912"/>
      <c r="TCY164" s="912"/>
      <c r="TCZ164" s="912"/>
      <c r="TDA164" s="912"/>
      <c r="TDB164" s="912"/>
      <c r="TDC164" s="912"/>
      <c r="TDD164" s="912"/>
      <c r="TDE164" s="912"/>
      <c r="TDF164" s="912"/>
      <c r="TDG164" s="912"/>
      <c r="TDH164" s="912"/>
      <c r="TDI164" s="912"/>
      <c r="TDJ164" s="912"/>
      <c r="TDK164" s="912"/>
      <c r="TDL164" s="912"/>
      <c r="TDM164" s="912"/>
      <c r="TDN164" s="912"/>
      <c r="TDO164" s="912"/>
      <c r="TDP164" s="912"/>
      <c r="TDQ164" s="912"/>
      <c r="TDR164" s="912"/>
      <c r="TDS164" s="912"/>
      <c r="TDT164" s="912"/>
      <c r="TDU164" s="912"/>
      <c r="TDV164" s="912"/>
      <c r="TDW164" s="912"/>
      <c r="TDX164" s="912"/>
      <c r="TDY164" s="912"/>
      <c r="TDZ164" s="912"/>
      <c r="TEA164" s="912"/>
      <c r="TEB164" s="912"/>
      <c r="TEC164" s="912"/>
      <c r="TED164" s="912"/>
      <c r="TEE164" s="912"/>
      <c r="TEF164" s="912"/>
      <c r="TEG164" s="912"/>
      <c r="TEH164" s="912"/>
      <c r="TEI164" s="912"/>
      <c r="TEJ164" s="912"/>
      <c r="TEK164" s="912"/>
      <c r="TEL164" s="912"/>
      <c r="TEM164" s="912"/>
      <c r="TEN164" s="912"/>
      <c r="TEO164" s="912"/>
      <c r="TEP164" s="912"/>
      <c r="TEQ164" s="912"/>
      <c r="TER164" s="912"/>
      <c r="TES164" s="912"/>
      <c r="TET164" s="912"/>
      <c r="TEU164" s="912"/>
      <c r="TEV164" s="912"/>
      <c r="TEW164" s="912"/>
      <c r="TEX164" s="912"/>
      <c r="TEY164" s="912"/>
      <c r="TEZ164" s="912"/>
      <c r="TFA164" s="912"/>
      <c r="TFB164" s="912"/>
      <c r="TFC164" s="912"/>
      <c r="TFD164" s="912"/>
      <c r="TFE164" s="912"/>
      <c r="TFF164" s="912"/>
      <c r="TFG164" s="912"/>
      <c r="TFH164" s="912"/>
      <c r="TFI164" s="912"/>
      <c r="TFJ164" s="912"/>
      <c r="TFK164" s="912"/>
      <c r="TFL164" s="912"/>
      <c r="TFM164" s="912"/>
      <c r="TFN164" s="912"/>
      <c r="TFO164" s="912"/>
      <c r="TFP164" s="912"/>
      <c r="TFQ164" s="912"/>
      <c r="TFR164" s="912"/>
      <c r="TFS164" s="912"/>
      <c r="TFT164" s="912"/>
      <c r="TFU164" s="912"/>
      <c r="TFV164" s="912"/>
      <c r="TFW164" s="912"/>
      <c r="TFX164" s="912"/>
      <c r="TFY164" s="912"/>
      <c r="TFZ164" s="912"/>
      <c r="TGA164" s="912"/>
      <c r="TGB164" s="912"/>
      <c r="TGC164" s="912"/>
      <c r="TGD164" s="912"/>
      <c r="TGE164" s="912"/>
      <c r="TGF164" s="912"/>
      <c r="TGG164" s="912"/>
      <c r="TGH164" s="912"/>
      <c r="TGI164" s="912"/>
      <c r="TGJ164" s="912"/>
      <c r="TGK164" s="912"/>
      <c r="TGL164" s="912"/>
      <c r="TGM164" s="912"/>
      <c r="TGN164" s="912"/>
      <c r="TGO164" s="912"/>
      <c r="TGP164" s="912"/>
      <c r="TGQ164" s="912"/>
      <c r="TGR164" s="912"/>
      <c r="TGS164" s="912"/>
      <c r="TGT164" s="912"/>
      <c r="TGU164" s="912"/>
      <c r="TGV164" s="912"/>
      <c r="TGW164" s="912"/>
      <c r="TGX164" s="912"/>
      <c r="TGY164" s="912"/>
      <c r="TGZ164" s="912"/>
      <c r="THA164" s="912"/>
      <c r="THB164" s="912"/>
      <c r="THC164" s="912"/>
      <c r="THD164" s="912"/>
      <c r="THE164" s="912"/>
      <c r="THF164" s="912"/>
      <c r="THG164" s="912"/>
      <c r="THH164" s="912"/>
      <c r="THI164" s="912"/>
      <c r="THJ164" s="912"/>
      <c r="THK164" s="912"/>
      <c r="THL164" s="912"/>
      <c r="THM164" s="912"/>
      <c r="THN164" s="912"/>
      <c r="THO164" s="912"/>
      <c r="THP164" s="912"/>
      <c r="THQ164" s="912"/>
      <c r="THR164" s="912"/>
      <c r="THS164" s="912"/>
      <c r="THT164" s="912"/>
      <c r="THU164" s="912"/>
      <c r="THV164" s="912"/>
      <c r="THW164" s="912"/>
      <c r="THX164" s="912"/>
      <c r="THY164" s="912"/>
      <c r="THZ164" s="912"/>
      <c r="TIA164" s="912"/>
      <c r="TIB164" s="912"/>
      <c r="TIC164" s="912"/>
      <c r="TID164" s="912"/>
      <c r="TIE164" s="912"/>
      <c r="TIF164" s="912"/>
      <c r="TIG164" s="912"/>
      <c r="TIH164" s="912"/>
      <c r="TII164" s="912"/>
      <c r="TIJ164" s="912"/>
      <c r="TIK164" s="912"/>
      <c r="TIL164" s="912"/>
      <c r="TIM164" s="912"/>
      <c r="TIN164" s="912"/>
      <c r="TIO164" s="912"/>
      <c r="TIP164" s="912"/>
      <c r="TIQ164" s="912"/>
      <c r="TIR164" s="912"/>
      <c r="TIS164" s="912"/>
      <c r="TIT164" s="912"/>
      <c r="TIU164" s="912"/>
      <c r="TIV164" s="912"/>
      <c r="TIW164" s="912"/>
      <c r="TIX164" s="912"/>
      <c r="TIY164" s="912"/>
      <c r="TIZ164" s="912"/>
      <c r="TJA164" s="912"/>
      <c r="TJB164" s="912"/>
      <c r="TJC164" s="912"/>
      <c r="TJD164" s="912"/>
      <c r="TJE164" s="912"/>
      <c r="TJF164" s="912"/>
      <c r="TJG164" s="912"/>
      <c r="TJH164" s="912"/>
      <c r="TJI164" s="912"/>
      <c r="TJJ164" s="912"/>
      <c r="TJK164" s="912"/>
      <c r="TJL164" s="912"/>
      <c r="TJM164" s="912"/>
      <c r="TJN164" s="912"/>
      <c r="TJO164" s="912"/>
      <c r="TJP164" s="912"/>
      <c r="TJQ164" s="912"/>
      <c r="TJR164" s="912"/>
      <c r="TJS164" s="912"/>
      <c r="TJT164" s="912"/>
      <c r="TJU164" s="912"/>
      <c r="TJV164" s="912"/>
      <c r="TJW164" s="912"/>
      <c r="TJX164" s="912"/>
      <c r="TJY164" s="912"/>
      <c r="TJZ164" s="912"/>
      <c r="TKA164" s="912"/>
      <c r="TKB164" s="912"/>
      <c r="TKC164" s="912"/>
      <c r="TKD164" s="912"/>
      <c r="TKE164" s="912"/>
      <c r="TKF164" s="912"/>
      <c r="TKG164" s="912"/>
      <c r="TKH164" s="912"/>
      <c r="TKI164" s="912"/>
      <c r="TKJ164" s="912"/>
      <c r="TKK164" s="912"/>
      <c r="TKL164" s="912"/>
      <c r="TKM164" s="912"/>
      <c r="TKN164" s="912"/>
      <c r="TKO164" s="912"/>
      <c r="TKP164" s="912"/>
      <c r="TKQ164" s="912"/>
      <c r="TKR164" s="912"/>
      <c r="TKS164" s="912"/>
      <c r="TKT164" s="912"/>
      <c r="TKU164" s="912"/>
      <c r="TKV164" s="912"/>
      <c r="TKW164" s="912"/>
      <c r="TKX164" s="912"/>
      <c r="TKY164" s="912"/>
      <c r="TKZ164" s="912"/>
      <c r="TLA164" s="912"/>
      <c r="TLB164" s="912"/>
      <c r="TLC164" s="912"/>
      <c r="TLD164" s="912"/>
      <c r="TLE164" s="912"/>
      <c r="TLF164" s="912"/>
      <c r="TLG164" s="912"/>
      <c r="TLH164" s="912"/>
      <c r="TLI164" s="912"/>
      <c r="TLJ164" s="912"/>
      <c r="TLK164" s="912"/>
      <c r="TLL164" s="912"/>
      <c r="TLM164" s="912"/>
      <c r="TLN164" s="912"/>
      <c r="TLO164" s="912"/>
      <c r="TLP164" s="912"/>
      <c r="TLQ164" s="912"/>
      <c r="TLR164" s="912"/>
      <c r="TLS164" s="912"/>
      <c r="TLT164" s="912"/>
      <c r="TLU164" s="912"/>
      <c r="TLV164" s="912"/>
      <c r="TLW164" s="912"/>
      <c r="TLX164" s="912"/>
      <c r="TLY164" s="912"/>
      <c r="TLZ164" s="912"/>
      <c r="TMA164" s="912"/>
      <c r="TMB164" s="912"/>
      <c r="TMC164" s="912"/>
      <c r="TMD164" s="912"/>
      <c r="TME164" s="912"/>
      <c r="TMF164" s="912"/>
      <c r="TMG164" s="912"/>
      <c r="TMH164" s="912"/>
      <c r="TMI164" s="912"/>
      <c r="TMJ164" s="912"/>
      <c r="TMK164" s="912"/>
      <c r="TML164" s="912"/>
      <c r="TMM164" s="912"/>
      <c r="TMN164" s="912"/>
      <c r="TMO164" s="912"/>
      <c r="TMP164" s="912"/>
      <c r="TMQ164" s="912"/>
      <c r="TMR164" s="912"/>
      <c r="TMS164" s="912"/>
      <c r="TMT164" s="912"/>
      <c r="TMU164" s="912"/>
      <c r="TMV164" s="912"/>
      <c r="TMW164" s="912"/>
      <c r="TMX164" s="912"/>
      <c r="TMY164" s="912"/>
      <c r="TMZ164" s="912"/>
      <c r="TNA164" s="912"/>
      <c r="TNB164" s="912"/>
      <c r="TNC164" s="912"/>
      <c r="TND164" s="912"/>
      <c r="TNE164" s="912"/>
      <c r="TNF164" s="912"/>
      <c r="TNG164" s="912"/>
      <c r="TNH164" s="912"/>
      <c r="TNI164" s="912"/>
      <c r="TNJ164" s="912"/>
      <c r="TNK164" s="912"/>
      <c r="TNL164" s="912"/>
      <c r="TNM164" s="912"/>
      <c r="TNN164" s="912"/>
      <c r="TNO164" s="912"/>
      <c r="TNP164" s="912"/>
      <c r="TNQ164" s="912"/>
      <c r="TNR164" s="912"/>
      <c r="TNS164" s="912"/>
      <c r="TNT164" s="912"/>
      <c r="TNU164" s="912"/>
      <c r="TNV164" s="912"/>
      <c r="TNW164" s="912"/>
      <c r="TNX164" s="912"/>
      <c r="TNY164" s="912"/>
      <c r="TNZ164" s="912"/>
      <c r="TOA164" s="912"/>
      <c r="TOB164" s="912"/>
      <c r="TOC164" s="912"/>
      <c r="TOD164" s="912"/>
      <c r="TOE164" s="912"/>
      <c r="TOF164" s="912"/>
      <c r="TOG164" s="912"/>
      <c r="TOH164" s="912"/>
      <c r="TOI164" s="912"/>
      <c r="TOJ164" s="912"/>
      <c r="TOK164" s="912"/>
      <c r="TOL164" s="912"/>
      <c r="TOM164" s="912"/>
      <c r="TON164" s="912"/>
      <c r="TOO164" s="912"/>
      <c r="TOP164" s="912"/>
      <c r="TOQ164" s="912"/>
      <c r="TOR164" s="912"/>
      <c r="TOS164" s="912"/>
      <c r="TOT164" s="912"/>
      <c r="TOU164" s="912"/>
      <c r="TOV164" s="912"/>
      <c r="TOW164" s="912"/>
      <c r="TOX164" s="912"/>
      <c r="TOY164" s="912"/>
      <c r="TOZ164" s="912"/>
      <c r="TPA164" s="912"/>
      <c r="TPB164" s="912"/>
      <c r="TPC164" s="912"/>
      <c r="TPD164" s="912"/>
      <c r="TPE164" s="912"/>
      <c r="TPF164" s="912"/>
      <c r="TPG164" s="912"/>
      <c r="TPH164" s="912"/>
      <c r="TPI164" s="912"/>
      <c r="TPJ164" s="912"/>
      <c r="TPK164" s="912"/>
      <c r="TPL164" s="912"/>
      <c r="TPM164" s="912"/>
      <c r="TPN164" s="912"/>
      <c r="TPO164" s="912"/>
      <c r="TPP164" s="912"/>
      <c r="TPQ164" s="912"/>
      <c r="TPR164" s="912"/>
      <c r="TPS164" s="912"/>
      <c r="TPT164" s="912"/>
      <c r="TPU164" s="912"/>
      <c r="TPV164" s="912"/>
      <c r="TPW164" s="912"/>
      <c r="TPX164" s="912"/>
      <c r="TPY164" s="912"/>
      <c r="TPZ164" s="912"/>
      <c r="TQA164" s="912"/>
      <c r="TQB164" s="912"/>
      <c r="TQC164" s="912"/>
      <c r="TQD164" s="912"/>
      <c r="TQE164" s="912"/>
      <c r="TQF164" s="912"/>
      <c r="TQG164" s="912"/>
      <c r="TQH164" s="912"/>
      <c r="TQI164" s="912"/>
      <c r="TQJ164" s="912"/>
      <c r="TQK164" s="912"/>
      <c r="TQL164" s="912"/>
      <c r="TQM164" s="912"/>
      <c r="TQN164" s="912"/>
      <c r="TQO164" s="912"/>
      <c r="TQP164" s="912"/>
      <c r="TQQ164" s="912"/>
      <c r="TQR164" s="912"/>
      <c r="TQS164" s="912"/>
      <c r="TQT164" s="912"/>
      <c r="TQU164" s="912"/>
      <c r="TQV164" s="912"/>
      <c r="TQW164" s="912"/>
      <c r="TQX164" s="912"/>
      <c r="TQY164" s="912"/>
      <c r="TQZ164" s="912"/>
      <c r="TRA164" s="912"/>
      <c r="TRB164" s="912"/>
      <c r="TRC164" s="912"/>
      <c r="TRD164" s="912"/>
      <c r="TRE164" s="912"/>
      <c r="TRF164" s="912"/>
      <c r="TRG164" s="912"/>
      <c r="TRH164" s="912"/>
      <c r="TRI164" s="912"/>
      <c r="TRJ164" s="912"/>
      <c r="TRK164" s="912"/>
      <c r="TRL164" s="912"/>
      <c r="TRM164" s="912"/>
      <c r="TRN164" s="912"/>
      <c r="TRO164" s="912"/>
      <c r="TRP164" s="912"/>
      <c r="TRQ164" s="912"/>
      <c r="TRR164" s="912"/>
      <c r="TRS164" s="912"/>
      <c r="TRT164" s="912"/>
      <c r="TRU164" s="912"/>
      <c r="TRV164" s="912"/>
      <c r="TRW164" s="912"/>
      <c r="TRX164" s="912"/>
      <c r="TRY164" s="912"/>
      <c r="TRZ164" s="912"/>
      <c r="TSA164" s="912"/>
      <c r="TSB164" s="912"/>
      <c r="TSC164" s="912"/>
      <c r="TSD164" s="912"/>
      <c r="TSE164" s="912"/>
      <c r="TSF164" s="912"/>
      <c r="TSG164" s="912"/>
      <c r="TSH164" s="912"/>
      <c r="TSI164" s="912"/>
      <c r="TSJ164" s="912"/>
      <c r="TSK164" s="912"/>
      <c r="TSL164" s="912"/>
      <c r="TSM164" s="912"/>
      <c r="TSN164" s="912"/>
      <c r="TSO164" s="912"/>
      <c r="TSP164" s="912"/>
      <c r="TSQ164" s="912"/>
      <c r="TSR164" s="912"/>
      <c r="TSS164" s="912"/>
      <c r="TST164" s="912"/>
      <c r="TSU164" s="912"/>
      <c r="TSV164" s="912"/>
      <c r="TSW164" s="912"/>
      <c r="TSX164" s="912"/>
      <c r="TSY164" s="912"/>
      <c r="TSZ164" s="912"/>
      <c r="TTA164" s="912"/>
      <c r="TTB164" s="912"/>
      <c r="TTC164" s="912"/>
      <c r="TTD164" s="912"/>
      <c r="TTE164" s="912"/>
      <c r="TTF164" s="912"/>
      <c r="TTG164" s="912"/>
      <c r="TTH164" s="912"/>
      <c r="TTI164" s="912"/>
      <c r="TTJ164" s="912"/>
      <c r="TTK164" s="912"/>
      <c r="TTL164" s="912"/>
      <c r="TTM164" s="912"/>
      <c r="TTN164" s="912"/>
      <c r="TTO164" s="912"/>
      <c r="TTP164" s="912"/>
      <c r="TTQ164" s="912"/>
      <c r="TTR164" s="912"/>
      <c r="TTS164" s="912"/>
      <c r="TTT164" s="912"/>
      <c r="TTU164" s="912"/>
      <c r="TTV164" s="912"/>
      <c r="TTW164" s="912"/>
      <c r="TTX164" s="912"/>
      <c r="TTY164" s="912"/>
      <c r="TTZ164" s="912"/>
      <c r="TUA164" s="912"/>
      <c r="TUB164" s="912"/>
      <c r="TUC164" s="912"/>
      <c r="TUD164" s="912"/>
      <c r="TUE164" s="912"/>
      <c r="TUF164" s="912"/>
      <c r="TUG164" s="912"/>
      <c r="TUH164" s="912"/>
      <c r="TUI164" s="912"/>
      <c r="TUJ164" s="912"/>
      <c r="TUK164" s="912"/>
      <c r="TUL164" s="912"/>
      <c r="TUM164" s="912"/>
      <c r="TUN164" s="912"/>
      <c r="TUO164" s="912"/>
      <c r="TUP164" s="912"/>
      <c r="TUQ164" s="912"/>
      <c r="TUR164" s="912"/>
      <c r="TUS164" s="912"/>
      <c r="TUT164" s="912"/>
      <c r="TUU164" s="912"/>
      <c r="TUV164" s="912"/>
      <c r="TUW164" s="912"/>
      <c r="TUX164" s="912"/>
      <c r="TUY164" s="912"/>
      <c r="TUZ164" s="912"/>
      <c r="TVA164" s="912"/>
      <c r="TVB164" s="912"/>
      <c r="TVC164" s="912"/>
      <c r="TVD164" s="912"/>
      <c r="TVE164" s="912"/>
      <c r="TVF164" s="912"/>
      <c r="TVG164" s="912"/>
      <c r="TVH164" s="912"/>
      <c r="TVI164" s="912"/>
      <c r="TVJ164" s="912"/>
      <c r="TVK164" s="912"/>
      <c r="TVL164" s="912"/>
      <c r="TVM164" s="912"/>
      <c r="TVN164" s="912"/>
      <c r="TVO164" s="912"/>
      <c r="TVP164" s="912"/>
      <c r="TVQ164" s="912"/>
      <c r="TVR164" s="912"/>
      <c r="TVS164" s="912"/>
      <c r="TVT164" s="912"/>
      <c r="TVU164" s="912"/>
      <c r="TVV164" s="912"/>
      <c r="TVW164" s="912"/>
      <c r="TVX164" s="912"/>
      <c r="TVY164" s="912"/>
      <c r="TVZ164" s="912"/>
      <c r="TWA164" s="912"/>
      <c r="TWB164" s="912"/>
      <c r="TWC164" s="912"/>
      <c r="TWD164" s="912"/>
      <c r="TWE164" s="912"/>
      <c r="TWF164" s="912"/>
      <c r="TWG164" s="912"/>
      <c r="TWH164" s="912"/>
      <c r="TWI164" s="912"/>
      <c r="TWJ164" s="912"/>
      <c r="TWK164" s="912"/>
      <c r="TWL164" s="912"/>
      <c r="TWM164" s="912"/>
      <c r="TWN164" s="912"/>
      <c r="TWO164" s="912"/>
      <c r="TWP164" s="912"/>
      <c r="TWQ164" s="912"/>
      <c r="TWR164" s="912"/>
      <c r="TWS164" s="912"/>
      <c r="TWT164" s="912"/>
      <c r="TWU164" s="912"/>
      <c r="TWV164" s="912"/>
      <c r="TWW164" s="912"/>
      <c r="TWX164" s="912"/>
      <c r="TWY164" s="912"/>
      <c r="TWZ164" s="912"/>
      <c r="TXA164" s="912"/>
      <c r="TXB164" s="912"/>
      <c r="TXC164" s="912"/>
      <c r="TXD164" s="912"/>
      <c r="TXE164" s="912"/>
      <c r="TXF164" s="912"/>
      <c r="TXG164" s="912"/>
      <c r="TXH164" s="912"/>
      <c r="TXI164" s="912"/>
      <c r="TXJ164" s="912"/>
      <c r="TXK164" s="912"/>
      <c r="TXL164" s="912"/>
      <c r="TXM164" s="912"/>
      <c r="TXN164" s="912"/>
      <c r="TXO164" s="912"/>
      <c r="TXP164" s="912"/>
      <c r="TXQ164" s="912"/>
      <c r="TXR164" s="912"/>
      <c r="TXS164" s="912"/>
      <c r="TXT164" s="912"/>
      <c r="TXU164" s="912"/>
      <c r="TXV164" s="912"/>
      <c r="TXW164" s="912"/>
      <c r="TXX164" s="912"/>
      <c r="TXY164" s="912"/>
      <c r="TXZ164" s="912"/>
      <c r="TYA164" s="912"/>
      <c r="TYB164" s="912"/>
      <c r="TYC164" s="912"/>
      <c r="TYD164" s="912"/>
      <c r="TYE164" s="912"/>
      <c r="TYF164" s="912"/>
      <c r="TYG164" s="912"/>
      <c r="TYH164" s="912"/>
      <c r="TYI164" s="912"/>
      <c r="TYJ164" s="912"/>
      <c r="TYK164" s="912"/>
      <c r="TYL164" s="912"/>
      <c r="TYM164" s="912"/>
      <c r="TYN164" s="912"/>
      <c r="TYO164" s="912"/>
      <c r="TYP164" s="912"/>
      <c r="TYQ164" s="912"/>
      <c r="TYR164" s="912"/>
      <c r="TYS164" s="912"/>
      <c r="TYT164" s="912"/>
      <c r="TYU164" s="912"/>
      <c r="TYV164" s="912"/>
      <c r="TYW164" s="912"/>
      <c r="TYX164" s="912"/>
      <c r="TYY164" s="912"/>
      <c r="TYZ164" s="912"/>
      <c r="TZA164" s="912"/>
      <c r="TZB164" s="912"/>
      <c r="TZC164" s="912"/>
      <c r="TZD164" s="912"/>
      <c r="TZE164" s="912"/>
      <c r="TZF164" s="912"/>
      <c r="TZG164" s="912"/>
      <c r="TZH164" s="912"/>
      <c r="TZI164" s="912"/>
      <c r="TZJ164" s="912"/>
      <c r="TZK164" s="912"/>
      <c r="TZL164" s="912"/>
      <c r="TZM164" s="912"/>
      <c r="TZN164" s="912"/>
      <c r="TZO164" s="912"/>
      <c r="TZP164" s="912"/>
      <c r="TZQ164" s="912"/>
      <c r="TZR164" s="912"/>
      <c r="TZS164" s="912"/>
      <c r="TZT164" s="912"/>
      <c r="TZU164" s="912"/>
      <c r="TZV164" s="912"/>
      <c r="TZW164" s="912"/>
      <c r="TZX164" s="912"/>
      <c r="TZY164" s="912"/>
      <c r="TZZ164" s="912"/>
      <c r="UAA164" s="912"/>
      <c r="UAB164" s="912"/>
      <c r="UAC164" s="912"/>
      <c r="UAD164" s="912"/>
      <c r="UAE164" s="912"/>
      <c r="UAF164" s="912"/>
      <c r="UAG164" s="912"/>
      <c r="UAH164" s="912"/>
      <c r="UAI164" s="912"/>
      <c r="UAJ164" s="912"/>
      <c r="UAK164" s="912"/>
      <c r="UAL164" s="912"/>
      <c r="UAM164" s="912"/>
      <c r="UAN164" s="912"/>
      <c r="UAO164" s="912"/>
      <c r="UAP164" s="912"/>
      <c r="UAQ164" s="912"/>
      <c r="UAR164" s="912"/>
      <c r="UAS164" s="912"/>
      <c r="UAT164" s="912"/>
      <c r="UAU164" s="912"/>
      <c r="UAV164" s="912"/>
      <c r="UAW164" s="912"/>
      <c r="UAX164" s="912"/>
      <c r="UAY164" s="912"/>
      <c r="UAZ164" s="912"/>
      <c r="UBA164" s="912"/>
      <c r="UBB164" s="912"/>
      <c r="UBC164" s="912"/>
      <c r="UBD164" s="912"/>
      <c r="UBE164" s="912"/>
      <c r="UBF164" s="912"/>
      <c r="UBG164" s="912"/>
      <c r="UBH164" s="912"/>
      <c r="UBI164" s="912"/>
      <c r="UBJ164" s="912"/>
      <c r="UBK164" s="912"/>
      <c r="UBL164" s="912"/>
      <c r="UBM164" s="912"/>
      <c r="UBN164" s="912"/>
      <c r="UBO164" s="912"/>
      <c r="UBP164" s="912"/>
      <c r="UBQ164" s="912"/>
      <c r="UBR164" s="912"/>
      <c r="UBS164" s="912"/>
      <c r="UBT164" s="912"/>
      <c r="UBU164" s="912"/>
      <c r="UBV164" s="912"/>
      <c r="UBW164" s="912"/>
      <c r="UBX164" s="912"/>
      <c r="UBY164" s="912"/>
      <c r="UBZ164" s="912"/>
      <c r="UCA164" s="912"/>
      <c r="UCB164" s="912"/>
      <c r="UCC164" s="912"/>
      <c r="UCD164" s="912"/>
      <c r="UCE164" s="912"/>
      <c r="UCF164" s="912"/>
      <c r="UCG164" s="912"/>
      <c r="UCH164" s="912"/>
      <c r="UCI164" s="912"/>
      <c r="UCJ164" s="912"/>
      <c r="UCK164" s="912"/>
      <c r="UCL164" s="912"/>
      <c r="UCM164" s="912"/>
      <c r="UCN164" s="912"/>
      <c r="UCO164" s="912"/>
      <c r="UCP164" s="912"/>
      <c r="UCQ164" s="912"/>
      <c r="UCR164" s="912"/>
      <c r="UCS164" s="912"/>
      <c r="UCT164" s="912"/>
      <c r="UCU164" s="912"/>
      <c r="UCV164" s="912"/>
      <c r="UCW164" s="912"/>
      <c r="UCX164" s="912"/>
      <c r="UCY164" s="912"/>
      <c r="UCZ164" s="912"/>
      <c r="UDA164" s="912"/>
      <c r="UDB164" s="912"/>
      <c r="UDC164" s="912"/>
      <c r="UDD164" s="912"/>
      <c r="UDE164" s="912"/>
      <c r="UDF164" s="912"/>
      <c r="UDG164" s="912"/>
      <c r="UDH164" s="912"/>
      <c r="UDI164" s="912"/>
      <c r="UDJ164" s="912"/>
      <c r="UDK164" s="912"/>
      <c r="UDL164" s="912"/>
      <c r="UDM164" s="912"/>
      <c r="UDN164" s="912"/>
      <c r="UDO164" s="912"/>
      <c r="UDP164" s="912"/>
      <c r="UDQ164" s="912"/>
      <c r="UDR164" s="912"/>
      <c r="UDS164" s="912"/>
      <c r="UDT164" s="912"/>
      <c r="UDU164" s="912"/>
      <c r="UDV164" s="912"/>
      <c r="UDW164" s="912"/>
      <c r="UDX164" s="912"/>
      <c r="UDY164" s="912"/>
      <c r="UDZ164" s="912"/>
      <c r="UEA164" s="912"/>
      <c r="UEB164" s="912"/>
      <c r="UEC164" s="912"/>
      <c r="UED164" s="912"/>
      <c r="UEE164" s="912"/>
      <c r="UEF164" s="912"/>
      <c r="UEG164" s="912"/>
      <c r="UEH164" s="912"/>
      <c r="UEI164" s="912"/>
      <c r="UEJ164" s="912"/>
      <c r="UEK164" s="912"/>
      <c r="UEL164" s="912"/>
      <c r="UEM164" s="912"/>
      <c r="UEN164" s="912"/>
      <c r="UEO164" s="912"/>
      <c r="UEP164" s="912"/>
      <c r="UEQ164" s="912"/>
      <c r="UER164" s="912"/>
      <c r="UES164" s="912"/>
      <c r="UET164" s="912"/>
      <c r="UEU164" s="912"/>
      <c r="UEV164" s="912"/>
      <c r="UEW164" s="912"/>
      <c r="UEX164" s="912"/>
      <c r="UEY164" s="912"/>
      <c r="UEZ164" s="912"/>
      <c r="UFA164" s="912"/>
      <c r="UFB164" s="912"/>
      <c r="UFC164" s="912"/>
      <c r="UFD164" s="912"/>
      <c r="UFE164" s="912"/>
      <c r="UFF164" s="912"/>
      <c r="UFG164" s="912"/>
      <c r="UFH164" s="912"/>
      <c r="UFI164" s="912"/>
      <c r="UFJ164" s="912"/>
      <c r="UFK164" s="912"/>
      <c r="UFL164" s="912"/>
      <c r="UFM164" s="912"/>
      <c r="UFN164" s="912"/>
      <c r="UFO164" s="912"/>
      <c r="UFP164" s="912"/>
      <c r="UFQ164" s="912"/>
      <c r="UFR164" s="912"/>
      <c r="UFS164" s="912"/>
      <c r="UFT164" s="912"/>
      <c r="UFU164" s="912"/>
      <c r="UFV164" s="912"/>
      <c r="UFW164" s="912"/>
      <c r="UFX164" s="912"/>
      <c r="UFY164" s="912"/>
      <c r="UFZ164" s="912"/>
      <c r="UGA164" s="912"/>
      <c r="UGB164" s="912"/>
      <c r="UGC164" s="912"/>
      <c r="UGD164" s="912"/>
      <c r="UGE164" s="912"/>
      <c r="UGF164" s="912"/>
      <c r="UGG164" s="912"/>
      <c r="UGH164" s="912"/>
      <c r="UGI164" s="912"/>
      <c r="UGJ164" s="912"/>
      <c r="UGK164" s="912"/>
      <c r="UGL164" s="912"/>
      <c r="UGM164" s="912"/>
      <c r="UGN164" s="912"/>
      <c r="UGO164" s="912"/>
      <c r="UGP164" s="912"/>
      <c r="UGQ164" s="912"/>
      <c r="UGR164" s="912"/>
      <c r="UGS164" s="912"/>
      <c r="UGT164" s="912"/>
      <c r="UGU164" s="912"/>
      <c r="UGV164" s="912"/>
      <c r="UGW164" s="912"/>
      <c r="UGX164" s="912"/>
      <c r="UGY164" s="912"/>
      <c r="UGZ164" s="912"/>
      <c r="UHA164" s="912"/>
      <c r="UHB164" s="912"/>
      <c r="UHC164" s="912"/>
      <c r="UHD164" s="912"/>
      <c r="UHE164" s="912"/>
      <c r="UHF164" s="912"/>
      <c r="UHG164" s="912"/>
      <c r="UHH164" s="912"/>
      <c r="UHI164" s="912"/>
      <c r="UHJ164" s="912"/>
      <c r="UHK164" s="912"/>
      <c r="UHL164" s="912"/>
      <c r="UHM164" s="912"/>
      <c r="UHN164" s="912"/>
      <c r="UHO164" s="912"/>
      <c r="UHP164" s="912"/>
      <c r="UHQ164" s="912"/>
      <c r="UHR164" s="912"/>
      <c r="UHS164" s="912"/>
      <c r="UHT164" s="912"/>
      <c r="UHU164" s="912"/>
      <c r="UHV164" s="912"/>
      <c r="UHW164" s="912"/>
      <c r="UHX164" s="912"/>
      <c r="UHY164" s="912"/>
      <c r="UHZ164" s="912"/>
      <c r="UIA164" s="912"/>
      <c r="UIB164" s="912"/>
      <c r="UIC164" s="912"/>
      <c r="UID164" s="912"/>
      <c r="UIE164" s="912"/>
      <c r="UIF164" s="912"/>
      <c r="UIG164" s="912"/>
      <c r="UIH164" s="912"/>
      <c r="UII164" s="912"/>
      <c r="UIJ164" s="912"/>
      <c r="UIK164" s="912"/>
      <c r="UIL164" s="912"/>
      <c r="UIM164" s="912"/>
      <c r="UIN164" s="912"/>
      <c r="UIO164" s="912"/>
      <c r="UIP164" s="912"/>
      <c r="UIQ164" s="912"/>
      <c r="UIR164" s="912"/>
      <c r="UIS164" s="912"/>
      <c r="UIT164" s="912"/>
      <c r="UIU164" s="912"/>
      <c r="UIV164" s="912"/>
      <c r="UIW164" s="912"/>
      <c r="UIX164" s="912"/>
      <c r="UIY164" s="912"/>
      <c r="UIZ164" s="912"/>
      <c r="UJA164" s="912"/>
      <c r="UJB164" s="912"/>
      <c r="UJC164" s="912"/>
      <c r="UJD164" s="912"/>
      <c r="UJE164" s="912"/>
      <c r="UJF164" s="912"/>
      <c r="UJG164" s="912"/>
      <c r="UJH164" s="912"/>
      <c r="UJI164" s="912"/>
      <c r="UJJ164" s="912"/>
      <c r="UJK164" s="912"/>
      <c r="UJL164" s="912"/>
      <c r="UJM164" s="912"/>
      <c r="UJN164" s="912"/>
      <c r="UJO164" s="912"/>
      <c r="UJP164" s="912"/>
      <c r="UJQ164" s="912"/>
      <c r="UJR164" s="912"/>
      <c r="UJS164" s="912"/>
      <c r="UJT164" s="912"/>
      <c r="UJU164" s="912"/>
      <c r="UJV164" s="912"/>
      <c r="UJW164" s="912"/>
      <c r="UJX164" s="912"/>
      <c r="UJY164" s="912"/>
      <c r="UJZ164" s="912"/>
      <c r="UKA164" s="912"/>
      <c r="UKB164" s="912"/>
      <c r="UKC164" s="912"/>
      <c r="UKD164" s="912"/>
      <c r="UKE164" s="912"/>
      <c r="UKF164" s="912"/>
      <c r="UKG164" s="912"/>
      <c r="UKH164" s="912"/>
      <c r="UKI164" s="912"/>
      <c r="UKJ164" s="912"/>
      <c r="UKK164" s="912"/>
      <c r="UKL164" s="912"/>
      <c r="UKM164" s="912"/>
      <c r="UKN164" s="912"/>
      <c r="UKO164" s="912"/>
      <c r="UKP164" s="912"/>
      <c r="UKQ164" s="912"/>
      <c r="UKR164" s="912"/>
      <c r="UKS164" s="912"/>
      <c r="UKT164" s="912"/>
      <c r="UKU164" s="912"/>
      <c r="UKV164" s="912"/>
      <c r="UKW164" s="912"/>
      <c r="UKX164" s="912"/>
      <c r="UKY164" s="912"/>
      <c r="UKZ164" s="912"/>
      <c r="ULA164" s="912"/>
      <c r="ULB164" s="912"/>
      <c r="ULC164" s="912"/>
      <c r="ULD164" s="912"/>
      <c r="ULE164" s="912"/>
      <c r="ULF164" s="912"/>
      <c r="ULG164" s="912"/>
      <c r="ULH164" s="912"/>
      <c r="ULI164" s="912"/>
      <c r="ULJ164" s="912"/>
      <c r="ULK164" s="912"/>
      <c r="ULL164" s="912"/>
      <c r="ULM164" s="912"/>
      <c r="ULN164" s="912"/>
      <c r="ULO164" s="912"/>
      <c r="ULP164" s="912"/>
      <c r="ULQ164" s="912"/>
      <c r="ULR164" s="912"/>
      <c r="ULS164" s="912"/>
      <c r="ULT164" s="912"/>
      <c r="ULU164" s="912"/>
      <c r="ULV164" s="912"/>
      <c r="ULW164" s="912"/>
      <c r="ULX164" s="912"/>
      <c r="ULY164" s="912"/>
      <c r="ULZ164" s="912"/>
      <c r="UMA164" s="912"/>
      <c r="UMB164" s="912"/>
      <c r="UMC164" s="912"/>
      <c r="UMD164" s="912"/>
      <c r="UME164" s="912"/>
      <c r="UMF164" s="912"/>
      <c r="UMG164" s="912"/>
      <c r="UMH164" s="912"/>
      <c r="UMI164" s="912"/>
      <c r="UMJ164" s="912"/>
      <c r="UMK164" s="912"/>
      <c r="UML164" s="912"/>
      <c r="UMM164" s="912"/>
      <c r="UMN164" s="912"/>
      <c r="UMO164" s="912"/>
      <c r="UMP164" s="912"/>
      <c r="UMQ164" s="912"/>
      <c r="UMR164" s="912"/>
      <c r="UMS164" s="912"/>
      <c r="UMT164" s="912"/>
      <c r="UMU164" s="912"/>
      <c r="UMV164" s="912"/>
      <c r="UMW164" s="912"/>
      <c r="UMX164" s="912"/>
      <c r="UMY164" s="912"/>
      <c r="UMZ164" s="912"/>
      <c r="UNA164" s="912"/>
      <c r="UNB164" s="912"/>
      <c r="UNC164" s="912"/>
      <c r="UND164" s="912"/>
      <c r="UNE164" s="912"/>
      <c r="UNF164" s="912"/>
      <c r="UNG164" s="912"/>
      <c r="UNH164" s="912"/>
      <c r="UNI164" s="912"/>
      <c r="UNJ164" s="912"/>
      <c r="UNK164" s="912"/>
      <c r="UNL164" s="912"/>
      <c r="UNM164" s="912"/>
      <c r="UNN164" s="912"/>
      <c r="UNO164" s="912"/>
      <c r="UNP164" s="912"/>
      <c r="UNQ164" s="912"/>
      <c r="UNR164" s="912"/>
      <c r="UNS164" s="912"/>
      <c r="UNT164" s="912"/>
      <c r="UNU164" s="912"/>
      <c r="UNV164" s="912"/>
      <c r="UNW164" s="912"/>
      <c r="UNX164" s="912"/>
      <c r="UNY164" s="912"/>
      <c r="UNZ164" s="912"/>
      <c r="UOA164" s="912"/>
      <c r="UOB164" s="912"/>
      <c r="UOC164" s="912"/>
      <c r="UOD164" s="912"/>
      <c r="UOE164" s="912"/>
      <c r="UOF164" s="912"/>
      <c r="UOG164" s="912"/>
      <c r="UOH164" s="912"/>
      <c r="UOI164" s="912"/>
      <c r="UOJ164" s="912"/>
      <c r="UOK164" s="912"/>
      <c r="UOL164" s="912"/>
      <c r="UOM164" s="912"/>
      <c r="UON164" s="912"/>
      <c r="UOO164" s="912"/>
      <c r="UOP164" s="912"/>
      <c r="UOQ164" s="912"/>
      <c r="UOR164" s="912"/>
      <c r="UOS164" s="912"/>
      <c r="UOT164" s="912"/>
      <c r="UOU164" s="912"/>
      <c r="UOV164" s="912"/>
      <c r="UOW164" s="912"/>
      <c r="UOX164" s="912"/>
      <c r="UOY164" s="912"/>
      <c r="UOZ164" s="912"/>
      <c r="UPA164" s="912"/>
      <c r="UPB164" s="912"/>
      <c r="UPC164" s="912"/>
      <c r="UPD164" s="912"/>
      <c r="UPE164" s="912"/>
      <c r="UPF164" s="912"/>
      <c r="UPG164" s="912"/>
      <c r="UPH164" s="912"/>
      <c r="UPI164" s="912"/>
      <c r="UPJ164" s="912"/>
      <c r="UPK164" s="912"/>
      <c r="UPL164" s="912"/>
      <c r="UPM164" s="912"/>
      <c r="UPN164" s="912"/>
      <c r="UPO164" s="912"/>
      <c r="UPP164" s="912"/>
      <c r="UPQ164" s="912"/>
      <c r="UPR164" s="912"/>
      <c r="UPS164" s="912"/>
      <c r="UPT164" s="912"/>
      <c r="UPU164" s="912"/>
      <c r="UPV164" s="912"/>
      <c r="UPW164" s="912"/>
      <c r="UPX164" s="912"/>
      <c r="UPY164" s="912"/>
      <c r="UPZ164" s="912"/>
      <c r="UQA164" s="912"/>
      <c r="UQB164" s="912"/>
      <c r="UQC164" s="912"/>
      <c r="UQD164" s="912"/>
      <c r="UQE164" s="912"/>
      <c r="UQF164" s="912"/>
      <c r="UQG164" s="912"/>
      <c r="UQH164" s="912"/>
      <c r="UQI164" s="912"/>
      <c r="UQJ164" s="912"/>
      <c r="UQK164" s="912"/>
      <c r="UQL164" s="912"/>
      <c r="UQM164" s="912"/>
      <c r="UQN164" s="912"/>
      <c r="UQO164" s="912"/>
      <c r="UQP164" s="912"/>
      <c r="UQQ164" s="912"/>
      <c r="UQR164" s="912"/>
      <c r="UQS164" s="912"/>
      <c r="UQT164" s="912"/>
      <c r="UQU164" s="912"/>
      <c r="UQV164" s="912"/>
      <c r="UQW164" s="912"/>
      <c r="UQX164" s="912"/>
      <c r="UQY164" s="912"/>
      <c r="UQZ164" s="912"/>
      <c r="URA164" s="912"/>
      <c r="URB164" s="912"/>
      <c r="URC164" s="912"/>
      <c r="URD164" s="912"/>
      <c r="URE164" s="912"/>
      <c r="URF164" s="912"/>
      <c r="URG164" s="912"/>
      <c r="URH164" s="912"/>
      <c r="URI164" s="912"/>
      <c r="URJ164" s="912"/>
      <c r="URK164" s="912"/>
      <c r="URL164" s="912"/>
      <c r="URM164" s="912"/>
      <c r="URN164" s="912"/>
      <c r="URO164" s="912"/>
      <c r="URP164" s="912"/>
      <c r="URQ164" s="912"/>
      <c r="URR164" s="912"/>
      <c r="URS164" s="912"/>
      <c r="URT164" s="912"/>
      <c r="URU164" s="912"/>
      <c r="URV164" s="912"/>
      <c r="URW164" s="912"/>
      <c r="URX164" s="912"/>
      <c r="URY164" s="912"/>
      <c r="URZ164" s="912"/>
      <c r="USA164" s="912"/>
      <c r="USB164" s="912"/>
      <c r="USC164" s="912"/>
      <c r="USD164" s="912"/>
      <c r="USE164" s="912"/>
      <c r="USF164" s="912"/>
      <c r="USG164" s="912"/>
      <c r="USH164" s="912"/>
      <c r="USI164" s="912"/>
      <c r="USJ164" s="912"/>
      <c r="USK164" s="912"/>
      <c r="USL164" s="912"/>
      <c r="USM164" s="912"/>
      <c r="USN164" s="912"/>
      <c r="USO164" s="912"/>
      <c r="USP164" s="912"/>
      <c r="USQ164" s="912"/>
      <c r="USR164" s="912"/>
      <c r="USS164" s="912"/>
      <c r="UST164" s="912"/>
      <c r="USU164" s="912"/>
      <c r="USV164" s="912"/>
      <c r="USW164" s="912"/>
      <c r="USX164" s="912"/>
      <c r="USY164" s="912"/>
      <c r="USZ164" s="912"/>
      <c r="UTA164" s="912"/>
      <c r="UTB164" s="912"/>
      <c r="UTC164" s="912"/>
      <c r="UTD164" s="912"/>
      <c r="UTE164" s="912"/>
      <c r="UTF164" s="912"/>
      <c r="UTG164" s="912"/>
      <c r="UTH164" s="912"/>
      <c r="UTI164" s="912"/>
      <c r="UTJ164" s="912"/>
      <c r="UTK164" s="912"/>
      <c r="UTL164" s="912"/>
      <c r="UTM164" s="912"/>
      <c r="UTN164" s="912"/>
      <c r="UTO164" s="912"/>
      <c r="UTP164" s="912"/>
      <c r="UTQ164" s="912"/>
      <c r="UTR164" s="912"/>
      <c r="UTS164" s="912"/>
      <c r="UTT164" s="912"/>
      <c r="UTU164" s="912"/>
      <c r="UTV164" s="912"/>
      <c r="UTW164" s="912"/>
      <c r="UTX164" s="912"/>
      <c r="UTY164" s="912"/>
      <c r="UTZ164" s="912"/>
      <c r="UUA164" s="912"/>
      <c r="UUB164" s="912"/>
      <c r="UUC164" s="912"/>
      <c r="UUD164" s="912"/>
      <c r="UUE164" s="912"/>
      <c r="UUF164" s="912"/>
      <c r="UUG164" s="912"/>
      <c r="UUH164" s="912"/>
      <c r="UUI164" s="912"/>
      <c r="UUJ164" s="912"/>
      <c r="UUK164" s="912"/>
      <c r="UUL164" s="912"/>
      <c r="UUM164" s="912"/>
      <c r="UUN164" s="912"/>
      <c r="UUO164" s="912"/>
      <c r="UUP164" s="912"/>
      <c r="UUQ164" s="912"/>
      <c r="UUR164" s="912"/>
      <c r="UUS164" s="912"/>
      <c r="UUT164" s="912"/>
      <c r="UUU164" s="912"/>
      <c r="UUV164" s="912"/>
      <c r="UUW164" s="912"/>
      <c r="UUX164" s="912"/>
      <c r="UUY164" s="912"/>
      <c r="UUZ164" s="912"/>
      <c r="UVA164" s="912"/>
      <c r="UVB164" s="912"/>
      <c r="UVC164" s="912"/>
      <c r="UVD164" s="912"/>
      <c r="UVE164" s="912"/>
      <c r="UVF164" s="912"/>
      <c r="UVG164" s="912"/>
      <c r="UVH164" s="912"/>
      <c r="UVI164" s="912"/>
      <c r="UVJ164" s="912"/>
      <c r="UVK164" s="912"/>
      <c r="UVL164" s="912"/>
      <c r="UVM164" s="912"/>
      <c r="UVN164" s="912"/>
      <c r="UVO164" s="912"/>
      <c r="UVP164" s="912"/>
      <c r="UVQ164" s="912"/>
      <c r="UVR164" s="912"/>
      <c r="UVS164" s="912"/>
      <c r="UVT164" s="912"/>
      <c r="UVU164" s="912"/>
      <c r="UVV164" s="912"/>
      <c r="UVW164" s="912"/>
      <c r="UVX164" s="912"/>
      <c r="UVY164" s="912"/>
      <c r="UVZ164" s="912"/>
      <c r="UWA164" s="912"/>
      <c r="UWB164" s="912"/>
      <c r="UWC164" s="912"/>
      <c r="UWD164" s="912"/>
      <c r="UWE164" s="912"/>
      <c r="UWF164" s="912"/>
      <c r="UWG164" s="912"/>
      <c r="UWH164" s="912"/>
      <c r="UWI164" s="912"/>
      <c r="UWJ164" s="912"/>
      <c r="UWK164" s="912"/>
      <c r="UWL164" s="912"/>
      <c r="UWM164" s="912"/>
      <c r="UWN164" s="912"/>
      <c r="UWO164" s="912"/>
      <c r="UWP164" s="912"/>
      <c r="UWQ164" s="912"/>
      <c r="UWR164" s="912"/>
      <c r="UWS164" s="912"/>
      <c r="UWT164" s="912"/>
      <c r="UWU164" s="912"/>
      <c r="UWV164" s="912"/>
      <c r="UWW164" s="912"/>
      <c r="UWX164" s="912"/>
      <c r="UWY164" s="912"/>
      <c r="UWZ164" s="912"/>
      <c r="UXA164" s="912"/>
      <c r="UXB164" s="912"/>
      <c r="UXC164" s="912"/>
      <c r="UXD164" s="912"/>
      <c r="UXE164" s="912"/>
      <c r="UXF164" s="912"/>
      <c r="UXG164" s="912"/>
      <c r="UXH164" s="912"/>
      <c r="UXI164" s="912"/>
      <c r="UXJ164" s="912"/>
      <c r="UXK164" s="912"/>
      <c r="UXL164" s="912"/>
      <c r="UXM164" s="912"/>
      <c r="UXN164" s="912"/>
      <c r="UXO164" s="912"/>
      <c r="UXP164" s="912"/>
      <c r="UXQ164" s="912"/>
      <c r="UXR164" s="912"/>
      <c r="UXS164" s="912"/>
      <c r="UXT164" s="912"/>
      <c r="UXU164" s="912"/>
      <c r="UXV164" s="912"/>
      <c r="UXW164" s="912"/>
      <c r="UXX164" s="912"/>
      <c r="UXY164" s="912"/>
      <c r="UXZ164" s="912"/>
      <c r="UYA164" s="912"/>
      <c r="UYB164" s="912"/>
      <c r="UYC164" s="912"/>
      <c r="UYD164" s="912"/>
      <c r="UYE164" s="912"/>
      <c r="UYF164" s="912"/>
      <c r="UYG164" s="912"/>
      <c r="UYH164" s="912"/>
      <c r="UYI164" s="912"/>
      <c r="UYJ164" s="912"/>
      <c r="UYK164" s="912"/>
      <c r="UYL164" s="912"/>
      <c r="UYM164" s="912"/>
      <c r="UYN164" s="912"/>
      <c r="UYO164" s="912"/>
      <c r="UYP164" s="912"/>
      <c r="UYQ164" s="912"/>
      <c r="UYR164" s="912"/>
      <c r="UYS164" s="912"/>
      <c r="UYT164" s="912"/>
      <c r="UYU164" s="912"/>
      <c r="UYV164" s="912"/>
      <c r="UYW164" s="912"/>
      <c r="UYX164" s="912"/>
      <c r="UYY164" s="912"/>
      <c r="UYZ164" s="912"/>
      <c r="UZA164" s="912"/>
      <c r="UZB164" s="912"/>
      <c r="UZC164" s="912"/>
      <c r="UZD164" s="912"/>
      <c r="UZE164" s="912"/>
      <c r="UZF164" s="912"/>
      <c r="UZG164" s="912"/>
      <c r="UZH164" s="912"/>
      <c r="UZI164" s="912"/>
      <c r="UZJ164" s="912"/>
      <c r="UZK164" s="912"/>
      <c r="UZL164" s="912"/>
      <c r="UZM164" s="912"/>
      <c r="UZN164" s="912"/>
      <c r="UZO164" s="912"/>
      <c r="UZP164" s="912"/>
      <c r="UZQ164" s="912"/>
      <c r="UZR164" s="912"/>
      <c r="UZS164" s="912"/>
      <c r="UZT164" s="912"/>
      <c r="UZU164" s="912"/>
      <c r="UZV164" s="912"/>
      <c r="UZW164" s="912"/>
      <c r="UZX164" s="912"/>
      <c r="UZY164" s="912"/>
      <c r="UZZ164" s="912"/>
      <c r="VAA164" s="912"/>
      <c r="VAB164" s="912"/>
      <c r="VAC164" s="912"/>
      <c r="VAD164" s="912"/>
      <c r="VAE164" s="912"/>
      <c r="VAF164" s="912"/>
      <c r="VAG164" s="912"/>
      <c r="VAH164" s="912"/>
      <c r="VAI164" s="912"/>
      <c r="VAJ164" s="912"/>
      <c r="VAK164" s="912"/>
      <c r="VAL164" s="912"/>
      <c r="VAM164" s="912"/>
      <c r="VAN164" s="912"/>
      <c r="VAO164" s="912"/>
      <c r="VAP164" s="912"/>
      <c r="VAQ164" s="912"/>
      <c r="VAR164" s="912"/>
      <c r="VAS164" s="912"/>
      <c r="VAT164" s="912"/>
      <c r="VAU164" s="912"/>
      <c r="VAV164" s="912"/>
      <c r="VAW164" s="912"/>
      <c r="VAX164" s="912"/>
      <c r="VAY164" s="912"/>
      <c r="VAZ164" s="912"/>
      <c r="VBA164" s="912"/>
      <c r="VBB164" s="912"/>
      <c r="VBC164" s="912"/>
      <c r="VBD164" s="912"/>
      <c r="VBE164" s="912"/>
      <c r="VBF164" s="912"/>
      <c r="VBG164" s="912"/>
      <c r="VBH164" s="912"/>
      <c r="VBI164" s="912"/>
      <c r="VBJ164" s="912"/>
      <c r="VBK164" s="912"/>
      <c r="VBL164" s="912"/>
      <c r="VBM164" s="912"/>
      <c r="VBN164" s="912"/>
      <c r="VBO164" s="912"/>
      <c r="VBP164" s="912"/>
      <c r="VBQ164" s="912"/>
      <c r="VBR164" s="912"/>
      <c r="VBS164" s="912"/>
      <c r="VBT164" s="912"/>
      <c r="VBU164" s="912"/>
      <c r="VBV164" s="912"/>
      <c r="VBW164" s="912"/>
      <c r="VBX164" s="912"/>
      <c r="VBY164" s="912"/>
      <c r="VBZ164" s="912"/>
      <c r="VCA164" s="912"/>
      <c r="VCB164" s="912"/>
      <c r="VCC164" s="912"/>
      <c r="VCD164" s="912"/>
      <c r="VCE164" s="912"/>
      <c r="VCF164" s="912"/>
      <c r="VCG164" s="912"/>
      <c r="VCH164" s="912"/>
      <c r="VCI164" s="912"/>
      <c r="VCJ164" s="912"/>
      <c r="VCK164" s="912"/>
      <c r="VCL164" s="912"/>
      <c r="VCM164" s="912"/>
      <c r="VCN164" s="912"/>
      <c r="VCO164" s="912"/>
      <c r="VCP164" s="912"/>
      <c r="VCQ164" s="912"/>
      <c r="VCR164" s="912"/>
      <c r="VCS164" s="912"/>
      <c r="VCT164" s="912"/>
      <c r="VCU164" s="912"/>
      <c r="VCV164" s="912"/>
      <c r="VCW164" s="912"/>
      <c r="VCX164" s="912"/>
      <c r="VCY164" s="912"/>
      <c r="VCZ164" s="912"/>
      <c r="VDA164" s="912"/>
      <c r="VDB164" s="912"/>
      <c r="VDC164" s="912"/>
      <c r="VDD164" s="912"/>
      <c r="VDE164" s="912"/>
      <c r="VDF164" s="912"/>
      <c r="VDG164" s="912"/>
      <c r="VDH164" s="912"/>
      <c r="VDI164" s="912"/>
      <c r="VDJ164" s="912"/>
      <c r="VDK164" s="912"/>
      <c r="VDL164" s="912"/>
      <c r="VDM164" s="912"/>
      <c r="VDN164" s="912"/>
      <c r="VDO164" s="912"/>
      <c r="VDP164" s="912"/>
      <c r="VDQ164" s="912"/>
      <c r="VDR164" s="912"/>
      <c r="VDS164" s="912"/>
      <c r="VDT164" s="912"/>
      <c r="VDU164" s="912"/>
      <c r="VDV164" s="912"/>
      <c r="VDW164" s="912"/>
      <c r="VDX164" s="912"/>
      <c r="VDY164" s="912"/>
      <c r="VDZ164" s="912"/>
      <c r="VEA164" s="912"/>
      <c r="VEB164" s="912"/>
      <c r="VEC164" s="912"/>
      <c r="VED164" s="912"/>
      <c r="VEE164" s="912"/>
      <c r="VEF164" s="912"/>
      <c r="VEG164" s="912"/>
      <c r="VEH164" s="912"/>
      <c r="VEI164" s="912"/>
      <c r="VEJ164" s="912"/>
      <c r="VEK164" s="912"/>
      <c r="VEL164" s="912"/>
      <c r="VEM164" s="912"/>
      <c r="VEN164" s="912"/>
      <c r="VEO164" s="912"/>
      <c r="VEP164" s="912"/>
      <c r="VEQ164" s="912"/>
      <c r="VER164" s="912"/>
      <c r="VES164" s="912"/>
      <c r="VET164" s="912"/>
      <c r="VEU164" s="912"/>
      <c r="VEV164" s="912"/>
      <c r="VEW164" s="912"/>
      <c r="VEX164" s="912"/>
      <c r="VEY164" s="912"/>
      <c r="VEZ164" s="912"/>
      <c r="VFA164" s="912"/>
      <c r="VFB164" s="912"/>
      <c r="VFC164" s="912"/>
      <c r="VFD164" s="912"/>
      <c r="VFE164" s="912"/>
      <c r="VFF164" s="912"/>
      <c r="VFG164" s="912"/>
      <c r="VFH164" s="912"/>
      <c r="VFI164" s="912"/>
      <c r="VFJ164" s="912"/>
      <c r="VFK164" s="912"/>
      <c r="VFL164" s="912"/>
      <c r="VFM164" s="912"/>
      <c r="VFN164" s="912"/>
      <c r="VFO164" s="912"/>
      <c r="VFP164" s="912"/>
      <c r="VFQ164" s="912"/>
      <c r="VFR164" s="912"/>
      <c r="VFS164" s="912"/>
      <c r="VFT164" s="912"/>
      <c r="VFU164" s="912"/>
      <c r="VFV164" s="912"/>
      <c r="VFW164" s="912"/>
      <c r="VFX164" s="912"/>
      <c r="VFY164" s="912"/>
      <c r="VFZ164" s="912"/>
      <c r="VGA164" s="912"/>
      <c r="VGB164" s="912"/>
      <c r="VGC164" s="912"/>
      <c r="VGD164" s="912"/>
      <c r="VGE164" s="912"/>
      <c r="VGF164" s="912"/>
      <c r="VGG164" s="912"/>
      <c r="VGH164" s="912"/>
      <c r="VGI164" s="912"/>
      <c r="VGJ164" s="912"/>
      <c r="VGK164" s="912"/>
      <c r="VGL164" s="912"/>
      <c r="VGM164" s="912"/>
      <c r="VGN164" s="912"/>
      <c r="VGO164" s="912"/>
      <c r="VGP164" s="912"/>
      <c r="VGQ164" s="912"/>
      <c r="VGR164" s="912"/>
      <c r="VGS164" s="912"/>
      <c r="VGT164" s="912"/>
      <c r="VGU164" s="912"/>
      <c r="VGV164" s="912"/>
      <c r="VGW164" s="912"/>
      <c r="VGX164" s="912"/>
      <c r="VGY164" s="912"/>
      <c r="VGZ164" s="912"/>
      <c r="VHA164" s="912"/>
      <c r="VHB164" s="912"/>
      <c r="VHC164" s="912"/>
      <c r="VHD164" s="912"/>
      <c r="VHE164" s="912"/>
      <c r="VHF164" s="912"/>
      <c r="VHG164" s="912"/>
      <c r="VHH164" s="912"/>
      <c r="VHI164" s="912"/>
      <c r="VHJ164" s="912"/>
      <c r="VHK164" s="912"/>
      <c r="VHL164" s="912"/>
      <c r="VHM164" s="912"/>
      <c r="VHN164" s="912"/>
      <c r="VHO164" s="912"/>
      <c r="VHP164" s="912"/>
      <c r="VHQ164" s="912"/>
      <c r="VHR164" s="912"/>
      <c r="VHS164" s="912"/>
      <c r="VHT164" s="912"/>
      <c r="VHU164" s="912"/>
      <c r="VHV164" s="912"/>
      <c r="VHW164" s="912"/>
      <c r="VHX164" s="912"/>
      <c r="VHY164" s="912"/>
      <c r="VHZ164" s="912"/>
      <c r="VIA164" s="912"/>
      <c r="VIB164" s="912"/>
      <c r="VIC164" s="912"/>
      <c r="VID164" s="912"/>
      <c r="VIE164" s="912"/>
      <c r="VIF164" s="912"/>
      <c r="VIG164" s="912"/>
      <c r="VIH164" s="912"/>
      <c r="VII164" s="912"/>
      <c r="VIJ164" s="912"/>
      <c r="VIK164" s="912"/>
      <c r="VIL164" s="912"/>
      <c r="VIM164" s="912"/>
      <c r="VIN164" s="912"/>
      <c r="VIO164" s="912"/>
      <c r="VIP164" s="912"/>
      <c r="VIQ164" s="912"/>
      <c r="VIR164" s="912"/>
      <c r="VIS164" s="912"/>
      <c r="VIT164" s="912"/>
      <c r="VIU164" s="912"/>
      <c r="VIV164" s="912"/>
      <c r="VIW164" s="912"/>
      <c r="VIX164" s="912"/>
      <c r="VIY164" s="912"/>
      <c r="VIZ164" s="912"/>
      <c r="VJA164" s="912"/>
      <c r="VJB164" s="912"/>
      <c r="VJC164" s="912"/>
      <c r="VJD164" s="912"/>
      <c r="VJE164" s="912"/>
      <c r="VJF164" s="912"/>
      <c r="VJG164" s="912"/>
      <c r="VJH164" s="912"/>
      <c r="VJI164" s="912"/>
      <c r="VJJ164" s="912"/>
      <c r="VJK164" s="912"/>
      <c r="VJL164" s="912"/>
      <c r="VJM164" s="912"/>
      <c r="VJN164" s="912"/>
      <c r="VJO164" s="912"/>
      <c r="VJP164" s="912"/>
      <c r="VJQ164" s="912"/>
      <c r="VJR164" s="912"/>
      <c r="VJS164" s="912"/>
      <c r="VJT164" s="912"/>
      <c r="VJU164" s="912"/>
      <c r="VJV164" s="912"/>
      <c r="VJW164" s="912"/>
      <c r="VJX164" s="912"/>
      <c r="VJY164" s="912"/>
      <c r="VJZ164" s="912"/>
      <c r="VKA164" s="912"/>
      <c r="VKB164" s="912"/>
      <c r="VKC164" s="912"/>
      <c r="VKD164" s="912"/>
      <c r="VKE164" s="912"/>
      <c r="VKF164" s="912"/>
      <c r="VKG164" s="912"/>
      <c r="VKH164" s="912"/>
      <c r="VKI164" s="912"/>
      <c r="VKJ164" s="912"/>
      <c r="VKK164" s="912"/>
      <c r="VKL164" s="912"/>
      <c r="VKM164" s="912"/>
      <c r="VKN164" s="912"/>
      <c r="VKO164" s="912"/>
      <c r="VKP164" s="912"/>
      <c r="VKQ164" s="912"/>
      <c r="VKR164" s="912"/>
      <c r="VKS164" s="912"/>
      <c r="VKT164" s="912"/>
      <c r="VKU164" s="912"/>
      <c r="VKV164" s="912"/>
      <c r="VKW164" s="912"/>
      <c r="VKX164" s="912"/>
      <c r="VKY164" s="912"/>
      <c r="VKZ164" s="912"/>
      <c r="VLA164" s="912"/>
      <c r="VLB164" s="912"/>
      <c r="VLC164" s="912"/>
      <c r="VLD164" s="912"/>
      <c r="VLE164" s="912"/>
      <c r="VLF164" s="912"/>
      <c r="VLG164" s="912"/>
      <c r="VLH164" s="912"/>
      <c r="VLI164" s="912"/>
      <c r="VLJ164" s="912"/>
      <c r="VLK164" s="912"/>
      <c r="VLL164" s="912"/>
      <c r="VLM164" s="912"/>
      <c r="VLN164" s="912"/>
      <c r="VLO164" s="912"/>
      <c r="VLP164" s="912"/>
      <c r="VLQ164" s="912"/>
      <c r="VLR164" s="912"/>
      <c r="VLS164" s="912"/>
      <c r="VLT164" s="912"/>
      <c r="VLU164" s="912"/>
      <c r="VLV164" s="912"/>
      <c r="VLW164" s="912"/>
      <c r="VLX164" s="912"/>
      <c r="VLY164" s="912"/>
      <c r="VLZ164" s="912"/>
      <c r="VMA164" s="912"/>
      <c r="VMB164" s="912"/>
      <c r="VMC164" s="912"/>
      <c r="VMD164" s="912"/>
      <c r="VME164" s="912"/>
      <c r="VMF164" s="912"/>
      <c r="VMG164" s="912"/>
      <c r="VMH164" s="912"/>
      <c r="VMI164" s="912"/>
      <c r="VMJ164" s="912"/>
      <c r="VMK164" s="912"/>
      <c r="VML164" s="912"/>
      <c r="VMM164" s="912"/>
      <c r="VMN164" s="912"/>
      <c r="VMO164" s="912"/>
      <c r="VMP164" s="912"/>
      <c r="VMQ164" s="912"/>
      <c r="VMR164" s="912"/>
      <c r="VMS164" s="912"/>
      <c r="VMT164" s="912"/>
      <c r="VMU164" s="912"/>
      <c r="VMV164" s="912"/>
      <c r="VMW164" s="912"/>
      <c r="VMX164" s="912"/>
      <c r="VMY164" s="912"/>
      <c r="VMZ164" s="912"/>
      <c r="VNA164" s="912"/>
      <c r="VNB164" s="912"/>
      <c r="VNC164" s="912"/>
      <c r="VND164" s="912"/>
      <c r="VNE164" s="912"/>
      <c r="VNF164" s="912"/>
      <c r="VNG164" s="912"/>
      <c r="VNH164" s="912"/>
      <c r="VNI164" s="912"/>
      <c r="VNJ164" s="912"/>
      <c r="VNK164" s="912"/>
      <c r="VNL164" s="912"/>
      <c r="VNM164" s="912"/>
      <c r="VNN164" s="912"/>
      <c r="VNO164" s="912"/>
      <c r="VNP164" s="912"/>
      <c r="VNQ164" s="912"/>
      <c r="VNR164" s="912"/>
      <c r="VNS164" s="912"/>
      <c r="VNT164" s="912"/>
      <c r="VNU164" s="912"/>
      <c r="VNV164" s="912"/>
      <c r="VNW164" s="912"/>
      <c r="VNX164" s="912"/>
      <c r="VNY164" s="912"/>
      <c r="VNZ164" s="912"/>
      <c r="VOA164" s="912"/>
      <c r="VOB164" s="912"/>
      <c r="VOC164" s="912"/>
      <c r="VOD164" s="912"/>
      <c r="VOE164" s="912"/>
      <c r="VOF164" s="912"/>
      <c r="VOG164" s="912"/>
      <c r="VOH164" s="912"/>
      <c r="VOI164" s="912"/>
      <c r="VOJ164" s="912"/>
      <c r="VOK164" s="912"/>
      <c r="VOL164" s="912"/>
      <c r="VOM164" s="912"/>
      <c r="VON164" s="912"/>
      <c r="VOO164" s="912"/>
      <c r="VOP164" s="912"/>
      <c r="VOQ164" s="912"/>
      <c r="VOR164" s="912"/>
      <c r="VOS164" s="912"/>
      <c r="VOT164" s="912"/>
      <c r="VOU164" s="912"/>
      <c r="VOV164" s="912"/>
      <c r="VOW164" s="912"/>
      <c r="VOX164" s="912"/>
      <c r="VOY164" s="912"/>
      <c r="VOZ164" s="912"/>
      <c r="VPA164" s="912"/>
      <c r="VPB164" s="912"/>
      <c r="VPC164" s="912"/>
      <c r="VPD164" s="912"/>
      <c r="VPE164" s="912"/>
      <c r="VPF164" s="912"/>
      <c r="VPG164" s="912"/>
      <c r="VPH164" s="912"/>
      <c r="VPI164" s="912"/>
      <c r="VPJ164" s="912"/>
      <c r="VPK164" s="912"/>
      <c r="VPL164" s="912"/>
      <c r="VPM164" s="912"/>
      <c r="VPN164" s="912"/>
      <c r="VPO164" s="912"/>
      <c r="VPP164" s="912"/>
      <c r="VPQ164" s="912"/>
      <c r="VPR164" s="912"/>
      <c r="VPS164" s="912"/>
      <c r="VPT164" s="912"/>
      <c r="VPU164" s="912"/>
      <c r="VPV164" s="912"/>
      <c r="VPW164" s="912"/>
      <c r="VPX164" s="912"/>
      <c r="VPY164" s="912"/>
      <c r="VPZ164" s="912"/>
      <c r="VQA164" s="912"/>
      <c r="VQB164" s="912"/>
      <c r="VQC164" s="912"/>
      <c r="VQD164" s="912"/>
      <c r="VQE164" s="912"/>
      <c r="VQF164" s="912"/>
      <c r="VQG164" s="912"/>
      <c r="VQH164" s="912"/>
      <c r="VQI164" s="912"/>
      <c r="VQJ164" s="912"/>
      <c r="VQK164" s="912"/>
      <c r="VQL164" s="912"/>
      <c r="VQM164" s="912"/>
      <c r="VQN164" s="912"/>
      <c r="VQO164" s="912"/>
      <c r="VQP164" s="912"/>
      <c r="VQQ164" s="912"/>
      <c r="VQR164" s="912"/>
      <c r="VQS164" s="912"/>
      <c r="VQT164" s="912"/>
      <c r="VQU164" s="912"/>
      <c r="VQV164" s="912"/>
      <c r="VQW164" s="912"/>
      <c r="VQX164" s="912"/>
      <c r="VQY164" s="912"/>
      <c r="VQZ164" s="912"/>
      <c r="VRA164" s="912"/>
      <c r="VRB164" s="912"/>
      <c r="VRC164" s="912"/>
      <c r="VRD164" s="912"/>
      <c r="VRE164" s="912"/>
      <c r="VRF164" s="912"/>
      <c r="VRG164" s="912"/>
      <c r="VRH164" s="912"/>
      <c r="VRI164" s="912"/>
      <c r="VRJ164" s="912"/>
      <c r="VRK164" s="912"/>
      <c r="VRL164" s="912"/>
      <c r="VRM164" s="912"/>
      <c r="VRN164" s="912"/>
      <c r="VRO164" s="912"/>
      <c r="VRP164" s="912"/>
      <c r="VRQ164" s="912"/>
      <c r="VRR164" s="912"/>
      <c r="VRS164" s="912"/>
      <c r="VRT164" s="912"/>
      <c r="VRU164" s="912"/>
      <c r="VRV164" s="912"/>
      <c r="VRW164" s="912"/>
      <c r="VRX164" s="912"/>
      <c r="VRY164" s="912"/>
      <c r="VRZ164" s="912"/>
      <c r="VSA164" s="912"/>
      <c r="VSB164" s="912"/>
      <c r="VSC164" s="912"/>
      <c r="VSD164" s="912"/>
      <c r="VSE164" s="912"/>
      <c r="VSF164" s="912"/>
      <c r="VSG164" s="912"/>
      <c r="VSH164" s="912"/>
      <c r="VSI164" s="912"/>
      <c r="VSJ164" s="912"/>
      <c r="VSK164" s="912"/>
      <c r="VSL164" s="912"/>
      <c r="VSM164" s="912"/>
      <c r="VSN164" s="912"/>
      <c r="VSO164" s="912"/>
      <c r="VSP164" s="912"/>
      <c r="VSQ164" s="912"/>
      <c r="VSR164" s="912"/>
      <c r="VSS164" s="912"/>
      <c r="VST164" s="912"/>
      <c r="VSU164" s="912"/>
      <c r="VSV164" s="912"/>
      <c r="VSW164" s="912"/>
      <c r="VSX164" s="912"/>
      <c r="VSY164" s="912"/>
      <c r="VSZ164" s="912"/>
      <c r="VTA164" s="912"/>
      <c r="VTB164" s="912"/>
      <c r="VTC164" s="912"/>
      <c r="VTD164" s="912"/>
      <c r="VTE164" s="912"/>
      <c r="VTF164" s="912"/>
      <c r="VTG164" s="912"/>
      <c r="VTH164" s="912"/>
      <c r="VTI164" s="912"/>
      <c r="VTJ164" s="912"/>
      <c r="VTK164" s="912"/>
      <c r="VTL164" s="912"/>
      <c r="VTM164" s="912"/>
      <c r="VTN164" s="912"/>
      <c r="VTO164" s="912"/>
      <c r="VTP164" s="912"/>
      <c r="VTQ164" s="912"/>
      <c r="VTR164" s="912"/>
      <c r="VTS164" s="912"/>
      <c r="VTT164" s="912"/>
      <c r="VTU164" s="912"/>
      <c r="VTV164" s="912"/>
      <c r="VTW164" s="912"/>
      <c r="VTX164" s="912"/>
      <c r="VTY164" s="912"/>
      <c r="VTZ164" s="912"/>
      <c r="VUA164" s="912"/>
      <c r="VUB164" s="912"/>
      <c r="VUC164" s="912"/>
      <c r="VUD164" s="912"/>
      <c r="VUE164" s="912"/>
      <c r="VUF164" s="912"/>
      <c r="VUG164" s="912"/>
      <c r="VUH164" s="912"/>
      <c r="VUI164" s="912"/>
      <c r="VUJ164" s="912"/>
      <c r="VUK164" s="912"/>
      <c r="VUL164" s="912"/>
      <c r="VUM164" s="912"/>
      <c r="VUN164" s="912"/>
      <c r="VUO164" s="912"/>
      <c r="VUP164" s="912"/>
      <c r="VUQ164" s="912"/>
      <c r="VUR164" s="912"/>
      <c r="VUS164" s="912"/>
      <c r="VUT164" s="912"/>
      <c r="VUU164" s="912"/>
      <c r="VUV164" s="912"/>
      <c r="VUW164" s="912"/>
      <c r="VUX164" s="912"/>
      <c r="VUY164" s="912"/>
      <c r="VUZ164" s="912"/>
      <c r="VVA164" s="912"/>
      <c r="VVB164" s="912"/>
      <c r="VVC164" s="912"/>
      <c r="VVD164" s="912"/>
      <c r="VVE164" s="912"/>
      <c r="VVF164" s="912"/>
      <c r="VVG164" s="912"/>
      <c r="VVH164" s="912"/>
      <c r="VVI164" s="912"/>
      <c r="VVJ164" s="912"/>
      <c r="VVK164" s="912"/>
      <c r="VVL164" s="912"/>
      <c r="VVM164" s="912"/>
      <c r="VVN164" s="912"/>
      <c r="VVO164" s="912"/>
      <c r="VVP164" s="912"/>
      <c r="VVQ164" s="912"/>
      <c r="VVR164" s="912"/>
      <c r="VVS164" s="912"/>
      <c r="VVT164" s="912"/>
      <c r="VVU164" s="912"/>
      <c r="VVV164" s="912"/>
      <c r="VVW164" s="912"/>
      <c r="VVX164" s="912"/>
      <c r="VVY164" s="912"/>
      <c r="VVZ164" s="912"/>
      <c r="VWA164" s="912"/>
      <c r="VWB164" s="912"/>
      <c r="VWC164" s="912"/>
      <c r="VWD164" s="912"/>
      <c r="VWE164" s="912"/>
      <c r="VWF164" s="912"/>
      <c r="VWG164" s="912"/>
      <c r="VWH164" s="912"/>
      <c r="VWI164" s="912"/>
      <c r="VWJ164" s="912"/>
      <c r="VWK164" s="912"/>
      <c r="VWL164" s="912"/>
      <c r="VWM164" s="912"/>
      <c r="VWN164" s="912"/>
      <c r="VWO164" s="912"/>
      <c r="VWP164" s="912"/>
      <c r="VWQ164" s="912"/>
      <c r="VWR164" s="912"/>
      <c r="VWS164" s="912"/>
      <c r="VWT164" s="912"/>
      <c r="VWU164" s="912"/>
      <c r="VWV164" s="912"/>
      <c r="VWW164" s="912"/>
      <c r="VWX164" s="912"/>
      <c r="VWY164" s="912"/>
      <c r="VWZ164" s="912"/>
      <c r="VXA164" s="912"/>
      <c r="VXB164" s="912"/>
      <c r="VXC164" s="912"/>
      <c r="VXD164" s="912"/>
      <c r="VXE164" s="912"/>
      <c r="VXF164" s="912"/>
      <c r="VXG164" s="912"/>
      <c r="VXH164" s="912"/>
      <c r="VXI164" s="912"/>
      <c r="VXJ164" s="912"/>
      <c r="VXK164" s="912"/>
      <c r="VXL164" s="912"/>
      <c r="VXM164" s="912"/>
      <c r="VXN164" s="912"/>
      <c r="VXO164" s="912"/>
      <c r="VXP164" s="912"/>
      <c r="VXQ164" s="912"/>
      <c r="VXR164" s="912"/>
      <c r="VXS164" s="912"/>
      <c r="VXT164" s="912"/>
      <c r="VXU164" s="912"/>
      <c r="VXV164" s="912"/>
      <c r="VXW164" s="912"/>
      <c r="VXX164" s="912"/>
      <c r="VXY164" s="912"/>
      <c r="VXZ164" s="912"/>
      <c r="VYA164" s="912"/>
      <c r="VYB164" s="912"/>
      <c r="VYC164" s="912"/>
      <c r="VYD164" s="912"/>
      <c r="VYE164" s="912"/>
      <c r="VYF164" s="912"/>
      <c r="VYG164" s="912"/>
      <c r="VYH164" s="912"/>
      <c r="VYI164" s="912"/>
      <c r="VYJ164" s="912"/>
      <c r="VYK164" s="912"/>
      <c r="VYL164" s="912"/>
      <c r="VYM164" s="912"/>
      <c r="VYN164" s="912"/>
      <c r="VYO164" s="912"/>
      <c r="VYP164" s="912"/>
      <c r="VYQ164" s="912"/>
      <c r="VYR164" s="912"/>
      <c r="VYS164" s="912"/>
      <c r="VYT164" s="912"/>
      <c r="VYU164" s="912"/>
      <c r="VYV164" s="912"/>
      <c r="VYW164" s="912"/>
      <c r="VYX164" s="912"/>
      <c r="VYY164" s="912"/>
      <c r="VYZ164" s="912"/>
      <c r="VZA164" s="912"/>
      <c r="VZB164" s="912"/>
      <c r="VZC164" s="912"/>
      <c r="VZD164" s="912"/>
      <c r="VZE164" s="912"/>
      <c r="VZF164" s="912"/>
      <c r="VZG164" s="912"/>
      <c r="VZH164" s="912"/>
      <c r="VZI164" s="912"/>
      <c r="VZJ164" s="912"/>
      <c r="VZK164" s="912"/>
      <c r="VZL164" s="912"/>
      <c r="VZM164" s="912"/>
      <c r="VZN164" s="912"/>
      <c r="VZO164" s="912"/>
      <c r="VZP164" s="912"/>
      <c r="VZQ164" s="912"/>
      <c r="VZR164" s="912"/>
      <c r="VZS164" s="912"/>
      <c r="VZT164" s="912"/>
      <c r="VZU164" s="912"/>
      <c r="VZV164" s="912"/>
      <c r="VZW164" s="912"/>
      <c r="VZX164" s="912"/>
      <c r="VZY164" s="912"/>
      <c r="VZZ164" s="912"/>
      <c r="WAA164" s="912"/>
      <c r="WAB164" s="912"/>
      <c r="WAC164" s="912"/>
      <c r="WAD164" s="912"/>
      <c r="WAE164" s="912"/>
      <c r="WAF164" s="912"/>
      <c r="WAG164" s="912"/>
      <c r="WAH164" s="912"/>
      <c r="WAI164" s="912"/>
      <c r="WAJ164" s="912"/>
      <c r="WAK164" s="912"/>
      <c r="WAL164" s="912"/>
      <c r="WAM164" s="912"/>
      <c r="WAN164" s="912"/>
      <c r="WAO164" s="912"/>
      <c r="WAP164" s="912"/>
      <c r="WAQ164" s="912"/>
      <c r="WAR164" s="912"/>
      <c r="WAS164" s="912"/>
      <c r="WAT164" s="912"/>
      <c r="WAU164" s="912"/>
      <c r="WAV164" s="912"/>
      <c r="WAW164" s="912"/>
      <c r="WAX164" s="912"/>
      <c r="WAY164" s="912"/>
      <c r="WAZ164" s="912"/>
      <c r="WBA164" s="912"/>
      <c r="WBB164" s="912"/>
      <c r="WBC164" s="912"/>
      <c r="WBD164" s="912"/>
      <c r="WBE164" s="912"/>
      <c r="WBF164" s="912"/>
      <c r="WBG164" s="912"/>
      <c r="WBH164" s="912"/>
      <c r="WBI164" s="912"/>
      <c r="WBJ164" s="912"/>
      <c r="WBK164" s="912"/>
      <c r="WBL164" s="912"/>
      <c r="WBM164" s="912"/>
      <c r="WBN164" s="912"/>
      <c r="WBO164" s="912"/>
      <c r="WBP164" s="912"/>
      <c r="WBQ164" s="912"/>
      <c r="WBR164" s="912"/>
      <c r="WBS164" s="912"/>
      <c r="WBT164" s="912"/>
      <c r="WBU164" s="912"/>
      <c r="WBV164" s="912"/>
      <c r="WBW164" s="912"/>
      <c r="WBX164" s="912"/>
      <c r="WBY164" s="912"/>
      <c r="WBZ164" s="912"/>
      <c r="WCA164" s="912"/>
      <c r="WCB164" s="912"/>
      <c r="WCC164" s="912"/>
      <c r="WCD164" s="912"/>
      <c r="WCE164" s="912"/>
      <c r="WCF164" s="912"/>
      <c r="WCG164" s="912"/>
      <c r="WCH164" s="912"/>
      <c r="WCI164" s="912"/>
      <c r="WCJ164" s="912"/>
      <c r="WCK164" s="912"/>
      <c r="WCL164" s="912"/>
      <c r="WCM164" s="912"/>
      <c r="WCN164" s="912"/>
      <c r="WCO164" s="912"/>
      <c r="WCP164" s="912"/>
      <c r="WCQ164" s="912"/>
      <c r="WCR164" s="912"/>
      <c r="WCS164" s="912"/>
      <c r="WCT164" s="912"/>
      <c r="WCU164" s="912"/>
      <c r="WCV164" s="912"/>
      <c r="WCW164" s="912"/>
      <c r="WCX164" s="912"/>
      <c r="WCY164" s="912"/>
      <c r="WCZ164" s="912"/>
      <c r="WDA164" s="912"/>
      <c r="WDB164" s="912"/>
      <c r="WDC164" s="912"/>
      <c r="WDD164" s="912"/>
      <c r="WDE164" s="912"/>
      <c r="WDF164" s="912"/>
      <c r="WDG164" s="912"/>
      <c r="WDH164" s="912"/>
      <c r="WDI164" s="912"/>
      <c r="WDJ164" s="912"/>
      <c r="WDK164" s="912"/>
      <c r="WDL164" s="912"/>
      <c r="WDM164" s="912"/>
      <c r="WDN164" s="912"/>
      <c r="WDO164" s="912"/>
      <c r="WDP164" s="912"/>
      <c r="WDQ164" s="912"/>
      <c r="WDR164" s="912"/>
      <c r="WDS164" s="912"/>
      <c r="WDT164" s="912"/>
      <c r="WDU164" s="912"/>
      <c r="WDV164" s="912"/>
      <c r="WDW164" s="912"/>
      <c r="WDX164" s="912"/>
      <c r="WDY164" s="912"/>
      <c r="WDZ164" s="912"/>
      <c r="WEA164" s="912"/>
      <c r="WEB164" s="912"/>
      <c r="WEC164" s="912"/>
      <c r="WED164" s="912"/>
      <c r="WEE164" s="912"/>
      <c r="WEF164" s="912"/>
      <c r="WEG164" s="912"/>
      <c r="WEH164" s="912"/>
      <c r="WEI164" s="912"/>
      <c r="WEJ164" s="912"/>
      <c r="WEK164" s="912"/>
      <c r="WEL164" s="912"/>
      <c r="WEM164" s="912"/>
      <c r="WEN164" s="912"/>
      <c r="WEO164" s="912"/>
      <c r="WEP164" s="912"/>
      <c r="WEQ164" s="912"/>
      <c r="WER164" s="912"/>
      <c r="WES164" s="912"/>
      <c r="WET164" s="912"/>
      <c r="WEU164" s="912"/>
      <c r="WEV164" s="912"/>
      <c r="WEW164" s="912"/>
      <c r="WEX164" s="912"/>
      <c r="WEY164" s="912"/>
      <c r="WEZ164" s="912"/>
      <c r="WFA164" s="912"/>
      <c r="WFB164" s="912"/>
      <c r="WFC164" s="912"/>
      <c r="WFD164" s="912"/>
      <c r="WFE164" s="912"/>
      <c r="WFF164" s="912"/>
      <c r="WFG164" s="912"/>
      <c r="WFH164" s="912"/>
      <c r="WFI164" s="912"/>
      <c r="WFJ164" s="912"/>
      <c r="WFK164" s="912"/>
      <c r="WFL164" s="912"/>
      <c r="WFM164" s="912"/>
      <c r="WFN164" s="912"/>
      <c r="WFO164" s="912"/>
      <c r="WFP164" s="912"/>
      <c r="WFQ164" s="912"/>
      <c r="WFR164" s="912"/>
      <c r="WFS164" s="912"/>
      <c r="WFT164" s="912"/>
      <c r="WFU164" s="912"/>
      <c r="WFV164" s="912"/>
      <c r="WFW164" s="912"/>
      <c r="WFX164" s="912"/>
      <c r="WFY164" s="912"/>
      <c r="WFZ164" s="912"/>
      <c r="WGA164" s="912"/>
      <c r="WGB164" s="912"/>
      <c r="WGC164" s="912"/>
      <c r="WGD164" s="912"/>
      <c r="WGE164" s="912"/>
      <c r="WGF164" s="912"/>
      <c r="WGG164" s="912"/>
      <c r="WGH164" s="912"/>
      <c r="WGI164" s="912"/>
      <c r="WGJ164" s="912"/>
      <c r="WGK164" s="912"/>
      <c r="WGL164" s="912"/>
      <c r="WGM164" s="912"/>
      <c r="WGN164" s="912"/>
      <c r="WGO164" s="912"/>
      <c r="WGP164" s="912"/>
      <c r="WGQ164" s="912"/>
      <c r="WGR164" s="912"/>
      <c r="WGS164" s="912"/>
      <c r="WGT164" s="912"/>
      <c r="WGU164" s="912"/>
      <c r="WGV164" s="912"/>
      <c r="WGW164" s="912"/>
      <c r="WGX164" s="912"/>
      <c r="WGY164" s="912"/>
      <c r="WGZ164" s="912"/>
      <c r="WHA164" s="912"/>
      <c r="WHB164" s="912"/>
      <c r="WHC164" s="912"/>
      <c r="WHD164" s="912"/>
      <c r="WHE164" s="912"/>
      <c r="WHF164" s="912"/>
      <c r="WHG164" s="912"/>
      <c r="WHH164" s="912"/>
      <c r="WHI164" s="912"/>
      <c r="WHJ164" s="912"/>
      <c r="WHK164" s="912"/>
      <c r="WHL164" s="912"/>
      <c r="WHM164" s="912"/>
      <c r="WHN164" s="912"/>
      <c r="WHO164" s="912"/>
      <c r="WHP164" s="912"/>
      <c r="WHQ164" s="912"/>
      <c r="WHR164" s="912"/>
      <c r="WHS164" s="912"/>
      <c r="WHT164" s="912"/>
      <c r="WHU164" s="912"/>
      <c r="WHV164" s="912"/>
      <c r="WHW164" s="912"/>
      <c r="WHX164" s="912"/>
      <c r="WHY164" s="912"/>
      <c r="WHZ164" s="912"/>
      <c r="WIA164" s="912"/>
      <c r="WIB164" s="912"/>
      <c r="WIC164" s="912"/>
      <c r="WID164" s="912"/>
      <c r="WIE164" s="912"/>
      <c r="WIF164" s="912"/>
      <c r="WIG164" s="912"/>
      <c r="WIH164" s="912"/>
      <c r="WII164" s="912"/>
      <c r="WIJ164" s="912"/>
      <c r="WIK164" s="912"/>
      <c r="WIL164" s="912"/>
      <c r="WIM164" s="912"/>
      <c r="WIN164" s="912"/>
      <c r="WIO164" s="912"/>
      <c r="WIP164" s="912"/>
      <c r="WIQ164" s="912"/>
      <c r="WIR164" s="912"/>
      <c r="WIS164" s="912"/>
      <c r="WIT164" s="912"/>
      <c r="WIU164" s="912"/>
      <c r="WIV164" s="912"/>
      <c r="WIW164" s="912"/>
      <c r="WIX164" s="912"/>
      <c r="WIY164" s="912"/>
      <c r="WIZ164" s="912"/>
      <c r="WJA164" s="912"/>
      <c r="WJB164" s="912"/>
      <c r="WJC164" s="912"/>
      <c r="WJD164" s="912"/>
      <c r="WJE164" s="912"/>
      <c r="WJF164" s="912"/>
      <c r="WJG164" s="912"/>
      <c r="WJH164" s="912"/>
      <c r="WJI164" s="912"/>
      <c r="WJJ164" s="912"/>
      <c r="WJK164" s="912"/>
      <c r="WJL164" s="912"/>
      <c r="WJM164" s="912"/>
      <c r="WJN164" s="912"/>
      <c r="WJO164" s="912"/>
      <c r="WJP164" s="912"/>
      <c r="WJQ164" s="912"/>
      <c r="WJR164" s="912"/>
      <c r="WJS164" s="912"/>
      <c r="WJT164" s="912"/>
      <c r="WJU164" s="912"/>
      <c r="WJV164" s="912"/>
      <c r="WJW164" s="912"/>
      <c r="WJX164" s="912"/>
      <c r="WJY164" s="912"/>
      <c r="WJZ164" s="912"/>
      <c r="WKA164" s="912"/>
      <c r="WKB164" s="912"/>
      <c r="WKC164" s="912"/>
      <c r="WKD164" s="912"/>
      <c r="WKE164" s="912"/>
      <c r="WKF164" s="912"/>
      <c r="WKG164" s="912"/>
      <c r="WKH164" s="912"/>
      <c r="WKI164" s="912"/>
      <c r="WKJ164" s="912"/>
      <c r="WKK164" s="912"/>
      <c r="WKL164" s="912"/>
      <c r="WKM164" s="912"/>
      <c r="WKN164" s="912"/>
      <c r="WKO164" s="912"/>
      <c r="WKP164" s="912"/>
      <c r="WKQ164" s="912"/>
      <c r="WKR164" s="912"/>
      <c r="WKS164" s="912"/>
      <c r="WKT164" s="912"/>
      <c r="WKU164" s="912"/>
      <c r="WKV164" s="912"/>
      <c r="WKW164" s="912"/>
      <c r="WKX164" s="912"/>
      <c r="WKY164" s="912"/>
      <c r="WKZ164" s="912"/>
      <c r="WLA164" s="912"/>
      <c r="WLB164" s="912"/>
      <c r="WLC164" s="912"/>
      <c r="WLD164" s="912"/>
      <c r="WLE164" s="912"/>
      <c r="WLF164" s="912"/>
      <c r="WLG164" s="912"/>
      <c r="WLH164" s="912"/>
      <c r="WLI164" s="912"/>
      <c r="WLJ164" s="912"/>
      <c r="WLK164" s="912"/>
      <c r="WLL164" s="912"/>
      <c r="WLM164" s="912"/>
      <c r="WLN164" s="912"/>
      <c r="WLO164" s="912"/>
      <c r="WLP164" s="912"/>
      <c r="WLQ164" s="912"/>
      <c r="WLR164" s="912"/>
      <c r="WLS164" s="912"/>
      <c r="WLT164" s="912"/>
      <c r="WLU164" s="912"/>
      <c r="WLV164" s="912"/>
      <c r="WLW164" s="912"/>
      <c r="WLX164" s="912"/>
      <c r="WLY164" s="912"/>
      <c r="WLZ164" s="912"/>
      <c r="WMA164" s="912"/>
      <c r="WMB164" s="912"/>
      <c r="WMC164" s="912"/>
      <c r="WMD164" s="912"/>
      <c r="WME164" s="912"/>
      <c r="WMF164" s="912"/>
      <c r="WMG164" s="912"/>
      <c r="WMH164" s="912"/>
      <c r="WMI164" s="912"/>
      <c r="WMJ164" s="912"/>
      <c r="WMK164" s="912"/>
      <c r="WML164" s="912"/>
      <c r="WMM164" s="912"/>
      <c r="WMN164" s="912"/>
      <c r="WMO164" s="912"/>
      <c r="WMP164" s="912"/>
      <c r="WMQ164" s="912"/>
      <c r="WMR164" s="912"/>
      <c r="WMS164" s="912"/>
      <c r="WMT164" s="912"/>
      <c r="WMU164" s="912"/>
      <c r="WMV164" s="912"/>
      <c r="WMW164" s="912"/>
      <c r="WMX164" s="912"/>
      <c r="WMY164" s="912"/>
      <c r="WMZ164" s="912"/>
      <c r="WNA164" s="912"/>
      <c r="WNB164" s="912"/>
      <c r="WNC164" s="912"/>
      <c r="WND164" s="912"/>
      <c r="WNE164" s="912"/>
      <c r="WNF164" s="912"/>
      <c r="WNG164" s="912"/>
      <c r="WNH164" s="912"/>
      <c r="WNI164" s="912"/>
      <c r="WNJ164" s="912"/>
      <c r="WNK164" s="912"/>
      <c r="WNL164" s="912"/>
      <c r="WNM164" s="912"/>
      <c r="WNN164" s="912"/>
      <c r="WNO164" s="912"/>
      <c r="WNP164" s="912"/>
      <c r="WNQ164" s="912"/>
      <c r="WNR164" s="912"/>
      <c r="WNS164" s="912"/>
      <c r="WNT164" s="912"/>
      <c r="WNU164" s="912"/>
      <c r="WNV164" s="912"/>
      <c r="WNW164" s="912"/>
      <c r="WNX164" s="912"/>
      <c r="WNY164" s="912"/>
      <c r="WNZ164" s="912"/>
      <c r="WOA164" s="912"/>
      <c r="WOB164" s="912"/>
      <c r="WOC164" s="912"/>
      <c r="WOD164" s="912"/>
      <c r="WOE164" s="912"/>
      <c r="WOF164" s="912"/>
      <c r="WOG164" s="912"/>
      <c r="WOH164" s="912"/>
      <c r="WOI164" s="912"/>
      <c r="WOJ164" s="912"/>
      <c r="WOK164" s="912"/>
      <c r="WOL164" s="912"/>
      <c r="WOM164" s="912"/>
      <c r="WON164" s="912"/>
      <c r="WOO164" s="912"/>
      <c r="WOP164" s="912"/>
      <c r="WOQ164" s="912"/>
      <c r="WOR164" s="912"/>
      <c r="WOS164" s="912"/>
      <c r="WOT164" s="912"/>
      <c r="WOU164" s="912"/>
      <c r="WOV164" s="912"/>
      <c r="WOW164" s="912"/>
      <c r="WOX164" s="912"/>
      <c r="WOY164" s="912"/>
      <c r="WOZ164" s="912"/>
      <c r="WPA164" s="912"/>
      <c r="WPB164" s="912"/>
      <c r="WPC164" s="912"/>
      <c r="WPD164" s="912"/>
      <c r="WPE164" s="912"/>
      <c r="WPF164" s="912"/>
      <c r="WPG164" s="912"/>
      <c r="WPH164" s="912"/>
      <c r="WPI164" s="912"/>
      <c r="WPJ164" s="912"/>
      <c r="WPK164" s="912"/>
      <c r="WPL164" s="912"/>
      <c r="WPM164" s="912"/>
      <c r="WPN164" s="912"/>
      <c r="WPO164" s="912"/>
      <c r="WPP164" s="912"/>
      <c r="WPQ164" s="912"/>
      <c r="WPR164" s="912"/>
      <c r="WPS164" s="912"/>
      <c r="WPT164" s="912"/>
      <c r="WPU164" s="912"/>
      <c r="WPV164" s="912"/>
      <c r="WPW164" s="912"/>
      <c r="WPX164" s="912"/>
      <c r="WPY164" s="912"/>
      <c r="WPZ164" s="912"/>
      <c r="WQA164" s="912"/>
      <c r="WQB164" s="912"/>
      <c r="WQC164" s="912"/>
      <c r="WQD164" s="912"/>
      <c r="WQE164" s="912"/>
      <c r="WQF164" s="912"/>
      <c r="WQG164" s="912"/>
      <c r="WQH164" s="912"/>
      <c r="WQI164" s="912"/>
      <c r="WQJ164" s="912"/>
      <c r="WQK164" s="912"/>
      <c r="WQL164" s="912"/>
      <c r="WQM164" s="912"/>
      <c r="WQN164" s="912"/>
      <c r="WQO164" s="912"/>
      <c r="WQP164" s="912"/>
      <c r="WQQ164" s="912"/>
      <c r="WQR164" s="912"/>
      <c r="WQS164" s="912"/>
      <c r="WQT164" s="912"/>
      <c r="WQU164" s="912"/>
      <c r="WQV164" s="912"/>
      <c r="WQW164" s="912"/>
      <c r="WQX164" s="912"/>
      <c r="WQY164" s="912"/>
      <c r="WQZ164" s="912"/>
      <c r="WRA164" s="912"/>
      <c r="WRB164" s="912"/>
      <c r="WRC164" s="912"/>
      <c r="WRD164" s="912"/>
      <c r="WRE164" s="912"/>
      <c r="WRF164" s="912"/>
      <c r="WRG164" s="912"/>
      <c r="WRH164" s="912"/>
      <c r="WRI164" s="912"/>
      <c r="WRJ164" s="912"/>
      <c r="WRK164" s="912"/>
      <c r="WRL164" s="912"/>
      <c r="WRM164" s="912"/>
      <c r="WRN164" s="912"/>
      <c r="WRO164" s="912"/>
      <c r="WRP164" s="912"/>
      <c r="WRQ164" s="912"/>
      <c r="WRR164" s="912"/>
      <c r="WRS164" s="912"/>
      <c r="WRT164" s="912"/>
      <c r="WRU164" s="912"/>
      <c r="WRV164" s="912"/>
      <c r="WRW164" s="912"/>
      <c r="WRX164" s="912"/>
      <c r="WRY164" s="912"/>
      <c r="WRZ164" s="912"/>
      <c r="WSA164" s="912"/>
      <c r="WSB164" s="912"/>
      <c r="WSC164" s="912"/>
      <c r="WSD164" s="912"/>
      <c r="WSE164" s="912"/>
      <c r="WSF164" s="912"/>
      <c r="WSG164" s="912"/>
      <c r="WSH164" s="912"/>
      <c r="WSI164" s="912"/>
      <c r="WSJ164" s="912"/>
      <c r="WSK164" s="912"/>
      <c r="WSL164" s="912"/>
      <c r="WSM164" s="912"/>
      <c r="WSN164" s="912"/>
      <c r="WSO164" s="912"/>
      <c r="WSP164" s="912"/>
      <c r="WSQ164" s="912"/>
      <c r="WSR164" s="912"/>
      <c r="WSS164" s="912"/>
      <c r="WST164" s="912"/>
      <c r="WSU164" s="912"/>
      <c r="WSV164" s="912"/>
      <c r="WSW164" s="912"/>
      <c r="WSX164" s="912"/>
      <c r="WSY164" s="912"/>
      <c r="WSZ164" s="912"/>
      <c r="WTA164" s="912"/>
      <c r="WTB164" s="912"/>
      <c r="WTC164" s="912"/>
      <c r="WTD164" s="912"/>
      <c r="WTE164" s="912"/>
      <c r="WTF164" s="912"/>
      <c r="WTG164" s="912"/>
      <c r="WTH164" s="912"/>
      <c r="WTI164" s="912"/>
      <c r="WTJ164" s="912"/>
      <c r="WTK164" s="912"/>
      <c r="WTL164" s="912"/>
      <c r="WTM164" s="912"/>
      <c r="WTN164" s="912"/>
      <c r="WTO164" s="912"/>
      <c r="WTP164" s="912"/>
      <c r="WTQ164" s="912"/>
      <c r="WTR164" s="912"/>
      <c r="WTS164" s="912"/>
      <c r="WTT164" s="912"/>
      <c r="WTU164" s="912"/>
      <c r="WTV164" s="912"/>
      <c r="WTW164" s="912"/>
      <c r="WTX164" s="912"/>
      <c r="WTY164" s="912"/>
      <c r="WTZ164" s="912"/>
      <c r="WUA164" s="912"/>
      <c r="WUB164" s="912"/>
      <c r="WUC164" s="912"/>
      <c r="WUD164" s="912"/>
      <c r="WUE164" s="912"/>
      <c r="WUF164" s="912"/>
      <c r="WUG164" s="912"/>
      <c r="WUH164" s="912"/>
      <c r="WUI164" s="912"/>
      <c r="WUJ164" s="912"/>
      <c r="WUK164" s="912"/>
      <c r="WUL164" s="912"/>
      <c r="WUM164" s="912"/>
      <c r="WUN164" s="912"/>
      <c r="WUO164" s="912"/>
      <c r="WUP164" s="912"/>
      <c r="WUQ164" s="912"/>
    </row>
  </sheetData>
  <mergeCells count="9">
    <mergeCell ref="F11:F13"/>
    <mergeCell ref="A70:A71"/>
    <mergeCell ref="B70:B71"/>
    <mergeCell ref="B8:C8"/>
    <mergeCell ref="A11:A13"/>
    <mergeCell ref="B11:B13"/>
    <mergeCell ref="C11:C13"/>
    <mergeCell ref="D11:D13"/>
    <mergeCell ref="E11:E13"/>
  </mergeCells>
  <pageMargins left="3.937007874015748E-2" right="3.937007874015748E-2" top="0.19685039370078741" bottom="0.19685039370078741" header="0.31496062992125984" footer="0.31496062992125984"/>
  <pageSetup paperSize="9" scale="55" orientation="portrait" r:id="rId1"/>
  <rowBreaks count="1" manualBreakCount="1">
    <brk id="71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28"/>
  <sheetViews>
    <sheetView view="pageBreakPreview" topLeftCell="B93" zoomScale="90" zoomScaleNormal="90" zoomScaleSheetLayoutView="90" workbookViewId="0">
      <selection activeCell="F35" sqref="F35"/>
    </sheetView>
  </sheetViews>
  <sheetFormatPr defaultColWidth="8.85546875" defaultRowHeight="12.75"/>
  <cols>
    <col min="1" max="1" width="4" style="983" hidden="1" customWidth="1"/>
    <col min="2" max="2" width="5" style="983" customWidth="1"/>
    <col min="3" max="3" width="35" style="983" customWidth="1"/>
    <col min="4" max="4" width="10.7109375" style="1043" customWidth="1"/>
    <col min="5" max="5" width="15" style="986" customWidth="1"/>
    <col min="6" max="6" width="16.7109375" style="986" customWidth="1"/>
    <col min="7" max="8" width="11.28515625" style="985" customWidth="1"/>
    <col min="9" max="9" width="20" style="983" customWidth="1"/>
    <col min="10" max="10" width="15.28515625" style="983" customWidth="1"/>
    <col min="11" max="11" width="11.7109375" style="983" customWidth="1"/>
    <col min="12" max="16384" width="8.85546875" style="983"/>
  </cols>
  <sheetData>
    <row r="1" spans="2:9">
      <c r="C1" s="984"/>
      <c r="D1" s="985"/>
      <c r="F1" s="985"/>
      <c r="H1" s="987" t="s">
        <v>747</v>
      </c>
    </row>
    <row r="2" spans="2:9">
      <c r="C2" s="984"/>
      <c r="D2" s="985"/>
      <c r="F2" s="985"/>
      <c r="H2" s="988" t="s">
        <v>748</v>
      </c>
    </row>
    <row r="3" spans="2:9">
      <c r="C3" s="984"/>
      <c r="D3" s="985"/>
      <c r="F3" s="985"/>
      <c r="H3" s="988" t="s">
        <v>749</v>
      </c>
    </row>
    <row r="4" spans="2:9">
      <c r="C4" s="984"/>
      <c r="D4" s="985"/>
      <c r="F4" s="985"/>
      <c r="H4" s="987" t="s">
        <v>750</v>
      </c>
    </row>
    <row r="5" spans="2:9">
      <c r="C5" s="984"/>
      <c r="D5" s="985"/>
      <c r="F5" s="985"/>
      <c r="H5" s="987" t="s">
        <v>751</v>
      </c>
    </row>
    <row r="6" spans="2:9">
      <c r="C6" s="984"/>
      <c r="D6" s="985"/>
      <c r="F6" s="985"/>
      <c r="H6" s="987" t="s">
        <v>752</v>
      </c>
    </row>
    <row r="7" spans="2:9">
      <c r="C7" s="984"/>
      <c r="D7" s="985"/>
      <c r="E7" s="985"/>
      <c r="F7" s="987"/>
      <c r="G7" s="983"/>
      <c r="H7" s="983"/>
    </row>
    <row r="8" spans="2:9">
      <c r="B8" s="989" t="s">
        <v>753</v>
      </c>
      <c r="C8" s="989"/>
      <c r="D8" s="989"/>
      <c r="E8" s="989"/>
      <c r="F8" s="989"/>
      <c r="G8" s="983"/>
      <c r="H8" s="983"/>
    </row>
    <row r="9" spans="2:9">
      <c r="B9" s="989" t="s">
        <v>754</v>
      </c>
      <c r="C9" s="989"/>
      <c r="D9" s="989"/>
      <c r="E9" s="989"/>
      <c r="F9" s="989"/>
      <c r="G9" s="983"/>
      <c r="H9" s="983"/>
    </row>
    <row r="10" spans="2:9">
      <c r="B10" s="989" t="s">
        <v>755</v>
      </c>
      <c r="C10" s="989"/>
      <c r="D10" s="989"/>
      <c r="E10" s="989"/>
      <c r="F10" s="989"/>
      <c r="G10" s="983"/>
      <c r="H10" s="983"/>
    </row>
    <row r="11" spans="2:9">
      <c r="B11" s="989" t="s">
        <v>2</v>
      </c>
      <c r="C11" s="989"/>
      <c r="D11" s="989"/>
      <c r="E11" s="989"/>
      <c r="F11" s="989"/>
      <c r="G11" s="983"/>
      <c r="H11" s="983"/>
    </row>
    <row r="12" spans="2:9">
      <c r="B12" s="989" t="s">
        <v>756</v>
      </c>
      <c r="C12" s="989"/>
      <c r="D12" s="989"/>
      <c r="E12" s="989"/>
      <c r="F12" s="989"/>
      <c r="G12" s="983"/>
      <c r="H12" s="983"/>
    </row>
    <row r="13" spans="2:9">
      <c r="B13" s="989" t="s">
        <v>757</v>
      </c>
      <c r="C13" s="989"/>
      <c r="D13" s="989"/>
      <c r="E13" s="989"/>
      <c r="F13" s="990"/>
      <c r="G13" s="984"/>
      <c r="H13" s="983"/>
    </row>
    <row r="14" spans="2:9" ht="27.75" customHeight="1">
      <c r="B14" s="1671" t="s">
        <v>5</v>
      </c>
      <c r="C14" s="1671"/>
      <c r="D14" s="1671"/>
      <c r="E14" s="1671"/>
      <c r="F14" s="991"/>
      <c r="G14" s="984"/>
      <c r="H14" s="983"/>
    </row>
    <row r="15" spans="2:9" ht="27.75" customHeight="1">
      <c r="B15" s="991"/>
      <c r="C15" s="991"/>
      <c r="D15" s="991"/>
      <c r="E15" s="991"/>
      <c r="F15" s="991"/>
      <c r="G15" s="984"/>
      <c r="H15" s="983"/>
    </row>
    <row r="16" spans="2:9" ht="15" customHeight="1">
      <c r="B16" s="1672" t="s">
        <v>558</v>
      </c>
      <c r="C16" s="1662" t="s">
        <v>559</v>
      </c>
      <c r="D16" s="1662" t="s">
        <v>560</v>
      </c>
      <c r="E16" s="1674" t="s">
        <v>758</v>
      </c>
      <c r="F16" s="1676" t="s">
        <v>759</v>
      </c>
      <c r="G16" s="1678" t="s">
        <v>760</v>
      </c>
      <c r="H16" s="1679"/>
      <c r="I16" s="1680"/>
    </row>
    <row r="17" spans="1:11" ht="81" customHeight="1">
      <c r="A17" s="992" t="s">
        <v>557</v>
      </c>
      <c r="B17" s="1673"/>
      <c r="C17" s="1663"/>
      <c r="D17" s="1663"/>
      <c r="E17" s="1675"/>
      <c r="F17" s="1677"/>
      <c r="G17" s="993" t="s">
        <v>21</v>
      </c>
      <c r="H17" s="994" t="s">
        <v>9</v>
      </c>
      <c r="I17" s="1681"/>
    </row>
    <row r="18" spans="1:11" s="998" customFormat="1">
      <c r="A18" s="995"/>
      <c r="B18" s="996">
        <v>1</v>
      </c>
      <c r="C18" s="997">
        <v>2</v>
      </c>
      <c r="D18" s="997">
        <v>3</v>
      </c>
      <c r="E18" s="996">
        <v>4</v>
      </c>
      <c r="F18" s="996">
        <v>5</v>
      </c>
      <c r="G18" s="997">
        <v>6</v>
      </c>
      <c r="H18" s="997">
        <v>7</v>
      </c>
      <c r="I18" s="995"/>
    </row>
    <row r="19" spans="1:11" ht="25.5">
      <c r="A19" s="999" t="s">
        <v>19</v>
      </c>
      <c r="B19" s="1000" t="s">
        <v>19</v>
      </c>
      <c r="C19" s="1001" t="s">
        <v>761</v>
      </c>
      <c r="D19" s="999" t="s">
        <v>566</v>
      </c>
      <c r="E19" s="1002">
        <f>E20+E27+E32+E33+E36+E57</f>
        <v>102392.24000000002</v>
      </c>
      <c r="F19" s="183">
        <f>F20+F27+F32+F33+F36+F57+F52</f>
        <v>98579.967000000004</v>
      </c>
      <c r="G19" s="183">
        <f>F19-E19</f>
        <v>-3812.2730000000156</v>
      </c>
      <c r="H19" s="183">
        <f>F19/E19*100-100</f>
        <v>-3.723205000691479</v>
      </c>
      <c r="I19" s="1003"/>
      <c r="J19" s="1004"/>
      <c r="K19" s="1004"/>
    </row>
    <row r="20" spans="1:11">
      <c r="A20" s="1005">
        <v>1</v>
      </c>
      <c r="B20" s="1000">
        <v>1</v>
      </c>
      <c r="C20" s="1006" t="s">
        <v>568</v>
      </c>
      <c r="D20" s="999" t="s">
        <v>566</v>
      </c>
      <c r="E20" s="1002">
        <f>SUM(E22:E25)</f>
        <v>16020.219000000001</v>
      </c>
      <c r="F20" s="183">
        <f>SUM(F22:F25)</f>
        <v>5848.174</v>
      </c>
      <c r="G20" s="183">
        <f t="shared" ref="G20:G83" si="0">F20-E20</f>
        <v>-10172.045000000002</v>
      </c>
      <c r="H20" s="183">
        <f t="shared" ref="H20:H83" si="1">F20/E20*100-100</f>
        <v>-63.4950433573973</v>
      </c>
      <c r="I20" s="1003"/>
    </row>
    <row r="21" spans="1:11">
      <c r="A21" s="999"/>
      <c r="B21" s="999"/>
      <c r="C21" s="1007" t="s">
        <v>123</v>
      </c>
      <c r="D21" s="999"/>
      <c r="E21" s="185"/>
      <c r="F21" s="159"/>
      <c r="G21" s="159"/>
      <c r="H21" s="159"/>
      <c r="I21" s="1003"/>
      <c r="K21" s="1004"/>
    </row>
    <row r="22" spans="1:11" ht="38.25" customHeight="1">
      <c r="A22" s="1008"/>
      <c r="B22" s="1008" t="s">
        <v>569</v>
      </c>
      <c r="C22" s="1003" t="s">
        <v>25</v>
      </c>
      <c r="D22" s="999" t="s">
        <v>566</v>
      </c>
      <c r="E22" s="185">
        <v>5590.4520000000002</v>
      </c>
      <c r="F22" s="159">
        <f>208.217+2156.204+124.375</f>
        <v>2488.7960000000003</v>
      </c>
      <c r="G22" s="159">
        <f t="shared" si="0"/>
        <v>-3101.6559999999999</v>
      </c>
      <c r="H22" s="159">
        <f t="shared" si="1"/>
        <v>-55.481309919126396</v>
      </c>
      <c r="I22" s="1668" t="s">
        <v>762</v>
      </c>
    </row>
    <row r="23" spans="1:11">
      <c r="A23" s="999"/>
      <c r="B23" s="999" t="s">
        <v>570</v>
      </c>
      <c r="C23" s="1003" t="s">
        <v>27</v>
      </c>
      <c r="D23" s="999" t="s">
        <v>566</v>
      </c>
      <c r="E23" s="185">
        <v>6882.77</v>
      </c>
      <c r="F23" s="159">
        <f>992.877+1045.338+84.669</f>
        <v>2122.884</v>
      </c>
      <c r="G23" s="159">
        <f t="shared" si="0"/>
        <v>-4759.8860000000004</v>
      </c>
      <c r="H23" s="159">
        <f t="shared" si="1"/>
        <v>-69.156545983666462</v>
      </c>
      <c r="I23" s="1670"/>
    </row>
    <row r="24" spans="1:11" ht="25.5" customHeight="1">
      <c r="A24" s="999"/>
      <c r="B24" s="999" t="s">
        <v>572</v>
      </c>
      <c r="C24" s="1003" t="s">
        <v>763</v>
      </c>
      <c r="D24" s="999" t="s">
        <v>566</v>
      </c>
      <c r="E24" s="185">
        <v>1299.9449999999999</v>
      </c>
      <c r="F24" s="159">
        <v>273.14100000000002</v>
      </c>
      <c r="G24" s="159">
        <f t="shared" si="0"/>
        <v>-1026.8039999999999</v>
      </c>
      <c r="H24" s="159">
        <f t="shared" si="1"/>
        <v>-78.988264888129876</v>
      </c>
      <c r="I24" s="1668" t="s">
        <v>764</v>
      </c>
    </row>
    <row r="25" spans="1:11">
      <c r="A25" s="999"/>
      <c r="B25" s="999" t="s">
        <v>575</v>
      </c>
      <c r="C25" s="1003" t="s">
        <v>576</v>
      </c>
      <c r="D25" s="999" t="s">
        <v>566</v>
      </c>
      <c r="E25" s="185">
        <v>2247.0520000000001</v>
      </c>
      <c r="F25" s="159">
        <v>963.35299999999995</v>
      </c>
      <c r="G25" s="159">
        <f t="shared" si="0"/>
        <v>-1283.6990000000001</v>
      </c>
      <c r="H25" s="159">
        <f t="shared" si="1"/>
        <v>-57.128139446706179</v>
      </c>
      <c r="I25" s="1670"/>
    </row>
    <row r="26" spans="1:11">
      <c r="A26" s="999"/>
      <c r="B26" s="999" t="s">
        <v>765</v>
      </c>
      <c r="C26" s="1003" t="s">
        <v>33</v>
      </c>
      <c r="D26" s="999"/>
      <c r="E26" s="185"/>
      <c r="F26" s="159"/>
      <c r="G26" s="159"/>
      <c r="H26" s="159"/>
      <c r="I26" s="1003"/>
    </row>
    <row r="27" spans="1:11">
      <c r="A27" s="1005">
        <v>2</v>
      </c>
      <c r="B27" s="1005">
        <v>2</v>
      </c>
      <c r="C27" s="1006" t="s">
        <v>580</v>
      </c>
      <c r="D27" s="999" t="s">
        <v>566</v>
      </c>
      <c r="E27" s="1002">
        <f>E29+E30+E31</f>
        <v>58947.93</v>
      </c>
      <c r="F27" s="1002">
        <f>F29+F30+F31</f>
        <v>35462.558000000005</v>
      </c>
      <c r="G27" s="183">
        <f t="shared" si="0"/>
        <v>-23485.371999999996</v>
      </c>
      <c r="H27" s="183">
        <f t="shared" si="1"/>
        <v>-39.840876515935328</v>
      </c>
      <c r="I27" s="1003"/>
    </row>
    <row r="28" spans="1:11">
      <c r="A28" s="1003"/>
      <c r="B28" s="1003"/>
      <c r="C28" s="1007" t="s">
        <v>123</v>
      </c>
      <c r="D28" s="999"/>
      <c r="E28" s="185"/>
      <c r="F28" s="159"/>
      <c r="G28" s="159"/>
      <c r="H28" s="159"/>
      <c r="I28" s="1003"/>
    </row>
    <row r="29" spans="1:11" ht="25.5">
      <c r="A29" s="999"/>
      <c r="B29" s="999" t="s">
        <v>581</v>
      </c>
      <c r="C29" s="1009" t="s">
        <v>582</v>
      </c>
      <c r="D29" s="999" t="s">
        <v>566</v>
      </c>
      <c r="E29" s="185">
        <v>53358.27</v>
      </c>
      <c r="F29" s="159">
        <v>32241.19</v>
      </c>
      <c r="G29" s="159">
        <f t="shared" si="0"/>
        <v>-21117.079999999998</v>
      </c>
      <c r="H29" s="159">
        <f t="shared" si="1"/>
        <v>-39.576020736804253</v>
      </c>
      <c r="I29" s="1668" t="s">
        <v>766</v>
      </c>
    </row>
    <row r="30" spans="1:11">
      <c r="A30" s="999"/>
      <c r="B30" s="999" t="s">
        <v>583</v>
      </c>
      <c r="C30" s="1003" t="s">
        <v>39</v>
      </c>
      <c r="D30" s="999" t="s">
        <v>566</v>
      </c>
      <c r="E30" s="185">
        <v>5316.87</v>
      </c>
      <c r="F30" s="159">
        <f>1778.736+1000.158</f>
        <v>2778.8940000000002</v>
      </c>
      <c r="G30" s="159">
        <f t="shared" si="0"/>
        <v>-2537.9759999999997</v>
      </c>
      <c r="H30" s="159">
        <f t="shared" si="1"/>
        <v>-47.734400126390142</v>
      </c>
      <c r="I30" s="1669"/>
    </row>
    <row r="31" spans="1:11">
      <c r="A31" s="999"/>
      <c r="B31" s="999" t="s">
        <v>586</v>
      </c>
      <c r="C31" s="1003" t="s">
        <v>584</v>
      </c>
      <c r="D31" s="999" t="s">
        <v>566</v>
      </c>
      <c r="E31" s="185">
        <v>272.79000000000002</v>
      </c>
      <c r="F31" s="159">
        <v>442.47399999999999</v>
      </c>
      <c r="G31" s="159">
        <f t="shared" si="0"/>
        <v>169.68399999999997</v>
      </c>
      <c r="H31" s="159">
        <f t="shared" si="1"/>
        <v>62.203159939880493</v>
      </c>
      <c r="I31" s="1670"/>
    </row>
    <row r="32" spans="1:11">
      <c r="A32" s="1005">
        <v>3</v>
      </c>
      <c r="B32" s="1005">
        <v>3</v>
      </c>
      <c r="C32" s="1006" t="s">
        <v>43</v>
      </c>
      <c r="D32" s="999" t="s">
        <v>566</v>
      </c>
      <c r="E32" s="159">
        <v>0</v>
      </c>
      <c r="F32" s="1010">
        <v>483.553</v>
      </c>
      <c r="G32" s="159">
        <f t="shared" si="0"/>
        <v>483.553</v>
      </c>
      <c r="H32" s="159"/>
      <c r="I32" s="1003"/>
    </row>
    <row r="33" spans="1:9">
      <c r="A33" s="999">
        <v>4</v>
      </c>
      <c r="B33" s="1005">
        <v>4</v>
      </c>
      <c r="C33" s="1006" t="s">
        <v>590</v>
      </c>
      <c r="D33" s="999" t="s">
        <v>566</v>
      </c>
      <c r="E33" s="1002">
        <f>SUM(E35:E35)</f>
        <v>7181.4750000000004</v>
      </c>
      <c r="F33" s="183">
        <f>SUM(F35:F35)</f>
        <v>56256.804000000004</v>
      </c>
      <c r="G33" s="183">
        <f t="shared" si="0"/>
        <v>49075.329000000005</v>
      </c>
      <c r="H33" s="183">
        <f t="shared" ref="H33" si="2">F33/E33*100-100</f>
        <v>683.36002005159116</v>
      </c>
      <c r="I33" s="1003"/>
    </row>
    <row r="34" spans="1:9">
      <c r="A34" s="999"/>
      <c r="B34" s="999"/>
      <c r="C34" s="1007" t="s">
        <v>123</v>
      </c>
      <c r="D34" s="999"/>
      <c r="E34" s="185"/>
      <c r="F34" s="159"/>
      <c r="G34" s="159"/>
      <c r="H34" s="159"/>
      <c r="I34" s="1003"/>
    </row>
    <row r="35" spans="1:9" ht="51">
      <c r="A35" s="999"/>
      <c r="B35" s="999"/>
      <c r="C35" s="1011" t="s">
        <v>592</v>
      </c>
      <c r="D35" s="999" t="s">
        <v>566</v>
      </c>
      <c r="E35" s="185">
        <v>7181.4750000000004</v>
      </c>
      <c r="F35" s="159">
        <f>1124.643+55132.161</f>
        <v>56256.804000000004</v>
      </c>
      <c r="G35" s="159">
        <f t="shared" si="0"/>
        <v>49075.329000000005</v>
      </c>
      <c r="H35" s="159">
        <f t="shared" si="1"/>
        <v>683.36002005159116</v>
      </c>
      <c r="I35" s="1009" t="s">
        <v>767</v>
      </c>
    </row>
    <row r="36" spans="1:9">
      <c r="A36" s="1005">
        <v>5</v>
      </c>
      <c r="B36" s="1005">
        <v>5</v>
      </c>
      <c r="C36" s="1012" t="s">
        <v>596</v>
      </c>
      <c r="D36" s="999" t="s">
        <v>566</v>
      </c>
      <c r="E36" s="1002">
        <f>SUM(E37:E52)</f>
        <v>0</v>
      </c>
      <c r="F36" s="183">
        <f>SUM(F37:F40)</f>
        <v>506.928</v>
      </c>
      <c r="G36" s="159">
        <f t="shared" si="0"/>
        <v>506.928</v>
      </c>
      <c r="H36" s="159"/>
      <c r="I36" s="1003"/>
    </row>
    <row r="37" spans="1:9" ht="38.25">
      <c r="A37" s="999"/>
      <c r="B37" s="999" t="s">
        <v>597</v>
      </c>
      <c r="C37" s="1011" t="s">
        <v>598</v>
      </c>
      <c r="D37" s="999" t="s">
        <v>566</v>
      </c>
      <c r="E37" s="185"/>
      <c r="F37" s="159"/>
      <c r="G37" s="159"/>
      <c r="H37" s="159"/>
      <c r="I37" s="1003"/>
    </row>
    <row r="38" spans="1:9" ht="38.25">
      <c r="A38" s="999"/>
      <c r="B38" s="999" t="s">
        <v>599</v>
      </c>
      <c r="C38" s="1011" t="s">
        <v>600</v>
      </c>
      <c r="D38" s="999" t="s">
        <v>566</v>
      </c>
      <c r="E38" s="185"/>
      <c r="F38" s="159">
        <v>160.714</v>
      </c>
      <c r="G38" s="159">
        <f t="shared" si="0"/>
        <v>160.714</v>
      </c>
      <c r="H38" s="159"/>
      <c r="I38" s="1003"/>
    </row>
    <row r="39" spans="1:9" ht="25.5">
      <c r="A39" s="999"/>
      <c r="B39" s="1013" t="s">
        <v>601</v>
      </c>
      <c r="C39" s="1011" t="s">
        <v>768</v>
      </c>
      <c r="D39" s="999" t="s">
        <v>566</v>
      </c>
      <c r="E39" s="185"/>
      <c r="F39" s="159"/>
      <c r="G39" s="159"/>
      <c r="H39" s="159"/>
      <c r="I39" s="1003"/>
    </row>
    <row r="40" spans="1:9">
      <c r="A40" s="999"/>
      <c r="B40" s="1013" t="s">
        <v>605</v>
      </c>
      <c r="C40" s="1014" t="s">
        <v>606</v>
      </c>
      <c r="D40" s="999" t="s">
        <v>566</v>
      </c>
      <c r="E40" s="185"/>
      <c r="F40" s="159">
        <f>151.214+195</f>
        <v>346.214</v>
      </c>
      <c r="G40" s="159">
        <f t="shared" si="0"/>
        <v>346.214</v>
      </c>
      <c r="H40" s="159"/>
      <c r="I40" s="1003"/>
    </row>
    <row r="41" spans="1:9" hidden="1">
      <c r="A41" s="999"/>
      <c r="B41" s="1013" t="s">
        <v>769</v>
      </c>
      <c r="C41" s="1014" t="s">
        <v>609</v>
      </c>
      <c r="D41" s="999"/>
      <c r="E41" s="185"/>
      <c r="F41" s="159"/>
      <c r="G41" s="159">
        <f t="shared" si="0"/>
        <v>0</v>
      </c>
      <c r="H41" s="159" t="e">
        <f t="shared" si="1"/>
        <v>#DIV/0!</v>
      </c>
      <c r="I41" s="1003"/>
    </row>
    <row r="42" spans="1:9" hidden="1">
      <c r="A42" s="999"/>
      <c r="B42" s="1013" t="s">
        <v>769</v>
      </c>
      <c r="C42" s="1014" t="s">
        <v>610</v>
      </c>
      <c r="D42" s="999" t="s">
        <v>566</v>
      </c>
      <c r="E42" s="185"/>
      <c r="F42" s="159"/>
      <c r="G42" s="159">
        <f t="shared" si="0"/>
        <v>0</v>
      </c>
      <c r="H42" s="159" t="e">
        <f t="shared" si="1"/>
        <v>#DIV/0!</v>
      </c>
      <c r="I42" s="1003"/>
    </row>
    <row r="43" spans="1:9" hidden="1">
      <c r="A43" s="999"/>
      <c r="B43" s="1013" t="s">
        <v>769</v>
      </c>
      <c r="C43" s="1014" t="s">
        <v>611</v>
      </c>
      <c r="D43" s="999" t="s">
        <v>566</v>
      </c>
      <c r="E43" s="185"/>
      <c r="F43" s="159"/>
      <c r="G43" s="159">
        <f t="shared" si="0"/>
        <v>0</v>
      </c>
      <c r="H43" s="159" t="e">
        <f t="shared" si="1"/>
        <v>#DIV/0!</v>
      </c>
      <c r="I43" s="1003"/>
    </row>
    <row r="44" spans="1:9" hidden="1">
      <c r="A44" s="999"/>
      <c r="B44" s="1013" t="s">
        <v>769</v>
      </c>
      <c r="C44" s="1014" t="s">
        <v>612</v>
      </c>
      <c r="D44" s="999" t="s">
        <v>566</v>
      </c>
      <c r="E44" s="185"/>
      <c r="F44" s="159"/>
      <c r="G44" s="159">
        <f t="shared" si="0"/>
        <v>0</v>
      </c>
      <c r="H44" s="159" t="e">
        <f t="shared" si="1"/>
        <v>#DIV/0!</v>
      </c>
      <c r="I44" s="1003"/>
    </row>
    <row r="45" spans="1:9" hidden="1">
      <c r="A45" s="999"/>
      <c r="B45" s="1013" t="s">
        <v>769</v>
      </c>
      <c r="C45" s="1014" t="s">
        <v>613</v>
      </c>
      <c r="D45" s="999" t="s">
        <v>566</v>
      </c>
      <c r="E45" s="185"/>
      <c r="F45" s="159"/>
      <c r="G45" s="159">
        <f t="shared" si="0"/>
        <v>0</v>
      </c>
      <c r="H45" s="159" t="e">
        <f t="shared" si="1"/>
        <v>#DIV/0!</v>
      </c>
      <c r="I45" s="1003"/>
    </row>
    <row r="46" spans="1:9" hidden="1">
      <c r="A46" s="999"/>
      <c r="B46" s="1013" t="s">
        <v>769</v>
      </c>
      <c r="C46" s="1014" t="s">
        <v>614</v>
      </c>
      <c r="D46" s="999" t="s">
        <v>566</v>
      </c>
      <c r="E46" s="185"/>
      <c r="F46" s="159"/>
      <c r="G46" s="159">
        <f t="shared" si="0"/>
        <v>0</v>
      </c>
      <c r="H46" s="159" t="e">
        <f t="shared" si="1"/>
        <v>#DIV/0!</v>
      </c>
      <c r="I46" s="1003"/>
    </row>
    <row r="47" spans="1:9" hidden="1">
      <c r="A47" s="999"/>
      <c r="B47" s="1013" t="s">
        <v>769</v>
      </c>
      <c r="C47" s="1014" t="s">
        <v>615</v>
      </c>
      <c r="D47" s="999" t="s">
        <v>566</v>
      </c>
      <c r="E47" s="185"/>
      <c r="F47" s="159"/>
      <c r="G47" s="159">
        <f t="shared" si="0"/>
        <v>0</v>
      </c>
      <c r="H47" s="159" t="e">
        <f t="shared" si="1"/>
        <v>#DIV/0!</v>
      </c>
      <c r="I47" s="1003"/>
    </row>
    <row r="48" spans="1:9" hidden="1">
      <c r="A48" s="999"/>
      <c r="B48" s="1013" t="s">
        <v>769</v>
      </c>
      <c r="C48" s="1014" t="s">
        <v>616</v>
      </c>
      <c r="D48" s="999" t="s">
        <v>566</v>
      </c>
      <c r="E48" s="185"/>
      <c r="F48" s="159"/>
      <c r="G48" s="159">
        <f t="shared" si="0"/>
        <v>0</v>
      </c>
      <c r="H48" s="159" t="e">
        <f t="shared" si="1"/>
        <v>#DIV/0!</v>
      </c>
      <c r="I48" s="1003"/>
    </row>
    <row r="49" spans="1:10" hidden="1">
      <c r="A49" s="999"/>
      <c r="B49" s="1013" t="s">
        <v>769</v>
      </c>
      <c r="C49" s="1014" t="s">
        <v>617</v>
      </c>
      <c r="D49" s="999" t="s">
        <v>566</v>
      </c>
      <c r="E49" s="185"/>
      <c r="F49" s="159"/>
      <c r="G49" s="159">
        <f t="shared" si="0"/>
        <v>0</v>
      </c>
      <c r="H49" s="159" t="e">
        <f t="shared" si="1"/>
        <v>#DIV/0!</v>
      </c>
      <c r="I49" s="1003"/>
    </row>
    <row r="50" spans="1:10" hidden="1">
      <c r="A50" s="999"/>
      <c r="B50" s="1013" t="s">
        <v>769</v>
      </c>
      <c r="C50" s="1014" t="s">
        <v>618</v>
      </c>
      <c r="D50" s="999" t="s">
        <v>566</v>
      </c>
      <c r="E50" s="185"/>
      <c r="F50" s="159"/>
      <c r="G50" s="159">
        <f t="shared" si="0"/>
        <v>0</v>
      </c>
      <c r="H50" s="159" t="e">
        <f t="shared" si="1"/>
        <v>#DIV/0!</v>
      </c>
      <c r="I50" s="1003"/>
    </row>
    <row r="51" spans="1:10" hidden="1">
      <c r="A51" s="999"/>
      <c r="B51" s="1013" t="s">
        <v>769</v>
      </c>
      <c r="C51" s="1014" t="s">
        <v>619</v>
      </c>
      <c r="D51" s="999" t="s">
        <v>566</v>
      </c>
      <c r="E51" s="185"/>
      <c r="F51" s="159"/>
      <c r="G51" s="159">
        <f t="shared" si="0"/>
        <v>0</v>
      </c>
      <c r="H51" s="159" t="e">
        <f t="shared" si="1"/>
        <v>#DIV/0!</v>
      </c>
      <c r="I51" s="1003"/>
    </row>
    <row r="52" spans="1:10" hidden="1">
      <c r="A52" s="999"/>
      <c r="B52" s="1013" t="s">
        <v>770</v>
      </c>
      <c r="C52" s="1012" t="s">
        <v>620</v>
      </c>
      <c r="D52" s="999" t="s">
        <v>566</v>
      </c>
      <c r="E52" s="1002">
        <v>0</v>
      </c>
      <c r="F52" s="1002">
        <f>F53+F54+F55+F56</f>
        <v>0</v>
      </c>
      <c r="G52" s="159">
        <f t="shared" si="0"/>
        <v>0</v>
      </c>
      <c r="H52" s="159" t="e">
        <f t="shared" si="1"/>
        <v>#DIV/0!</v>
      </c>
      <c r="I52" s="1003"/>
    </row>
    <row r="53" spans="1:10" hidden="1">
      <c r="A53" s="999"/>
      <c r="B53" s="1013"/>
      <c r="C53" s="1014" t="s">
        <v>621</v>
      </c>
      <c r="D53" s="999" t="s">
        <v>566</v>
      </c>
      <c r="E53" s="185"/>
      <c r="F53" s="159"/>
      <c r="G53" s="159">
        <f t="shared" si="0"/>
        <v>0</v>
      </c>
      <c r="H53" s="159" t="e">
        <f t="shared" si="1"/>
        <v>#DIV/0!</v>
      </c>
      <c r="I53" s="1003"/>
    </row>
    <row r="54" spans="1:10" hidden="1">
      <c r="A54" s="999"/>
      <c r="B54" s="1013"/>
      <c r="C54" s="1014" t="s">
        <v>622</v>
      </c>
      <c r="D54" s="999" t="s">
        <v>566</v>
      </c>
      <c r="E54" s="185"/>
      <c r="F54" s="159"/>
      <c r="G54" s="159">
        <f t="shared" si="0"/>
        <v>0</v>
      </c>
      <c r="H54" s="159" t="e">
        <f t="shared" si="1"/>
        <v>#DIV/0!</v>
      </c>
      <c r="I54" s="1003"/>
    </row>
    <row r="55" spans="1:10" hidden="1">
      <c r="A55" s="999"/>
      <c r="B55" s="1013" t="s">
        <v>771</v>
      </c>
      <c r="C55" s="1014" t="s">
        <v>623</v>
      </c>
      <c r="D55" s="999" t="s">
        <v>566</v>
      </c>
      <c r="E55" s="185"/>
      <c r="F55" s="159"/>
      <c r="G55" s="159">
        <f t="shared" si="0"/>
        <v>0</v>
      </c>
      <c r="H55" s="159" t="e">
        <f t="shared" si="1"/>
        <v>#DIV/0!</v>
      </c>
      <c r="I55" s="1003"/>
    </row>
    <row r="56" spans="1:10" hidden="1">
      <c r="A56" s="999"/>
      <c r="B56" s="1013" t="s">
        <v>772</v>
      </c>
      <c r="C56" s="1014" t="s">
        <v>91</v>
      </c>
      <c r="D56" s="999" t="s">
        <v>566</v>
      </c>
      <c r="E56" s="185"/>
      <c r="F56" s="159"/>
      <c r="G56" s="159">
        <f t="shared" si="0"/>
        <v>0</v>
      </c>
      <c r="H56" s="159" t="e">
        <f t="shared" si="1"/>
        <v>#DIV/0!</v>
      </c>
      <c r="I56" s="1003"/>
    </row>
    <row r="57" spans="1:10">
      <c r="A57" s="1005">
        <v>6</v>
      </c>
      <c r="B57" s="1005">
        <v>6</v>
      </c>
      <c r="C57" s="1006" t="s">
        <v>625</v>
      </c>
      <c r="D57" s="999" t="s">
        <v>566</v>
      </c>
      <c r="E57" s="1002">
        <f>SUM(E59:E63)</f>
        <v>20242.616000000002</v>
      </c>
      <c r="F57" s="183">
        <f>SUM(F59:F63)</f>
        <v>21.95</v>
      </c>
      <c r="G57" s="183">
        <f t="shared" si="0"/>
        <v>-20220.666000000001</v>
      </c>
      <c r="H57" s="183">
        <f t="shared" si="1"/>
        <v>-99.891565398464309</v>
      </c>
      <c r="I57" s="1003"/>
    </row>
    <row r="58" spans="1:10">
      <c r="A58" s="999"/>
      <c r="B58" s="999"/>
      <c r="C58" s="1007" t="s">
        <v>123</v>
      </c>
      <c r="D58" s="999"/>
      <c r="E58" s="185"/>
      <c r="F58" s="159"/>
      <c r="G58" s="183"/>
      <c r="H58" s="183"/>
      <c r="I58" s="1003"/>
    </row>
    <row r="59" spans="1:10">
      <c r="A59" s="999"/>
      <c r="B59" s="999" t="s">
        <v>407</v>
      </c>
      <c r="C59" s="1003" t="s">
        <v>61</v>
      </c>
      <c r="D59" s="999" t="s">
        <v>566</v>
      </c>
      <c r="E59" s="185"/>
      <c r="F59" s="159"/>
      <c r="G59" s="159"/>
      <c r="H59" s="159"/>
      <c r="I59" s="1003"/>
    </row>
    <row r="60" spans="1:10">
      <c r="A60" s="999"/>
      <c r="B60" s="999" t="s">
        <v>406</v>
      </c>
      <c r="C60" s="1003" t="s">
        <v>629</v>
      </c>
      <c r="D60" s="999" t="s">
        <v>566</v>
      </c>
      <c r="E60" s="185"/>
      <c r="F60" s="159"/>
      <c r="G60" s="159"/>
      <c r="H60" s="159"/>
      <c r="I60" s="1003"/>
    </row>
    <row r="61" spans="1:10" ht="76.5">
      <c r="A61" s="999"/>
      <c r="B61" s="999" t="s">
        <v>405</v>
      </c>
      <c r="C61" s="1003" t="s">
        <v>65</v>
      </c>
      <c r="D61" s="999" t="s">
        <v>566</v>
      </c>
      <c r="E61" s="185">
        <v>1140.3420000000001</v>
      </c>
      <c r="F61" s="159">
        <v>15.15</v>
      </c>
      <c r="G61" s="159">
        <f t="shared" si="0"/>
        <v>-1125.192</v>
      </c>
      <c r="H61" s="159">
        <f t="shared" si="1"/>
        <v>-98.671451196220076</v>
      </c>
      <c r="I61" s="1009" t="s">
        <v>773</v>
      </c>
    </row>
    <row r="62" spans="1:10" ht="51">
      <c r="A62" s="999"/>
      <c r="B62" s="999" t="s">
        <v>404</v>
      </c>
      <c r="C62" s="1003" t="s">
        <v>633</v>
      </c>
      <c r="D62" s="999" t="s">
        <v>566</v>
      </c>
      <c r="E62" s="185">
        <v>19102.274000000001</v>
      </c>
      <c r="F62" s="159">
        <v>6.8</v>
      </c>
      <c r="G62" s="159">
        <f t="shared" si="0"/>
        <v>-19095.474000000002</v>
      </c>
      <c r="H62" s="159">
        <f t="shared" si="1"/>
        <v>-99.964402143954175</v>
      </c>
      <c r="I62" s="1009" t="s">
        <v>774</v>
      </c>
    </row>
    <row r="63" spans="1:10" ht="25.5">
      <c r="A63" s="999"/>
      <c r="B63" s="999" t="s">
        <v>635</v>
      </c>
      <c r="C63" s="1011" t="s">
        <v>775</v>
      </c>
      <c r="D63" s="999" t="s">
        <v>566</v>
      </c>
      <c r="E63" s="185"/>
      <c r="F63" s="185"/>
      <c r="G63" s="159"/>
      <c r="H63" s="159"/>
      <c r="I63" s="1003"/>
    </row>
    <row r="64" spans="1:10" s="1021" customFormat="1">
      <c r="A64" s="1015" t="s">
        <v>70</v>
      </c>
      <c r="B64" s="1015" t="s">
        <v>70</v>
      </c>
      <c r="C64" s="1016" t="s">
        <v>637</v>
      </c>
      <c r="D64" s="1015" t="s">
        <v>566</v>
      </c>
      <c r="E64" s="1017">
        <f>E65+E83+E93</f>
        <v>63764.468000000001</v>
      </c>
      <c r="F64" s="1017">
        <f>F65+F93</f>
        <v>24317.88005</v>
      </c>
      <c r="G64" s="1018">
        <f t="shared" si="0"/>
        <v>-39446.587950000001</v>
      </c>
      <c r="H64" s="1018">
        <f t="shared" si="1"/>
        <v>-61.862960967540729</v>
      </c>
      <c r="I64" s="1019"/>
      <c r="J64" s="1020"/>
    </row>
    <row r="65" spans="1:11" s="1028" customFormat="1" ht="25.5">
      <c r="A65" s="1022">
        <v>7</v>
      </c>
      <c r="B65" s="1022">
        <v>7</v>
      </c>
      <c r="C65" s="1023" t="s">
        <v>639</v>
      </c>
      <c r="D65" s="1024" t="s">
        <v>566</v>
      </c>
      <c r="E65" s="1025">
        <f>SUM(E66:E80)</f>
        <v>50254.932000000001</v>
      </c>
      <c r="F65" s="1025">
        <f>SUM(F66:F83)</f>
        <v>22443.769</v>
      </c>
      <c r="G65" s="1026">
        <f t="shared" si="0"/>
        <v>-27811.163</v>
      </c>
      <c r="H65" s="1026">
        <f t="shared" si="1"/>
        <v>-55.340166413915355</v>
      </c>
      <c r="I65" s="1027"/>
    </row>
    <row r="66" spans="1:11">
      <c r="A66" s="999"/>
      <c r="B66" s="999"/>
      <c r="C66" s="1007" t="s">
        <v>123</v>
      </c>
      <c r="D66" s="999"/>
      <c r="E66" s="185"/>
      <c r="F66" s="185"/>
      <c r="G66" s="159"/>
      <c r="H66" s="159"/>
      <c r="I66" s="1003"/>
      <c r="J66" s="1004"/>
    </row>
    <row r="67" spans="1:11">
      <c r="A67" s="999"/>
      <c r="B67" s="999" t="s">
        <v>640</v>
      </c>
      <c r="C67" s="1003" t="s">
        <v>25</v>
      </c>
      <c r="D67" s="999" t="s">
        <v>566</v>
      </c>
      <c r="E67" s="185">
        <v>1751.9459999999999</v>
      </c>
      <c r="F67" s="185">
        <f>108.38+41.848+576.036+2865.779</f>
        <v>3592.0429999999997</v>
      </c>
      <c r="G67" s="159">
        <f t="shared" si="0"/>
        <v>1840.0969999999998</v>
      </c>
      <c r="H67" s="159">
        <f t="shared" si="1"/>
        <v>105.03160485540079</v>
      </c>
      <c r="I67" s="1003"/>
    </row>
    <row r="68" spans="1:11" ht="25.5">
      <c r="A68" s="999"/>
      <c r="B68" s="999" t="s">
        <v>641</v>
      </c>
      <c r="C68" s="1029" t="s">
        <v>76</v>
      </c>
      <c r="D68" s="999" t="s">
        <v>566</v>
      </c>
      <c r="E68" s="185">
        <v>34656.762999999999</v>
      </c>
      <c r="F68" s="159">
        <v>3535.0219999999999</v>
      </c>
      <c r="G68" s="159">
        <f t="shared" si="0"/>
        <v>-31121.740999999998</v>
      </c>
      <c r="H68" s="159">
        <f t="shared" si="1"/>
        <v>-89.79990716386294</v>
      </c>
      <c r="I68" s="1668" t="s">
        <v>766</v>
      </c>
    </row>
    <row r="69" spans="1:11">
      <c r="A69" s="999"/>
      <c r="B69" s="999" t="s">
        <v>643</v>
      </c>
      <c r="C69" s="1003" t="s">
        <v>39</v>
      </c>
      <c r="D69" s="999" t="s">
        <v>566</v>
      </c>
      <c r="E69" s="185">
        <v>3440.3249999999998</v>
      </c>
      <c r="F69" s="159">
        <f>215.115+95.36</f>
        <v>310.47500000000002</v>
      </c>
      <c r="G69" s="159">
        <f t="shared" si="0"/>
        <v>-3129.85</v>
      </c>
      <c r="H69" s="159">
        <f t="shared" si="1"/>
        <v>-90.975416566748777</v>
      </c>
      <c r="I69" s="1669"/>
    </row>
    <row r="70" spans="1:11">
      <c r="A70" s="999"/>
      <c r="B70" s="999" t="s">
        <v>645</v>
      </c>
      <c r="C70" s="1003" t="s">
        <v>776</v>
      </c>
      <c r="D70" s="999" t="s">
        <v>566</v>
      </c>
      <c r="E70" s="185">
        <v>168.21</v>
      </c>
      <c r="F70" s="159">
        <v>45.097000000000001</v>
      </c>
      <c r="G70" s="159">
        <f t="shared" si="0"/>
        <v>-123.113</v>
      </c>
      <c r="H70" s="159">
        <f t="shared" si="1"/>
        <v>-73.190060043992631</v>
      </c>
      <c r="I70" s="1670"/>
    </row>
    <row r="71" spans="1:11">
      <c r="A71" s="999"/>
      <c r="B71" s="999" t="s">
        <v>646</v>
      </c>
      <c r="C71" s="1003" t="s">
        <v>80</v>
      </c>
      <c r="D71" s="999" t="s">
        <v>566</v>
      </c>
      <c r="E71" s="185">
        <v>951.846</v>
      </c>
      <c r="F71" s="159">
        <v>556.02700000000004</v>
      </c>
      <c r="G71" s="159">
        <f t="shared" si="0"/>
        <v>-395.81899999999996</v>
      </c>
      <c r="H71" s="159">
        <f t="shared" si="1"/>
        <v>-41.584352931041359</v>
      </c>
      <c r="I71" s="1009" t="s">
        <v>777</v>
      </c>
      <c r="K71" s="1030">
        <f>E67+E68+E69+E70+E71+E74+E76+E79+E80</f>
        <v>50254.932000000001</v>
      </c>
    </row>
    <row r="72" spans="1:11">
      <c r="A72" s="999"/>
      <c r="B72" s="999" t="s">
        <v>647</v>
      </c>
      <c r="C72" s="1003" t="s">
        <v>43</v>
      </c>
      <c r="D72" s="999" t="s">
        <v>566</v>
      </c>
      <c r="E72" s="185"/>
      <c r="F72" s="159">
        <v>868</v>
      </c>
      <c r="G72" s="159">
        <f t="shared" si="0"/>
        <v>868</v>
      </c>
      <c r="H72" s="159"/>
      <c r="I72" s="1003"/>
    </row>
    <row r="73" spans="1:11" ht="25.5">
      <c r="A73" s="999"/>
      <c r="B73" s="999" t="s">
        <v>778</v>
      </c>
      <c r="C73" s="1009" t="s">
        <v>648</v>
      </c>
      <c r="D73" s="999" t="s">
        <v>566</v>
      </c>
      <c r="E73" s="185"/>
      <c r="F73" s="159">
        <f>206.05+57.405+23.891+132+76.804+366.8+154.094</f>
        <v>1017.0440000000001</v>
      </c>
      <c r="G73" s="159">
        <f t="shared" si="0"/>
        <v>1017.0440000000001</v>
      </c>
      <c r="H73" s="159"/>
      <c r="I73" s="1003"/>
    </row>
    <row r="74" spans="1:11">
      <c r="A74" s="999"/>
      <c r="B74" s="999" t="s">
        <v>649</v>
      </c>
      <c r="C74" s="1029" t="s">
        <v>86</v>
      </c>
      <c r="D74" s="999" t="s">
        <v>566</v>
      </c>
      <c r="E74" s="185">
        <v>517.39800000000002</v>
      </c>
      <c r="F74" s="159">
        <v>291.60700000000003</v>
      </c>
      <c r="G74" s="159">
        <f t="shared" si="0"/>
        <v>-225.791</v>
      </c>
      <c r="H74" s="159">
        <f t="shared" si="1"/>
        <v>-43.639712561702979</v>
      </c>
      <c r="I74" s="1009" t="s">
        <v>777</v>
      </c>
    </row>
    <row r="75" spans="1:11">
      <c r="A75" s="999"/>
      <c r="B75" s="999" t="s">
        <v>650</v>
      </c>
      <c r="C75" s="1003" t="s">
        <v>88</v>
      </c>
      <c r="D75" s="999" t="s">
        <v>566</v>
      </c>
      <c r="E75" s="185"/>
      <c r="F75" s="159">
        <v>470.5</v>
      </c>
      <c r="G75" s="159">
        <f t="shared" si="0"/>
        <v>470.5</v>
      </c>
      <c r="H75" s="159"/>
      <c r="I75" s="1003"/>
    </row>
    <row r="76" spans="1:11">
      <c r="A76" s="999"/>
      <c r="B76" s="999" t="s">
        <v>651</v>
      </c>
      <c r="C76" s="1003" t="s">
        <v>623</v>
      </c>
      <c r="D76" s="999" t="s">
        <v>566</v>
      </c>
      <c r="E76" s="185">
        <v>6295.8320000000003</v>
      </c>
      <c r="F76" s="159">
        <f>1368.55+840.667+2522.971</f>
        <v>4732.1880000000001</v>
      </c>
      <c r="G76" s="159">
        <f t="shared" si="0"/>
        <v>-1563.6440000000002</v>
      </c>
      <c r="H76" s="159">
        <f t="shared" si="1"/>
        <v>-24.836177331288383</v>
      </c>
      <c r="I76" s="1009" t="s">
        <v>777</v>
      </c>
    </row>
    <row r="77" spans="1:11" ht="25.5" hidden="1">
      <c r="A77" s="999"/>
      <c r="B77" s="999"/>
      <c r="C77" s="1009" t="s">
        <v>652</v>
      </c>
      <c r="D77" s="999" t="s">
        <v>566</v>
      </c>
      <c r="E77" s="185"/>
      <c r="F77" s="159"/>
      <c r="G77" s="159">
        <f t="shared" si="0"/>
        <v>0</v>
      </c>
      <c r="H77" s="159" t="e">
        <f t="shared" si="1"/>
        <v>#DIV/0!</v>
      </c>
      <c r="I77" s="1003"/>
    </row>
    <row r="78" spans="1:11" ht="25.5" hidden="1">
      <c r="A78" s="999"/>
      <c r="B78" s="999"/>
      <c r="C78" s="1009" t="s">
        <v>653</v>
      </c>
      <c r="D78" s="999" t="s">
        <v>566</v>
      </c>
      <c r="E78" s="185"/>
      <c r="F78" s="159"/>
      <c r="G78" s="159">
        <f t="shared" si="0"/>
        <v>0</v>
      </c>
      <c r="H78" s="159" t="e">
        <f t="shared" si="1"/>
        <v>#DIV/0!</v>
      </c>
      <c r="I78" s="1003"/>
    </row>
    <row r="79" spans="1:11">
      <c r="A79" s="1031"/>
      <c r="B79" s="1031" t="s">
        <v>654</v>
      </c>
      <c r="C79" s="1003" t="s">
        <v>91</v>
      </c>
      <c r="D79" s="999" t="s">
        <v>566</v>
      </c>
      <c r="E79" s="185">
        <v>1925.625</v>
      </c>
      <c r="F79" s="159">
        <v>1099.9780000000001</v>
      </c>
      <c r="G79" s="159">
        <f t="shared" si="0"/>
        <v>-825.64699999999993</v>
      </c>
      <c r="H79" s="159">
        <f t="shared" si="1"/>
        <v>-42.876832197338523</v>
      </c>
      <c r="I79" s="1009" t="s">
        <v>777</v>
      </c>
    </row>
    <row r="80" spans="1:11">
      <c r="A80" s="999"/>
      <c r="B80" s="999" t="s">
        <v>656</v>
      </c>
      <c r="C80" s="1003" t="s">
        <v>93</v>
      </c>
      <c r="D80" s="999" t="s">
        <v>566</v>
      </c>
      <c r="E80" s="185">
        <v>546.98699999999997</v>
      </c>
      <c r="F80" s="159">
        <v>312.74099999999999</v>
      </c>
      <c r="G80" s="159">
        <f t="shared" si="0"/>
        <v>-234.24599999999998</v>
      </c>
      <c r="H80" s="159">
        <f t="shared" si="1"/>
        <v>-42.824783769998184</v>
      </c>
      <c r="I80" s="1009" t="s">
        <v>777</v>
      </c>
    </row>
    <row r="81" spans="1:9" hidden="1">
      <c r="A81" s="999"/>
      <c r="B81" s="999"/>
      <c r="C81" s="1003" t="s">
        <v>615</v>
      </c>
      <c r="D81" s="999" t="s">
        <v>566</v>
      </c>
      <c r="E81" s="185"/>
      <c r="F81" s="159"/>
      <c r="G81" s="159">
        <f t="shared" si="0"/>
        <v>0</v>
      </c>
      <c r="H81" s="159" t="e">
        <f t="shared" si="1"/>
        <v>#DIV/0!</v>
      </c>
      <c r="I81" s="1003"/>
    </row>
    <row r="82" spans="1:9" hidden="1">
      <c r="A82" s="999"/>
      <c r="B82" s="999"/>
      <c r="C82" s="1003" t="s">
        <v>657</v>
      </c>
      <c r="D82" s="999" t="s">
        <v>566</v>
      </c>
      <c r="E82" s="185"/>
      <c r="F82" s="159"/>
      <c r="G82" s="159">
        <f t="shared" si="0"/>
        <v>0</v>
      </c>
      <c r="H82" s="159" t="e">
        <f t="shared" si="1"/>
        <v>#DIV/0!</v>
      </c>
      <c r="I82" s="1003"/>
    </row>
    <row r="83" spans="1:9" ht="25.5">
      <c r="A83" s="999"/>
      <c r="B83" s="999" t="s">
        <v>658</v>
      </c>
      <c r="C83" s="1003" t="s">
        <v>63</v>
      </c>
      <c r="D83" s="999" t="s">
        <v>566</v>
      </c>
      <c r="E83" s="185">
        <v>12075.370999999999</v>
      </c>
      <c r="F83" s="185">
        <f>2120.231+275.489+2140.175+814.519+262.633</f>
        <v>5613.0470000000005</v>
      </c>
      <c r="G83" s="159">
        <f t="shared" si="0"/>
        <v>-6462.3239999999987</v>
      </c>
      <c r="H83" s="159">
        <f t="shared" si="1"/>
        <v>-53.516566902996182</v>
      </c>
      <c r="I83" s="1009" t="s">
        <v>779</v>
      </c>
    </row>
    <row r="84" spans="1:9" hidden="1">
      <c r="A84" s="999"/>
      <c r="B84" s="999"/>
      <c r="C84" s="1003" t="s">
        <v>63</v>
      </c>
      <c r="D84" s="999" t="s">
        <v>566</v>
      </c>
      <c r="E84" s="185"/>
      <c r="F84" s="159"/>
      <c r="G84" s="159">
        <f t="shared" ref="G84:G106" si="3">F84-E84</f>
        <v>0</v>
      </c>
      <c r="H84" s="159" t="e">
        <f t="shared" ref="H84:H106" si="4">F84/E84*100-100</f>
        <v>#DIV/0!</v>
      </c>
      <c r="I84" s="1003"/>
    </row>
    <row r="85" spans="1:9" ht="25.5" hidden="1">
      <c r="A85" s="999"/>
      <c r="B85" s="999"/>
      <c r="C85" s="1009" t="s">
        <v>634</v>
      </c>
      <c r="D85" s="999" t="s">
        <v>566</v>
      </c>
      <c r="E85" s="185"/>
      <c r="F85" s="159"/>
      <c r="G85" s="159">
        <f t="shared" si="3"/>
        <v>0</v>
      </c>
      <c r="H85" s="159" t="e">
        <f t="shared" si="4"/>
        <v>#DIV/0!</v>
      </c>
      <c r="I85" s="1003"/>
    </row>
    <row r="86" spans="1:9" hidden="1">
      <c r="A86" s="999"/>
      <c r="B86" s="999"/>
      <c r="C86" s="1003" t="s">
        <v>659</v>
      </c>
      <c r="D86" s="999" t="s">
        <v>566</v>
      </c>
      <c r="E86" s="185"/>
      <c r="F86" s="185"/>
      <c r="G86" s="159">
        <f t="shared" si="3"/>
        <v>0</v>
      </c>
      <c r="H86" s="159" t="e">
        <f t="shared" si="4"/>
        <v>#DIV/0!</v>
      </c>
      <c r="I86" s="1003"/>
    </row>
    <row r="87" spans="1:9" hidden="1">
      <c r="A87" s="999"/>
      <c r="B87" s="999"/>
      <c r="C87" s="1003" t="s">
        <v>660</v>
      </c>
      <c r="D87" s="999" t="s">
        <v>566</v>
      </c>
      <c r="E87" s="185"/>
      <c r="F87" s="185"/>
      <c r="G87" s="159">
        <f t="shared" si="3"/>
        <v>0</v>
      </c>
      <c r="H87" s="159" t="e">
        <f t="shared" si="4"/>
        <v>#DIV/0!</v>
      </c>
      <c r="I87" s="1003"/>
    </row>
    <row r="88" spans="1:9" hidden="1">
      <c r="A88" s="999"/>
      <c r="B88" s="999"/>
      <c r="C88" s="1003" t="s">
        <v>631</v>
      </c>
      <c r="D88" s="999" t="s">
        <v>566</v>
      </c>
      <c r="E88" s="185"/>
      <c r="F88" s="159"/>
      <c r="G88" s="159">
        <f t="shared" si="3"/>
        <v>0</v>
      </c>
      <c r="H88" s="159" t="e">
        <f t="shared" si="4"/>
        <v>#DIV/0!</v>
      </c>
      <c r="I88" s="1003"/>
    </row>
    <row r="89" spans="1:9" hidden="1">
      <c r="A89" s="999"/>
      <c r="B89" s="999"/>
      <c r="C89" s="1003" t="s">
        <v>630</v>
      </c>
      <c r="D89" s="999" t="s">
        <v>566</v>
      </c>
      <c r="E89" s="185"/>
      <c r="F89" s="185"/>
      <c r="G89" s="159">
        <f t="shared" si="3"/>
        <v>0</v>
      </c>
      <c r="H89" s="159" t="e">
        <f t="shared" si="4"/>
        <v>#DIV/0!</v>
      </c>
      <c r="I89" s="1003"/>
    </row>
    <row r="90" spans="1:9" hidden="1">
      <c r="A90" s="999"/>
      <c r="B90" s="999"/>
      <c r="C90" s="1003" t="s">
        <v>661</v>
      </c>
      <c r="D90" s="999" t="s">
        <v>566</v>
      </c>
      <c r="E90" s="185"/>
      <c r="F90" s="185"/>
      <c r="G90" s="159">
        <f t="shared" si="3"/>
        <v>0</v>
      </c>
      <c r="H90" s="159" t="e">
        <f t="shared" si="4"/>
        <v>#DIV/0!</v>
      </c>
      <c r="I90" s="1003"/>
    </row>
    <row r="91" spans="1:9" hidden="1">
      <c r="A91" s="999"/>
      <c r="B91" s="999"/>
      <c r="C91" s="1003" t="s">
        <v>251</v>
      </c>
      <c r="D91" s="999" t="s">
        <v>566</v>
      </c>
      <c r="E91" s="185"/>
      <c r="F91" s="185"/>
      <c r="G91" s="159">
        <f t="shared" si="3"/>
        <v>0</v>
      </c>
      <c r="H91" s="159" t="e">
        <f t="shared" si="4"/>
        <v>#DIV/0!</v>
      </c>
      <c r="I91" s="1003"/>
    </row>
    <row r="92" spans="1:9" hidden="1">
      <c r="A92" s="999"/>
      <c r="B92" s="999"/>
      <c r="C92" s="1003" t="s">
        <v>780</v>
      </c>
      <c r="D92" s="999" t="s">
        <v>566</v>
      </c>
      <c r="E92" s="185"/>
      <c r="F92" s="185"/>
      <c r="G92" s="159">
        <f t="shared" si="3"/>
        <v>0</v>
      </c>
      <c r="H92" s="159" t="e">
        <f t="shared" si="4"/>
        <v>#DIV/0!</v>
      </c>
      <c r="I92" s="1003"/>
    </row>
    <row r="93" spans="1:9" ht="25.5">
      <c r="A93" s="1005">
        <v>7.13</v>
      </c>
      <c r="B93" s="1005">
        <v>8</v>
      </c>
      <c r="C93" s="1001" t="s">
        <v>96</v>
      </c>
      <c r="D93" s="999" t="s">
        <v>566</v>
      </c>
      <c r="E93" s="1002">
        <f>SUM(E95:E100)</f>
        <v>1434.165</v>
      </c>
      <c r="F93" s="1002">
        <f>SUM(F95:F100)</f>
        <v>1874.1110500000002</v>
      </c>
      <c r="G93" s="183">
        <f t="shared" si="3"/>
        <v>439.94605000000024</v>
      </c>
      <c r="H93" s="183">
        <f t="shared" si="4"/>
        <v>30.676111186648711</v>
      </c>
      <c r="I93" s="1003"/>
    </row>
    <row r="94" spans="1:9">
      <c r="A94" s="999"/>
      <c r="B94" s="999"/>
      <c r="C94" s="1007" t="s">
        <v>123</v>
      </c>
      <c r="D94" s="999" t="s">
        <v>566</v>
      </c>
      <c r="E94" s="185"/>
      <c r="F94" s="185"/>
      <c r="G94" s="159">
        <f t="shared" si="3"/>
        <v>0</v>
      </c>
      <c r="H94" s="159"/>
      <c r="I94" s="1003"/>
    </row>
    <row r="95" spans="1:9">
      <c r="A95" s="999"/>
      <c r="B95" s="1013" t="s">
        <v>665</v>
      </c>
      <c r="C95" s="1003" t="s">
        <v>98</v>
      </c>
      <c r="D95" s="999" t="s">
        <v>566</v>
      </c>
      <c r="E95" s="185"/>
      <c r="F95" s="185">
        <v>371.83300000000003</v>
      </c>
      <c r="G95" s="159">
        <f t="shared" si="3"/>
        <v>371.83300000000003</v>
      </c>
      <c r="H95" s="159"/>
      <c r="I95" s="1003"/>
    </row>
    <row r="96" spans="1:9">
      <c r="A96" s="999"/>
      <c r="B96" s="1013"/>
      <c r="C96" s="1003" t="s">
        <v>781</v>
      </c>
      <c r="D96" s="999" t="s">
        <v>566</v>
      </c>
      <c r="E96" s="185"/>
      <c r="F96" s="185"/>
      <c r="G96" s="159"/>
      <c r="H96" s="159"/>
      <c r="I96" s="1003"/>
    </row>
    <row r="97" spans="1:9">
      <c r="A97" s="1003"/>
      <c r="B97" s="1013" t="s">
        <v>666</v>
      </c>
      <c r="C97" s="1003" t="s">
        <v>100</v>
      </c>
      <c r="D97" s="999" t="s">
        <v>566</v>
      </c>
      <c r="E97" s="185"/>
      <c r="F97" s="185"/>
      <c r="G97" s="159"/>
      <c r="H97" s="159"/>
      <c r="I97" s="1003"/>
    </row>
    <row r="98" spans="1:9">
      <c r="A98" s="1032"/>
      <c r="B98" s="1013" t="s">
        <v>668</v>
      </c>
      <c r="C98" s="1032" t="s">
        <v>102</v>
      </c>
      <c r="D98" s="999" t="s">
        <v>566</v>
      </c>
      <c r="E98" s="1033"/>
      <c r="F98" s="1033"/>
      <c r="G98" s="159"/>
      <c r="H98" s="159"/>
      <c r="I98" s="1003"/>
    </row>
    <row r="99" spans="1:9">
      <c r="A99" s="1003"/>
      <c r="B99" s="1013" t="s">
        <v>669</v>
      </c>
      <c r="C99" s="1003" t="s">
        <v>782</v>
      </c>
      <c r="D99" s="999" t="s">
        <v>566</v>
      </c>
      <c r="E99" s="185"/>
      <c r="F99" s="185"/>
      <c r="G99" s="159"/>
      <c r="H99" s="159"/>
      <c r="I99" s="1003"/>
    </row>
    <row r="100" spans="1:9">
      <c r="A100" s="1003"/>
      <c r="B100" s="999" t="s">
        <v>671</v>
      </c>
      <c r="C100" s="1009" t="s">
        <v>106</v>
      </c>
      <c r="D100" s="999" t="s">
        <v>566</v>
      </c>
      <c r="E100" s="185">
        <v>1434.165</v>
      </c>
      <c r="F100" s="185">
        <f>[43]прочие!C15/1000</f>
        <v>1502.2780500000001</v>
      </c>
      <c r="G100" s="159">
        <f t="shared" si="3"/>
        <v>68.113050000000158</v>
      </c>
      <c r="H100" s="159">
        <f t="shared" si="4"/>
        <v>4.7493175471441589</v>
      </c>
      <c r="I100" s="1003"/>
    </row>
    <row r="101" spans="1:9" s="989" customFormat="1" ht="25.5">
      <c r="A101" s="1006"/>
      <c r="B101" s="1000" t="s">
        <v>138</v>
      </c>
      <c r="C101" s="1034" t="s">
        <v>107</v>
      </c>
      <c r="D101" s="1005" t="s">
        <v>566</v>
      </c>
      <c r="E101" s="1002"/>
      <c r="F101" s="1002"/>
      <c r="G101" s="159"/>
      <c r="H101" s="159"/>
      <c r="I101" s="1006"/>
    </row>
    <row r="102" spans="1:9">
      <c r="A102" s="1005" t="s">
        <v>108</v>
      </c>
      <c r="B102" s="1000" t="s">
        <v>108</v>
      </c>
      <c r="C102" s="1006" t="s">
        <v>783</v>
      </c>
      <c r="D102" s="999" t="s">
        <v>566</v>
      </c>
      <c r="E102" s="1002">
        <f>E64+E19</f>
        <v>166156.70800000001</v>
      </c>
      <c r="F102" s="1002">
        <f>F64+F19+F101</f>
        <v>122897.84705000001</v>
      </c>
      <c r="G102" s="183">
        <f t="shared" si="3"/>
        <v>-43258.860950000002</v>
      </c>
      <c r="H102" s="183">
        <f t="shared" si="4"/>
        <v>-26.034977143384424</v>
      </c>
      <c r="I102" s="1003"/>
    </row>
    <row r="103" spans="1:9">
      <c r="A103" s="1005" t="s">
        <v>110</v>
      </c>
      <c r="B103" s="1000" t="s">
        <v>110</v>
      </c>
      <c r="C103" s="1006" t="s">
        <v>111</v>
      </c>
      <c r="D103" s="999" t="s">
        <v>566</v>
      </c>
      <c r="E103" s="185"/>
      <c r="F103" s="185">
        <f>F105-F102</f>
        <v>-21691.506050000011</v>
      </c>
      <c r="G103" s="159">
        <f t="shared" si="3"/>
        <v>-21691.506050000011</v>
      </c>
      <c r="H103" s="159"/>
      <c r="I103" s="1003"/>
    </row>
    <row r="104" spans="1:9" ht="51">
      <c r="A104" s="1005"/>
      <c r="B104" s="1005"/>
      <c r="C104" s="1034" t="s">
        <v>112</v>
      </c>
      <c r="D104" s="999" t="s">
        <v>21</v>
      </c>
      <c r="E104" s="185">
        <v>212748.76800000001</v>
      </c>
      <c r="F104" s="185"/>
      <c r="G104" s="159">
        <f t="shared" si="3"/>
        <v>-212748.76800000001</v>
      </c>
      <c r="H104" s="159">
        <f t="shared" si="4"/>
        <v>-100</v>
      </c>
      <c r="I104" s="1003"/>
    </row>
    <row r="105" spans="1:9">
      <c r="A105" s="1005" t="s">
        <v>113</v>
      </c>
      <c r="B105" s="1000" t="s">
        <v>113</v>
      </c>
      <c r="C105" s="1006" t="s">
        <v>114</v>
      </c>
      <c r="D105" s="1005" t="s">
        <v>566</v>
      </c>
      <c r="E105" s="1002">
        <f>E102+E103-E104</f>
        <v>-46592.06</v>
      </c>
      <c r="F105" s="1002">
        <v>101206.341</v>
      </c>
      <c r="G105" s="159">
        <f t="shared" si="3"/>
        <v>147798.40100000001</v>
      </c>
      <c r="H105" s="159">
        <f t="shared" si="4"/>
        <v>-317.2180002343747</v>
      </c>
      <c r="I105" s="1003"/>
    </row>
    <row r="106" spans="1:9">
      <c r="A106" s="1005" t="s">
        <v>115</v>
      </c>
      <c r="B106" s="1000" t="s">
        <v>115</v>
      </c>
      <c r="C106" s="1006" t="s">
        <v>116</v>
      </c>
      <c r="D106" s="1005" t="s">
        <v>117</v>
      </c>
      <c r="E106" s="183">
        <v>493341</v>
      </c>
      <c r="F106" s="183">
        <v>420096.674</v>
      </c>
      <c r="G106" s="159">
        <f t="shared" si="3"/>
        <v>-73244.326000000001</v>
      </c>
      <c r="H106" s="159">
        <f t="shared" si="4"/>
        <v>-14.846592113771209</v>
      </c>
      <c r="I106" s="1003"/>
    </row>
    <row r="107" spans="1:9">
      <c r="A107" s="1005" t="s">
        <v>118</v>
      </c>
      <c r="B107" s="1005"/>
      <c r="C107" s="1006" t="s">
        <v>361</v>
      </c>
      <c r="D107" s="999" t="s">
        <v>360</v>
      </c>
      <c r="E107" s="185">
        <v>0.20899999999999999</v>
      </c>
      <c r="F107" s="185">
        <f>F105/F106</f>
        <v>0.24091202635896136</v>
      </c>
      <c r="G107" s="159"/>
      <c r="H107" s="159"/>
      <c r="I107" s="1003"/>
    </row>
    <row r="108" spans="1:9">
      <c r="A108" s="1005" t="s">
        <v>362</v>
      </c>
      <c r="B108" s="1662"/>
      <c r="C108" s="1664" t="s">
        <v>686</v>
      </c>
      <c r="D108" s="1005" t="s">
        <v>9</v>
      </c>
      <c r="E108" s="159">
        <v>16.48</v>
      </c>
      <c r="F108" s="159">
        <v>21.6</v>
      </c>
      <c r="G108" s="159"/>
      <c r="H108" s="159"/>
      <c r="I108" s="1003"/>
    </row>
    <row r="109" spans="1:9">
      <c r="A109" s="1035"/>
      <c r="B109" s="1663"/>
      <c r="C109" s="1665"/>
      <c r="D109" s="1005" t="s">
        <v>117</v>
      </c>
      <c r="E109" s="159">
        <v>75308</v>
      </c>
      <c r="F109" s="159">
        <f>F106*F108%</f>
        <v>90740.881584000017</v>
      </c>
      <c r="G109" s="159"/>
      <c r="H109" s="159"/>
      <c r="I109" s="1003"/>
    </row>
    <row r="110" spans="1:9">
      <c r="A110" s="1035"/>
      <c r="B110" s="1006"/>
      <c r="C110" s="1006"/>
      <c r="D110" s="999"/>
      <c r="E110" s="185"/>
      <c r="F110" s="185"/>
      <c r="G110" s="159"/>
      <c r="H110" s="159"/>
      <c r="I110" s="1003"/>
    </row>
    <row r="111" spans="1:9" ht="25.5">
      <c r="A111" s="1035"/>
      <c r="B111" s="1006"/>
      <c r="C111" s="1001" t="s">
        <v>687</v>
      </c>
      <c r="D111" s="999"/>
      <c r="E111" s="1036">
        <f>E113+E114</f>
        <v>100</v>
      </c>
      <c r="F111" s="1036">
        <f>F113+F114</f>
        <v>100</v>
      </c>
      <c r="G111" s="159"/>
      <c r="H111" s="159"/>
      <c r="I111" s="1003"/>
    </row>
    <row r="112" spans="1:9">
      <c r="A112" s="1035"/>
      <c r="B112" s="1006"/>
      <c r="C112" s="1006" t="s">
        <v>688</v>
      </c>
      <c r="D112" s="999"/>
      <c r="E112" s="1036"/>
      <c r="F112" s="1036"/>
      <c r="G112" s="159"/>
      <c r="H112" s="159"/>
      <c r="I112" s="1003"/>
    </row>
    <row r="113" spans="1:9">
      <c r="A113" s="1037"/>
      <c r="B113" s="1003"/>
      <c r="C113" s="1003" t="s">
        <v>124</v>
      </c>
      <c r="D113" s="999" t="s">
        <v>122</v>
      </c>
      <c r="E113" s="1036">
        <v>85</v>
      </c>
      <c r="F113" s="1036">
        <v>85</v>
      </c>
      <c r="G113" s="159"/>
      <c r="H113" s="159"/>
      <c r="I113" s="1003"/>
    </row>
    <row r="114" spans="1:9">
      <c r="A114" s="1037"/>
      <c r="B114" s="1003"/>
      <c r="C114" s="1003" t="s">
        <v>125</v>
      </c>
      <c r="D114" s="999" t="s">
        <v>122</v>
      </c>
      <c r="E114" s="1036">
        <v>15</v>
      </c>
      <c r="F114" s="1036">
        <v>15</v>
      </c>
      <c r="G114" s="159"/>
      <c r="H114" s="159"/>
      <c r="I114" s="1003"/>
    </row>
    <row r="117" spans="1:9" ht="33" customHeight="1">
      <c r="C117" s="983" t="s">
        <v>784</v>
      </c>
      <c r="D117" s="983"/>
      <c r="E117" s="1666" t="s">
        <v>785</v>
      </c>
      <c r="F117" s="1666"/>
      <c r="G117" s="1666"/>
      <c r="H117" s="1666"/>
      <c r="I117" s="1666"/>
    </row>
    <row r="118" spans="1:9">
      <c r="C118" s="983" t="s">
        <v>786</v>
      </c>
      <c r="D118" s="983"/>
      <c r="E118" s="1661" t="s">
        <v>787</v>
      </c>
      <c r="F118" s="1661"/>
      <c r="G118" s="1661"/>
      <c r="H118" s="1661"/>
      <c r="I118" s="1661"/>
    </row>
    <row r="119" spans="1:9">
      <c r="C119" s="983" t="s">
        <v>788</v>
      </c>
      <c r="D119" s="983"/>
      <c r="E119" s="1661" t="s">
        <v>789</v>
      </c>
      <c r="F119" s="1661"/>
      <c r="G119" s="1661"/>
      <c r="H119" s="1661"/>
      <c r="I119" s="1661"/>
    </row>
    <row r="120" spans="1:9">
      <c r="C120" s="983" t="s">
        <v>790</v>
      </c>
      <c r="D120" s="983"/>
      <c r="E120" s="1667" t="s">
        <v>791</v>
      </c>
      <c r="F120" s="1667"/>
      <c r="G120" s="1667"/>
      <c r="H120" s="1667"/>
      <c r="I120" s="1667"/>
    </row>
    <row r="121" spans="1:9">
      <c r="C121" s="983" t="s">
        <v>792</v>
      </c>
      <c r="D121" s="983"/>
      <c r="E121" s="1661" t="s">
        <v>793</v>
      </c>
      <c r="F121" s="1661"/>
      <c r="G121" s="1661"/>
      <c r="H121" s="1661"/>
      <c r="I121" s="1661"/>
    </row>
    <row r="122" spans="1:9">
      <c r="D122" s="983"/>
      <c r="E122" s="1038"/>
      <c r="F122" s="1038"/>
      <c r="G122" s="1038"/>
      <c r="H122" s="1038"/>
      <c r="I122" s="1038"/>
    </row>
    <row r="123" spans="1:9">
      <c r="C123" s="983" t="s">
        <v>794</v>
      </c>
      <c r="D123" s="983"/>
      <c r="E123" s="983" t="s">
        <v>795</v>
      </c>
      <c r="F123" s="983"/>
      <c r="G123" s="1039"/>
      <c r="H123" s="1039"/>
      <c r="I123" s="985"/>
    </row>
    <row r="124" spans="1:9">
      <c r="C124" s="983" t="s">
        <v>796</v>
      </c>
      <c r="D124" s="983"/>
      <c r="E124" s="1039"/>
      <c r="F124" s="985"/>
      <c r="G124" s="1039"/>
      <c r="H124" s="1039"/>
      <c r="I124" s="1040"/>
    </row>
    <row r="125" spans="1:9">
      <c r="D125" s="983"/>
      <c r="E125" s="983"/>
      <c r="F125" s="983"/>
      <c r="G125" s="1039"/>
      <c r="H125" s="1039"/>
      <c r="I125" s="1041"/>
    </row>
    <row r="126" spans="1:9">
      <c r="C126" s="983" t="s">
        <v>226</v>
      </c>
      <c r="D126" s="983"/>
      <c r="E126" s="983"/>
      <c r="F126" s="983"/>
      <c r="G126" s="1039"/>
      <c r="H126" s="1039"/>
      <c r="I126" s="1042"/>
    </row>
    <row r="127" spans="1:9">
      <c r="E127" s="985"/>
      <c r="G127" s="986"/>
      <c r="H127" s="986"/>
      <c r="I127" s="985"/>
    </row>
    <row r="128" spans="1:9">
      <c r="C128" s="989" t="s">
        <v>797</v>
      </c>
      <c r="E128" s="1044" t="s">
        <v>798</v>
      </c>
      <c r="G128" s="986"/>
      <c r="H128" s="986"/>
      <c r="I128" s="985"/>
    </row>
  </sheetData>
  <mergeCells count="19">
    <mergeCell ref="I68:I70"/>
    <mergeCell ref="B14:E14"/>
    <mergeCell ref="B16:B17"/>
    <mergeCell ref="C16:C17"/>
    <mergeCell ref="D16:D17"/>
    <mergeCell ref="E16:E17"/>
    <mergeCell ref="F16:F17"/>
    <mergeCell ref="G16:H16"/>
    <mergeCell ref="I16:I17"/>
    <mergeCell ref="I22:I23"/>
    <mergeCell ref="I24:I25"/>
    <mergeCell ref="I29:I31"/>
    <mergeCell ref="E121:I121"/>
    <mergeCell ref="B108:B109"/>
    <mergeCell ref="C108:C109"/>
    <mergeCell ref="E117:I117"/>
    <mergeCell ref="E118:I118"/>
    <mergeCell ref="E119:I119"/>
    <mergeCell ref="E120:I120"/>
  </mergeCells>
  <hyperlinks>
    <hyperlink ref="H2" r:id="rId1" display="jl:1039135.100 "/>
    <hyperlink ref="E120" r:id="rId2"/>
  </hyperlinks>
  <printOptions horizontalCentered="1"/>
  <pageMargins left="0.70866141732283472" right="0.31496062992125984" top="0.74803149606299213" bottom="0.35433070866141736" header="0.31496062992125984" footer="0.31496062992125984"/>
  <pageSetup paperSize="9" scale="73" orientation="portrait" r:id="rId3"/>
  <rowBreaks count="1" manualBreakCount="1">
    <brk id="63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UR163"/>
  <sheetViews>
    <sheetView view="pageBreakPreview" zoomScale="70" zoomScaleNormal="40" zoomScaleSheetLayoutView="70" workbookViewId="0">
      <pane xSplit="6" ySplit="18" topLeftCell="H49" activePane="bottomRight" state="frozen"/>
      <selection pane="topRight" activeCell="H1" sqref="H1"/>
      <selection pane="bottomLeft" activeCell="A18" sqref="A18"/>
      <selection pane="bottomRight" activeCell="B24" sqref="B24"/>
    </sheetView>
  </sheetViews>
  <sheetFormatPr defaultRowHeight="15.75"/>
  <cols>
    <col min="1" max="1" width="8" style="1" customWidth="1"/>
    <col min="2" max="2" width="59.5703125" style="2" customWidth="1"/>
    <col min="3" max="3" width="13" style="2" customWidth="1"/>
    <col min="4" max="4" width="19.7109375" style="5" hidden="1" customWidth="1"/>
    <col min="5" max="5" width="20.140625" style="7" customWidth="1"/>
    <col min="6" max="6" width="19.85546875" style="8" hidden="1" customWidth="1"/>
    <col min="7" max="7" width="47.85546875" style="8" hidden="1" customWidth="1"/>
    <col min="8" max="8" width="17.28515625" style="8" customWidth="1"/>
    <col min="9" max="10" width="13.85546875" style="4" bestFit="1" customWidth="1"/>
    <col min="11" max="11" width="12.42578125" style="4" bestFit="1" customWidth="1"/>
    <col min="12" max="228" width="8.85546875" style="4"/>
    <col min="229" max="229" width="5.7109375" style="4" customWidth="1"/>
    <col min="230" max="230" width="65" style="4" customWidth="1"/>
    <col min="231" max="231" width="20" style="4" customWidth="1"/>
    <col min="232" max="232" width="26.28515625" style="4" customWidth="1"/>
    <col min="233" max="233" width="22.140625" style="4" customWidth="1"/>
    <col min="234" max="234" width="0.140625" style="4" customWidth="1"/>
    <col min="235" max="235" width="19.140625" style="4" customWidth="1"/>
    <col min="236" max="237" width="0" style="4" hidden="1" customWidth="1"/>
    <col min="238" max="238" width="153.85546875" style="4" customWidth="1"/>
    <col min="239" max="239" width="14.85546875" style="4" customWidth="1"/>
    <col min="240" max="240" width="16.7109375" style="4" bestFit="1" customWidth="1"/>
    <col min="241" max="484" width="8.85546875" style="4"/>
    <col min="485" max="485" width="5.7109375" style="4" customWidth="1"/>
    <col min="486" max="486" width="65" style="4" customWidth="1"/>
    <col min="487" max="487" width="20" style="4" customWidth="1"/>
    <col min="488" max="488" width="26.28515625" style="4" customWidth="1"/>
    <col min="489" max="489" width="22.140625" style="4" customWidth="1"/>
    <col min="490" max="490" width="0.140625" style="4" customWidth="1"/>
    <col min="491" max="491" width="19.140625" style="4" customWidth="1"/>
    <col min="492" max="493" width="0" style="4" hidden="1" customWidth="1"/>
    <col min="494" max="494" width="153.85546875" style="4" customWidth="1"/>
    <col min="495" max="495" width="14.85546875" style="4" customWidth="1"/>
    <col min="496" max="496" width="16.7109375" style="4" bestFit="1" customWidth="1"/>
    <col min="497" max="740" width="8.85546875" style="4"/>
    <col min="741" max="741" width="5.7109375" style="4" customWidth="1"/>
    <col min="742" max="742" width="65" style="4" customWidth="1"/>
    <col min="743" max="743" width="20" style="4" customWidth="1"/>
    <col min="744" max="744" width="26.28515625" style="4" customWidth="1"/>
    <col min="745" max="745" width="22.140625" style="4" customWidth="1"/>
    <col min="746" max="746" width="0.140625" style="4" customWidth="1"/>
    <col min="747" max="747" width="19.140625" style="4" customWidth="1"/>
    <col min="748" max="749" width="0" style="4" hidden="1" customWidth="1"/>
    <col min="750" max="750" width="153.85546875" style="4" customWidth="1"/>
    <col min="751" max="751" width="14.85546875" style="4" customWidth="1"/>
    <col min="752" max="752" width="16.7109375" style="4" bestFit="1" customWidth="1"/>
    <col min="753" max="996" width="8.85546875" style="4"/>
    <col min="997" max="997" width="5.7109375" style="4" customWidth="1"/>
    <col min="998" max="998" width="65" style="4" customWidth="1"/>
    <col min="999" max="999" width="20" style="4" customWidth="1"/>
    <col min="1000" max="1000" width="26.28515625" style="4" customWidth="1"/>
    <col min="1001" max="1001" width="22.140625" style="4" customWidth="1"/>
    <col min="1002" max="1002" width="0.140625" style="4" customWidth="1"/>
    <col min="1003" max="1003" width="19.140625" style="4" customWidth="1"/>
    <col min="1004" max="1005" width="0" style="4" hidden="1" customWidth="1"/>
    <col min="1006" max="1006" width="153.85546875" style="4" customWidth="1"/>
    <col min="1007" max="1007" width="14.85546875" style="4" customWidth="1"/>
    <col min="1008" max="1008" width="16.7109375" style="4" bestFit="1" customWidth="1"/>
    <col min="1009" max="1252" width="8.85546875" style="4"/>
    <col min="1253" max="1253" width="5.7109375" style="4" customWidth="1"/>
    <col min="1254" max="1254" width="65" style="4" customWidth="1"/>
    <col min="1255" max="1255" width="20" style="4" customWidth="1"/>
    <col min="1256" max="1256" width="26.28515625" style="4" customWidth="1"/>
    <col min="1257" max="1257" width="22.140625" style="4" customWidth="1"/>
    <col min="1258" max="1258" width="0.140625" style="4" customWidth="1"/>
    <col min="1259" max="1259" width="19.140625" style="4" customWidth="1"/>
    <col min="1260" max="1261" width="0" style="4" hidden="1" customWidth="1"/>
    <col min="1262" max="1262" width="153.85546875" style="4" customWidth="1"/>
    <col min="1263" max="1263" width="14.85546875" style="4" customWidth="1"/>
    <col min="1264" max="1264" width="16.7109375" style="4" bestFit="1" customWidth="1"/>
    <col min="1265" max="1508" width="8.85546875" style="4"/>
    <col min="1509" max="1509" width="5.7109375" style="4" customWidth="1"/>
    <col min="1510" max="1510" width="65" style="4" customWidth="1"/>
    <col min="1511" max="1511" width="20" style="4" customWidth="1"/>
    <col min="1512" max="1512" width="26.28515625" style="4" customWidth="1"/>
    <col min="1513" max="1513" width="22.140625" style="4" customWidth="1"/>
    <col min="1514" max="1514" width="0.140625" style="4" customWidth="1"/>
    <col min="1515" max="1515" width="19.140625" style="4" customWidth="1"/>
    <col min="1516" max="1517" width="0" style="4" hidden="1" customWidth="1"/>
    <col min="1518" max="1518" width="153.85546875" style="4" customWidth="1"/>
    <col min="1519" max="1519" width="14.85546875" style="4" customWidth="1"/>
    <col min="1520" max="1520" width="16.7109375" style="4" bestFit="1" customWidth="1"/>
    <col min="1521" max="1764" width="8.85546875" style="4"/>
    <col min="1765" max="1765" width="5.7109375" style="4" customWidth="1"/>
    <col min="1766" max="1766" width="65" style="4" customWidth="1"/>
    <col min="1767" max="1767" width="20" style="4" customWidth="1"/>
    <col min="1768" max="1768" width="26.28515625" style="4" customWidth="1"/>
    <col min="1769" max="1769" width="22.140625" style="4" customWidth="1"/>
    <col min="1770" max="1770" width="0.140625" style="4" customWidth="1"/>
    <col min="1771" max="1771" width="19.140625" style="4" customWidth="1"/>
    <col min="1772" max="1773" width="0" style="4" hidden="1" customWidth="1"/>
    <col min="1774" max="1774" width="153.85546875" style="4" customWidth="1"/>
    <col min="1775" max="1775" width="14.85546875" style="4" customWidth="1"/>
    <col min="1776" max="1776" width="16.7109375" style="4" bestFit="1" customWidth="1"/>
    <col min="1777" max="2020" width="8.85546875" style="4"/>
    <col min="2021" max="2021" width="5.7109375" style="4" customWidth="1"/>
    <col min="2022" max="2022" width="65" style="4" customWidth="1"/>
    <col min="2023" max="2023" width="20" style="4" customWidth="1"/>
    <col min="2024" max="2024" width="26.28515625" style="4" customWidth="1"/>
    <col min="2025" max="2025" width="22.140625" style="4" customWidth="1"/>
    <col min="2026" max="2026" width="0.140625" style="4" customWidth="1"/>
    <col min="2027" max="2027" width="19.140625" style="4" customWidth="1"/>
    <col min="2028" max="2029" width="0" style="4" hidden="1" customWidth="1"/>
    <col min="2030" max="2030" width="153.85546875" style="4" customWidth="1"/>
    <col min="2031" max="2031" width="14.85546875" style="4" customWidth="1"/>
    <col min="2032" max="2032" width="16.7109375" style="4" bestFit="1" customWidth="1"/>
    <col min="2033" max="2276" width="8.85546875" style="4"/>
    <col min="2277" max="2277" width="5.7109375" style="4" customWidth="1"/>
    <col min="2278" max="2278" width="65" style="4" customWidth="1"/>
    <col min="2279" max="2279" width="20" style="4" customWidth="1"/>
    <col min="2280" max="2280" width="26.28515625" style="4" customWidth="1"/>
    <col min="2281" max="2281" width="22.140625" style="4" customWidth="1"/>
    <col min="2282" max="2282" width="0.140625" style="4" customWidth="1"/>
    <col min="2283" max="2283" width="19.140625" style="4" customWidth="1"/>
    <col min="2284" max="2285" width="0" style="4" hidden="1" customWidth="1"/>
    <col min="2286" max="2286" width="153.85546875" style="4" customWidth="1"/>
    <col min="2287" max="2287" width="14.85546875" style="4" customWidth="1"/>
    <col min="2288" max="2288" width="16.7109375" style="4" bestFit="1" customWidth="1"/>
    <col min="2289" max="2532" width="8.85546875" style="4"/>
    <col min="2533" max="2533" width="5.7109375" style="4" customWidth="1"/>
    <col min="2534" max="2534" width="65" style="4" customWidth="1"/>
    <col min="2535" max="2535" width="20" style="4" customWidth="1"/>
    <col min="2536" max="2536" width="26.28515625" style="4" customWidth="1"/>
    <col min="2537" max="2537" width="22.140625" style="4" customWidth="1"/>
    <col min="2538" max="2538" width="0.140625" style="4" customWidth="1"/>
    <col min="2539" max="2539" width="19.140625" style="4" customWidth="1"/>
    <col min="2540" max="2541" width="0" style="4" hidden="1" customWidth="1"/>
    <col min="2542" max="2542" width="153.85546875" style="4" customWidth="1"/>
    <col min="2543" max="2543" width="14.85546875" style="4" customWidth="1"/>
    <col min="2544" max="2544" width="16.7109375" style="4" bestFit="1" customWidth="1"/>
    <col min="2545" max="2788" width="8.85546875" style="4"/>
    <col min="2789" max="2789" width="5.7109375" style="4" customWidth="1"/>
    <col min="2790" max="2790" width="65" style="4" customWidth="1"/>
    <col min="2791" max="2791" width="20" style="4" customWidth="1"/>
    <col min="2792" max="2792" width="26.28515625" style="4" customWidth="1"/>
    <col min="2793" max="2793" width="22.140625" style="4" customWidth="1"/>
    <col min="2794" max="2794" width="0.140625" style="4" customWidth="1"/>
    <col min="2795" max="2795" width="19.140625" style="4" customWidth="1"/>
    <col min="2796" max="2797" width="0" style="4" hidden="1" customWidth="1"/>
    <col min="2798" max="2798" width="153.85546875" style="4" customWidth="1"/>
    <col min="2799" max="2799" width="14.85546875" style="4" customWidth="1"/>
    <col min="2800" max="2800" width="16.7109375" style="4" bestFit="1" customWidth="1"/>
    <col min="2801" max="3044" width="8.85546875" style="4"/>
    <col min="3045" max="3045" width="5.7109375" style="4" customWidth="1"/>
    <col min="3046" max="3046" width="65" style="4" customWidth="1"/>
    <col min="3047" max="3047" width="20" style="4" customWidth="1"/>
    <col min="3048" max="3048" width="26.28515625" style="4" customWidth="1"/>
    <col min="3049" max="3049" width="22.140625" style="4" customWidth="1"/>
    <col min="3050" max="3050" width="0.140625" style="4" customWidth="1"/>
    <col min="3051" max="3051" width="19.140625" style="4" customWidth="1"/>
    <col min="3052" max="3053" width="0" style="4" hidden="1" customWidth="1"/>
    <col min="3054" max="3054" width="153.85546875" style="4" customWidth="1"/>
    <col min="3055" max="3055" width="14.85546875" style="4" customWidth="1"/>
    <col min="3056" max="3056" width="16.7109375" style="4" bestFit="1" customWidth="1"/>
    <col min="3057" max="3300" width="8.85546875" style="4"/>
    <col min="3301" max="3301" width="5.7109375" style="4" customWidth="1"/>
    <col min="3302" max="3302" width="65" style="4" customWidth="1"/>
    <col min="3303" max="3303" width="20" style="4" customWidth="1"/>
    <col min="3304" max="3304" width="26.28515625" style="4" customWidth="1"/>
    <col min="3305" max="3305" width="22.140625" style="4" customWidth="1"/>
    <col min="3306" max="3306" width="0.140625" style="4" customWidth="1"/>
    <col min="3307" max="3307" width="19.140625" style="4" customWidth="1"/>
    <col min="3308" max="3309" width="0" style="4" hidden="1" customWidth="1"/>
    <col min="3310" max="3310" width="153.85546875" style="4" customWidth="1"/>
    <col min="3311" max="3311" width="14.85546875" style="4" customWidth="1"/>
    <col min="3312" max="3312" width="16.7109375" style="4" bestFit="1" customWidth="1"/>
    <col min="3313" max="3556" width="8.85546875" style="4"/>
    <col min="3557" max="3557" width="5.7109375" style="4" customWidth="1"/>
    <col min="3558" max="3558" width="65" style="4" customWidth="1"/>
    <col min="3559" max="3559" width="20" style="4" customWidth="1"/>
    <col min="3560" max="3560" width="26.28515625" style="4" customWidth="1"/>
    <col min="3561" max="3561" width="22.140625" style="4" customWidth="1"/>
    <col min="3562" max="3562" width="0.140625" style="4" customWidth="1"/>
    <col min="3563" max="3563" width="19.140625" style="4" customWidth="1"/>
    <col min="3564" max="3565" width="0" style="4" hidden="1" customWidth="1"/>
    <col min="3566" max="3566" width="153.85546875" style="4" customWidth="1"/>
    <col min="3567" max="3567" width="14.85546875" style="4" customWidth="1"/>
    <col min="3568" max="3568" width="16.7109375" style="4" bestFit="1" customWidth="1"/>
    <col min="3569" max="3812" width="8.85546875" style="4"/>
    <col min="3813" max="3813" width="5.7109375" style="4" customWidth="1"/>
    <col min="3814" max="3814" width="65" style="4" customWidth="1"/>
    <col min="3815" max="3815" width="20" style="4" customWidth="1"/>
    <col min="3816" max="3816" width="26.28515625" style="4" customWidth="1"/>
    <col min="3817" max="3817" width="22.140625" style="4" customWidth="1"/>
    <col min="3818" max="3818" width="0.140625" style="4" customWidth="1"/>
    <col min="3819" max="3819" width="19.140625" style="4" customWidth="1"/>
    <col min="3820" max="3821" width="0" style="4" hidden="1" customWidth="1"/>
    <col min="3822" max="3822" width="153.85546875" style="4" customWidth="1"/>
    <col min="3823" max="3823" width="14.85546875" style="4" customWidth="1"/>
    <col min="3824" max="3824" width="16.7109375" style="4" bestFit="1" customWidth="1"/>
    <col min="3825" max="4068" width="8.85546875" style="4"/>
    <col min="4069" max="4069" width="5.7109375" style="4" customWidth="1"/>
    <col min="4070" max="4070" width="65" style="4" customWidth="1"/>
    <col min="4071" max="4071" width="20" style="4" customWidth="1"/>
    <col min="4072" max="4072" width="26.28515625" style="4" customWidth="1"/>
    <col min="4073" max="4073" width="22.140625" style="4" customWidth="1"/>
    <col min="4074" max="4074" width="0.140625" style="4" customWidth="1"/>
    <col min="4075" max="4075" width="19.140625" style="4" customWidth="1"/>
    <col min="4076" max="4077" width="0" style="4" hidden="1" customWidth="1"/>
    <col min="4078" max="4078" width="153.85546875" style="4" customWidth="1"/>
    <col min="4079" max="4079" width="14.85546875" style="4" customWidth="1"/>
    <col min="4080" max="4080" width="16.7109375" style="4" bestFit="1" customWidth="1"/>
    <col min="4081" max="4324" width="8.85546875" style="4"/>
    <col min="4325" max="4325" width="5.7109375" style="4" customWidth="1"/>
    <col min="4326" max="4326" width="65" style="4" customWidth="1"/>
    <col min="4327" max="4327" width="20" style="4" customWidth="1"/>
    <col min="4328" max="4328" width="26.28515625" style="4" customWidth="1"/>
    <col min="4329" max="4329" width="22.140625" style="4" customWidth="1"/>
    <col min="4330" max="4330" width="0.140625" style="4" customWidth="1"/>
    <col min="4331" max="4331" width="19.140625" style="4" customWidth="1"/>
    <col min="4332" max="4333" width="0" style="4" hidden="1" customWidth="1"/>
    <col min="4334" max="4334" width="153.85546875" style="4" customWidth="1"/>
    <col min="4335" max="4335" width="14.85546875" style="4" customWidth="1"/>
    <col min="4336" max="4336" width="16.7109375" style="4" bestFit="1" customWidth="1"/>
    <col min="4337" max="4580" width="8.85546875" style="4"/>
    <col min="4581" max="4581" width="5.7109375" style="4" customWidth="1"/>
    <col min="4582" max="4582" width="65" style="4" customWidth="1"/>
    <col min="4583" max="4583" width="20" style="4" customWidth="1"/>
    <col min="4584" max="4584" width="26.28515625" style="4" customWidth="1"/>
    <col min="4585" max="4585" width="22.140625" style="4" customWidth="1"/>
    <col min="4586" max="4586" width="0.140625" style="4" customWidth="1"/>
    <col min="4587" max="4587" width="19.140625" style="4" customWidth="1"/>
    <col min="4588" max="4589" width="0" style="4" hidden="1" customWidth="1"/>
    <col min="4590" max="4590" width="153.85546875" style="4" customWidth="1"/>
    <col min="4591" max="4591" width="14.85546875" style="4" customWidth="1"/>
    <col min="4592" max="4592" width="16.7109375" style="4" bestFit="1" customWidth="1"/>
    <col min="4593" max="4836" width="8.85546875" style="4"/>
    <col min="4837" max="4837" width="5.7109375" style="4" customWidth="1"/>
    <col min="4838" max="4838" width="65" style="4" customWidth="1"/>
    <col min="4839" max="4839" width="20" style="4" customWidth="1"/>
    <col min="4840" max="4840" width="26.28515625" style="4" customWidth="1"/>
    <col min="4841" max="4841" width="22.140625" style="4" customWidth="1"/>
    <col min="4842" max="4842" width="0.140625" style="4" customWidth="1"/>
    <col min="4843" max="4843" width="19.140625" style="4" customWidth="1"/>
    <col min="4844" max="4845" width="0" style="4" hidden="1" customWidth="1"/>
    <col min="4846" max="4846" width="153.85546875" style="4" customWidth="1"/>
    <col min="4847" max="4847" width="14.85546875" style="4" customWidth="1"/>
    <col min="4848" max="4848" width="16.7109375" style="4" bestFit="1" customWidth="1"/>
    <col min="4849" max="5092" width="8.85546875" style="4"/>
    <col min="5093" max="5093" width="5.7109375" style="4" customWidth="1"/>
    <col min="5094" max="5094" width="65" style="4" customWidth="1"/>
    <col min="5095" max="5095" width="20" style="4" customWidth="1"/>
    <col min="5096" max="5096" width="26.28515625" style="4" customWidth="1"/>
    <col min="5097" max="5097" width="22.140625" style="4" customWidth="1"/>
    <col min="5098" max="5098" width="0.140625" style="4" customWidth="1"/>
    <col min="5099" max="5099" width="19.140625" style="4" customWidth="1"/>
    <col min="5100" max="5101" width="0" style="4" hidden="1" customWidth="1"/>
    <col min="5102" max="5102" width="153.85546875" style="4" customWidth="1"/>
    <col min="5103" max="5103" width="14.85546875" style="4" customWidth="1"/>
    <col min="5104" max="5104" width="16.7109375" style="4" bestFit="1" customWidth="1"/>
    <col min="5105" max="5348" width="8.85546875" style="4"/>
    <col min="5349" max="5349" width="5.7109375" style="4" customWidth="1"/>
    <col min="5350" max="5350" width="65" style="4" customWidth="1"/>
    <col min="5351" max="5351" width="20" style="4" customWidth="1"/>
    <col min="5352" max="5352" width="26.28515625" style="4" customWidth="1"/>
    <col min="5353" max="5353" width="22.140625" style="4" customWidth="1"/>
    <col min="5354" max="5354" width="0.140625" style="4" customWidth="1"/>
    <col min="5355" max="5355" width="19.140625" style="4" customWidth="1"/>
    <col min="5356" max="5357" width="0" style="4" hidden="1" customWidth="1"/>
    <col min="5358" max="5358" width="153.85546875" style="4" customWidth="1"/>
    <col min="5359" max="5359" width="14.85546875" style="4" customWidth="1"/>
    <col min="5360" max="5360" width="16.7109375" style="4" bestFit="1" customWidth="1"/>
    <col min="5361" max="5604" width="8.85546875" style="4"/>
    <col min="5605" max="5605" width="5.7109375" style="4" customWidth="1"/>
    <col min="5606" max="5606" width="65" style="4" customWidth="1"/>
    <col min="5607" max="5607" width="20" style="4" customWidth="1"/>
    <col min="5608" max="5608" width="26.28515625" style="4" customWidth="1"/>
    <col min="5609" max="5609" width="22.140625" style="4" customWidth="1"/>
    <col min="5610" max="5610" width="0.140625" style="4" customWidth="1"/>
    <col min="5611" max="5611" width="19.140625" style="4" customWidth="1"/>
    <col min="5612" max="5613" width="0" style="4" hidden="1" customWidth="1"/>
    <col min="5614" max="5614" width="153.85546875" style="4" customWidth="1"/>
    <col min="5615" max="5615" width="14.85546875" style="4" customWidth="1"/>
    <col min="5616" max="5616" width="16.7109375" style="4" bestFit="1" customWidth="1"/>
    <col min="5617" max="5860" width="8.85546875" style="4"/>
    <col min="5861" max="5861" width="5.7109375" style="4" customWidth="1"/>
    <col min="5862" max="5862" width="65" style="4" customWidth="1"/>
    <col min="5863" max="5863" width="20" style="4" customWidth="1"/>
    <col min="5864" max="5864" width="26.28515625" style="4" customWidth="1"/>
    <col min="5865" max="5865" width="22.140625" style="4" customWidth="1"/>
    <col min="5866" max="5866" width="0.140625" style="4" customWidth="1"/>
    <col min="5867" max="5867" width="19.140625" style="4" customWidth="1"/>
    <col min="5868" max="5869" width="0" style="4" hidden="1" customWidth="1"/>
    <col min="5870" max="5870" width="153.85546875" style="4" customWidth="1"/>
    <col min="5871" max="5871" width="14.85546875" style="4" customWidth="1"/>
    <col min="5872" max="5872" width="16.7109375" style="4" bestFit="1" customWidth="1"/>
    <col min="5873" max="6116" width="8.85546875" style="4"/>
    <col min="6117" max="6117" width="5.7109375" style="4" customWidth="1"/>
    <col min="6118" max="6118" width="65" style="4" customWidth="1"/>
    <col min="6119" max="6119" width="20" style="4" customWidth="1"/>
    <col min="6120" max="6120" width="26.28515625" style="4" customWidth="1"/>
    <col min="6121" max="6121" width="22.140625" style="4" customWidth="1"/>
    <col min="6122" max="6122" width="0.140625" style="4" customWidth="1"/>
    <col min="6123" max="6123" width="19.140625" style="4" customWidth="1"/>
    <col min="6124" max="6125" width="0" style="4" hidden="1" customWidth="1"/>
    <col min="6126" max="6126" width="153.85546875" style="4" customWidth="1"/>
    <col min="6127" max="6127" width="14.85546875" style="4" customWidth="1"/>
    <col min="6128" max="6128" width="16.7109375" style="4" bestFit="1" customWidth="1"/>
    <col min="6129" max="6372" width="8.85546875" style="4"/>
    <col min="6373" max="6373" width="5.7109375" style="4" customWidth="1"/>
    <col min="6374" max="6374" width="65" style="4" customWidth="1"/>
    <col min="6375" max="6375" width="20" style="4" customWidth="1"/>
    <col min="6376" max="6376" width="26.28515625" style="4" customWidth="1"/>
    <col min="6377" max="6377" width="22.140625" style="4" customWidth="1"/>
    <col min="6378" max="6378" width="0.140625" style="4" customWidth="1"/>
    <col min="6379" max="6379" width="19.140625" style="4" customWidth="1"/>
    <col min="6380" max="6381" width="0" style="4" hidden="1" customWidth="1"/>
    <col min="6382" max="6382" width="153.85546875" style="4" customWidth="1"/>
    <col min="6383" max="6383" width="14.85546875" style="4" customWidth="1"/>
    <col min="6384" max="6384" width="16.7109375" style="4" bestFit="1" customWidth="1"/>
    <col min="6385" max="6628" width="8.85546875" style="4"/>
    <col min="6629" max="6629" width="5.7109375" style="4" customWidth="1"/>
    <col min="6630" max="6630" width="65" style="4" customWidth="1"/>
    <col min="6631" max="6631" width="20" style="4" customWidth="1"/>
    <col min="6632" max="6632" width="26.28515625" style="4" customWidth="1"/>
    <col min="6633" max="6633" width="22.140625" style="4" customWidth="1"/>
    <col min="6634" max="6634" width="0.140625" style="4" customWidth="1"/>
    <col min="6635" max="6635" width="19.140625" style="4" customWidth="1"/>
    <col min="6636" max="6637" width="0" style="4" hidden="1" customWidth="1"/>
    <col min="6638" max="6638" width="153.85546875" style="4" customWidth="1"/>
    <col min="6639" max="6639" width="14.85546875" style="4" customWidth="1"/>
    <col min="6640" max="6640" width="16.7109375" style="4" bestFit="1" customWidth="1"/>
    <col min="6641" max="6884" width="8.85546875" style="4"/>
    <col min="6885" max="6885" width="5.7109375" style="4" customWidth="1"/>
    <col min="6886" max="6886" width="65" style="4" customWidth="1"/>
    <col min="6887" max="6887" width="20" style="4" customWidth="1"/>
    <col min="6888" max="6888" width="26.28515625" style="4" customWidth="1"/>
    <col min="6889" max="6889" width="22.140625" style="4" customWidth="1"/>
    <col min="6890" max="6890" width="0.140625" style="4" customWidth="1"/>
    <col min="6891" max="6891" width="19.140625" style="4" customWidth="1"/>
    <col min="6892" max="6893" width="0" style="4" hidden="1" customWidth="1"/>
    <col min="6894" max="6894" width="153.85546875" style="4" customWidth="1"/>
    <col min="6895" max="6895" width="14.85546875" style="4" customWidth="1"/>
    <col min="6896" max="6896" width="16.7109375" style="4" bestFit="1" customWidth="1"/>
    <col min="6897" max="7140" width="8.85546875" style="4"/>
    <col min="7141" max="7141" width="5.7109375" style="4" customWidth="1"/>
    <col min="7142" max="7142" width="65" style="4" customWidth="1"/>
    <col min="7143" max="7143" width="20" style="4" customWidth="1"/>
    <col min="7144" max="7144" width="26.28515625" style="4" customWidth="1"/>
    <col min="7145" max="7145" width="22.140625" style="4" customWidth="1"/>
    <col min="7146" max="7146" width="0.140625" style="4" customWidth="1"/>
    <col min="7147" max="7147" width="19.140625" style="4" customWidth="1"/>
    <col min="7148" max="7149" width="0" style="4" hidden="1" customWidth="1"/>
    <col min="7150" max="7150" width="153.85546875" style="4" customWidth="1"/>
    <col min="7151" max="7151" width="14.85546875" style="4" customWidth="1"/>
    <col min="7152" max="7152" width="16.7109375" style="4" bestFit="1" customWidth="1"/>
    <col min="7153" max="7396" width="8.85546875" style="4"/>
    <col min="7397" max="7397" width="5.7109375" style="4" customWidth="1"/>
    <col min="7398" max="7398" width="65" style="4" customWidth="1"/>
    <col min="7399" max="7399" width="20" style="4" customWidth="1"/>
    <col min="7400" max="7400" width="26.28515625" style="4" customWidth="1"/>
    <col min="7401" max="7401" width="22.140625" style="4" customWidth="1"/>
    <col min="7402" max="7402" width="0.140625" style="4" customWidth="1"/>
    <col min="7403" max="7403" width="19.140625" style="4" customWidth="1"/>
    <col min="7404" max="7405" width="0" style="4" hidden="1" customWidth="1"/>
    <col min="7406" max="7406" width="153.85546875" style="4" customWidth="1"/>
    <col min="7407" max="7407" width="14.85546875" style="4" customWidth="1"/>
    <col min="7408" max="7408" width="16.7109375" style="4" bestFit="1" customWidth="1"/>
    <col min="7409" max="7652" width="8.85546875" style="4"/>
    <col min="7653" max="7653" width="5.7109375" style="4" customWidth="1"/>
    <col min="7654" max="7654" width="65" style="4" customWidth="1"/>
    <col min="7655" max="7655" width="20" style="4" customWidth="1"/>
    <col min="7656" max="7656" width="26.28515625" style="4" customWidth="1"/>
    <col min="7657" max="7657" width="22.140625" style="4" customWidth="1"/>
    <col min="7658" max="7658" width="0.140625" style="4" customWidth="1"/>
    <col min="7659" max="7659" width="19.140625" style="4" customWidth="1"/>
    <col min="7660" max="7661" width="0" style="4" hidden="1" customWidth="1"/>
    <col min="7662" max="7662" width="153.85546875" style="4" customWidth="1"/>
    <col min="7663" max="7663" width="14.85546875" style="4" customWidth="1"/>
    <col min="7664" max="7664" width="16.7109375" style="4" bestFit="1" customWidth="1"/>
    <col min="7665" max="7908" width="8.85546875" style="4"/>
    <col min="7909" max="7909" width="5.7109375" style="4" customWidth="1"/>
    <col min="7910" max="7910" width="65" style="4" customWidth="1"/>
    <col min="7911" max="7911" width="20" style="4" customWidth="1"/>
    <col min="7912" max="7912" width="26.28515625" style="4" customWidth="1"/>
    <col min="7913" max="7913" width="22.140625" style="4" customWidth="1"/>
    <col min="7914" max="7914" width="0.140625" style="4" customWidth="1"/>
    <col min="7915" max="7915" width="19.140625" style="4" customWidth="1"/>
    <col min="7916" max="7917" width="0" style="4" hidden="1" customWidth="1"/>
    <col min="7918" max="7918" width="153.85546875" style="4" customWidth="1"/>
    <col min="7919" max="7919" width="14.85546875" style="4" customWidth="1"/>
    <col min="7920" max="7920" width="16.7109375" style="4" bestFit="1" customWidth="1"/>
    <col min="7921" max="8164" width="8.85546875" style="4"/>
    <col min="8165" max="8165" width="5.7109375" style="4" customWidth="1"/>
    <col min="8166" max="8166" width="65" style="4" customWidth="1"/>
    <col min="8167" max="8167" width="20" style="4" customWidth="1"/>
    <col min="8168" max="8168" width="26.28515625" style="4" customWidth="1"/>
    <col min="8169" max="8169" width="22.140625" style="4" customWidth="1"/>
    <col min="8170" max="8170" width="0.140625" style="4" customWidth="1"/>
    <col min="8171" max="8171" width="19.140625" style="4" customWidth="1"/>
    <col min="8172" max="8173" width="0" style="4" hidden="1" customWidth="1"/>
    <col min="8174" max="8174" width="153.85546875" style="4" customWidth="1"/>
    <col min="8175" max="8175" width="14.85546875" style="4" customWidth="1"/>
    <col min="8176" max="8176" width="16.7109375" style="4" bestFit="1" customWidth="1"/>
    <col min="8177" max="8420" width="8.85546875" style="4"/>
    <col min="8421" max="8421" width="5.7109375" style="4" customWidth="1"/>
    <col min="8422" max="8422" width="65" style="4" customWidth="1"/>
    <col min="8423" max="8423" width="20" style="4" customWidth="1"/>
    <col min="8424" max="8424" width="26.28515625" style="4" customWidth="1"/>
    <col min="8425" max="8425" width="22.140625" style="4" customWidth="1"/>
    <col min="8426" max="8426" width="0.140625" style="4" customWidth="1"/>
    <col min="8427" max="8427" width="19.140625" style="4" customWidth="1"/>
    <col min="8428" max="8429" width="0" style="4" hidden="1" customWidth="1"/>
    <col min="8430" max="8430" width="153.85546875" style="4" customWidth="1"/>
    <col min="8431" max="8431" width="14.85546875" style="4" customWidth="1"/>
    <col min="8432" max="8432" width="16.7109375" style="4" bestFit="1" customWidth="1"/>
    <col min="8433" max="8676" width="8.85546875" style="4"/>
    <col min="8677" max="8677" width="5.7109375" style="4" customWidth="1"/>
    <col min="8678" max="8678" width="65" style="4" customWidth="1"/>
    <col min="8679" max="8679" width="20" style="4" customWidth="1"/>
    <col min="8680" max="8680" width="26.28515625" style="4" customWidth="1"/>
    <col min="8681" max="8681" width="22.140625" style="4" customWidth="1"/>
    <col min="8682" max="8682" width="0.140625" style="4" customWidth="1"/>
    <col min="8683" max="8683" width="19.140625" style="4" customWidth="1"/>
    <col min="8684" max="8685" width="0" style="4" hidden="1" customWidth="1"/>
    <col min="8686" max="8686" width="153.85546875" style="4" customWidth="1"/>
    <col min="8687" max="8687" width="14.85546875" style="4" customWidth="1"/>
    <col min="8688" max="8688" width="16.7109375" style="4" bestFit="1" customWidth="1"/>
    <col min="8689" max="8932" width="8.85546875" style="4"/>
    <col min="8933" max="8933" width="5.7109375" style="4" customWidth="1"/>
    <col min="8934" max="8934" width="65" style="4" customWidth="1"/>
    <col min="8935" max="8935" width="20" style="4" customWidth="1"/>
    <col min="8936" max="8936" width="26.28515625" style="4" customWidth="1"/>
    <col min="8937" max="8937" width="22.140625" style="4" customWidth="1"/>
    <col min="8938" max="8938" width="0.140625" style="4" customWidth="1"/>
    <col min="8939" max="8939" width="19.140625" style="4" customWidth="1"/>
    <col min="8940" max="8941" width="0" style="4" hidden="1" customWidth="1"/>
    <col min="8942" max="8942" width="153.85546875" style="4" customWidth="1"/>
    <col min="8943" max="8943" width="14.85546875" style="4" customWidth="1"/>
    <col min="8944" max="8944" width="16.7109375" style="4" bestFit="1" customWidth="1"/>
    <col min="8945" max="9188" width="8.85546875" style="4"/>
    <col min="9189" max="9189" width="5.7109375" style="4" customWidth="1"/>
    <col min="9190" max="9190" width="65" style="4" customWidth="1"/>
    <col min="9191" max="9191" width="20" style="4" customWidth="1"/>
    <col min="9192" max="9192" width="26.28515625" style="4" customWidth="1"/>
    <col min="9193" max="9193" width="22.140625" style="4" customWidth="1"/>
    <col min="9194" max="9194" width="0.140625" style="4" customWidth="1"/>
    <col min="9195" max="9195" width="19.140625" style="4" customWidth="1"/>
    <col min="9196" max="9197" width="0" style="4" hidden="1" customWidth="1"/>
    <col min="9198" max="9198" width="153.85546875" style="4" customWidth="1"/>
    <col min="9199" max="9199" width="14.85546875" style="4" customWidth="1"/>
    <col min="9200" max="9200" width="16.7109375" style="4" bestFit="1" customWidth="1"/>
    <col min="9201" max="9444" width="8.85546875" style="4"/>
    <col min="9445" max="9445" width="5.7109375" style="4" customWidth="1"/>
    <col min="9446" max="9446" width="65" style="4" customWidth="1"/>
    <col min="9447" max="9447" width="20" style="4" customWidth="1"/>
    <col min="9448" max="9448" width="26.28515625" style="4" customWidth="1"/>
    <col min="9449" max="9449" width="22.140625" style="4" customWidth="1"/>
    <col min="9450" max="9450" width="0.140625" style="4" customWidth="1"/>
    <col min="9451" max="9451" width="19.140625" style="4" customWidth="1"/>
    <col min="9452" max="9453" width="0" style="4" hidden="1" customWidth="1"/>
    <col min="9454" max="9454" width="153.85546875" style="4" customWidth="1"/>
    <col min="9455" max="9455" width="14.85546875" style="4" customWidth="1"/>
    <col min="9456" max="9456" width="16.7109375" style="4" bestFit="1" customWidth="1"/>
    <col min="9457" max="9700" width="8.85546875" style="4"/>
    <col min="9701" max="9701" width="5.7109375" style="4" customWidth="1"/>
    <col min="9702" max="9702" width="65" style="4" customWidth="1"/>
    <col min="9703" max="9703" width="20" style="4" customWidth="1"/>
    <col min="9704" max="9704" width="26.28515625" style="4" customWidth="1"/>
    <col min="9705" max="9705" width="22.140625" style="4" customWidth="1"/>
    <col min="9706" max="9706" width="0.140625" style="4" customWidth="1"/>
    <col min="9707" max="9707" width="19.140625" style="4" customWidth="1"/>
    <col min="9708" max="9709" width="0" style="4" hidden="1" customWidth="1"/>
    <col min="9710" max="9710" width="153.85546875" style="4" customWidth="1"/>
    <col min="9711" max="9711" width="14.85546875" style="4" customWidth="1"/>
    <col min="9712" max="9712" width="16.7109375" style="4" bestFit="1" customWidth="1"/>
    <col min="9713" max="9956" width="8.85546875" style="4"/>
    <col min="9957" max="9957" width="5.7109375" style="4" customWidth="1"/>
    <col min="9958" max="9958" width="65" style="4" customWidth="1"/>
    <col min="9959" max="9959" width="20" style="4" customWidth="1"/>
    <col min="9960" max="9960" width="26.28515625" style="4" customWidth="1"/>
    <col min="9961" max="9961" width="22.140625" style="4" customWidth="1"/>
    <col min="9962" max="9962" width="0.140625" style="4" customWidth="1"/>
    <col min="9963" max="9963" width="19.140625" style="4" customWidth="1"/>
    <col min="9964" max="9965" width="0" style="4" hidden="1" customWidth="1"/>
    <col min="9966" max="9966" width="153.85546875" style="4" customWidth="1"/>
    <col min="9967" max="9967" width="14.85546875" style="4" customWidth="1"/>
    <col min="9968" max="9968" width="16.7109375" style="4" bestFit="1" customWidth="1"/>
    <col min="9969" max="10212" width="8.85546875" style="4"/>
    <col min="10213" max="10213" width="5.7109375" style="4" customWidth="1"/>
    <col min="10214" max="10214" width="65" style="4" customWidth="1"/>
    <col min="10215" max="10215" width="20" style="4" customWidth="1"/>
    <col min="10216" max="10216" width="26.28515625" style="4" customWidth="1"/>
    <col min="10217" max="10217" width="22.140625" style="4" customWidth="1"/>
    <col min="10218" max="10218" width="0.140625" style="4" customWidth="1"/>
    <col min="10219" max="10219" width="19.140625" style="4" customWidth="1"/>
    <col min="10220" max="10221" width="0" style="4" hidden="1" customWidth="1"/>
    <col min="10222" max="10222" width="153.85546875" style="4" customWidth="1"/>
    <col min="10223" max="10223" width="14.85546875" style="4" customWidth="1"/>
    <col min="10224" max="10224" width="16.7109375" style="4" bestFit="1" customWidth="1"/>
    <col min="10225" max="10468" width="8.85546875" style="4"/>
    <col min="10469" max="10469" width="5.7109375" style="4" customWidth="1"/>
    <col min="10470" max="10470" width="65" style="4" customWidth="1"/>
    <col min="10471" max="10471" width="20" style="4" customWidth="1"/>
    <col min="10472" max="10472" width="26.28515625" style="4" customWidth="1"/>
    <col min="10473" max="10473" width="22.140625" style="4" customWidth="1"/>
    <col min="10474" max="10474" width="0.140625" style="4" customWidth="1"/>
    <col min="10475" max="10475" width="19.140625" style="4" customWidth="1"/>
    <col min="10476" max="10477" width="0" style="4" hidden="1" customWidth="1"/>
    <col min="10478" max="10478" width="153.85546875" style="4" customWidth="1"/>
    <col min="10479" max="10479" width="14.85546875" style="4" customWidth="1"/>
    <col min="10480" max="10480" width="16.7109375" style="4" bestFit="1" customWidth="1"/>
    <col min="10481" max="10724" width="8.85546875" style="4"/>
    <col min="10725" max="10725" width="5.7109375" style="4" customWidth="1"/>
    <col min="10726" max="10726" width="65" style="4" customWidth="1"/>
    <col min="10727" max="10727" width="20" style="4" customWidth="1"/>
    <col min="10728" max="10728" width="26.28515625" style="4" customWidth="1"/>
    <col min="10729" max="10729" width="22.140625" style="4" customWidth="1"/>
    <col min="10730" max="10730" width="0.140625" style="4" customWidth="1"/>
    <col min="10731" max="10731" width="19.140625" style="4" customWidth="1"/>
    <col min="10732" max="10733" width="0" style="4" hidden="1" customWidth="1"/>
    <col min="10734" max="10734" width="153.85546875" style="4" customWidth="1"/>
    <col min="10735" max="10735" width="14.85546875" style="4" customWidth="1"/>
    <col min="10736" max="10736" width="16.7109375" style="4" bestFit="1" customWidth="1"/>
    <col min="10737" max="10980" width="8.85546875" style="4"/>
    <col min="10981" max="10981" width="5.7109375" style="4" customWidth="1"/>
    <col min="10982" max="10982" width="65" style="4" customWidth="1"/>
    <col min="10983" max="10983" width="20" style="4" customWidth="1"/>
    <col min="10984" max="10984" width="26.28515625" style="4" customWidth="1"/>
    <col min="10985" max="10985" width="22.140625" style="4" customWidth="1"/>
    <col min="10986" max="10986" width="0.140625" style="4" customWidth="1"/>
    <col min="10987" max="10987" width="19.140625" style="4" customWidth="1"/>
    <col min="10988" max="10989" width="0" style="4" hidden="1" customWidth="1"/>
    <col min="10990" max="10990" width="153.85546875" style="4" customWidth="1"/>
    <col min="10991" max="10991" width="14.85546875" style="4" customWidth="1"/>
    <col min="10992" max="10992" width="16.7109375" style="4" bestFit="1" customWidth="1"/>
    <col min="10993" max="11236" width="8.85546875" style="4"/>
    <col min="11237" max="11237" width="5.7109375" style="4" customWidth="1"/>
    <col min="11238" max="11238" width="65" style="4" customWidth="1"/>
    <col min="11239" max="11239" width="20" style="4" customWidth="1"/>
    <col min="11240" max="11240" width="26.28515625" style="4" customWidth="1"/>
    <col min="11241" max="11241" width="22.140625" style="4" customWidth="1"/>
    <col min="11242" max="11242" width="0.140625" style="4" customWidth="1"/>
    <col min="11243" max="11243" width="19.140625" style="4" customWidth="1"/>
    <col min="11244" max="11245" width="0" style="4" hidden="1" customWidth="1"/>
    <col min="11246" max="11246" width="153.85546875" style="4" customWidth="1"/>
    <col min="11247" max="11247" width="14.85546875" style="4" customWidth="1"/>
    <col min="11248" max="11248" width="16.7109375" style="4" bestFit="1" customWidth="1"/>
    <col min="11249" max="11492" width="8.85546875" style="4"/>
    <col min="11493" max="11493" width="5.7109375" style="4" customWidth="1"/>
    <col min="11494" max="11494" width="65" style="4" customWidth="1"/>
    <col min="11495" max="11495" width="20" style="4" customWidth="1"/>
    <col min="11496" max="11496" width="26.28515625" style="4" customWidth="1"/>
    <col min="11497" max="11497" width="22.140625" style="4" customWidth="1"/>
    <col min="11498" max="11498" width="0.140625" style="4" customWidth="1"/>
    <col min="11499" max="11499" width="19.140625" style="4" customWidth="1"/>
    <col min="11500" max="11501" width="0" style="4" hidden="1" customWidth="1"/>
    <col min="11502" max="11502" width="153.85546875" style="4" customWidth="1"/>
    <col min="11503" max="11503" width="14.85546875" style="4" customWidth="1"/>
    <col min="11504" max="11504" width="16.7109375" style="4" bestFit="1" customWidth="1"/>
    <col min="11505" max="11748" width="8.85546875" style="4"/>
    <col min="11749" max="11749" width="5.7109375" style="4" customWidth="1"/>
    <col min="11750" max="11750" width="65" style="4" customWidth="1"/>
    <col min="11751" max="11751" width="20" style="4" customWidth="1"/>
    <col min="11752" max="11752" width="26.28515625" style="4" customWidth="1"/>
    <col min="11753" max="11753" width="22.140625" style="4" customWidth="1"/>
    <col min="11754" max="11754" width="0.140625" style="4" customWidth="1"/>
    <col min="11755" max="11755" width="19.140625" style="4" customWidth="1"/>
    <col min="11756" max="11757" width="0" style="4" hidden="1" customWidth="1"/>
    <col min="11758" max="11758" width="153.85546875" style="4" customWidth="1"/>
    <col min="11759" max="11759" width="14.85546875" style="4" customWidth="1"/>
    <col min="11760" max="11760" width="16.7109375" style="4" bestFit="1" customWidth="1"/>
    <col min="11761" max="12004" width="8.85546875" style="4"/>
    <col min="12005" max="12005" width="5.7109375" style="4" customWidth="1"/>
    <col min="12006" max="12006" width="65" style="4" customWidth="1"/>
    <col min="12007" max="12007" width="20" style="4" customWidth="1"/>
    <col min="12008" max="12008" width="26.28515625" style="4" customWidth="1"/>
    <col min="12009" max="12009" width="22.140625" style="4" customWidth="1"/>
    <col min="12010" max="12010" width="0.140625" style="4" customWidth="1"/>
    <col min="12011" max="12011" width="19.140625" style="4" customWidth="1"/>
    <col min="12012" max="12013" width="0" style="4" hidden="1" customWidth="1"/>
    <col min="12014" max="12014" width="153.85546875" style="4" customWidth="1"/>
    <col min="12015" max="12015" width="14.85546875" style="4" customWidth="1"/>
    <col min="12016" max="12016" width="16.7109375" style="4" bestFit="1" customWidth="1"/>
    <col min="12017" max="12260" width="8.85546875" style="4"/>
    <col min="12261" max="12261" width="5.7109375" style="4" customWidth="1"/>
    <col min="12262" max="12262" width="65" style="4" customWidth="1"/>
    <col min="12263" max="12263" width="20" style="4" customWidth="1"/>
    <col min="12264" max="12264" width="26.28515625" style="4" customWidth="1"/>
    <col min="12265" max="12265" width="22.140625" style="4" customWidth="1"/>
    <col min="12266" max="12266" width="0.140625" style="4" customWidth="1"/>
    <col min="12267" max="12267" width="19.140625" style="4" customWidth="1"/>
    <col min="12268" max="12269" width="0" style="4" hidden="1" customWidth="1"/>
    <col min="12270" max="12270" width="153.85546875" style="4" customWidth="1"/>
    <col min="12271" max="12271" width="14.85546875" style="4" customWidth="1"/>
    <col min="12272" max="12272" width="16.7109375" style="4" bestFit="1" customWidth="1"/>
    <col min="12273" max="12516" width="8.85546875" style="4"/>
    <col min="12517" max="12517" width="5.7109375" style="4" customWidth="1"/>
    <col min="12518" max="12518" width="65" style="4" customWidth="1"/>
    <col min="12519" max="12519" width="20" style="4" customWidth="1"/>
    <col min="12520" max="12520" width="26.28515625" style="4" customWidth="1"/>
    <col min="12521" max="12521" width="22.140625" style="4" customWidth="1"/>
    <col min="12522" max="12522" width="0.140625" style="4" customWidth="1"/>
    <col min="12523" max="12523" width="19.140625" style="4" customWidth="1"/>
    <col min="12524" max="12525" width="0" style="4" hidden="1" customWidth="1"/>
    <col min="12526" max="12526" width="153.85546875" style="4" customWidth="1"/>
    <col min="12527" max="12527" width="14.85546875" style="4" customWidth="1"/>
    <col min="12528" max="12528" width="16.7109375" style="4" bestFit="1" customWidth="1"/>
    <col min="12529" max="12772" width="8.85546875" style="4"/>
    <col min="12773" max="12773" width="5.7109375" style="4" customWidth="1"/>
    <col min="12774" max="12774" width="65" style="4" customWidth="1"/>
    <col min="12775" max="12775" width="20" style="4" customWidth="1"/>
    <col min="12776" max="12776" width="26.28515625" style="4" customWidth="1"/>
    <col min="12777" max="12777" width="22.140625" style="4" customWidth="1"/>
    <col min="12778" max="12778" width="0.140625" style="4" customWidth="1"/>
    <col min="12779" max="12779" width="19.140625" style="4" customWidth="1"/>
    <col min="12780" max="12781" width="0" style="4" hidden="1" customWidth="1"/>
    <col min="12782" max="12782" width="153.85546875" style="4" customWidth="1"/>
    <col min="12783" max="12783" width="14.85546875" style="4" customWidth="1"/>
    <col min="12784" max="12784" width="16.7109375" style="4" bestFit="1" customWidth="1"/>
    <col min="12785" max="13028" width="8.85546875" style="4"/>
    <col min="13029" max="13029" width="5.7109375" style="4" customWidth="1"/>
    <col min="13030" max="13030" width="65" style="4" customWidth="1"/>
    <col min="13031" max="13031" width="20" style="4" customWidth="1"/>
    <col min="13032" max="13032" width="26.28515625" style="4" customWidth="1"/>
    <col min="13033" max="13033" width="22.140625" style="4" customWidth="1"/>
    <col min="13034" max="13034" width="0.140625" style="4" customWidth="1"/>
    <col min="13035" max="13035" width="19.140625" style="4" customWidth="1"/>
    <col min="13036" max="13037" width="0" style="4" hidden="1" customWidth="1"/>
    <col min="13038" max="13038" width="153.85546875" style="4" customWidth="1"/>
    <col min="13039" max="13039" width="14.85546875" style="4" customWidth="1"/>
    <col min="13040" max="13040" width="16.7109375" style="4" bestFit="1" customWidth="1"/>
    <col min="13041" max="13284" width="8.85546875" style="4"/>
    <col min="13285" max="13285" width="5.7109375" style="4" customWidth="1"/>
    <col min="13286" max="13286" width="65" style="4" customWidth="1"/>
    <col min="13287" max="13287" width="20" style="4" customWidth="1"/>
    <col min="13288" max="13288" width="26.28515625" style="4" customWidth="1"/>
    <col min="13289" max="13289" width="22.140625" style="4" customWidth="1"/>
    <col min="13290" max="13290" width="0.140625" style="4" customWidth="1"/>
    <col min="13291" max="13291" width="19.140625" style="4" customWidth="1"/>
    <col min="13292" max="13293" width="0" style="4" hidden="1" customWidth="1"/>
    <col min="13294" max="13294" width="153.85546875" style="4" customWidth="1"/>
    <col min="13295" max="13295" width="14.85546875" style="4" customWidth="1"/>
    <col min="13296" max="13296" width="16.7109375" style="4" bestFit="1" customWidth="1"/>
    <col min="13297" max="13540" width="8.85546875" style="4"/>
    <col min="13541" max="13541" width="5.7109375" style="4" customWidth="1"/>
    <col min="13542" max="13542" width="65" style="4" customWidth="1"/>
    <col min="13543" max="13543" width="20" style="4" customWidth="1"/>
    <col min="13544" max="13544" width="26.28515625" style="4" customWidth="1"/>
    <col min="13545" max="13545" width="22.140625" style="4" customWidth="1"/>
    <col min="13546" max="13546" width="0.140625" style="4" customWidth="1"/>
    <col min="13547" max="13547" width="19.140625" style="4" customWidth="1"/>
    <col min="13548" max="13549" width="0" style="4" hidden="1" customWidth="1"/>
    <col min="13550" max="13550" width="153.85546875" style="4" customWidth="1"/>
    <col min="13551" max="13551" width="14.85546875" style="4" customWidth="1"/>
    <col min="13552" max="13552" width="16.7109375" style="4" bestFit="1" customWidth="1"/>
    <col min="13553" max="13796" width="8.85546875" style="4"/>
    <col min="13797" max="13797" width="5.7109375" style="4" customWidth="1"/>
    <col min="13798" max="13798" width="65" style="4" customWidth="1"/>
    <col min="13799" max="13799" width="20" style="4" customWidth="1"/>
    <col min="13800" max="13800" width="26.28515625" style="4" customWidth="1"/>
    <col min="13801" max="13801" width="22.140625" style="4" customWidth="1"/>
    <col min="13802" max="13802" width="0.140625" style="4" customWidth="1"/>
    <col min="13803" max="13803" width="19.140625" style="4" customWidth="1"/>
    <col min="13804" max="13805" width="0" style="4" hidden="1" customWidth="1"/>
    <col min="13806" max="13806" width="153.85546875" style="4" customWidth="1"/>
    <col min="13807" max="13807" width="14.85546875" style="4" customWidth="1"/>
    <col min="13808" max="13808" width="16.7109375" style="4" bestFit="1" customWidth="1"/>
    <col min="13809" max="14052" width="8.85546875" style="4"/>
    <col min="14053" max="14053" width="5.7109375" style="4" customWidth="1"/>
    <col min="14054" max="14054" width="65" style="4" customWidth="1"/>
    <col min="14055" max="14055" width="20" style="4" customWidth="1"/>
    <col min="14056" max="14056" width="26.28515625" style="4" customWidth="1"/>
    <col min="14057" max="14057" width="22.140625" style="4" customWidth="1"/>
    <col min="14058" max="14058" width="0.140625" style="4" customWidth="1"/>
    <col min="14059" max="14059" width="19.140625" style="4" customWidth="1"/>
    <col min="14060" max="14061" width="0" style="4" hidden="1" customWidth="1"/>
    <col min="14062" max="14062" width="153.85546875" style="4" customWidth="1"/>
    <col min="14063" max="14063" width="14.85546875" style="4" customWidth="1"/>
    <col min="14064" max="14064" width="16.7109375" style="4" bestFit="1" customWidth="1"/>
    <col min="14065" max="14308" width="8.85546875" style="4"/>
    <col min="14309" max="14309" width="5.7109375" style="4" customWidth="1"/>
    <col min="14310" max="14310" width="65" style="4" customWidth="1"/>
    <col min="14311" max="14311" width="20" style="4" customWidth="1"/>
    <col min="14312" max="14312" width="26.28515625" style="4" customWidth="1"/>
    <col min="14313" max="14313" width="22.140625" style="4" customWidth="1"/>
    <col min="14314" max="14314" width="0.140625" style="4" customWidth="1"/>
    <col min="14315" max="14315" width="19.140625" style="4" customWidth="1"/>
    <col min="14316" max="14317" width="0" style="4" hidden="1" customWidth="1"/>
    <col min="14318" max="14318" width="153.85546875" style="4" customWidth="1"/>
    <col min="14319" max="14319" width="14.85546875" style="4" customWidth="1"/>
    <col min="14320" max="14320" width="16.7109375" style="4" bestFit="1" customWidth="1"/>
    <col min="14321" max="14564" width="8.85546875" style="4"/>
    <col min="14565" max="14565" width="5.7109375" style="4" customWidth="1"/>
    <col min="14566" max="14566" width="65" style="4" customWidth="1"/>
    <col min="14567" max="14567" width="20" style="4" customWidth="1"/>
    <col min="14568" max="14568" width="26.28515625" style="4" customWidth="1"/>
    <col min="14569" max="14569" width="22.140625" style="4" customWidth="1"/>
    <col min="14570" max="14570" width="0.140625" style="4" customWidth="1"/>
    <col min="14571" max="14571" width="19.140625" style="4" customWidth="1"/>
    <col min="14572" max="14573" width="0" style="4" hidden="1" customWidth="1"/>
    <col min="14574" max="14574" width="153.85546875" style="4" customWidth="1"/>
    <col min="14575" max="14575" width="14.85546875" style="4" customWidth="1"/>
    <col min="14576" max="14576" width="16.7109375" style="4" bestFit="1" customWidth="1"/>
    <col min="14577" max="14820" width="8.85546875" style="4"/>
    <col min="14821" max="14821" width="5.7109375" style="4" customWidth="1"/>
    <col min="14822" max="14822" width="65" style="4" customWidth="1"/>
    <col min="14823" max="14823" width="20" style="4" customWidth="1"/>
    <col min="14824" max="14824" width="26.28515625" style="4" customWidth="1"/>
    <col min="14825" max="14825" width="22.140625" style="4" customWidth="1"/>
    <col min="14826" max="14826" width="0.140625" style="4" customWidth="1"/>
    <col min="14827" max="14827" width="19.140625" style="4" customWidth="1"/>
    <col min="14828" max="14829" width="0" style="4" hidden="1" customWidth="1"/>
    <col min="14830" max="14830" width="153.85546875" style="4" customWidth="1"/>
    <col min="14831" max="14831" width="14.85546875" style="4" customWidth="1"/>
    <col min="14832" max="14832" width="16.7109375" style="4" bestFit="1" customWidth="1"/>
    <col min="14833" max="15076" width="8.85546875" style="4"/>
    <col min="15077" max="15077" width="5.7109375" style="4" customWidth="1"/>
    <col min="15078" max="15078" width="65" style="4" customWidth="1"/>
    <col min="15079" max="15079" width="20" style="4" customWidth="1"/>
    <col min="15080" max="15080" width="26.28515625" style="4" customWidth="1"/>
    <col min="15081" max="15081" width="22.140625" style="4" customWidth="1"/>
    <col min="15082" max="15082" width="0.140625" style="4" customWidth="1"/>
    <col min="15083" max="15083" width="19.140625" style="4" customWidth="1"/>
    <col min="15084" max="15085" width="0" style="4" hidden="1" customWidth="1"/>
    <col min="15086" max="15086" width="153.85546875" style="4" customWidth="1"/>
    <col min="15087" max="15087" width="14.85546875" style="4" customWidth="1"/>
    <col min="15088" max="15088" width="16.7109375" style="4" bestFit="1" customWidth="1"/>
    <col min="15089" max="15332" width="8.85546875" style="4"/>
    <col min="15333" max="15333" width="5.7109375" style="4" customWidth="1"/>
    <col min="15334" max="15334" width="65" style="4" customWidth="1"/>
    <col min="15335" max="15335" width="20" style="4" customWidth="1"/>
    <col min="15336" max="15336" width="26.28515625" style="4" customWidth="1"/>
    <col min="15337" max="15337" width="22.140625" style="4" customWidth="1"/>
    <col min="15338" max="15338" width="0.140625" style="4" customWidth="1"/>
    <col min="15339" max="15339" width="19.140625" style="4" customWidth="1"/>
    <col min="15340" max="15341" width="0" style="4" hidden="1" customWidth="1"/>
    <col min="15342" max="15342" width="153.85546875" style="4" customWidth="1"/>
    <col min="15343" max="15343" width="14.85546875" style="4" customWidth="1"/>
    <col min="15344" max="15344" width="16.7109375" style="4" bestFit="1" customWidth="1"/>
    <col min="15345" max="15588" width="8.85546875" style="4"/>
    <col min="15589" max="15589" width="5.7109375" style="4" customWidth="1"/>
    <col min="15590" max="15590" width="65" style="4" customWidth="1"/>
    <col min="15591" max="15591" width="20" style="4" customWidth="1"/>
    <col min="15592" max="15592" width="26.28515625" style="4" customWidth="1"/>
    <col min="15593" max="15593" width="22.140625" style="4" customWidth="1"/>
    <col min="15594" max="15594" width="0.140625" style="4" customWidth="1"/>
    <col min="15595" max="15595" width="19.140625" style="4" customWidth="1"/>
    <col min="15596" max="15597" width="0" style="4" hidden="1" customWidth="1"/>
    <col min="15598" max="15598" width="153.85546875" style="4" customWidth="1"/>
    <col min="15599" max="15599" width="14.85546875" style="4" customWidth="1"/>
    <col min="15600" max="15600" width="16.7109375" style="4" bestFit="1" customWidth="1"/>
    <col min="15601" max="15844" width="8.85546875" style="4"/>
    <col min="15845" max="15845" width="5.7109375" style="4" customWidth="1"/>
    <col min="15846" max="15846" width="65" style="4" customWidth="1"/>
    <col min="15847" max="15847" width="20" style="4" customWidth="1"/>
    <col min="15848" max="15848" width="26.28515625" style="4" customWidth="1"/>
    <col min="15849" max="15849" width="22.140625" style="4" customWidth="1"/>
    <col min="15850" max="15850" width="0.140625" style="4" customWidth="1"/>
    <col min="15851" max="15851" width="19.140625" style="4" customWidth="1"/>
    <col min="15852" max="15853" width="0" style="4" hidden="1" customWidth="1"/>
    <col min="15854" max="15854" width="153.85546875" style="4" customWidth="1"/>
    <col min="15855" max="15855" width="14.85546875" style="4" customWidth="1"/>
    <col min="15856" max="15856" width="16.7109375" style="4" bestFit="1" customWidth="1"/>
    <col min="15857" max="16100" width="8.85546875" style="4"/>
    <col min="16101" max="16101" width="5.7109375" style="4" customWidth="1"/>
    <col min="16102" max="16102" width="65" style="4" customWidth="1"/>
    <col min="16103" max="16103" width="20" style="4" customWidth="1"/>
    <col min="16104" max="16104" width="26.28515625" style="4" customWidth="1"/>
    <col min="16105" max="16105" width="22.140625" style="4" customWidth="1"/>
    <col min="16106" max="16106" width="0.140625" style="4" customWidth="1"/>
    <col min="16107" max="16107" width="19.140625" style="4" customWidth="1"/>
    <col min="16108" max="16109" width="0" style="4" hidden="1" customWidth="1"/>
    <col min="16110" max="16110" width="153.85546875" style="4" customWidth="1"/>
    <col min="16111" max="16111" width="14.85546875" style="4" customWidth="1"/>
    <col min="16112" max="16112" width="16.7109375" style="4" bestFit="1" customWidth="1"/>
    <col min="16113" max="16384" width="8.85546875" style="4"/>
  </cols>
  <sheetData>
    <row r="2" spans="1:9" s="13" customFormat="1">
      <c r="A2" s="9" t="s">
        <v>356</v>
      </c>
      <c r="B2" s="9"/>
      <c r="C2" s="9"/>
      <c r="D2" s="10"/>
      <c r="E2" s="11"/>
      <c r="F2" s="12"/>
      <c r="G2" s="12"/>
      <c r="H2" s="12"/>
    </row>
    <row r="3" spans="1:9" s="13" customFormat="1">
      <c r="A3" s="9" t="s">
        <v>799</v>
      </c>
      <c r="B3" s="9"/>
      <c r="C3" s="9"/>
      <c r="D3" s="10"/>
      <c r="E3" s="11"/>
      <c r="F3" s="12"/>
      <c r="G3" s="12"/>
      <c r="H3" s="12"/>
    </row>
    <row r="4" spans="1:9" s="13" customFormat="1">
      <c r="A4" s="9" t="s">
        <v>141</v>
      </c>
      <c r="B4" s="9"/>
      <c r="C4" s="9"/>
      <c r="D4" s="10"/>
      <c r="E4" s="11"/>
      <c r="F4" s="12"/>
      <c r="G4" s="12"/>
      <c r="H4" s="12"/>
    </row>
    <row r="5" spans="1:9" s="13" customFormat="1">
      <c r="A5" s="9" t="s">
        <v>800</v>
      </c>
      <c r="B5" s="9"/>
      <c r="C5" s="9"/>
      <c r="D5" s="10"/>
      <c r="E5" s="11"/>
      <c r="F5" s="12"/>
      <c r="G5" s="12"/>
      <c r="H5" s="12"/>
    </row>
    <row r="6" spans="1:9" s="13" customFormat="1" hidden="1">
      <c r="A6" s="14"/>
      <c r="B6" s="14" t="s">
        <v>2</v>
      </c>
      <c r="C6" s="14"/>
      <c r="D6" s="10"/>
      <c r="E6" s="11"/>
      <c r="F6" s="12"/>
      <c r="G6" s="12"/>
      <c r="H6" s="12"/>
    </row>
    <row r="7" spans="1:9" s="13" customFormat="1" ht="12.75" hidden="1" customHeight="1">
      <c r="A7" s="14"/>
      <c r="B7" s="14" t="s">
        <v>3</v>
      </c>
      <c r="C7" s="14"/>
      <c r="D7" s="15"/>
      <c r="E7" s="16"/>
      <c r="F7" s="17"/>
      <c r="G7" s="17"/>
      <c r="H7" s="17"/>
    </row>
    <row r="8" spans="1:9" s="13" customFormat="1" ht="13.5" hidden="1" customHeight="1">
      <c r="A8" s="14"/>
      <c r="B8" s="1438" t="s">
        <v>4</v>
      </c>
      <c r="C8" s="1438"/>
      <c r="D8" s="15"/>
      <c r="E8" s="16"/>
      <c r="F8" s="17"/>
      <c r="G8" s="17"/>
      <c r="H8" s="17"/>
    </row>
    <row r="9" spans="1:9" s="19" customFormat="1" ht="18.75" hidden="1" customHeight="1">
      <c r="A9" s="259"/>
      <c r="B9" s="19" t="s">
        <v>5</v>
      </c>
      <c r="D9" s="20"/>
      <c r="E9" s="21"/>
      <c r="F9" s="22"/>
      <c r="G9" s="22"/>
      <c r="H9" s="22"/>
    </row>
    <row r="10" spans="1:9" s="311" customFormat="1">
      <c r="A10" s="315"/>
      <c r="B10" s="315"/>
      <c r="C10" s="315"/>
      <c r="D10" s="314"/>
      <c r="E10" s="1045"/>
      <c r="F10" s="1046"/>
      <c r="G10" s="1046"/>
      <c r="H10" s="1046"/>
    </row>
    <row r="11" spans="1:9" ht="15.75" customHeight="1">
      <c r="A11" s="1440" t="s">
        <v>6</v>
      </c>
      <c r="B11" s="1682" t="s">
        <v>7</v>
      </c>
      <c r="C11" s="1682" t="s">
        <v>8</v>
      </c>
      <c r="D11" s="1683" t="s">
        <v>744</v>
      </c>
      <c r="E11" s="1689" t="s">
        <v>801</v>
      </c>
      <c r="F11" s="1684" t="s">
        <v>133</v>
      </c>
      <c r="G11" s="1684" t="s">
        <v>140</v>
      </c>
      <c r="H11" s="1047"/>
    </row>
    <row r="12" spans="1:9" ht="15.75" customHeight="1">
      <c r="A12" s="1440"/>
      <c r="B12" s="1442"/>
      <c r="C12" s="1442"/>
      <c r="D12" s="1445"/>
      <c r="E12" s="1434"/>
      <c r="F12" s="1431"/>
      <c r="G12" s="1431"/>
      <c r="H12" s="1047"/>
    </row>
    <row r="13" spans="1:9" ht="21" customHeight="1">
      <c r="A13" s="1440"/>
      <c r="B13" s="1443"/>
      <c r="C13" s="1443"/>
      <c r="D13" s="1446"/>
      <c r="E13" s="1435"/>
      <c r="F13" s="1432"/>
      <c r="G13" s="1432"/>
      <c r="H13" s="1047"/>
    </row>
    <row r="14" spans="1:9" hidden="1">
      <c r="A14" s="260"/>
      <c r="B14" s="24"/>
      <c r="C14" s="24"/>
      <c r="D14" s="25">
        <v>10711354.232000001</v>
      </c>
      <c r="E14" s="26"/>
      <c r="F14" s="27"/>
      <c r="G14" s="27"/>
    </row>
    <row r="15" spans="1:9" hidden="1">
      <c r="A15" s="260"/>
      <c r="B15" s="24"/>
      <c r="C15" s="24"/>
      <c r="D15" s="25">
        <f>D16-D14</f>
        <v>-10444855.234000001</v>
      </c>
      <c r="E15" s="26"/>
      <c r="F15" s="27"/>
      <c r="G15" s="27"/>
    </row>
    <row r="16" spans="1:9" s="171" customFormat="1" ht="41.25" customHeight="1">
      <c r="A16" s="262" t="s">
        <v>19</v>
      </c>
      <c r="B16" s="77" t="s">
        <v>20</v>
      </c>
      <c r="C16" s="72" t="s">
        <v>21</v>
      </c>
      <c r="D16" s="166">
        <f t="shared" ref="D16:E16" si="0">D17+D23+D27+D28+D30+D35</f>
        <v>266498.99800000002</v>
      </c>
      <c r="E16" s="166">
        <f t="shared" si="0"/>
        <v>153151.48379999999</v>
      </c>
      <c r="F16" s="166">
        <f t="shared" ref="F16:F32" si="1">ROUND(E16/D16*100-100,0)</f>
        <v>-43</v>
      </c>
      <c r="G16" s="167"/>
      <c r="H16" s="1048"/>
      <c r="I16" s="1049"/>
    </row>
    <row r="17" spans="1:11" s="122" customFormat="1" ht="42.75" customHeight="1">
      <c r="A17" s="262">
        <v>1</v>
      </c>
      <c r="B17" s="77" t="s">
        <v>22</v>
      </c>
      <c r="C17" s="262" t="s">
        <v>23</v>
      </c>
      <c r="D17" s="166">
        <f>D18+D19+D20+D21+D22</f>
        <v>26285.128000000001</v>
      </c>
      <c r="E17" s="166">
        <f>E18+E19+E20+E21+E22</f>
        <v>6461.9958000000006</v>
      </c>
      <c r="F17" s="166">
        <f t="shared" si="1"/>
        <v>-75</v>
      </c>
      <c r="G17" s="167"/>
      <c r="H17" s="1048"/>
      <c r="I17" s="124"/>
      <c r="K17" s="124"/>
    </row>
    <row r="18" spans="1:11" s="122" customFormat="1" ht="16.5" customHeight="1">
      <c r="A18" s="82" t="s">
        <v>24</v>
      </c>
      <c r="B18" s="47" t="s">
        <v>25</v>
      </c>
      <c r="C18" s="82" t="s">
        <v>23</v>
      </c>
      <c r="D18" s="1050">
        <v>9142.3510000000006</v>
      </c>
      <c r="E18" s="1050">
        <v>1497.8989999999999</v>
      </c>
      <c r="F18" s="1050">
        <f t="shared" si="1"/>
        <v>-84</v>
      </c>
      <c r="G18" s="1051" t="s">
        <v>272</v>
      </c>
      <c r="H18" s="1048"/>
    </row>
    <row r="19" spans="1:11" s="122" customFormat="1" ht="16.5" customHeight="1">
      <c r="A19" s="82" t="s">
        <v>26</v>
      </c>
      <c r="B19" s="47" t="s">
        <v>27</v>
      </c>
      <c r="C19" s="82" t="s">
        <v>23</v>
      </c>
      <c r="D19" s="1050">
        <v>12585.119000000001</v>
      </c>
      <c r="E19" s="1050">
        <v>3520.0308</v>
      </c>
      <c r="F19" s="1050">
        <f t="shared" si="1"/>
        <v>-72</v>
      </c>
      <c r="G19" s="1051" t="s">
        <v>272</v>
      </c>
      <c r="H19" s="1048"/>
    </row>
    <row r="20" spans="1:11" s="122" customFormat="1" ht="16.5" customHeight="1">
      <c r="A20" s="82" t="s">
        <v>28</v>
      </c>
      <c r="B20" s="47" t="s">
        <v>29</v>
      </c>
      <c r="C20" s="82" t="s">
        <v>23</v>
      </c>
      <c r="D20" s="1050">
        <v>470.29399999999998</v>
      </c>
      <c r="E20" s="1050">
        <v>43.368000000000002</v>
      </c>
      <c r="F20" s="179">
        <f t="shared" si="1"/>
        <v>-91</v>
      </c>
      <c r="G20" s="1051" t="s">
        <v>272</v>
      </c>
      <c r="H20" s="1048"/>
    </row>
    <row r="21" spans="1:11" s="122" customFormat="1" ht="16.5" customHeight="1">
      <c r="A21" s="82" t="s">
        <v>30</v>
      </c>
      <c r="B21" s="47" t="s">
        <v>31</v>
      </c>
      <c r="C21" s="82" t="s">
        <v>23</v>
      </c>
      <c r="D21" s="1050">
        <v>2260.1370000000002</v>
      </c>
      <c r="E21" s="1050">
        <v>1400.6980000000003</v>
      </c>
      <c r="F21" s="179">
        <f t="shared" si="1"/>
        <v>-38</v>
      </c>
      <c r="G21" s="1051" t="s">
        <v>272</v>
      </c>
      <c r="H21" s="1048"/>
    </row>
    <row r="22" spans="1:11" s="122" customFormat="1" ht="16.5" customHeight="1">
      <c r="A22" s="82" t="s">
        <v>32</v>
      </c>
      <c r="B22" s="47" t="s">
        <v>33</v>
      </c>
      <c r="C22" s="82" t="s">
        <v>23</v>
      </c>
      <c r="D22" s="1050">
        <v>1827.2270000000001</v>
      </c>
      <c r="E22" s="1050"/>
      <c r="F22" s="1050">
        <f t="shared" si="1"/>
        <v>-100</v>
      </c>
      <c r="G22" s="1051" t="s">
        <v>802</v>
      </c>
      <c r="H22" s="1048"/>
    </row>
    <row r="23" spans="1:11" s="122" customFormat="1" ht="41.25" customHeight="1">
      <c r="A23" s="262" t="s">
        <v>34</v>
      </c>
      <c r="B23" s="77" t="s">
        <v>35</v>
      </c>
      <c r="C23" s="262" t="s">
        <v>23</v>
      </c>
      <c r="D23" s="166">
        <f t="shared" ref="D23" si="2">D24+D25+D26</f>
        <v>164298.98700000002</v>
      </c>
      <c r="E23" s="166">
        <f>E24+E25+E26</f>
        <v>103284.33799999999</v>
      </c>
      <c r="F23" s="166">
        <f t="shared" si="1"/>
        <v>-37</v>
      </c>
      <c r="G23" s="167"/>
      <c r="H23" s="1048"/>
    </row>
    <row r="24" spans="1:11" s="122" customFormat="1" ht="17.25" customHeight="1">
      <c r="A24" s="82" t="s">
        <v>36</v>
      </c>
      <c r="B24" s="47" t="s">
        <v>37</v>
      </c>
      <c r="C24" s="82" t="s">
        <v>23</v>
      </c>
      <c r="D24" s="1050">
        <v>148244.141</v>
      </c>
      <c r="E24" s="1050">
        <v>93921.297999999995</v>
      </c>
      <c r="F24" s="179">
        <f t="shared" si="1"/>
        <v>-37</v>
      </c>
      <c r="G24" s="1051" t="s">
        <v>802</v>
      </c>
      <c r="H24" s="1048"/>
    </row>
    <row r="25" spans="1:11" s="122" customFormat="1" ht="17.25" customHeight="1">
      <c r="A25" s="82" t="s">
        <v>38</v>
      </c>
      <c r="B25" s="47" t="s">
        <v>39</v>
      </c>
      <c r="C25" s="82" t="s">
        <v>23</v>
      </c>
      <c r="D25" s="1050">
        <v>15227.575000000001</v>
      </c>
      <c r="E25" s="1050">
        <v>8049.95</v>
      </c>
      <c r="F25" s="179">
        <f t="shared" si="1"/>
        <v>-47</v>
      </c>
      <c r="G25" s="1051" t="s">
        <v>802</v>
      </c>
      <c r="H25" s="1048"/>
    </row>
    <row r="26" spans="1:11" s="122" customFormat="1" ht="17.25" customHeight="1">
      <c r="A26" s="82" t="s">
        <v>40</v>
      </c>
      <c r="B26" s="47" t="s">
        <v>41</v>
      </c>
      <c r="C26" s="82" t="s">
        <v>23</v>
      </c>
      <c r="D26" s="1050">
        <v>827.27099999999996</v>
      </c>
      <c r="E26" s="1050">
        <v>1313.0900000000001</v>
      </c>
      <c r="F26" s="1050">
        <f t="shared" si="1"/>
        <v>59</v>
      </c>
      <c r="G26" s="1051" t="s">
        <v>802</v>
      </c>
      <c r="H26" s="1048"/>
    </row>
    <row r="27" spans="1:11" s="171" customFormat="1" ht="21.75" customHeight="1">
      <c r="A27" s="262" t="s">
        <v>42</v>
      </c>
      <c r="B27" s="77" t="s">
        <v>43</v>
      </c>
      <c r="C27" s="262" t="s">
        <v>23</v>
      </c>
      <c r="D27" s="172">
        <v>45467</v>
      </c>
      <c r="E27" s="172">
        <v>29907.043000000001</v>
      </c>
      <c r="F27" s="172">
        <f t="shared" si="1"/>
        <v>-34</v>
      </c>
      <c r="G27" s="1052" t="s">
        <v>802</v>
      </c>
      <c r="H27" s="1048"/>
    </row>
    <row r="28" spans="1:11" s="122" customFormat="1" ht="31.5">
      <c r="A28" s="262" t="s">
        <v>44</v>
      </c>
      <c r="B28" s="77" t="s">
        <v>45</v>
      </c>
      <c r="C28" s="262" t="s">
        <v>23</v>
      </c>
      <c r="D28" s="100">
        <f t="shared" ref="D28:E28" si="3">D29</f>
        <v>18234.143</v>
      </c>
      <c r="E28" s="100">
        <f t="shared" si="3"/>
        <v>11989.159</v>
      </c>
      <c r="F28" s="100">
        <f t="shared" si="1"/>
        <v>-34</v>
      </c>
      <c r="G28" s="167"/>
      <c r="H28" s="1048"/>
    </row>
    <row r="29" spans="1:11" s="122" customFormat="1" ht="36.75" customHeight="1">
      <c r="A29" s="82" t="s">
        <v>46</v>
      </c>
      <c r="B29" s="47" t="s">
        <v>47</v>
      </c>
      <c r="C29" s="82" t="s">
        <v>23</v>
      </c>
      <c r="D29" s="1050">
        <v>18234.143</v>
      </c>
      <c r="E29" s="1050">
        <v>11989.159</v>
      </c>
      <c r="F29" s="1050">
        <f t="shared" si="1"/>
        <v>-34</v>
      </c>
      <c r="G29" s="1053" t="s">
        <v>272</v>
      </c>
      <c r="H29" s="1048"/>
    </row>
    <row r="30" spans="1:11" s="122" customFormat="1" ht="31.5">
      <c r="A30" s="262" t="s">
        <v>48</v>
      </c>
      <c r="B30" s="77" t="s">
        <v>49</v>
      </c>
      <c r="C30" s="262" t="s">
        <v>23</v>
      </c>
      <c r="D30" s="166">
        <f t="shared" ref="D30:E30" si="4">D31+D32+D33+D34</f>
        <v>4443.24</v>
      </c>
      <c r="E30" s="166">
        <f t="shared" si="4"/>
        <v>999.39800000000002</v>
      </c>
      <c r="F30" s="166">
        <f t="shared" si="1"/>
        <v>-78</v>
      </c>
      <c r="G30" s="167"/>
      <c r="H30" s="1048"/>
    </row>
    <row r="31" spans="1:11" s="122" customFormat="1" ht="44.25" customHeight="1">
      <c r="A31" s="82" t="s">
        <v>50</v>
      </c>
      <c r="B31" s="47" t="s">
        <v>51</v>
      </c>
      <c r="C31" s="82" t="s">
        <v>23</v>
      </c>
      <c r="D31" s="291">
        <v>2525.8270000000002</v>
      </c>
      <c r="E31" s="291"/>
      <c r="F31" s="291">
        <f t="shared" si="1"/>
        <v>-100</v>
      </c>
      <c r="G31" s="1053" t="s">
        <v>802</v>
      </c>
      <c r="H31" s="1048"/>
    </row>
    <row r="32" spans="1:11" s="122" customFormat="1" ht="44.25" customHeight="1">
      <c r="A32" s="82" t="s">
        <v>52</v>
      </c>
      <c r="B32" s="47" t="s">
        <v>53</v>
      </c>
      <c r="C32" s="82" t="s">
        <v>23</v>
      </c>
      <c r="D32" s="291">
        <v>916.32899999999995</v>
      </c>
      <c r="E32" s="291">
        <v>967.49800000000005</v>
      </c>
      <c r="F32" s="291">
        <f t="shared" si="1"/>
        <v>6</v>
      </c>
      <c r="G32" s="1053" t="s">
        <v>272</v>
      </c>
      <c r="H32" s="1048"/>
    </row>
    <row r="33" spans="1:8" s="122" customFormat="1" ht="31.5">
      <c r="A33" s="82" t="s">
        <v>54</v>
      </c>
      <c r="B33" s="47" t="s">
        <v>55</v>
      </c>
      <c r="C33" s="82" t="s">
        <v>23</v>
      </c>
      <c r="D33" s="172"/>
      <c r="E33" s="172"/>
      <c r="F33" s="166"/>
      <c r="G33" s="167"/>
      <c r="H33" s="1048"/>
    </row>
    <row r="34" spans="1:8" s="122" customFormat="1" ht="27" customHeight="1">
      <c r="A34" s="82" t="s">
        <v>56</v>
      </c>
      <c r="B34" s="47" t="s">
        <v>57</v>
      </c>
      <c r="C34" s="82" t="s">
        <v>23</v>
      </c>
      <c r="D34" s="1050">
        <v>1001.0839999999999</v>
      </c>
      <c r="E34" s="1050">
        <v>31.9</v>
      </c>
      <c r="F34" s="1050">
        <f>ROUND(E34/D34*100-100,0)</f>
        <v>-97</v>
      </c>
      <c r="G34" s="1053" t="s">
        <v>802</v>
      </c>
      <c r="H34" s="1048"/>
    </row>
    <row r="35" spans="1:8" s="122" customFormat="1" ht="29.25" customHeight="1">
      <c r="A35" s="262" t="s">
        <v>58</v>
      </c>
      <c r="B35" s="77" t="s">
        <v>59</v>
      </c>
      <c r="C35" s="262" t="s">
        <v>23</v>
      </c>
      <c r="D35" s="166">
        <f t="shared" ref="D35:E35" si="5">SUM(D36:D40)</f>
        <v>7770.5</v>
      </c>
      <c r="E35" s="166">
        <f t="shared" si="5"/>
        <v>509.55000000000007</v>
      </c>
      <c r="F35" s="166">
        <f>ROUND(E35/D35*100-100,0)</f>
        <v>-93</v>
      </c>
      <c r="G35" s="167"/>
      <c r="H35" s="1048"/>
    </row>
    <row r="36" spans="1:8" s="122" customFormat="1">
      <c r="A36" s="82" t="s">
        <v>60</v>
      </c>
      <c r="B36" s="47" t="s">
        <v>61</v>
      </c>
      <c r="C36" s="82" t="s">
        <v>23</v>
      </c>
      <c r="D36" s="100"/>
      <c r="E36" s="170"/>
      <c r="F36" s="166"/>
      <c r="G36" s="167"/>
      <c r="H36" s="1048"/>
    </row>
    <row r="37" spans="1:8" s="122" customFormat="1">
      <c r="A37" s="82" t="s">
        <v>62</v>
      </c>
      <c r="B37" s="47" t="s">
        <v>63</v>
      </c>
      <c r="C37" s="82"/>
      <c r="D37" s="100"/>
      <c r="E37" s="170"/>
      <c r="F37" s="166"/>
      <c r="G37" s="167"/>
      <c r="H37" s="1048"/>
    </row>
    <row r="38" spans="1:8" s="122" customFormat="1">
      <c r="A38" s="82" t="s">
        <v>64</v>
      </c>
      <c r="B38" s="47" t="s">
        <v>65</v>
      </c>
      <c r="C38" s="82"/>
      <c r="D38" s="1050">
        <v>3685.741</v>
      </c>
      <c r="E38" s="1050">
        <v>486.45000000000005</v>
      </c>
      <c r="F38" s="1050">
        <f>ROUND(E38/D38*100-100,0)</f>
        <v>-87</v>
      </c>
      <c r="G38" s="1053" t="s">
        <v>802</v>
      </c>
      <c r="H38" s="1048"/>
    </row>
    <row r="39" spans="1:8" s="122" customFormat="1">
      <c r="A39" s="82" t="s">
        <v>66</v>
      </c>
      <c r="B39" s="47" t="s">
        <v>67</v>
      </c>
      <c r="C39" s="82" t="s">
        <v>23</v>
      </c>
      <c r="D39" s="1050">
        <v>4084.759</v>
      </c>
      <c r="E39" s="1050">
        <v>23.1</v>
      </c>
      <c r="F39" s="1050">
        <f>ROUND(E39/D39*100-100,0)</f>
        <v>-99</v>
      </c>
      <c r="G39" s="1053" t="s">
        <v>802</v>
      </c>
      <c r="H39" s="1048"/>
    </row>
    <row r="40" spans="1:8" s="122" customFormat="1">
      <c r="A40" s="82" t="s">
        <v>68</v>
      </c>
      <c r="B40" s="47" t="s">
        <v>69</v>
      </c>
      <c r="C40" s="82"/>
      <c r="D40" s="100"/>
      <c r="E40" s="170"/>
      <c r="F40" s="166"/>
      <c r="G40" s="167"/>
      <c r="H40" s="1048"/>
    </row>
    <row r="41" spans="1:8" s="171" customFormat="1" hidden="1">
      <c r="A41" s="262"/>
      <c r="B41" s="77"/>
      <c r="C41" s="262"/>
      <c r="D41" s="100"/>
      <c r="E41" s="106"/>
      <c r="F41" s="166" t="e">
        <f>ROUND(E41/D41*100-100,0)</f>
        <v>#DIV/0!</v>
      </c>
      <c r="G41" s="167"/>
      <c r="H41" s="1048"/>
    </row>
    <row r="42" spans="1:8" s="171" customFormat="1" ht="34.5" customHeight="1">
      <c r="A42" s="262" t="s">
        <v>70</v>
      </c>
      <c r="B42" s="77" t="s">
        <v>71</v>
      </c>
      <c r="C42" s="72" t="s">
        <v>23</v>
      </c>
      <c r="D42" s="303">
        <f t="shared" ref="D42:E42" si="6">D43+D57</f>
        <v>84942.688999999998</v>
      </c>
      <c r="E42" s="303">
        <f t="shared" si="6"/>
        <v>47731.079999999994</v>
      </c>
      <c r="F42" s="303">
        <f>ROUND(E42/D42*100-100,0)</f>
        <v>-44</v>
      </c>
      <c r="G42" s="167"/>
      <c r="H42" s="1048"/>
    </row>
    <row r="43" spans="1:8" s="122" customFormat="1" ht="41.25" customHeight="1">
      <c r="A43" s="262" t="s">
        <v>72</v>
      </c>
      <c r="B43" s="77" t="s">
        <v>73</v>
      </c>
      <c r="C43" s="262" t="s">
        <v>23</v>
      </c>
      <c r="D43" s="303">
        <f t="shared" ref="D43:E43" si="7">D44+D45+D46+D47+D48+D49+D50+D51+D52+D53+D54+D55+D56</f>
        <v>81886.376999999993</v>
      </c>
      <c r="E43" s="303">
        <f t="shared" si="7"/>
        <v>46265.603999999992</v>
      </c>
      <c r="F43" s="303">
        <f>ROUND(E43/D43*100-100,0)</f>
        <v>-44</v>
      </c>
      <c r="G43" s="167"/>
      <c r="H43" s="1048"/>
    </row>
    <row r="44" spans="1:8" s="122" customFormat="1">
      <c r="A44" s="82" t="s">
        <v>74</v>
      </c>
      <c r="B44" s="47" t="s">
        <v>25</v>
      </c>
      <c r="C44" s="82" t="s">
        <v>23</v>
      </c>
      <c r="D44" s="1054"/>
      <c r="E44" s="170"/>
      <c r="F44" s="166"/>
      <c r="G44" s="167"/>
      <c r="H44" s="1048"/>
    </row>
    <row r="45" spans="1:8" s="122" customFormat="1">
      <c r="A45" s="82" t="s">
        <v>75</v>
      </c>
      <c r="B45" s="47" t="s">
        <v>76</v>
      </c>
      <c r="C45" s="82" t="s">
        <v>23</v>
      </c>
      <c r="D45" s="1055">
        <v>54728.489000000001</v>
      </c>
      <c r="E45" s="1055">
        <v>32131.945</v>
      </c>
      <c r="F45" s="1055">
        <f>ROUND(E45/D45*100-100,0)</f>
        <v>-41</v>
      </c>
      <c r="G45" s="1053" t="s">
        <v>802</v>
      </c>
      <c r="H45" s="1048"/>
    </row>
    <row r="46" spans="1:8" s="122" customFormat="1">
      <c r="A46" s="82" t="s">
        <v>77</v>
      </c>
      <c r="B46" s="47" t="s">
        <v>39</v>
      </c>
      <c r="C46" s="82" t="s">
        <v>23</v>
      </c>
      <c r="D46" s="1054">
        <v>5733.9089999999997</v>
      </c>
      <c r="E46" s="1054">
        <v>2752.9540000000002</v>
      </c>
      <c r="F46" s="1050">
        <f>ROUND(E46/D46*100-100,0)</f>
        <v>-52</v>
      </c>
      <c r="G46" s="1053" t="s">
        <v>802</v>
      </c>
      <c r="H46" s="1048"/>
    </row>
    <row r="47" spans="1:8" s="122" customFormat="1">
      <c r="A47" s="82" t="s">
        <v>78</v>
      </c>
      <c r="B47" s="47" t="s">
        <v>41</v>
      </c>
      <c r="C47" s="82" t="s">
        <v>23</v>
      </c>
      <c r="D47" s="1054">
        <v>283.76400000000001</v>
      </c>
      <c r="E47" s="1054">
        <v>443.10699999999997</v>
      </c>
      <c r="F47" s="1050">
        <f>ROUND(E47/D47*100-100,0)</f>
        <v>56</v>
      </c>
      <c r="G47" s="1053" t="s">
        <v>802</v>
      </c>
      <c r="H47" s="1048"/>
    </row>
    <row r="48" spans="1:8" s="122" customFormat="1">
      <c r="A48" s="82" t="s">
        <v>79</v>
      </c>
      <c r="B48" s="47" t="s">
        <v>80</v>
      </c>
      <c r="C48" s="82" t="s">
        <v>23</v>
      </c>
      <c r="D48" s="1054">
        <v>2032.329</v>
      </c>
      <c r="E48" s="1054">
        <v>486.72</v>
      </c>
      <c r="F48" s="179">
        <f>ROUND(E48/D48*100-100,0)</f>
        <v>-76</v>
      </c>
      <c r="G48" s="1053" t="s">
        <v>802</v>
      </c>
      <c r="H48" s="1048"/>
    </row>
    <row r="49" spans="1:10" s="122" customFormat="1">
      <c r="A49" s="82" t="s">
        <v>81</v>
      </c>
      <c r="B49" s="47" t="s">
        <v>82</v>
      </c>
      <c r="C49" s="82" t="s">
        <v>23</v>
      </c>
      <c r="D49" s="100"/>
      <c r="E49" s="100"/>
      <c r="F49" s="166"/>
      <c r="G49" s="167"/>
      <c r="H49" s="1048"/>
    </row>
    <row r="50" spans="1:10" s="122" customFormat="1" ht="31.5">
      <c r="A50" s="82" t="s">
        <v>83</v>
      </c>
      <c r="B50" s="47" t="s">
        <v>84</v>
      </c>
      <c r="C50" s="82" t="s">
        <v>23</v>
      </c>
      <c r="D50" s="100"/>
      <c r="E50" s="100"/>
      <c r="F50" s="1050"/>
      <c r="G50" s="167"/>
      <c r="H50" s="1048"/>
    </row>
    <row r="51" spans="1:10" s="122" customFormat="1">
      <c r="A51" s="82" t="s">
        <v>85</v>
      </c>
      <c r="B51" s="47" t="s">
        <v>86</v>
      </c>
      <c r="C51" s="82" t="s">
        <v>23</v>
      </c>
      <c r="D51" s="1050">
        <v>747.71699999999998</v>
      </c>
      <c r="E51" s="1050">
        <v>409.36399999999998</v>
      </c>
      <c r="F51" s="1050">
        <f t="shared" ref="F51:F59" si="8">ROUND(E51/D51*100-100,0)</f>
        <v>-45</v>
      </c>
      <c r="G51" s="1053" t="s">
        <v>802</v>
      </c>
      <c r="H51" s="1048"/>
    </row>
    <row r="52" spans="1:10" s="122" customFormat="1">
      <c r="A52" s="82" t="s">
        <v>87</v>
      </c>
      <c r="B52" s="47" t="s">
        <v>88</v>
      </c>
      <c r="C52" s="82" t="s">
        <v>23</v>
      </c>
      <c r="D52" s="1050">
        <v>983.65099999999995</v>
      </c>
      <c r="E52" s="1050">
        <v>540.14</v>
      </c>
      <c r="F52" s="179">
        <f t="shared" si="8"/>
        <v>-45</v>
      </c>
      <c r="G52" s="1053" t="s">
        <v>272</v>
      </c>
      <c r="H52" s="1048"/>
    </row>
    <row r="53" spans="1:10" s="122" customFormat="1">
      <c r="A53" s="82" t="s">
        <v>89</v>
      </c>
      <c r="B53" s="47" t="s">
        <v>65</v>
      </c>
      <c r="C53" s="82" t="s">
        <v>23</v>
      </c>
      <c r="D53" s="1050">
        <v>369.08600000000001</v>
      </c>
      <c r="E53" s="1050">
        <v>1704.28</v>
      </c>
      <c r="F53" s="179">
        <f t="shared" si="8"/>
        <v>362</v>
      </c>
      <c r="G53" s="1053" t="s">
        <v>272</v>
      </c>
      <c r="H53" s="1048"/>
    </row>
    <row r="54" spans="1:10" s="122" customFormat="1">
      <c r="A54" s="82" t="s">
        <v>90</v>
      </c>
      <c r="B54" s="47" t="s">
        <v>91</v>
      </c>
      <c r="C54" s="82" t="s">
        <v>23</v>
      </c>
      <c r="D54" s="1050">
        <v>475.089</v>
      </c>
      <c r="E54" s="1050">
        <v>2209.422</v>
      </c>
      <c r="F54" s="1050">
        <f t="shared" si="8"/>
        <v>365</v>
      </c>
      <c r="G54" s="1053" t="s">
        <v>272</v>
      </c>
      <c r="H54" s="1048"/>
    </row>
    <row r="55" spans="1:10" s="122" customFormat="1">
      <c r="A55" s="82" t="s">
        <v>92</v>
      </c>
      <c r="B55" s="47" t="s">
        <v>93</v>
      </c>
      <c r="C55" s="82" t="s">
        <v>23</v>
      </c>
      <c r="D55" s="1050">
        <v>1818.961</v>
      </c>
      <c r="E55" s="1050">
        <v>670.44100000000003</v>
      </c>
      <c r="F55" s="1050">
        <f t="shared" si="8"/>
        <v>-63</v>
      </c>
      <c r="G55" s="1053" t="s">
        <v>272</v>
      </c>
      <c r="H55" s="1048"/>
    </row>
    <row r="56" spans="1:10" s="122" customFormat="1">
      <c r="A56" s="82" t="s">
        <v>94</v>
      </c>
      <c r="B56" s="47" t="s">
        <v>63</v>
      </c>
      <c r="C56" s="82" t="s">
        <v>23</v>
      </c>
      <c r="D56" s="1050">
        <v>14713.382</v>
      </c>
      <c r="E56" s="1050">
        <v>4917.2309999999998</v>
      </c>
      <c r="F56" s="179">
        <f t="shared" si="8"/>
        <v>-67</v>
      </c>
      <c r="G56" s="1053" t="s">
        <v>802</v>
      </c>
      <c r="H56" s="1048"/>
    </row>
    <row r="57" spans="1:10" s="171" customFormat="1" ht="31.5">
      <c r="A57" s="262" t="s">
        <v>95</v>
      </c>
      <c r="B57" s="77" t="s">
        <v>96</v>
      </c>
      <c r="C57" s="262" t="s">
        <v>23</v>
      </c>
      <c r="D57" s="172">
        <f t="shared" ref="D57:E57" si="9">SUM(D58:D62)</f>
        <v>3056.3119999999999</v>
      </c>
      <c r="E57" s="172">
        <f t="shared" si="9"/>
        <v>1465.4760000000001</v>
      </c>
      <c r="F57" s="166">
        <f t="shared" si="8"/>
        <v>-52</v>
      </c>
      <c r="G57" s="1053"/>
      <c r="H57" s="1048"/>
    </row>
    <row r="58" spans="1:10" s="122" customFormat="1" ht="18.75" customHeight="1">
      <c r="A58" s="82" t="s">
        <v>97</v>
      </c>
      <c r="B58" s="47" t="s">
        <v>98</v>
      </c>
      <c r="C58" s="82" t="s">
        <v>23</v>
      </c>
      <c r="D58" s="1050">
        <v>200.58199999999999</v>
      </c>
      <c r="E58" s="1056">
        <v>820.40300000000002</v>
      </c>
      <c r="F58" s="1050">
        <f t="shared" si="8"/>
        <v>309</v>
      </c>
      <c r="G58" s="1053" t="s">
        <v>272</v>
      </c>
      <c r="H58" s="1048"/>
    </row>
    <row r="59" spans="1:10" s="122" customFormat="1" ht="18.75" customHeight="1">
      <c r="A59" s="82" t="s">
        <v>99</v>
      </c>
      <c r="B59" s="47" t="s">
        <v>100</v>
      </c>
      <c r="C59" s="82" t="s">
        <v>23</v>
      </c>
      <c r="D59" s="1050">
        <v>537.18899999999996</v>
      </c>
      <c r="E59" s="1050"/>
      <c r="F59" s="1050">
        <f t="shared" si="8"/>
        <v>-100</v>
      </c>
      <c r="G59" s="1053" t="s">
        <v>802</v>
      </c>
      <c r="H59" s="1048"/>
    </row>
    <row r="60" spans="1:10" s="122" customFormat="1" ht="18.75" customHeight="1">
      <c r="A60" s="82" t="s">
        <v>101</v>
      </c>
      <c r="B60" s="47" t="s">
        <v>102</v>
      </c>
      <c r="C60" s="82" t="s">
        <v>23</v>
      </c>
      <c r="D60" s="100"/>
      <c r="E60" s="100"/>
      <c r="F60" s="166"/>
      <c r="G60" s="1053"/>
      <c r="H60" s="1048"/>
    </row>
    <row r="61" spans="1:10" s="122" customFormat="1" ht="18.75" customHeight="1">
      <c r="A61" s="82" t="s">
        <v>103</v>
      </c>
      <c r="B61" s="47" t="s">
        <v>104</v>
      </c>
      <c r="C61" s="82" t="s">
        <v>23</v>
      </c>
      <c r="D61" s="100"/>
      <c r="E61" s="100"/>
      <c r="F61" s="166"/>
      <c r="G61" s="1053"/>
      <c r="H61" s="1048"/>
    </row>
    <row r="62" spans="1:10" s="173" customFormat="1" ht="18.75" customHeight="1">
      <c r="A62" s="82" t="s">
        <v>105</v>
      </c>
      <c r="B62" s="47" t="s">
        <v>106</v>
      </c>
      <c r="C62" s="94" t="s">
        <v>23</v>
      </c>
      <c r="D62" s="1050">
        <v>2318.5410000000002</v>
      </c>
      <c r="E62" s="1050">
        <v>645.07299999999998</v>
      </c>
      <c r="F62" s="1050">
        <f>ROUND(E62/D62*100-100,0)</f>
        <v>-72</v>
      </c>
      <c r="G62" s="1053" t="s">
        <v>272</v>
      </c>
      <c r="H62" s="1048"/>
    </row>
    <row r="63" spans="1:10" s="174" customFormat="1" ht="29.25" customHeight="1">
      <c r="A63" s="262" t="s">
        <v>138</v>
      </c>
      <c r="B63" s="77" t="s">
        <v>107</v>
      </c>
      <c r="C63" s="262"/>
      <c r="D63" s="172">
        <v>11977.312</v>
      </c>
      <c r="E63" s="172"/>
      <c r="F63" s="172">
        <f>ROUND(E63/D63*100-100,0)</f>
        <v>-100</v>
      </c>
      <c r="G63" s="1053" t="s">
        <v>802</v>
      </c>
      <c r="H63" s="1048"/>
    </row>
    <row r="64" spans="1:10" s="171" customFormat="1" ht="22.5" customHeight="1">
      <c r="A64" s="262" t="s">
        <v>108</v>
      </c>
      <c r="B64" s="77" t="s">
        <v>109</v>
      </c>
      <c r="C64" s="262" t="s">
        <v>23</v>
      </c>
      <c r="D64" s="83">
        <f>D16+D42+D63</f>
        <v>363418.99900000001</v>
      </c>
      <c r="E64" s="100">
        <f>E16+E42+E63</f>
        <v>200882.56379999997</v>
      </c>
      <c r="F64" s="166">
        <f>ROUND(E64/D64*100-100,0)</f>
        <v>-45</v>
      </c>
      <c r="G64" s="167"/>
      <c r="H64" s="1048"/>
      <c r="I64" s="1049"/>
      <c r="J64" s="1049"/>
    </row>
    <row r="65" spans="1:8" s="171" customFormat="1" ht="27" customHeight="1">
      <c r="A65" s="262" t="s">
        <v>110</v>
      </c>
      <c r="B65" s="77" t="s">
        <v>111</v>
      </c>
      <c r="C65" s="262" t="s">
        <v>23</v>
      </c>
      <c r="D65" s="100">
        <f>D67+D66-D64</f>
        <v>0</v>
      </c>
      <c r="E65" s="100">
        <f>E67+E66-E64</f>
        <v>-45509.347799999989</v>
      </c>
      <c r="F65" s="167"/>
      <c r="G65" s="167"/>
      <c r="H65" s="1048"/>
    </row>
    <row r="66" spans="1:8" s="171" customFormat="1" ht="57" customHeight="1">
      <c r="A66" s="262"/>
      <c r="B66" s="77" t="s">
        <v>112</v>
      </c>
      <c r="C66" s="262"/>
      <c r="D66" s="100">
        <v>4334.7560000000003</v>
      </c>
      <c r="E66" s="170"/>
      <c r="F66" s="167"/>
      <c r="G66" s="167"/>
      <c r="H66" s="1048"/>
    </row>
    <row r="67" spans="1:8" s="171" customFormat="1">
      <c r="A67" s="262" t="s">
        <v>113</v>
      </c>
      <c r="B67" s="77" t="s">
        <v>114</v>
      </c>
      <c r="C67" s="262" t="s">
        <v>23</v>
      </c>
      <c r="D67" s="83">
        <v>359084.24300000002</v>
      </c>
      <c r="E67" s="170">
        <v>155373.21599999999</v>
      </c>
      <c r="F67" s="167"/>
      <c r="G67" s="167"/>
      <c r="H67" s="1048"/>
    </row>
    <row r="68" spans="1:8" s="171" customFormat="1">
      <c r="A68" s="262" t="s">
        <v>115</v>
      </c>
      <c r="B68" s="95" t="s">
        <v>116</v>
      </c>
      <c r="C68" s="262" t="s">
        <v>117</v>
      </c>
      <c r="D68" s="100">
        <v>1012815.355</v>
      </c>
      <c r="E68" s="1057">
        <v>739190.73399999994</v>
      </c>
      <c r="F68" s="167"/>
      <c r="G68" s="167"/>
      <c r="H68" s="1048"/>
    </row>
    <row r="69" spans="1:8" s="171" customFormat="1" ht="24" customHeight="1">
      <c r="A69" s="262"/>
      <c r="B69" s="95" t="s">
        <v>128</v>
      </c>
      <c r="C69" s="262"/>
      <c r="D69" s="1057">
        <f>D67/D68</f>
        <v>0.3545406783450672</v>
      </c>
      <c r="E69" s="1058">
        <f>E67/E68</f>
        <v>0.2101936737751369</v>
      </c>
      <c r="F69" s="100"/>
      <c r="G69" s="100"/>
      <c r="H69" s="1059"/>
    </row>
    <row r="70" spans="1:8" s="176" customFormat="1" ht="23.25" customHeight="1">
      <c r="A70" s="1685" t="s">
        <v>118</v>
      </c>
      <c r="B70" s="1686" t="s">
        <v>119</v>
      </c>
      <c r="C70" s="261" t="s">
        <v>9</v>
      </c>
      <c r="D70" s="172" t="s">
        <v>803</v>
      </c>
      <c r="E70" s="1060">
        <v>0.17099003270010918</v>
      </c>
      <c r="F70" s="102"/>
      <c r="G70" s="102"/>
      <c r="H70" s="1061"/>
    </row>
    <row r="71" spans="1:8" s="176" customFormat="1" ht="15.75" customHeight="1">
      <c r="A71" s="1685"/>
      <c r="B71" s="1687"/>
      <c r="C71" s="261" t="s">
        <v>117</v>
      </c>
      <c r="D71" s="100">
        <v>200629</v>
      </c>
      <c r="E71" s="172">
        <v>152464.087</v>
      </c>
      <c r="F71" s="102"/>
      <c r="G71" s="102"/>
      <c r="H71" s="1061"/>
    </row>
    <row r="72" spans="1:8" s="176" customFormat="1" ht="36" hidden="1" customHeight="1">
      <c r="A72" s="261"/>
      <c r="B72" s="99"/>
      <c r="C72" s="261"/>
      <c r="D72" s="100"/>
      <c r="E72" s="101"/>
      <c r="F72" s="102"/>
      <c r="G72" s="102"/>
      <c r="H72" s="1061"/>
    </row>
    <row r="73" spans="1:8" s="122" customFormat="1" hidden="1">
      <c r="A73" s="104"/>
      <c r="B73" s="105" t="s">
        <v>120</v>
      </c>
      <c r="C73" s="104"/>
      <c r="D73" s="100"/>
      <c r="E73" s="42"/>
      <c r="F73" s="74"/>
      <c r="G73" s="74"/>
      <c r="H73" s="120"/>
    </row>
    <row r="74" spans="1:8" s="122" customFormat="1" ht="31.5" hidden="1">
      <c r="A74" s="82"/>
      <c r="B74" s="77" t="s">
        <v>121</v>
      </c>
      <c r="C74" s="82" t="s">
        <v>122</v>
      </c>
      <c r="D74" s="100"/>
      <c r="E74" s="42"/>
      <c r="F74" s="74"/>
      <c r="G74" s="74"/>
      <c r="H74" s="120"/>
    </row>
    <row r="75" spans="1:8" s="122" customFormat="1" hidden="1">
      <c r="A75" s="104"/>
      <c r="B75" s="107" t="s">
        <v>123</v>
      </c>
      <c r="C75" s="104"/>
      <c r="D75" s="100"/>
      <c r="E75" s="42"/>
      <c r="F75" s="74"/>
      <c r="G75" s="74"/>
      <c r="H75" s="120"/>
    </row>
    <row r="76" spans="1:8" s="122" customFormat="1" hidden="1">
      <c r="A76" s="108"/>
      <c r="B76" s="108" t="s">
        <v>124</v>
      </c>
      <c r="C76" s="109" t="s">
        <v>122</v>
      </c>
      <c r="D76" s="100"/>
      <c r="E76" s="42"/>
      <c r="F76" s="74"/>
      <c r="G76" s="74"/>
      <c r="H76" s="120"/>
    </row>
    <row r="77" spans="1:8" s="122" customFormat="1" hidden="1">
      <c r="A77" s="82"/>
      <c r="B77" s="47" t="s">
        <v>125</v>
      </c>
      <c r="C77" s="109" t="s">
        <v>122</v>
      </c>
      <c r="D77" s="100"/>
      <c r="E77" s="42"/>
      <c r="F77" s="74"/>
      <c r="G77" s="74"/>
      <c r="H77" s="120"/>
    </row>
    <row r="78" spans="1:8" s="171" customFormat="1" hidden="1">
      <c r="A78" s="104"/>
      <c r="B78" s="104" t="s">
        <v>126</v>
      </c>
      <c r="C78" s="262" t="s">
        <v>127</v>
      </c>
      <c r="D78" s="100"/>
      <c r="E78" s="106"/>
      <c r="F78" s="110"/>
      <c r="G78" s="345"/>
      <c r="H78" s="345"/>
    </row>
    <row r="79" spans="1:8" s="122" customFormat="1" hidden="1">
      <c r="A79" s="262"/>
      <c r="B79" s="107" t="s">
        <v>123</v>
      </c>
      <c r="C79" s="262"/>
      <c r="D79" s="100"/>
      <c r="E79" s="42"/>
      <c r="F79" s="74"/>
      <c r="G79" s="120"/>
      <c r="H79" s="120"/>
    </row>
    <row r="80" spans="1:8" s="122" customFormat="1" hidden="1">
      <c r="A80" s="82"/>
      <c r="B80" s="108" t="s">
        <v>124</v>
      </c>
      <c r="C80" s="82" t="s">
        <v>127</v>
      </c>
      <c r="D80" s="113"/>
      <c r="E80" s="42"/>
      <c r="F80" s="74"/>
      <c r="G80" s="120"/>
      <c r="H80" s="120"/>
    </row>
    <row r="81" spans="1:8" s="122" customFormat="1" hidden="1">
      <c r="A81" s="82"/>
      <c r="B81" s="47" t="s">
        <v>125</v>
      </c>
      <c r="C81" s="82" t="s">
        <v>127</v>
      </c>
      <c r="D81" s="113"/>
      <c r="E81" s="42"/>
      <c r="F81" s="74"/>
      <c r="G81" s="120"/>
      <c r="H81" s="120"/>
    </row>
    <row r="82" spans="1:8" s="114" customFormat="1">
      <c r="D82" s="115"/>
      <c r="E82" s="50"/>
      <c r="F82" s="51"/>
      <c r="G82" s="51"/>
      <c r="H82" s="51"/>
    </row>
    <row r="83" spans="1:8" s="114" customFormat="1">
      <c r="D83" s="115"/>
      <c r="E83" s="50"/>
      <c r="F83" s="51"/>
      <c r="G83" s="51"/>
      <c r="H83" s="51"/>
    </row>
    <row r="84" spans="1:8" s="114" customFormat="1">
      <c r="D84" s="115"/>
      <c r="E84" s="50"/>
      <c r="F84" s="51"/>
      <c r="G84" s="51"/>
      <c r="H84" s="51"/>
    </row>
    <row r="85" spans="1:8" s="122" customFormat="1">
      <c r="A85" s="656"/>
      <c r="B85" s="1062" t="s">
        <v>804</v>
      </c>
      <c r="C85" s="1063"/>
      <c r="D85" s="1064"/>
      <c r="E85" s="1065"/>
      <c r="F85" s="1066"/>
      <c r="G85" s="1067" t="s">
        <v>805</v>
      </c>
      <c r="H85" s="716"/>
    </row>
    <row r="86" spans="1:8" s="122" customFormat="1" ht="30.75" customHeight="1">
      <c r="A86" s="656"/>
      <c r="B86" s="1065"/>
      <c r="C86" s="1063"/>
      <c r="D86" s="1064"/>
      <c r="E86" s="1065"/>
      <c r="F86" s="1066"/>
      <c r="G86" s="1067"/>
      <c r="H86" s="716"/>
    </row>
    <row r="87" spans="1:8" s="122" customFormat="1">
      <c r="A87" s="656"/>
      <c r="B87" s="1062" t="s">
        <v>443</v>
      </c>
      <c r="C87" s="1068"/>
      <c r="D87" s="1065"/>
      <c r="E87" s="1065"/>
      <c r="F87" s="1066"/>
      <c r="G87" s="1069" t="s">
        <v>806</v>
      </c>
      <c r="H87" s="716"/>
    </row>
    <row r="88" spans="1:8" s="122" customFormat="1" ht="30.75" customHeight="1">
      <c r="A88" s="656"/>
      <c r="B88" s="1065"/>
      <c r="C88" s="1070"/>
      <c r="D88" s="1065"/>
      <c r="E88" s="1065"/>
      <c r="F88" s="1066"/>
      <c r="G88" s="1069"/>
      <c r="H88" s="716"/>
    </row>
    <row r="89" spans="1:8" s="122" customFormat="1">
      <c r="A89" s="656"/>
      <c r="B89" s="1688" t="s">
        <v>807</v>
      </c>
      <c r="C89" s="1688"/>
      <c r="D89" s="1071"/>
      <c r="E89" s="1071"/>
      <c r="F89" s="1066"/>
      <c r="G89" s="1069" t="s">
        <v>808</v>
      </c>
      <c r="H89" s="716"/>
    </row>
    <row r="90" spans="1:8" s="122" customFormat="1" ht="33.75" customHeight="1">
      <c r="A90" s="656"/>
      <c r="B90" s="1065"/>
      <c r="C90" s="1065"/>
      <c r="D90" s="1065"/>
      <c r="E90" s="1065"/>
      <c r="F90" s="1066"/>
      <c r="G90" s="1069"/>
      <c r="H90" s="716"/>
    </row>
    <row r="91" spans="1:8" s="122" customFormat="1">
      <c r="A91" s="656"/>
      <c r="B91" s="1070" t="s">
        <v>809</v>
      </c>
      <c r="C91" s="1065"/>
      <c r="D91" s="1065"/>
      <c r="E91" s="1065"/>
      <c r="F91" s="1066"/>
      <c r="G91" s="1069" t="s">
        <v>810</v>
      </c>
      <c r="H91" s="716"/>
    </row>
    <row r="92" spans="1:8" s="122" customFormat="1" ht="30" customHeight="1">
      <c r="A92" s="656"/>
      <c r="B92" s="1065"/>
      <c r="C92" s="1065"/>
      <c r="D92" s="1065"/>
      <c r="E92" s="1065"/>
      <c r="F92" s="1066"/>
      <c r="G92" s="1069"/>
      <c r="H92" s="716"/>
    </row>
    <row r="93" spans="1:8" s="122" customFormat="1">
      <c r="A93" s="656"/>
      <c r="B93" s="1062" t="s">
        <v>811</v>
      </c>
      <c r="C93" s="1065"/>
      <c r="D93" s="1065"/>
      <c r="E93" s="1065"/>
      <c r="F93" s="1066"/>
      <c r="G93" s="1069" t="s">
        <v>812</v>
      </c>
      <c r="H93" s="716"/>
    </row>
    <row r="94" spans="1:8" s="122" customFormat="1" ht="27.75" customHeight="1">
      <c r="A94" s="656"/>
      <c r="B94" s="656"/>
      <c r="C94" s="716"/>
      <c r="D94" s="716"/>
      <c r="E94" s="716"/>
      <c r="F94" s="1066"/>
      <c r="G94" s="716"/>
      <c r="H94" s="716"/>
    </row>
    <row r="95" spans="1:8" ht="33" customHeight="1">
      <c r="A95" s="656" t="s">
        <v>813</v>
      </c>
      <c r="B95" s="656" t="s">
        <v>814</v>
      </c>
      <c r="C95" s="716"/>
      <c r="D95" s="716"/>
      <c r="E95" s="716"/>
      <c r="F95" s="716"/>
      <c r="G95" s="716"/>
      <c r="H95" s="716"/>
    </row>
    <row r="96" spans="1:8" ht="31.5" customHeight="1">
      <c r="A96" s="656"/>
      <c r="B96" s="656" t="s">
        <v>815</v>
      </c>
      <c r="C96" s="716"/>
      <c r="D96" s="716"/>
      <c r="E96" s="716"/>
      <c r="F96" s="716"/>
      <c r="G96" s="716"/>
      <c r="H96" s="716"/>
    </row>
    <row r="97" spans="1:8" ht="29.25" customHeight="1">
      <c r="A97" s="656"/>
      <c r="B97" s="656" t="s">
        <v>816</v>
      </c>
      <c r="C97" s="716"/>
      <c r="D97" s="716"/>
      <c r="E97" s="716"/>
      <c r="F97" s="716"/>
      <c r="G97" s="716"/>
      <c r="H97" s="716"/>
    </row>
    <row r="98" spans="1:8">
      <c r="C98" s="1"/>
      <c r="D98" s="1"/>
      <c r="E98" s="1"/>
      <c r="F98" s="1"/>
      <c r="G98" s="1"/>
      <c r="H98" s="1"/>
    </row>
    <row r="99" spans="1:8" s="3" customFormat="1">
      <c r="A99" s="1"/>
      <c r="B99" s="2"/>
      <c r="C99" s="1"/>
      <c r="D99" s="39"/>
      <c r="E99" s="40"/>
      <c r="F99" s="41"/>
      <c r="G99" s="41"/>
      <c r="H99" s="41"/>
    </row>
    <row r="100" spans="1:8" s="3" customFormat="1">
      <c r="A100" s="1"/>
      <c r="B100" s="2"/>
      <c r="C100" s="1"/>
      <c r="D100" s="39"/>
      <c r="E100" s="40"/>
      <c r="F100" s="41"/>
      <c r="G100" s="41"/>
      <c r="H100" s="41"/>
    </row>
    <row r="101" spans="1:8" s="3" customFormat="1">
      <c r="A101" s="1"/>
      <c r="B101" s="2"/>
      <c r="C101" s="1"/>
      <c r="D101" s="39"/>
      <c r="E101" s="40"/>
      <c r="F101" s="41"/>
      <c r="G101" s="41"/>
      <c r="H101" s="41"/>
    </row>
    <row r="102" spans="1:8" s="3" customFormat="1">
      <c r="A102" s="1"/>
      <c r="B102" s="2"/>
      <c r="C102" s="1"/>
      <c r="D102" s="39"/>
      <c r="E102" s="40"/>
      <c r="F102" s="41"/>
      <c r="G102" s="41"/>
      <c r="H102" s="41"/>
    </row>
    <row r="103" spans="1:8" s="3" customFormat="1">
      <c r="A103" s="1"/>
      <c r="B103" s="2"/>
      <c r="C103" s="1"/>
      <c r="D103" s="39"/>
      <c r="E103" s="40"/>
      <c r="F103" s="41"/>
      <c r="G103" s="41"/>
      <c r="H103" s="41"/>
    </row>
    <row r="104" spans="1:8" s="3" customFormat="1">
      <c r="A104" s="1"/>
      <c r="B104" s="2"/>
      <c r="C104" s="1"/>
      <c r="D104" s="39"/>
      <c r="E104" s="40"/>
      <c r="F104" s="41"/>
      <c r="G104" s="41"/>
      <c r="H104" s="41"/>
    </row>
    <row r="105" spans="1:8" s="3" customFormat="1">
      <c r="A105" s="1"/>
      <c r="B105" s="2"/>
      <c r="C105" s="1"/>
      <c r="D105" s="39"/>
      <c r="E105" s="40"/>
      <c r="F105" s="41"/>
      <c r="G105" s="41"/>
      <c r="H105" s="41"/>
    </row>
    <row r="106" spans="1:8" s="3" customFormat="1">
      <c r="A106" s="1"/>
      <c r="B106" s="2"/>
      <c r="C106" s="1"/>
      <c r="D106" s="39"/>
      <c r="E106" s="40"/>
      <c r="F106" s="41"/>
      <c r="G106" s="41"/>
      <c r="H106" s="41"/>
    </row>
    <row r="107" spans="1:8" s="3" customFormat="1">
      <c r="A107" s="1"/>
      <c r="B107" s="2"/>
      <c r="C107" s="1"/>
      <c r="D107" s="39"/>
      <c r="E107" s="40"/>
      <c r="F107" s="41"/>
      <c r="G107" s="41"/>
      <c r="H107" s="41"/>
    </row>
    <row r="108" spans="1:8" s="3" customFormat="1">
      <c r="A108" s="1"/>
      <c r="B108" s="2"/>
      <c r="C108" s="1"/>
      <c r="D108" s="39"/>
      <c r="E108" s="40"/>
      <c r="F108" s="41"/>
      <c r="G108" s="41"/>
      <c r="H108" s="41"/>
    </row>
    <row r="109" spans="1:8" s="3" customFormat="1">
      <c r="A109" s="1"/>
      <c r="B109" s="2"/>
      <c r="C109" s="1"/>
      <c r="D109" s="39"/>
      <c r="E109" s="40"/>
      <c r="F109" s="41"/>
      <c r="G109" s="41"/>
      <c r="H109" s="41"/>
    </row>
    <row r="110" spans="1:8" s="3" customFormat="1">
      <c r="A110" s="1"/>
      <c r="B110" s="2"/>
      <c r="C110" s="1"/>
      <c r="D110" s="39"/>
      <c r="E110" s="40"/>
      <c r="F110" s="41"/>
      <c r="G110" s="41"/>
      <c r="H110" s="41"/>
    </row>
    <row r="111" spans="1:8" s="3" customFormat="1">
      <c r="A111" s="1"/>
      <c r="B111" s="2"/>
      <c r="C111" s="1"/>
      <c r="D111" s="39"/>
      <c r="E111" s="40"/>
      <c r="F111" s="41"/>
      <c r="G111" s="41"/>
      <c r="H111" s="41"/>
    </row>
    <row r="112" spans="1:8" s="3" customFormat="1">
      <c r="A112" s="1"/>
      <c r="B112" s="2"/>
      <c r="C112" s="1"/>
      <c r="D112" s="39"/>
      <c r="E112" s="40"/>
      <c r="F112" s="41"/>
      <c r="G112" s="41"/>
      <c r="H112" s="41"/>
    </row>
    <row r="113" spans="1:8" s="3" customFormat="1">
      <c r="A113" s="1"/>
      <c r="B113" s="2"/>
      <c r="C113" s="1"/>
      <c r="D113" s="39"/>
      <c r="E113" s="40"/>
      <c r="F113" s="41"/>
      <c r="G113" s="41"/>
      <c r="H113" s="41"/>
    </row>
    <row r="114" spans="1:8" s="3" customFormat="1">
      <c r="A114" s="1"/>
      <c r="B114" s="2"/>
      <c r="C114" s="1"/>
      <c r="D114" s="39"/>
      <c r="E114" s="40"/>
      <c r="F114" s="41"/>
      <c r="G114" s="41"/>
      <c r="H114" s="41"/>
    </row>
    <row r="115" spans="1:8" s="3" customFormat="1">
      <c r="A115" s="1"/>
      <c r="B115" s="2"/>
      <c r="C115" s="1"/>
      <c r="D115" s="39"/>
      <c r="E115" s="40"/>
      <c r="F115" s="41"/>
      <c r="G115" s="41"/>
      <c r="H115" s="41"/>
    </row>
    <row r="116" spans="1:8" s="3" customFormat="1">
      <c r="A116" s="1"/>
      <c r="B116" s="2"/>
      <c r="C116" s="1"/>
      <c r="D116" s="39"/>
      <c r="E116" s="40"/>
      <c r="F116" s="41"/>
      <c r="G116" s="41"/>
      <c r="H116" s="41"/>
    </row>
    <row r="117" spans="1:8" s="3" customFormat="1">
      <c r="A117" s="1"/>
      <c r="B117" s="2"/>
      <c r="C117" s="1"/>
      <c r="D117" s="39"/>
      <c r="E117" s="40"/>
      <c r="F117" s="41"/>
      <c r="G117" s="41"/>
      <c r="H117" s="41"/>
    </row>
    <row r="118" spans="1:8" s="3" customFormat="1">
      <c r="A118" s="1"/>
      <c r="B118" s="2"/>
      <c r="C118" s="1"/>
      <c r="D118" s="39"/>
      <c r="E118" s="40"/>
      <c r="F118" s="41"/>
      <c r="G118" s="41"/>
      <c r="H118" s="41"/>
    </row>
    <row r="119" spans="1:8" s="3" customFormat="1">
      <c r="A119" s="1"/>
      <c r="B119" s="2"/>
      <c r="C119" s="1"/>
      <c r="D119" s="39"/>
      <c r="E119" s="40"/>
      <c r="F119" s="41"/>
      <c r="G119" s="41"/>
      <c r="H119" s="41"/>
    </row>
    <row r="120" spans="1:8" s="3" customFormat="1">
      <c r="A120" s="1"/>
      <c r="B120" s="2"/>
      <c r="C120" s="1"/>
      <c r="D120" s="39"/>
      <c r="E120" s="40"/>
      <c r="F120" s="41"/>
      <c r="G120" s="41"/>
      <c r="H120" s="41"/>
    </row>
    <row r="121" spans="1:8" s="3" customFormat="1">
      <c r="A121" s="1"/>
      <c r="B121" s="2"/>
      <c r="C121" s="1"/>
      <c r="D121" s="39"/>
      <c r="E121" s="40"/>
      <c r="F121" s="41"/>
      <c r="G121" s="41"/>
      <c r="H121" s="41"/>
    </row>
    <row r="122" spans="1:8" s="3" customFormat="1">
      <c r="A122" s="1"/>
      <c r="B122" s="2"/>
      <c r="C122" s="1"/>
      <c r="D122" s="39"/>
      <c r="E122" s="40"/>
      <c r="F122" s="41"/>
      <c r="G122" s="41"/>
      <c r="H122" s="41"/>
    </row>
    <row r="123" spans="1:8" s="3" customFormat="1">
      <c r="A123" s="1"/>
      <c r="B123" s="2"/>
      <c r="C123" s="1"/>
      <c r="D123" s="39"/>
      <c r="E123" s="40"/>
      <c r="F123" s="41"/>
      <c r="G123" s="41"/>
      <c r="H123" s="41"/>
    </row>
    <row r="124" spans="1:8" s="3" customFormat="1">
      <c r="A124" s="1"/>
      <c r="B124" s="2"/>
      <c r="C124" s="1"/>
      <c r="D124" s="39"/>
      <c r="E124" s="40"/>
      <c r="F124" s="41"/>
      <c r="G124" s="41"/>
      <c r="H124" s="41"/>
    </row>
    <row r="125" spans="1:8" s="3" customFormat="1">
      <c r="A125" s="1"/>
      <c r="B125" s="2"/>
      <c r="C125" s="1"/>
      <c r="D125" s="39"/>
      <c r="E125" s="40"/>
      <c r="F125" s="41"/>
      <c r="G125" s="41"/>
      <c r="H125" s="41"/>
    </row>
    <row r="126" spans="1:8" s="3" customFormat="1">
      <c r="A126" s="1"/>
      <c r="B126" s="2"/>
      <c r="C126" s="1"/>
      <c r="D126" s="39"/>
      <c r="E126" s="40"/>
      <c r="F126" s="41"/>
      <c r="G126" s="41"/>
      <c r="H126" s="41"/>
    </row>
    <row r="127" spans="1:8" s="3" customFormat="1">
      <c r="A127" s="1"/>
      <c r="B127" s="2"/>
      <c r="C127" s="1"/>
      <c r="D127" s="39"/>
      <c r="E127" s="40"/>
      <c r="F127" s="41"/>
      <c r="G127" s="41"/>
      <c r="H127" s="41"/>
    </row>
    <row r="128" spans="1:8" s="3" customFormat="1">
      <c r="A128" s="1"/>
      <c r="B128" s="2"/>
      <c r="C128" s="1"/>
      <c r="D128" s="39"/>
      <c r="E128" s="40"/>
      <c r="F128" s="41"/>
      <c r="G128" s="41"/>
      <c r="H128" s="41"/>
    </row>
    <row r="129" spans="1:8" s="3" customFormat="1">
      <c r="A129" s="1"/>
      <c r="B129" s="2"/>
      <c r="C129" s="1"/>
      <c r="D129" s="39"/>
      <c r="E129" s="40"/>
      <c r="F129" s="41"/>
      <c r="G129" s="41"/>
      <c r="H129" s="41"/>
    </row>
    <row r="130" spans="1:8" s="3" customFormat="1">
      <c r="A130" s="1"/>
      <c r="B130" s="2"/>
      <c r="C130" s="1"/>
      <c r="D130" s="39"/>
      <c r="E130" s="40"/>
      <c r="F130" s="41"/>
      <c r="G130" s="41"/>
      <c r="H130" s="41"/>
    </row>
    <row r="131" spans="1:8" s="3" customFormat="1">
      <c r="A131" s="1"/>
      <c r="B131" s="2"/>
      <c r="C131" s="1"/>
      <c r="D131" s="39"/>
      <c r="E131" s="40"/>
      <c r="F131" s="41"/>
      <c r="G131" s="41"/>
      <c r="H131" s="41"/>
    </row>
    <row r="132" spans="1:8" s="3" customFormat="1">
      <c r="A132" s="1"/>
      <c r="B132" s="2"/>
      <c r="C132" s="1"/>
      <c r="D132" s="39"/>
      <c r="E132" s="40"/>
      <c r="F132" s="41"/>
      <c r="G132" s="41"/>
      <c r="H132" s="41"/>
    </row>
    <row r="133" spans="1:8" s="3" customFormat="1">
      <c r="A133" s="1"/>
      <c r="B133" s="2"/>
      <c r="C133" s="1"/>
      <c r="D133" s="39"/>
      <c r="E133" s="40"/>
      <c r="F133" s="41"/>
      <c r="G133" s="41"/>
      <c r="H133" s="41"/>
    </row>
    <row r="134" spans="1:8" s="3" customFormat="1">
      <c r="A134" s="1"/>
      <c r="B134" s="2"/>
      <c r="C134" s="1"/>
      <c r="D134" s="39"/>
      <c r="E134" s="40"/>
      <c r="F134" s="41"/>
      <c r="G134" s="41"/>
      <c r="H134" s="41"/>
    </row>
    <row r="135" spans="1:8" s="3" customFormat="1">
      <c r="A135" s="1"/>
      <c r="B135" s="2"/>
      <c r="C135" s="1"/>
      <c r="D135" s="39"/>
      <c r="E135" s="40"/>
      <c r="F135" s="41"/>
      <c r="G135" s="41"/>
      <c r="H135" s="41"/>
    </row>
    <row r="136" spans="1:8" s="3" customFormat="1">
      <c r="A136" s="1"/>
      <c r="B136" s="2"/>
      <c r="C136" s="1"/>
      <c r="D136" s="39"/>
      <c r="E136" s="40"/>
      <c r="F136" s="41"/>
      <c r="G136" s="41"/>
      <c r="H136" s="41"/>
    </row>
    <row r="137" spans="1:8" s="3" customFormat="1">
      <c r="A137" s="1"/>
      <c r="B137" s="2"/>
      <c r="C137" s="1"/>
      <c r="D137" s="39"/>
      <c r="E137" s="40"/>
      <c r="F137" s="41"/>
      <c r="G137" s="41"/>
      <c r="H137" s="41"/>
    </row>
    <row r="138" spans="1:8" s="3" customFormat="1">
      <c r="A138" s="1"/>
      <c r="B138" s="2"/>
      <c r="C138" s="1"/>
      <c r="D138" s="39"/>
      <c r="E138" s="40"/>
      <c r="F138" s="41"/>
      <c r="G138" s="41"/>
      <c r="H138" s="41"/>
    </row>
    <row r="139" spans="1:8" s="3" customFormat="1">
      <c r="A139" s="1"/>
      <c r="B139" s="2"/>
      <c r="C139" s="1"/>
      <c r="D139" s="39"/>
      <c r="E139" s="40"/>
      <c r="F139" s="41"/>
      <c r="G139" s="41"/>
      <c r="H139" s="41"/>
    </row>
    <row r="140" spans="1:8" s="3" customFormat="1">
      <c r="A140" s="1"/>
      <c r="B140" s="2"/>
      <c r="C140" s="1"/>
      <c r="D140" s="39"/>
      <c r="E140" s="40"/>
      <c r="F140" s="41"/>
      <c r="G140" s="41"/>
      <c r="H140" s="41"/>
    </row>
    <row r="141" spans="1:8" s="3" customFormat="1">
      <c r="A141" s="1"/>
      <c r="B141" s="2"/>
      <c r="C141" s="1"/>
      <c r="D141" s="39"/>
      <c r="E141" s="40"/>
      <c r="F141" s="41"/>
      <c r="G141" s="41"/>
      <c r="H141" s="41"/>
    </row>
    <row r="142" spans="1:8" s="3" customFormat="1">
      <c r="A142" s="1"/>
      <c r="B142" s="2"/>
      <c r="C142" s="1"/>
      <c r="D142" s="39"/>
      <c r="E142" s="40"/>
      <c r="F142" s="41"/>
      <c r="G142" s="41"/>
      <c r="H142" s="41"/>
    </row>
    <row r="143" spans="1:8" s="3" customFormat="1">
      <c r="A143" s="1"/>
      <c r="B143" s="2"/>
      <c r="C143" s="1"/>
      <c r="D143" s="39"/>
      <c r="E143" s="40"/>
      <c r="F143" s="41"/>
      <c r="G143" s="41"/>
      <c r="H143" s="41"/>
    </row>
    <row r="144" spans="1:8" s="3" customFormat="1">
      <c r="A144" s="1"/>
      <c r="B144" s="2"/>
      <c r="C144" s="1"/>
      <c r="D144" s="39"/>
      <c r="E144" s="40"/>
      <c r="F144" s="41"/>
      <c r="G144" s="41"/>
      <c r="H144" s="41"/>
    </row>
    <row r="145" spans="1:8" s="3" customFormat="1">
      <c r="A145" s="1"/>
      <c r="B145" s="2"/>
      <c r="C145" s="1"/>
      <c r="D145" s="39"/>
      <c r="E145" s="40"/>
      <c r="F145" s="41"/>
      <c r="G145" s="41"/>
      <c r="H145" s="41"/>
    </row>
    <row r="146" spans="1:8" s="3" customFormat="1">
      <c r="A146" s="1"/>
      <c r="B146" s="2"/>
      <c r="C146" s="1"/>
      <c r="D146" s="39"/>
      <c r="E146" s="40"/>
      <c r="F146" s="41"/>
      <c r="G146" s="41"/>
      <c r="H146" s="41"/>
    </row>
    <row r="147" spans="1:8" s="3" customFormat="1">
      <c r="A147" s="1"/>
      <c r="B147" s="2"/>
      <c r="C147" s="1"/>
      <c r="D147" s="39"/>
      <c r="E147" s="40"/>
      <c r="F147" s="41"/>
      <c r="G147" s="41"/>
      <c r="H147" s="41"/>
    </row>
    <row r="148" spans="1:8" s="3" customFormat="1">
      <c r="A148" s="1"/>
      <c r="B148" s="2"/>
      <c r="C148" s="1"/>
      <c r="D148" s="39"/>
      <c r="E148" s="40"/>
      <c r="F148" s="41"/>
      <c r="G148" s="41"/>
      <c r="H148" s="41"/>
    </row>
    <row r="149" spans="1:8" s="3" customFormat="1">
      <c r="A149" s="1"/>
      <c r="B149" s="2"/>
      <c r="C149" s="1"/>
      <c r="D149" s="39"/>
      <c r="E149" s="40"/>
      <c r="F149" s="41"/>
      <c r="G149" s="41"/>
      <c r="H149" s="41"/>
    </row>
    <row r="150" spans="1:8" s="3" customFormat="1">
      <c r="A150" s="1"/>
      <c r="B150" s="2"/>
      <c r="C150" s="1"/>
      <c r="D150" s="39"/>
      <c r="E150" s="40"/>
      <c r="F150" s="41"/>
      <c r="G150" s="41"/>
      <c r="H150" s="41"/>
    </row>
    <row r="151" spans="1:8" s="3" customFormat="1">
      <c r="A151" s="1"/>
      <c r="B151" s="2"/>
      <c r="C151" s="1"/>
      <c r="D151" s="39"/>
      <c r="E151" s="40"/>
      <c r="F151" s="41"/>
      <c r="G151" s="41"/>
      <c r="H151" s="41"/>
    </row>
    <row r="152" spans="1:8" s="3" customFormat="1">
      <c r="A152" s="1"/>
      <c r="B152" s="2"/>
      <c r="C152" s="1"/>
      <c r="D152" s="39"/>
      <c r="E152" s="40"/>
      <c r="F152" s="41"/>
      <c r="G152" s="41"/>
      <c r="H152" s="41"/>
    </row>
    <row r="153" spans="1:8" s="3" customFormat="1">
      <c r="A153" s="1"/>
      <c r="B153" s="2"/>
      <c r="C153" s="1"/>
      <c r="D153" s="39"/>
      <c r="E153" s="40"/>
      <c r="F153" s="41"/>
      <c r="G153" s="41"/>
      <c r="H153" s="41"/>
    </row>
    <row r="154" spans="1:8" s="3" customFormat="1">
      <c r="A154" s="1"/>
      <c r="B154" s="2"/>
      <c r="C154" s="1"/>
      <c r="D154" s="39"/>
      <c r="E154" s="40"/>
      <c r="F154" s="41"/>
      <c r="G154" s="41"/>
      <c r="H154" s="41"/>
    </row>
    <row r="155" spans="1:8" s="3" customFormat="1">
      <c r="A155" s="1"/>
      <c r="B155" s="2"/>
      <c r="C155" s="1"/>
      <c r="D155" s="39"/>
      <c r="E155" s="40"/>
      <c r="F155" s="41"/>
      <c r="G155" s="41"/>
      <c r="H155" s="41"/>
    </row>
    <row r="156" spans="1:8" s="3" customFormat="1">
      <c r="A156" s="1"/>
      <c r="B156" s="2"/>
      <c r="C156" s="1"/>
      <c r="D156" s="39"/>
      <c r="E156" s="40"/>
      <c r="F156" s="41"/>
      <c r="G156" s="41"/>
      <c r="H156" s="41"/>
    </row>
    <row r="157" spans="1:8" s="3" customFormat="1">
      <c r="A157" s="1"/>
      <c r="B157" s="2"/>
      <c r="C157" s="1"/>
      <c r="D157" s="39"/>
      <c r="E157" s="40"/>
      <c r="F157" s="41"/>
      <c r="G157" s="41"/>
      <c r="H157" s="41"/>
    </row>
    <row r="158" spans="1:8" s="3" customFormat="1">
      <c r="A158" s="1"/>
      <c r="B158" s="2"/>
      <c r="C158" s="1"/>
      <c r="D158" s="39"/>
      <c r="E158" s="40"/>
      <c r="F158" s="41"/>
      <c r="G158" s="41"/>
      <c r="H158" s="41"/>
    </row>
    <row r="159" spans="1:8" s="3" customFormat="1">
      <c r="A159" s="1"/>
      <c r="B159" s="2"/>
      <c r="C159" s="1"/>
      <c r="D159" s="39"/>
      <c r="E159" s="40"/>
      <c r="F159" s="41"/>
      <c r="G159" s="41"/>
      <c r="H159" s="41"/>
    </row>
    <row r="160" spans="1:8" s="3" customFormat="1">
      <c r="A160" s="1"/>
      <c r="B160" s="2"/>
      <c r="C160" s="1"/>
      <c r="D160" s="39"/>
      <c r="E160" s="40"/>
      <c r="F160" s="41"/>
      <c r="G160" s="41"/>
      <c r="H160" s="41"/>
    </row>
    <row r="161" spans="1:16112" s="3" customFormat="1">
      <c r="A161" s="1"/>
      <c r="B161" s="2"/>
      <c r="C161" s="1"/>
      <c r="D161" s="39"/>
      <c r="E161" s="40"/>
      <c r="F161" s="41"/>
      <c r="G161" s="41"/>
      <c r="H161" s="41"/>
    </row>
    <row r="162" spans="1:16112" s="3" customFormat="1">
      <c r="A162" s="1"/>
      <c r="B162" s="2"/>
      <c r="C162" s="1"/>
      <c r="D162" s="39"/>
      <c r="E162" s="40"/>
      <c r="F162" s="41"/>
      <c r="G162" s="41"/>
      <c r="H162" s="41"/>
    </row>
    <row r="163" spans="1:16112" s="6" customFormat="1">
      <c r="A163" s="1"/>
      <c r="B163" s="2"/>
      <c r="C163" s="2"/>
      <c r="D163" s="5"/>
      <c r="E163" s="7"/>
      <c r="F163" s="8"/>
      <c r="G163" s="8"/>
      <c r="H163" s="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  <c r="AMH163" s="4"/>
      <c r="AMI163" s="4"/>
      <c r="AMJ163" s="4"/>
      <c r="AMK163" s="4"/>
      <c r="AML163" s="4"/>
      <c r="AMM163" s="4"/>
      <c r="AMN163" s="4"/>
      <c r="AMO163" s="4"/>
      <c r="AMP163" s="4"/>
      <c r="AMQ163" s="4"/>
      <c r="AMR163" s="4"/>
      <c r="AMS163" s="4"/>
      <c r="AMT163" s="4"/>
      <c r="AMU163" s="4"/>
      <c r="AMV163" s="4"/>
      <c r="AMW163" s="4"/>
      <c r="AMX163" s="4"/>
      <c r="AMY163" s="4"/>
      <c r="AMZ163" s="4"/>
      <c r="ANA163" s="4"/>
      <c r="ANB163" s="4"/>
      <c r="ANC163" s="4"/>
      <c r="AND163" s="4"/>
      <c r="ANE163" s="4"/>
      <c r="ANF163" s="4"/>
      <c r="ANG163" s="4"/>
      <c r="ANH163" s="4"/>
      <c r="ANI163" s="4"/>
      <c r="ANJ163" s="4"/>
      <c r="ANK163" s="4"/>
      <c r="ANL163" s="4"/>
      <c r="ANM163" s="4"/>
      <c r="ANN163" s="4"/>
      <c r="ANO163" s="4"/>
      <c r="ANP163" s="4"/>
      <c r="ANQ163" s="4"/>
      <c r="ANR163" s="4"/>
      <c r="ANS163" s="4"/>
      <c r="ANT163" s="4"/>
      <c r="ANU163" s="4"/>
      <c r="ANV163" s="4"/>
      <c r="ANW163" s="4"/>
      <c r="ANX163" s="4"/>
      <c r="ANY163" s="4"/>
      <c r="ANZ163" s="4"/>
      <c r="AOA163" s="4"/>
      <c r="AOB163" s="4"/>
      <c r="AOC163" s="4"/>
      <c r="AOD163" s="4"/>
      <c r="AOE163" s="4"/>
      <c r="AOF163" s="4"/>
      <c r="AOG163" s="4"/>
      <c r="AOH163" s="4"/>
      <c r="AOI163" s="4"/>
      <c r="AOJ163" s="4"/>
      <c r="AOK163" s="4"/>
      <c r="AOL163" s="4"/>
      <c r="AOM163" s="4"/>
      <c r="AON163" s="4"/>
      <c r="AOO163" s="4"/>
      <c r="AOP163" s="4"/>
      <c r="AOQ163" s="4"/>
      <c r="AOR163" s="4"/>
      <c r="AOS163" s="4"/>
      <c r="AOT163" s="4"/>
      <c r="AOU163" s="4"/>
      <c r="AOV163" s="4"/>
      <c r="AOW163" s="4"/>
      <c r="AOX163" s="4"/>
      <c r="AOY163" s="4"/>
      <c r="AOZ163" s="4"/>
      <c r="APA163" s="4"/>
      <c r="APB163" s="4"/>
      <c r="APC163" s="4"/>
      <c r="APD163" s="4"/>
      <c r="APE163" s="4"/>
      <c r="APF163" s="4"/>
      <c r="APG163" s="4"/>
      <c r="APH163" s="4"/>
      <c r="API163" s="4"/>
      <c r="APJ163" s="4"/>
      <c r="APK163" s="4"/>
      <c r="APL163" s="4"/>
      <c r="APM163" s="4"/>
      <c r="APN163" s="4"/>
      <c r="APO163" s="4"/>
      <c r="APP163" s="4"/>
      <c r="APQ163" s="4"/>
      <c r="APR163" s="4"/>
      <c r="APS163" s="4"/>
      <c r="APT163" s="4"/>
      <c r="APU163" s="4"/>
      <c r="APV163" s="4"/>
      <c r="APW163" s="4"/>
      <c r="APX163" s="4"/>
      <c r="APY163" s="4"/>
      <c r="APZ163" s="4"/>
      <c r="AQA163" s="4"/>
      <c r="AQB163" s="4"/>
      <c r="AQC163" s="4"/>
      <c r="AQD163" s="4"/>
      <c r="AQE163" s="4"/>
      <c r="AQF163" s="4"/>
      <c r="AQG163" s="4"/>
      <c r="AQH163" s="4"/>
      <c r="AQI163" s="4"/>
      <c r="AQJ163" s="4"/>
      <c r="AQK163" s="4"/>
      <c r="AQL163" s="4"/>
      <c r="AQM163" s="4"/>
      <c r="AQN163" s="4"/>
      <c r="AQO163" s="4"/>
      <c r="AQP163" s="4"/>
      <c r="AQQ163" s="4"/>
      <c r="AQR163" s="4"/>
      <c r="AQS163" s="4"/>
      <c r="AQT163" s="4"/>
      <c r="AQU163" s="4"/>
      <c r="AQV163" s="4"/>
      <c r="AQW163" s="4"/>
      <c r="AQX163" s="4"/>
      <c r="AQY163" s="4"/>
      <c r="AQZ163" s="4"/>
      <c r="ARA163" s="4"/>
      <c r="ARB163" s="4"/>
      <c r="ARC163" s="4"/>
      <c r="ARD163" s="4"/>
      <c r="ARE163" s="4"/>
      <c r="ARF163" s="4"/>
      <c r="ARG163" s="4"/>
      <c r="ARH163" s="4"/>
      <c r="ARI163" s="4"/>
      <c r="ARJ163" s="4"/>
      <c r="ARK163" s="4"/>
      <c r="ARL163" s="4"/>
      <c r="ARM163" s="4"/>
      <c r="ARN163" s="4"/>
      <c r="ARO163" s="4"/>
      <c r="ARP163" s="4"/>
      <c r="ARQ163" s="4"/>
      <c r="ARR163" s="4"/>
      <c r="ARS163" s="4"/>
      <c r="ART163" s="4"/>
      <c r="ARU163" s="4"/>
      <c r="ARV163" s="4"/>
      <c r="ARW163" s="4"/>
      <c r="ARX163" s="4"/>
      <c r="ARY163" s="4"/>
      <c r="ARZ163" s="4"/>
      <c r="ASA163" s="4"/>
      <c r="ASB163" s="4"/>
      <c r="ASC163" s="4"/>
      <c r="ASD163" s="4"/>
      <c r="ASE163" s="4"/>
      <c r="ASF163" s="4"/>
      <c r="ASG163" s="4"/>
      <c r="ASH163" s="4"/>
      <c r="ASI163" s="4"/>
      <c r="ASJ163" s="4"/>
      <c r="ASK163" s="4"/>
      <c r="ASL163" s="4"/>
      <c r="ASM163" s="4"/>
      <c r="ASN163" s="4"/>
      <c r="ASO163" s="4"/>
      <c r="ASP163" s="4"/>
      <c r="ASQ163" s="4"/>
      <c r="ASR163" s="4"/>
      <c r="ASS163" s="4"/>
      <c r="AST163" s="4"/>
      <c r="ASU163" s="4"/>
      <c r="ASV163" s="4"/>
      <c r="ASW163" s="4"/>
      <c r="ASX163" s="4"/>
      <c r="ASY163" s="4"/>
      <c r="ASZ163" s="4"/>
      <c r="ATA163" s="4"/>
      <c r="ATB163" s="4"/>
      <c r="ATC163" s="4"/>
      <c r="ATD163" s="4"/>
      <c r="ATE163" s="4"/>
      <c r="ATF163" s="4"/>
      <c r="ATG163" s="4"/>
      <c r="ATH163" s="4"/>
      <c r="ATI163" s="4"/>
      <c r="ATJ163" s="4"/>
      <c r="ATK163" s="4"/>
      <c r="ATL163" s="4"/>
      <c r="ATM163" s="4"/>
      <c r="ATN163" s="4"/>
      <c r="ATO163" s="4"/>
      <c r="ATP163" s="4"/>
      <c r="ATQ163" s="4"/>
      <c r="ATR163" s="4"/>
      <c r="ATS163" s="4"/>
      <c r="ATT163" s="4"/>
      <c r="ATU163" s="4"/>
      <c r="ATV163" s="4"/>
      <c r="ATW163" s="4"/>
      <c r="ATX163" s="4"/>
      <c r="ATY163" s="4"/>
      <c r="ATZ163" s="4"/>
      <c r="AUA163" s="4"/>
      <c r="AUB163" s="4"/>
      <c r="AUC163" s="4"/>
      <c r="AUD163" s="4"/>
      <c r="AUE163" s="4"/>
      <c r="AUF163" s="4"/>
      <c r="AUG163" s="4"/>
      <c r="AUH163" s="4"/>
      <c r="AUI163" s="4"/>
      <c r="AUJ163" s="4"/>
      <c r="AUK163" s="4"/>
      <c r="AUL163" s="4"/>
      <c r="AUM163" s="4"/>
      <c r="AUN163" s="4"/>
      <c r="AUO163" s="4"/>
      <c r="AUP163" s="4"/>
      <c r="AUQ163" s="4"/>
      <c r="AUR163" s="4"/>
      <c r="AUS163" s="4"/>
      <c r="AUT163" s="4"/>
      <c r="AUU163" s="4"/>
      <c r="AUV163" s="4"/>
      <c r="AUW163" s="4"/>
      <c r="AUX163" s="4"/>
      <c r="AUY163" s="4"/>
      <c r="AUZ163" s="4"/>
      <c r="AVA163" s="4"/>
      <c r="AVB163" s="4"/>
      <c r="AVC163" s="4"/>
      <c r="AVD163" s="4"/>
      <c r="AVE163" s="4"/>
      <c r="AVF163" s="4"/>
      <c r="AVG163" s="4"/>
      <c r="AVH163" s="4"/>
      <c r="AVI163" s="4"/>
      <c r="AVJ163" s="4"/>
      <c r="AVK163" s="4"/>
      <c r="AVL163" s="4"/>
      <c r="AVM163" s="4"/>
      <c r="AVN163" s="4"/>
      <c r="AVO163" s="4"/>
      <c r="AVP163" s="4"/>
      <c r="AVQ163" s="4"/>
      <c r="AVR163" s="4"/>
      <c r="AVS163" s="4"/>
      <c r="AVT163" s="4"/>
      <c r="AVU163" s="4"/>
      <c r="AVV163" s="4"/>
      <c r="AVW163" s="4"/>
      <c r="AVX163" s="4"/>
      <c r="AVY163" s="4"/>
      <c r="AVZ163" s="4"/>
      <c r="AWA163" s="4"/>
      <c r="AWB163" s="4"/>
      <c r="AWC163" s="4"/>
      <c r="AWD163" s="4"/>
      <c r="AWE163" s="4"/>
      <c r="AWF163" s="4"/>
      <c r="AWG163" s="4"/>
      <c r="AWH163" s="4"/>
      <c r="AWI163" s="4"/>
      <c r="AWJ163" s="4"/>
      <c r="AWK163" s="4"/>
      <c r="AWL163" s="4"/>
      <c r="AWM163" s="4"/>
      <c r="AWN163" s="4"/>
      <c r="AWO163" s="4"/>
      <c r="AWP163" s="4"/>
      <c r="AWQ163" s="4"/>
      <c r="AWR163" s="4"/>
      <c r="AWS163" s="4"/>
      <c r="AWT163" s="4"/>
      <c r="AWU163" s="4"/>
      <c r="AWV163" s="4"/>
      <c r="AWW163" s="4"/>
      <c r="AWX163" s="4"/>
      <c r="AWY163" s="4"/>
      <c r="AWZ163" s="4"/>
      <c r="AXA163" s="4"/>
      <c r="AXB163" s="4"/>
      <c r="AXC163" s="4"/>
      <c r="AXD163" s="4"/>
      <c r="AXE163" s="4"/>
      <c r="AXF163" s="4"/>
      <c r="AXG163" s="4"/>
      <c r="AXH163" s="4"/>
      <c r="AXI163" s="4"/>
      <c r="AXJ163" s="4"/>
      <c r="AXK163" s="4"/>
      <c r="AXL163" s="4"/>
      <c r="AXM163" s="4"/>
      <c r="AXN163" s="4"/>
      <c r="AXO163" s="4"/>
      <c r="AXP163" s="4"/>
      <c r="AXQ163" s="4"/>
      <c r="AXR163" s="4"/>
      <c r="AXS163" s="4"/>
      <c r="AXT163" s="4"/>
      <c r="AXU163" s="4"/>
      <c r="AXV163" s="4"/>
      <c r="AXW163" s="4"/>
      <c r="AXX163" s="4"/>
      <c r="AXY163" s="4"/>
      <c r="AXZ163" s="4"/>
      <c r="AYA163" s="4"/>
      <c r="AYB163" s="4"/>
      <c r="AYC163" s="4"/>
      <c r="AYD163" s="4"/>
      <c r="AYE163" s="4"/>
      <c r="AYF163" s="4"/>
      <c r="AYG163" s="4"/>
      <c r="AYH163" s="4"/>
      <c r="AYI163" s="4"/>
      <c r="AYJ163" s="4"/>
      <c r="AYK163" s="4"/>
      <c r="AYL163" s="4"/>
      <c r="AYM163" s="4"/>
      <c r="AYN163" s="4"/>
      <c r="AYO163" s="4"/>
      <c r="AYP163" s="4"/>
      <c r="AYQ163" s="4"/>
      <c r="AYR163" s="4"/>
      <c r="AYS163" s="4"/>
      <c r="AYT163" s="4"/>
      <c r="AYU163" s="4"/>
      <c r="AYV163" s="4"/>
      <c r="AYW163" s="4"/>
      <c r="AYX163" s="4"/>
      <c r="AYY163" s="4"/>
      <c r="AYZ163" s="4"/>
      <c r="AZA163" s="4"/>
      <c r="AZB163" s="4"/>
      <c r="AZC163" s="4"/>
      <c r="AZD163" s="4"/>
      <c r="AZE163" s="4"/>
      <c r="AZF163" s="4"/>
      <c r="AZG163" s="4"/>
      <c r="AZH163" s="4"/>
      <c r="AZI163" s="4"/>
      <c r="AZJ163" s="4"/>
      <c r="AZK163" s="4"/>
      <c r="AZL163" s="4"/>
      <c r="AZM163" s="4"/>
      <c r="AZN163" s="4"/>
      <c r="AZO163" s="4"/>
      <c r="AZP163" s="4"/>
      <c r="AZQ163" s="4"/>
      <c r="AZR163" s="4"/>
      <c r="AZS163" s="4"/>
      <c r="AZT163" s="4"/>
      <c r="AZU163" s="4"/>
      <c r="AZV163" s="4"/>
      <c r="AZW163" s="4"/>
      <c r="AZX163" s="4"/>
      <c r="AZY163" s="4"/>
      <c r="AZZ163" s="4"/>
      <c r="BAA163" s="4"/>
      <c r="BAB163" s="4"/>
      <c r="BAC163" s="4"/>
      <c r="BAD163" s="4"/>
      <c r="BAE163" s="4"/>
      <c r="BAF163" s="4"/>
      <c r="BAG163" s="4"/>
      <c r="BAH163" s="4"/>
      <c r="BAI163" s="4"/>
      <c r="BAJ163" s="4"/>
      <c r="BAK163" s="4"/>
      <c r="BAL163" s="4"/>
      <c r="BAM163" s="4"/>
      <c r="BAN163" s="4"/>
      <c r="BAO163" s="4"/>
      <c r="BAP163" s="4"/>
      <c r="BAQ163" s="4"/>
      <c r="BAR163" s="4"/>
      <c r="BAS163" s="4"/>
      <c r="BAT163" s="4"/>
      <c r="BAU163" s="4"/>
      <c r="BAV163" s="4"/>
      <c r="BAW163" s="4"/>
      <c r="BAX163" s="4"/>
      <c r="BAY163" s="4"/>
      <c r="BAZ163" s="4"/>
      <c r="BBA163" s="4"/>
      <c r="BBB163" s="4"/>
      <c r="BBC163" s="4"/>
      <c r="BBD163" s="4"/>
      <c r="BBE163" s="4"/>
      <c r="BBF163" s="4"/>
      <c r="BBG163" s="4"/>
      <c r="BBH163" s="4"/>
      <c r="BBI163" s="4"/>
      <c r="BBJ163" s="4"/>
      <c r="BBK163" s="4"/>
      <c r="BBL163" s="4"/>
      <c r="BBM163" s="4"/>
      <c r="BBN163" s="4"/>
      <c r="BBO163" s="4"/>
      <c r="BBP163" s="4"/>
      <c r="BBQ163" s="4"/>
      <c r="BBR163" s="4"/>
      <c r="BBS163" s="4"/>
      <c r="BBT163" s="4"/>
      <c r="BBU163" s="4"/>
      <c r="BBV163" s="4"/>
      <c r="BBW163" s="4"/>
      <c r="BBX163" s="4"/>
      <c r="BBY163" s="4"/>
      <c r="BBZ163" s="4"/>
      <c r="BCA163" s="4"/>
      <c r="BCB163" s="4"/>
      <c r="BCC163" s="4"/>
      <c r="BCD163" s="4"/>
      <c r="BCE163" s="4"/>
      <c r="BCF163" s="4"/>
      <c r="BCG163" s="4"/>
      <c r="BCH163" s="4"/>
      <c r="BCI163" s="4"/>
      <c r="BCJ163" s="4"/>
      <c r="BCK163" s="4"/>
      <c r="BCL163" s="4"/>
      <c r="BCM163" s="4"/>
      <c r="BCN163" s="4"/>
      <c r="BCO163" s="4"/>
      <c r="BCP163" s="4"/>
      <c r="BCQ163" s="4"/>
      <c r="BCR163" s="4"/>
      <c r="BCS163" s="4"/>
      <c r="BCT163" s="4"/>
      <c r="BCU163" s="4"/>
      <c r="BCV163" s="4"/>
      <c r="BCW163" s="4"/>
      <c r="BCX163" s="4"/>
      <c r="BCY163" s="4"/>
      <c r="BCZ163" s="4"/>
      <c r="BDA163" s="4"/>
      <c r="BDB163" s="4"/>
      <c r="BDC163" s="4"/>
      <c r="BDD163" s="4"/>
      <c r="BDE163" s="4"/>
      <c r="BDF163" s="4"/>
      <c r="BDG163" s="4"/>
      <c r="BDH163" s="4"/>
      <c r="BDI163" s="4"/>
      <c r="BDJ163" s="4"/>
      <c r="BDK163" s="4"/>
      <c r="BDL163" s="4"/>
      <c r="BDM163" s="4"/>
      <c r="BDN163" s="4"/>
      <c r="BDO163" s="4"/>
      <c r="BDP163" s="4"/>
      <c r="BDQ163" s="4"/>
      <c r="BDR163" s="4"/>
      <c r="BDS163" s="4"/>
      <c r="BDT163" s="4"/>
      <c r="BDU163" s="4"/>
      <c r="BDV163" s="4"/>
      <c r="BDW163" s="4"/>
      <c r="BDX163" s="4"/>
      <c r="BDY163" s="4"/>
      <c r="BDZ163" s="4"/>
      <c r="BEA163" s="4"/>
      <c r="BEB163" s="4"/>
      <c r="BEC163" s="4"/>
      <c r="BED163" s="4"/>
      <c r="BEE163" s="4"/>
      <c r="BEF163" s="4"/>
      <c r="BEG163" s="4"/>
      <c r="BEH163" s="4"/>
      <c r="BEI163" s="4"/>
      <c r="BEJ163" s="4"/>
      <c r="BEK163" s="4"/>
      <c r="BEL163" s="4"/>
      <c r="BEM163" s="4"/>
      <c r="BEN163" s="4"/>
      <c r="BEO163" s="4"/>
      <c r="BEP163" s="4"/>
      <c r="BEQ163" s="4"/>
      <c r="BER163" s="4"/>
      <c r="BES163" s="4"/>
      <c r="BET163" s="4"/>
      <c r="BEU163" s="4"/>
      <c r="BEV163" s="4"/>
      <c r="BEW163" s="4"/>
      <c r="BEX163" s="4"/>
      <c r="BEY163" s="4"/>
      <c r="BEZ163" s="4"/>
      <c r="BFA163" s="4"/>
      <c r="BFB163" s="4"/>
      <c r="BFC163" s="4"/>
      <c r="BFD163" s="4"/>
      <c r="BFE163" s="4"/>
      <c r="BFF163" s="4"/>
      <c r="BFG163" s="4"/>
      <c r="BFH163" s="4"/>
      <c r="BFI163" s="4"/>
      <c r="BFJ163" s="4"/>
      <c r="BFK163" s="4"/>
      <c r="BFL163" s="4"/>
      <c r="BFM163" s="4"/>
      <c r="BFN163" s="4"/>
      <c r="BFO163" s="4"/>
      <c r="BFP163" s="4"/>
      <c r="BFQ163" s="4"/>
      <c r="BFR163" s="4"/>
      <c r="BFS163" s="4"/>
      <c r="BFT163" s="4"/>
      <c r="BFU163" s="4"/>
      <c r="BFV163" s="4"/>
      <c r="BFW163" s="4"/>
      <c r="BFX163" s="4"/>
      <c r="BFY163" s="4"/>
      <c r="BFZ163" s="4"/>
      <c r="BGA163" s="4"/>
      <c r="BGB163" s="4"/>
      <c r="BGC163" s="4"/>
      <c r="BGD163" s="4"/>
      <c r="BGE163" s="4"/>
      <c r="BGF163" s="4"/>
      <c r="BGG163" s="4"/>
      <c r="BGH163" s="4"/>
      <c r="BGI163" s="4"/>
      <c r="BGJ163" s="4"/>
      <c r="BGK163" s="4"/>
      <c r="BGL163" s="4"/>
      <c r="BGM163" s="4"/>
      <c r="BGN163" s="4"/>
      <c r="BGO163" s="4"/>
      <c r="BGP163" s="4"/>
      <c r="BGQ163" s="4"/>
      <c r="BGR163" s="4"/>
      <c r="BGS163" s="4"/>
      <c r="BGT163" s="4"/>
      <c r="BGU163" s="4"/>
      <c r="BGV163" s="4"/>
      <c r="BGW163" s="4"/>
      <c r="BGX163" s="4"/>
      <c r="BGY163" s="4"/>
      <c r="BGZ163" s="4"/>
      <c r="BHA163" s="4"/>
      <c r="BHB163" s="4"/>
      <c r="BHC163" s="4"/>
      <c r="BHD163" s="4"/>
      <c r="BHE163" s="4"/>
      <c r="BHF163" s="4"/>
      <c r="BHG163" s="4"/>
      <c r="BHH163" s="4"/>
      <c r="BHI163" s="4"/>
      <c r="BHJ163" s="4"/>
      <c r="BHK163" s="4"/>
      <c r="BHL163" s="4"/>
      <c r="BHM163" s="4"/>
      <c r="BHN163" s="4"/>
      <c r="BHO163" s="4"/>
      <c r="BHP163" s="4"/>
      <c r="BHQ163" s="4"/>
      <c r="BHR163" s="4"/>
      <c r="BHS163" s="4"/>
      <c r="BHT163" s="4"/>
      <c r="BHU163" s="4"/>
      <c r="BHV163" s="4"/>
      <c r="BHW163" s="4"/>
      <c r="BHX163" s="4"/>
      <c r="BHY163" s="4"/>
      <c r="BHZ163" s="4"/>
      <c r="BIA163" s="4"/>
      <c r="BIB163" s="4"/>
      <c r="BIC163" s="4"/>
      <c r="BID163" s="4"/>
      <c r="BIE163" s="4"/>
      <c r="BIF163" s="4"/>
      <c r="BIG163" s="4"/>
      <c r="BIH163" s="4"/>
      <c r="BII163" s="4"/>
      <c r="BIJ163" s="4"/>
      <c r="BIK163" s="4"/>
      <c r="BIL163" s="4"/>
      <c r="BIM163" s="4"/>
      <c r="BIN163" s="4"/>
      <c r="BIO163" s="4"/>
      <c r="BIP163" s="4"/>
      <c r="BIQ163" s="4"/>
      <c r="BIR163" s="4"/>
      <c r="BIS163" s="4"/>
      <c r="BIT163" s="4"/>
      <c r="BIU163" s="4"/>
      <c r="BIV163" s="4"/>
      <c r="BIW163" s="4"/>
      <c r="BIX163" s="4"/>
      <c r="BIY163" s="4"/>
      <c r="BIZ163" s="4"/>
      <c r="BJA163" s="4"/>
      <c r="BJB163" s="4"/>
      <c r="BJC163" s="4"/>
      <c r="BJD163" s="4"/>
      <c r="BJE163" s="4"/>
      <c r="BJF163" s="4"/>
      <c r="BJG163" s="4"/>
      <c r="BJH163" s="4"/>
      <c r="BJI163" s="4"/>
      <c r="BJJ163" s="4"/>
      <c r="BJK163" s="4"/>
      <c r="BJL163" s="4"/>
      <c r="BJM163" s="4"/>
      <c r="BJN163" s="4"/>
      <c r="BJO163" s="4"/>
      <c r="BJP163" s="4"/>
      <c r="BJQ163" s="4"/>
      <c r="BJR163" s="4"/>
      <c r="BJS163" s="4"/>
      <c r="BJT163" s="4"/>
      <c r="BJU163" s="4"/>
      <c r="BJV163" s="4"/>
      <c r="BJW163" s="4"/>
      <c r="BJX163" s="4"/>
      <c r="BJY163" s="4"/>
      <c r="BJZ163" s="4"/>
      <c r="BKA163" s="4"/>
      <c r="BKB163" s="4"/>
      <c r="BKC163" s="4"/>
      <c r="BKD163" s="4"/>
      <c r="BKE163" s="4"/>
      <c r="BKF163" s="4"/>
      <c r="BKG163" s="4"/>
      <c r="BKH163" s="4"/>
      <c r="BKI163" s="4"/>
      <c r="BKJ163" s="4"/>
      <c r="BKK163" s="4"/>
      <c r="BKL163" s="4"/>
      <c r="BKM163" s="4"/>
      <c r="BKN163" s="4"/>
      <c r="BKO163" s="4"/>
      <c r="BKP163" s="4"/>
      <c r="BKQ163" s="4"/>
      <c r="BKR163" s="4"/>
      <c r="BKS163" s="4"/>
      <c r="BKT163" s="4"/>
      <c r="BKU163" s="4"/>
      <c r="BKV163" s="4"/>
      <c r="BKW163" s="4"/>
      <c r="BKX163" s="4"/>
      <c r="BKY163" s="4"/>
      <c r="BKZ163" s="4"/>
      <c r="BLA163" s="4"/>
      <c r="BLB163" s="4"/>
      <c r="BLC163" s="4"/>
      <c r="BLD163" s="4"/>
      <c r="BLE163" s="4"/>
      <c r="BLF163" s="4"/>
      <c r="BLG163" s="4"/>
      <c r="BLH163" s="4"/>
      <c r="BLI163" s="4"/>
      <c r="BLJ163" s="4"/>
      <c r="BLK163" s="4"/>
      <c r="BLL163" s="4"/>
      <c r="BLM163" s="4"/>
      <c r="BLN163" s="4"/>
      <c r="BLO163" s="4"/>
      <c r="BLP163" s="4"/>
      <c r="BLQ163" s="4"/>
      <c r="BLR163" s="4"/>
      <c r="BLS163" s="4"/>
      <c r="BLT163" s="4"/>
      <c r="BLU163" s="4"/>
      <c r="BLV163" s="4"/>
      <c r="BLW163" s="4"/>
      <c r="BLX163" s="4"/>
      <c r="BLY163" s="4"/>
      <c r="BLZ163" s="4"/>
      <c r="BMA163" s="4"/>
      <c r="BMB163" s="4"/>
      <c r="BMC163" s="4"/>
      <c r="BMD163" s="4"/>
      <c r="BME163" s="4"/>
      <c r="BMF163" s="4"/>
      <c r="BMG163" s="4"/>
      <c r="BMH163" s="4"/>
      <c r="BMI163" s="4"/>
      <c r="BMJ163" s="4"/>
      <c r="BMK163" s="4"/>
      <c r="BML163" s="4"/>
      <c r="BMM163" s="4"/>
      <c r="BMN163" s="4"/>
      <c r="BMO163" s="4"/>
      <c r="BMP163" s="4"/>
      <c r="BMQ163" s="4"/>
      <c r="BMR163" s="4"/>
      <c r="BMS163" s="4"/>
      <c r="BMT163" s="4"/>
      <c r="BMU163" s="4"/>
      <c r="BMV163" s="4"/>
      <c r="BMW163" s="4"/>
      <c r="BMX163" s="4"/>
      <c r="BMY163" s="4"/>
      <c r="BMZ163" s="4"/>
      <c r="BNA163" s="4"/>
      <c r="BNB163" s="4"/>
      <c r="BNC163" s="4"/>
      <c r="BND163" s="4"/>
      <c r="BNE163" s="4"/>
      <c r="BNF163" s="4"/>
      <c r="BNG163" s="4"/>
      <c r="BNH163" s="4"/>
      <c r="BNI163" s="4"/>
      <c r="BNJ163" s="4"/>
      <c r="BNK163" s="4"/>
      <c r="BNL163" s="4"/>
      <c r="BNM163" s="4"/>
      <c r="BNN163" s="4"/>
      <c r="BNO163" s="4"/>
      <c r="BNP163" s="4"/>
      <c r="BNQ163" s="4"/>
      <c r="BNR163" s="4"/>
      <c r="BNS163" s="4"/>
      <c r="BNT163" s="4"/>
      <c r="BNU163" s="4"/>
      <c r="BNV163" s="4"/>
      <c r="BNW163" s="4"/>
      <c r="BNX163" s="4"/>
      <c r="BNY163" s="4"/>
      <c r="BNZ163" s="4"/>
      <c r="BOA163" s="4"/>
      <c r="BOB163" s="4"/>
      <c r="BOC163" s="4"/>
      <c r="BOD163" s="4"/>
      <c r="BOE163" s="4"/>
      <c r="BOF163" s="4"/>
      <c r="BOG163" s="4"/>
      <c r="BOH163" s="4"/>
      <c r="BOI163" s="4"/>
      <c r="BOJ163" s="4"/>
      <c r="BOK163" s="4"/>
      <c r="BOL163" s="4"/>
      <c r="BOM163" s="4"/>
      <c r="BON163" s="4"/>
      <c r="BOO163" s="4"/>
      <c r="BOP163" s="4"/>
      <c r="BOQ163" s="4"/>
      <c r="BOR163" s="4"/>
      <c r="BOS163" s="4"/>
      <c r="BOT163" s="4"/>
      <c r="BOU163" s="4"/>
      <c r="BOV163" s="4"/>
      <c r="BOW163" s="4"/>
      <c r="BOX163" s="4"/>
      <c r="BOY163" s="4"/>
      <c r="BOZ163" s="4"/>
      <c r="BPA163" s="4"/>
      <c r="BPB163" s="4"/>
      <c r="BPC163" s="4"/>
      <c r="BPD163" s="4"/>
      <c r="BPE163" s="4"/>
      <c r="BPF163" s="4"/>
      <c r="BPG163" s="4"/>
      <c r="BPH163" s="4"/>
      <c r="BPI163" s="4"/>
      <c r="BPJ163" s="4"/>
      <c r="BPK163" s="4"/>
      <c r="BPL163" s="4"/>
      <c r="BPM163" s="4"/>
      <c r="BPN163" s="4"/>
      <c r="BPO163" s="4"/>
      <c r="BPP163" s="4"/>
      <c r="BPQ163" s="4"/>
      <c r="BPR163" s="4"/>
      <c r="BPS163" s="4"/>
      <c r="BPT163" s="4"/>
      <c r="BPU163" s="4"/>
      <c r="BPV163" s="4"/>
      <c r="BPW163" s="4"/>
      <c r="BPX163" s="4"/>
      <c r="BPY163" s="4"/>
      <c r="BPZ163" s="4"/>
      <c r="BQA163" s="4"/>
      <c r="BQB163" s="4"/>
      <c r="BQC163" s="4"/>
      <c r="BQD163" s="4"/>
      <c r="BQE163" s="4"/>
      <c r="BQF163" s="4"/>
      <c r="BQG163" s="4"/>
      <c r="BQH163" s="4"/>
      <c r="BQI163" s="4"/>
      <c r="BQJ163" s="4"/>
      <c r="BQK163" s="4"/>
      <c r="BQL163" s="4"/>
      <c r="BQM163" s="4"/>
      <c r="BQN163" s="4"/>
      <c r="BQO163" s="4"/>
      <c r="BQP163" s="4"/>
      <c r="BQQ163" s="4"/>
      <c r="BQR163" s="4"/>
      <c r="BQS163" s="4"/>
      <c r="BQT163" s="4"/>
      <c r="BQU163" s="4"/>
      <c r="BQV163" s="4"/>
      <c r="BQW163" s="4"/>
      <c r="BQX163" s="4"/>
      <c r="BQY163" s="4"/>
      <c r="BQZ163" s="4"/>
      <c r="BRA163" s="4"/>
      <c r="BRB163" s="4"/>
      <c r="BRC163" s="4"/>
      <c r="BRD163" s="4"/>
      <c r="BRE163" s="4"/>
      <c r="BRF163" s="4"/>
      <c r="BRG163" s="4"/>
      <c r="BRH163" s="4"/>
      <c r="BRI163" s="4"/>
      <c r="BRJ163" s="4"/>
      <c r="BRK163" s="4"/>
      <c r="BRL163" s="4"/>
      <c r="BRM163" s="4"/>
      <c r="BRN163" s="4"/>
      <c r="BRO163" s="4"/>
      <c r="BRP163" s="4"/>
      <c r="BRQ163" s="4"/>
      <c r="BRR163" s="4"/>
      <c r="BRS163" s="4"/>
      <c r="BRT163" s="4"/>
      <c r="BRU163" s="4"/>
      <c r="BRV163" s="4"/>
      <c r="BRW163" s="4"/>
      <c r="BRX163" s="4"/>
      <c r="BRY163" s="4"/>
      <c r="BRZ163" s="4"/>
      <c r="BSA163" s="4"/>
      <c r="BSB163" s="4"/>
      <c r="BSC163" s="4"/>
      <c r="BSD163" s="4"/>
      <c r="BSE163" s="4"/>
      <c r="BSF163" s="4"/>
      <c r="BSG163" s="4"/>
      <c r="BSH163" s="4"/>
      <c r="BSI163" s="4"/>
      <c r="BSJ163" s="4"/>
      <c r="BSK163" s="4"/>
      <c r="BSL163" s="4"/>
      <c r="BSM163" s="4"/>
      <c r="BSN163" s="4"/>
      <c r="BSO163" s="4"/>
      <c r="BSP163" s="4"/>
      <c r="BSQ163" s="4"/>
      <c r="BSR163" s="4"/>
      <c r="BSS163" s="4"/>
      <c r="BST163" s="4"/>
      <c r="BSU163" s="4"/>
      <c r="BSV163" s="4"/>
      <c r="BSW163" s="4"/>
      <c r="BSX163" s="4"/>
      <c r="BSY163" s="4"/>
      <c r="BSZ163" s="4"/>
      <c r="BTA163" s="4"/>
      <c r="BTB163" s="4"/>
      <c r="BTC163" s="4"/>
      <c r="BTD163" s="4"/>
      <c r="BTE163" s="4"/>
      <c r="BTF163" s="4"/>
      <c r="BTG163" s="4"/>
      <c r="BTH163" s="4"/>
      <c r="BTI163" s="4"/>
      <c r="BTJ163" s="4"/>
      <c r="BTK163" s="4"/>
      <c r="BTL163" s="4"/>
      <c r="BTM163" s="4"/>
      <c r="BTN163" s="4"/>
      <c r="BTO163" s="4"/>
      <c r="BTP163" s="4"/>
      <c r="BTQ163" s="4"/>
      <c r="BTR163" s="4"/>
      <c r="BTS163" s="4"/>
      <c r="BTT163" s="4"/>
      <c r="BTU163" s="4"/>
      <c r="BTV163" s="4"/>
      <c r="BTW163" s="4"/>
      <c r="BTX163" s="4"/>
      <c r="BTY163" s="4"/>
      <c r="BTZ163" s="4"/>
      <c r="BUA163" s="4"/>
      <c r="BUB163" s="4"/>
      <c r="BUC163" s="4"/>
      <c r="BUD163" s="4"/>
      <c r="BUE163" s="4"/>
      <c r="BUF163" s="4"/>
      <c r="BUG163" s="4"/>
      <c r="BUH163" s="4"/>
      <c r="BUI163" s="4"/>
      <c r="BUJ163" s="4"/>
      <c r="BUK163" s="4"/>
      <c r="BUL163" s="4"/>
      <c r="BUM163" s="4"/>
      <c r="BUN163" s="4"/>
      <c r="BUO163" s="4"/>
      <c r="BUP163" s="4"/>
      <c r="BUQ163" s="4"/>
      <c r="BUR163" s="4"/>
      <c r="BUS163" s="4"/>
      <c r="BUT163" s="4"/>
      <c r="BUU163" s="4"/>
      <c r="BUV163" s="4"/>
      <c r="BUW163" s="4"/>
      <c r="BUX163" s="4"/>
      <c r="BUY163" s="4"/>
      <c r="BUZ163" s="4"/>
      <c r="BVA163" s="4"/>
      <c r="BVB163" s="4"/>
      <c r="BVC163" s="4"/>
      <c r="BVD163" s="4"/>
      <c r="BVE163" s="4"/>
      <c r="BVF163" s="4"/>
      <c r="BVG163" s="4"/>
      <c r="BVH163" s="4"/>
      <c r="BVI163" s="4"/>
      <c r="BVJ163" s="4"/>
      <c r="BVK163" s="4"/>
      <c r="BVL163" s="4"/>
      <c r="BVM163" s="4"/>
      <c r="BVN163" s="4"/>
      <c r="BVO163" s="4"/>
      <c r="BVP163" s="4"/>
      <c r="BVQ163" s="4"/>
      <c r="BVR163" s="4"/>
      <c r="BVS163" s="4"/>
      <c r="BVT163" s="4"/>
      <c r="BVU163" s="4"/>
      <c r="BVV163" s="4"/>
      <c r="BVW163" s="4"/>
      <c r="BVX163" s="4"/>
      <c r="BVY163" s="4"/>
      <c r="BVZ163" s="4"/>
      <c r="BWA163" s="4"/>
      <c r="BWB163" s="4"/>
      <c r="BWC163" s="4"/>
      <c r="BWD163" s="4"/>
      <c r="BWE163" s="4"/>
      <c r="BWF163" s="4"/>
      <c r="BWG163" s="4"/>
      <c r="BWH163" s="4"/>
      <c r="BWI163" s="4"/>
      <c r="BWJ163" s="4"/>
      <c r="BWK163" s="4"/>
      <c r="BWL163" s="4"/>
      <c r="BWM163" s="4"/>
      <c r="BWN163" s="4"/>
      <c r="BWO163" s="4"/>
      <c r="BWP163" s="4"/>
      <c r="BWQ163" s="4"/>
      <c r="BWR163" s="4"/>
      <c r="BWS163" s="4"/>
      <c r="BWT163" s="4"/>
      <c r="BWU163" s="4"/>
      <c r="BWV163" s="4"/>
      <c r="BWW163" s="4"/>
      <c r="BWX163" s="4"/>
      <c r="BWY163" s="4"/>
      <c r="BWZ163" s="4"/>
      <c r="BXA163" s="4"/>
      <c r="BXB163" s="4"/>
      <c r="BXC163" s="4"/>
      <c r="BXD163" s="4"/>
      <c r="BXE163" s="4"/>
      <c r="BXF163" s="4"/>
      <c r="BXG163" s="4"/>
      <c r="BXH163" s="4"/>
      <c r="BXI163" s="4"/>
      <c r="BXJ163" s="4"/>
      <c r="BXK163" s="4"/>
      <c r="BXL163" s="4"/>
      <c r="BXM163" s="4"/>
      <c r="BXN163" s="4"/>
      <c r="BXO163" s="4"/>
      <c r="BXP163" s="4"/>
      <c r="BXQ163" s="4"/>
      <c r="BXR163" s="4"/>
      <c r="BXS163" s="4"/>
      <c r="BXT163" s="4"/>
      <c r="BXU163" s="4"/>
      <c r="BXV163" s="4"/>
      <c r="BXW163" s="4"/>
      <c r="BXX163" s="4"/>
      <c r="BXY163" s="4"/>
      <c r="BXZ163" s="4"/>
      <c r="BYA163" s="4"/>
      <c r="BYB163" s="4"/>
      <c r="BYC163" s="4"/>
      <c r="BYD163" s="4"/>
      <c r="BYE163" s="4"/>
      <c r="BYF163" s="4"/>
      <c r="BYG163" s="4"/>
      <c r="BYH163" s="4"/>
      <c r="BYI163" s="4"/>
      <c r="BYJ163" s="4"/>
      <c r="BYK163" s="4"/>
      <c r="BYL163" s="4"/>
      <c r="BYM163" s="4"/>
      <c r="BYN163" s="4"/>
      <c r="BYO163" s="4"/>
      <c r="BYP163" s="4"/>
      <c r="BYQ163" s="4"/>
      <c r="BYR163" s="4"/>
      <c r="BYS163" s="4"/>
      <c r="BYT163" s="4"/>
      <c r="BYU163" s="4"/>
      <c r="BYV163" s="4"/>
      <c r="BYW163" s="4"/>
      <c r="BYX163" s="4"/>
      <c r="BYY163" s="4"/>
      <c r="BYZ163" s="4"/>
      <c r="BZA163" s="4"/>
      <c r="BZB163" s="4"/>
      <c r="BZC163" s="4"/>
      <c r="BZD163" s="4"/>
      <c r="BZE163" s="4"/>
      <c r="BZF163" s="4"/>
      <c r="BZG163" s="4"/>
      <c r="BZH163" s="4"/>
      <c r="BZI163" s="4"/>
      <c r="BZJ163" s="4"/>
      <c r="BZK163" s="4"/>
      <c r="BZL163" s="4"/>
      <c r="BZM163" s="4"/>
      <c r="BZN163" s="4"/>
      <c r="BZO163" s="4"/>
      <c r="BZP163" s="4"/>
      <c r="BZQ163" s="4"/>
      <c r="BZR163" s="4"/>
      <c r="BZS163" s="4"/>
      <c r="BZT163" s="4"/>
      <c r="BZU163" s="4"/>
      <c r="BZV163" s="4"/>
      <c r="BZW163" s="4"/>
      <c r="BZX163" s="4"/>
      <c r="BZY163" s="4"/>
      <c r="BZZ163" s="4"/>
      <c r="CAA163" s="4"/>
      <c r="CAB163" s="4"/>
      <c r="CAC163" s="4"/>
      <c r="CAD163" s="4"/>
      <c r="CAE163" s="4"/>
      <c r="CAF163" s="4"/>
      <c r="CAG163" s="4"/>
      <c r="CAH163" s="4"/>
      <c r="CAI163" s="4"/>
      <c r="CAJ163" s="4"/>
      <c r="CAK163" s="4"/>
      <c r="CAL163" s="4"/>
      <c r="CAM163" s="4"/>
      <c r="CAN163" s="4"/>
      <c r="CAO163" s="4"/>
      <c r="CAP163" s="4"/>
      <c r="CAQ163" s="4"/>
      <c r="CAR163" s="4"/>
      <c r="CAS163" s="4"/>
      <c r="CAT163" s="4"/>
      <c r="CAU163" s="4"/>
      <c r="CAV163" s="4"/>
      <c r="CAW163" s="4"/>
      <c r="CAX163" s="4"/>
      <c r="CAY163" s="4"/>
      <c r="CAZ163" s="4"/>
      <c r="CBA163" s="4"/>
      <c r="CBB163" s="4"/>
      <c r="CBC163" s="4"/>
      <c r="CBD163" s="4"/>
      <c r="CBE163" s="4"/>
      <c r="CBF163" s="4"/>
      <c r="CBG163" s="4"/>
      <c r="CBH163" s="4"/>
      <c r="CBI163" s="4"/>
      <c r="CBJ163" s="4"/>
      <c r="CBK163" s="4"/>
      <c r="CBL163" s="4"/>
      <c r="CBM163" s="4"/>
      <c r="CBN163" s="4"/>
      <c r="CBO163" s="4"/>
      <c r="CBP163" s="4"/>
      <c r="CBQ163" s="4"/>
      <c r="CBR163" s="4"/>
      <c r="CBS163" s="4"/>
      <c r="CBT163" s="4"/>
      <c r="CBU163" s="4"/>
      <c r="CBV163" s="4"/>
      <c r="CBW163" s="4"/>
      <c r="CBX163" s="4"/>
      <c r="CBY163" s="4"/>
      <c r="CBZ163" s="4"/>
      <c r="CCA163" s="4"/>
      <c r="CCB163" s="4"/>
      <c r="CCC163" s="4"/>
      <c r="CCD163" s="4"/>
      <c r="CCE163" s="4"/>
      <c r="CCF163" s="4"/>
      <c r="CCG163" s="4"/>
      <c r="CCH163" s="4"/>
      <c r="CCI163" s="4"/>
      <c r="CCJ163" s="4"/>
      <c r="CCK163" s="4"/>
      <c r="CCL163" s="4"/>
      <c r="CCM163" s="4"/>
      <c r="CCN163" s="4"/>
      <c r="CCO163" s="4"/>
      <c r="CCP163" s="4"/>
      <c r="CCQ163" s="4"/>
      <c r="CCR163" s="4"/>
      <c r="CCS163" s="4"/>
      <c r="CCT163" s="4"/>
      <c r="CCU163" s="4"/>
      <c r="CCV163" s="4"/>
      <c r="CCW163" s="4"/>
      <c r="CCX163" s="4"/>
      <c r="CCY163" s="4"/>
      <c r="CCZ163" s="4"/>
      <c r="CDA163" s="4"/>
      <c r="CDB163" s="4"/>
      <c r="CDC163" s="4"/>
      <c r="CDD163" s="4"/>
      <c r="CDE163" s="4"/>
      <c r="CDF163" s="4"/>
      <c r="CDG163" s="4"/>
      <c r="CDH163" s="4"/>
      <c r="CDI163" s="4"/>
      <c r="CDJ163" s="4"/>
      <c r="CDK163" s="4"/>
      <c r="CDL163" s="4"/>
      <c r="CDM163" s="4"/>
      <c r="CDN163" s="4"/>
      <c r="CDO163" s="4"/>
      <c r="CDP163" s="4"/>
      <c r="CDQ163" s="4"/>
      <c r="CDR163" s="4"/>
      <c r="CDS163" s="4"/>
      <c r="CDT163" s="4"/>
      <c r="CDU163" s="4"/>
      <c r="CDV163" s="4"/>
      <c r="CDW163" s="4"/>
      <c r="CDX163" s="4"/>
      <c r="CDY163" s="4"/>
      <c r="CDZ163" s="4"/>
      <c r="CEA163" s="4"/>
      <c r="CEB163" s="4"/>
      <c r="CEC163" s="4"/>
      <c r="CED163" s="4"/>
      <c r="CEE163" s="4"/>
      <c r="CEF163" s="4"/>
      <c r="CEG163" s="4"/>
      <c r="CEH163" s="4"/>
      <c r="CEI163" s="4"/>
      <c r="CEJ163" s="4"/>
      <c r="CEK163" s="4"/>
      <c r="CEL163" s="4"/>
      <c r="CEM163" s="4"/>
      <c r="CEN163" s="4"/>
      <c r="CEO163" s="4"/>
      <c r="CEP163" s="4"/>
      <c r="CEQ163" s="4"/>
      <c r="CER163" s="4"/>
      <c r="CES163" s="4"/>
      <c r="CET163" s="4"/>
      <c r="CEU163" s="4"/>
      <c r="CEV163" s="4"/>
      <c r="CEW163" s="4"/>
      <c r="CEX163" s="4"/>
      <c r="CEY163" s="4"/>
      <c r="CEZ163" s="4"/>
      <c r="CFA163" s="4"/>
      <c r="CFB163" s="4"/>
      <c r="CFC163" s="4"/>
      <c r="CFD163" s="4"/>
      <c r="CFE163" s="4"/>
      <c r="CFF163" s="4"/>
      <c r="CFG163" s="4"/>
      <c r="CFH163" s="4"/>
      <c r="CFI163" s="4"/>
      <c r="CFJ163" s="4"/>
      <c r="CFK163" s="4"/>
      <c r="CFL163" s="4"/>
      <c r="CFM163" s="4"/>
      <c r="CFN163" s="4"/>
      <c r="CFO163" s="4"/>
      <c r="CFP163" s="4"/>
      <c r="CFQ163" s="4"/>
      <c r="CFR163" s="4"/>
      <c r="CFS163" s="4"/>
      <c r="CFT163" s="4"/>
      <c r="CFU163" s="4"/>
      <c r="CFV163" s="4"/>
      <c r="CFW163" s="4"/>
      <c r="CFX163" s="4"/>
      <c r="CFY163" s="4"/>
      <c r="CFZ163" s="4"/>
      <c r="CGA163" s="4"/>
      <c r="CGB163" s="4"/>
      <c r="CGC163" s="4"/>
      <c r="CGD163" s="4"/>
      <c r="CGE163" s="4"/>
      <c r="CGF163" s="4"/>
      <c r="CGG163" s="4"/>
      <c r="CGH163" s="4"/>
      <c r="CGI163" s="4"/>
      <c r="CGJ163" s="4"/>
      <c r="CGK163" s="4"/>
      <c r="CGL163" s="4"/>
      <c r="CGM163" s="4"/>
      <c r="CGN163" s="4"/>
      <c r="CGO163" s="4"/>
      <c r="CGP163" s="4"/>
      <c r="CGQ163" s="4"/>
      <c r="CGR163" s="4"/>
      <c r="CGS163" s="4"/>
      <c r="CGT163" s="4"/>
      <c r="CGU163" s="4"/>
      <c r="CGV163" s="4"/>
      <c r="CGW163" s="4"/>
      <c r="CGX163" s="4"/>
      <c r="CGY163" s="4"/>
      <c r="CGZ163" s="4"/>
      <c r="CHA163" s="4"/>
      <c r="CHB163" s="4"/>
      <c r="CHC163" s="4"/>
      <c r="CHD163" s="4"/>
      <c r="CHE163" s="4"/>
      <c r="CHF163" s="4"/>
      <c r="CHG163" s="4"/>
      <c r="CHH163" s="4"/>
      <c r="CHI163" s="4"/>
      <c r="CHJ163" s="4"/>
      <c r="CHK163" s="4"/>
      <c r="CHL163" s="4"/>
      <c r="CHM163" s="4"/>
      <c r="CHN163" s="4"/>
      <c r="CHO163" s="4"/>
      <c r="CHP163" s="4"/>
      <c r="CHQ163" s="4"/>
      <c r="CHR163" s="4"/>
      <c r="CHS163" s="4"/>
      <c r="CHT163" s="4"/>
      <c r="CHU163" s="4"/>
      <c r="CHV163" s="4"/>
      <c r="CHW163" s="4"/>
      <c r="CHX163" s="4"/>
      <c r="CHY163" s="4"/>
      <c r="CHZ163" s="4"/>
      <c r="CIA163" s="4"/>
      <c r="CIB163" s="4"/>
      <c r="CIC163" s="4"/>
      <c r="CID163" s="4"/>
      <c r="CIE163" s="4"/>
      <c r="CIF163" s="4"/>
      <c r="CIG163" s="4"/>
      <c r="CIH163" s="4"/>
      <c r="CII163" s="4"/>
      <c r="CIJ163" s="4"/>
      <c r="CIK163" s="4"/>
      <c r="CIL163" s="4"/>
      <c r="CIM163" s="4"/>
      <c r="CIN163" s="4"/>
      <c r="CIO163" s="4"/>
      <c r="CIP163" s="4"/>
      <c r="CIQ163" s="4"/>
      <c r="CIR163" s="4"/>
      <c r="CIS163" s="4"/>
      <c r="CIT163" s="4"/>
      <c r="CIU163" s="4"/>
      <c r="CIV163" s="4"/>
      <c r="CIW163" s="4"/>
      <c r="CIX163" s="4"/>
      <c r="CIY163" s="4"/>
      <c r="CIZ163" s="4"/>
      <c r="CJA163" s="4"/>
      <c r="CJB163" s="4"/>
      <c r="CJC163" s="4"/>
      <c r="CJD163" s="4"/>
      <c r="CJE163" s="4"/>
      <c r="CJF163" s="4"/>
      <c r="CJG163" s="4"/>
      <c r="CJH163" s="4"/>
      <c r="CJI163" s="4"/>
      <c r="CJJ163" s="4"/>
      <c r="CJK163" s="4"/>
      <c r="CJL163" s="4"/>
      <c r="CJM163" s="4"/>
      <c r="CJN163" s="4"/>
      <c r="CJO163" s="4"/>
      <c r="CJP163" s="4"/>
      <c r="CJQ163" s="4"/>
      <c r="CJR163" s="4"/>
      <c r="CJS163" s="4"/>
      <c r="CJT163" s="4"/>
      <c r="CJU163" s="4"/>
      <c r="CJV163" s="4"/>
      <c r="CJW163" s="4"/>
      <c r="CJX163" s="4"/>
      <c r="CJY163" s="4"/>
      <c r="CJZ163" s="4"/>
      <c r="CKA163" s="4"/>
      <c r="CKB163" s="4"/>
      <c r="CKC163" s="4"/>
      <c r="CKD163" s="4"/>
      <c r="CKE163" s="4"/>
      <c r="CKF163" s="4"/>
      <c r="CKG163" s="4"/>
      <c r="CKH163" s="4"/>
      <c r="CKI163" s="4"/>
      <c r="CKJ163" s="4"/>
      <c r="CKK163" s="4"/>
      <c r="CKL163" s="4"/>
      <c r="CKM163" s="4"/>
      <c r="CKN163" s="4"/>
      <c r="CKO163" s="4"/>
      <c r="CKP163" s="4"/>
      <c r="CKQ163" s="4"/>
      <c r="CKR163" s="4"/>
      <c r="CKS163" s="4"/>
      <c r="CKT163" s="4"/>
      <c r="CKU163" s="4"/>
      <c r="CKV163" s="4"/>
      <c r="CKW163" s="4"/>
      <c r="CKX163" s="4"/>
      <c r="CKY163" s="4"/>
      <c r="CKZ163" s="4"/>
      <c r="CLA163" s="4"/>
      <c r="CLB163" s="4"/>
      <c r="CLC163" s="4"/>
      <c r="CLD163" s="4"/>
      <c r="CLE163" s="4"/>
      <c r="CLF163" s="4"/>
      <c r="CLG163" s="4"/>
      <c r="CLH163" s="4"/>
      <c r="CLI163" s="4"/>
      <c r="CLJ163" s="4"/>
      <c r="CLK163" s="4"/>
      <c r="CLL163" s="4"/>
      <c r="CLM163" s="4"/>
      <c r="CLN163" s="4"/>
      <c r="CLO163" s="4"/>
      <c r="CLP163" s="4"/>
      <c r="CLQ163" s="4"/>
      <c r="CLR163" s="4"/>
      <c r="CLS163" s="4"/>
      <c r="CLT163" s="4"/>
      <c r="CLU163" s="4"/>
      <c r="CLV163" s="4"/>
      <c r="CLW163" s="4"/>
      <c r="CLX163" s="4"/>
      <c r="CLY163" s="4"/>
      <c r="CLZ163" s="4"/>
      <c r="CMA163" s="4"/>
      <c r="CMB163" s="4"/>
      <c r="CMC163" s="4"/>
      <c r="CMD163" s="4"/>
      <c r="CME163" s="4"/>
      <c r="CMF163" s="4"/>
      <c r="CMG163" s="4"/>
      <c r="CMH163" s="4"/>
      <c r="CMI163" s="4"/>
      <c r="CMJ163" s="4"/>
      <c r="CMK163" s="4"/>
      <c r="CML163" s="4"/>
      <c r="CMM163" s="4"/>
      <c r="CMN163" s="4"/>
      <c r="CMO163" s="4"/>
      <c r="CMP163" s="4"/>
      <c r="CMQ163" s="4"/>
      <c r="CMR163" s="4"/>
      <c r="CMS163" s="4"/>
      <c r="CMT163" s="4"/>
      <c r="CMU163" s="4"/>
      <c r="CMV163" s="4"/>
      <c r="CMW163" s="4"/>
      <c r="CMX163" s="4"/>
      <c r="CMY163" s="4"/>
      <c r="CMZ163" s="4"/>
      <c r="CNA163" s="4"/>
      <c r="CNB163" s="4"/>
      <c r="CNC163" s="4"/>
      <c r="CND163" s="4"/>
      <c r="CNE163" s="4"/>
      <c r="CNF163" s="4"/>
      <c r="CNG163" s="4"/>
      <c r="CNH163" s="4"/>
      <c r="CNI163" s="4"/>
      <c r="CNJ163" s="4"/>
      <c r="CNK163" s="4"/>
      <c r="CNL163" s="4"/>
      <c r="CNM163" s="4"/>
      <c r="CNN163" s="4"/>
      <c r="CNO163" s="4"/>
      <c r="CNP163" s="4"/>
      <c r="CNQ163" s="4"/>
      <c r="CNR163" s="4"/>
      <c r="CNS163" s="4"/>
      <c r="CNT163" s="4"/>
      <c r="CNU163" s="4"/>
      <c r="CNV163" s="4"/>
      <c r="CNW163" s="4"/>
      <c r="CNX163" s="4"/>
      <c r="CNY163" s="4"/>
      <c r="CNZ163" s="4"/>
      <c r="COA163" s="4"/>
      <c r="COB163" s="4"/>
      <c r="COC163" s="4"/>
      <c r="COD163" s="4"/>
      <c r="COE163" s="4"/>
      <c r="COF163" s="4"/>
      <c r="COG163" s="4"/>
      <c r="COH163" s="4"/>
      <c r="COI163" s="4"/>
      <c r="COJ163" s="4"/>
      <c r="COK163" s="4"/>
      <c r="COL163" s="4"/>
      <c r="COM163" s="4"/>
      <c r="CON163" s="4"/>
      <c r="COO163" s="4"/>
      <c r="COP163" s="4"/>
      <c r="COQ163" s="4"/>
      <c r="COR163" s="4"/>
      <c r="COS163" s="4"/>
      <c r="COT163" s="4"/>
      <c r="COU163" s="4"/>
      <c r="COV163" s="4"/>
      <c r="COW163" s="4"/>
      <c r="COX163" s="4"/>
      <c r="COY163" s="4"/>
      <c r="COZ163" s="4"/>
      <c r="CPA163" s="4"/>
      <c r="CPB163" s="4"/>
      <c r="CPC163" s="4"/>
      <c r="CPD163" s="4"/>
      <c r="CPE163" s="4"/>
      <c r="CPF163" s="4"/>
      <c r="CPG163" s="4"/>
      <c r="CPH163" s="4"/>
      <c r="CPI163" s="4"/>
      <c r="CPJ163" s="4"/>
      <c r="CPK163" s="4"/>
      <c r="CPL163" s="4"/>
      <c r="CPM163" s="4"/>
      <c r="CPN163" s="4"/>
      <c r="CPO163" s="4"/>
      <c r="CPP163" s="4"/>
      <c r="CPQ163" s="4"/>
      <c r="CPR163" s="4"/>
      <c r="CPS163" s="4"/>
      <c r="CPT163" s="4"/>
      <c r="CPU163" s="4"/>
      <c r="CPV163" s="4"/>
      <c r="CPW163" s="4"/>
      <c r="CPX163" s="4"/>
      <c r="CPY163" s="4"/>
      <c r="CPZ163" s="4"/>
      <c r="CQA163" s="4"/>
      <c r="CQB163" s="4"/>
      <c r="CQC163" s="4"/>
      <c r="CQD163" s="4"/>
      <c r="CQE163" s="4"/>
      <c r="CQF163" s="4"/>
      <c r="CQG163" s="4"/>
      <c r="CQH163" s="4"/>
      <c r="CQI163" s="4"/>
      <c r="CQJ163" s="4"/>
      <c r="CQK163" s="4"/>
      <c r="CQL163" s="4"/>
      <c r="CQM163" s="4"/>
      <c r="CQN163" s="4"/>
      <c r="CQO163" s="4"/>
      <c r="CQP163" s="4"/>
      <c r="CQQ163" s="4"/>
      <c r="CQR163" s="4"/>
      <c r="CQS163" s="4"/>
      <c r="CQT163" s="4"/>
      <c r="CQU163" s="4"/>
      <c r="CQV163" s="4"/>
      <c r="CQW163" s="4"/>
      <c r="CQX163" s="4"/>
      <c r="CQY163" s="4"/>
      <c r="CQZ163" s="4"/>
      <c r="CRA163" s="4"/>
      <c r="CRB163" s="4"/>
      <c r="CRC163" s="4"/>
      <c r="CRD163" s="4"/>
      <c r="CRE163" s="4"/>
      <c r="CRF163" s="4"/>
      <c r="CRG163" s="4"/>
      <c r="CRH163" s="4"/>
      <c r="CRI163" s="4"/>
      <c r="CRJ163" s="4"/>
      <c r="CRK163" s="4"/>
      <c r="CRL163" s="4"/>
      <c r="CRM163" s="4"/>
      <c r="CRN163" s="4"/>
      <c r="CRO163" s="4"/>
      <c r="CRP163" s="4"/>
      <c r="CRQ163" s="4"/>
      <c r="CRR163" s="4"/>
      <c r="CRS163" s="4"/>
      <c r="CRT163" s="4"/>
      <c r="CRU163" s="4"/>
      <c r="CRV163" s="4"/>
      <c r="CRW163" s="4"/>
      <c r="CRX163" s="4"/>
      <c r="CRY163" s="4"/>
      <c r="CRZ163" s="4"/>
      <c r="CSA163" s="4"/>
      <c r="CSB163" s="4"/>
      <c r="CSC163" s="4"/>
      <c r="CSD163" s="4"/>
      <c r="CSE163" s="4"/>
      <c r="CSF163" s="4"/>
      <c r="CSG163" s="4"/>
      <c r="CSH163" s="4"/>
      <c r="CSI163" s="4"/>
      <c r="CSJ163" s="4"/>
      <c r="CSK163" s="4"/>
      <c r="CSL163" s="4"/>
      <c r="CSM163" s="4"/>
      <c r="CSN163" s="4"/>
      <c r="CSO163" s="4"/>
      <c r="CSP163" s="4"/>
      <c r="CSQ163" s="4"/>
      <c r="CSR163" s="4"/>
      <c r="CSS163" s="4"/>
      <c r="CST163" s="4"/>
      <c r="CSU163" s="4"/>
      <c r="CSV163" s="4"/>
      <c r="CSW163" s="4"/>
      <c r="CSX163" s="4"/>
      <c r="CSY163" s="4"/>
      <c r="CSZ163" s="4"/>
      <c r="CTA163" s="4"/>
      <c r="CTB163" s="4"/>
      <c r="CTC163" s="4"/>
      <c r="CTD163" s="4"/>
      <c r="CTE163" s="4"/>
      <c r="CTF163" s="4"/>
      <c r="CTG163" s="4"/>
      <c r="CTH163" s="4"/>
      <c r="CTI163" s="4"/>
      <c r="CTJ163" s="4"/>
      <c r="CTK163" s="4"/>
      <c r="CTL163" s="4"/>
      <c r="CTM163" s="4"/>
      <c r="CTN163" s="4"/>
      <c r="CTO163" s="4"/>
      <c r="CTP163" s="4"/>
      <c r="CTQ163" s="4"/>
      <c r="CTR163" s="4"/>
      <c r="CTS163" s="4"/>
      <c r="CTT163" s="4"/>
      <c r="CTU163" s="4"/>
      <c r="CTV163" s="4"/>
      <c r="CTW163" s="4"/>
      <c r="CTX163" s="4"/>
      <c r="CTY163" s="4"/>
      <c r="CTZ163" s="4"/>
      <c r="CUA163" s="4"/>
      <c r="CUB163" s="4"/>
      <c r="CUC163" s="4"/>
      <c r="CUD163" s="4"/>
      <c r="CUE163" s="4"/>
      <c r="CUF163" s="4"/>
      <c r="CUG163" s="4"/>
      <c r="CUH163" s="4"/>
      <c r="CUI163" s="4"/>
      <c r="CUJ163" s="4"/>
      <c r="CUK163" s="4"/>
      <c r="CUL163" s="4"/>
      <c r="CUM163" s="4"/>
      <c r="CUN163" s="4"/>
      <c r="CUO163" s="4"/>
      <c r="CUP163" s="4"/>
      <c r="CUQ163" s="4"/>
      <c r="CUR163" s="4"/>
      <c r="CUS163" s="4"/>
      <c r="CUT163" s="4"/>
      <c r="CUU163" s="4"/>
      <c r="CUV163" s="4"/>
      <c r="CUW163" s="4"/>
      <c r="CUX163" s="4"/>
      <c r="CUY163" s="4"/>
      <c r="CUZ163" s="4"/>
      <c r="CVA163" s="4"/>
      <c r="CVB163" s="4"/>
      <c r="CVC163" s="4"/>
      <c r="CVD163" s="4"/>
      <c r="CVE163" s="4"/>
      <c r="CVF163" s="4"/>
      <c r="CVG163" s="4"/>
      <c r="CVH163" s="4"/>
      <c r="CVI163" s="4"/>
      <c r="CVJ163" s="4"/>
      <c r="CVK163" s="4"/>
      <c r="CVL163" s="4"/>
      <c r="CVM163" s="4"/>
      <c r="CVN163" s="4"/>
      <c r="CVO163" s="4"/>
      <c r="CVP163" s="4"/>
      <c r="CVQ163" s="4"/>
      <c r="CVR163" s="4"/>
      <c r="CVS163" s="4"/>
      <c r="CVT163" s="4"/>
      <c r="CVU163" s="4"/>
      <c r="CVV163" s="4"/>
      <c r="CVW163" s="4"/>
      <c r="CVX163" s="4"/>
      <c r="CVY163" s="4"/>
      <c r="CVZ163" s="4"/>
      <c r="CWA163" s="4"/>
      <c r="CWB163" s="4"/>
      <c r="CWC163" s="4"/>
      <c r="CWD163" s="4"/>
      <c r="CWE163" s="4"/>
      <c r="CWF163" s="4"/>
      <c r="CWG163" s="4"/>
      <c r="CWH163" s="4"/>
      <c r="CWI163" s="4"/>
      <c r="CWJ163" s="4"/>
      <c r="CWK163" s="4"/>
      <c r="CWL163" s="4"/>
      <c r="CWM163" s="4"/>
      <c r="CWN163" s="4"/>
      <c r="CWO163" s="4"/>
      <c r="CWP163" s="4"/>
      <c r="CWQ163" s="4"/>
      <c r="CWR163" s="4"/>
      <c r="CWS163" s="4"/>
      <c r="CWT163" s="4"/>
      <c r="CWU163" s="4"/>
      <c r="CWV163" s="4"/>
      <c r="CWW163" s="4"/>
      <c r="CWX163" s="4"/>
      <c r="CWY163" s="4"/>
      <c r="CWZ163" s="4"/>
      <c r="CXA163" s="4"/>
      <c r="CXB163" s="4"/>
      <c r="CXC163" s="4"/>
      <c r="CXD163" s="4"/>
      <c r="CXE163" s="4"/>
      <c r="CXF163" s="4"/>
      <c r="CXG163" s="4"/>
      <c r="CXH163" s="4"/>
      <c r="CXI163" s="4"/>
      <c r="CXJ163" s="4"/>
      <c r="CXK163" s="4"/>
      <c r="CXL163" s="4"/>
      <c r="CXM163" s="4"/>
      <c r="CXN163" s="4"/>
      <c r="CXO163" s="4"/>
      <c r="CXP163" s="4"/>
      <c r="CXQ163" s="4"/>
      <c r="CXR163" s="4"/>
      <c r="CXS163" s="4"/>
      <c r="CXT163" s="4"/>
      <c r="CXU163" s="4"/>
      <c r="CXV163" s="4"/>
      <c r="CXW163" s="4"/>
      <c r="CXX163" s="4"/>
      <c r="CXY163" s="4"/>
      <c r="CXZ163" s="4"/>
      <c r="CYA163" s="4"/>
      <c r="CYB163" s="4"/>
      <c r="CYC163" s="4"/>
      <c r="CYD163" s="4"/>
      <c r="CYE163" s="4"/>
      <c r="CYF163" s="4"/>
      <c r="CYG163" s="4"/>
      <c r="CYH163" s="4"/>
      <c r="CYI163" s="4"/>
      <c r="CYJ163" s="4"/>
      <c r="CYK163" s="4"/>
      <c r="CYL163" s="4"/>
      <c r="CYM163" s="4"/>
      <c r="CYN163" s="4"/>
      <c r="CYO163" s="4"/>
      <c r="CYP163" s="4"/>
      <c r="CYQ163" s="4"/>
      <c r="CYR163" s="4"/>
      <c r="CYS163" s="4"/>
      <c r="CYT163" s="4"/>
      <c r="CYU163" s="4"/>
      <c r="CYV163" s="4"/>
      <c r="CYW163" s="4"/>
      <c r="CYX163" s="4"/>
      <c r="CYY163" s="4"/>
      <c r="CYZ163" s="4"/>
      <c r="CZA163" s="4"/>
      <c r="CZB163" s="4"/>
      <c r="CZC163" s="4"/>
      <c r="CZD163" s="4"/>
      <c r="CZE163" s="4"/>
      <c r="CZF163" s="4"/>
      <c r="CZG163" s="4"/>
      <c r="CZH163" s="4"/>
      <c r="CZI163" s="4"/>
      <c r="CZJ163" s="4"/>
      <c r="CZK163" s="4"/>
      <c r="CZL163" s="4"/>
      <c r="CZM163" s="4"/>
      <c r="CZN163" s="4"/>
      <c r="CZO163" s="4"/>
      <c r="CZP163" s="4"/>
      <c r="CZQ163" s="4"/>
      <c r="CZR163" s="4"/>
      <c r="CZS163" s="4"/>
      <c r="CZT163" s="4"/>
      <c r="CZU163" s="4"/>
      <c r="CZV163" s="4"/>
      <c r="CZW163" s="4"/>
      <c r="CZX163" s="4"/>
      <c r="CZY163" s="4"/>
      <c r="CZZ163" s="4"/>
      <c r="DAA163" s="4"/>
      <c r="DAB163" s="4"/>
      <c r="DAC163" s="4"/>
      <c r="DAD163" s="4"/>
      <c r="DAE163" s="4"/>
      <c r="DAF163" s="4"/>
      <c r="DAG163" s="4"/>
      <c r="DAH163" s="4"/>
      <c r="DAI163" s="4"/>
      <c r="DAJ163" s="4"/>
      <c r="DAK163" s="4"/>
      <c r="DAL163" s="4"/>
      <c r="DAM163" s="4"/>
      <c r="DAN163" s="4"/>
      <c r="DAO163" s="4"/>
      <c r="DAP163" s="4"/>
      <c r="DAQ163" s="4"/>
      <c r="DAR163" s="4"/>
      <c r="DAS163" s="4"/>
      <c r="DAT163" s="4"/>
      <c r="DAU163" s="4"/>
      <c r="DAV163" s="4"/>
      <c r="DAW163" s="4"/>
      <c r="DAX163" s="4"/>
      <c r="DAY163" s="4"/>
      <c r="DAZ163" s="4"/>
      <c r="DBA163" s="4"/>
      <c r="DBB163" s="4"/>
      <c r="DBC163" s="4"/>
      <c r="DBD163" s="4"/>
      <c r="DBE163" s="4"/>
      <c r="DBF163" s="4"/>
      <c r="DBG163" s="4"/>
      <c r="DBH163" s="4"/>
      <c r="DBI163" s="4"/>
      <c r="DBJ163" s="4"/>
      <c r="DBK163" s="4"/>
      <c r="DBL163" s="4"/>
      <c r="DBM163" s="4"/>
      <c r="DBN163" s="4"/>
      <c r="DBO163" s="4"/>
      <c r="DBP163" s="4"/>
      <c r="DBQ163" s="4"/>
      <c r="DBR163" s="4"/>
      <c r="DBS163" s="4"/>
      <c r="DBT163" s="4"/>
      <c r="DBU163" s="4"/>
      <c r="DBV163" s="4"/>
      <c r="DBW163" s="4"/>
      <c r="DBX163" s="4"/>
      <c r="DBY163" s="4"/>
      <c r="DBZ163" s="4"/>
      <c r="DCA163" s="4"/>
      <c r="DCB163" s="4"/>
      <c r="DCC163" s="4"/>
      <c r="DCD163" s="4"/>
      <c r="DCE163" s="4"/>
      <c r="DCF163" s="4"/>
      <c r="DCG163" s="4"/>
      <c r="DCH163" s="4"/>
      <c r="DCI163" s="4"/>
      <c r="DCJ163" s="4"/>
      <c r="DCK163" s="4"/>
      <c r="DCL163" s="4"/>
      <c r="DCM163" s="4"/>
      <c r="DCN163" s="4"/>
      <c r="DCO163" s="4"/>
      <c r="DCP163" s="4"/>
      <c r="DCQ163" s="4"/>
      <c r="DCR163" s="4"/>
      <c r="DCS163" s="4"/>
      <c r="DCT163" s="4"/>
      <c r="DCU163" s="4"/>
      <c r="DCV163" s="4"/>
      <c r="DCW163" s="4"/>
      <c r="DCX163" s="4"/>
      <c r="DCY163" s="4"/>
      <c r="DCZ163" s="4"/>
      <c r="DDA163" s="4"/>
      <c r="DDB163" s="4"/>
      <c r="DDC163" s="4"/>
      <c r="DDD163" s="4"/>
      <c r="DDE163" s="4"/>
      <c r="DDF163" s="4"/>
      <c r="DDG163" s="4"/>
      <c r="DDH163" s="4"/>
      <c r="DDI163" s="4"/>
      <c r="DDJ163" s="4"/>
      <c r="DDK163" s="4"/>
      <c r="DDL163" s="4"/>
      <c r="DDM163" s="4"/>
      <c r="DDN163" s="4"/>
      <c r="DDO163" s="4"/>
      <c r="DDP163" s="4"/>
      <c r="DDQ163" s="4"/>
      <c r="DDR163" s="4"/>
      <c r="DDS163" s="4"/>
      <c r="DDT163" s="4"/>
      <c r="DDU163" s="4"/>
      <c r="DDV163" s="4"/>
      <c r="DDW163" s="4"/>
      <c r="DDX163" s="4"/>
      <c r="DDY163" s="4"/>
      <c r="DDZ163" s="4"/>
      <c r="DEA163" s="4"/>
      <c r="DEB163" s="4"/>
      <c r="DEC163" s="4"/>
      <c r="DED163" s="4"/>
      <c r="DEE163" s="4"/>
      <c r="DEF163" s="4"/>
      <c r="DEG163" s="4"/>
      <c r="DEH163" s="4"/>
      <c r="DEI163" s="4"/>
      <c r="DEJ163" s="4"/>
      <c r="DEK163" s="4"/>
      <c r="DEL163" s="4"/>
      <c r="DEM163" s="4"/>
      <c r="DEN163" s="4"/>
      <c r="DEO163" s="4"/>
      <c r="DEP163" s="4"/>
      <c r="DEQ163" s="4"/>
      <c r="DER163" s="4"/>
      <c r="DES163" s="4"/>
      <c r="DET163" s="4"/>
      <c r="DEU163" s="4"/>
      <c r="DEV163" s="4"/>
      <c r="DEW163" s="4"/>
      <c r="DEX163" s="4"/>
      <c r="DEY163" s="4"/>
      <c r="DEZ163" s="4"/>
      <c r="DFA163" s="4"/>
      <c r="DFB163" s="4"/>
      <c r="DFC163" s="4"/>
      <c r="DFD163" s="4"/>
      <c r="DFE163" s="4"/>
      <c r="DFF163" s="4"/>
      <c r="DFG163" s="4"/>
      <c r="DFH163" s="4"/>
      <c r="DFI163" s="4"/>
      <c r="DFJ163" s="4"/>
      <c r="DFK163" s="4"/>
      <c r="DFL163" s="4"/>
      <c r="DFM163" s="4"/>
      <c r="DFN163" s="4"/>
      <c r="DFO163" s="4"/>
      <c r="DFP163" s="4"/>
      <c r="DFQ163" s="4"/>
      <c r="DFR163" s="4"/>
      <c r="DFS163" s="4"/>
      <c r="DFT163" s="4"/>
      <c r="DFU163" s="4"/>
      <c r="DFV163" s="4"/>
      <c r="DFW163" s="4"/>
      <c r="DFX163" s="4"/>
      <c r="DFY163" s="4"/>
      <c r="DFZ163" s="4"/>
      <c r="DGA163" s="4"/>
      <c r="DGB163" s="4"/>
      <c r="DGC163" s="4"/>
      <c r="DGD163" s="4"/>
      <c r="DGE163" s="4"/>
      <c r="DGF163" s="4"/>
      <c r="DGG163" s="4"/>
      <c r="DGH163" s="4"/>
      <c r="DGI163" s="4"/>
      <c r="DGJ163" s="4"/>
      <c r="DGK163" s="4"/>
      <c r="DGL163" s="4"/>
      <c r="DGM163" s="4"/>
      <c r="DGN163" s="4"/>
      <c r="DGO163" s="4"/>
      <c r="DGP163" s="4"/>
      <c r="DGQ163" s="4"/>
      <c r="DGR163" s="4"/>
      <c r="DGS163" s="4"/>
      <c r="DGT163" s="4"/>
      <c r="DGU163" s="4"/>
      <c r="DGV163" s="4"/>
      <c r="DGW163" s="4"/>
      <c r="DGX163" s="4"/>
      <c r="DGY163" s="4"/>
      <c r="DGZ163" s="4"/>
      <c r="DHA163" s="4"/>
      <c r="DHB163" s="4"/>
      <c r="DHC163" s="4"/>
      <c r="DHD163" s="4"/>
      <c r="DHE163" s="4"/>
      <c r="DHF163" s="4"/>
      <c r="DHG163" s="4"/>
      <c r="DHH163" s="4"/>
      <c r="DHI163" s="4"/>
      <c r="DHJ163" s="4"/>
      <c r="DHK163" s="4"/>
      <c r="DHL163" s="4"/>
      <c r="DHM163" s="4"/>
      <c r="DHN163" s="4"/>
      <c r="DHO163" s="4"/>
      <c r="DHP163" s="4"/>
      <c r="DHQ163" s="4"/>
      <c r="DHR163" s="4"/>
      <c r="DHS163" s="4"/>
      <c r="DHT163" s="4"/>
      <c r="DHU163" s="4"/>
      <c r="DHV163" s="4"/>
      <c r="DHW163" s="4"/>
      <c r="DHX163" s="4"/>
      <c r="DHY163" s="4"/>
      <c r="DHZ163" s="4"/>
      <c r="DIA163" s="4"/>
      <c r="DIB163" s="4"/>
      <c r="DIC163" s="4"/>
      <c r="DID163" s="4"/>
      <c r="DIE163" s="4"/>
      <c r="DIF163" s="4"/>
      <c r="DIG163" s="4"/>
      <c r="DIH163" s="4"/>
      <c r="DII163" s="4"/>
      <c r="DIJ163" s="4"/>
      <c r="DIK163" s="4"/>
      <c r="DIL163" s="4"/>
      <c r="DIM163" s="4"/>
      <c r="DIN163" s="4"/>
      <c r="DIO163" s="4"/>
      <c r="DIP163" s="4"/>
      <c r="DIQ163" s="4"/>
      <c r="DIR163" s="4"/>
      <c r="DIS163" s="4"/>
      <c r="DIT163" s="4"/>
      <c r="DIU163" s="4"/>
      <c r="DIV163" s="4"/>
      <c r="DIW163" s="4"/>
      <c r="DIX163" s="4"/>
      <c r="DIY163" s="4"/>
      <c r="DIZ163" s="4"/>
      <c r="DJA163" s="4"/>
      <c r="DJB163" s="4"/>
      <c r="DJC163" s="4"/>
      <c r="DJD163" s="4"/>
      <c r="DJE163" s="4"/>
      <c r="DJF163" s="4"/>
      <c r="DJG163" s="4"/>
      <c r="DJH163" s="4"/>
      <c r="DJI163" s="4"/>
      <c r="DJJ163" s="4"/>
      <c r="DJK163" s="4"/>
      <c r="DJL163" s="4"/>
      <c r="DJM163" s="4"/>
      <c r="DJN163" s="4"/>
      <c r="DJO163" s="4"/>
      <c r="DJP163" s="4"/>
      <c r="DJQ163" s="4"/>
      <c r="DJR163" s="4"/>
      <c r="DJS163" s="4"/>
      <c r="DJT163" s="4"/>
      <c r="DJU163" s="4"/>
      <c r="DJV163" s="4"/>
      <c r="DJW163" s="4"/>
      <c r="DJX163" s="4"/>
      <c r="DJY163" s="4"/>
      <c r="DJZ163" s="4"/>
      <c r="DKA163" s="4"/>
      <c r="DKB163" s="4"/>
      <c r="DKC163" s="4"/>
      <c r="DKD163" s="4"/>
      <c r="DKE163" s="4"/>
      <c r="DKF163" s="4"/>
      <c r="DKG163" s="4"/>
      <c r="DKH163" s="4"/>
      <c r="DKI163" s="4"/>
      <c r="DKJ163" s="4"/>
      <c r="DKK163" s="4"/>
      <c r="DKL163" s="4"/>
      <c r="DKM163" s="4"/>
      <c r="DKN163" s="4"/>
      <c r="DKO163" s="4"/>
      <c r="DKP163" s="4"/>
      <c r="DKQ163" s="4"/>
      <c r="DKR163" s="4"/>
      <c r="DKS163" s="4"/>
      <c r="DKT163" s="4"/>
      <c r="DKU163" s="4"/>
      <c r="DKV163" s="4"/>
      <c r="DKW163" s="4"/>
      <c r="DKX163" s="4"/>
      <c r="DKY163" s="4"/>
      <c r="DKZ163" s="4"/>
      <c r="DLA163" s="4"/>
      <c r="DLB163" s="4"/>
      <c r="DLC163" s="4"/>
      <c r="DLD163" s="4"/>
      <c r="DLE163" s="4"/>
      <c r="DLF163" s="4"/>
      <c r="DLG163" s="4"/>
      <c r="DLH163" s="4"/>
      <c r="DLI163" s="4"/>
      <c r="DLJ163" s="4"/>
      <c r="DLK163" s="4"/>
      <c r="DLL163" s="4"/>
      <c r="DLM163" s="4"/>
      <c r="DLN163" s="4"/>
      <c r="DLO163" s="4"/>
      <c r="DLP163" s="4"/>
      <c r="DLQ163" s="4"/>
      <c r="DLR163" s="4"/>
      <c r="DLS163" s="4"/>
      <c r="DLT163" s="4"/>
      <c r="DLU163" s="4"/>
      <c r="DLV163" s="4"/>
      <c r="DLW163" s="4"/>
      <c r="DLX163" s="4"/>
      <c r="DLY163" s="4"/>
      <c r="DLZ163" s="4"/>
      <c r="DMA163" s="4"/>
      <c r="DMB163" s="4"/>
      <c r="DMC163" s="4"/>
      <c r="DMD163" s="4"/>
      <c r="DME163" s="4"/>
      <c r="DMF163" s="4"/>
      <c r="DMG163" s="4"/>
      <c r="DMH163" s="4"/>
      <c r="DMI163" s="4"/>
      <c r="DMJ163" s="4"/>
      <c r="DMK163" s="4"/>
      <c r="DML163" s="4"/>
      <c r="DMM163" s="4"/>
      <c r="DMN163" s="4"/>
      <c r="DMO163" s="4"/>
      <c r="DMP163" s="4"/>
      <c r="DMQ163" s="4"/>
      <c r="DMR163" s="4"/>
      <c r="DMS163" s="4"/>
      <c r="DMT163" s="4"/>
      <c r="DMU163" s="4"/>
      <c r="DMV163" s="4"/>
      <c r="DMW163" s="4"/>
      <c r="DMX163" s="4"/>
      <c r="DMY163" s="4"/>
      <c r="DMZ163" s="4"/>
      <c r="DNA163" s="4"/>
      <c r="DNB163" s="4"/>
      <c r="DNC163" s="4"/>
      <c r="DND163" s="4"/>
      <c r="DNE163" s="4"/>
      <c r="DNF163" s="4"/>
      <c r="DNG163" s="4"/>
      <c r="DNH163" s="4"/>
      <c r="DNI163" s="4"/>
      <c r="DNJ163" s="4"/>
      <c r="DNK163" s="4"/>
      <c r="DNL163" s="4"/>
      <c r="DNM163" s="4"/>
      <c r="DNN163" s="4"/>
      <c r="DNO163" s="4"/>
      <c r="DNP163" s="4"/>
      <c r="DNQ163" s="4"/>
      <c r="DNR163" s="4"/>
      <c r="DNS163" s="4"/>
      <c r="DNT163" s="4"/>
      <c r="DNU163" s="4"/>
      <c r="DNV163" s="4"/>
      <c r="DNW163" s="4"/>
      <c r="DNX163" s="4"/>
      <c r="DNY163" s="4"/>
      <c r="DNZ163" s="4"/>
      <c r="DOA163" s="4"/>
      <c r="DOB163" s="4"/>
      <c r="DOC163" s="4"/>
      <c r="DOD163" s="4"/>
      <c r="DOE163" s="4"/>
      <c r="DOF163" s="4"/>
      <c r="DOG163" s="4"/>
      <c r="DOH163" s="4"/>
      <c r="DOI163" s="4"/>
      <c r="DOJ163" s="4"/>
      <c r="DOK163" s="4"/>
      <c r="DOL163" s="4"/>
      <c r="DOM163" s="4"/>
      <c r="DON163" s="4"/>
      <c r="DOO163" s="4"/>
      <c r="DOP163" s="4"/>
      <c r="DOQ163" s="4"/>
      <c r="DOR163" s="4"/>
      <c r="DOS163" s="4"/>
      <c r="DOT163" s="4"/>
      <c r="DOU163" s="4"/>
      <c r="DOV163" s="4"/>
      <c r="DOW163" s="4"/>
      <c r="DOX163" s="4"/>
      <c r="DOY163" s="4"/>
      <c r="DOZ163" s="4"/>
      <c r="DPA163" s="4"/>
      <c r="DPB163" s="4"/>
      <c r="DPC163" s="4"/>
      <c r="DPD163" s="4"/>
      <c r="DPE163" s="4"/>
      <c r="DPF163" s="4"/>
      <c r="DPG163" s="4"/>
      <c r="DPH163" s="4"/>
      <c r="DPI163" s="4"/>
      <c r="DPJ163" s="4"/>
      <c r="DPK163" s="4"/>
      <c r="DPL163" s="4"/>
      <c r="DPM163" s="4"/>
      <c r="DPN163" s="4"/>
      <c r="DPO163" s="4"/>
      <c r="DPP163" s="4"/>
      <c r="DPQ163" s="4"/>
      <c r="DPR163" s="4"/>
      <c r="DPS163" s="4"/>
      <c r="DPT163" s="4"/>
      <c r="DPU163" s="4"/>
      <c r="DPV163" s="4"/>
      <c r="DPW163" s="4"/>
      <c r="DPX163" s="4"/>
      <c r="DPY163" s="4"/>
      <c r="DPZ163" s="4"/>
      <c r="DQA163" s="4"/>
      <c r="DQB163" s="4"/>
      <c r="DQC163" s="4"/>
      <c r="DQD163" s="4"/>
      <c r="DQE163" s="4"/>
      <c r="DQF163" s="4"/>
      <c r="DQG163" s="4"/>
      <c r="DQH163" s="4"/>
      <c r="DQI163" s="4"/>
      <c r="DQJ163" s="4"/>
      <c r="DQK163" s="4"/>
      <c r="DQL163" s="4"/>
      <c r="DQM163" s="4"/>
      <c r="DQN163" s="4"/>
      <c r="DQO163" s="4"/>
      <c r="DQP163" s="4"/>
      <c r="DQQ163" s="4"/>
      <c r="DQR163" s="4"/>
      <c r="DQS163" s="4"/>
      <c r="DQT163" s="4"/>
      <c r="DQU163" s="4"/>
      <c r="DQV163" s="4"/>
      <c r="DQW163" s="4"/>
      <c r="DQX163" s="4"/>
      <c r="DQY163" s="4"/>
      <c r="DQZ163" s="4"/>
      <c r="DRA163" s="4"/>
      <c r="DRB163" s="4"/>
      <c r="DRC163" s="4"/>
      <c r="DRD163" s="4"/>
      <c r="DRE163" s="4"/>
      <c r="DRF163" s="4"/>
      <c r="DRG163" s="4"/>
      <c r="DRH163" s="4"/>
      <c r="DRI163" s="4"/>
      <c r="DRJ163" s="4"/>
      <c r="DRK163" s="4"/>
      <c r="DRL163" s="4"/>
      <c r="DRM163" s="4"/>
      <c r="DRN163" s="4"/>
      <c r="DRO163" s="4"/>
      <c r="DRP163" s="4"/>
      <c r="DRQ163" s="4"/>
      <c r="DRR163" s="4"/>
      <c r="DRS163" s="4"/>
      <c r="DRT163" s="4"/>
      <c r="DRU163" s="4"/>
      <c r="DRV163" s="4"/>
      <c r="DRW163" s="4"/>
      <c r="DRX163" s="4"/>
      <c r="DRY163" s="4"/>
      <c r="DRZ163" s="4"/>
      <c r="DSA163" s="4"/>
      <c r="DSB163" s="4"/>
      <c r="DSC163" s="4"/>
      <c r="DSD163" s="4"/>
      <c r="DSE163" s="4"/>
      <c r="DSF163" s="4"/>
      <c r="DSG163" s="4"/>
      <c r="DSH163" s="4"/>
      <c r="DSI163" s="4"/>
      <c r="DSJ163" s="4"/>
      <c r="DSK163" s="4"/>
      <c r="DSL163" s="4"/>
      <c r="DSM163" s="4"/>
      <c r="DSN163" s="4"/>
      <c r="DSO163" s="4"/>
      <c r="DSP163" s="4"/>
      <c r="DSQ163" s="4"/>
      <c r="DSR163" s="4"/>
      <c r="DSS163" s="4"/>
      <c r="DST163" s="4"/>
      <c r="DSU163" s="4"/>
      <c r="DSV163" s="4"/>
      <c r="DSW163" s="4"/>
      <c r="DSX163" s="4"/>
      <c r="DSY163" s="4"/>
      <c r="DSZ163" s="4"/>
      <c r="DTA163" s="4"/>
      <c r="DTB163" s="4"/>
      <c r="DTC163" s="4"/>
      <c r="DTD163" s="4"/>
      <c r="DTE163" s="4"/>
      <c r="DTF163" s="4"/>
      <c r="DTG163" s="4"/>
      <c r="DTH163" s="4"/>
      <c r="DTI163" s="4"/>
      <c r="DTJ163" s="4"/>
      <c r="DTK163" s="4"/>
      <c r="DTL163" s="4"/>
      <c r="DTM163" s="4"/>
      <c r="DTN163" s="4"/>
      <c r="DTO163" s="4"/>
      <c r="DTP163" s="4"/>
      <c r="DTQ163" s="4"/>
      <c r="DTR163" s="4"/>
      <c r="DTS163" s="4"/>
      <c r="DTT163" s="4"/>
      <c r="DTU163" s="4"/>
      <c r="DTV163" s="4"/>
      <c r="DTW163" s="4"/>
      <c r="DTX163" s="4"/>
      <c r="DTY163" s="4"/>
      <c r="DTZ163" s="4"/>
      <c r="DUA163" s="4"/>
      <c r="DUB163" s="4"/>
      <c r="DUC163" s="4"/>
      <c r="DUD163" s="4"/>
      <c r="DUE163" s="4"/>
      <c r="DUF163" s="4"/>
      <c r="DUG163" s="4"/>
      <c r="DUH163" s="4"/>
      <c r="DUI163" s="4"/>
      <c r="DUJ163" s="4"/>
      <c r="DUK163" s="4"/>
      <c r="DUL163" s="4"/>
      <c r="DUM163" s="4"/>
      <c r="DUN163" s="4"/>
      <c r="DUO163" s="4"/>
      <c r="DUP163" s="4"/>
      <c r="DUQ163" s="4"/>
      <c r="DUR163" s="4"/>
      <c r="DUS163" s="4"/>
      <c r="DUT163" s="4"/>
      <c r="DUU163" s="4"/>
      <c r="DUV163" s="4"/>
      <c r="DUW163" s="4"/>
      <c r="DUX163" s="4"/>
      <c r="DUY163" s="4"/>
      <c r="DUZ163" s="4"/>
      <c r="DVA163" s="4"/>
      <c r="DVB163" s="4"/>
      <c r="DVC163" s="4"/>
      <c r="DVD163" s="4"/>
      <c r="DVE163" s="4"/>
      <c r="DVF163" s="4"/>
      <c r="DVG163" s="4"/>
      <c r="DVH163" s="4"/>
      <c r="DVI163" s="4"/>
      <c r="DVJ163" s="4"/>
      <c r="DVK163" s="4"/>
      <c r="DVL163" s="4"/>
      <c r="DVM163" s="4"/>
      <c r="DVN163" s="4"/>
      <c r="DVO163" s="4"/>
      <c r="DVP163" s="4"/>
      <c r="DVQ163" s="4"/>
      <c r="DVR163" s="4"/>
      <c r="DVS163" s="4"/>
      <c r="DVT163" s="4"/>
      <c r="DVU163" s="4"/>
      <c r="DVV163" s="4"/>
      <c r="DVW163" s="4"/>
      <c r="DVX163" s="4"/>
      <c r="DVY163" s="4"/>
      <c r="DVZ163" s="4"/>
      <c r="DWA163" s="4"/>
      <c r="DWB163" s="4"/>
      <c r="DWC163" s="4"/>
      <c r="DWD163" s="4"/>
      <c r="DWE163" s="4"/>
      <c r="DWF163" s="4"/>
      <c r="DWG163" s="4"/>
      <c r="DWH163" s="4"/>
      <c r="DWI163" s="4"/>
      <c r="DWJ163" s="4"/>
      <c r="DWK163" s="4"/>
      <c r="DWL163" s="4"/>
      <c r="DWM163" s="4"/>
      <c r="DWN163" s="4"/>
      <c r="DWO163" s="4"/>
      <c r="DWP163" s="4"/>
      <c r="DWQ163" s="4"/>
      <c r="DWR163" s="4"/>
      <c r="DWS163" s="4"/>
      <c r="DWT163" s="4"/>
      <c r="DWU163" s="4"/>
      <c r="DWV163" s="4"/>
      <c r="DWW163" s="4"/>
      <c r="DWX163" s="4"/>
      <c r="DWY163" s="4"/>
      <c r="DWZ163" s="4"/>
      <c r="DXA163" s="4"/>
      <c r="DXB163" s="4"/>
      <c r="DXC163" s="4"/>
      <c r="DXD163" s="4"/>
      <c r="DXE163" s="4"/>
      <c r="DXF163" s="4"/>
      <c r="DXG163" s="4"/>
      <c r="DXH163" s="4"/>
      <c r="DXI163" s="4"/>
      <c r="DXJ163" s="4"/>
      <c r="DXK163" s="4"/>
      <c r="DXL163" s="4"/>
      <c r="DXM163" s="4"/>
      <c r="DXN163" s="4"/>
      <c r="DXO163" s="4"/>
      <c r="DXP163" s="4"/>
      <c r="DXQ163" s="4"/>
      <c r="DXR163" s="4"/>
      <c r="DXS163" s="4"/>
      <c r="DXT163" s="4"/>
      <c r="DXU163" s="4"/>
      <c r="DXV163" s="4"/>
      <c r="DXW163" s="4"/>
      <c r="DXX163" s="4"/>
      <c r="DXY163" s="4"/>
      <c r="DXZ163" s="4"/>
      <c r="DYA163" s="4"/>
      <c r="DYB163" s="4"/>
      <c r="DYC163" s="4"/>
      <c r="DYD163" s="4"/>
      <c r="DYE163" s="4"/>
      <c r="DYF163" s="4"/>
      <c r="DYG163" s="4"/>
      <c r="DYH163" s="4"/>
      <c r="DYI163" s="4"/>
      <c r="DYJ163" s="4"/>
      <c r="DYK163" s="4"/>
      <c r="DYL163" s="4"/>
      <c r="DYM163" s="4"/>
      <c r="DYN163" s="4"/>
      <c r="DYO163" s="4"/>
      <c r="DYP163" s="4"/>
      <c r="DYQ163" s="4"/>
      <c r="DYR163" s="4"/>
      <c r="DYS163" s="4"/>
      <c r="DYT163" s="4"/>
      <c r="DYU163" s="4"/>
      <c r="DYV163" s="4"/>
      <c r="DYW163" s="4"/>
      <c r="DYX163" s="4"/>
      <c r="DYY163" s="4"/>
      <c r="DYZ163" s="4"/>
      <c r="DZA163" s="4"/>
      <c r="DZB163" s="4"/>
      <c r="DZC163" s="4"/>
      <c r="DZD163" s="4"/>
      <c r="DZE163" s="4"/>
      <c r="DZF163" s="4"/>
      <c r="DZG163" s="4"/>
      <c r="DZH163" s="4"/>
      <c r="DZI163" s="4"/>
      <c r="DZJ163" s="4"/>
      <c r="DZK163" s="4"/>
      <c r="DZL163" s="4"/>
      <c r="DZM163" s="4"/>
      <c r="DZN163" s="4"/>
      <c r="DZO163" s="4"/>
      <c r="DZP163" s="4"/>
      <c r="DZQ163" s="4"/>
      <c r="DZR163" s="4"/>
      <c r="DZS163" s="4"/>
      <c r="DZT163" s="4"/>
      <c r="DZU163" s="4"/>
      <c r="DZV163" s="4"/>
      <c r="DZW163" s="4"/>
      <c r="DZX163" s="4"/>
      <c r="DZY163" s="4"/>
      <c r="DZZ163" s="4"/>
      <c r="EAA163" s="4"/>
      <c r="EAB163" s="4"/>
      <c r="EAC163" s="4"/>
      <c r="EAD163" s="4"/>
      <c r="EAE163" s="4"/>
      <c r="EAF163" s="4"/>
      <c r="EAG163" s="4"/>
      <c r="EAH163" s="4"/>
      <c r="EAI163" s="4"/>
      <c r="EAJ163" s="4"/>
      <c r="EAK163" s="4"/>
      <c r="EAL163" s="4"/>
      <c r="EAM163" s="4"/>
      <c r="EAN163" s="4"/>
      <c r="EAO163" s="4"/>
      <c r="EAP163" s="4"/>
      <c r="EAQ163" s="4"/>
      <c r="EAR163" s="4"/>
      <c r="EAS163" s="4"/>
      <c r="EAT163" s="4"/>
      <c r="EAU163" s="4"/>
      <c r="EAV163" s="4"/>
      <c r="EAW163" s="4"/>
      <c r="EAX163" s="4"/>
      <c r="EAY163" s="4"/>
      <c r="EAZ163" s="4"/>
      <c r="EBA163" s="4"/>
      <c r="EBB163" s="4"/>
      <c r="EBC163" s="4"/>
      <c r="EBD163" s="4"/>
      <c r="EBE163" s="4"/>
      <c r="EBF163" s="4"/>
      <c r="EBG163" s="4"/>
      <c r="EBH163" s="4"/>
      <c r="EBI163" s="4"/>
      <c r="EBJ163" s="4"/>
      <c r="EBK163" s="4"/>
      <c r="EBL163" s="4"/>
      <c r="EBM163" s="4"/>
      <c r="EBN163" s="4"/>
      <c r="EBO163" s="4"/>
      <c r="EBP163" s="4"/>
      <c r="EBQ163" s="4"/>
      <c r="EBR163" s="4"/>
      <c r="EBS163" s="4"/>
      <c r="EBT163" s="4"/>
      <c r="EBU163" s="4"/>
      <c r="EBV163" s="4"/>
      <c r="EBW163" s="4"/>
      <c r="EBX163" s="4"/>
      <c r="EBY163" s="4"/>
      <c r="EBZ163" s="4"/>
      <c r="ECA163" s="4"/>
      <c r="ECB163" s="4"/>
      <c r="ECC163" s="4"/>
      <c r="ECD163" s="4"/>
      <c r="ECE163" s="4"/>
      <c r="ECF163" s="4"/>
      <c r="ECG163" s="4"/>
      <c r="ECH163" s="4"/>
      <c r="ECI163" s="4"/>
      <c r="ECJ163" s="4"/>
      <c r="ECK163" s="4"/>
      <c r="ECL163" s="4"/>
      <c r="ECM163" s="4"/>
      <c r="ECN163" s="4"/>
      <c r="ECO163" s="4"/>
      <c r="ECP163" s="4"/>
      <c r="ECQ163" s="4"/>
      <c r="ECR163" s="4"/>
      <c r="ECS163" s="4"/>
      <c r="ECT163" s="4"/>
      <c r="ECU163" s="4"/>
      <c r="ECV163" s="4"/>
      <c r="ECW163" s="4"/>
      <c r="ECX163" s="4"/>
      <c r="ECY163" s="4"/>
      <c r="ECZ163" s="4"/>
      <c r="EDA163" s="4"/>
      <c r="EDB163" s="4"/>
      <c r="EDC163" s="4"/>
      <c r="EDD163" s="4"/>
      <c r="EDE163" s="4"/>
      <c r="EDF163" s="4"/>
      <c r="EDG163" s="4"/>
      <c r="EDH163" s="4"/>
      <c r="EDI163" s="4"/>
      <c r="EDJ163" s="4"/>
      <c r="EDK163" s="4"/>
      <c r="EDL163" s="4"/>
      <c r="EDM163" s="4"/>
      <c r="EDN163" s="4"/>
      <c r="EDO163" s="4"/>
      <c r="EDP163" s="4"/>
      <c r="EDQ163" s="4"/>
      <c r="EDR163" s="4"/>
      <c r="EDS163" s="4"/>
      <c r="EDT163" s="4"/>
      <c r="EDU163" s="4"/>
      <c r="EDV163" s="4"/>
      <c r="EDW163" s="4"/>
      <c r="EDX163" s="4"/>
      <c r="EDY163" s="4"/>
      <c r="EDZ163" s="4"/>
      <c r="EEA163" s="4"/>
      <c r="EEB163" s="4"/>
      <c r="EEC163" s="4"/>
      <c r="EED163" s="4"/>
      <c r="EEE163" s="4"/>
      <c r="EEF163" s="4"/>
      <c r="EEG163" s="4"/>
      <c r="EEH163" s="4"/>
      <c r="EEI163" s="4"/>
      <c r="EEJ163" s="4"/>
      <c r="EEK163" s="4"/>
      <c r="EEL163" s="4"/>
      <c r="EEM163" s="4"/>
      <c r="EEN163" s="4"/>
      <c r="EEO163" s="4"/>
      <c r="EEP163" s="4"/>
      <c r="EEQ163" s="4"/>
      <c r="EER163" s="4"/>
      <c r="EES163" s="4"/>
      <c r="EET163" s="4"/>
      <c r="EEU163" s="4"/>
      <c r="EEV163" s="4"/>
      <c r="EEW163" s="4"/>
      <c r="EEX163" s="4"/>
      <c r="EEY163" s="4"/>
      <c r="EEZ163" s="4"/>
      <c r="EFA163" s="4"/>
      <c r="EFB163" s="4"/>
      <c r="EFC163" s="4"/>
      <c r="EFD163" s="4"/>
      <c r="EFE163" s="4"/>
      <c r="EFF163" s="4"/>
      <c r="EFG163" s="4"/>
      <c r="EFH163" s="4"/>
      <c r="EFI163" s="4"/>
      <c r="EFJ163" s="4"/>
      <c r="EFK163" s="4"/>
      <c r="EFL163" s="4"/>
      <c r="EFM163" s="4"/>
      <c r="EFN163" s="4"/>
      <c r="EFO163" s="4"/>
      <c r="EFP163" s="4"/>
      <c r="EFQ163" s="4"/>
      <c r="EFR163" s="4"/>
      <c r="EFS163" s="4"/>
      <c r="EFT163" s="4"/>
      <c r="EFU163" s="4"/>
      <c r="EFV163" s="4"/>
      <c r="EFW163" s="4"/>
      <c r="EFX163" s="4"/>
      <c r="EFY163" s="4"/>
      <c r="EFZ163" s="4"/>
      <c r="EGA163" s="4"/>
      <c r="EGB163" s="4"/>
      <c r="EGC163" s="4"/>
      <c r="EGD163" s="4"/>
      <c r="EGE163" s="4"/>
      <c r="EGF163" s="4"/>
      <c r="EGG163" s="4"/>
      <c r="EGH163" s="4"/>
      <c r="EGI163" s="4"/>
      <c r="EGJ163" s="4"/>
      <c r="EGK163" s="4"/>
      <c r="EGL163" s="4"/>
      <c r="EGM163" s="4"/>
      <c r="EGN163" s="4"/>
      <c r="EGO163" s="4"/>
      <c r="EGP163" s="4"/>
      <c r="EGQ163" s="4"/>
      <c r="EGR163" s="4"/>
      <c r="EGS163" s="4"/>
      <c r="EGT163" s="4"/>
      <c r="EGU163" s="4"/>
      <c r="EGV163" s="4"/>
      <c r="EGW163" s="4"/>
      <c r="EGX163" s="4"/>
      <c r="EGY163" s="4"/>
      <c r="EGZ163" s="4"/>
      <c r="EHA163" s="4"/>
      <c r="EHB163" s="4"/>
      <c r="EHC163" s="4"/>
      <c r="EHD163" s="4"/>
      <c r="EHE163" s="4"/>
      <c r="EHF163" s="4"/>
      <c r="EHG163" s="4"/>
      <c r="EHH163" s="4"/>
      <c r="EHI163" s="4"/>
      <c r="EHJ163" s="4"/>
      <c r="EHK163" s="4"/>
      <c r="EHL163" s="4"/>
      <c r="EHM163" s="4"/>
      <c r="EHN163" s="4"/>
      <c r="EHO163" s="4"/>
      <c r="EHP163" s="4"/>
      <c r="EHQ163" s="4"/>
      <c r="EHR163" s="4"/>
      <c r="EHS163" s="4"/>
      <c r="EHT163" s="4"/>
      <c r="EHU163" s="4"/>
      <c r="EHV163" s="4"/>
      <c r="EHW163" s="4"/>
      <c r="EHX163" s="4"/>
      <c r="EHY163" s="4"/>
      <c r="EHZ163" s="4"/>
      <c r="EIA163" s="4"/>
      <c r="EIB163" s="4"/>
      <c r="EIC163" s="4"/>
      <c r="EID163" s="4"/>
      <c r="EIE163" s="4"/>
      <c r="EIF163" s="4"/>
      <c r="EIG163" s="4"/>
      <c r="EIH163" s="4"/>
      <c r="EII163" s="4"/>
      <c r="EIJ163" s="4"/>
      <c r="EIK163" s="4"/>
      <c r="EIL163" s="4"/>
      <c r="EIM163" s="4"/>
      <c r="EIN163" s="4"/>
      <c r="EIO163" s="4"/>
      <c r="EIP163" s="4"/>
      <c r="EIQ163" s="4"/>
      <c r="EIR163" s="4"/>
      <c r="EIS163" s="4"/>
      <c r="EIT163" s="4"/>
      <c r="EIU163" s="4"/>
      <c r="EIV163" s="4"/>
      <c r="EIW163" s="4"/>
      <c r="EIX163" s="4"/>
      <c r="EIY163" s="4"/>
      <c r="EIZ163" s="4"/>
      <c r="EJA163" s="4"/>
      <c r="EJB163" s="4"/>
      <c r="EJC163" s="4"/>
      <c r="EJD163" s="4"/>
      <c r="EJE163" s="4"/>
      <c r="EJF163" s="4"/>
      <c r="EJG163" s="4"/>
      <c r="EJH163" s="4"/>
      <c r="EJI163" s="4"/>
      <c r="EJJ163" s="4"/>
      <c r="EJK163" s="4"/>
      <c r="EJL163" s="4"/>
      <c r="EJM163" s="4"/>
      <c r="EJN163" s="4"/>
      <c r="EJO163" s="4"/>
      <c r="EJP163" s="4"/>
      <c r="EJQ163" s="4"/>
      <c r="EJR163" s="4"/>
      <c r="EJS163" s="4"/>
      <c r="EJT163" s="4"/>
      <c r="EJU163" s="4"/>
      <c r="EJV163" s="4"/>
      <c r="EJW163" s="4"/>
      <c r="EJX163" s="4"/>
      <c r="EJY163" s="4"/>
      <c r="EJZ163" s="4"/>
      <c r="EKA163" s="4"/>
      <c r="EKB163" s="4"/>
      <c r="EKC163" s="4"/>
      <c r="EKD163" s="4"/>
      <c r="EKE163" s="4"/>
      <c r="EKF163" s="4"/>
      <c r="EKG163" s="4"/>
      <c r="EKH163" s="4"/>
      <c r="EKI163" s="4"/>
      <c r="EKJ163" s="4"/>
      <c r="EKK163" s="4"/>
      <c r="EKL163" s="4"/>
      <c r="EKM163" s="4"/>
      <c r="EKN163" s="4"/>
      <c r="EKO163" s="4"/>
      <c r="EKP163" s="4"/>
      <c r="EKQ163" s="4"/>
      <c r="EKR163" s="4"/>
      <c r="EKS163" s="4"/>
      <c r="EKT163" s="4"/>
      <c r="EKU163" s="4"/>
      <c r="EKV163" s="4"/>
      <c r="EKW163" s="4"/>
      <c r="EKX163" s="4"/>
      <c r="EKY163" s="4"/>
      <c r="EKZ163" s="4"/>
      <c r="ELA163" s="4"/>
      <c r="ELB163" s="4"/>
      <c r="ELC163" s="4"/>
      <c r="ELD163" s="4"/>
      <c r="ELE163" s="4"/>
      <c r="ELF163" s="4"/>
      <c r="ELG163" s="4"/>
      <c r="ELH163" s="4"/>
      <c r="ELI163" s="4"/>
      <c r="ELJ163" s="4"/>
      <c r="ELK163" s="4"/>
      <c r="ELL163" s="4"/>
      <c r="ELM163" s="4"/>
      <c r="ELN163" s="4"/>
      <c r="ELO163" s="4"/>
      <c r="ELP163" s="4"/>
      <c r="ELQ163" s="4"/>
      <c r="ELR163" s="4"/>
      <c r="ELS163" s="4"/>
      <c r="ELT163" s="4"/>
      <c r="ELU163" s="4"/>
      <c r="ELV163" s="4"/>
      <c r="ELW163" s="4"/>
      <c r="ELX163" s="4"/>
      <c r="ELY163" s="4"/>
      <c r="ELZ163" s="4"/>
      <c r="EMA163" s="4"/>
      <c r="EMB163" s="4"/>
      <c r="EMC163" s="4"/>
      <c r="EMD163" s="4"/>
      <c r="EME163" s="4"/>
      <c r="EMF163" s="4"/>
      <c r="EMG163" s="4"/>
      <c r="EMH163" s="4"/>
      <c r="EMI163" s="4"/>
      <c r="EMJ163" s="4"/>
      <c r="EMK163" s="4"/>
      <c r="EML163" s="4"/>
      <c r="EMM163" s="4"/>
      <c r="EMN163" s="4"/>
      <c r="EMO163" s="4"/>
      <c r="EMP163" s="4"/>
      <c r="EMQ163" s="4"/>
      <c r="EMR163" s="4"/>
      <c r="EMS163" s="4"/>
      <c r="EMT163" s="4"/>
      <c r="EMU163" s="4"/>
      <c r="EMV163" s="4"/>
      <c r="EMW163" s="4"/>
      <c r="EMX163" s="4"/>
      <c r="EMY163" s="4"/>
      <c r="EMZ163" s="4"/>
      <c r="ENA163" s="4"/>
      <c r="ENB163" s="4"/>
      <c r="ENC163" s="4"/>
      <c r="END163" s="4"/>
      <c r="ENE163" s="4"/>
      <c r="ENF163" s="4"/>
      <c r="ENG163" s="4"/>
      <c r="ENH163" s="4"/>
      <c r="ENI163" s="4"/>
      <c r="ENJ163" s="4"/>
      <c r="ENK163" s="4"/>
      <c r="ENL163" s="4"/>
      <c r="ENM163" s="4"/>
      <c r="ENN163" s="4"/>
      <c r="ENO163" s="4"/>
      <c r="ENP163" s="4"/>
      <c r="ENQ163" s="4"/>
      <c r="ENR163" s="4"/>
      <c r="ENS163" s="4"/>
      <c r="ENT163" s="4"/>
      <c r="ENU163" s="4"/>
      <c r="ENV163" s="4"/>
      <c r="ENW163" s="4"/>
      <c r="ENX163" s="4"/>
      <c r="ENY163" s="4"/>
      <c r="ENZ163" s="4"/>
      <c r="EOA163" s="4"/>
      <c r="EOB163" s="4"/>
      <c r="EOC163" s="4"/>
      <c r="EOD163" s="4"/>
      <c r="EOE163" s="4"/>
      <c r="EOF163" s="4"/>
      <c r="EOG163" s="4"/>
      <c r="EOH163" s="4"/>
      <c r="EOI163" s="4"/>
      <c r="EOJ163" s="4"/>
      <c r="EOK163" s="4"/>
      <c r="EOL163" s="4"/>
      <c r="EOM163" s="4"/>
      <c r="EON163" s="4"/>
      <c r="EOO163" s="4"/>
      <c r="EOP163" s="4"/>
      <c r="EOQ163" s="4"/>
      <c r="EOR163" s="4"/>
      <c r="EOS163" s="4"/>
      <c r="EOT163" s="4"/>
      <c r="EOU163" s="4"/>
      <c r="EOV163" s="4"/>
      <c r="EOW163" s="4"/>
      <c r="EOX163" s="4"/>
      <c r="EOY163" s="4"/>
      <c r="EOZ163" s="4"/>
      <c r="EPA163" s="4"/>
      <c r="EPB163" s="4"/>
      <c r="EPC163" s="4"/>
      <c r="EPD163" s="4"/>
      <c r="EPE163" s="4"/>
      <c r="EPF163" s="4"/>
      <c r="EPG163" s="4"/>
      <c r="EPH163" s="4"/>
      <c r="EPI163" s="4"/>
      <c r="EPJ163" s="4"/>
      <c r="EPK163" s="4"/>
      <c r="EPL163" s="4"/>
      <c r="EPM163" s="4"/>
      <c r="EPN163" s="4"/>
      <c r="EPO163" s="4"/>
      <c r="EPP163" s="4"/>
      <c r="EPQ163" s="4"/>
      <c r="EPR163" s="4"/>
      <c r="EPS163" s="4"/>
      <c r="EPT163" s="4"/>
      <c r="EPU163" s="4"/>
      <c r="EPV163" s="4"/>
      <c r="EPW163" s="4"/>
      <c r="EPX163" s="4"/>
      <c r="EPY163" s="4"/>
      <c r="EPZ163" s="4"/>
      <c r="EQA163" s="4"/>
      <c r="EQB163" s="4"/>
      <c r="EQC163" s="4"/>
      <c r="EQD163" s="4"/>
      <c r="EQE163" s="4"/>
      <c r="EQF163" s="4"/>
      <c r="EQG163" s="4"/>
      <c r="EQH163" s="4"/>
      <c r="EQI163" s="4"/>
      <c r="EQJ163" s="4"/>
      <c r="EQK163" s="4"/>
      <c r="EQL163" s="4"/>
      <c r="EQM163" s="4"/>
      <c r="EQN163" s="4"/>
      <c r="EQO163" s="4"/>
      <c r="EQP163" s="4"/>
      <c r="EQQ163" s="4"/>
      <c r="EQR163" s="4"/>
      <c r="EQS163" s="4"/>
      <c r="EQT163" s="4"/>
      <c r="EQU163" s="4"/>
      <c r="EQV163" s="4"/>
      <c r="EQW163" s="4"/>
      <c r="EQX163" s="4"/>
      <c r="EQY163" s="4"/>
      <c r="EQZ163" s="4"/>
      <c r="ERA163" s="4"/>
      <c r="ERB163" s="4"/>
      <c r="ERC163" s="4"/>
      <c r="ERD163" s="4"/>
      <c r="ERE163" s="4"/>
      <c r="ERF163" s="4"/>
      <c r="ERG163" s="4"/>
      <c r="ERH163" s="4"/>
      <c r="ERI163" s="4"/>
      <c r="ERJ163" s="4"/>
      <c r="ERK163" s="4"/>
      <c r="ERL163" s="4"/>
      <c r="ERM163" s="4"/>
      <c r="ERN163" s="4"/>
      <c r="ERO163" s="4"/>
      <c r="ERP163" s="4"/>
      <c r="ERQ163" s="4"/>
      <c r="ERR163" s="4"/>
      <c r="ERS163" s="4"/>
      <c r="ERT163" s="4"/>
      <c r="ERU163" s="4"/>
      <c r="ERV163" s="4"/>
      <c r="ERW163" s="4"/>
      <c r="ERX163" s="4"/>
      <c r="ERY163" s="4"/>
      <c r="ERZ163" s="4"/>
      <c r="ESA163" s="4"/>
      <c r="ESB163" s="4"/>
      <c r="ESC163" s="4"/>
      <c r="ESD163" s="4"/>
      <c r="ESE163" s="4"/>
      <c r="ESF163" s="4"/>
      <c r="ESG163" s="4"/>
      <c r="ESH163" s="4"/>
      <c r="ESI163" s="4"/>
      <c r="ESJ163" s="4"/>
      <c r="ESK163" s="4"/>
      <c r="ESL163" s="4"/>
      <c r="ESM163" s="4"/>
      <c r="ESN163" s="4"/>
      <c r="ESO163" s="4"/>
      <c r="ESP163" s="4"/>
      <c r="ESQ163" s="4"/>
      <c r="ESR163" s="4"/>
      <c r="ESS163" s="4"/>
      <c r="EST163" s="4"/>
      <c r="ESU163" s="4"/>
      <c r="ESV163" s="4"/>
      <c r="ESW163" s="4"/>
      <c r="ESX163" s="4"/>
      <c r="ESY163" s="4"/>
      <c r="ESZ163" s="4"/>
      <c r="ETA163" s="4"/>
      <c r="ETB163" s="4"/>
      <c r="ETC163" s="4"/>
      <c r="ETD163" s="4"/>
      <c r="ETE163" s="4"/>
      <c r="ETF163" s="4"/>
      <c r="ETG163" s="4"/>
      <c r="ETH163" s="4"/>
      <c r="ETI163" s="4"/>
      <c r="ETJ163" s="4"/>
      <c r="ETK163" s="4"/>
      <c r="ETL163" s="4"/>
      <c r="ETM163" s="4"/>
      <c r="ETN163" s="4"/>
      <c r="ETO163" s="4"/>
      <c r="ETP163" s="4"/>
      <c r="ETQ163" s="4"/>
      <c r="ETR163" s="4"/>
      <c r="ETS163" s="4"/>
      <c r="ETT163" s="4"/>
      <c r="ETU163" s="4"/>
      <c r="ETV163" s="4"/>
      <c r="ETW163" s="4"/>
      <c r="ETX163" s="4"/>
      <c r="ETY163" s="4"/>
      <c r="ETZ163" s="4"/>
      <c r="EUA163" s="4"/>
      <c r="EUB163" s="4"/>
      <c r="EUC163" s="4"/>
      <c r="EUD163" s="4"/>
      <c r="EUE163" s="4"/>
      <c r="EUF163" s="4"/>
      <c r="EUG163" s="4"/>
      <c r="EUH163" s="4"/>
      <c r="EUI163" s="4"/>
      <c r="EUJ163" s="4"/>
      <c r="EUK163" s="4"/>
      <c r="EUL163" s="4"/>
      <c r="EUM163" s="4"/>
      <c r="EUN163" s="4"/>
      <c r="EUO163" s="4"/>
      <c r="EUP163" s="4"/>
      <c r="EUQ163" s="4"/>
      <c r="EUR163" s="4"/>
      <c r="EUS163" s="4"/>
      <c r="EUT163" s="4"/>
      <c r="EUU163" s="4"/>
      <c r="EUV163" s="4"/>
      <c r="EUW163" s="4"/>
      <c r="EUX163" s="4"/>
      <c r="EUY163" s="4"/>
      <c r="EUZ163" s="4"/>
      <c r="EVA163" s="4"/>
      <c r="EVB163" s="4"/>
      <c r="EVC163" s="4"/>
      <c r="EVD163" s="4"/>
      <c r="EVE163" s="4"/>
      <c r="EVF163" s="4"/>
      <c r="EVG163" s="4"/>
      <c r="EVH163" s="4"/>
      <c r="EVI163" s="4"/>
      <c r="EVJ163" s="4"/>
      <c r="EVK163" s="4"/>
      <c r="EVL163" s="4"/>
      <c r="EVM163" s="4"/>
      <c r="EVN163" s="4"/>
      <c r="EVO163" s="4"/>
      <c r="EVP163" s="4"/>
      <c r="EVQ163" s="4"/>
      <c r="EVR163" s="4"/>
      <c r="EVS163" s="4"/>
      <c r="EVT163" s="4"/>
      <c r="EVU163" s="4"/>
      <c r="EVV163" s="4"/>
      <c r="EVW163" s="4"/>
      <c r="EVX163" s="4"/>
      <c r="EVY163" s="4"/>
      <c r="EVZ163" s="4"/>
      <c r="EWA163" s="4"/>
      <c r="EWB163" s="4"/>
      <c r="EWC163" s="4"/>
      <c r="EWD163" s="4"/>
      <c r="EWE163" s="4"/>
      <c r="EWF163" s="4"/>
      <c r="EWG163" s="4"/>
      <c r="EWH163" s="4"/>
      <c r="EWI163" s="4"/>
      <c r="EWJ163" s="4"/>
      <c r="EWK163" s="4"/>
      <c r="EWL163" s="4"/>
      <c r="EWM163" s="4"/>
      <c r="EWN163" s="4"/>
      <c r="EWO163" s="4"/>
      <c r="EWP163" s="4"/>
      <c r="EWQ163" s="4"/>
      <c r="EWR163" s="4"/>
      <c r="EWS163" s="4"/>
      <c r="EWT163" s="4"/>
      <c r="EWU163" s="4"/>
      <c r="EWV163" s="4"/>
      <c r="EWW163" s="4"/>
      <c r="EWX163" s="4"/>
      <c r="EWY163" s="4"/>
      <c r="EWZ163" s="4"/>
      <c r="EXA163" s="4"/>
      <c r="EXB163" s="4"/>
      <c r="EXC163" s="4"/>
      <c r="EXD163" s="4"/>
      <c r="EXE163" s="4"/>
      <c r="EXF163" s="4"/>
      <c r="EXG163" s="4"/>
      <c r="EXH163" s="4"/>
      <c r="EXI163" s="4"/>
      <c r="EXJ163" s="4"/>
      <c r="EXK163" s="4"/>
      <c r="EXL163" s="4"/>
      <c r="EXM163" s="4"/>
      <c r="EXN163" s="4"/>
      <c r="EXO163" s="4"/>
      <c r="EXP163" s="4"/>
      <c r="EXQ163" s="4"/>
      <c r="EXR163" s="4"/>
      <c r="EXS163" s="4"/>
      <c r="EXT163" s="4"/>
      <c r="EXU163" s="4"/>
      <c r="EXV163" s="4"/>
      <c r="EXW163" s="4"/>
      <c r="EXX163" s="4"/>
      <c r="EXY163" s="4"/>
      <c r="EXZ163" s="4"/>
      <c r="EYA163" s="4"/>
      <c r="EYB163" s="4"/>
      <c r="EYC163" s="4"/>
      <c r="EYD163" s="4"/>
      <c r="EYE163" s="4"/>
      <c r="EYF163" s="4"/>
      <c r="EYG163" s="4"/>
      <c r="EYH163" s="4"/>
      <c r="EYI163" s="4"/>
      <c r="EYJ163" s="4"/>
      <c r="EYK163" s="4"/>
      <c r="EYL163" s="4"/>
      <c r="EYM163" s="4"/>
      <c r="EYN163" s="4"/>
      <c r="EYO163" s="4"/>
      <c r="EYP163" s="4"/>
      <c r="EYQ163" s="4"/>
      <c r="EYR163" s="4"/>
      <c r="EYS163" s="4"/>
      <c r="EYT163" s="4"/>
      <c r="EYU163" s="4"/>
      <c r="EYV163" s="4"/>
      <c r="EYW163" s="4"/>
      <c r="EYX163" s="4"/>
      <c r="EYY163" s="4"/>
      <c r="EYZ163" s="4"/>
      <c r="EZA163" s="4"/>
      <c r="EZB163" s="4"/>
      <c r="EZC163" s="4"/>
      <c r="EZD163" s="4"/>
      <c r="EZE163" s="4"/>
      <c r="EZF163" s="4"/>
      <c r="EZG163" s="4"/>
      <c r="EZH163" s="4"/>
      <c r="EZI163" s="4"/>
      <c r="EZJ163" s="4"/>
      <c r="EZK163" s="4"/>
      <c r="EZL163" s="4"/>
      <c r="EZM163" s="4"/>
      <c r="EZN163" s="4"/>
      <c r="EZO163" s="4"/>
      <c r="EZP163" s="4"/>
      <c r="EZQ163" s="4"/>
      <c r="EZR163" s="4"/>
      <c r="EZS163" s="4"/>
      <c r="EZT163" s="4"/>
      <c r="EZU163" s="4"/>
      <c r="EZV163" s="4"/>
      <c r="EZW163" s="4"/>
      <c r="EZX163" s="4"/>
      <c r="EZY163" s="4"/>
      <c r="EZZ163" s="4"/>
      <c r="FAA163" s="4"/>
      <c r="FAB163" s="4"/>
      <c r="FAC163" s="4"/>
      <c r="FAD163" s="4"/>
      <c r="FAE163" s="4"/>
      <c r="FAF163" s="4"/>
      <c r="FAG163" s="4"/>
      <c r="FAH163" s="4"/>
      <c r="FAI163" s="4"/>
      <c r="FAJ163" s="4"/>
      <c r="FAK163" s="4"/>
      <c r="FAL163" s="4"/>
      <c r="FAM163" s="4"/>
      <c r="FAN163" s="4"/>
      <c r="FAO163" s="4"/>
      <c r="FAP163" s="4"/>
      <c r="FAQ163" s="4"/>
      <c r="FAR163" s="4"/>
      <c r="FAS163" s="4"/>
      <c r="FAT163" s="4"/>
      <c r="FAU163" s="4"/>
      <c r="FAV163" s="4"/>
      <c r="FAW163" s="4"/>
      <c r="FAX163" s="4"/>
      <c r="FAY163" s="4"/>
      <c r="FAZ163" s="4"/>
      <c r="FBA163" s="4"/>
      <c r="FBB163" s="4"/>
      <c r="FBC163" s="4"/>
      <c r="FBD163" s="4"/>
      <c r="FBE163" s="4"/>
      <c r="FBF163" s="4"/>
      <c r="FBG163" s="4"/>
      <c r="FBH163" s="4"/>
      <c r="FBI163" s="4"/>
      <c r="FBJ163" s="4"/>
      <c r="FBK163" s="4"/>
      <c r="FBL163" s="4"/>
      <c r="FBM163" s="4"/>
      <c r="FBN163" s="4"/>
      <c r="FBO163" s="4"/>
      <c r="FBP163" s="4"/>
      <c r="FBQ163" s="4"/>
      <c r="FBR163" s="4"/>
      <c r="FBS163" s="4"/>
      <c r="FBT163" s="4"/>
      <c r="FBU163" s="4"/>
      <c r="FBV163" s="4"/>
      <c r="FBW163" s="4"/>
      <c r="FBX163" s="4"/>
      <c r="FBY163" s="4"/>
      <c r="FBZ163" s="4"/>
      <c r="FCA163" s="4"/>
      <c r="FCB163" s="4"/>
      <c r="FCC163" s="4"/>
      <c r="FCD163" s="4"/>
      <c r="FCE163" s="4"/>
      <c r="FCF163" s="4"/>
      <c r="FCG163" s="4"/>
      <c r="FCH163" s="4"/>
      <c r="FCI163" s="4"/>
      <c r="FCJ163" s="4"/>
      <c r="FCK163" s="4"/>
      <c r="FCL163" s="4"/>
      <c r="FCM163" s="4"/>
      <c r="FCN163" s="4"/>
      <c r="FCO163" s="4"/>
      <c r="FCP163" s="4"/>
      <c r="FCQ163" s="4"/>
      <c r="FCR163" s="4"/>
      <c r="FCS163" s="4"/>
      <c r="FCT163" s="4"/>
      <c r="FCU163" s="4"/>
      <c r="FCV163" s="4"/>
      <c r="FCW163" s="4"/>
      <c r="FCX163" s="4"/>
      <c r="FCY163" s="4"/>
      <c r="FCZ163" s="4"/>
      <c r="FDA163" s="4"/>
      <c r="FDB163" s="4"/>
      <c r="FDC163" s="4"/>
      <c r="FDD163" s="4"/>
      <c r="FDE163" s="4"/>
      <c r="FDF163" s="4"/>
      <c r="FDG163" s="4"/>
      <c r="FDH163" s="4"/>
      <c r="FDI163" s="4"/>
      <c r="FDJ163" s="4"/>
      <c r="FDK163" s="4"/>
      <c r="FDL163" s="4"/>
      <c r="FDM163" s="4"/>
      <c r="FDN163" s="4"/>
      <c r="FDO163" s="4"/>
      <c r="FDP163" s="4"/>
      <c r="FDQ163" s="4"/>
      <c r="FDR163" s="4"/>
      <c r="FDS163" s="4"/>
      <c r="FDT163" s="4"/>
      <c r="FDU163" s="4"/>
      <c r="FDV163" s="4"/>
      <c r="FDW163" s="4"/>
      <c r="FDX163" s="4"/>
      <c r="FDY163" s="4"/>
      <c r="FDZ163" s="4"/>
      <c r="FEA163" s="4"/>
      <c r="FEB163" s="4"/>
      <c r="FEC163" s="4"/>
      <c r="FED163" s="4"/>
      <c r="FEE163" s="4"/>
      <c r="FEF163" s="4"/>
      <c r="FEG163" s="4"/>
      <c r="FEH163" s="4"/>
      <c r="FEI163" s="4"/>
      <c r="FEJ163" s="4"/>
      <c r="FEK163" s="4"/>
      <c r="FEL163" s="4"/>
      <c r="FEM163" s="4"/>
      <c r="FEN163" s="4"/>
      <c r="FEO163" s="4"/>
      <c r="FEP163" s="4"/>
      <c r="FEQ163" s="4"/>
      <c r="FER163" s="4"/>
      <c r="FES163" s="4"/>
      <c r="FET163" s="4"/>
      <c r="FEU163" s="4"/>
      <c r="FEV163" s="4"/>
      <c r="FEW163" s="4"/>
      <c r="FEX163" s="4"/>
      <c r="FEY163" s="4"/>
      <c r="FEZ163" s="4"/>
      <c r="FFA163" s="4"/>
      <c r="FFB163" s="4"/>
      <c r="FFC163" s="4"/>
      <c r="FFD163" s="4"/>
      <c r="FFE163" s="4"/>
      <c r="FFF163" s="4"/>
      <c r="FFG163" s="4"/>
      <c r="FFH163" s="4"/>
      <c r="FFI163" s="4"/>
      <c r="FFJ163" s="4"/>
      <c r="FFK163" s="4"/>
      <c r="FFL163" s="4"/>
      <c r="FFM163" s="4"/>
      <c r="FFN163" s="4"/>
      <c r="FFO163" s="4"/>
      <c r="FFP163" s="4"/>
      <c r="FFQ163" s="4"/>
      <c r="FFR163" s="4"/>
      <c r="FFS163" s="4"/>
      <c r="FFT163" s="4"/>
      <c r="FFU163" s="4"/>
      <c r="FFV163" s="4"/>
      <c r="FFW163" s="4"/>
      <c r="FFX163" s="4"/>
      <c r="FFY163" s="4"/>
      <c r="FFZ163" s="4"/>
      <c r="FGA163" s="4"/>
      <c r="FGB163" s="4"/>
      <c r="FGC163" s="4"/>
      <c r="FGD163" s="4"/>
      <c r="FGE163" s="4"/>
      <c r="FGF163" s="4"/>
      <c r="FGG163" s="4"/>
      <c r="FGH163" s="4"/>
      <c r="FGI163" s="4"/>
      <c r="FGJ163" s="4"/>
      <c r="FGK163" s="4"/>
      <c r="FGL163" s="4"/>
      <c r="FGM163" s="4"/>
      <c r="FGN163" s="4"/>
      <c r="FGO163" s="4"/>
      <c r="FGP163" s="4"/>
      <c r="FGQ163" s="4"/>
      <c r="FGR163" s="4"/>
      <c r="FGS163" s="4"/>
      <c r="FGT163" s="4"/>
      <c r="FGU163" s="4"/>
      <c r="FGV163" s="4"/>
      <c r="FGW163" s="4"/>
      <c r="FGX163" s="4"/>
      <c r="FGY163" s="4"/>
      <c r="FGZ163" s="4"/>
      <c r="FHA163" s="4"/>
      <c r="FHB163" s="4"/>
      <c r="FHC163" s="4"/>
      <c r="FHD163" s="4"/>
      <c r="FHE163" s="4"/>
      <c r="FHF163" s="4"/>
      <c r="FHG163" s="4"/>
      <c r="FHH163" s="4"/>
      <c r="FHI163" s="4"/>
      <c r="FHJ163" s="4"/>
      <c r="FHK163" s="4"/>
      <c r="FHL163" s="4"/>
      <c r="FHM163" s="4"/>
      <c r="FHN163" s="4"/>
      <c r="FHO163" s="4"/>
      <c r="FHP163" s="4"/>
      <c r="FHQ163" s="4"/>
      <c r="FHR163" s="4"/>
      <c r="FHS163" s="4"/>
      <c r="FHT163" s="4"/>
      <c r="FHU163" s="4"/>
      <c r="FHV163" s="4"/>
      <c r="FHW163" s="4"/>
      <c r="FHX163" s="4"/>
      <c r="FHY163" s="4"/>
      <c r="FHZ163" s="4"/>
      <c r="FIA163" s="4"/>
      <c r="FIB163" s="4"/>
      <c r="FIC163" s="4"/>
      <c r="FID163" s="4"/>
      <c r="FIE163" s="4"/>
      <c r="FIF163" s="4"/>
      <c r="FIG163" s="4"/>
      <c r="FIH163" s="4"/>
      <c r="FII163" s="4"/>
      <c r="FIJ163" s="4"/>
      <c r="FIK163" s="4"/>
      <c r="FIL163" s="4"/>
      <c r="FIM163" s="4"/>
      <c r="FIN163" s="4"/>
      <c r="FIO163" s="4"/>
      <c r="FIP163" s="4"/>
      <c r="FIQ163" s="4"/>
      <c r="FIR163" s="4"/>
      <c r="FIS163" s="4"/>
      <c r="FIT163" s="4"/>
      <c r="FIU163" s="4"/>
      <c r="FIV163" s="4"/>
      <c r="FIW163" s="4"/>
      <c r="FIX163" s="4"/>
      <c r="FIY163" s="4"/>
      <c r="FIZ163" s="4"/>
      <c r="FJA163" s="4"/>
      <c r="FJB163" s="4"/>
      <c r="FJC163" s="4"/>
      <c r="FJD163" s="4"/>
      <c r="FJE163" s="4"/>
      <c r="FJF163" s="4"/>
      <c r="FJG163" s="4"/>
      <c r="FJH163" s="4"/>
      <c r="FJI163" s="4"/>
      <c r="FJJ163" s="4"/>
      <c r="FJK163" s="4"/>
      <c r="FJL163" s="4"/>
      <c r="FJM163" s="4"/>
      <c r="FJN163" s="4"/>
      <c r="FJO163" s="4"/>
      <c r="FJP163" s="4"/>
      <c r="FJQ163" s="4"/>
      <c r="FJR163" s="4"/>
      <c r="FJS163" s="4"/>
      <c r="FJT163" s="4"/>
      <c r="FJU163" s="4"/>
      <c r="FJV163" s="4"/>
      <c r="FJW163" s="4"/>
      <c r="FJX163" s="4"/>
      <c r="FJY163" s="4"/>
      <c r="FJZ163" s="4"/>
      <c r="FKA163" s="4"/>
      <c r="FKB163" s="4"/>
      <c r="FKC163" s="4"/>
      <c r="FKD163" s="4"/>
      <c r="FKE163" s="4"/>
      <c r="FKF163" s="4"/>
      <c r="FKG163" s="4"/>
      <c r="FKH163" s="4"/>
      <c r="FKI163" s="4"/>
      <c r="FKJ163" s="4"/>
      <c r="FKK163" s="4"/>
      <c r="FKL163" s="4"/>
      <c r="FKM163" s="4"/>
      <c r="FKN163" s="4"/>
      <c r="FKO163" s="4"/>
      <c r="FKP163" s="4"/>
      <c r="FKQ163" s="4"/>
      <c r="FKR163" s="4"/>
      <c r="FKS163" s="4"/>
      <c r="FKT163" s="4"/>
      <c r="FKU163" s="4"/>
      <c r="FKV163" s="4"/>
      <c r="FKW163" s="4"/>
      <c r="FKX163" s="4"/>
      <c r="FKY163" s="4"/>
      <c r="FKZ163" s="4"/>
      <c r="FLA163" s="4"/>
      <c r="FLB163" s="4"/>
      <c r="FLC163" s="4"/>
      <c r="FLD163" s="4"/>
      <c r="FLE163" s="4"/>
      <c r="FLF163" s="4"/>
      <c r="FLG163" s="4"/>
      <c r="FLH163" s="4"/>
      <c r="FLI163" s="4"/>
      <c r="FLJ163" s="4"/>
      <c r="FLK163" s="4"/>
      <c r="FLL163" s="4"/>
      <c r="FLM163" s="4"/>
      <c r="FLN163" s="4"/>
      <c r="FLO163" s="4"/>
      <c r="FLP163" s="4"/>
      <c r="FLQ163" s="4"/>
      <c r="FLR163" s="4"/>
      <c r="FLS163" s="4"/>
      <c r="FLT163" s="4"/>
      <c r="FLU163" s="4"/>
      <c r="FLV163" s="4"/>
      <c r="FLW163" s="4"/>
      <c r="FLX163" s="4"/>
      <c r="FLY163" s="4"/>
      <c r="FLZ163" s="4"/>
      <c r="FMA163" s="4"/>
      <c r="FMB163" s="4"/>
      <c r="FMC163" s="4"/>
      <c r="FMD163" s="4"/>
      <c r="FME163" s="4"/>
      <c r="FMF163" s="4"/>
      <c r="FMG163" s="4"/>
      <c r="FMH163" s="4"/>
      <c r="FMI163" s="4"/>
      <c r="FMJ163" s="4"/>
      <c r="FMK163" s="4"/>
      <c r="FML163" s="4"/>
      <c r="FMM163" s="4"/>
      <c r="FMN163" s="4"/>
      <c r="FMO163" s="4"/>
      <c r="FMP163" s="4"/>
      <c r="FMQ163" s="4"/>
      <c r="FMR163" s="4"/>
      <c r="FMS163" s="4"/>
      <c r="FMT163" s="4"/>
      <c r="FMU163" s="4"/>
      <c r="FMV163" s="4"/>
      <c r="FMW163" s="4"/>
      <c r="FMX163" s="4"/>
      <c r="FMY163" s="4"/>
      <c r="FMZ163" s="4"/>
      <c r="FNA163" s="4"/>
      <c r="FNB163" s="4"/>
      <c r="FNC163" s="4"/>
      <c r="FND163" s="4"/>
      <c r="FNE163" s="4"/>
      <c r="FNF163" s="4"/>
      <c r="FNG163" s="4"/>
      <c r="FNH163" s="4"/>
      <c r="FNI163" s="4"/>
      <c r="FNJ163" s="4"/>
      <c r="FNK163" s="4"/>
      <c r="FNL163" s="4"/>
      <c r="FNM163" s="4"/>
      <c r="FNN163" s="4"/>
      <c r="FNO163" s="4"/>
      <c r="FNP163" s="4"/>
      <c r="FNQ163" s="4"/>
      <c r="FNR163" s="4"/>
      <c r="FNS163" s="4"/>
      <c r="FNT163" s="4"/>
      <c r="FNU163" s="4"/>
      <c r="FNV163" s="4"/>
      <c r="FNW163" s="4"/>
      <c r="FNX163" s="4"/>
      <c r="FNY163" s="4"/>
      <c r="FNZ163" s="4"/>
      <c r="FOA163" s="4"/>
      <c r="FOB163" s="4"/>
      <c r="FOC163" s="4"/>
      <c r="FOD163" s="4"/>
      <c r="FOE163" s="4"/>
      <c r="FOF163" s="4"/>
      <c r="FOG163" s="4"/>
      <c r="FOH163" s="4"/>
      <c r="FOI163" s="4"/>
      <c r="FOJ163" s="4"/>
      <c r="FOK163" s="4"/>
      <c r="FOL163" s="4"/>
      <c r="FOM163" s="4"/>
      <c r="FON163" s="4"/>
      <c r="FOO163" s="4"/>
      <c r="FOP163" s="4"/>
      <c r="FOQ163" s="4"/>
      <c r="FOR163" s="4"/>
      <c r="FOS163" s="4"/>
      <c r="FOT163" s="4"/>
      <c r="FOU163" s="4"/>
      <c r="FOV163" s="4"/>
      <c r="FOW163" s="4"/>
      <c r="FOX163" s="4"/>
      <c r="FOY163" s="4"/>
      <c r="FOZ163" s="4"/>
      <c r="FPA163" s="4"/>
      <c r="FPB163" s="4"/>
      <c r="FPC163" s="4"/>
      <c r="FPD163" s="4"/>
      <c r="FPE163" s="4"/>
      <c r="FPF163" s="4"/>
      <c r="FPG163" s="4"/>
      <c r="FPH163" s="4"/>
      <c r="FPI163" s="4"/>
      <c r="FPJ163" s="4"/>
      <c r="FPK163" s="4"/>
      <c r="FPL163" s="4"/>
      <c r="FPM163" s="4"/>
      <c r="FPN163" s="4"/>
      <c r="FPO163" s="4"/>
      <c r="FPP163" s="4"/>
      <c r="FPQ163" s="4"/>
      <c r="FPR163" s="4"/>
      <c r="FPS163" s="4"/>
      <c r="FPT163" s="4"/>
      <c r="FPU163" s="4"/>
      <c r="FPV163" s="4"/>
      <c r="FPW163" s="4"/>
      <c r="FPX163" s="4"/>
      <c r="FPY163" s="4"/>
      <c r="FPZ163" s="4"/>
      <c r="FQA163" s="4"/>
      <c r="FQB163" s="4"/>
      <c r="FQC163" s="4"/>
      <c r="FQD163" s="4"/>
      <c r="FQE163" s="4"/>
      <c r="FQF163" s="4"/>
      <c r="FQG163" s="4"/>
      <c r="FQH163" s="4"/>
      <c r="FQI163" s="4"/>
      <c r="FQJ163" s="4"/>
      <c r="FQK163" s="4"/>
      <c r="FQL163" s="4"/>
      <c r="FQM163" s="4"/>
      <c r="FQN163" s="4"/>
      <c r="FQO163" s="4"/>
      <c r="FQP163" s="4"/>
      <c r="FQQ163" s="4"/>
      <c r="FQR163" s="4"/>
      <c r="FQS163" s="4"/>
      <c r="FQT163" s="4"/>
      <c r="FQU163" s="4"/>
      <c r="FQV163" s="4"/>
      <c r="FQW163" s="4"/>
      <c r="FQX163" s="4"/>
      <c r="FQY163" s="4"/>
      <c r="FQZ163" s="4"/>
      <c r="FRA163" s="4"/>
      <c r="FRB163" s="4"/>
      <c r="FRC163" s="4"/>
      <c r="FRD163" s="4"/>
      <c r="FRE163" s="4"/>
      <c r="FRF163" s="4"/>
      <c r="FRG163" s="4"/>
      <c r="FRH163" s="4"/>
      <c r="FRI163" s="4"/>
      <c r="FRJ163" s="4"/>
      <c r="FRK163" s="4"/>
      <c r="FRL163" s="4"/>
      <c r="FRM163" s="4"/>
      <c r="FRN163" s="4"/>
      <c r="FRO163" s="4"/>
      <c r="FRP163" s="4"/>
      <c r="FRQ163" s="4"/>
      <c r="FRR163" s="4"/>
      <c r="FRS163" s="4"/>
      <c r="FRT163" s="4"/>
      <c r="FRU163" s="4"/>
      <c r="FRV163" s="4"/>
      <c r="FRW163" s="4"/>
      <c r="FRX163" s="4"/>
      <c r="FRY163" s="4"/>
      <c r="FRZ163" s="4"/>
      <c r="FSA163" s="4"/>
      <c r="FSB163" s="4"/>
      <c r="FSC163" s="4"/>
      <c r="FSD163" s="4"/>
      <c r="FSE163" s="4"/>
      <c r="FSF163" s="4"/>
      <c r="FSG163" s="4"/>
      <c r="FSH163" s="4"/>
      <c r="FSI163" s="4"/>
      <c r="FSJ163" s="4"/>
      <c r="FSK163" s="4"/>
      <c r="FSL163" s="4"/>
      <c r="FSM163" s="4"/>
      <c r="FSN163" s="4"/>
      <c r="FSO163" s="4"/>
      <c r="FSP163" s="4"/>
      <c r="FSQ163" s="4"/>
      <c r="FSR163" s="4"/>
      <c r="FSS163" s="4"/>
      <c r="FST163" s="4"/>
      <c r="FSU163" s="4"/>
      <c r="FSV163" s="4"/>
      <c r="FSW163" s="4"/>
      <c r="FSX163" s="4"/>
      <c r="FSY163" s="4"/>
      <c r="FSZ163" s="4"/>
      <c r="FTA163" s="4"/>
      <c r="FTB163" s="4"/>
      <c r="FTC163" s="4"/>
      <c r="FTD163" s="4"/>
      <c r="FTE163" s="4"/>
      <c r="FTF163" s="4"/>
      <c r="FTG163" s="4"/>
      <c r="FTH163" s="4"/>
      <c r="FTI163" s="4"/>
      <c r="FTJ163" s="4"/>
      <c r="FTK163" s="4"/>
      <c r="FTL163" s="4"/>
      <c r="FTM163" s="4"/>
      <c r="FTN163" s="4"/>
      <c r="FTO163" s="4"/>
      <c r="FTP163" s="4"/>
      <c r="FTQ163" s="4"/>
      <c r="FTR163" s="4"/>
      <c r="FTS163" s="4"/>
      <c r="FTT163" s="4"/>
      <c r="FTU163" s="4"/>
      <c r="FTV163" s="4"/>
      <c r="FTW163" s="4"/>
      <c r="FTX163" s="4"/>
      <c r="FTY163" s="4"/>
      <c r="FTZ163" s="4"/>
      <c r="FUA163" s="4"/>
      <c r="FUB163" s="4"/>
      <c r="FUC163" s="4"/>
      <c r="FUD163" s="4"/>
      <c r="FUE163" s="4"/>
      <c r="FUF163" s="4"/>
      <c r="FUG163" s="4"/>
      <c r="FUH163" s="4"/>
      <c r="FUI163" s="4"/>
      <c r="FUJ163" s="4"/>
      <c r="FUK163" s="4"/>
      <c r="FUL163" s="4"/>
      <c r="FUM163" s="4"/>
      <c r="FUN163" s="4"/>
      <c r="FUO163" s="4"/>
      <c r="FUP163" s="4"/>
      <c r="FUQ163" s="4"/>
      <c r="FUR163" s="4"/>
      <c r="FUS163" s="4"/>
      <c r="FUT163" s="4"/>
      <c r="FUU163" s="4"/>
      <c r="FUV163" s="4"/>
      <c r="FUW163" s="4"/>
      <c r="FUX163" s="4"/>
      <c r="FUY163" s="4"/>
      <c r="FUZ163" s="4"/>
      <c r="FVA163" s="4"/>
      <c r="FVB163" s="4"/>
      <c r="FVC163" s="4"/>
      <c r="FVD163" s="4"/>
      <c r="FVE163" s="4"/>
      <c r="FVF163" s="4"/>
      <c r="FVG163" s="4"/>
      <c r="FVH163" s="4"/>
      <c r="FVI163" s="4"/>
      <c r="FVJ163" s="4"/>
      <c r="FVK163" s="4"/>
      <c r="FVL163" s="4"/>
      <c r="FVM163" s="4"/>
      <c r="FVN163" s="4"/>
      <c r="FVO163" s="4"/>
      <c r="FVP163" s="4"/>
      <c r="FVQ163" s="4"/>
      <c r="FVR163" s="4"/>
      <c r="FVS163" s="4"/>
      <c r="FVT163" s="4"/>
      <c r="FVU163" s="4"/>
      <c r="FVV163" s="4"/>
      <c r="FVW163" s="4"/>
      <c r="FVX163" s="4"/>
      <c r="FVY163" s="4"/>
      <c r="FVZ163" s="4"/>
      <c r="FWA163" s="4"/>
      <c r="FWB163" s="4"/>
      <c r="FWC163" s="4"/>
      <c r="FWD163" s="4"/>
      <c r="FWE163" s="4"/>
      <c r="FWF163" s="4"/>
      <c r="FWG163" s="4"/>
      <c r="FWH163" s="4"/>
      <c r="FWI163" s="4"/>
      <c r="FWJ163" s="4"/>
      <c r="FWK163" s="4"/>
      <c r="FWL163" s="4"/>
      <c r="FWM163" s="4"/>
      <c r="FWN163" s="4"/>
      <c r="FWO163" s="4"/>
      <c r="FWP163" s="4"/>
      <c r="FWQ163" s="4"/>
      <c r="FWR163" s="4"/>
      <c r="FWS163" s="4"/>
      <c r="FWT163" s="4"/>
      <c r="FWU163" s="4"/>
      <c r="FWV163" s="4"/>
      <c r="FWW163" s="4"/>
      <c r="FWX163" s="4"/>
      <c r="FWY163" s="4"/>
      <c r="FWZ163" s="4"/>
      <c r="FXA163" s="4"/>
      <c r="FXB163" s="4"/>
      <c r="FXC163" s="4"/>
      <c r="FXD163" s="4"/>
      <c r="FXE163" s="4"/>
      <c r="FXF163" s="4"/>
      <c r="FXG163" s="4"/>
      <c r="FXH163" s="4"/>
      <c r="FXI163" s="4"/>
      <c r="FXJ163" s="4"/>
      <c r="FXK163" s="4"/>
      <c r="FXL163" s="4"/>
      <c r="FXM163" s="4"/>
      <c r="FXN163" s="4"/>
      <c r="FXO163" s="4"/>
      <c r="FXP163" s="4"/>
      <c r="FXQ163" s="4"/>
      <c r="FXR163" s="4"/>
      <c r="FXS163" s="4"/>
      <c r="FXT163" s="4"/>
      <c r="FXU163" s="4"/>
      <c r="FXV163" s="4"/>
      <c r="FXW163" s="4"/>
      <c r="FXX163" s="4"/>
      <c r="FXY163" s="4"/>
      <c r="FXZ163" s="4"/>
      <c r="FYA163" s="4"/>
      <c r="FYB163" s="4"/>
      <c r="FYC163" s="4"/>
      <c r="FYD163" s="4"/>
      <c r="FYE163" s="4"/>
      <c r="FYF163" s="4"/>
      <c r="FYG163" s="4"/>
      <c r="FYH163" s="4"/>
      <c r="FYI163" s="4"/>
      <c r="FYJ163" s="4"/>
      <c r="FYK163" s="4"/>
      <c r="FYL163" s="4"/>
      <c r="FYM163" s="4"/>
      <c r="FYN163" s="4"/>
      <c r="FYO163" s="4"/>
      <c r="FYP163" s="4"/>
      <c r="FYQ163" s="4"/>
      <c r="FYR163" s="4"/>
      <c r="FYS163" s="4"/>
      <c r="FYT163" s="4"/>
      <c r="FYU163" s="4"/>
      <c r="FYV163" s="4"/>
      <c r="FYW163" s="4"/>
      <c r="FYX163" s="4"/>
      <c r="FYY163" s="4"/>
      <c r="FYZ163" s="4"/>
      <c r="FZA163" s="4"/>
      <c r="FZB163" s="4"/>
      <c r="FZC163" s="4"/>
      <c r="FZD163" s="4"/>
      <c r="FZE163" s="4"/>
      <c r="FZF163" s="4"/>
      <c r="FZG163" s="4"/>
      <c r="FZH163" s="4"/>
      <c r="FZI163" s="4"/>
      <c r="FZJ163" s="4"/>
      <c r="FZK163" s="4"/>
      <c r="FZL163" s="4"/>
      <c r="FZM163" s="4"/>
      <c r="FZN163" s="4"/>
      <c r="FZO163" s="4"/>
      <c r="FZP163" s="4"/>
      <c r="FZQ163" s="4"/>
      <c r="FZR163" s="4"/>
      <c r="FZS163" s="4"/>
      <c r="FZT163" s="4"/>
      <c r="FZU163" s="4"/>
      <c r="FZV163" s="4"/>
      <c r="FZW163" s="4"/>
      <c r="FZX163" s="4"/>
      <c r="FZY163" s="4"/>
      <c r="FZZ163" s="4"/>
      <c r="GAA163" s="4"/>
      <c r="GAB163" s="4"/>
      <c r="GAC163" s="4"/>
      <c r="GAD163" s="4"/>
      <c r="GAE163" s="4"/>
      <c r="GAF163" s="4"/>
      <c r="GAG163" s="4"/>
      <c r="GAH163" s="4"/>
      <c r="GAI163" s="4"/>
      <c r="GAJ163" s="4"/>
      <c r="GAK163" s="4"/>
      <c r="GAL163" s="4"/>
      <c r="GAM163" s="4"/>
      <c r="GAN163" s="4"/>
      <c r="GAO163" s="4"/>
      <c r="GAP163" s="4"/>
      <c r="GAQ163" s="4"/>
      <c r="GAR163" s="4"/>
      <c r="GAS163" s="4"/>
      <c r="GAT163" s="4"/>
      <c r="GAU163" s="4"/>
      <c r="GAV163" s="4"/>
      <c r="GAW163" s="4"/>
      <c r="GAX163" s="4"/>
      <c r="GAY163" s="4"/>
      <c r="GAZ163" s="4"/>
      <c r="GBA163" s="4"/>
      <c r="GBB163" s="4"/>
      <c r="GBC163" s="4"/>
      <c r="GBD163" s="4"/>
      <c r="GBE163" s="4"/>
      <c r="GBF163" s="4"/>
      <c r="GBG163" s="4"/>
      <c r="GBH163" s="4"/>
      <c r="GBI163" s="4"/>
      <c r="GBJ163" s="4"/>
      <c r="GBK163" s="4"/>
      <c r="GBL163" s="4"/>
      <c r="GBM163" s="4"/>
      <c r="GBN163" s="4"/>
      <c r="GBO163" s="4"/>
      <c r="GBP163" s="4"/>
      <c r="GBQ163" s="4"/>
      <c r="GBR163" s="4"/>
      <c r="GBS163" s="4"/>
      <c r="GBT163" s="4"/>
      <c r="GBU163" s="4"/>
      <c r="GBV163" s="4"/>
      <c r="GBW163" s="4"/>
      <c r="GBX163" s="4"/>
      <c r="GBY163" s="4"/>
      <c r="GBZ163" s="4"/>
      <c r="GCA163" s="4"/>
      <c r="GCB163" s="4"/>
      <c r="GCC163" s="4"/>
      <c r="GCD163" s="4"/>
      <c r="GCE163" s="4"/>
      <c r="GCF163" s="4"/>
      <c r="GCG163" s="4"/>
      <c r="GCH163" s="4"/>
      <c r="GCI163" s="4"/>
      <c r="GCJ163" s="4"/>
      <c r="GCK163" s="4"/>
      <c r="GCL163" s="4"/>
      <c r="GCM163" s="4"/>
      <c r="GCN163" s="4"/>
      <c r="GCO163" s="4"/>
      <c r="GCP163" s="4"/>
      <c r="GCQ163" s="4"/>
      <c r="GCR163" s="4"/>
      <c r="GCS163" s="4"/>
      <c r="GCT163" s="4"/>
      <c r="GCU163" s="4"/>
      <c r="GCV163" s="4"/>
      <c r="GCW163" s="4"/>
      <c r="GCX163" s="4"/>
      <c r="GCY163" s="4"/>
      <c r="GCZ163" s="4"/>
      <c r="GDA163" s="4"/>
      <c r="GDB163" s="4"/>
      <c r="GDC163" s="4"/>
      <c r="GDD163" s="4"/>
      <c r="GDE163" s="4"/>
      <c r="GDF163" s="4"/>
      <c r="GDG163" s="4"/>
      <c r="GDH163" s="4"/>
      <c r="GDI163" s="4"/>
      <c r="GDJ163" s="4"/>
      <c r="GDK163" s="4"/>
      <c r="GDL163" s="4"/>
      <c r="GDM163" s="4"/>
      <c r="GDN163" s="4"/>
      <c r="GDO163" s="4"/>
      <c r="GDP163" s="4"/>
      <c r="GDQ163" s="4"/>
      <c r="GDR163" s="4"/>
      <c r="GDS163" s="4"/>
      <c r="GDT163" s="4"/>
      <c r="GDU163" s="4"/>
      <c r="GDV163" s="4"/>
      <c r="GDW163" s="4"/>
      <c r="GDX163" s="4"/>
      <c r="GDY163" s="4"/>
      <c r="GDZ163" s="4"/>
      <c r="GEA163" s="4"/>
      <c r="GEB163" s="4"/>
      <c r="GEC163" s="4"/>
      <c r="GED163" s="4"/>
      <c r="GEE163" s="4"/>
      <c r="GEF163" s="4"/>
      <c r="GEG163" s="4"/>
      <c r="GEH163" s="4"/>
      <c r="GEI163" s="4"/>
      <c r="GEJ163" s="4"/>
      <c r="GEK163" s="4"/>
      <c r="GEL163" s="4"/>
      <c r="GEM163" s="4"/>
      <c r="GEN163" s="4"/>
      <c r="GEO163" s="4"/>
      <c r="GEP163" s="4"/>
      <c r="GEQ163" s="4"/>
      <c r="GER163" s="4"/>
      <c r="GES163" s="4"/>
      <c r="GET163" s="4"/>
      <c r="GEU163" s="4"/>
      <c r="GEV163" s="4"/>
      <c r="GEW163" s="4"/>
      <c r="GEX163" s="4"/>
      <c r="GEY163" s="4"/>
      <c r="GEZ163" s="4"/>
      <c r="GFA163" s="4"/>
      <c r="GFB163" s="4"/>
      <c r="GFC163" s="4"/>
      <c r="GFD163" s="4"/>
      <c r="GFE163" s="4"/>
      <c r="GFF163" s="4"/>
      <c r="GFG163" s="4"/>
      <c r="GFH163" s="4"/>
      <c r="GFI163" s="4"/>
      <c r="GFJ163" s="4"/>
      <c r="GFK163" s="4"/>
      <c r="GFL163" s="4"/>
      <c r="GFM163" s="4"/>
      <c r="GFN163" s="4"/>
      <c r="GFO163" s="4"/>
      <c r="GFP163" s="4"/>
      <c r="GFQ163" s="4"/>
      <c r="GFR163" s="4"/>
      <c r="GFS163" s="4"/>
      <c r="GFT163" s="4"/>
      <c r="GFU163" s="4"/>
      <c r="GFV163" s="4"/>
      <c r="GFW163" s="4"/>
      <c r="GFX163" s="4"/>
      <c r="GFY163" s="4"/>
      <c r="GFZ163" s="4"/>
      <c r="GGA163" s="4"/>
      <c r="GGB163" s="4"/>
      <c r="GGC163" s="4"/>
      <c r="GGD163" s="4"/>
      <c r="GGE163" s="4"/>
      <c r="GGF163" s="4"/>
      <c r="GGG163" s="4"/>
      <c r="GGH163" s="4"/>
      <c r="GGI163" s="4"/>
      <c r="GGJ163" s="4"/>
      <c r="GGK163" s="4"/>
      <c r="GGL163" s="4"/>
      <c r="GGM163" s="4"/>
      <c r="GGN163" s="4"/>
      <c r="GGO163" s="4"/>
      <c r="GGP163" s="4"/>
      <c r="GGQ163" s="4"/>
      <c r="GGR163" s="4"/>
      <c r="GGS163" s="4"/>
      <c r="GGT163" s="4"/>
      <c r="GGU163" s="4"/>
      <c r="GGV163" s="4"/>
      <c r="GGW163" s="4"/>
      <c r="GGX163" s="4"/>
      <c r="GGY163" s="4"/>
      <c r="GGZ163" s="4"/>
      <c r="GHA163" s="4"/>
      <c r="GHB163" s="4"/>
      <c r="GHC163" s="4"/>
      <c r="GHD163" s="4"/>
      <c r="GHE163" s="4"/>
      <c r="GHF163" s="4"/>
      <c r="GHG163" s="4"/>
      <c r="GHH163" s="4"/>
      <c r="GHI163" s="4"/>
      <c r="GHJ163" s="4"/>
      <c r="GHK163" s="4"/>
      <c r="GHL163" s="4"/>
      <c r="GHM163" s="4"/>
      <c r="GHN163" s="4"/>
      <c r="GHO163" s="4"/>
      <c r="GHP163" s="4"/>
      <c r="GHQ163" s="4"/>
      <c r="GHR163" s="4"/>
      <c r="GHS163" s="4"/>
      <c r="GHT163" s="4"/>
      <c r="GHU163" s="4"/>
      <c r="GHV163" s="4"/>
      <c r="GHW163" s="4"/>
      <c r="GHX163" s="4"/>
      <c r="GHY163" s="4"/>
      <c r="GHZ163" s="4"/>
      <c r="GIA163" s="4"/>
      <c r="GIB163" s="4"/>
      <c r="GIC163" s="4"/>
      <c r="GID163" s="4"/>
      <c r="GIE163" s="4"/>
      <c r="GIF163" s="4"/>
      <c r="GIG163" s="4"/>
      <c r="GIH163" s="4"/>
      <c r="GII163" s="4"/>
      <c r="GIJ163" s="4"/>
      <c r="GIK163" s="4"/>
      <c r="GIL163" s="4"/>
      <c r="GIM163" s="4"/>
      <c r="GIN163" s="4"/>
      <c r="GIO163" s="4"/>
      <c r="GIP163" s="4"/>
      <c r="GIQ163" s="4"/>
      <c r="GIR163" s="4"/>
      <c r="GIS163" s="4"/>
      <c r="GIT163" s="4"/>
      <c r="GIU163" s="4"/>
      <c r="GIV163" s="4"/>
      <c r="GIW163" s="4"/>
      <c r="GIX163" s="4"/>
      <c r="GIY163" s="4"/>
      <c r="GIZ163" s="4"/>
      <c r="GJA163" s="4"/>
      <c r="GJB163" s="4"/>
      <c r="GJC163" s="4"/>
      <c r="GJD163" s="4"/>
      <c r="GJE163" s="4"/>
      <c r="GJF163" s="4"/>
      <c r="GJG163" s="4"/>
      <c r="GJH163" s="4"/>
      <c r="GJI163" s="4"/>
      <c r="GJJ163" s="4"/>
      <c r="GJK163" s="4"/>
      <c r="GJL163" s="4"/>
      <c r="GJM163" s="4"/>
      <c r="GJN163" s="4"/>
      <c r="GJO163" s="4"/>
      <c r="GJP163" s="4"/>
      <c r="GJQ163" s="4"/>
      <c r="GJR163" s="4"/>
      <c r="GJS163" s="4"/>
      <c r="GJT163" s="4"/>
      <c r="GJU163" s="4"/>
      <c r="GJV163" s="4"/>
      <c r="GJW163" s="4"/>
      <c r="GJX163" s="4"/>
      <c r="GJY163" s="4"/>
      <c r="GJZ163" s="4"/>
      <c r="GKA163" s="4"/>
      <c r="GKB163" s="4"/>
      <c r="GKC163" s="4"/>
      <c r="GKD163" s="4"/>
      <c r="GKE163" s="4"/>
      <c r="GKF163" s="4"/>
      <c r="GKG163" s="4"/>
      <c r="GKH163" s="4"/>
      <c r="GKI163" s="4"/>
      <c r="GKJ163" s="4"/>
      <c r="GKK163" s="4"/>
      <c r="GKL163" s="4"/>
      <c r="GKM163" s="4"/>
      <c r="GKN163" s="4"/>
      <c r="GKO163" s="4"/>
      <c r="GKP163" s="4"/>
      <c r="GKQ163" s="4"/>
      <c r="GKR163" s="4"/>
      <c r="GKS163" s="4"/>
      <c r="GKT163" s="4"/>
      <c r="GKU163" s="4"/>
      <c r="GKV163" s="4"/>
      <c r="GKW163" s="4"/>
      <c r="GKX163" s="4"/>
      <c r="GKY163" s="4"/>
      <c r="GKZ163" s="4"/>
      <c r="GLA163" s="4"/>
      <c r="GLB163" s="4"/>
      <c r="GLC163" s="4"/>
      <c r="GLD163" s="4"/>
      <c r="GLE163" s="4"/>
      <c r="GLF163" s="4"/>
      <c r="GLG163" s="4"/>
      <c r="GLH163" s="4"/>
      <c r="GLI163" s="4"/>
      <c r="GLJ163" s="4"/>
      <c r="GLK163" s="4"/>
      <c r="GLL163" s="4"/>
      <c r="GLM163" s="4"/>
      <c r="GLN163" s="4"/>
      <c r="GLO163" s="4"/>
      <c r="GLP163" s="4"/>
      <c r="GLQ163" s="4"/>
      <c r="GLR163" s="4"/>
      <c r="GLS163" s="4"/>
      <c r="GLT163" s="4"/>
      <c r="GLU163" s="4"/>
      <c r="GLV163" s="4"/>
      <c r="GLW163" s="4"/>
      <c r="GLX163" s="4"/>
      <c r="GLY163" s="4"/>
      <c r="GLZ163" s="4"/>
      <c r="GMA163" s="4"/>
      <c r="GMB163" s="4"/>
      <c r="GMC163" s="4"/>
      <c r="GMD163" s="4"/>
      <c r="GME163" s="4"/>
      <c r="GMF163" s="4"/>
      <c r="GMG163" s="4"/>
      <c r="GMH163" s="4"/>
      <c r="GMI163" s="4"/>
      <c r="GMJ163" s="4"/>
      <c r="GMK163" s="4"/>
      <c r="GML163" s="4"/>
      <c r="GMM163" s="4"/>
      <c r="GMN163" s="4"/>
      <c r="GMO163" s="4"/>
      <c r="GMP163" s="4"/>
      <c r="GMQ163" s="4"/>
      <c r="GMR163" s="4"/>
      <c r="GMS163" s="4"/>
      <c r="GMT163" s="4"/>
      <c r="GMU163" s="4"/>
      <c r="GMV163" s="4"/>
      <c r="GMW163" s="4"/>
      <c r="GMX163" s="4"/>
      <c r="GMY163" s="4"/>
      <c r="GMZ163" s="4"/>
      <c r="GNA163" s="4"/>
      <c r="GNB163" s="4"/>
      <c r="GNC163" s="4"/>
      <c r="GND163" s="4"/>
      <c r="GNE163" s="4"/>
      <c r="GNF163" s="4"/>
      <c r="GNG163" s="4"/>
      <c r="GNH163" s="4"/>
      <c r="GNI163" s="4"/>
      <c r="GNJ163" s="4"/>
      <c r="GNK163" s="4"/>
      <c r="GNL163" s="4"/>
      <c r="GNM163" s="4"/>
      <c r="GNN163" s="4"/>
      <c r="GNO163" s="4"/>
      <c r="GNP163" s="4"/>
      <c r="GNQ163" s="4"/>
      <c r="GNR163" s="4"/>
      <c r="GNS163" s="4"/>
      <c r="GNT163" s="4"/>
      <c r="GNU163" s="4"/>
      <c r="GNV163" s="4"/>
      <c r="GNW163" s="4"/>
      <c r="GNX163" s="4"/>
      <c r="GNY163" s="4"/>
      <c r="GNZ163" s="4"/>
      <c r="GOA163" s="4"/>
      <c r="GOB163" s="4"/>
      <c r="GOC163" s="4"/>
      <c r="GOD163" s="4"/>
      <c r="GOE163" s="4"/>
      <c r="GOF163" s="4"/>
      <c r="GOG163" s="4"/>
      <c r="GOH163" s="4"/>
      <c r="GOI163" s="4"/>
      <c r="GOJ163" s="4"/>
      <c r="GOK163" s="4"/>
      <c r="GOL163" s="4"/>
      <c r="GOM163" s="4"/>
      <c r="GON163" s="4"/>
      <c r="GOO163" s="4"/>
      <c r="GOP163" s="4"/>
      <c r="GOQ163" s="4"/>
      <c r="GOR163" s="4"/>
      <c r="GOS163" s="4"/>
      <c r="GOT163" s="4"/>
      <c r="GOU163" s="4"/>
      <c r="GOV163" s="4"/>
      <c r="GOW163" s="4"/>
      <c r="GOX163" s="4"/>
      <c r="GOY163" s="4"/>
      <c r="GOZ163" s="4"/>
      <c r="GPA163" s="4"/>
      <c r="GPB163" s="4"/>
      <c r="GPC163" s="4"/>
      <c r="GPD163" s="4"/>
      <c r="GPE163" s="4"/>
      <c r="GPF163" s="4"/>
      <c r="GPG163" s="4"/>
      <c r="GPH163" s="4"/>
      <c r="GPI163" s="4"/>
      <c r="GPJ163" s="4"/>
      <c r="GPK163" s="4"/>
      <c r="GPL163" s="4"/>
      <c r="GPM163" s="4"/>
      <c r="GPN163" s="4"/>
      <c r="GPO163" s="4"/>
      <c r="GPP163" s="4"/>
      <c r="GPQ163" s="4"/>
      <c r="GPR163" s="4"/>
      <c r="GPS163" s="4"/>
      <c r="GPT163" s="4"/>
      <c r="GPU163" s="4"/>
      <c r="GPV163" s="4"/>
      <c r="GPW163" s="4"/>
      <c r="GPX163" s="4"/>
      <c r="GPY163" s="4"/>
      <c r="GPZ163" s="4"/>
      <c r="GQA163" s="4"/>
      <c r="GQB163" s="4"/>
      <c r="GQC163" s="4"/>
      <c r="GQD163" s="4"/>
      <c r="GQE163" s="4"/>
      <c r="GQF163" s="4"/>
      <c r="GQG163" s="4"/>
      <c r="GQH163" s="4"/>
      <c r="GQI163" s="4"/>
      <c r="GQJ163" s="4"/>
      <c r="GQK163" s="4"/>
      <c r="GQL163" s="4"/>
      <c r="GQM163" s="4"/>
      <c r="GQN163" s="4"/>
      <c r="GQO163" s="4"/>
      <c r="GQP163" s="4"/>
      <c r="GQQ163" s="4"/>
      <c r="GQR163" s="4"/>
      <c r="GQS163" s="4"/>
      <c r="GQT163" s="4"/>
      <c r="GQU163" s="4"/>
      <c r="GQV163" s="4"/>
      <c r="GQW163" s="4"/>
      <c r="GQX163" s="4"/>
      <c r="GQY163" s="4"/>
      <c r="GQZ163" s="4"/>
      <c r="GRA163" s="4"/>
      <c r="GRB163" s="4"/>
      <c r="GRC163" s="4"/>
      <c r="GRD163" s="4"/>
      <c r="GRE163" s="4"/>
      <c r="GRF163" s="4"/>
      <c r="GRG163" s="4"/>
      <c r="GRH163" s="4"/>
      <c r="GRI163" s="4"/>
      <c r="GRJ163" s="4"/>
      <c r="GRK163" s="4"/>
      <c r="GRL163" s="4"/>
      <c r="GRM163" s="4"/>
      <c r="GRN163" s="4"/>
      <c r="GRO163" s="4"/>
      <c r="GRP163" s="4"/>
      <c r="GRQ163" s="4"/>
      <c r="GRR163" s="4"/>
      <c r="GRS163" s="4"/>
      <c r="GRT163" s="4"/>
      <c r="GRU163" s="4"/>
      <c r="GRV163" s="4"/>
      <c r="GRW163" s="4"/>
      <c r="GRX163" s="4"/>
      <c r="GRY163" s="4"/>
      <c r="GRZ163" s="4"/>
      <c r="GSA163" s="4"/>
      <c r="GSB163" s="4"/>
      <c r="GSC163" s="4"/>
      <c r="GSD163" s="4"/>
      <c r="GSE163" s="4"/>
      <c r="GSF163" s="4"/>
      <c r="GSG163" s="4"/>
      <c r="GSH163" s="4"/>
      <c r="GSI163" s="4"/>
      <c r="GSJ163" s="4"/>
      <c r="GSK163" s="4"/>
      <c r="GSL163" s="4"/>
      <c r="GSM163" s="4"/>
      <c r="GSN163" s="4"/>
      <c r="GSO163" s="4"/>
      <c r="GSP163" s="4"/>
      <c r="GSQ163" s="4"/>
      <c r="GSR163" s="4"/>
      <c r="GSS163" s="4"/>
      <c r="GST163" s="4"/>
      <c r="GSU163" s="4"/>
      <c r="GSV163" s="4"/>
      <c r="GSW163" s="4"/>
      <c r="GSX163" s="4"/>
      <c r="GSY163" s="4"/>
      <c r="GSZ163" s="4"/>
      <c r="GTA163" s="4"/>
      <c r="GTB163" s="4"/>
      <c r="GTC163" s="4"/>
      <c r="GTD163" s="4"/>
      <c r="GTE163" s="4"/>
      <c r="GTF163" s="4"/>
      <c r="GTG163" s="4"/>
      <c r="GTH163" s="4"/>
      <c r="GTI163" s="4"/>
      <c r="GTJ163" s="4"/>
      <c r="GTK163" s="4"/>
      <c r="GTL163" s="4"/>
      <c r="GTM163" s="4"/>
      <c r="GTN163" s="4"/>
      <c r="GTO163" s="4"/>
      <c r="GTP163" s="4"/>
      <c r="GTQ163" s="4"/>
      <c r="GTR163" s="4"/>
      <c r="GTS163" s="4"/>
      <c r="GTT163" s="4"/>
      <c r="GTU163" s="4"/>
      <c r="GTV163" s="4"/>
      <c r="GTW163" s="4"/>
      <c r="GTX163" s="4"/>
      <c r="GTY163" s="4"/>
      <c r="GTZ163" s="4"/>
      <c r="GUA163" s="4"/>
      <c r="GUB163" s="4"/>
      <c r="GUC163" s="4"/>
      <c r="GUD163" s="4"/>
      <c r="GUE163" s="4"/>
      <c r="GUF163" s="4"/>
      <c r="GUG163" s="4"/>
      <c r="GUH163" s="4"/>
      <c r="GUI163" s="4"/>
      <c r="GUJ163" s="4"/>
      <c r="GUK163" s="4"/>
      <c r="GUL163" s="4"/>
      <c r="GUM163" s="4"/>
      <c r="GUN163" s="4"/>
      <c r="GUO163" s="4"/>
      <c r="GUP163" s="4"/>
      <c r="GUQ163" s="4"/>
      <c r="GUR163" s="4"/>
      <c r="GUS163" s="4"/>
      <c r="GUT163" s="4"/>
      <c r="GUU163" s="4"/>
      <c r="GUV163" s="4"/>
      <c r="GUW163" s="4"/>
      <c r="GUX163" s="4"/>
      <c r="GUY163" s="4"/>
      <c r="GUZ163" s="4"/>
      <c r="GVA163" s="4"/>
      <c r="GVB163" s="4"/>
      <c r="GVC163" s="4"/>
      <c r="GVD163" s="4"/>
      <c r="GVE163" s="4"/>
      <c r="GVF163" s="4"/>
      <c r="GVG163" s="4"/>
      <c r="GVH163" s="4"/>
      <c r="GVI163" s="4"/>
      <c r="GVJ163" s="4"/>
      <c r="GVK163" s="4"/>
      <c r="GVL163" s="4"/>
      <c r="GVM163" s="4"/>
      <c r="GVN163" s="4"/>
      <c r="GVO163" s="4"/>
      <c r="GVP163" s="4"/>
      <c r="GVQ163" s="4"/>
      <c r="GVR163" s="4"/>
      <c r="GVS163" s="4"/>
      <c r="GVT163" s="4"/>
      <c r="GVU163" s="4"/>
      <c r="GVV163" s="4"/>
      <c r="GVW163" s="4"/>
      <c r="GVX163" s="4"/>
      <c r="GVY163" s="4"/>
      <c r="GVZ163" s="4"/>
      <c r="GWA163" s="4"/>
      <c r="GWB163" s="4"/>
      <c r="GWC163" s="4"/>
      <c r="GWD163" s="4"/>
      <c r="GWE163" s="4"/>
      <c r="GWF163" s="4"/>
      <c r="GWG163" s="4"/>
      <c r="GWH163" s="4"/>
      <c r="GWI163" s="4"/>
      <c r="GWJ163" s="4"/>
      <c r="GWK163" s="4"/>
      <c r="GWL163" s="4"/>
      <c r="GWM163" s="4"/>
      <c r="GWN163" s="4"/>
      <c r="GWO163" s="4"/>
      <c r="GWP163" s="4"/>
      <c r="GWQ163" s="4"/>
      <c r="GWR163" s="4"/>
      <c r="GWS163" s="4"/>
      <c r="GWT163" s="4"/>
      <c r="GWU163" s="4"/>
      <c r="GWV163" s="4"/>
      <c r="GWW163" s="4"/>
      <c r="GWX163" s="4"/>
      <c r="GWY163" s="4"/>
      <c r="GWZ163" s="4"/>
      <c r="GXA163" s="4"/>
      <c r="GXB163" s="4"/>
      <c r="GXC163" s="4"/>
      <c r="GXD163" s="4"/>
      <c r="GXE163" s="4"/>
      <c r="GXF163" s="4"/>
      <c r="GXG163" s="4"/>
      <c r="GXH163" s="4"/>
      <c r="GXI163" s="4"/>
      <c r="GXJ163" s="4"/>
      <c r="GXK163" s="4"/>
      <c r="GXL163" s="4"/>
      <c r="GXM163" s="4"/>
      <c r="GXN163" s="4"/>
      <c r="GXO163" s="4"/>
      <c r="GXP163" s="4"/>
      <c r="GXQ163" s="4"/>
      <c r="GXR163" s="4"/>
      <c r="GXS163" s="4"/>
      <c r="GXT163" s="4"/>
      <c r="GXU163" s="4"/>
      <c r="GXV163" s="4"/>
      <c r="GXW163" s="4"/>
      <c r="GXX163" s="4"/>
      <c r="GXY163" s="4"/>
      <c r="GXZ163" s="4"/>
      <c r="GYA163" s="4"/>
      <c r="GYB163" s="4"/>
      <c r="GYC163" s="4"/>
      <c r="GYD163" s="4"/>
      <c r="GYE163" s="4"/>
      <c r="GYF163" s="4"/>
      <c r="GYG163" s="4"/>
      <c r="GYH163" s="4"/>
      <c r="GYI163" s="4"/>
      <c r="GYJ163" s="4"/>
      <c r="GYK163" s="4"/>
      <c r="GYL163" s="4"/>
      <c r="GYM163" s="4"/>
      <c r="GYN163" s="4"/>
      <c r="GYO163" s="4"/>
      <c r="GYP163" s="4"/>
      <c r="GYQ163" s="4"/>
      <c r="GYR163" s="4"/>
      <c r="GYS163" s="4"/>
      <c r="GYT163" s="4"/>
      <c r="GYU163" s="4"/>
      <c r="GYV163" s="4"/>
      <c r="GYW163" s="4"/>
      <c r="GYX163" s="4"/>
      <c r="GYY163" s="4"/>
      <c r="GYZ163" s="4"/>
      <c r="GZA163" s="4"/>
      <c r="GZB163" s="4"/>
      <c r="GZC163" s="4"/>
      <c r="GZD163" s="4"/>
      <c r="GZE163" s="4"/>
      <c r="GZF163" s="4"/>
      <c r="GZG163" s="4"/>
      <c r="GZH163" s="4"/>
      <c r="GZI163" s="4"/>
      <c r="GZJ163" s="4"/>
      <c r="GZK163" s="4"/>
      <c r="GZL163" s="4"/>
      <c r="GZM163" s="4"/>
      <c r="GZN163" s="4"/>
      <c r="GZO163" s="4"/>
      <c r="GZP163" s="4"/>
      <c r="GZQ163" s="4"/>
      <c r="GZR163" s="4"/>
      <c r="GZS163" s="4"/>
      <c r="GZT163" s="4"/>
      <c r="GZU163" s="4"/>
      <c r="GZV163" s="4"/>
      <c r="GZW163" s="4"/>
      <c r="GZX163" s="4"/>
      <c r="GZY163" s="4"/>
      <c r="GZZ163" s="4"/>
      <c r="HAA163" s="4"/>
      <c r="HAB163" s="4"/>
      <c r="HAC163" s="4"/>
      <c r="HAD163" s="4"/>
      <c r="HAE163" s="4"/>
      <c r="HAF163" s="4"/>
      <c r="HAG163" s="4"/>
      <c r="HAH163" s="4"/>
      <c r="HAI163" s="4"/>
      <c r="HAJ163" s="4"/>
      <c r="HAK163" s="4"/>
      <c r="HAL163" s="4"/>
      <c r="HAM163" s="4"/>
      <c r="HAN163" s="4"/>
      <c r="HAO163" s="4"/>
      <c r="HAP163" s="4"/>
      <c r="HAQ163" s="4"/>
      <c r="HAR163" s="4"/>
      <c r="HAS163" s="4"/>
      <c r="HAT163" s="4"/>
      <c r="HAU163" s="4"/>
      <c r="HAV163" s="4"/>
      <c r="HAW163" s="4"/>
      <c r="HAX163" s="4"/>
      <c r="HAY163" s="4"/>
      <c r="HAZ163" s="4"/>
      <c r="HBA163" s="4"/>
      <c r="HBB163" s="4"/>
      <c r="HBC163" s="4"/>
      <c r="HBD163" s="4"/>
      <c r="HBE163" s="4"/>
      <c r="HBF163" s="4"/>
      <c r="HBG163" s="4"/>
      <c r="HBH163" s="4"/>
      <c r="HBI163" s="4"/>
      <c r="HBJ163" s="4"/>
      <c r="HBK163" s="4"/>
      <c r="HBL163" s="4"/>
      <c r="HBM163" s="4"/>
      <c r="HBN163" s="4"/>
      <c r="HBO163" s="4"/>
      <c r="HBP163" s="4"/>
      <c r="HBQ163" s="4"/>
      <c r="HBR163" s="4"/>
      <c r="HBS163" s="4"/>
      <c r="HBT163" s="4"/>
      <c r="HBU163" s="4"/>
      <c r="HBV163" s="4"/>
      <c r="HBW163" s="4"/>
      <c r="HBX163" s="4"/>
      <c r="HBY163" s="4"/>
      <c r="HBZ163" s="4"/>
      <c r="HCA163" s="4"/>
      <c r="HCB163" s="4"/>
      <c r="HCC163" s="4"/>
      <c r="HCD163" s="4"/>
      <c r="HCE163" s="4"/>
      <c r="HCF163" s="4"/>
      <c r="HCG163" s="4"/>
      <c r="HCH163" s="4"/>
      <c r="HCI163" s="4"/>
      <c r="HCJ163" s="4"/>
      <c r="HCK163" s="4"/>
      <c r="HCL163" s="4"/>
      <c r="HCM163" s="4"/>
      <c r="HCN163" s="4"/>
      <c r="HCO163" s="4"/>
      <c r="HCP163" s="4"/>
      <c r="HCQ163" s="4"/>
      <c r="HCR163" s="4"/>
      <c r="HCS163" s="4"/>
      <c r="HCT163" s="4"/>
      <c r="HCU163" s="4"/>
      <c r="HCV163" s="4"/>
      <c r="HCW163" s="4"/>
      <c r="HCX163" s="4"/>
      <c r="HCY163" s="4"/>
      <c r="HCZ163" s="4"/>
      <c r="HDA163" s="4"/>
      <c r="HDB163" s="4"/>
      <c r="HDC163" s="4"/>
      <c r="HDD163" s="4"/>
      <c r="HDE163" s="4"/>
      <c r="HDF163" s="4"/>
      <c r="HDG163" s="4"/>
      <c r="HDH163" s="4"/>
      <c r="HDI163" s="4"/>
      <c r="HDJ163" s="4"/>
      <c r="HDK163" s="4"/>
      <c r="HDL163" s="4"/>
      <c r="HDM163" s="4"/>
      <c r="HDN163" s="4"/>
      <c r="HDO163" s="4"/>
      <c r="HDP163" s="4"/>
      <c r="HDQ163" s="4"/>
      <c r="HDR163" s="4"/>
      <c r="HDS163" s="4"/>
      <c r="HDT163" s="4"/>
      <c r="HDU163" s="4"/>
      <c r="HDV163" s="4"/>
      <c r="HDW163" s="4"/>
      <c r="HDX163" s="4"/>
      <c r="HDY163" s="4"/>
      <c r="HDZ163" s="4"/>
      <c r="HEA163" s="4"/>
      <c r="HEB163" s="4"/>
      <c r="HEC163" s="4"/>
      <c r="HED163" s="4"/>
      <c r="HEE163" s="4"/>
      <c r="HEF163" s="4"/>
      <c r="HEG163" s="4"/>
      <c r="HEH163" s="4"/>
      <c r="HEI163" s="4"/>
      <c r="HEJ163" s="4"/>
      <c r="HEK163" s="4"/>
      <c r="HEL163" s="4"/>
      <c r="HEM163" s="4"/>
      <c r="HEN163" s="4"/>
      <c r="HEO163" s="4"/>
      <c r="HEP163" s="4"/>
      <c r="HEQ163" s="4"/>
      <c r="HER163" s="4"/>
      <c r="HES163" s="4"/>
      <c r="HET163" s="4"/>
      <c r="HEU163" s="4"/>
      <c r="HEV163" s="4"/>
      <c r="HEW163" s="4"/>
      <c r="HEX163" s="4"/>
      <c r="HEY163" s="4"/>
      <c r="HEZ163" s="4"/>
      <c r="HFA163" s="4"/>
      <c r="HFB163" s="4"/>
      <c r="HFC163" s="4"/>
      <c r="HFD163" s="4"/>
      <c r="HFE163" s="4"/>
      <c r="HFF163" s="4"/>
      <c r="HFG163" s="4"/>
      <c r="HFH163" s="4"/>
      <c r="HFI163" s="4"/>
      <c r="HFJ163" s="4"/>
      <c r="HFK163" s="4"/>
      <c r="HFL163" s="4"/>
      <c r="HFM163" s="4"/>
      <c r="HFN163" s="4"/>
      <c r="HFO163" s="4"/>
      <c r="HFP163" s="4"/>
      <c r="HFQ163" s="4"/>
      <c r="HFR163" s="4"/>
      <c r="HFS163" s="4"/>
      <c r="HFT163" s="4"/>
      <c r="HFU163" s="4"/>
      <c r="HFV163" s="4"/>
      <c r="HFW163" s="4"/>
      <c r="HFX163" s="4"/>
      <c r="HFY163" s="4"/>
      <c r="HFZ163" s="4"/>
      <c r="HGA163" s="4"/>
      <c r="HGB163" s="4"/>
      <c r="HGC163" s="4"/>
      <c r="HGD163" s="4"/>
      <c r="HGE163" s="4"/>
      <c r="HGF163" s="4"/>
      <c r="HGG163" s="4"/>
      <c r="HGH163" s="4"/>
      <c r="HGI163" s="4"/>
      <c r="HGJ163" s="4"/>
      <c r="HGK163" s="4"/>
      <c r="HGL163" s="4"/>
      <c r="HGM163" s="4"/>
      <c r="HGN163" s="4"/>
      <c r="HGO163" s="4"/>
      <c r="HGP163" s="4"/>
      <c r="HGQ163" s="4"/>
      <c r="HGR163" s="4"/>
      <c r="HGS163" s="4"/>
      <c r="HGT163" s="4"/>
      <c r="HGU163" s="4"/>
      <c r="HGV163" s="4"/>
      <c r="HGW163" s="4"/>
      <c r="HGX163" s="4"/>
      <c r="HGY163" s="4"/>
      <c r="HGZ163" s="4"/>
      <c r="HHA163" s="4"/>
      <c r="HHB163" s="4"/>
      <c r="HHC163" s="4"/>
      <c r="HHD163" s="4"/>
      <c r="HHE163" s="4"/>
      <c r="HHF163" s="4"/>
      <c r="HHG163" s="4"/>
      <c r="HHH163" s="4"/>
      <c r="HHI163" s="4"/>
      <c r="HHJ163" s="4"/>
      <c r="HHK163" s="4"/>
      <c r="HHL163" s="4"/>
      <c r="HHM163" s="4"/>
      <c r="HHN163" s="4"/>
      <c r="HHO163" s="4"/>
      <c r="HHP163" s="4"/>
      <c r="HHQ163" s="4"/>
      <c r="HHR163" s="4"/>
      <c r="HHS163" s="4"/>
      <c r="HHT163" s="4"/>
      <c r="HHU163" s="4"/>
      <c r="HHV163" s="4"/>
      <c r="HHW163" s="4"/>
      <c r="HHX163" s="4"/>
      <c r="HHY163" s="4"/>
      <c r="HHZ163" s="4"/>
      <c r="HIA163" s="4"/>
      <c r="HIB163" s="4"/>
      <c r="HIC163" s="4"/>
      <c r="HID163" s="4"/>
      <c r="HIE163" s="4"/>
      <c r="HIF163" s="4"/>
      <c r="HIG163" s="4"/>
      <c r="HIH163" s="4"/>
      <c r="HII163" s="4"/>
      <c r="HIJ163" s="4"/>
      <c r="HIK163" s="4"/>
      <c r="HIL163" s="4"/>
      <c r="HIM163" s="4"/>
      <c r="HIN163" s="4"/>
      <c r="HIO163" s="4"/>
      <c r="HIP163" s="4"/>
      <c r="HIQ163" s="4"/>
      <c r="HIR163" s="4"/>
      <c r="HIS163" s="4"/>
      <c r="HIT163" s="4"/>
      <c r="HIU163" s="4"/>
      <c r="HIV163" s="4"/>
      <c r="HIW163" s="4"/>
      <c r="HIX163" s="4"/>
      <c r="HIY163" s="4"/>
      <c r="HIZ163" s="4"/>
      <c r="HJA163" s="4"/>
      <c r="HJB163" s="4"/>
      <c r="HJC163" s="4"/>
      <c r="HJD163" s="4"/>
      <c r="HJE163" s="4"/>
      <c r="HJF163" s="4"/>
      <c r="HJG163" s="4"/>
      <c r="HJH163" s="4"/>
      <c r="HJI163" s="4"/>
      <c r="HJJ163" s="4"/>
      <c r="HJK163" s="4"/>
      <c r="HJL163" s="4"/>
      <c r="HJM163" s="4"/>
      <c r="HJN163" s="4"/>
      <c r="HJO163" s="4"/>
      <c r="HJP163" s="4"/>
      <c r="HJQ163" s="4"/>
      <c r="HJR163" s="4"/>
      <c r="HJS163" s="4"/>
      <c r="HJT163" s="4"/>
      <c r="HJU163" s="4"/>
      <c r="HJV163" s="4"/>
      <c r="HJW163" s="4"/>
      <c r="HJX163" s="4"/>
      <c r="HJY163" s="4"/>
      <c r="HJZ163" s="4"/>
      <c r="HKA163" s="4"/>
      <c r="HKB163" s="4"/>
      <c r="HKC163" s="4"/>
      <c r="HKD163" s="4"/>
      <c r="HKE163" s="4"/>
      <c r="HKF163" s="4"/>
      <c r="HKG163" s="4"/>
      <c r="HKH163" s="4"/>
      <c r="HKI163" s="4"/>
      <c r="HKJ163" s="4"/>
      <c r="HKK163" s="4"/>
      <c r="HKL163" s="4"/>
      <c r="HKM163" s="4"/>
      <c r="HKN163" s="4"/>
      <c r="HKO163" s="4"/>
      <c r="HKP163" s="4"/>
      <c r="HKQ163" s="4"/>
      <c r="HKR163" s="4"/>
      <c r="HKS163" s="4"/>
      <c r="HKT163" s="4"/>
      <c r="HKU163" s="4"/>
      <c r="HKV163" s="4"/>
      <c r="HKW163" s="4"/>
      <c r="HKX163" s="4"/>
      <c r="HKY163" s="4"/>
      <c r="HKZ163" s="4"/>
      <c r="HLA163" s="4"/>
      <c r="HLB163" s="4"/>
      <c r="HLC163" s="4"/>
      <c r="HLD163" s="4"/>
      <c r="HLE163" s="4"/>
      <c r="HLF163" s="4"/>
      <c r="HLG163" s="4"/>
      <c r="HLH163" s="4"/>
      <c r="HLI163" s="4"/>
      <c r="HLJ163" s="4"/>
      <c r="HLK163" s="4"/>
      <c r="HLL163" s="4"/>
      <c r="HLM163" s="4"/>
      <c r="HLN163" s="4"/>
      <c r="HLO163" s="4"/>
      <c r="HLP163" s="4"/>
      <c r="HLQ163" s="4"/>
      <c r="HLR163" s="4"/>
      <c r="HLS163" s="4"/>
      <c r="HLT163" s="4"/>
      <c r="HLU163" s="4"/>
      <c r="HLV163" s="4"/>
      <c r="HLW163" s="4"/>
      <c r="HLX163" s="4"/>
      <c r="HLY163" s="4"/>
      <c r="HLZ163" s="4"/>
      <c r="HMA163" s="4"/>
      <c r="HMB163" s="4"/>
      <c r="HMC163" s="4"/>
      <c r="HMD163" s="4"/>
      <c r="HME163" s="4"/>
      <c r="HMF163" s="4"/>
      <c r="HMG163" s="4"/>
      <c r="HMH163" s="4"/>
      <c r="HMI163" s="4"/>
      <c r="HMJ163" s="4"/>
      <c r="HMK163" s="4"/>
      <c r="HML163" s="4"/>
      <c r="HMM163" s="4"/>
      <c r="HMN163" s="4"/>
      <c r="HMO163" s="4"/>
      <c r="HMP163" s="4"/>
      <c r="HMQ163" s="4"/>
      <c r="HMR163" s="4"/>
      <c r="HMS163" s="4"/>
      <c r="HMT163" s="4"/>
      <c r="HMU163" s="4"/>
      <c r="HMV163" s="4"/>
      <c r="HMW163" s="4"/>
      <c r="HMX163" s="4"/>
      <c r="HMY163" s="4"/>
      <c r="HMZ163" s="4"/>
      <c r="HNA163" s="4"/>
      <c r="HNB163" s="4"/>
      <c r="HNC163" s="4"/>
      <c r="HND163" s="4"/>
      <c r="HNE163" s="4"/>
      <c r="HNF163" s="4"/>
      <c r="HNG163" s="4"/>
      <c r="HNH163" s="4"/>
      <c r="HNI163" s="4"/>
      <c r="HNJ163" s="4"/>
      <c r="HNK163" s="4"/>
      <c r="HNL163" s="4"/>
      <c r="HNM163" s="4"/>
      <c r="HNN163" s="4"/>
      <c r="HNO163" s="4"/>
      <c r="HNP163" s="4"/>
      <c r="HNQ163" s="4"/>
      <c r="HNR163" s="4"/>
      <c r="HNS163" s="4"/>
      <c r="HNT163" s="4"/>
      <c r="HNU163" s="4"/>
      <c r="HNV163" s="4"/>
      <c r="HNW163" s="4"/>
      <c r="HNX163" s="4"/>
      <c r="HNY163" s="4"/>
      <c r="HNZ163" s="4"/>
      <c r="HOA163" s="4"/>
      <c r="HOB163" s="4"/>
      <c r="HOC163" s="4"/>
      <c r="HOD163" s="4"/>
      <c r="HOE163" s="4"/>
      <c r="HOF163" s="4"/>
      <c r="HOG163" s="4"/>
      <c r="HOH163" s="4"/>
      <c r="HOI163" s="4"/>
      <c r="HOJ163" s="4"/>
      <c r="HOK163" s="4"/>
      <c r="HOL163" s="4"/>
      <c r="HOM163" s="4"/>
      <c r="HON163" s="4"/>
      <c r="HOO163" s="4"/>
      <c r="HOP163" s="4"/>
      <c r="HOQ163" s="4"/>
      <c r="HOR163" s="4"/>
      <c r="HOS163" s="4"/>
      <c r="HOT163" s="4"/>
      <c r="HOU163" s="4"/>
      <c r="HOV163" s="4"/>
      <c r="HOW163" s="4"/>
      <c r="HOX163" s="4"/>
      <c r="HOY163" s="4"/>
      <c r="HOZ163" s="4"/>
      <c r="HPA163" s="4"/>
      <c r="HPB163" s="4"/>
      <c r="HPC163" s="4"/>
      <c r="HPD163" s="4"/>
      <c r="HPE163" s="4"/>
      <c r="HPF163" s="4"/>
      <c r="HPG163" s="4"/>
      <c r="HPH163" s="4"/>
      <c r="HPI163" s="4"/>
      <c r="HPJ163" s="4"/>
      <c r="HPK163" s="4"/>
      <c r="HPL163" s="4"/>
      <c r="HPM163" s="4"/>
      <c r="HPN163" s="4"/>
      <c r="HPO163" s="4"/>
      <c r="HPP163" s="4"/>
      <c r="HPQ163" s="4"/>
      <c r="HPR163" s="4"/>
      <c r="HPS163" s="4"/>
      <c r="HPT163" s="4"/>
      <c r="HPU163" s="4"/>
      <c r="HPV163" s="4"/>
      <c r="HPW163" s="4"/>
      <c r="HPX163" s="4"/>
      <c r="HPY163" s="4"/>
      <c r="HPZ163" s="4"/>
      <c r="HQA163" s="4"/>
      <c r="HQB163" s="4"/>
      <c r="HQC163" s="4"/>
      <c r="HQD163" s="4"/>
      <c r="HQE163" s="4"/>
      <c r="HQF163" s="4"/>
      <c r="HQG163" s="4"/>
      <c r="HQH163" s="4"/>
      <c r="HQI163" s="4"/>
      <c r="HQJ163" s="4"/>
      <c r="HQK163" s="4"/>
      <c r="HQL163" s="4"/>
      <c r="HQM163" s="4"/>
      <c r="HQN163" s="4"/>
      <c r="HQO163" s="4"/>
      <c r="HQP163" s="4"/>
      <c r="HQQ163" s="4"/>
      <c r="HQR163" s="4"/>
      <c r="HQS163" s="4"/>
      <c r="HQT163" s="4"/>
      <c r="HQU163" s="4"/>
      <c r="HQV163" s="4"/>
      <c r="HQW163" s="4"/>
      <c r="HQX163" s="4"/>
      <c r="HQY163" s="4"/>
      <c r="HQZ163" s="4"/>
      <c r="HRA163" s="4"/>
      <c r="HRB163" s="4"/>
      <c r="HRC163" s="4"/>
      <c r="HRD163" s="4"/>
      <c r="HRE163" s="4"/>
      <c r="HRF163" s="4"/>
      <c r="HRG163" s="4"/>
      <c r="HRH163" s="4"/>
      <c r="HRI163" s="4"/>
      <c r="HRJ163" s="4"/>
      <c r="HRK163" s="4"/>
      <c r="HRL163" s="4"/>
      <c r="HRM163" s="4"/>
      <c r="HRN163" s="4"/>
      <c r="HRO163" s="4"/>
      <c r="HRP163" s="4"/>
      <c r="HRQ163" s="4"/>
      <c r="HRR163" s="4"/>
      <c r="HRS163" s="4"/>
      <c r="HRT163" s="4"/>
      <c r="HRU163" s="4"/>
      <c r="HRV163" s="4"/>
      <c r="HRW163" s="4"/>
      <c r="HRX163" s="4"/>
      <c r="HRY163" s="4"/>
      <c r="HRZ163" s="4"/>
      <c r="HSA163" s="4"/>
      <c r="HSB163" s="4"/>
      <c r="HSC163" s="4"/>
      <c r="HSD163" s="4"/>
      <c r="HSE163" s="4"/>
      <c r="HSF163" s="4"/>
      <c r="HSG163" s="4"/>
      <c r="HSH163" s="4"/>
      <c r="HSI163" s="4"/>
      <c r="HSJ163" s="4"/>
      <c r="HSK163" s="4"/>
      <c r="HSL163" s="4"/>
      <c r="HSM163" s="4"/>
      <c r="HSN163" s="4"/>
      <c r="HSO163" s="4"/>
      <c r="HSP163" s="4"/>
      <c r="HSQ163" s="4"/>
      <c r="HSR163" s="4"/>
      <c r="HSS163" s="4"/>
      <c r="HST163" s="4"/>
      <c r="HSU163" s="4"/>
      <c r="HSV163" s="4"/>
      <c r="HSW163" s="4"/>
      <c r="HSX163" s="4"/>
      <c r="HSY163" s="4"/>
      <c r="HSZ163" s="4"/>
      <c r="HTA163" s="4"/>
      <c r="HTB163" s="4"/>
      <c r="HTC163" s="4"/>
      <c r="HTD163" s="4"/>
      <c r="HTE163" s="4"/>
      <c r="HTF163" s="4"/>
      <c r="HTG163" s="4"/>
      <c r="HTH163" s="4"/>
      <c r="HTI163" s="4"/>
      <c r="HTJ163" s="4"/>
      <c r="HTK163" s="4"/>
      <c r="HTL163" s="4"/>
      <c r="HTM163" s="4"/>
      <c r="HTN163" s="4"/>
      <c r="HTO163" s="4"/>
      <c r="HTP163" s="4"/>
      <c r="HTQ163" s="4"/>
      <c r="HTR163" s="4"/>
      <c r="HTS163" s="4"/>
      <c r="HTT163" s="4"/>
      <c r="HTU163" s="4"/>
      <c r="HTV163" s="4"/>
      <c r="HTW163" s="4"/>
      <c r="HTX163" s="4"/>
      <c r="HTY163" s="4"/>
      <c r="HTZ163" s="4"/>
      <c r="HUA163" s="4"/>
      <c r="HUB163" s="4"/>
      <c r="HUC163" s="4"/>
      <c r="HUD163" s="4"/>
      <c r="HUE163" s="4"/>
      <c r="HUF163" s="4"/>
      <c r="HUG163" s="4"/>
      <c r="HUH163" s="4"/>
      <c r="HUI163" s="4"/>
      <c r="HUJ163" s="4"/>
      <c r="HUK163" s="4"/>
      <c r="HUL163" s="4"/>
      <c r="HUM163" s="4"/>
      <c r="HUN163" s="4"/>
      <c r="HUO163" s="4"/>
      <c r="HUP163" s="4"/>
      <c r="HUQ163" s="4"/>
      <c r="HUR163" s="4"/>
      <c r="HUS163" s="4"/>
      <c r="HUT163" s="4"/>
      <c r="HUU163" s="4"/>
      <c r="HUV163" s="4"/>
      <c r="HUW163" s="4"/>
      <c r="HUX163" s="4"/>
      <c r="HUY163" s="4"/>
      <c r="HUZ163" s="4"/>
      <c r="HVA163" s="4"/>
      <c r="HVB163" s="4"/>
      <c r="HVC163" s="4"/>
      <c r="HVD163" s="4"/>
      <c r="HVE163" s="4"/>
      <c r="HVF163" s="4"/>
      <c r="HVG163" s="4"/>
      <c r="HVH163" s="4"/>
      <c r="HVI163" s="4"/>
      <c r="HVJ163" s="4"/>
      <c r="HVK163" s="4"/>
      <c r="HVL163" s="4"/>
      <c r="HVM163" s="4"/>
      <c r="HVN163" s="4"/>
      <c r="HVO163" s="4"/>
      <c r="HVP163" s="4"/>
      <c r="HVQ163" s="4"/>
      <c r="HVR163" s="4"/>
      <c r="HVS163" s="4"/>
      <c r="HVT163" s="4"/>
      <c r="HVU163" s="4"/>
      <c r="HVV163" s="4"/>
      <c r="HVW163" s="4"/>
      <c r="HVX163" s="4"/>
      <c r="HVY163" s="4"/>
      <c r="HVZ163" s="4"/>
      <c r="HWA163" s="4"/>
      <c r="HWB163" s="4"/>
      <c r="HWC163" s="4"/>
      <c r="HWD163" s="4"/>
      <c r="HWE163" s="4"/>
      <c r="HWF163" s="4"/>
      <c r="HWG163" s="4"/>
      <c r="HWH163" s="4"/>
      <c r="HWI163" s="4"/>
      <c r="HWJ163" s="4"/>
      <c r="HWK163" s="4"/>
      <c r="HWL163" s="4"/>
      <c r="HWM163" s="4"/>
      <c r="HWN163" s="4"/>
      <c r="HWO163" s="4"/>
      <c r="HWP163" s="4"/>
      <c r="HWQ163" s="4"/>
      <c r="HWR163" s="4"/>
      <c r="HWS163" s="4"/>
      <c r="HWT163" s="4"/>
      <c r="HWU163" s="4"/>
      <c r="HWV163" s="4"/>
      <c r="HWW163" s="4"/>
      <c r="HWX163" s="4"/>
      <c r="HWY163" s="4"/>
      <c r="HWZ163" s="4"/>
      <c r="HXA163" s="4"/>
      <c r="HXB163" s="4"/>
      <c r="HXC163" s="4"/>
      <c r="HXD163" s="4"/>
      <c r="HXE163" s="4"/>
      <c r="HXF163" s="4"/>
      <c r="HXG163" s="4"/>
      <c r="HXH163" s="4"/>
      <c r="HXI163" s="4"/>
      <c r="HXJ163" s="4"/>
      <c r="HXK163" s="4"/>
      <c r="HXL163" s="4"/>
      <c r="HXM163" s="4"/>
      <c r="HXN163" s="4"/>
      <c r="HXO163" s="4"/>
      <c r="HXP163" s="4"/>
      <c r="HXQ163" s="4"/>
      <c r="HXR163" s="4"/>
      <c r="HXS163" s="4"/>
      <c r="HXT163" s="4"/>
      <c r="HXU163" s="4"/>
      <c r="HXV163" s="4"/>
      <c r="HXW163" s="4"/>
      <c r="HXX163" s="4"/>
      <c r="HXY163" s="4"/>
      <c r="HXZ163" s="4"/>
      <c r="HYA163" s="4"/>
      <c r="HYB163" s="4"/>
      <c r="HYC163" s="4"/>
      <c r="HYD163" s="4"/>
      <c r="HYE163" s="4"/>
      <c r="HYF163" s="4"/>
      <c r="HYG163" s="4"/>
      <c r="HYH163" s="4"/>
      <c r="HYI163" s="4"/>
      <c r="HYJ163" s="4"/>
      <c r="HYK163" s="4"/>
      <c r="HYL163" s="4"/>
      <c r="HYM163" s="4"/>
      <c r="HYN163" s="4"/>
      <c r="HYO163" s="4"/>
      <c r="HYP163" s="4"/>
      <c r="HYQ163" s="4"/>
      <c r="HYR163" s="4"/>
      <c r="HYS163" s="4"/>
      <c r="HYT163" s="4"/>
      <c r="HYU163" s="4"/>
      <c r="HYV163" s="4"/>
      <c r="HYW163" s="4"/>
      <c r="HYX163" s="4"/>
      <c r="HYY163" s="4"/>
      <c r="HYZ163" s="4"/>
      <c r="HZA163" s="4"/>
      <c r="HZB163" s="4"/>
      <c r="HZC163" s="4"/>
      <c r="HZD163" s="4"/>
      <c r="HZE163" s="4"/>
      <c r="HZF163" s="4"/>
      <c r="HZG163" s="4"/>
      <c r="HZH163" s="4"/>
      <c r="HZI163" s="4"/>
      <c r="HZJ163" s="4"/>
      <c r="HZK163" s="4"/>
      <c r="HZL163" s="4"/>
      <c r="HZM163" s="4"/>
      <c r="HZN163" s="4"/>
      <c r="HZO163" s="4"/>
      <c r="HZP163" s="4"/>
      <c r="HZQ163" s="4"/>
      <c r="HZR163" s="4"/>
      <c r="HZS163" s="4"/>
      <c r="HZT163" s="4"/>
      <c r="HZU163" s="4"/>
      <c r="HZV163" s="4"/>
      <c r="HZW163" s="4"/>
      <c r="HZX163" s="4"/>
      <c r="HZY163" s="4"/>
      <c r="HZZ163" s="4"/>
      <c r="IAA163" s="4"/>
      <c r="IAB163" s="4"/>
      <c r="IAC163" s="4"/>
      <c r="IAD163" s="4"/>
      <c r="IAE163" s="4"/>
      <c r="IAF163" s="4"/>
      <c r="IAG163" s="4"/>
      <c r="IAH163" s="4"/>
      <c r="IAI163" s="4"/>
      <c r="IAJ163" s="4"/>
      <c r="IAK163" s="4"/>
      <c r="IAL163" s="4"/>
      <c r="IAM163" s="4"/>
      <c r="IAN163" s="4"/>
      <c r="IAO163" s="4"/>
      <c r="IAP163" s="4"/>
      <c r="IAQ163" s="4"/>
      <c r="IAR163" s="4"/>
      <c r="IAS163" s="4"/>
      <c r="IAT163" s="4"/>
      <c r="IAU163" s="4"/>
      <c r="IAV163" s="4"/>
      <c r="IAW163" s="4"/>
      <c r="IAX163" s="4"/>
      <c r="IAY163" s="4"/>
      <c r="IAZ163" s="4"/>
      <c r="IBA163" s="4"/>
      <c r="IBB163" s="4"/>
      <c r="IBC163" s="4"/>
      <c r="IBD163" s="4"/>
      <c r="IBE163" s="4"/>
      <c r="IBF163" s="4"/>
      <c r="IBG163" s="4"/>
      <c r="IBH163" s="4"/>
      <c r="IBI163" s="4"/>
      <c r="IBJ163" s="4"/>
      <c r="IBK163" s="4"/>
      <c r="IBL163" s="4"/>
      <c r="IBM163" s="4"/>
      <c r="IBN163" s="4"/>
      <c r="IBO163" s="4"/>
      <c r="IBP163" s="4"/>
      <c r="IBQ163" s="4"/>
      <c r="IBR163" s="4"/>
      <c r="IBS163" s="4"/>
      <c r="IBT163" s="4"/>
      <c r="IBU163" s="4"/>
      <c r="IBV163" s="4"/>
      <c r="IBW163" s="4"/>
      <c r="IBX163" s="4"/>
      <c r="IBY163" s="4"/>
      <c r="IBZ163" s="4"/>
      <c r="ICA163" s="4"/>
      <c r="ICB163" s="4"/>
      <c r="ICC163" s="4"/>
      <c r="ICD163" s="4"/>
      <c r="ICE163" s="4"/>
      <c r="ICF163" s="4"/>
      <c r="ICG163" s="4"/>
      <c r="ICH163" s="4"/>
      <c r="ICI163" s="4"/>
      <c r="ICJ163" s="4"/>
      <c r="ICK163" s="4"/>
      <c r="ICL163" s="4"/>
      <c r="ICM163" s="4"/>
      <c r="ICN163" s="4"/>
      <c r="ICO163" s="4"/>
      <c r="ICP163" s="4"/>
      <c r="ICQ163" s="4"/>
      <c r="ICR163" s="4"/>
      <c r="ICS163" s="4"/>
      <c r="ICT163" s="4"/>
      <c r="ICU163" s="4"/>
      <c r="ICV163" s="4"/>
      <c r="ICW163" s="4"/>
      <c r="ICX163" s="4"/>
      <c r="ICY163" s="4"/>
      <c r="ICZ163" s="4"/>
      <c r="IDA163" s="4"/>
      <c r="IDB163" s="4"/>
      <c r="IDC163" s="4"/>
      <c r="IDD163" s="4"/>
      <c r="IDE163" s="4"/>
      <c r="IDF163" s="4"/>
      <c r="IDG163" s="4"/>
      <c r="IDH163" s="4"/>
      <c r="IDI163" s="4"/>
      <c r="IDJ163" s="4"/>
      <c r="IDK163" s="4"/>
      <c r="IDL163" s="4"/>
      <c r="IDM163" s="4"/>
      <c r="IDN163" s="4"/>
      <c r="IDO163" s="4"/>
      <c r="IDP163" s="4"/>
      <c r="IDQ163" s="4"/>
      <c r="IDR163" s="4"/>
      <c r="IDS163" s="4"/>
      <c r="IDT163" s="4"/>
      <c r="IDU163" s="4"/>
      <c r="IDV163" s="4"/>
      <c r="IDW163" s="4"/>
      <c r="IDX163" s="4"/>
      <c r="IDY163" s="4"/>
      <c r="IDZ163" s="4"/>
      <c r="IEA163" s="4"/>
      <c r="IEB163" s="4"/>
      <c r="IEC163" s="4"/>
      <c r="IED163" s="4"/>
      <c r="IEE163" s="4"/>
      <c r="IEF163" s="4"/>
      <c r="IEG163" s="4"/>
      <c r="IEH163" s="4"/>
      <c r="IEI163" s="4"/>
      <c r="IEJ163" s="4"/>
      <c r="IEK163" s="4"/>
      <c r="IEL163" s="4"/>
      <c r="IEM163" s="4"/>
      <c r="IEN163" s="4"/>
      <c r="IEO163" s="4"/>
      <c r="IEP163" s="4"/>
      <c r="IEQ163" s="4"/>
      <c r="IER163" s="4"/>
      <c r="IES163" s="4"/>
      <c r="IET163" s="4"/>
      <c r="IEU163" s="4"/>
      <c r="IEV163" s="4"/>
      <c r="IEW163" s="4"/>
      <c r="IEX163" s="4"/>
      <c r="IEY163" s="4"/>
      <c r="IEZ163" s="4"/>
      <c r="IFA163" s="4"/>
      <c r="IFB163" s="4"/>
      <c r="IFC163" s="4"/>
      <c r="IFD163" s="4"/>
      <c r="IFE163" s="4"/>
      <c r="IFF163" s="4"/>
      <c r="IFG163" s="4"/>
      <c r="IFH163" s="4"/>
      <c r="IFI163" s="4"/>
      <c r="IFJ163" s="4"/>
      <c r="IFK163" s="4"/>
      <c r="IFL163" s="4"/>
      <c r="IFM163" s="4"/>
      <c r="IFN163" s="4"/>
      <c r="IFO163" s="4"/>
      <c r="IFP163" s="4"/>
      <c r="IFQ163" s="4"/>
      <c r="IFR163" s="4"/>
      <c r="IFS163" s="4"/>
      <c r="IFT163" s="4"/>
      <c r="IFU163" s="4"/>
      <c r="IFV163" s="4"/>
      <c r="IFW163" s="4"/>
      <c r="IFX163" s="4"/>
      <c r="IFY163" s="4"/>
      <c r="IFZ163" s="4"/>
      <c r="IGA163" s="4"/>
      <c r="IGB163" s="4"/>
      <c r="IGC163" s="4"/>
      <c r="IGD163" s="4"/>
      <c r="IGE163" s="4"/>
      <c r="IGF163" s="4"/>
      <c r="IGG163" s="4"/>
      <c r="IGH163" s="4"/>
      <c r="IGI163" s="4"/>
      <c r="IGJ163" s="4"/>
      <c r="IGK163" s="4"/>
      <c r="IGL163" s="4"/>
      <c r="IGM163" s="4"/>
      <c r="IGN163" s="4"/>
      <c r="IGO163" s="4"/>
      <c r="IGP163" s="4"/>
      <c r="IGQ163" s="4"/>
      <c r="IGR163" s="4"/>
      <c r="IGS163" s="4"/>
      <c r="IGT163" s="4"/>
      <c r="IGU163" s="4"/>
      <c r="IGV163" s="4"/>
      <c r="IGW163" s="4"/>
      <c r="IGX163" s="4"/>
      <c r="IGY163" s="4"/>
      <c r="IGZ163" s="4"/>
      <c r="IHA163" s="4"/>
      <c r="IHB163" s="4"/>
      <c r="IHC163" s="4"/>
      <c r="IHD163" s="4"/>
      <c r="IHE163" s="4"/>
      <c r="IHF163" s="4"/>
      <c r="IHG163" s="4"/>
      <c r="IHH163" s="4"/>
      <c r="IHI163" s="4"/>
      <c r="IHJ163" s="4"/>
      <c r="IHK163" s="4"/>
      <c r="IHL163" s="4"/>
      <c r="IHM163" s="4"/>
      <c r="IHN163" s="4"/>
      <c r="IHO163" s="4"/>
      <c r="IHP163" s="4"/>
      <c r="IHQ163" s="4"/>
      <c r="IHR163" s="4"/>
      <c r="IHS163" s="4"/>
      <c r="IHT163" s="4"/>
      <c r="IHU163" s="4"/>
      <c r="IHV163" s="4"/>
      <c r="IHW163" s="4"/>
      <c r="IHX163" s="4"/>
      <c r="IHY163" s="4"/>
      <c r="IHZ163" s="4"/>
      <c r="IIA163" s="4"/>
      <c r="IIB163" s="4"/>
      <c r="IIC163" s="4"/>
      <c r="IID163" s="4"/>
      <c r="IIE163" s="4"/>
      <c r="IIF163" s="4"/>
      <c r="IIG163" s="4"/>
      <c r="IIH163" s="4"/>
      <c r="III163" s="4"/>
      <c r="IIJ163" s="4"/>
      <c r="IIK163" s="4"/>
      <c r="IIL163" s="4"/>
      <c r="IIM163" s="4"/>
      <c r="IIN163" s="4"/>
      <c r="IIO163" s="4"/>
      <c r="IIP163" s="4"/>
      <c r="IIQ163" s="4"/>
      <c r="IIR163" s="4"/>
      <c r="IIS163" s="4"/>
      <c r="IIT163" s="4"/>
      <c r="IIU163" s="4"/>
      <c r="IIV163" s="4"/>
      <c r="IIW163" s="4"/>
      <c r="IIX163" s="4"/>
      <c r="IIY163" s="4"/>
      <c r="IIZ163" s="4"/>
      <c r="IJA163" s="4"/>
      <c r="IJB163" s="4"/>
      <c r="IJC163" s="4"/>
      <c r="IJD163" s="4"/>
      <c r="IJE163" s="4"/>
      <c r="IJF163" s="4"/>
      <c r="IJG163" s="4"/>
      <c r="IJH163" s="4"/>
      <c r="IJI163" s="4"/>
      <c r="IJJ163" s="4"/>
      <c r="IJK163" s="4"/>
      <c r="IJL163" s="4"/>
      <c r="IJM163" s="4"/>
      <c r="IJN163" s="4"/>
      <c r="IJO163" s="4"/>
      <c r="IJP163" s="4"/>
      <c r="IJQ163" s="4"/>
      <c r="IJR163" s="4"/>
      <c r="IJS163" s="4"/>
      <c r="IJT163" s="4"/>
      <c r="IJU163" s="4"/>
      <c r="IJV163" s="4"/>
      <c r="IJW163" s="4"/>
      <c r="IJX163" s="4"/>
      <c r="IJY163" s="4"/>
      <c r="IJZ163" s="4"/>
      <c r="IKA163" s="4"/>
      <c r="IKB163" s="4"/>
      <c r="IKC163" s="4"/>
      <c r="IKD163" s="4"/>
      <c r="IKE163" s="4"/>
      <c r="IKF163" s="4"/>
      <c r="IKG163" s="4"/>
      <c r="IKH163" s="4"/>
      <c r="IKI163" s="4"/>
      <c r="IKJ163" s="4"/>
      <c r="IKK163" s="4"/>
      <c r="IKL163" s="4"/>
      <c r="IKM163" s="4"/>
      <c r="IKN163" s="4"/>
      <c r="IKO163" s="4"/>
      <c r="IKP163" s="4"/>
      <c r="IKQ163" s="4"/>
      <c r="IKR163" s="4"/>
      <c r="IKS163" s="4"/>
      <c r="IKT163" s="4"/>
      <c r="IKU163" s="4"/>
      <c r="IKV163" s="4"/>
      <c r="IKW163" s="4"/>
      <c r="IKX163" s="4"/>
      <c r="IKY163" s="4"/>
      <c r="IKZ163" s="4"/>
      <c r="ILA163" s="4"/>
      <c r="ILB163" s="4"/>
      <c r="ILC163" s="4"/>
      <c r="ILD163" s="4"/>
      <c r="ILE163" s="4"/>
      <c r="ILF163" s="4"/>
      <c r="ILG163" s="4"/>
      <c r="ILH163" s="4"/>
      <c r="ILI163" s="4"/>
      <c r="ILJ163" s="4"/>
      <c r="ILK163" s="4"/>
      <c r="ILL163" s="4"/>
      <c r="ILM163" s="4"/>
      <c r="ILN163" s="4"/>
      <c r="ILO163" s="4"/>
      <c r="ILP163" s="4"/>
      <c r="ILQ163" s="4"/>
      <c r="ILR163" s="4"/>
      <c r="ILS163" s="4"/>
      <c r="ILT163" s="4"/>
      <c r="ILU163" s="4"/>
      <c r="ILV163" s="4"/>
      <c r="ILW163" s="4"/>
      <c r="ILX163" s="4"/>
      <c r="ILY163" s="4"/>
      <c r="ILZ163" s="4"/>
      <c r="IMA163" s="4"/>
      <c r="IMB163" s="4"/>
      <c r="IMC163" s="4"/>
      <c r="IMD163" s="4"/>
      <c r="IME163" s="4"/>
      <c r="IMF163" s="4"/>
      <c r="IMG163" s="4"/>
      <c r="IMH163" s="4"/>
      <c r="IMI163" s="4"/>
      <c r="IMJ163" s="4"/>
      <c r="IMK163" s="4"/>
      <c r="IML163" s="4"/>
      <c r="IMM163" s="4"/>
      <c r="IMN163" s="4"/>
      <c r="IMO163" s="4"/>
      <c r="IMP163" s="4"/>
      <c r="IMQ163" s="4"/>
      <c r="IMR163" s="4"/>
      <c r="IMS163" s="4"/>
      <c r="IMT163" s="4"/>
      <c r="IMU163" s="4"/>
      <c r="IMV163" s="4"/>
      <c r="IMW163" s="4"/>
      <c r="IMX163" s="4"/>
      <c r="IMY163" s="4"/>
      <c r="IMZ163" s="4"/>
      <c r="INA163" s="4"/>
      <c r="INB163" s="4"/>
      <c r="INC163" s="4"/>
      <c r="IND163" s="4"/>
      <c r="INE163" s="4"/>
      <c r="INF163" s="4"/>
      <c r="ING163" s="4"/>
      <c r="INH163" s="4"/>
      <c r="INI163" s="4"/>
      <c r="INJ163" s="4"/>
      <c r="INK163" s="4"/>
      <c r="INL163" s="4"/>
      <c r="INM163" s="4"/>
      <c r="INN163" s="4"/>
      <c r="INO163" s="4"/>
      <c r="INP163" s="4"/>
      <c r="INQ163" s="4"/>
      <c r="INR163" s="4"/>
      <c r="INS163" s="4"/>
      <c r="INT163" s="4"/>
      <c r="INU163" s="4"/>
      <c r="INV163" s="4"/>
      <c r="INW163" s="4"/>
      <c r="INX163" s="4"/>
      <c r="INY163" s="4"/>
      <c r="INZ163" s="4"/>
      <c r="IOA163" s="4"/>
      <c r="IOB163" s="4"/>
      <c r="IOC163" s="4"/>
      <c r="IOD163" s="4"/>
      <c r="IOE163" s="4"/>
      <c r="IOF163" s="4"/>
      <c r="IOG163" s="4"/>
      <c r="IOH163" s="4"/>
      <c r="IOI163" s="4"/>
      <c r="IOJ163" s="4"/>
      <c r="IOK163" s="4"/>
      <c r="IOL163" s="4"/>
      <c r="IOM163" s="4"/>
      <c r="ION163" s="4"/>
      <c r="IOO163" s="4"/>
      <c r="IOP163" s="4"/>
      <c r="IOQ163" s="4"/>
      <c r="IOR163" s="4"/>
      <c r="IOS163" s="4"/>
      <c r="IOT163" s="4"/>
      <c r="IOU163" s="4"/>
      <c r="IOV163" s="4"/>
      <c r="IOW163" s="4"/>
      <c r="IOX163" s="4"/>
      <c r="IOY163" s="4"/>
      <c r="IOZ163" s="4"/>
      <c r="IPA163" s="4"/>
      <c r="IPB163" s="4"/>
      <c r="IPC163" s="4"/>
      <c r="IPD163" s="4"/>
      <c r="IPE163" s="4"/>
      <c r="IPF163" s="4"/>
      <c r="IPG163" s="4"/>
      <c r="IPH163" s="4"/>
      <c r="IPI163" s="4"/>
      <c r="IPJ163" s="4"/>
      <c r="IPK163" s="4"/>
      <c r="IPL163" s="4"/>
      <c r="IPM163" s="4"/>
      <c r="IPN163" s="4"/>
      <c r="IPO163" s="4"/>
      <c r="IPP163" s="4"/>
      <c r="IPQ163" s="4"/>
      <c r="IPR163" s="4"/>
      <c r="IPS163" s="4"/>
      <c r="IPT163" s="4"/>
      <c r="IPU163" s="4"/>
      <c r="IPV163" s="4"/>
      <c r="IPW163" s="4"/>
      <c r="IPX163" s="4"/>
      <c r="IPY163" s="4"/>
      <c r="IPZ163" s="4"/>
      <c r="IQA163" s="4"/>
      <c r="IQB163" s="4"/>
      <c r="IQC163" s="4"/>
      <c r="IQD163" s="4"/>
      <c r="IQE163" s="4"/>
      <c r="IQF163" s="4"/>
      <c r="IQG163" s="4"/>
      <c r="IQH163" s="4"/>
      <c r="IQI163" s="4"/>
      <c r="IQJ163" s="4"/>
      <c r="IQK163" s="4"/>
      <c r="IQL163" s="4"/>
      <c r="IQM163" s="4"/>
      <c r="IQN163" s="4"/>
      <c r="IQO163" s="4"/>
      <c r="IQP163" s="4"/>
      <c r="IQQ163" s="4"/>
      <c r="IQR163" s="4"/>
      <c r="IQS163" s="4"/>
      <c r="IQT163" s="4"/>
      <c r="IQU163" s="4"/>
      <c r="IQV163" s="4"/>
      <c r="IQW163" s="4"/>
      <c r="IQX163" s="4"/>
      <c r="IQY163" s="4"/>
      <c r="IQZ163" s="4"/>
      <c r="IRA163" s="4"/>
      <c r="IRB163" s="4"/>
      <c r="IRC163" s="4"/>
      <c r="IRD163" s="4"/>
      <c r="IRE163" s="4"/>
      <c r="IRF163" s="4"/>
      <c r="IRG163" s="4"/>
      <c r="IRH163" s="4"/>
      <c r="IRI163" s="4"/>
      <c r="IRJ163" s="4"/>
      <c r="IRK163" s="4"/>
      <c r="IRL163" s="4"/>
      <c r="IRM163" s="4"/>
      <c r="IRN163" s="4"/>
      <c r="IRO163" s="4"/>
      <c r="IRP163" s="4"/>
      <c r="IRQ163" s="4"/>
      <c r="IRR163" s="4"/>
      <c r="IRS163" s="4"/>
      <c r="IRT163" s="4"/>
      <c r="IRU163" s="4"/>
      <c r="IRV163" s="4"/>
      <c r="IRW163" s="4"/>
      <c r="IRX163" s="4"/>
      <c r="IRY163" s="4"/>
      <c r="IRZ163" s="4"/>
      <c r="ISA163" s="4"/>
      <c r="ISB163" s="4"/>
      <c r="ISC163" s="4"/>
      <c r="ISD163" s="4"/>
      <c r="ISE163" s="4"/>
      <c r="ISF163" s="4"/>
      <c r="ISG163" s="4"/>
      <c r="ISH163" s="4"/>
      <c r="ISI163" s="4"/>
      <c r="ISJ163" s="4"/>
      <c r="ISK163" s="4"/>
      <c r="ISL163" s="4"/>
      <c r="ISM163" s="4"/>
      <c r="ISN163" s="4"/>
      <c r="ISO163" s="4"/>
      <c r="ISP163" s="4"/>
      <c r="ISQ163" s="4"/>
      <c r="ISR163" s="4"/>
      <c r="ISS163" s="4"/>
      <c r="IST163" s="4"/>
      <c r="ISU163" s="4"/>
      <c r="ISV163" s="4"/>
      <c r="ISW163" s="4"/>
      <c r="ISX163" s="4"/>
      <c r="ISY163" s="4"/>
      <c r="ISZ163" s="4"/>
      <c r="ITA163" s="4"/>
      <c r="ITB163" s="4"/>
      <c r="ITC163" s="4"/>
      <c r="ITD163" s="4"/>
      <c r="ITE163" s="4"/>
      <c r="ITF163" s="4"/>
      <c r="ITG163" s="4"/>
      <c r="ITH163" s="4"/>
      <c r="ITI163" s="4"/>
      <c r="ITJ163" s="4"/>
      <c r="ITK163" s="4"/>
      <c r="ITL163" s="4"/>
      <c r="ITM163" s="4"/>
      <c r="ITN163" s="4"/>
      <c r="ITO163" s="4"/>
      <c r="ITP163" s="4"/>
      <c r="ITQ163" s="4"/>
      <c r="ITR163" s="4"/>
      <c r="ITS163" s="4"/>
      <c r="ITT163" s="4"/>
      <c r="ITU163" s="4"/>
      <c r="ITV163" s="4"/>
      <c r="ITW163" s="4"/>
      <c r="ITX163" s="4"/>
      <c r="ITY163" s="4"/>
      <c r="ITZ163" s="4"/>
      <c r="IUA163" s="4"/>
      <c r="IUB163" s="4"/>
      <c r="IUC163" s="4"/>
      <c r="IUD163" s="4"/>
      <c r="IUE163" s="4"/>
      <c r="IUF163" s="4"/>
      <c r="IUG163" s="4"/>
      <c r="IUH163" s="4"/>
      <c r="IUI163" s="4"/>
      <c r="IUJ163" s="4"/>
      <c r="IUK163" s="4"/>
      <c r="IUL163" s="4"/>
      <c r="IUM163" s="4"/>
      <c r="IUN163" s="4"/>
      <c r="IUO163" s="4"/>
      <c r="IUP163" s="4"/>
      <c r="IUQ163" s="4"/>
      <c r="IUR163" s="4"/>
      <c r="IUS163" s="4"/>
      <c r="IUT163" s="4"/>
      <c r="IUU163" s="4"/>
      <c r="IUV163" s="4"/>
      <c r="IUW163" s="4"/>
      <c r="IUX163" s="4"/>
      <c r="IUY163" s="4"/>
      <c r="IUZ163" s="4"/>
      <c r="IVA163" s="4"/>
      <c r="IVB163" s="4"/>
      <c r="IVC163" s="4"/>
      <c r="IVD163" s="4"/>
      <c r="IVE163" s="4"/>
      <c r="IVF163" s="4"/>
      <c r="IVG163" s="4"/>
      <c r="IVH163" s="4"/>
      <c r="IVI163" s="4"/>
      <c r="IVJ163" s="4"/>
      <c r="IVK163" s="4"/>
      <c r="IVL163" s="4"/>
      <c r="IVM163" s="4"/>
      <c r="IVN163" s="4"/>
      <c r="IVO163" s="4"/>
      <c r="IVP163" s="4"/>
      <c r="IVQ163" s="4"/>
      <c r="IVR163" s="4"/>
      <c r="IVS163" s="4"/>
      <c r="IVT163" s="4"/>
      <c r="IVU163" s="4"/>
      <c r="IVV163" s="4"/>
      <c r="IVW163" s="4"/>
      <c r="IVX163" s="4"/>
      <c r="IVY163" s="4"/>
      <c r="IVZ163" s="4"/>
      <c r="IWA163" s="4"/>
      <c r="IWB163" s="4"/>
      <c r="IWC163" s="4"/>
      <c r="IWD163" s="4"/>
      <c r="IWE163" s="4"/>
      <c r="IWF163" s="4"/>
      <c r="IWG163" s="4"/>
      <c r="IWH163" s="4"/>
      <c r="IWI163" s="4"/>
      <c r="IWJ163" s="4"/>
      <c r="IWK163" s="4"/>
      <c r="IWL163" s="4"/>
      <c r="IWM163" s="4"/>
      <c r="IWN163" s="4"/>
      <c r="IWO163" s="4"/>
      <c r="IWP163" s="4"/>
      <c r="IWQ163" s="4"/>
      <c r="IWR163" s="4"/>
      <c r="IWS163" s="4"/>
      <c r="IWT163" s="4"/>
      <c r="IWU163" s="4"/>
      <c r="IWV163" s="4"/>
      <c r="IWW163" s="4"/>
      <c r="IWX163" s="4"/>
      <c r="IWY163" s="4"/>
      <c r="IWZ163" s="4"/>
      <c r="IXA163" s="4"/>
      <c r="IXB163" s="4"/>
      <c r="IXC163" s="4"/>
      <c r="IXD163" s="4"/>
      <c r="IXE163" s="4"/>
      <c r="IXF163" s="4"/>
      <c r="IXG163" s="4"/>
      <c r="IXH163" s="4"/>
      <c r="IXI163" s="4"/>
      <c r="IXJ163" s="4"/>
      <c r="IXK163" s="4"/>
      <c r="IXL163" s="4"/>
      <c r="IXM163" s="4"/>
      <c r="IXN163" s="4"/>
      <c r="IXO163" s="4"/>
      <c r="IXP163" s="4"/>
      <c r="IXQ163" s="4"/>
      <c r="IXR163" s="4"/>
      <c r="IXS163" s="4"/>
      <c r="IXT163" s="4"/>
      <c r="IXU163" s="4"/>
      <c r="IXV163" s="4"/>
      <c r="IXW163" s="4"/>
      <c r="IXX163" s="4"/>
      <c r="IXY163" s="4"/>
      <c r="IXZ163" s="4"/>
      <c r="IYA163" s="4"/>
      <c r="IYB163" s="4"/>
      <c r="IYC163" s="4"/>
      <c r="IYD163" s="4"/>
      <c r="IYE163" s="4"/>
      <c r="IYF163" s="4"/>
      <c r="IYG163" s="4"/>
      <c r="IYH163" s="4"/>
      <c r="IYI163" s="4"/>
      <c r="IYJ163" s="4"/>
      <c r="IYK163" s="4"/>
      <c r="IYL163" s="4"/>
      <c r="IYM163" s="4"/>
      <c r="IYN163" s="4"/>
      <c r="IYO163" s="4"/>
      <c r="IYP163" s="4"/>
      <c r="IYQ163" s="4"/>
      <c r="IYR163" s="4"/>
      <c r="IYS163" s="4"/>
      <c r="IYT163" s="4"/>
      <c r="IYU163" s="4"/>
      <c r="IYV163" s="4"/>
      <c r="IYW163" s="4"/>
      <c r="IYX163" s="4"/>
      <c r="IYY163" s="4"/>
      <c r="IYZ163" s="4"/>
      <c r="IZA163" s="4"/>
      <c r="IZB163" s="4"/>
      <c r="IZC163" s="4"/>
      <c r="IZD163" s="4"/>
      <c r="IZE163" s="4"/>
      <c r="IZF163" s="4"/>
      <c r="IZG163" s="4"/>
      <c r="IZH163" s="4"/>
      <c r="IZI163" s="4"/>
      <c r="IZJ163" s="4"/>
      <c r="IZK163" s="4"/>
      <c r="IZL163" s="4"/>
      <c r="IZM163" s="4"/>
      <c r="IZN163" s="4"/>
      <c r="IZO163" s="4"/>
      <c r="IZP163" s="4"/>
      <c r="IZQ163" s="4"/>
      <c r="IZR163" s="4"/>
      <c r="IZS163" s="4"/>
      <c r="IZT163" s="4"/>
      <c r="IZU163" s="4"/>
      <c r="IZV163" s="4"/>
      <c r="IZW163" s="4"/>
      <c r="IZX163" s="4"/>
      <c r="IZY163" s="4"/>
      <c r="IZZ163" s="4"/>
      <c r="JAA163" s="4"/>
      <c r="JAB163" s="4"/>
      <c r="JAC163" s="4"/>
      <c r="JAD163" s="4"/>
      <c r="JAE163" s="4"/>
      <c r="JAF163" s="4"/>
      <c r="JAG163" s="4"/>
      <c r="JAH163" s="4"/>
      <c r="JAI163" s="4"/>
      <c r="JAJ163" s="4"/>
      <c r="JAK163" s="4"/>
      <c r="JAL163" s="4"/>
      <c r="JAM163" s="4"/>
      <c r="JAN163" s="4"/>
      <c r="JAO163" s="4"/>
      <c r="JAP163" s="4"/>
      <c r="JAQ163" s="4"/>
      <c r="JAR163" s="4"/>
      <c r="JAS163" s="4"/>
      <c r="JAT163" s="4"/>
      <c r="JAU163" s="4"/>
      <c r="JAV163" s="4"/>
      <c r="JAW163" s="4"/>
      <c r="JAX163" s="4"/>
      <c r="JAY163" s="4"/>
      <c r="JAZ163" s="4"/>
      <c r="JBA163" s="4"/>
      <c r="JBB163" s="4"/>
      <c r="JBC163" s="4"/>
      <c r="JBD163" s="4"/>
      <c r="JBE163" s="4"/>
      <c r="JBF163" s="4"/>
      <c r="JBG163" s="4"/>
      <c r="JBH163" s="4"/>
      <c r="JBI163" s="4"/>
      <c r="JBJ163" s="4"/>
      <c r="JBK163" s="4"/>
      <c r="JBL163" s="4"/>
      <c r="JBM163" s="4"/>
      <c r="JBN163" s="4"/>
      <c r="JBO163" s="4"/>
      <c r="JBP163" s="4"/>
      <c r="JBQ163" s="4"/>
      <c r="JBR163" s="4"/>
      <c r="JBS163" s="4"/>
      <c r="JBT163" s="4"/>
      <c r="JBU163" s="4"/>
      <c r="JBV163" s="4"/>
      <c r="JBW163" s="4"/>
      <c r="JBX163" s="4"/>
      <c r="JBY163" s="4"/>
      <c r="JBZ163" s="4"/>
      <c r="JCA163" s="4"/>
      <c r="JCB163" s="4"/>
      <c r="JCC163" s="4"/>
      <c r="JCD163" s="4"/>
      <c r="JCE163" s="4"/>
      <c r="JCF163" s="4"/>
      <c r="JCG163" s="4"/>
      <c r="JCH163" s="4"/>
      <c r="JCI163" s="4"/>
      <c r="JCJ163" s="4"/>
      <c r="JCK163" s="4"/>
      <c r="JCL163" s="4"/>
      <c r="JCM163" s="4"/>
      <c r="JCN163" s="4"/>
      <c r="JCO163" s="4"/>
      <c r="JCP163" s="4"/>
      <c r="JCQ163" s="4"/>
      <c r="JCR163" s="4"/>
      <c r="JCS163" s="4"/>
      <c r="JCT163" s="4"/>
      <c r="JCU163" s="4"/>
      <c r="JCV163" s="4"/>
      <c r="JCW163" s="4"/>
      <c r="JCX163" s="4"/>
      <c r="JCY163" s="4"/>
      <c r="JCZ163" s="4"/>
      <c r="JDA163" s="4"/>
      <c r="JDB163" s="4"/>
      <c r="JDC163" s="4"/>
      <c r="JDD163" s="4"/>
      <c r="JDE163" s="4"/>
      <c r="JDF163" s="4"/>
      <c r="JDG163" s="4"/>
      <c r="JDH163" s="4"/>
      <c r="JDI163" s="4"/>
      <c r="JDJ163" s="4"/>
      <c r="JDK163" s="4"/>
      <c r="JDL163" s="4"/>
      <c r="JDM163" s="4"/>
      <c r="JDN163" s="4"/>
      <c r="JDO163" s="4"/>
      <c r="JDP163" s="4"/>
      <c r="JDQ163" s="4"/>
      <c r="JDR163" s="4"/>
      <c r="JDS163" s="4"/>
      <c r="JDT163" s="4"/>
      <c r="JDU163" s="4"/>
      <c r="JDV163" s="4"/>
      <c r="JDW163" s="4"/>
      <c r="JDX163" s="4"/>
      <c r="JDY163" s="4"/>
      <c r="JDZ163" s="4"/>
      <c r="JEA163" s="4"/>
      <c r="JEB163" s="4"/>
      <c r="JEC163" s="4"/>
      <c r="JED163" s="4"/>
      <c r="JEE163" s="4"/>
      <c r="JEF163" s="4"/>
      <c r="JEG163" s="4"/>
      <c r="JEH163" s="4"/>
      <c r="JEI163" s="4"/>
      <c r="JEJ163" s="4"/>
      <c r="JEK163" s="4"/>
      <c r="JEL163" s="4"/>
      <c r="JEM163" s="4"/>
      <c r="JEN163" s="4"/>
      <c r="JEO163" s="4"/>
      <c r="JEP163" s="4"/>
      <c r="JEQ163" s="4"/>
      <c r="JER163" s="4"/>
      <c r="JES163" s="4"/>
      <c r="JET163" s="4"/>
      <c r="JEU163" s="4"/>
      <c r="JEV163" s="4"/>
      <c r="JEW163" s="4"/>
      <c r="JEX163" s="4"/>
      <c r="JEY163" s="4"/>
      <c r="JEZ163" s="4"/>
      <c r="JFA163" s="4"/>
      <c r="JFB163" s="4"/>
      <c r="JFC163" s="4"/>
      <c r="JFD163" s="4"/>
      <c r="JFE163" s="4"/>
      <c r="JFF163" s="4"/>
      <c r="JFG163" s="4"/>
      <c r="JFH163" s="4"/>
      <c r="JFI163" s="4"/>
      <c r="JFJ163" s="4"/>
      <c r="JFK163" s="4"/>
      <c r="JFL163" s="4"/>
      <c r="JFM163" s="4"/>
      <c r="JFN163" s="4"/>
      <c r="JFO163" s="4"/>
      <c r="JFP163" s="4"/>
      <c r="JFQ163" s="4"/>
      <c r="JFR163" s="4"/>
      <c r="JFS163" s="4"/>
      <c r="JFT163" s="4"/>
      <c r="JFU163" s="4"/>
      <c r="JFV163" s="4"/>
      <c r="JFW163" s="4"/>
      <c r="JFX163" s="4"/>
      <c r="JFY163" s="4"/>
      <c r="JFZ163" s="4"/>
      <c r="JGA163" s="4"/>
      <c r="JGB163" s="4"/>
      <c r="JGC163" s="4"/>
      <c r="JGD163" s="4"/>
      <c r="JGE163" s="4"/>
      <c r="JGF163" s="4"/>
      <c r="JGG163" s="4"/>
      <c r="JGH163" s="4"/>
      <c r="JGI163" s="4"/>
      <c r="JGJ163" s="4"/>
      <c r="JGK163" s="4"/>
      <c r="JGL163" s="4"/>
      <c r="JGM163" s="4"/>
      <c r="JGN163" s="4"/>
      <c r="JGO163" s="4"/>
      <c r="JGP163" s="4"/>
      <c r="JGQ163" s="4"/>
      <c r="JGR163" s="4"/>
      <c r="JGS163" s="4"/>
      <c r="JGT163" s="4"/>
      <c r="JGU163" s="4"/>
      <c r="JGV163" s="4"/>
      <c r="JGW163" s="4"/>
      <c r="JGX163" s="4"/>
      <c r="JGY163" s="4"/>
      <c r="JGZ163" s="4"/>
      <c r="JHA163" s="4"/>
      <c r="JHB163" s="4"/>
      <c r="JHC163" s="4"/>
      <c r="JHD163" s="4"/>
      <c r="JHE163" s="4"/>
      <c r="JHF163" s="4"/>
      <c r="JHG163" s="4"/>
      <c r="JHH163" s="4"/>
      <c r="JHI163" s="4"/>
      <c r="JHJ163" s="4"/>
      <c r="JHK163" s="4"/>
      <c r="JHL163" s="4"/>
      <c r="JHM163" s="4"/>
      <c r="JHN163" s="4"/>
      <c r="JHO163" s="4"/>
      <c r="JHP163" s="4"/>
      <c r="JHQ163" s="4"/>
      <c r="JHR163" s="4"/>
      <c r="JHS163" s="4"/>
      <c r="JHT163" s="4"/>
      <c r="JHU163" s="4"/>
      <c r="JHV163" s="4"/>
      <c r="JHW163" s="4"/>
      <c r="JHX163" s="4"/>
      <c r="JHY163" s="4"/>
      <c r="JHZ163" s="4"/>
      <c r="JIA163" s="4"/>
      <c r="JIB163" s="4"/>
      <c r="JIC163" s="4"/>
      <c r="JID163" s="4"/>
      <c r="JIE163" s="4"/>
      <c r="JIF163" s="4"/>
      <c r="JIG163" s="4"/>
      <c r="JIH163" s="4"/>
      <c r="JII163" s="4"/>
      <c r="JIJ163" s="4"/>
      <c r="JIK163" s="4"/>
      <c r="JIL163" s="4"/>
      <c r="JIM163" s="4"/>
      <c r="JIN163" s="4"/>
      <c r="JIO163" s="4"/>
      <c r="JIP163" s="4"/>
      <c r="JIQ163" s="4"/>
      <c r="JIR163" s="4"/>
      <c r="JIS163" s="4"/>
      <c r="JIT163" s="4"/>
      <c r="JIU163" s="4"/>
      <c r="JIV163" s="4"/>
      <c r="JIW163" s="4"/>
      <c r="JIX163" s="4"/>
      <c r="JIY163" s="4"/>
      <c r="JIZ163" s="4"/>
      <c r="JJA163" s="4"/>
      <c r="JJB163" s="4"/>
      <c r="JJC163" s="4"/>
      <c r="JJD163" s="4"/>
      <c r="JJE163" s="4"/>
      <c r="JJF163" s="4"/>
      <c r="JJG163" s="4"/>
      <c r="JJH163" s="4"/>
      <c r="JJI163" s="4"/>
      <c r="JJJ163" s="4"/>
      <c r="JJK163" s="4"/>
      <c r="JJL163" s="4"/>
      <c r="JJM163" s="4"/>
      <c r="JJN163" s="4"/>
      <c r="JJO163" s="4"/>
      <c r="JJP163" s="4"/>
      <c r="JJQ163" s="4"/>
      <c r="JJR163" s="4"/>
      <c r="JJS163" s="4"/>
      <c r="JJT163" s="4"/>
      <c r="JJU163" s="4"/>
      <c r="JJV163" s="4"/>
      <c r="JJW163" s="4"/>
      <c r="JJX163" s="4"/>
      <c r="JJY163" s="4"/>
      <c r="JJZ163" s="4"/>
      <c r="JKA163" s="4"/>
      <c r="JKB163" s="4"/>
      <c r="JKC163" s="4"/>
      <c r="JKD163" s="4"/>
      <c r="JKE163" s="4"/>
      <c r="JKF163" s="4"/>
      <c r="JKG163" s="4"/>
      <c r="JKH163" s="4"/>
      <c r="JKI163" s="4"/>
      <c r="JKJ163" s="4"/>
      <c r="JKK163" s="4"/>
      <c r="JKL163" s="4"/>
      <c r="JKM163" s="4"/>
      <c r="JKN163" s="4"/>
      <c r="JKO163" s="4"/>
      <c r="JKP163" s="4"/>
      <c r="JKQ163" s="4"/>
      <c r="JKR163" s="4"/>
      <c r="JKS163" s="4"/>
      <c r="JKT163" s="4"/>
      <c r="JKU163" s="4"/>
      <c r="JKV163" s="4"/>
      <c r="JKW163" s="4"/>
      <c r="JKX163" s="4"/>
      <c r="JKY163" s="4"/>
      <c r="JKZ163" s="4"/>
      <c r="JLA163" s="4"/>
      <c r="JLB163" s="4"/>
      <c r="JLC163" s="4"/>
      <c r="JLD163" s="4"/>
      <c r="JLE163" s="4"/>
      <c r="JLF163" s="4"/>
      <c r="JLG163" s="4"/>
      <c r="JLH163" s="4"/>
      <c r="JLI163" s="4"/>
      <c r="JLJ163" s="4"/>
      <c r="JLK163" s="4"/>
      <c r="JLL163" s="4"/>
      <c r="JLM163" s="4"/>
      <c r="JLN163" s="4"/>
      <c r="JLO163" s="4"/>
      <c r="JLP163" s="4"/>
      <c r="JLQ163" s="4"/>
      <c r="JLR163" s="4"/>
      <c r="JLS163" s="4"/>
      <c r="JLT163" s="4"/>
      <c r="JLU163" s="4"/>
      <c r="JLV163" s="4"/>
      <c r="JLW163" s="4"/>
      <c r="JLX163" s="4"/>
      <c r="JLY163" s="4"/>
      <c r="JLZ163" s="4"/>
      <c r="JMA163" s="4"/>
      <c r="JMB163" s="4"/>
      <c r="JMC163" s="4"/>
      <c r="JMD163" s="4"/>
      <c r="JME163" s="4"/>
      <c r="JMF163" s="4"/>
      <c r="JMG163" s="4"/>
      <c r="JMH163" s="4"/>
      <c r="JMI163" s="4"/>
      <c r="JMJ163" s="4"/>
      <c r="JMK163" s="4"/>
      <c r="JML163" s="4"/>
      <c r="JMM163" s="4"/>
      <c r="JMN163" s="4"/>
      <c r="JMO163" s="4"/>
      <c r="JMP163" s="4"/>
      <c r="JMQ163" s="4"/>
      <c r="JMR163" s="4"/>
      <c r="JMS163" s="4"/>
      <c r="JMT163" s="4"/>
      <c r="JMU163" s="4"/>
      <c r="JMV163" s="4"/>
      <c r="JMW163" s="4"/>
      <c r="JMX163" s="4"/>
      <c r="JMY163" s="4"/>
      <c r="JMZ163" s="4"/>
      <c r="JNA163" s="4"/>
      <c r="JNB163" s="4"/>
      <c r="JNC163" s="4"/>
      <c r="JND163" s="4"/>
      <c r="JNE163" s="4"/>
      <c r="JNF163" s="4"/>
      <c r="JNG163" s="4"/>
      <c r="JNH163" s="4"/>
      <c r="JNI163" s="4"/>
      <c r="JNJ163" s="4"/>
      <c r="JNK163" s="4"/>
      <c r="JNL163" s="4"/>
      <c r="JNM163" s="4"/>
      <c r="JNN163" s="4"/>
      <c r="JNO163" s="4"/>
      <c r="JNP163" s="4"/>
      <c r="JNQ163" s="4"/>
      <c r="JNR163" s="4"/>
      <c r="JNS163" s="4"/>
      <c r="JNT163" s="4"/>
      <c r="JNU163" s="4"/>
      <c r="JNV163" s="4"/>
      <c r="JNW163" s="4"/>
      <c r="JNX163" s="4"/>
      <c r="JNY163" s="4"/>
      <c r="JNZ163" s="4"/>
      <c r="JOA163" s="4"/>
      <c r="JOB163" s="4"/>
      <c r="JOC163" s="4"/>
      <c r="JOD163" s="4"/>
      <c r="JOE163" s="4"/>
      <c r="JOF163" s="4"/>
      <c r="JOG163" s="4"/>
      <c r="JOH163" s="4"/>
      <c r="JOI163" s="4"/>
      <c r="JOJ163" s="4"/>
      <c r="JOK163" s="4"/>
      <c r="JOL163" s="4"/>
      <c r="JOM163" s="4"/>
      <c r="JON163" s="4"/>
      <c r="JOO163" s="4"/>
      <c r="JOP163" s="4"/>
      <c r="JOQ163" s="4"/>
      <c r="JOR163" s="4"/>
      <c r="JOS163" s="4"/>
      <c r="JOT163" s="4"/>
      <c r="JOU163" s="4"/>
      <c r="JOV163" s="4"/>
      <c r="JOW163" s="4"/>
      <c r="JOX163" s="4"/>
      <c r="JOY163" s="4"/>
      <c r="JOZ163" s="4"/>
      <c r="JPA163" s="4"/>
      <c r="JPB163" s="4"/>
      <c r="JPC163" s="4"/>
      <c r="JPD163" s="4"/>
      <c r="JPE163" s="4"/>
      <c r="JPF163" s="4"/>
      <c r="JPG163" s="4"/>
      <c r="JPH163" s="4"/>
      <c r="JPI163" s="4"/>
      <c r="JPJ163" s="4"/>
      <c r="JPK163" s="4"/>
      <c r="JPL163" s="4"/>
      <c r="JPM163" s="4"/>
      <c r="JPN163" s="4"/>
      <c r="JPO163" s="4"/>
      <c r="JPP163" s="4"/>
      <c r="JPQ163" s="4"/>
      <c r="JPR163" s="4"/>
      <c r="JPS163" s="4"/>
      <c r="JPT163" s="4"/>
      <c r="JPU163" s="4"/>
      <c r="JPV163" s="4"/>
      <c r="JPW163" s="4"/>
      <c r="JPX163" s="4"/>
      <c r="JPY163" s="4"/>
      <c r="JPZ163" s="4"/>
      <c r="JQA163" s="4"/>
      <c r="JQB163" s="4"/>
      <c r="JQC163" s="4"/>
      <c r="JQD163" s="4"/>
      <c r="JQE163" s="4"/>
      <c r="JQF163" s="4"/>
      <c r="JQG163" s="4"/>
      <c r="JQH163" s="4"/>
      <c r="JQI163" s="4"/>
      <c r="JQJ163" s="4"/>
      <c r="JQK163" s="4"/>
      <c r="JQL163" s="4"/>
      <c r="JQM163" s="4"/>
      <c r="JQN163" s="4"/>
      <c r="JQO163" s="4"/>
      <c r="JQP163" s="4"/>
      <c r="JQQ163" s="4"/>
      <c r="JQR163" s="4"/>
      <c r="JQS163" s="4"/>
      <c r="JQT163" s="4"/>
      <c r="JQU163" s="4"/>
      <c r="JQV163" s="4"/>
      <c r="JQW163" s="4"/>
      <c r="JQX163" s="4"/>
      <c r="JQY163" s="4"/>
      <c r="JQZ163" s="4"/>
      <c r="JRA163" s="4"/>
      <c r="JRB163" s="4"/>
      <c r="JRC163" s="4"/>
      <c r="JRD163" s="4"/>
      <c r="JRE163" s="4"/>
      <c r="JRF163" s="4"/>
      <c r="JRG163" s="4"/>
      <c r="JRH163" s="4"/>
      <c r="JRI163" s="4"/>
      <c r="JRJ163" s="4"/>
      <c r="JRK163" s="4"/>
      <c r="JRL163" s="4"/>
      <c r="JRM163" s="4"/>
      <c r="JRN163" s="4"/>
      <c r="JRO163" s="4"/>
      <c r="JRP163" s="4"/>
      <c r="JRQ163" s="4"/>
      <c r="JRR163" s="4"/>
      <c r="JRS163" s="4"/>
      <c r="JRT163" s="4"/>
      <c r="JRU163" s="4"/>
      <c r="JRV163" s="4"/>
      <c r="JRW163" s="4"/>
      <c r="JRX163" s="4"/>
      <c r="JRY163" s="4"/>
      <c r="JRZ163" s="4"/>
      <c r="JSA163" s="4"/>
      <c r="JSB163" s="4"/>
      <c r="JSC163" s="4"/>
      <c r="JSD163" s="4"/>
      <c r="JSE163" s="4"/>
      <c r="JSF163" s="4"/>
      <c r="JSG163" s="4"/>
      <c r="JSH163" s="4"/>
      <c r="JSI163" s="4"/>
      <c r="JSJ163" s="4"/>
      <c r="JSK163" s="4"/>
      <c r="JSL163" s="4"/>
      <c r="JSM163" s="4"/>
      <c r="JSN163" s="4"/>
      <c r="JSO163" s="4"/>
      <c r="JSP163" s="4"/>
      <c r="JSQ163" s="4"/>
      <c r="JSR163" s="4"/>
      <c r="JSS163" s="4"/>
      <c r="JST163" s="4"/>
      <c r="JSU163" s="4"/>
      <c r="JSV163" s="4"/>
      <c r="JSW163" s="4"/>
      <c r="JSX163" s="4"/>
      <c r="JSY163" s="4"/>
      <c r="JSZ163" s="4"/>
      <c r="JTA163" s="4"/>
      <c r="JTB163" s="4"/>
      <c r="JTC163" s="4"/>
      <c r="JTD163" s="4"/>
      <c r="JTE163" s="4"/>
      <c r="JTF163" s="4"/>
      <c r="JTG163" s="4"/>
      <c r="JTH163" s="4"/>
      <c r="JTI163" s="4"/>
      <c r="JTJ163" s="4"/>
      <c r="JTK163" s="4"/>
      <c r="JTL163" s="4"/>
      <c r="JTM163" s="4"/>
      <c r="JTN163" s="4"/>
      <c r="JTO163" s="4"/>
      <c r="JTP163" s="4"/>
      <c r="JTQ163" s="4"/>
      <c r="JTR163" s="4"/>
      <c r="JTS163" s="4"/>
      <c r="JTT163" s="4"/>
      <c r="JTU163" s="4"/>
      <c r="JTV163" s="4"/>
      <c r="JTW163" s="4"/>
      <c r="JTX163" s="4"/>
      <c r="JTY163" s="4"/>
      <c r="JTZ163" s="4"/>
      <c r="JUA163" s="4"/>
      <c r="JUB163" s="4"/>
      <c r="JUC163" s="4"/>
      <c r="JUD163" s="4"/>
      <c r="JUE163" s="4"/>
      <c r="JUF163" s="4"/>
      <c r="JUG163" s="4"/>
      <c r="JUH163" s="4"/>
      <c r="JUI163" s="4"/>
      <c r="JUJ163" s="4"/>
      <c r="JUK163" s="4"/>
      <c r="JUL163" s="4"/>
      <c r="JUM163" s="4"/>
      <c r="JUN163" s="4"/>
      <c r="JUO163" s="4"/>
      <c r="JUP163" s="4"/>
      <c r="JUQ163" s="4"/>
      <c r="JUR163" s="4"/>
      <c r="JUS163" s="4"/>
      <c r="JUT163" s="4"/>
      <c r="JUU163" s="4"/>
      <c r="JUV163" s="4"/>
      <c r="JUW163" s="4"/>
      <c r="JUX163" s="4"/>
      <c r="JUY163" s="4"/>
      <c r="JUZ163" s="4"/>
      <c r="JVA163" s="4"/>
      <c r="JVB163" s="4"/>
      <c r="JVC163" s="4"/>
      <c r="JVD163" s="4"/>
      <c r="JVE163" s="4"/>
      <c r="JVF163" s="4"/>
      <c r="JVG163" s="4"/>
      <c r="JVH163" s="4"/>
      <c r="JVI163" s="4"/>
      <c r="JVJ163" s="4"/>
      <c r="JVK163" s="4"/>
      <c r="JVL163" s="4"/>
      <c r="JVM163" s="4"/>
      <c r="JVN163" s="4"/>
      <c r="JVO163" s="4"/>
      <c r="JVP163" s="4"/>
      <c r="JVQ163" s="4"/>
      <c r="JVR163" s="4"/>
      <c r="JVS163" s="4"/>
      <c r="JVT163" s="4"/>
      <c r="JVU163" s="4"/>
      <c r="JVV163" s="4"/>
      <c r="JVW163" s="4"/>
      <c r="JVX163" s="4"/>
      <c r="JVY163" s="4"/>
      <c r="JVZ163" s="4"/>
      <c r="JWA163" s="4"/>
      <c r="JWB163" s="4"/>
      <c r="JWC163" s="4"/>
      <c r="JWD163" s="4"/>
      <c r="JWE163" s="4"/>
      <c r="JWF163" s="4"/>
      <c r="JWG163" s="4"/>
      <c r="JWH163" s="4"/>
      <c r="JWI163" s="4"/>
      <c r="JWJ163" s="4"/>
      <c r="JWK163" s="4"/>
      <c r="JWL163" s="4"/>
      <c r="JWM163" s="4"/>
      <c r="JWN163" s="4"/>
      <c r="JWO163" s="4"/>
      <c r="JWP163" s="4"/>
      <c r="JWQ163" s="4"/>
      <c r="JWR163" s="4"/>
      <c r="JWS163" s="4"/>
      <c r="JWT163" s="4"/>
      <c r="JWU163" s="4"/>
      <c r="JWV163" s="4"/>
      <c r="JWW163" s="4"/>
      <c r="JWX163" s="4"/>
      <c r="JWY163" s="4"/>
      <c r="JWZ163" s="4"/>
      <c r="JXA163" s="4"/>
      <c r="JXB163" s="4"/>
      <c r="JXC163" s="4"/>
      <c r="JXD163" s="4"/>
      <c r="JXE163" s="4"/>
      <c r="JXF163" s="4"/>
      <c r="JXG163" s="4"/>
      <c r="JXH163" s="4"/>
      <c r="JXI163" s="4"/>
      <c r="JXJ163" s="4"/>
      <c r="JXK163" s="4"/>
      <c r="JXL163" s="4"/>
      <c r="JXM163" s="4"/>
      <c r="JXN163" s="4"/>
      <c r="JXO163" s="4"/>
      <c r="JXP163" s="4"/>
      <c r="JXQ163" s="4"/>
      <c r="JXR163" s="4"/>
      <c r="JXS163" s="4"/>
      <c r="JXT163" s="4"/>
      <c r="JXU163" s="4"/>
      <c r="JXV163" s="4"/>
      <c r="JXW163" s="4"/>
      <c r="JXX163" s="4"/>
      <c r="JXY163" s="4"/>
      <c r="JXZ163" s="4"/>
      <c r="JYA163" s="4"/>
      <c r="JYB163" s="4"/>
      <c r="JYC163" s="4"/>
      <c r="JYD163" s="4"/>
      <c r="JYE163" s="4"/>
      <c r="JYF163" s="4"/>
      <c r="JYG163" s="4"/>
      <c r="JYH163" s="4"/>
      <c r="JYI163" s="4"/>
      <c r="JYJ163" s="4"/>
      <c r="JYK163" s="4"/>
      <c r="JYL163" s="4"/>
      <c r="JYM163" s="4"/>
      <c r="JYN163" s="4"/>
      <c r="JYO163" s="4"/>
      <c r="JYP163" s="4"/>
      <c r="JYQ163" s="4"/>
      <c r="JYR163" s="4"/>
      <c r="JYS163" s="4"/>
      <c r="JYT163" s="4"/>
      <c r="JYU163" s="4"/>
      <c r="JYV163" s="4"/>
      <c r="JYW163" s="4"/>
      <c r="JYX163" s="4"/>
      <c r="JYY163" s="4"/>
      <c r="JYZ163" s="4"/>
      <c r="JZA163" s="4"/>
      <c r="JZB163" s="4"/>
      <c r="JZC163" s="4"/>
      <c r="JZD163" s="4"/>
      <c r="JZE163" s="4"/>
      <c r="JZF163" s="4"/>
      <c r="JZG163" s="4"/>
      <c r="JZH163" s="4"/>
      <c r="JZI163" s="4"/>
      <c r="JZJ163" s="4"/>
      <c r="JZK163" s="4"/>
      <c r="JZL163" s="4"/>
      <c r="JZM163" s="4"/>
      <c r="JZN163" s="4"/>
      <c r="JZO163" s="4"/>
      <c r="JZP163" s="4"/>
      <c r="JZQ163" s="4"/>
      <c r="JZR163" s="4"/>
      <c r="JZS163" s="4"/>
      <c r="JZT163" s="4"/>
      <c r="JZU163" s="4"/>
      <c r="JZV163" s="4"/>
      <c r="JZW163" s="4"/>
      <c r="JZX163" s="4"/>
      <c r="JZY163" s="4"/>
      <c r="JZZ163" s="4"/>
      <c r="KAA163" s="4"/>
      <c r="KAB163" s="4"/>
      <c r="KAC163" s="4"/>
      <c r="KAD163" s="4"/>
      <c r="KAE163" s="4"/>
      <c r="KAF163" s="4"/>
      <c r="KAG163" s="4"/>
      <c r="KAH163" s="4"/>
      <c r="KAI163" s="4"/>
      <c r="KAJ163" s="4"/>
      <c r="KAK163" s="4"/>
      <c r="KAL163" s="4"/>
      <c r="KAM163" s="4"/>
      <c r="KAN163" s="4"/>
      <c r="KAO163" s="4"/>
      <c r="KAP163" s="4"/>
      <c r="KAQ163" s="4"/>
      <c r="KAR163" s="4"/>
      <c r="KAS163" s="4"/>
      <c r="KAT163" s="4"/>
      <c r="KAU163" s="4"/>
      <c r="KAV163" s="4"/>
      <c r="KAW163" s="4"/>
      <c r="KAX163" s="4"/>
      <c r="KAY163" s="4"/>
      <c r="KAZ163" s="4"/>
      <c r="KBA163" s="4"/>
      <c r="KBB163" s="4"/>
      <c r="KBC163" s="4"/>
      <c r="KBD163" s="4"/>
      <c r="KBE163" s="4"/>
      <c r="KBF163" s="4"/>
      <c r="KBG163" s="4"/>
      <c r="KBH163" s="4"/>
      <c r="KBI163" s="4"/>
      <c r="KBJ163" s="4"/>
      <c r="KBK163" s="4"/>
      <c r="KBL163" s="4"/>
      <c r="KBM163" s="4"/>
      <c r="KBN163" s="4"/>
      <c r="KBO163" s="4"/>
      <c r="KBP163" s="4"/>
      <c r="KBQ163" s="4"/>
      <c r="KBR163" s="4"/>
      <c r="KBS163" s="4"/>
      <c r="KBT163" s="4"/>
      <c r="KBU163" s="4"/>
      <c r="KBV163" s="4"/>
      <c r="KBW163" s="4"/>
      <c r="KBX163" s="4"/>
      <c r="KBY163" s="4"/>
      <c r="KBZ163" s="4"/>
      <c r="KCA163" s="4"/>
      <c r="KCB163" s="4"/>
      <c r="KCC163" s="4"/>
      <c r="KCD163" s="4"/>
      <c r="KCE163" s="4"/>
      <c r="KCF163" s="4"/>
      <c r="KCG163" s="4"/>
      <c r="KCH163" s="4"/>
      <c r="KCI163" s="4"/>
      <c r="KCJ163" s="4"/>
      <c r="KCK163" s="4"/>
      <c r="KCL163" s="4"/>
      <c r="KCM163" s="4"/>
      <c r="KCN163" s="4"/>
      <c r="KCO163" s="4"/>
      <c r="KCP163" s="4"/>
      <c r="KCQ163" s="4"/>
      <c r="KCR163" s="4"/>
      <c r="KCS163" s="4"/>
      <c r="KCT163" s="4"/>
      <c r="KCU163" s="4"/>
      <c r="KCV163" s="4"/>
      <c r="KCW163" s="4"/>
      <c r="KCX163" s="4"/>
      <c r="KCY163" s="4"/>
      <c r="KCZ163" s="4"/>
      <c r="KDA163" s="4"/>
      <c r="KDB163" s="4"/>
      <c r="KDC163" s="4"/>
      <c r="KDD163" s="4"/>
      <c r="KDE163" s="4"/>
      <c r="KDF163" s="4"/>
      <c r="KDG163" s="4"/>
      <c r="KDH163" s="4"/>
      <c r="KDI163" s="4"/>
      <c r="KDJ163" s="4"/>
      <c r="KDK163" s="4"/>
      <c r="KDL163" s="4"/>
      <c r="KDM163" s="4"/>
      <c r="KDN163" s="4"/>
      <c r="KDO163" s="4"/>
      <c r="KDP163" s="4"/>
      <c r="KDQ163" s="4"/>
      <c r="KDR163" s="4"/>
      <c r="KDS163" s="4"/>
      <c r="KDT163" s="4"/>
      <c r="KDU163" s="4"/>
      <c r="KDV163" s="4"/>
      <c r="KDW163" s="4"/>
      <c r="KDX163" s="4"/>
      <c r="KDY163" s="4"/>
      <c r="KDZ163" s="4"/>
      <c r="KEA163" s="4"/>
      <c r="KEB163" s="4"/>
      <c r="KEC163" s="4"/>
      <c r="KED163" s="4"/>
      <c r="KEE163" s="4"/>
      <c r="KEF163" s="4"/>
      <c r="KEG163" s="4"/>
      <c r="KEH163" s="4"/>
      <c r="KEI163" s="4"/>
      <c r="KEJ163" s="4"/>
      <c r="KEK163" s="4"/>
      <c r="KEL163" s="4"/>
      <c r="KEM163" s="4"/>
      <c r="KEN163" s="4"/>
      <c r="KEO163" s="4"/>
      <c r="KEP163" s="4"/>
      <c r="KEQ163" s="4"/>
      <c r="KER163" s="4"/>
      <c r="KES163" s="4"/>
      <c r="KET163" s="4"/>
      <c r="KEU163" s="4"/>
      <c r="KEV163" s="4"/>
      <c r="KEW163" s="4"/>
      <c r="KEX163" s="4"/>
      <c r="KEY163" s="4"/>
      <c r="KEZ163" s="4"/>
      <c r="KFA163" s="4"/>
      <c r="KFB163" s="4"/>
      <c r="KFC163" s="4"/>
      <c r="KFD163" s="4"/>
      <c r="KFE163" s="4"/>
      <c r="KFF163" s="4"/>
      <c r="KFG163" s="4"/>
      <c r="KFH163" s="4"/>
      <c r="KFI163" s="4"/>
      <c r="KFJ163" s="4"/>
      <c r="KFK163" s="4"/>
      <c r="KFL163" s="4"/>
      <c r="KFM163" s="4"/>
      <c r="KFN163" s="4"/>
      <c r="KFO163" s="4"/>
      <c r="KFP163" s="4"/>
      <c r="KFQ163" s="4"/>
      <c r="KFR163" s="4"/>
      <c r="KFS163" s="4"/>
      <c r="KFT163" s="4"/>
      <c r="KFU163" s="4"/>
      <c r="KFV163" s="4"/>
      <c r="KFW163" s="4"/>
      <c r="KFX163" s="4"/>
      <c r="KFY163" s="4"/>
      <c r="KFZ163" s="4"/>
      <c r="KGA163" s="4"/>
      <c r="KGB163" s="4"/>
      <c r="KGC163" s="4"/>
      <c r="KGD163" s="4"/>
      <c r="KGE163" s="4"/>
      <c r="KGF163" s="4"/>
      <c r="KGG163" s="4"/>
      <c r="KGH163" s="4"/>
      <c r="KGI163" s="4"/>
      <c r="KGJ163" s="4"/>
      <c r="KGK163" s="4"/>
      <c r="KGL163" s="4"/>
      <c r="KGM163" s="4"/>
      <c r="KGN163" s="4"/>
      <c r="KGO163" s="4"/>
      <c r="KGP163" s="4"/>
      <c r="KGQ163" s="4"/>
      <c r="KGR163" s="4"/>
      <c r="KGS163" s="4"/>
      <c r="KGT163" s="4"/>
      <c r="KGU163" s="4"/>
      <c r="KGV163" s="4"/>
      <c r="KGW163" s="4"/>
      <c r="KGX163" s="4"/>
      <c r="KGY163" s="4"/>
      <c r="KGZ163" s="4"/>
      <c r="KHA163" s="4"/>
      <c r="KHB163" s="4"/>
      <c r="KHC163" s="4"/>
      <c r="KHD163" s="4"/>
      <c r="KHE163" s="4"/>
      <c r="KHF163" s="4"/>
      <c r="KHG163" s="4"/>
      <c r="KHH163" s="4"/>
      <c r="KHI163" s="4"/>
      <c r="KHJ163" s="4"/>
      <c r="KHK163" s="4"/>
      <c r="KHL163" s="4"/>
      <c r="KHM163" s="4"/>
      <c r="KHN163" s="4"/>
      <c r="KHO163" s="4"/>
      <c r="KHP163" s="4"/>
      <c r="KHQ163" s="4"/>
      <c r="KHR163" s="4"/>
      <c r="KHS163" s="4"/>
      <c r="KHT163" s="4"/>
      <c r="KHU163" s="4"/>
      <c r="KHV163" s="4"/>
      <c r="KHW163" s="4"/>
      <c r="KHX163" s="4"/>
      <c r="KHY163" s="4"/>
      <c r="KHZ163" s="4"/>
      <c r="KIA163" s="4"/>
      <c r="KIB163" s="4"/>
      <c r="KIC163" s="4"/>
      <c r="KID163" s="4"/>
      <c r="KIE163" s="4"/>
      <c r="KIF163" s="4"/>
      <c r="KIG163" s="4"/>
      <c r="KIH163" s="4"/>
      <c r="KII163" s="4"/>
      <c r="KIJ163" s="4"/>
      <c r="KIK163" s="4"/>
      <c r="KIL163" s="4"/>
      <c r="KIM163" s="4"/>
      <c r="KIN163" s="4"/>
      <c r="KIO163" s="4"/>
      <c r="KIP163" s="4"/>
      <c r="KIQ163" s="4"/>
      <c r="KIR163" s="4"/>
      <c r="KIS163" s="4"/>
      <c r="KIT163" s="4"/>
      <c r="KIU163" s="4"/>
      <c r="KIV163" s="4"/>
      <c r="KIW163" s="4"/>
      <c r="KIX163" s="4"/>
      <c r="KIY163" s="4"/>
      <c r="KIZ163" s="4"/>
      <c r="KJA163" s="4"/>
      <c r="KJB163" s="4"/>
      <c r="KJC163" s="4"/>
      <c r="KJD163" s="4"/>
      <c r="KJE163" s="4"/>
      <c r="KJF163" s="4"/>
      <c r="KJG163" s="4"/>
      <c r="KJH163" s="4"/>
      <c r="KJI163" s="4"/>
      <c r="KJJ163" s="4"/>
      <c r="KJK163" s="4"/>
      <c r="KJL163" s="4"/>
      <c r="KJM163" s="4"/>
      <c r="KJN163" s="4"/>
      <c r="KJO163" s="4"/>
      <c r="KJP163" s="4"/>
      <c r="KJQ163" s="4"/>
      <c r="KJR163" s="4"/>
      <c r="KJS163" s="4"/>
      <c r="KJT163" s="4"/>
      <c r="KJU163" s="4"/>
      <c r="KJV163" s="4"/>
      <c r="KJW163" s="4"/>
      <c r="KJX163" s="4"/>
      <c r="KJY163" s="4"/>
      <c r="KJZ163" s="4"/>
      <c r="KKA163" s="4"/>
      <c r="KKB163" s="4"/>
      <c r="KKC163" s="4"/>
      <c r="KKD163" s="4"/>
      <c r="KKE163" s="4"/>
      <c r="KKF163" s="4"/>
      <c r="KKG163" s="4"/>
      <c r="KKH163" s="4"/>
      <c r="KKI163" s="4"/>
      <c r="KKJ163" s="4"/>
      <c r="KKK163" s="4"/>
      <c r="KKL163" s="4"/>
      <c r="KKM163" s="4"/>
      <c r="KKN163" s="4"/>
      <c r="KKO163" s="4"/>
      <c r="KKP163" s="4"/>
      <c r="KKQ163" s="4"/>
      <c r="KKR163" s="4"/>
      <c r="KKS163" s="4"/>
      <c r="KKT163" s="4"/>
      <c r="KKU163" s="4"/>
      <c r="KKV163" s="4"/>
      <c r="KKW163" s="4"/>
      <c r="KKX163" s="4"/>
      <c r="KKY163" s="4"/>
      <c r="KKZ163" s="4"/>
      <c r="KLA163" s="4"/>
      <c r="KLB163" s="4"/>
      <c r="KLC163" s="4"/>
      <c r="KLD163" s="4"/>
      <c r="KLE163" s="4"/>
      <c r="KLF163" s="4"/>
      <c r="KLG163" s="4"/>
      <c r="KLH163" s="4"/>
      <c r="KLI163" s="4"/>
      <c r="KLJ163" s="4"/>
      <c r="KLK163" s="4"/>
      <c r="KLL163" s="4"/>
      <c r="KLM163" s="4"/>
      <c r="KLN163" s="4"/>
      <c r="KLO163" s="4"/>
      <c r="KLP163" s="4"/>
      <c r="KLQ163" s="4"/>
      <c r="KLR163" s="4"/>
      <c r="KLS163" s="4"/>
      <c r="KLT163" s="4"/>
      <c r="KLU163" s="4"/>
      <c r="KLV163" s="4"/>
      <c r="KLW163" s="4"/>
      <c r="KLX163" s="4"/>
      <c r="KLY163" s="4"/>
      <c r="KLZ163" s="4"/>
      <c r="KMA163" s="4"/>
      <c r="KMB163" s="4"/>
      <c r="KMC163" s="4"/>
      <c r="KMD163" s="4"/>
      <c r="KME163" s="4"/>
      <c r="KMF163" s="4"/>
      <c r="KMG163" s="4"/>
      <c r="KMH163" s="4"/>
      <c r="KMI163" s="4"/>
      <c r="KMJ163" s="4"/>
      <c r="KMK163" s="4"/>
      <c r="KML163" s="4"/>
      <c r="KMM163" s="4"/>
      <c r="KMN163" s="4"/>
      <c r="KMO163" s="4"/>
      <c r="KMP163" s="4"/>
      <c r="KMQ163" s="4"/>
      <c r="KMR163" s="4"/>
      <c r="KMS163" s="4"/>
      <c r="KMT163" s="4"/>
      <c r="KMU163" s="4"/>
      <c r="KMV163" s="4"/>
      <c r="KMW163" s="4"/>
      <c r="KMX163" s="4"/>
      <c r="KMY163" s="4"/>
      <c r="KMZ163" s="4"/>
      <c r="KNA163" s="4"/>
      <c r="KNB163" s="4"/>
      <c r="KNC163" s="4"/>
      <c r="KND163" s="4"/>
      <c r="KNE163" s="4"/>
      <c r="KNF163" s="4"/>
      <c r="KNG163" s="4"/>
      <c r="KNH163" s="4"/>
      <c r="KNI163" s="4"/>
      <c r="KNJ163" s="4"/>
      <c r="KNK163" s="4"/>
      <c r="KNL163" s="4"/>
      <c r="KNM163" s="4"/>
      <c r="KNN163" s="4"/>
      <c r="KNO163" s="4"/>
      <c r="KNP163" s="4"/>
      <c r="KNQ163" s="4"/>
      <c r="KNR163" s="4"/>
      <c r="KNS163" s="4"/>
      <c r="KNT163" s="4"/>
      <c r="KNU163" s="4"/>
      <c r="KNV163" s="4"/>
      <c r="KNW163" s="4"/>
      <c r="KNX163" s="4"/>
      <c r="KNY163" s="4"/>
      <c r="KNZ163" s="4"/>
      <c r="KOA163" s="4"/>
      <c r="KOB163" s="4"/>
      <c r="KOC163" s="4"/>
      <c r="KOD163" s="4"/>
      <c r="KOE163" s="4"/>
      <c r="KOF163" s="4"/>
      <c r="KOG163" s="4"/>
      <c r="KOH163" s="4"/>
      <c r="KOI163" s="4"/>
      <c r="KOJ163" s="4"/>
      <c r="KOK163" s="4"/>
      <c r="KOL163" s="4"/>
      <c r="KOM163" s="4"/>
      <c r="KON163" s="4"/>
      <c r="KOO163" s="4"/>
      <c r="KOP163" s="4"/>
      <c r="KOQ163" s="4"/>
      <c r="KOR163" s="4"/>
      <c r="KOS163" s="4"/>
      <c r="KOT163" s="4"/>
      <c r="KOU163" s="4"/>
      <c r="KOV163" s="4"/>
      <c r="KOW163" s="4"/>
      <c r="KOX163" s="4"/>
      <c r="KOY163" s="4"/>
      <c r="KOZ163" s="4"/>
      <c r="KPA163" s="4"/>
      <c r="KPB163" s="4"/>
      <c r="KPC163" s="4"/>
      <c r="KPD163" s="4"/>
      <c r="KPE163" s="4"/>
      <c r="KPF163" s="4"/>
      <c r="KPG163" s="4"/>
      <c r="KPH163" s="4"/>
      <c r="KPI163" s="4"/>
      <c r="KPJ163" s="4"/>
      <c r="KPK163" s="4"/>
      <c r="KPL163" s="4"/>
      <c r="KPM163" s="4"/>
      <c r="KPN163" s="4"/>
      <c r="KPO163" s="4"/>
      <c r="KPP163" s="4"/>
      <c r="KPQ163" s="4"/>
      <c r="KPR163" s="4"/>
      <c r="KPS163" s="4"/>
      <c r="KPT163" s="4"/>
      <c r="KPU163" s="4"/>
      <c r="KPV163" s="4"/>
      <c r="KPW163" s="4"/>
      <c r="KPX163" s="4"/>
      <c r="KPY163" s="4"/>
      <c r="KPZ163" s="4"/>
      <c r="KQA163" s="4"/>
      <c r="KQB163" s="4"/>
      <c r="KQC163" s="4"/>
      <c r="KQD163" s="4"/>
      <c r="KQE163" s="4"/>
      <c r="KQF163" s="4"/>
      <c r="KQG163" s="4"/>
      <c r="KQH163" s="4"/>
      <c r="KQI163" s="4"/>
      <c r="KQJ163" s="4"/>
      <c r="KQK163" s="4"/>
      <c r="KQL163" s="4"/>
      <c r="KQM163" s="4"/>
      <c r="KQN163" s="4"/>
      <c r="KQO163" s="4"/>
      <c r="KQP163" s="4"/>
      <c r="KQQ163" s="4"/>
      <c r="KQR163" s="4"/>
      <c r="KQS163" s="4"/>
      <c r="KQT163" s="4"/>
      <c r="KQU163" s="4"/>
      <c r="KQV163" s="4"/>
      <c r="KQW163" s="4"/>
      <c r="KQX163" s="4"/>
      <c r="KQY163" s="4"/>
      <c r="KQZ163" s="4"/>
      <c r="KRA163" s="4"/>
      <c r="KRB163" s="4"/>
      <c r="KRC163" s="4"/>
      <c r="KRD163" s="4"/>
      <c r="KRE163" s="4"/>
      <c r="KRF163" s="4"/>
      <c r="KRG163" s="4"/>
      <c r="KRH163" s="4"/>
      <c r="KRI163" s="4"/>
      <c r="KRJ163" s="4"/>
      <c r="KRK163" s="4"/>
      <c r="KRL163" s="4"/>
      <c r="KRM163" s="4"/>
      <c r="KRN163" s="4"/>
      <c r="KRO163" s="4"/>
      <c r="KRP163" s="4"/>
      <c r="KRQ163" s="4"/>
      <c r="KRR163" s="4"/>
      <c r="KRS163" s="4"/>
      <c r="KRT163" s="4"/>
      <c r="KRU163" s="4"/>
      <c r="KRV163" s="4"/>
      <c r="KRW163" s="4"/>
      <c r="KRX163" s="4"/>
      <c r="KRY163" s="4"/>
      <c r="KRZ163" s="4"/>
      <c r="KSA163" s="4"/>
      <c r="KSB163" s="4"/>
      <c r="KSC163" s="4"/>
      <c r="KSD163" s="4"/>
      <c r="KSE163" s="4"/>
      <c r="KSF163" s="4"/>
      <c r="KSG163" s="4"/>
      <c r="KSH163" s="4"/>
      <c r="KSI163" s="4"/>
      <c r="KSJ163" s="4"/>
      <c r="KSK163" s="4"/>
      <c r="KSL163" s="4"/>
      <c r="KSM163" s="4"/>
      <c r="KSN163" s="4"/>
      <c r="KSO163" s="4"/>
      <c r="KSP163" s="4"/>
      <c r="KSQ163" s="4"/>
      <c r="KSR163" s="4"/>
      <c r="KSS163" s="4"/>
      <c r="KST163" s="4"/>
      <c r="KSU163" s="4"/>
      <c r="KSV163" s="4"/>
      <c r="KSW163" s="4"/>
      <c r="KSX163" s="4"/>
      <c r="KSY163" s="4"/>
      <c r="KSZ163" s="4"/>
      <c r="KTA163" s="4"/>
      <c r="KTB163" s="4"/>
      <c r="KTC163" s="4"/>
      <c r="KTD163" s="4"/>
      <c r="KTE163" s="4"/>
      <c r="KTF163" s="4"/>
      <c r="KTG163" s="4"/>
      <c r="KTH163" s="4"/>
      <c r="KTI163" s="4"/>
      <c r="KTJ163" s="4"/>
      <c r="KTK163" s="4"/>
      <c r="KTL163" s="4"/>
      <c r="KTM163" s="4"/>
      <c r="KTN163" s="4"/>
      <c r="KTO163" s="4"/>
      <c r="KTP163" s="4"/>
      <c r="KTQ163" s="4"/>
      <c r="KTR163" s="4"/>
      <c r="KTS163" s="4"/>
      <c r="KTT163" s="4"/>
      <c r="KTU163" s="4"/>
      <c r="KTV163" s="4"/>
      <c r="KTW163" s="4"/>
      <c r="KTX163" s="4"/>
      <c r="KTY163" s="4"/>
      <c r="KTZ163" s="4"/>
      <c r="KUA163" s="4"/>
      <c r="KUB163" s="4"/>
      <c r="KUC163" s="4"/>
      <c r="KUD163" s="4"/>
      <c r="KUE163" s="4"/>
      <c r="KUF163" s="4"/>
      <c r="KUG163" s="4"/>
      <c r="KUH163" s="4"/>
      <c r="KUI163" s="4"/>
      <c r="KUJ163" s="4"/>
      <c r="KUK163" s="4"/>
      <c r="KUL163" s="4"/>
      <c r="KUM163" s="4"/>
      <c r="KUN163" s="4"/>
      <c r="KUO163" s="4"/>
      <c r="KUP163" s="4"/>
      <c r="KUQ163" s="4"/>
      <c r="KUR163" s="4"/>
      <c r="KUS163" s="4"/>
      <c r="KUT163" s="4"/>
      <c r="KUU163" s="4"/>
      <c r="KUV163" s="4"/>
      <c r="KUW163" s="4"/>
      <c r="KUX163" s="4"/>
      <c r="KUY163" s="4"/>
      <c r="KUZ163" s="4"/>
      <c r="KVA163" s="4"/>
      <c r="KVB163" s="4"/>
      <c r="KVC163" s="4"/>
      <c r="KVD163" s="4"/>
      <c r="KVE163" s="4"/>
      <c r="KVF163" s="4"/>
      <c r="KVG163" s="4"/>
      <c r="KVH163" s="4"/>
      <c r="KVI163" s="4"/>
      <c r="KVJ163" s="4"/>
      <c r="KVK163" s="4"/>
      <c r="KVL163" s="4"/>
      <c r="KVM163" s="4"/>
      <c r="KVN163" s="4"/>
      <c r="KVO163" s="4"/>
      <c r="KVP163" s="4"/>
      <c r="KVQ163" s="4"/>
      <c r="KVR163" s="4"/>
      <c r="KVS163" s="4"/>
      <c r="KVT163" s="4"/>
      <c r="KVU163" s="4"/>
      <c r="KVV163" s="4"/>
      <c r="KVW163" s="4"/>
      <c r="KVX163" s="4"/>
      <c r="KVY163" s="4"/>
      <c r="KVZ163" s="4"/>
      <c r="KWA163" s="4"/>
      <c r="KWB163" s="4"/>
      <c r="KWC163" s="4"/>
      <c r="KWD163" s="4"/>
      <c r="KWE163" s="4"/>
      <c r="KWF163" s="4"/>
      <c r="KWG163" s="4"/>
      <c r="KWH163" s="4"/>
      <c r="KWI163" s="4"/>
      <c r="KWJ163" s="4"/>
      <c r="KWK163" s="4"/>
      <c r="KWL163" s="4"/>
      <c r="KWM163" s="4"/>
      <c r="KWN163" s="4"/>
      <c r="KWO163" s="4"/>
      <c r="KWP163" s="4"/>
      <c r="KWQ163" s="4"/>
      <c r="KWR163" s="4"/>
      <c r="KWS163" s="4"/>
      <c r="KWT163" s="4"/>
      <c r="KWU163" s="4"/>
      <c r="KWV163" s="4"/>
      <c r="KWW163" s="4"/>
      <c r="KWX163" s="4"/>
      <c r="KWY163" s="4"/>
      <c r="KWZ163" s="4"/>
      <c r="KXA163" s="4"/>
      <c r="KXB163" s="4"/>
      <c r="KXC163" s="4"/>
      <c r="KXD163" s="4"/>
      <c r="KXE163" s="4"/>
      <c r="KXF163" s="4"/>
      <c r="KXG163" s="4"/>
      <c r="KXH163" s="4"/>
      <c r="KXI163" s="4"/>
      <c r="KXJ163" s="4"/>
      <c r="KXK163" s="4"/>
      <c r="KXL163" s="4"/>
      <c r="KXM163" s="4"/>
      <c r="KXN163" s="4"/>
      <c r="KXO163" s="4"/>
      <c r="KXP163" s="4"/>
      <c r="KXQ163" s="4"/>
      <c r="KXR163" s="4"/>
      <c r="KXS163" s="4"/>
      <c r="KXT163" s="4"/>
      <c r="KXU163" s="4"/>
      <c r="KXV163" s="4"/>
      <c r="KXW163" s="4"/>
      <c r="KXX163" s="4"/>
      <c r="KXY163" s="4"/>
      <c r="KXZ163" s="4"/>
      <c r="KYA163" s="4"/>
      <c r="KYB163" s="4"/>
      <c r="KYC163" s="4"/>
      <c r="KYD163" s="4"/>
      <c r="KYE163" s="4"/>
      <c r="KYF163" s="4"/>
      <c r="KYG163" s="4"/>
      <c r="KYH163" s="4"/>
      <c r="KYI163" s="4"/>
      <c r="KYJ163" s="4"/>
      <c r="KYK163" s="4"/>
      <c r="KYL163" s="4"/>
      <c r="KYM163" s="4"/>
      <c r="KYN163" s="4"/>
      <c r="KYO163" s="4"/>
      <c r="KYP163" s="4"/>
      <c r="KYQ163" s="4"/>
      <c r="KYR163" s="4"/>
      <c r="KYS163" s="4"/>
      <c r="KYT163" s="4"/>
      <c r="KYU163" s="4"/>
      <c r="KYV163" s="4"/>
      <c r="KYW163" s="4"/>
      <c r="KYX163" s="4"/>
      <c r="KYY163" s="4"/>
      <c r="KYZ163" s="4"/>
      <c r="KZA163" s="4"/>
      <c r="KZB163" s="4"/>
      <c r="KZC163" s="4"/>
      <c r="KZD163" s="4"/>
      <c r="KZE163" s="4"/>
      <c r="KZF163" s="4"/>
      <c r="KZG163" s="4"/>
      <c r="KZH163" s="4"/>
      <c r="KZI163" s="4"/>
      <c r="KZJ163" s="4"/>
      <c r="KZK163" s="4"/>
      <c r="KZL163" s="4"/>
      <c r="KZM163" s="4"/>
      <c r="KZN163" s="4"/>
      <c r="KZO163" s="4"/>
      <c r="KZP163" s="4"/>
      <c r="KZQ163" s="4"/>
      <c r="KZR163" s="4"/>
      <c r="KZS163" s="4"/>
      <c r="KZT163" s="4"/>
      <c r="KZU163" s="4"/>
      <c r="KZV163" s="4"/>
      <c r="KZW163" s="4"/>
      <c r="KZX163" s="4"/>
      <c r="KZY163" s="4"/>
      <c r="KZZ163" s="4"/>
      <c r="LAA163" s="4"/>
      <c r="LAB163" s="4"/>
      <c r="LAC163" s="4"/>
      <c r="LAD163" s="4"/>
      <c r="LAE163" s="4"/>
      <c r="LAF163" s="4"/>
      <c r="LAG163" s="4"/>
      <c r="LAH163" s="4"/>
      <c r="LAI163" s="4"/>
      <c r="LAJ163" s="4"/>
      <c r="LAK163" s="4"/>
      <c r="LAL163" s="4"/>
      <c r="LAM163" s="4"/>
      <c r="LAN163" s="4"/>
      <c r="LAO163" s="4"/>
      <c r="LAP163" s="4"/>
      <c r="LAQ163" s="4"/>
      <c r="LAR163" s="4"/>
      <c r="LAS163" s="4"/>
      <c r="LAT163" s="4"/>
      <c r="LAU163" s="4"/>
      <c r="LAV163" s="4"/>
      <c r="LAW163" s="4"/>
      <c r="LAX163" s="4"/>
      <c r="LAY163" s="4"/>
      <c r="LAZ163" s="4"/>
      <c r="LBA163" s="4"/>
      <c r="LBB163" s="4"/>
      <c r="LBC163" s="4"/>
      <c r="LBD163" s="4"/>
      <c r="LBE163" s="4"/>
      <c r="LBF163" s="4"/>
      <c r="LBG163" s="4"/>
      <c r="LBH163" s="4"/>
      <c r="LBI163" s="4"/>
      <c r="LBJ163" s="4"/>
      <c r="LBK163" s="4"/>
      <c r="LBL163" s="4"/>
      <c r="LBM163" s="4"/>
      <c r="LBN163" s="4"/>
      <c r="LBO163" s="4"/>
      <c r="LBP163" s="4"/>
      <c r="LBQ163" s="4"/>
      <c r="LBR163" s="4"/>
      <c r="LBS163" s="4"/>
      <c r="LBT163" s="4"/>
      <c r="LBU163" s="4"/>
      <c r="LBV163" s="4"/>
      <c r="LBW163" s="4"/>
      <c r="LBX163" s="4"/>
      <c r="LBY163" s="4"/>
      <c r="LBZ163" s="4"/>
      <c r="LCA163" s="4"/>
      <c r="LCB163" s="4"/>
      <c r="LCC163" s="4"/>
      <c r="LCD163" s="4"/>
      <c r="LCE163" s="4"/>
      <c r="LCF163" s="4"/>
      <c r="LCG163" s="4"/>
      <c r="LCH163" s="4"/>
      <c r="LCI163" s="4"/>
      <c r="LCJ163" s="4"/>
      <c r="LCK163" s="4"/>
      <c r="LCL163" s="4"/>
      <c r="LCM163" s="4"/>
      <c r="LCN163" s="4"/>
      <c r="LCO163" s="4"/>
      <c r="LCP163" s="4"/>
      <c r="LCQ163" s="4"/>
      <c r="LCR163" s="4"/>
      <c r="LCS163" s="4"/>
      <c r="LCT163" s="4"/>
      <c r="LCU163" s="4"/>
      <c r="LCV163" s="4"/>
      <c r="LCW163" s="4"/>
      <c r="LCX163" s="4"/>
      <c r="LCY163" s="4"/>
      <c r="LCZ163" s="4"/>
      <c r="LDA163" s="4"/>
      <c r="LDB163" s="4"/>
      <c r="LDC163" s="4"/>
      <c r="LDD163" s="4"/>
      <c r="LDE163" s="4"/>
      <c r="LDF163" s="4"/>
      <c r="LDG163" s="4"/>
      <c r="LDH163" s="4"/>
      <c r="LDI163" s="4"/>
      <c r="LDJ163" s="4"/>
      <c r="LDK163" s="4"/>
      <c r="LDL163" s="4"/>
      <c r="LDM163" s="4"/>
      <c r="LDN163" s="4"/>
      <c r="LDO163" s="4"/>
      <c r="LDP163" s="4"/>
      <c r="LDQ163" s="4"/>
      <c r="LDR163" s="4"/>
      <c r="LDS163" s="4"/>
      <c r="LDT163" s="4"/>
      <c r="LDU163" s="4"/>
      <c r="LDV163" s="4"/>
      <c r="LDW163" s="4"/>
      <c r="LDX163" s="4"/>
      <c r="LDY163" s="4"/>
      <c r="LDZ163" s="4"/>
      <c r="LEA163" s="4"/>
      <c r="LEB163" s="4"/>
      <c r="LEC163" s="4"/>
      <c r="LED163" s="4"/>
      <c r="LEE163" s="4"/>
      <c r="LEF163" s="4"/>
      <c r="LEG163" s="4"/>
      <c r="LEH163" s="4"/>
      <c r="LEI163" s="4"/>
      <c r="LEJ163" s="4"/>
      <c r="LEK163" s="4"/>
      <c r="LEL163" s="4"/>
      <c r="LEM163" s="4"/>
      <c r="LEN163" s="4"/>
      <c r="LEO163" s="4"/>
      <c r="LEP163" s="4"/>
      <c r="LEQ163" s="4"/>
      <c r="LER163" s="4"/>
      <c r="LES163" s="4"/>
      <c r="LET163" s="4"/>
      <c r="LEU163" s="4"/>
      <c r="LEV163" s="4"/>
      <c r="LEW163" s="4"/>
      <c r="LEX163" s="4"/>
      <c r="LEY163" s="4"/>
      <c r="LEZ163" s="4"/>
      <c r="LFA163" s="4"/>
      <c r="LFB163" s="4"/>
      <c r="LFC163" s="4"/>
      <c r="LFD163" s="4"/>
      <c r="LFE163" s="4"/>
      <c r="LFF163" s="4"/>
      <c r="LFG163" s="4"/>
      <c r="LFH163" s="4"/>
      <c r="LFI163" s="4"/>
      <c r="LFJ163" s="4"/>
      <c r="LFK163" s="4"/>
      <c r="LFL163" s="4"/>
      <c r="LFM163" s="4"/>
      <c r="LFN163" s="4"/>
      <c r="LFO163" s="4"/>
      <c r="LFP163" s="4"/>
      <c r="LFQ163" s="4"/>
      <c r="LFR163" s="4"/>
      <c r="LFS163" s="4"/>
      <c r="LFT163" s="4"/>
      <c r="LFU163" s="4"/>
      <c r="LFV163" s="4"/>
      <c r="LFW163" s="4"/>
      <c r="LFX163" s="4"/>
      <c r="LFY163" s="4"/>
      <c r="LFZ163" s="4"/>
      <c r="LGA163" s="4"/>
      <c r="LGB163" s="4"/>
      <c r="LGC163" s="4"/>
      <c r="LGD163" s="4"/>
      <c r="LGE163" s="4"/>
      <c r="LGF163" s="4"/>
      <c r="LGG163" s="4"/>
      <c r="LGH163" s="4"/>
      <c r="LGI163" s="4"/>
      <c r="LGJ163" s="4"/>
      <c r="LGK163" s="4"/>
      <c r="LGL163" s="4"/>
      <c r="LGM163" s="4"/>
      <c r="LGN163" s="4"/>
      <c r="LGO163" s="4"/>
      <c r="LGP163" s="4"/>
      <c r="LGQ163" s="4"/>
      <c r="LGR163" s="4"/>
      <c r="LGS163" s="4"/>
      <c r="LGT163" s="4"/>
      <c r="LGU163" s="4"/>
      <c r="LGV163" s="4"/>
      <c r="LGW163" s="4"/>
      <c r="LGX163" s="4"/>
      <c r="LGY163" s="4"/>
      <c r="LGZ163" s="4"/>
      <c r="LHA163" s="4"/>
      <c r="LHB163" s="4"/>
      <c r="LHC163" s="4"/>
      <c r="LHD163" s="4"/>
      <c r="LHE163" s="4"/>
      <c r="LHF163" s="4"/>
      <c r="LHG163" s="4"/>
      <c r="LHH163" s="4"/>
      <c r="LHI163" s="4"/>
      <c r="LHJ163" s="4"/>
      <c r="LHK163" s="4"/>
      <c r="LHL163" s="4"/>
      <c r="LHM163" s="4"/>
      <c r="LHN163" s="4"/>
      <c r="LHO163" s="4"/>
      <c r="LHP163" s="4"/>
      <c r="LHQ163" s="4"/>
      <c r="LHR163" s="4"/>
      <c r="LHS163" s="4"/>
      <c r="LHT163" s="4"/>
      <c r="LHU163" s="4"/>
      <c r="LHV163" s="4"/>
      <c r="LHW163" s="4"/>
      <c r="LHX163" s="4"/>
      <c r="LHY163" s="4"/>
      <c r="LHZ163" s="4"/>
      <c r="LIA163" s="4"/>
      <c r="LIB163" s="4"/>
      <c r="LIC163" s="4"/>
      <c r="LID163" s="4"/>
      <c r="LIE163" s="4"/>
      <c r="LIF163" s="4"/>
      <c r="LIG163" s="4"/>
      <c r="LIH163" s="4"/>
      <c r="LII163" s="4"/>
      <c r="LIJ163" s="4"/>
      <c r="LIK163" s="4"/>
      <c r="LIL163" s="4"/>
      <c r="LIM163" s="4"/>
      <c r="LIN163" s="4"/>
      <c r="LIO163" s="4"/>
      <c r="LIP163" s="4"/>
      <c r="LIQ163" s="4"/>
      <c r="LIR163" s="4"/>
      <c r="LIS163" s="4"/>
      <c r="LIT163" s="4"/>
      <c r="LIU163" s="4"/>
      <c r="LIV163" s="4"/>
      <c r="LIW163" s="4"/>
      <c r="LIX163" s="4"/>
      <c r="LIY163" s="4"/>
      <c r="LIZ163" s="4"/>
      <c r="LJA163" s="4"/>
      <c r="LJB163" s="4"/>
      <c r="LJC163" s="4"/>
      <c r="LJD163" s="4"/>
      <c r="LJE163" s="4"/>
      <c r="LJF163" s="4"/>
      <c r="LJG163" s="4"/>
      <c r="LJH163" s="4"/>
      <c r="LJI163" s="4"/>
      <c r="LJJ163" s="4"/>
      <c r="LJK163" s="4"/>
      <c r="LJL163" s="4"/>
      <c r="LJM163" s="4"/>
      <c r="LJN163" s="4"/>
      <c r="LJO163" s="4"/>
      <c r="LJP163" s="4"/>
      <c r="LJQ163" s="4"/>
      <c r="LJR163" s="4"/>
      <c r="LJS163" s="4"/>
      <c r="LJT163" s="4"/>
      <c r="LJU163" s="4"/>
      <c r="LJV163" s="4"/>
      <c r="LJW163" s="4"/>
      <c r="LJX163" s="4"/>
      <c r="LJY163" s="4"/>
      <c r="LJZ163" s="4"/>
      <c r="LKA163" s="4"/>
      <c r="LKB163" s="4"/>
      <c r="LKC163" s="4"/>
      <c r="LKD163" s="4"/>
      <c r="LKE163" s="4"/>
      <c r="LKF163" s="4"/>
      <c r="LKG163" s="4"/>
      <c r="LKH163" s="4"/>
      <c r="LKI163" s="4"/>
      <c r="LKJ163" s="4"/>
      <c r="LKK163" s="4"/>
      <c r="LKL163" s="4"/>
      <c r="LKM163" s="4"/>
      <c r="LKN163" s="4"/>
      <c r="LKO163" s="4"/>
      <c r="LKP163" s="4"/>
      <c r="LKQ163" s="4"/>
      <c r="LKR163" s="4"/>
      <c r="LKS163" s="4"/>
      <c r="LKT163" s="4"/>
      <c r="LKU163" s="4"/>
      <c r="LKV163" s="4"/>
      <c r="LKW163" s="4"/>
      <c r="LKX163" s="4"/>
      <c r="LKY163" s="4"/>
      <c r="LKZ163" s="4"/>
      <c r="LLA163" s="4"/>
      <c r="LLB163" s="4"/>
      <c r="LLC163" s="4"/>
      <c r="LLD163" s="4"/>
      <c r="LLE163" s="4"/>
      <c r="LLF163" s="4"/>
      <c r="LLG163" s="4"/>
      <c r="LLH163" s="4"/>
      <c r="LLI163" s="4"/>
      <c r="LLJ163" s="4"/>
      <c r="LLK163" s="4"/>
      <c r="LLL163" s="4"/>
      <c r="LLM163" s="4"/>
      <c r="LLN163" s="4"/>
      <c r="LLO163" s="4"/>
      <c r="LLP163" s="4"/>
      <c r="LLQ163" s="4"/>
      <c r="LLR163" s="4"/>
      <c r="LLS163" s="4"/>
      <c r="LLT163" s="4"/>
      <c r="LLU163" s="4"/>
      <c r="LLV163" s="4"/>
      <c r="LLW163" s="4"/>
      <c r="LLX163" s="4"/>
      <c r="LLY163" s="4"/>
      <c r="LLZ163" s="4"/>
      <c r="LMA163" s="4"/>
      <c r="LMB163" s="4"/>
      <c r="LMC163" s="4"/>
      <c r="LMD163" s="4"/>
      <c r="LME163" s="4"/>
      <c r="LMF163" s="4"/>
      <c r="LMG163" s="4"/>
      <c r="LMH163" s="4"/>
      <c r="LMI163" s="4"/>
      <c r="LMJ163" s="4"/>
      <c r="LMK163" s="4"/>
      <c r="LML163" s="4"/>
      <c r="LMM163" s="4"/>
      <c r="LMN163" s="4"/>
      <c r="LMO163" s="4"/>
      <c r="LMP163" s="4"/>
      <c r="LMQ163" s="4"/>
      <c r="LMR163" s="4"/>
      <c r="LMS163" s="4"/>
      <c r="LMT163" s="4"/>
      <c r="LMU163" s="4"/>
      <c r="LMV163" s="4"/>
      <c r="LMW163" s="4"/>
      <c r="LMX163" s="4"/>
      <c r="LMY163" s="4"/>
      <c r="LMZ163" s="4"/>
      <c r="LNA163" s="4"/>
      <c r="LNB163" s="4"/>
      <c r="LNC163" s="4"/>
      <c r="LND163" s="4"/>
      <c r="LNE163" s="4"/>
      <c r="LNF163" s="4"/>
      <c r="LNG163" s="4"/>
      <c r="LNH163" s="4"/>
      <c r="LNI163" s="4"/>
      <c r="LNJ163" s="4"/>
      <c r="LNK163" s="4"/>
      <c r="LNL163" s="4"/>
      <c r="LNM163" s="4"/>
      <c r="LNN163" s="4"/>
      <c r="LNO163" s="4"/>
      <c r="LNP163" s="4"/>
      <c r="LNQ163" s="4"/>
      <c r="LNR163" s="4"/>
      <c r="LNS163" s="4"/>
      <c r="LNT163" s="4"/>
      <c r="LNU163" s="4"/>
      <c r="LNV163" s="4"/>
      <c r="LNW163" s="4"/>
      <c r="LNX163" s="4"/>
      <c r="LNY163" s="4"/>
      <c r="LNZ163" s="4"/>
      <c r="LOA163" s="4"/>
      <c r="LOB163" s="4"/>
      <c r="LOC163" s="4"/>
      <c r="LOD163" s="4"/>
      <c r="LOE163" s="4"/>
      <c r="LOF163" s="4"/>
      <c r="LOG163" s="4"/>
      <c r="LOH163" s="4"/>
      <c r="LOI163" s="4"/>
      <c r="LOJ163" s="4"/>
      <c r="LOK163" s="4"/>
      <c r="LOL163" s="4"/>
      <c r="LOM163" s="4"/>
      <c r="LON163" s="4"/>
      <c r="LOO163" s="4"/>
      <c r="LOP163" s="4"/>
      <c r="LOQ163" s="4"/>
      <c r="LOR163" s="4"/>
      <c r="LOS163" s="4"/>
      <c r="LOT163" s="4"/>
      <c r="LOU163" s="4"/>
      <c r="LOV163" s="4"/>
      <c r="LOW163" s="4"/>
      <c r="LOX163" s="4"/>
      <c r="LOY163" s="4"/>
      <c r="LOZ163" s="4"/>
      <c r="LPA163" s="4"/>
      <c r="LPB163" s="4"/>
      <c r="LPC163" s="4"/>
      <c r="LPD163" s="4"/>
      <c r="LPE163" s="4"/>
      <c r="LPF163" s="4"/>
      <c r="LPG163" s="4"/>
      <c r="LPH163" s="4"/>
      <c r="LPI163" s="4"/>
      <c r="LPJ163" s="4"/>
      <c r="LPK163" s="4"/>
      <c r="LPL163" s="4"/>
      <c r="LPM163" s="4"/>
      <c r="LPN163" s="4"/>
      <c r="LPO163" s="4"/>
      <c r="LPP163" s="4"/>
      <c r="LPQ163" s="4"/>
      <c r="LPR163" s="4"/>
      <c r="LPS163" s="4"/>
      <c r="LPT163" s="4"/>
      <c r="LPU163" s="4"/>
      <c r="LPV163" s="4"/>
      <c r="LPW163" s="4"/>
      <c r="LPX163" s="4"/>
      <c r="LPY163" s="4"/>
      <c r="LPZ163" s="4"/>
      <c r="LQA163" s="4"/>
      <c r="LQB163" s="4"/>
      <c r="LQC163" s="4"/>
      <c r="LQD163" s="4"/>
      <c r="LQE163" s="4"/>
      <c r="LQF163" s="4"/>
      <c r="LQG163" s="4"/>
      <c r="LQH163" s="4"/>
      <c r="LQI163" s="4"/>
      <c r="LQJ163" s="4"/>
      <c r="LQK163" s="4"/>
      <c r="LQL163" s="4"/>
      <c r="LQM163" s="4"/>
      <c r="LQN163" s="4"/>
      <c r="LQO163" s="4"/>
      <c r="LQP163" s="4"/>
      <c r="LQQ163" s="4"/>
      <c r="LQR163" s="4"/>
      <c r="LQS163" s="4"/>
      <c r="LQT163" s="4"/>
      <c r="LQU163" s="4"/>
      <c r="LQV163" s="4"/>
      <c r="LQW163" s="4"/>
      <c r="LQX163" s="4"/>
      <c r="LQY163" s="4"/>
      <c r="LQZ163" s="4"/>
      <c r="LRA163" s="4"/>
      <c r="LRB163" s="4"/>
      <c r="LRC163" s="4"/>
      <c r="LRD163" s="4"/>
      <c r="LRE163" s="4"/>
      <c r="LRF163" s="4"/>
      <c r="LRG163" s="4"/>
      <c r="LRH163" s="4"/>
      <c r="LRI163" s="4"/>
      <c r="LRJ163" s="4"/>
      <c r="LRK163" s="4"/>
      <c r="LRL163" s="4"/>
      <c r="LRM163" s="4"/>
      <c r="LRN163" s="4"/>
      <c r="LRO163" s="4"/>
      <c r="LRP163" s="4"/>
      <c r="LRQ163" s="4"/>
      <c r="LRR163" s="4"/>
      <c r="LRS163" s="4"/>
      <c r="LRT163" s="4"/>
      <c r="LRU163" s="4"/>
      <c r="LRV163" s="4"/>
      <c r="LRW163" s="4"/>
      <c r="LRX163" s="4"/>
      <c r="LRY163" s="4"/>
      <c r="LRZ163" s="4"/>
      <c r="LSA163" s="4"/>
      <c r="LSB163" s="4"/>
      <c r="LSC163" s="4"/>
      <c r="LSD163" s="4"/>
      <c r="LSE163" s="4"/>
      <c r="LSF163" s="4"/>
      <c r="LSG163" s="4"/>
      <c r="LSH163" s="4"/>
      <c r="LSI163" s="4"/>
      <c r="LSJ163" s="4"/>
      <c r="LSK163" s="4"/>
      <c r="LSL163" s="4"/>
      <c r="LSM163" s="4"/>
      <c r="LSN163" s="4"/>
      <c r="LSO163" s="4"/>
      <c r="LSP163" s="4"/>
      <c r="LSQ163" s="4"/>
      <c r="LSR163" s="4"/>
      <c r="LSS163" s="4"/>
      <c r="LST163" s="4"/>
      <c r="LSU163" s="4"/>
      <c r="LSV163" s="4"/>
      <c r="LSW163" s="4"/>
      <c r="LSX163" s="4"/>
      <c r="LSY163" s="4"/>
      <c r="LSZ163" s="4"/>
      <c r="LTA163" s="4"/>
      <c r="LTB163" s="4"/>
      <c r="LTC163" s="4"/>
      <c r="LTD163" s="4"/>
      <c r="LTE163" s="4"/>
      <c r="LTF163" s="4"/>
      <c r="LTG163" s="4"/>
      <c r="LTH163" s="4"/>
      <c r="LTI163" s="4"/>
      <c r="LTJ163" s="4"/>
      <c r="LTK163" s="4"/>
      <c r="LTL163" s="4"/>
      <c r="LTM163" s="4"/>
      <c r="LTN163" s="4"/>
      <c r="LTO163" s="4"/>
      <c r="LTP163" s="4"/>
      <c r="LTQ163" s="4"/>
      <c r="LTR163" s="4"/>
      <c r="LTS163" s="4"/>
      <c r="LTT163" s="4"/>
      <c r="LTU163" s="4"/>
      <c r="LTV163" s="4"/>
      <c r="LTW163" s="4"/>
      <c r="LTX163" s="4"/>
      <c r="LTY163" s="4"/>
      <c r="LTZ163" s="4"/>
      <c r="LUA163" s="4"/>
      <c r="LUB163" s="4"/>
      <c r="LUC163" s="4"/>
      <c r="LUD163" s="4"/>
      <c r="LUE163" s="4"/>
      <c r="LUF163" s="4"/>
      <c r="LUG163" s="4"/>
      <c r="LUH163" s="4"/>
      <c r="LUI163" s="4"/>
      <c r="LUJ163" s="4"/>
      <c r="LUK163" s="4"/>
      <c r="LUL163" s="4"/>
      <c r="LUM163" s="4"/>
      <c r="LUN163" s="4"/>
      <c r="LUO163" s="4"/>
      <c r="LUP163" s="4"/>
      <c r="LUQ163" s="4"/>
      <c r="LUR163" s="4"/>
      <c r="LUS163" s="4"/>
      <c r="LUT163" s="4"/>
      <c r="LUU163" s="4"/>
      <c r="LUV163" s="4"/>
      <c r="LUW163" s="4"/>
      <c r="LUX163" s="4"/>
      <c r="LUY163" s="4"/>
      <c r="LUZ163" s="4"/>
      <c r="LVA163" s="4"/>
      <c r="LVB163" s="4"/>
      <c r="LVC163" s="4"/>
      <c r="LVD163" s="4"/>
      <c r="LVE163" s="4"/>
      <c r="LVF163" s="4"/>
      <c r="LVG163" s="4"/>
      <c r="LVH163" s="4"/>
      <c r="LVI163" s="4"/>
      <c r="LVJ163" s="4"/>
      <c r="LVK163" s="4"/>
      <c r="LVL163" s="4"/>
      <c r="LVM163" s="4"/>
      <c r="LVN163" s="4"/>
      <c r="LVO163" s="4"/>
      <c r="LVP163" s="4"/>
      <c r="LVQ163" s="4"/>
      <c r="LVR163" s="4"/>
      <c r="LVS163" s="4"/>
      <c r="LVT163" s="4"/>
      <c r="LVU163" s="4"/>
      <c r="LVV163" s="4"/>
      <c r="LVW163" s="4"/>
      <c r="LVX163" s="4"/>
      <c r="LVY163" s="4"/>
      <c r="LVZ163" s="4"/>
      <c r="LWA163" s="4"/>
      <c r="LWB163" s="4"/>
      <c r="LWC163" s="4"/>
      <c r="LWD163" s="4"/>
      <c r="LWE163" s="4"/>
      <c r="LWF163" s="4"/>
      <c r="LWG163" s="4"/>
      <c r="LWH163" s="4"/>
      <c r="LWI163" s="4"/>
      <c r="LWJ163" s="4"/>
      <c r="LWK163" s="4"/>
      <c r="LWL163" s="4"/>
      <c r="LWM163" s="4"/>
      <c r="LWN163" s="4"/>
      <c r="LWO163" s="4"/>
      <c r="LWP163" s="4"/>
      <c r="LWQ163" s="4"/>
      <c r="LWR163" s="4"/>
      <c r="LWS163" s="4"/>
      <c r="LWT163" s="4"/>
      <c r="LWU163" s="4"/>
      <c r="LWV163" s="4"/>
      <c r="LWW163" s="4"/>
      <c r="LWX163" s="4"/>
      <c r="LWY163" s="4"/>
      <c r="LWZ163" s="4"/>
      <c r="LXA163" s="4"/>
      <c r="LXB163" s="4"/>
      <c r="LXC163" s="4"/>
      <c r="LXD163" s="4"/>
      <c r="LXE163" s="4"/>
      <c r="LXF163" s="4"/>
      <c r="LXG163" s="4"/>
      <c r="LXH163" s="4"/>
      <c r="LXI163" s="4"/>
      <c r="LXJ163" s="4"/>
      <c r="LXK163" s="4"/>
      <c r="LXL163" s="4"/>
      <c r="LXM163" s="4"/>
      <c r="LXN163" s="4"/>
      <c r="LXO163" s="4"/>
      <c r="LXP163" s="4"/>
      <c r="LXQ163" s="4"/>
      <c r="LXR163" s="4"/>
      <c r="LXS163" s="4"/>
      <c r="LXT163" s="4"/>
      <c r="LXU163" s="4"/>
      <c r="LXV163" s="4"/>
      <c r="LXW163" s="4"/>
      <c r="LXX163" s="4"/>
      <c r="LXY163" s="4"/>
      <c r="LXZ163" s="4"/>
      <c r="LYA163" s="4"/>
      <c r="LYB163" s="4"/>
      <c r="LYC163" s="4"/>
      <c r="LYD163" s="4"/>
      <c r="LYE163" s="4"/>
      <c r="LYF163" s="4"/>
      <c r="LYG163" s="4"/>
      <c r="LYH163" s="4"/>
      <c r="LYI163" s="4"/>
      <c r="LYJ163" s="4"/>
      <c r="LYK163" s="4"/>
      <c r="LYL163" s="4"/>
      <c r="LYM163" s="4"/>
      <c r="LYN163" s="4"/>
      <c r="LYO163" s="4"/>
      <c r="LYP163" s="4"/>
      <c r="LYQ163" s="4"/>
      <c r="LYR163" s="4"/>
      <c r="LYS163" s="4"/>
      <c r="LYT163" s="4"/>
      <c r="LYU163" s="4"/>
      <c r="LYV163" s="4"/>
      <c r="LYW163" s="4"/>
      <c r="LYX163" s="4"/>
      <c r="LYY163" s="4"/>
      <c r="LYZ163" s="4"/>
      <c r="LZA163" s="4"/>
      <c r="LZB163" s="4"/>
      <c r="LZC163" s="4"/>
      <c r="LZD163" s="4"/>
      <c r="LZE163" s="4"/>
      <c r="LZF163" s="4"/>
      <c r="LZG163" s="4"/>
      <c r="LZH163" s="4"/>
      <c r="LZI163" s="4"/>
      <c r="LZJ163" s="4"/>
      <c r="LZK163" s="4"/>
      <c r="LZL163" s="4"/>
      <c r="LZM163" s="4"/>
      <c r="LZN163" s="4"/>
      <c r="LZO163" s="4"/>
      <c r="LZP163" s="4"/>
      <c r="LZQ163" s="4"/>
      <c r="LZR163" s="4"/>
      <c r="LZS163" s="4"/>
      <c r="LZT163" s="4"/>
      <c r="LZU163" s="4"/>
      <c r="LZV163" s="4"/>
      <c r="LZW163" s="4"/>
      <c r="LZX163" s="4"/>
      <c r="LZY163" s="4"/>
      <c r="LZZ163" s="4"/>
      <c r="MAA163" s="4"/>
      <c r="MAB163" s="4"/>
      <c r="MAC163" s="4"/>
      <c r="MAD163" s="4"/>
      <c r="MAE163" s="4"/>
      <c r="MAF163" s="4"/>
      <c r="MAG163" s="4"/>
      <c r="MAH163" s="4"/>
      <c r="MAI163" s="4"/>
      <c r="MAJ163" s="4"/>
      <c r="MAK163" s="4"/>
      <c r="MAL163" s="4"/>
      <c r="MAM163" s="4"/>
      <c r="MAN163" s="4"/>
      <c r="MAO163" s="4"/>
      <c r="MAP163" s="4"/>
      <c r="MAQ163" s="4"/>
      <c r="MAR163" s="4"/>
      <c r="MAS163" s="4"/>
      <c r="MAT163" s="4"/>
      <c r="MAU163" s="4"/>
      <c r="MAV163" s="4"/>
      <c r="MAW163" s="4"/>
      <c r="MAX163" s="4"/>
      <c r="MAY163" s="4"/>
      <c r="MAZ163" s="4"/>
      <c r="MBA163" s="4"/>
      <c r="MBB163" s="4"/>
      <c r="MBC163" s="4"/>
      <c r="MBD163" s="4"/>
      <c r="MBE163" s="4"/>
      <c r="MBF163" s="4"/>
      <c r="MBG163" s="4"/>
      <c r="MBH163" s="4"/>
      <c r="MBI163" s="4"/>
      <c r="MBJ163" s="4"/>
      <c r="MBK163" s="4"/>
      <c r="MBL163" s="4"/>
      <c r="MBM163" s="4"/>
      <c r="MBN163" s="4"/>
      <c r="MBO163" s="4"/>
      <c r="MBP163" s="4"/>
      <c r="MBQ163" s="4"/>
      <c r="MBR163" s="4"/>
      <c r="MBS163" s="4"/>
      <c r="MBT163" s="4"/>
      <c r="MBU163" s="4"/>
      <c r="MBV163" s="4"/>
      <c r="MBW163" s="4"/>
      <c r="MBX163" s="4"/>
      <c r="MBY163" s="4"/>
      <c r="MBZ163" s="4"/>
      <c r="MCA163" s="4"/>
      <c r="MCB163" s="4"/>
      <c r="MCC163" s="4"/>
      <c r="MCD163" s="4"/>
      <c r="MCE163" s="4"/>
      <c r="MCF163" s="4"/>
      <c r="MCG163" s="4"/>
      <c r="MCH163" s="4"/>
      <c r="MCI163" s="4"/>
      <c r="MCJ163" s="4"/>
      <c r="MCK163" s="4"/>
      <c r="MCL163" s="4"/>
      <c r="MCM163" s="4"/>
      <c r="MCN163" s="4"/>
      <c r="MCO163" s="4"/>
      <c r="MCP163" s="4"/>
      <c r="MCQ163" s="4"/>
      <c r="MCR163" s="4"/>
      <c r="MCS163" s="4"/>
      <c r="MCT163" s="4"/>
      <c r="MCU163" s="4"/>
      <c r="MCV163" s="4"/>
      <c r="MCW163" s="4"/>
      <c r="MCX163" s="4"/>
      <c r="MCY163" s="4"/>
      <c r="MCZ163" s="4"/>
      <c r="MDA163" s="4"/>
      <c r="MDB163" s="4"/>
      <c r="MDC163" s="4"/>
      <c r="MDD163" s="4"/>
      <c r="MDE163" s="4"/>
      <c r="MDF163" s="4"/>
      <c r="MDG163" s="4"/>
      <c r="MDH163" s="4"/>
      <c r="MDI163" s="4"/>
      <c r="MDJ163" s="4"/>
      <c r="MDK163" s="4"/>
      <c r="MDL163" s="4"/>
      <c r="MDM163" s="4"/>
      <c r="MDN163" s="4"/>
      <c r="MDO163" s="4"/>
      <c r="MDP163" s="4"/>
      <c r="MDQ163" s="4"/>
      <c r="MDR163" s="4"/>
      <c r="MDS163" s="4"/>
      <c r="MDT163" s="4"/>
      <c r="MDU163" s="4"/>
      <c r="MDV163" s="4"/>
      <c r="MDW163" s="4"/>
      <c r="MDX163" s="4"/>
      <c r="MDY163" s="4"/>
      <c r="MDZ163" s="4"/>
      <c r="MEA163" s="4"/>
      <c r="MEB163" s="4"/>
      <c r="MEC163" s="4"/>
      <c r="MED163" s="4"/>
      <c r="MEE163" s="4"/>
      <c r="MEF163" s="4"/>
      <c r="MEG163" s="4"/>
      <c r="MEH163" s="4"/>
      <c r="MEI163" s="4"/>
      <c r="MEJ163" s="4"/>
      <c r="MEK163" s="4"/>
      <c r="MEL163" s="4"/>
      <c r="MEM163" s="4"/>
      <c r="MEN163" s="4"/>
      <c r="MEO163" s="4"/>
      <c r="MEP163" s="4"/>
      <c r="MEQ163" s="4"/>
      <c r="MER163" s="4"/>
      <c r="MES163" s="4"/>
      <c r="MET163" s="4"/>
      <c r="MEU163" s="4"/>
      <c r="MEV163" s="4"/>
      <c r="MEW163" s="4"/>
      <c r="MEX163" s="4"/>
      <c r="MEY163" s="4"/>
      <c r="MEZ163" s="4"/>
      <c r="MFA163" s="4"/>
      <c r="MFB163" s="4"/>
      <c r="MFC163" s="4"/>
      <c r="MFD163" s="4"/>
      <c r="MFE163" s="4"/>
      <c r="MFF163" s="4"/>
      <c r="MFG163" s="4"/>
      <c r="MFH163" s="4"/>
      <c r="MFI163" s="4"/>
      <c r="MFJ163" s="4"/>
      <c r="MFK163" s="4"/>
      <c r="MFL163" s="4"/>
      <c r="MFM163" s="4"/>
      <c r="MFN163" s="4"/>
      <c r="MFO163" s="4"/>
      <c r="MFP163" s="4"/>
      <c r="MFQ163" s="4"/>
      <c r="MFR163" s="4"/>
      <c r="MFS163" s="4"/>
      <c r="MFT163" s="4"/>
      <c r="MFU163" s="4"/>
      <c r="MFV163" s="4"/>
      <c r="MFW163" s="4"/>
      <c r="MFX163" s="4"/>
      <c r="MFY163" s="4"/>
      <c r="MFZ163" s="4"/>
      <c r="MGA163" s="4"/>
      <c r="MGB163" s="4"/>
      <c r="MGC163" s="4"/>
      <c r="MGD163" s="4"/>
      <c r="MGE163" s="4"/>
      <c r="MGF163" s="4"/>
      <c r="MGG163" s="4"/>
      <c r="MGH163" s="4"/>
      <c r="MGI163" s="4"/>
      <c r="MGJ163" s="4"/>
      <c r="MGK163" s="4"/>
      <c r="MGL163" s="4"/>
      <c r="MGM163" s="4"/>
      <c r="MGN163" s="4"/>
      <c r="MGO163" s="4"/>
      <c r="MGP163" s="4"/>
      <c r="MGQ163" s="4"/>
      <c r="MGR163" s="4"/>
      <c r="MGS163" s="4"/>
      <c r="MGT163" s="4"/>
      <c r="MGU163" s="4"/>
      <c r="MGV163" s="4"/>
      <c r="MGW163" s="4"/>
      <c r="MGX163" s="4"/>
      <c r="MGY163" s="4"/>
      <c r="MGZ163" s="4"/>
      <c r="MHA163" s="4"/>
      <c r="MHB163" s="4"/>
      <c r="MHC163" s="4"/>
      <c r="MHD163" s="4"/>
      <c r="MHE163" s="4"/>
      <c r="MHF163" s="4"/>
      <c r="MHG163" s="4"/>
      <c r="MHH163" s="4"/>
      <c r="MHI163" s="4"/>
      <c r="MHJ163" s="4"/>
      <c r="MHK163" s="4"/>
      <c r="MHL163" s="4"/>
      <c r="MHM163" s="4"/>
      <c r="MHN163" s="4"/>
      <c r="MHO163" s="4"/>
      <c r="MHP163" s="4"/>
      <c r="MHQ163" s="4"/>
      <c r="MHR163" s="4"/>
      <c r="MHS163" s="4"/>
      <c r="MHT163" s="4"/>
      <c r="MHU163" s="4"/>
      <c r="MHV163" s="4"/>
      <c r="MHW163" s="4"/>
      <c r="MHX163" s="4"/>
      <c r="MHY163" s="4"/>
      <c r="MHZ163" s="4"/>
      <c r="MIA163" s="4"/>
      <c r="MIB163" s="4"/>
      <c r="MIC163" s="4"/>
      <c r="MID163" s="4"/>
      <c r="MIE163" s="4"/>
      <c r="MIF163" s="4"/>
      <c r="MIG163" s="4"/>
      <c r="MIH163" s="4"/>
      <c r="MII163" s="4"/>
      <c r="MIJ163" s="4"/>
      <c r="MIK163" s="4"/>
      <c r="MIL163" s="4"/>
      <c r="MIM163" s="4"/>
      <c r="MIN163" s="4"/>
      <c r="MIO163" s="4"/>
      <c r="MIP163" s="4"/>
      <c r="MIQ163" s="4"/>
      <c r="MIR163" s="4"/>
      <c r="MIS163" s="4"/>
      <c r="MIT163" s="4"/>
      <c r="MIU163" s="4"/>
      <c r="MIV163" s="4"/>
      <c r="MIW163" s="4"/>
      <c r="MIX163" s="4"/>
      <c r="MIY163" s="4"/>
      <c r="MIZ163" s="4"/>
      <c r="MJA163" s="4"/>
      <c r="MJB163" s="4"/>
      <c r="MJC163" s="4"/>
      <c r="MJD163" s="4"/>
      <c r="MJE163" s="4"/>
      <c r="MJF163" s="4"/>
      <c r="MJG163" s="4"/>
      <c r="MJH163" s="4"/>
      <c r="MJI163" s="4"/>
      <c r="MJJ163" s="4"/>
      <c r="MJK163" s="4"/>
      <c r="MJL163" s="4"/>
      <c r="MJM163" s="4"/>
      <c r="MJN163" s="4"/>
      <c r="MJO163" s="4"/>
      <c r="MJP163" s="4"/>
      <c r="MJQ163" s="4"/>
      <c r="MJR163" s="4"/>
      <c r="MJS163" s="4"/>
      <c r="MJT163" s="4"/>
      <c r="MJU163" s="4"/>
      <c r="MJV163" s="4"/>
      <c r="MJW163" s="4"/>
      <c r="MJX163" s="4"/>
      <c r="MJY163" s="4"/>
      <c r="MJZ163" s="4"/>
      <c r="MKA163" s="4"/>
      <c r="MKB163" s="4"/>
      <c r="MKC163" s="4"/>
      <c r="MKD163" s="4"/>
      <c r="MKE163" s="4"/>
      <c r="MKF163" s="4"/>
      <c r="MKG163" s="4"/>
      <c r="MKH163" s="4"/>
      <c r="MKI163" s="4"/>
      <c r="MKJ163" s="4"/>
      <c r="MKK163" s="4"/>
      <c r="MKL163" s="4"/>
      <c r="MKM163" s="4"/>
      <c r="MKN163" s="4"/>
      <c r="MKO163" s="4"/>
      <c r="MKP163" s="4"/>
      <c r="MKQ163" s="4"/>
      <c r="MKR163" s="4"/>
      <c r="MKS163" s="4"/>
      <c r="MKT163" s="4"/>
      <c r="MKU163" s="4"/>
      <c r="MKV163" s="4"/>
      <c r="MKW163" s="4"/>
      <c r="MKX163" s="4"/>
      <c r="MKY163" s="4"/>
      <c r="MKZ163" s="4"/>
      <c r="MLA163" s="4"/>
      <c r="MLB163" s="4"/>
      <c r="MLC163" s="4"/>
      <c r="MLD163" s="4"/>
      <c r="MLE163" s="4"/>
      <c r="MLF163" s="4"/>
      <c r="MLG163" s="4"/>
      <c r="MLH163" s="4"/>
      <c r="MLI163" s="4"/>
      <c r="MLJ163" s="4"/>
      <c r="MLK163" s="4"/>
      <c r="MLL163" s="4"/>
      <c r="MLM163" s="4"/>
      <c r="MLN163" s="4"/>
      <c r="MLO163" s="4"/>
      <c r="MLP163" s="4"/>
      <c r="MLQ163" s="4"/>
      <c r="MLR163" s="4"/>
      <c r="MLS163" s="4"/>
      <c r="MLT163" s="4"/>
      <c r="MLU163" s="4"/>
      <c r="MLV163" s="4"/>
      <c r="MLW163" s="4"/>
      <c r="MLX163" s="4"/>
      <c r="MLY163" s="4"/>
      <c r="MLZ163" s="4"/>
      <c r="MMA163" s="4"/>
      <c r="MMB163" s="4"/>
      <c r="MMC163" s="4"/>
      <c r="MMD163" s="4"/>
      <c r="MME163" s="4"/>
      <c r="MMF163" s="4"/>
      <c r="MMG163" s="4"/>
      <c r="MMH163" s="4"/>
      <c r="MMI163" s="4"/>
      <c r="MMJ163" s="4"/>
      <c r="MMK163" s="4"/>
      <c r="MML163" s="4"/>
      <c r="MMM163" s="4"/>
      <c r="MMN163" s="4"/>
      <c r="MMO163" s="4"/>
      <c r="MMP163" s="4"/>
      <c r="MMQ163" s="4"/>
      <c r="MMR163" s="4"/>
      <c r="MMS163" s="4"/>
      <c r="MMT163" s="4"/>
      <c r="MMU163" s="4"/>
      <c r="MMV163" s="4"/>
      <c r="MMW163" s="4"/>
      <c r="MMX163" s="4"/>
      <c r="MMY163" s="4"/>
      <c r="MMZ163" s="4"/>
      <c r="MNA163" s="4"/>
      <c r="MNB163" s="4"/>
      <c r="MNC163" s="4"/>
      <c r="MND163" s="4"/>
      <c r="MNE163" s="4"/>
      <c r="MNF163" s="4"/>
      <c r="MNG163" s="4"/>
      <c r="MNH163" s="4"/>
      <c r="MNI163" s="4"/>
      <c r="MNJ163" s="4"/>
      <c r="MNK163" s="4"/>
      <c r="MNL163" s="4"/>
      <c r="MNM163" s="4"/>
      <c r="MNN163" s="4"/>
      <c r="MNO163" s="4"/>
      <c r="MNP163" s="4"/>
      <c r="MNQ163" s="4"/>
      <c r="MNR163" s="4"/>
      <c r="MNS163" s="4"/>
      <c r="MNT163" s="4"/>
      <c r="MNU163" s="4"/>
      <c r="MNV163" s="4"/>
      <c r="MNW163" s="4"/>
      <c r="MNX163" s="4"/>
      <c r="MNY163" s="4"/>
      <c r="MNZ163" s="4"/>
      <c r="MOA163" s="4"/>
      <c r="MOB163" s="4"/>
      <c r="MOC163" s="4"/>
      <c r="MOD163" s="4"/>
      <c r="MOE163" s="4"/>
      <c r="MOF163" s="4"/>
      <c r="MOG163" s="4"/>
      <c r="MOH163" s="4"/>
      <c r="MOI163" s="4"/>
      <c r="MOJ163" s="4"/>
      <c r="MOK163" s="4"/>
      <c r="MOL163" s="4"/>
      <c r="MOM163" s="4"/>
      <c r="MON163" s="4"/>
      <c r="MOO163" s="4"/>
      <c r="MOP163" s="4"/>
      <c r="MOQ163" s="4"/>
      <c r="MOR163" s="4"/>
      <c r="MOS163" s="4"/>
      <c r="MOT163" s="4"/>
      <c r="MOU163" s="4"/>
      <c r="MOV163" s="4"/>
      <c r="MOW163" s="4"/>
      <c r="MOX163" s="4"/>
      <c r="MOY163" s="4"/>
      <c r="MOZ163" s="4"/>
      <c r="MPA163" s="4"/>
      <c r="MPB163" s="4"/>
      <c r="MPC163" s="4"/>
      <c r="MPD163" s="4"/>
      <c r="MPE163" s="4"/>
      <c r="MPF163" s="4"/>
      <c r="MPG163" s="4"/>
      <c r="MPH163" s="4"/>
      <c r="MPI163" s="4"/>
      <c r="MPJ163" s="4"/>
      <c r="MPK163" s="4"/>
      <c r="MPL163" s="4"/>
      <c r="MPM163" s="4"/>
      <c r="MPN163" s="4"/>
      <c r="MPO163" s="4"/>
      <c r="MPP163" s="4"/>
      <c r="MPQ163" s="4"/>
      <c r="MPR163" s="4"/>
      <c r="MPS163" s="4"/>
      <c r="MPT163" s="4"/>
      <c r="MPU163" s="4"/>
      <c r="MPV163" s="4"/>
      <c r="MPW163" s="4"/>
      <c r="MPX163" s="4"/>
      <c r="MPY163" s="4"/>
      <c r="MPZ163" s="4"/>
      <c r="MQA163" s="4"/>
      <c r="MQB163" s="4"/>
      <c r="MQC163" s="4"/>
      <c r="MQD163" s="4"/>
      <c r="MQE163" s="4"/>
      <c r="MQF163" s="4"/>
      <c r="MQG163" s="4"/>
      <c r="MQH163" s="4"/>
      <c r="MQI163" s="4"/>
      <c r="MQJ163" s="4"/>
      <c r="MQK163" s="4"/>
      <c r="MQL163" s="4"/>
      <c r="MQM163" s="4"/>
      <c r="MQN163" s="4"/>
      <c r="MQO163" s="4"/>
      <c r="MQP163" s="4"/>
      <c r="MQQ163" s="4"/>
      <c r="MQR163" s="4"/>
      <c r="MQS163" s="4"/>
      <c r="MQT163" s="4"/>
      <c r="MQU163" s="4"/>
      <c r="MQV163" s="4"/>
      <c r="MQW163" s="4"/>
      <c r="MQX163" s="4"/>
      <c r="MQY163" s="4"/>
      <c r="MQZ163" s="4"/>
      <c r="MRA163" s="4"/>
      <c r="MRB163" s="4"/>
      <c r="MRC163" s="4"/>
      <c r="MRD163" s="4"/>
      <c r="MRE163" s="4"/>
      <c r="MRF163" s="4"/>
      <c r="MRG163" s="4"/>
      <c r="MRH163" s="4"/>
      <c r="MRI163" s="4"/>
      <c r="MRJ163" s="4"/>
      <c r="MRK163" s="4"/>
      <c r="MRL163" s="4"/>
      <c r="MRM163" s="4"/>
      <c r="MRN163" s="4"/>
      <c r="MRO163" s="4"/>
      <c r="MRP163" s="4"/>
      <c r="MRQ163" s="4"/>
      <c r="MRR163" s="4"/>
      <c r="MRS163" s="4"/>
      <c r="MRT163" s="4"/>
      <c r="MRU163" s="4"/>
      <c r="MRV163" s="4"/>
      <c r="MRW163" s="4"/>
      <c r="MRX163" s="4"/>
      <c r="MRY163" s="4"/>
      <c r="MRZ163" s="4"/>
      <c r="MSA163" s="4"/>
      <c r="MSB163" s="4"/>
      <c r="MSC163" s="4"/>
      <c r="MSD163" s="4"/>
      <c r="MSE163" s="4"/>
      <c r="MSF163" s="4"/>
      <c r="MSG163" s="4"/>
      <c r="MSH163" s="4"/>
      <c r="MSI163" s="4"/>
      <c r="MSJ163" s="4"/>
      <c r="MSK163" s="4"/>
      <c r="MSL163" s="4"/>
      <c r="MSM163" s="4"/>
      <c r="MSN163" s="4"/>
      <c r="MSO163" s="4"/>
      <c r="MSP163" s="4"/>
      <c r="MSQ163" s="4"/>
      <c r="MSR163" s="4"/>
      <c r="MSS163" s="4"/>
      <c r="MST163" s="4"/>
      <c r="MSU163" s="4"/>
      <c r="MSV163" s="4"/>
      <c r="MSW163" s="4"/>
      <c r="MSX163" s="4"/>
      <c r="MSY163" s="4"/>
      <c r="MSZ163" s="4"/>
      <c r="MTA163" s="4"/>
      <c r="MTB163" s="4"/>
      <c r="MTC163" s="4"/>
      <c r="MTD163" s="4"/>
      <c r="MTE163" s="4"/>
      <c r="MTF163" s="4"/>
      <c r="MTG163" s="4"/>
      <c r="MTH163" s="4"/>
      <c r="MTI163" s="4"/>
      <c r="MTJ163" s="4"/>
      <c r="MTK163" s="4"/>
      <c r="MTL163" s="4"/>
      <c r="MTM163" s="4"/>
      <c r="MTN163" s="4"/>
      <c r="MTO163" s="4"/>
      <c r="MTP163" s="4"/>
      <c r="MTQ163" s="4"/>
      <c r="MTR163" s="4"/>
      <c r="MTS163" s="4"/>
      <c r="MTT163" s="4"/>
      <c r="MTU163" s="4"/>
      <c r="MTV163" s="4"/>
      <c r="MTW163" s="4"/>
      <c r="MTX163" s="4"/>
      <c r="MTY163" s="4"/>
      <c r="MTZ163" s="4"/>
      <c r="MUA163" s="4"/>
      <c r="MUB163" s="4"/>
      <c r="MUC163" s="4"/>
      <c r="MUD163" s="4"/>
      <c r="MUE163" s="4"/>
      <c r="MUF163" s="4"/>
      <c r="MUG163" s="4"/>
      <c r="MUH163" s="4"/>
      <c r="MUI163" s="4"/>
      <c r="MUJ163" s="4"/>
      <c r="MUK163" s="4"/>
      <c r="MUL163" s="4"/>
      <c r="MUM163" s="4"/>
      <c r="MUN163" s="4"/>
      <c r="MUO163" s="4"/>
      <c r="MUP163" s="4"/>
      <c r="MUQ163" s="4"/>
      <c r="MUR163" s="4"/>
      <c r="MUS163" s="4"/>
      <c r="MUT163" s="4"/>
      <c r="MUU163" s="4"/>
      <c r="MUV163" s="4"/>
      <c r="MUW163" s="4"/>
      <c r="MUX163" s="4"/>
      <c r="MUY163" s="4"/>
      <c r="MUZ163" s="4"/>
      <c r="MVA163" s="4"/>
      <c r="MVB163" s="4"/>
      <c r="MVC163" s="4"/>
      <c r="MVD163" s="4"/>
      <c r="MVE163" s="4"/>
      <c r="MVF163" s="4"/>
      <c r="MVG163" s="4"/>
      <c r="MVH163" s="4"/>
      <c r="MVI163" s="4"/>
      <c r="MVJ163" s="4"/>
      <c r="MVK163" s="4"/>
      <c r="MVL163" s="4"/>
      <c r="MVM163" s="4"/>
      <c r="MVN163" s="4"/>
      <c r="MVO163" s="4"/>
      <c r="MVP163" s="4"/>
      <c r="MVQ163" s="4"/>
      <c r="MVR163" s="4"/>
      <c r="MVS163" s="4"/>
      <c r="MVT163" s="4"/>
      <c r="MVU163" s="4"/>
      <c r="MVV163" s="4"/>
      <c r="MVW163" s="4"/>
      <c r="MVX163" s="4"/>
      <c r="MVY163" s="4"/>
      <c r="MVZ163" s="4"/>
      <c r="MWA163" s="4"/>
      <c r="MWB163" s="4"/>
      <c r="MWC163" s="4"/>
      <c r="MWD163" s="4"/>
      <c r="MWE163" s="4"/>
      <c r="MWF163" s="4"/>
      <c r="MWG163" s="4"/>
      <c r="MWH163" s="4"/>
      <c r="MWI163" s="4"/>
      <c r="MWJ163" s="4"/>
      <c r="MWK163" s="4"/>
      <c r="MWL163" s="4"/>
      <c r="MWM163" s="4"/>
      <c r="MWN163" s="4"/>
      <c r="MWO163" s="4"/>
      <c r="MWP163" s="4"/>
      <c r="MWQ163" s="4"/>
      <c r="MWR163" s="4"/>
      <c r="MWS163" s="4"/>
      <c r="MWT163" s="4"/>
      <c r="MWU163" s="4"/>
      <c r="MWV163" s="4"/>
      <c r="MWW163" s="4"/>
      <c r="MWX163" s="4"/>
      <c r="MWY163" s="4"/>
      <c r="MWZ163" s="4"/>
      <c r="MXA163" s="4"/>
      <c r="MXB163" s="4"/>
      <c r="MXC163" s="4"/>
      <c r="MXD163" s="4"/>
      <c r="MXE163" s="4"/>
      <c r="MXF163" s="4"/>
      <c r="MXG163" s="4"/>
      <c r="MXH163" s="4"/>
      <c r="MXI163" s="4"/>
      <c r="MXJ163" s="4"/>
      <c r="MXK163" s="4"/>
      <c r="MXL163" s="4"/>
      <c r="MXM163" s="4"/>
      <c r="MXN163" s="4"/>
      <c r="MXO163" s="4"/>
      <c r="MXP163" s="4"/>
      <c r="MXQ163" s="4"/>
      <c r="MXR163" s="4"/>
      <c r="MXS163" s="4"/>
      <c r="MXT163" s="4"/>
      <c r="MXU163" s="4"/>
      <c r="MXV163" s="4"/>
      <c r="MXW163" s="4"/>
      <c r="MXX163" s="4"/>
      <c r="MXY163" s="4"/>
      <c r="MXZ163" s="4"/>
      <c r="MYA163" s="4"/>
      <c r="MYB163" s="4"/>
      <c r="MYC163" s="4"/>
      <c r="MYD163" s="4"/>
      <c r="MYE163" s="4"/>
      <c r="MYF163" s="4"/>
      <c r="MYG163" s="4"/>
      <c r="MYH163" s="4"/>
      <c r="MYI163" s="4"/>
      <c r="MYJ163" s="4"/>
      <c r="MYK163" s="4"/>
      <c r="MYL163" s="4"/>
      <c r="MYM163" s="4"/>
      <c r="MYN163" s="4"/>
      <c r="MYO163" s="4"/>
      <c r="MYP163" s="4"/>
      <c r="MYQ163" s="4"/>
      <c r="MYR163" s="4"/>
      <c r="MYS163" s="4"/>
      <c r="MYT163" s="4"/>
      <c r="MYU163" s="4"/>
      <c r="MYV163" s="4"/>
      <c r="MYW163" s="4"/>
      <c r="MYX163" s="4"/>
      <c r="MYY163" s="4"/>
      <c r="MYZ163" s="4"/>
      <c r="MZA163" s="4"/>
      <c r="MZB163" s="4"/>
      <c r="MZC163" s="4"/>
      <c r="MZD163" s="4"/>
      <c r="MZE163" s="4"/>
      <c r="MZF163" s="4"/>
      <c r="MZG163" s="4"/>
      <c r="MZH163" s="4"/>
      <c r="MZI163" s="4"/>
      <c r="MZJ163" s="4"/>
      <c r="MZK163" s="4"/>
      <c r="MZL163" s="4"/>
      <c r="MZM163" s="4"/>
      <c r="MZN163" s="4"/>
      <c r="MZO163" s="4"/>
      <c r="MZP163" s="4"/>
      <c r="MZQ163" s="4"/>
      <c r="MZR163" s="4"/>
      <c r="MZS163" s="4"/>
      <c r="MZT163" s="4"/>
      <c r="MZU163" s="4"/>
      <c r="MZV163" s="4"/>
      <c r="MZW163" s="4"/>
      <c r="MZX163" s="4"/>
      <c r="MZY163" s="4"/>
      <c r="MZZ163" s="4"/>
      <c r="NAA163" s="4"/>
      <c r="NAB163" s="4"/>
      <c r="NAC163" s="4"/>
      <c r="NAD163" s="4"/>
      <c r="NAE163" s="4"/>
      <c r="NAF163" s="4"/>
      <c r="NAG163" s="4"/>
      <c r="NAH163" s="4"/>
      <c r="NAI163" s="4"/>
      <c r="NAJ163" s="4"/>
      <c r="NAK163" s="4"/>
      <c r="NAL163" s="4"/>
      <c r="NAM163" s="4"/>
      <c r="NAN163" s="4"/>
      <c r="NAO163" s="4"/>
      <c r="NAP163" s="4"/>
      <c r="NAQ163" s="4"/>
      <c r="NAR163" s="4"/>
      <c r="NAS163" s="4"/>
      <c r="NAT163" s="4"/>
      <c r="NAU163" s="4"/>
      <c r="NAV163" s="4"/>
      <c r="NAW163" s="4"/>
      <c r="NAX163" s="4"/>
      <c r="NAY163" s="4"/>
      <c r="NAZ163" s="4"/>
      <c r="NBA163" s="4"/>
      <c r="NBB163" s="4"/>
      <c r="NBC163" s="4"/>
      <c r="NBD163" s="4"/>
      <c r="NBE163" s="4"/>
      <c r="NBF163" s="4"/>
      <c r="NBG163" s="4"/>
      <c r="NBH163" s="4"/>
      <c r="NBI163" s="4"/>
      <c r="NBJ163" s="4"/>
      <c r="NBK163" s="4"/>
      <c r="NBL163" s="4"/>
      <c r="NBM163" s="4"/>
      <c r="NBN163" s="4"/>
      <c r="NBO163" s="4"/>
      <c r="NBP163" s="4"/>
      <c r="NBQ163" s="4"/>
      <c r="NBR163" s="4"/>
      <c r="NBS163" s="4"/>
      <c r="NBT163" s="4"/>
      <c r="NBU163" s="4"/>
      <c r="NBV163" s="4"/>
      <c r="NBW163" s="4"/>
      <c r="NBX163" s="4"/>
      <c r="NBY163" s="4"/>
      <c r="NBZ163" s="4"/>
      <c r="NCA163" s="4"/>
      <c r="NCB163" s="4"/>
      <c r="NCC163" s="4"/>
      <c r="NCD163" s="4"/>
      <c r="NCE163" s="4"/>
      <c r="NCF163" s="4"/>
      <c r="NCG163" s="4"/>
      <c r="NCH163" s="4"/>
      <c r="NCI163" s="4"/>
      <c r="NCJ163" s="4"/>
      <c r="NCK163" s="4"/>
      <c r="NCL163" s="4"/>
      <c r="NCM163" s="4"/>
      <c r="NCN163" s="4"/>
      <c r="NCO163" s="4"/>
      <c r="NCP163" s="4"/>
      <c r="NCQ163" s="4"/>
      <c r="NCR163" s="4"/>
      <c r="NCS163" s="4"/>
      <c r="NCT163" s="4"/>
      <c r="NCU163" s="4"/>
      <c r="NCV163" s="4"/>
      <c r="NCW163" s="4"/>
      <c r="NCX163" s="4"/>
      <c r="NCY163" s="4"/>
      <c r="NCZ163" s="4"/>
      <c r="NDA163" s="4"/>
      <c r="NDB163" s="4"/>
      <c r="NDC163" s="4"/>
      <c r="NDD163" s="4"/>
      <c r="NDE163" s="4"/>
      <c r="NDF163" s="4"/>
      <c r="NDG163" s="4"/>
      <c r="NDH163" s="4"/>
      <c r="NDI163" s="4"/>
      <c r="NDJ163" s="4"/>
      <c r="NDK163" s="4"/>
      <c r="NDL163" s="4"/>
      <c r="NDM163" s="4"/>
      <c r="NDN163" s="4"/>
      <c r="NDO163" s="4"/>
      <c r="NDP163" s="4"/>
      <c r="NDQ163" s="4"/>
      <c r="NDR163" s="4"/>
      <c r="NDS163" s="4"/>
      <c r="NDT163" s="4"/>
      <c r="NDU163" s="4"/>
      <c r="NDV163" s="4"/>
      <c r="NDW163" s="4"/>
      <c r="NDX163" s="4"/>
      <c r="NDY163" s="4"/>
      <c r="NDZ163" s="4"/>
      <c r="NEA163" s="4"/>
      <c r="NEB163" s="4"/>
      <c r="NEC163" s="4"/>
      <c r="NED163" s="4"/>
      <c r="NEE163" s="4"/>
      <c r="NEF163" s="4"/>
      <c r="NEG163" s="4"/>
      <c r="NEH163" s="4"/>
      <c r="NEI163" s="4"/>
      <c r="NEJ163" s="4"/>
      <c r="NEK163" s="4"/>
      <c r="NEL163" s="4"/>
      <c r="NEM163" s="4"/>
      <c r="NEN163" s="4"/>
      <c r="NEO163" s="4"/>
      <c r="NEP163" s="4"/>
      <c r="NEQ163" s="4"/>
      <c r="NER163" s="4"/>
      <c r="NES163" s="4"/>
      <c r="NET163" s="4"/>
      <c r="NEU163" s="4"/>
      <c r="NEV163" s="4"/>
      <c r="NEW163" s="4"/>
      <c r="NEX163" s="4"/>
      <c r="NEY163" s="4"/>
      <c r="NEZ163" s="4"/>
      <c r="NFA163" s="4"/>
      <c r="NFB163" s="4"/>
      <c r="NFC163" s="4"/>
      <c r="NFD163" s="4"/>
      <c r="NFE163" s="4"/>
      <c r="NFF163" s="4"/>
      <c r="NFG163" s="4"/>
      <c r="NFH163" s="4"/>
      <c r="NFI163" s="4"/>
      <c r="NFJ163" s="4"/>
      <c r="NFK163" s="4"/>
      <c r="NFL163" s="4"/>
      <c r="NFM163" s="4"/>
      <c r="NFN163" s="4"/>
      <c r="NFO163" s="4"/>
      <c r="NFP163" s="4"/>
      <c r="NFQ163" s="4"/>
      <c r="NFR163" s="4"/>
      <c r="NFS163" s="4"/>
      <c r="NFT163" s="4"/>
      <c r="NFU163" s="4"/>
      <c r="NFV163" s="4"/>
      <c r="NFW163" s="4"/>
      <c r="NFX163" s="4"/>
      <c r="NFY163" s="4"/>
      <c r="NFZ163" s="4"/>
      <c r="NGA163" s="4"/>
      <c r="NGB163" s="4"/>
      <c r="NGC163" s="4"/>
      <c r="NGD163" s="4"/>
      <c r="NGE163" s="4"/>
      <c r="NGF163" s="4"/>
      <c r="NGG163" s="4"/>
      <c r="NGH163" s="4"/>
      <c r="NGI163" s="4"/>
      <c r="NGJ163" s="4"/>
      <c r="NGK163" s="4"/>
      <c r="NGL163" s="4"/>
      <c r="NGM163" s="4"/>
      <c r="NGN163" s="4"/>
      <c r="NGO163" s="4"/>
      <c r="NGP163" s="4"/>
      <c r="NGQ163" s="4"/>
      <c r="NGR163" s="4"/>
      <c r="NGS163" s="4"/>
      <c r="NGT163" s="4"/>
      <c r="NGU163" s="4"/>
      <c r="NGV163" s="4"/>
      <c r="NGW163" s="4"/>
      <c r="NGX163" s="4"/>
      <c r="NGY163" s="4"/>
      <c r="NGZ163" s="4"/>
      <c r="NHA163" s="4"/>
      <c r="NHB163" s="4"/>
      <c r="NHC163" s="4"/>
      <c r="NHD163" s="4"/>
      <c r="NHE163" s="4"/>
      <c r="NHF163" s="4"/>
      <c r="NHG163" s="4"/>
      <c r="NHH163" s="4"/>
      <c r="NHI163" s="4"/>
      <c r="NHJ163" s="4"/>
      <c r="NHK163" s="4"/>
      <c r="NHL163" s="4"/>
      <c r="NHM163" s="4"/>
      <c r="NHN163" s="4"/>
      <c r="NHO163" s="4"/>
      <c r="NHP163" s="4"/>
      <c r="NHQ163" s="4"/>
      <c r="NHR163" s="4"/>
      <c r="NHS163" s="4"/>
      <c r="NHT163" s="4"/>
      <c r="NHU163" s="4"/>
      <c r="NHV163" s="4"/>
      <c r="NHW163" s="4"/>
      <c r="NHX163" s="4"/>
      <c r="NHY163" s="4"/>
      <c r="NHZ163" s="4"/>
      <c r="NIA163" s="4"/>
      <c r="NIB163" s="4"/>
      <c r="NIC163" s="4"/>
      <c r="NID163" s="4"/>
      <c r="NIE163" s="4"/>
      <c r="NIF163" s="4"/>
      <c r="NIG163" s="4"/>
      <c r="NIH163" s="4"/>
      <c r="NII163" s="4"/>
      <c r="NIJ163" s="4"/>
      <c r="NIK163" s="4"/>
      <c r="NIL163" s="4"/>
      <c r="NIM163" s="4"/>
      <c r="NIN163" s="4"/>
      <c r="NIO163" s="4"/>
      <c r="NIP163" s="4"/>
      <c r="NIQ163" s="4"/>
      <c r="NIR163" s="4"/>
      <c r="NIS163" s="4"/>
      <c r="NIT163" s="4"/>
      <c r="NIU163" s="4"/>
      <c r="NIV163" s="4"/>
      <c r="NIW163" s="4"/>
      <c r="NIX163" s="4"/>
      <c r="NIY163" s="4"/>
      <c r="NIZ163" s="4"/>
      <c r="NJA163" s="4"/>
      <c r="NJB163" s="4"/>
      <c r="NJC163" s="4"/>
      <c r="NJD163" s="4"/>
      <c r="NJE163" s="4"/>
      <c r="NJF163" s="4"/>
      <c r="NJG163" s="4"/>
      <c r="NJH163" s="4"/>
      <c r="NJI163" s="4"/>
      <c r="NJJ163" s="4"/>
      <c r="NJK163" s="4"/>
      <c r="NJL163" s="4"/>
      <c r="NJM163" s="4"/>
      <c r="NJN163" s="4"/>
      <c r="NJO163" s="4"/>
      <c r="NJP163" s="4"/>
      <c r="NJQ163" s="4"/>
      <c r="NJR163" s="4"/>
      <c r="NJS163" s="4"/>
      <c r="NJT163" s="4"/>
      <c r="NJU163" s="4"/>
      <c r="NJV163" s="4"/>
      <c r="NJW163" s="4"/>
      <c r="NJX163" s="4"/>
      <c r="NJY163" s="4"/>
      <c r="NJZ163" s="4"/>
      <c r="NKA163" s="4"/>
      <c r="NKB163" s="4"/>
      <c r="NKC163" s="4"/>
      <c r="NKD163" s="4"/>
      <c r="NKE163" s="4"/>
      <c r="NKF163" s="4"/>
      <c r="NKG163" s="4"/>
      <c r="NKH163" s="4"/>
      <c r="NKI163" s="4"/>
      <c r="NKJ163" s="4"/>
      <c r="NKK163" s="4"/>
      <c r="NKL163" s="4"/>
      <c r="NKM163" s="4"/>
      <c r="NKN163" s="4"/>
      <c r="NKO163" s="4"/>
      <c r="NKP163" s="4"/>
      <c r="NKQ163" s="4"/>
      <c r="NKR163" s="4"/>
      <c r="NKS163" s="4"/>
      <c r="NKT163" s="4"/>
      <c r="NKU163" s="4"/>
      <c r="NKV163" s="4"/>
      <c r="NKW163" s="4"/>
      <c r="NKX163" s="4"/>
      <c r="NKY163" s="4"/>
      <c r="NKZ163" s="4"/>
      <c r="NLA163" s="4"/>
      <c r="NLB163" s="4"/>
      <c r="NLC163" s="4"/>
      <c r="NLD163" s="4"/>
      <c r="NLE163" s="4"/>
      <c r="NLF163" s="4"/>
      <c r="NLG163" s="4"/>
      <c r="NLH163" s="4"/>
      <c r="NLI163" s="4"/>
      <c r="NLJ163" s="4"/>
      <c r="NLK163" s="4"/>
      <c r="NLL163" s="4"/>
      <c r="NLM163" s="4"/>
      <c r="NLN163" s="4"/>
      <c r="NLO163" s="4"/>
      <c r="NLP163" s="4"/>
      <c r="NLQ163" s="4"/>
      <c r="NLR163" s="4"/>
      <c r="NLS163" s="4"/>
      <c r="NLT163" s="4"/>
      <c r="NLU163" s="4"/>
      <c r="NLV163" s="4"/>
      <c r="NLW163" s="4"/>
      <c r="NLX163" s="4"/>
      <c r="NLY163" s="4"/>
      <c r="NLZ163" s="4"/>
      <c r="NMA163" s="4"/>
      <c r="NMB163" s="4"/>
      <c r="NMC163" s="4"/>
      <c r="NMD163" s="4"/>
      <c r="NME163" s="4"/>
      <c r="NMF163" s="4"/>
      <c r="NMG163" s="4"/>
      <c r="NMH163" s="4"/>
      <c r="NMI163" s="4"/>
      <c r="NMJ163" s="4"/>
      <c r="NMK163" s="4"/>
      <c r="NML163" s="4"/>
      <c r="NMM163" s="4"/>
      <c r="NMN163" s="4"/>
      <c r="NMO163" s="4"/>
      <c r="NMP163" s="4"/>
      <c r="NMQ163" s="4"/>
      <c r="NMR163" s="4"/>
      <c r="NMS163" s="4"/>
      <c r="NMT163" s="4"/>
      <c r="NMU163" s="4"/>
      <c r="NMV163" s="4"/>
      <c r="NMW163" s="4"/>
      <c r="NMX163" s="4"/>
      <c r="NMY163" s="4"/>
      <c r="NMZ163" s="4"/>
      <c r="NNA163" s="4"/>
      <c r="NNB163" s="4"/>
      <c r="NNC163" s="4"/>
      <c r="NND163" s="4"/>
      <c r="NNE163" s="4"/>
      <c r="NNF163" s="4"/>
      <c r="NNG163" s="4"/>
      <c r="NNH163" s="4"/>
      <c r="NNI163" s="4"/>
      <c r="NNJ163" s="4"/>
      <c r="NNK163" s="4"/>
      <c r="NNL163" s="4"/>
      <c r="NNM163" s="4"/>
      <c r="NNN163" s="4"/>
      <c r="NNO163" s="4"/>
      <c r="NNP163" s="4"/>
      <c r="NNQ163" s="4"/>
      <c r="NNR163" s="4"/>
      <c r="NNS163" s="4"/>
      <c r="NNT163" s="4"/>
      <c r="NNU163" s="4"/>
      <c r="NNV163" s="4"/>
      <c r="NNW163" s="4"/>
      <c r="NNX163" s="4"/>
      <c r="NNY163" s="4"/>
      <c r="NNZ163" s="4"/>
      <c r="NOA163" s="4"/>
      <c r="NOB163" s="4"/>
      <c r="NOC163" s="4"/>
      <c r="NOD163" s="4"/>
      <c r="NOE163" s="4"/>
      <c r="NOF163" s="4"/>
      <c r="NOG163" s="4"/>
      <c r="NOH163" s="4"/>
      <c r="NOI163" s="4"/>
      <c r="NOJ163" s="4"/>
      <c r="NOK163" s="4"/>
      <c r="NOL163" s="4"/>
      <c r="NOM163" s="4"/>
      <c r="NON163" s="4"/>
      <c r="NOO163" s="4"/>
      <c r="NOP163" s="4"/>
      <c r="NOQ163" s="4"/>
      <c r="NOR163" s="4"/>
      <c r="NOS163" s="4"/>
      <c r="NOT163" s="4"/>
      <c r="NOU163" s="4"/>
      <c r="NOV163" s="4"/>
      <c r="NOW163" s="4"/>
      <c r="NOX163" s="4"/>
      <c r="NOY163" s="4"/>
      <c r="NOZ163" s="4"/>
      <c r="NPA163" s="4"/>
      <c r="NPB163" s="4"/>
      <c r="NPC163" s="4"/>
      <c r="NPD163" s="4"/>
      <c r="NPE163" s="4"/>
      <c r="NPF163" s="4"/>
      <c r="NPG163" s="4"/>
      <c r="NPH163" s="4"/>
      <c r="NPI163" s="4"/>
      <c r="NPJ163" s="4"/>
      <c r="NPK163" s="4"/>
      <c r="NPL163" s="4"/>
      <c r="NPM163" s="4"/>
      <c r="NPN163" s="4"/>
      <c r="NPO163" s="4"/>
      <c r="NPP163" s="4"/>
      <c r="NPQ163" s="4"/>
      <c r="NPR163" s="4"/>
      <c r="NPS163" s="4"/>
      <c r="NPT163" s="4"/>
      <c r="NPU163" s="4"/>
      <c r="NPV163" s="4"/>
      <c r="NPW163" s="4"/>
      <c r="NPX163" s="4"/>
      <c r="NPY163" s="4"/>
      <c r="NPZ163" s="4"/>
      <c r="NQA163" s="4"/>
      <c r="NQB163" s="4"/>
      <c r="NQC163" s="4"/>
      <c r="NQD163" s="4"/>
      <c r="NQE163" s="4"/>
      <c r="NQF163" s="4"/>
      <c r="NQG163" s="4"/>
      <c r="NQH163" s="4"/>
      <c r="NQI163" s="4"/>
      <c r="NQJ163" s="4"/>
      <c r="NQK163" s="4"/>
      <c r="NQL163" s="4"/>
      <c r="NQM163" s="4"/>
      <c r="NQN163" s="4"/>
      <c r="NQO163" s="4"/>
      <c r="NQP163" s="4"/>
      <c r="NQQ163" s="4"/>
      <c r="NQR163" s="4"/>
      <c r="NQS163" s="4"/>
      <c r="NQT163" s="4"/>
      <c r="NQU163" s="4"/>
      <c r="NQV163" s="4"/>
      <c r="NQW163" s="4"/>
      <c r="NQX163" s="4"/>
      <c r="NQY163" s="4"/>
      <c r="NQZ163" s="4"/>
      <c r="NRA163" s="4"/>
      <c r="NRB163" s="4"/>
      <c r="NRC163" s="4"/>
      <c r="NRD163" s="4"/>
      <c r="NRE163" s="4"/>
      <c r="NRF163" s="4"/>
      <c r="NRG163" s="4"/>
      <c r="NRH163" s="4"/>
      <c r="NRI163" s="4"/>
      <c r="NRJ163" s="4"/>
      <c r="NRK163" s="4"/>
      <c r="NRL163" s="4"/>
      <c r="NRM163" s="4"/>
      <c r="NRN163" s="4"/>
      <c r="NRO163" s="4"/>
      <c r="NRP163" s="4"/>
      <c r="NRQ163" s="4"/>
      <c r="NRR163" s="4"/>
      <c r="NRS163" s="4"/>
      <c r="NRT163" s="4"/>
      <c r="NRU163" s="4"/>
      <c r="NRV163" s="4"/>
      <c r="NRW163" s="4"/>
      <c r="NRX163" s="4"/>
      <c r="NRY163" s="4"/>
      <c r="NRZ163" s="4"/>
      <c r="NSA163" s="4"/>
      <c r="NSB163" s="4"/>
      <c r="NSC163" s="4"/>
      <c r="NSD163" s="4"/>
      <c r="NSE163" s="4"/>
      <c r="NSF163" s="4"/>
      <c r="NSG163" s="4"/>
      <c r="NSH163" s="4"/>
      <c r="NSI163" s="4"/>
      <c r="NSJ163" s="4"/>
      <c r="NSK163" s="4"/>
      <c r="NSL163" s="4"/>
      <c r="NSM163" s="4"/>
      <c r="NSN163" s="4"/>
      <c r="NSO163" s="4"/>
      <c r="NSP163" s="4"/>
      <c r="NSQ163" s="4"/>
      <c r="NSR163" s="4"/>
      <c r="NSS163" s="4"/>
      <c r="NST163" s="4"/>
      <c r="NSU163" s="4"/>
      <c r="NSV163" s="4"/>
      <c r="NSW163" s="4"/>
      <c r="NSX163" s="4"/>
      <c r="NSY163" s="4"/>
      <c r="NSZ163" s="4"/>
      <c r="NTA163" s="4"/>
      <c r="NTB163" s="4"/>
      <c r="NTC163" s="4"/>
      <c r="NTD163" s="4"/>
      <c r="NTE163" s="4"/>
      <c r="NTF163" s="4"/>
      <c r="NTG163" s="4"/>
      <c r="NTH163" s="4"/>
      <c r="NTI163" s="4"/>
      <c r="NTJ163" s="4"/>
      <c r="NTK163" s="4"/>
      <c r="NTL163" s="4"/>
      <c r="NTM163" s="4"/>
      <c r="NTN163" s="4"/>
      <c r="NTO163" s="4"/>
      <c r="NTP163" s="4"/>
      <c r="NTQ163" s="4"/>
      <c r="NTR163" s="4"/>
      <c r="NTS163" s="4"/>
      <c r="NTT163" s="4"/>
      <c r="NTU163" s="4"/>
      <c r="NTV163" s="4"/>
      <c r="NTW163" s="4"/>
      <c r="NTX163" s="4"/>
      <c r="NTY163" s="4"/>
      <c r="NTZ163" s="4"/>
      <c r="NUA163" s="4"/>
      <c r="NUB163" s="4"/>
      <c r="NUC163" s="4"/>
      <c r="NUD163" s="4"/>
      <c r="NUE163" s="4"/>
      <c r="NUF163" s="4"/>
      <c r="NUG163" s="4"/>
      <c r="NUH163" s="4"/>
      <c r="NUI163" s="4"/>
      <c r="NUJ163" s="4"/>
      <c r="NUK163" s="4"/>
      <c r="NUL163" s="4"/>
      <c r="NUM163" s="4"/>
      <c r="NUN163" s="4"/>
      <c r="NUO163" s="4"/>
      <c r="NUP163" s="4"/>
      <c r="NUQ163" s="4"/>
      <c r="NUR163" s="4"/>
      <c r="NUS163" s="4"/>
      <c r="NUT163" s="4"/>
      <c r="NUU163" s="4"/>
      <c r="NUV163" s="4"/>
      <c r="NUW163" s="4"/>
      <c r="NUX163" s="4"/>
      <c r="NUY163" s="4"/>
      <c r="NUZ163" s="4"/>
      <c r="NVA163" s="4"/>
      <c r="NVB163" s="4"/>
      <c r="NVC163" s="4"/>
      <c r="NVD163" s="4"/>
      <c r="NVE163" s="4"/>
      <c r="NVF163" s="4"/>
      <c r="NVG163" s="4"/>
      <c r="NVH163" s="4"/>
      <c r="NVI163" s="4"/>
      <c r="NVJ163" s="4"/>
      <c r="NVK163" s="4"/>
      <c r="NVL163" s="4"/>
      <c r="NVM163" s="4"/>
      <c r="NVN163" s="4"/>
      <c r="NVO163" s="4"/>
      <c r="NVP163" s="4"/>
      <c r="NVQ163" s="4"/>
      <c r="NVR163" s="4"/>
      <c r="NVS163" s="4"/>
      <c r="NVT163" s="4"/>
      <c r="NVU163" s="4"/>
      <c r="NVV163" s="4"/>
      <c r="NVW163" s="4"/>
      <c r="NVX163" s="4"/>
      <c r="NVY163" s="4"/>
      <c r="NVZ163" s="4"/>
      <c r="NWA163" s="4"/>
      <c r="NWB163" s="4"/>
      <c r="NWC163" s="4"/>
      <c r="NWD163" s="4"/>
      <c r="NWE163" s="4"/>
      <c r="NWF163" s="4"/>
      <c r="NWG163" s="4"/>
      <c r="NWH163" s="4"/>
      <c r="NWI163" s="4"/>
      <c r="NWJ163" s="4"/>
      <c r="NWK163" s="4"/>
      <c r="NWL163" s="4"/>
      <c r="NWM163" s="4"/>
      <c r="NWN163" s="4"/>
      <c r="NWO163" s="4"/>
      <c r="NWP163" s="4"/>
      <c r="NWQ163" s="4"/>
      <c r="NWR163" s="4"/>
      <c r="NWS163" s="4"/>
      <c r="NWT163" s="4"/>
      <c r="NWU163" s="4"/>
      <c r="NWV163" s="4"/>
      <c r="NWW163" s="4"/>
      <c r="NWX163" s="4"/>
      <c r="NWY163" s="4"/>
      <c r="NWZ163" s="4"/>
      <c r="NXA163" s="4"/>
      <c r="NXB163" s="4"/>
      <c r="NXC163" s="4"/>
      <c r="NXD163" s="4"/>
      <c r="NXE163" s="4"/>
      <c r="NXF163" s="4"/>
      <c r="NXG163" s="4"/>
      <c r="NXH163" s="4"/>
      <c r="NXI163" s="4"/>
      <c r="NXJ163" s="4"/>
      <c r="NXK163" s="4"/>
      <c r="NXL163" s="4"/>
      <c r="NXM163" s="4"/>
      <c r="NXN163" s="4"/>
      <c r="NXO163" s="4"/>
      <c r="NXP163" s="4"/>
      <c r="NXQ163" s="4"/>
      <c r="NXR163" s="4"/>
      <c r="NXS163" s="4"/>
      <c r="NXT163" s="4"/>
      <c r="NXU163" s="4"/>
      <c r="NXV163" s="4"/>
      <c r="NXW163" s="4"/>
      <c r="NXX163" s="4"/>
      <c r="NXY163" s="4"/>
      <c r="NXZ163" s="4"/>
      <c r="NYA163" s="4"/>
      <c r="NYB163" s="4"/>
      <c r="NYC163" s="4"/>
      <c r="NYD163" s="4"/>
      <c r="NYE163" s="4"/>
      <c r="NYF163" s="4"/>
      <c r="NYG163" s="4"/>
      <c r="NYH163" s="4"/>
      <c r="NYI163" s="4"/>
      <c r="NYJ163" s="4"/>
      <c r="NYK163" s="4"/>
      <c r="NYL163" s="4"/>
      <c r="NYM163" s="4"/>
      <c r="NYN163" s="4"/>
      <c r="NYO163" s="4"/>
      <c r="NYP163" s="4"/>
      <c r="NYQ163" s="4"/>
      <c r="NYR163" s="4"/>
      <c r="NYS163" s="4"/>
      <c r="NYT163" s="4"/>
      <c r="NYU163" s="4"/>
      <c r="NYV163" s="4"/>
      <c r="NYW163" s="4"/>
      <c r="NYX163" s="4"/>
      <c r="NYY163" s="4"/>
      <c r="NYZ163" s="4"/>
      <c r="NZA163" s="4"/>
      <c r="NZB163" s="4"/>
      <c r="NZC163" s="4"/>
      <c r="NZD163" s="4"/>
      <c r="NZE163" s="4"/>
      <c r="NZF163" s="4"/>
      <c r="NZG163" s="4"/>
      <c r="NZH163" s="4"/>
      <c r="NZI163" s="4"/>
      <c r="NZJ163" s="4"/>
      <c r="NZK163" s="4"/>
      <c r="NZL163" s="4"/>
      <c r="NZM163" s="4"/>
      <c r="NZN163" s="4"/>
      <c r="NZO163" s="4"/>
      <c r="NZP163" s="4"/>
      <c r="NZQ163" s="4"/>
      <c r="NZR163" s="4"/>
      <c r="NZS163" s="4"/>
      <c r="NZT163" s="4"/>
      <c r="NZU163" s="4"/>
      <c r="NZV163" s="4"/>
      <c r="NZW163" s="4"/>
      <c r="NZX163" s="4"/>
      <c r="NZY163" s="4"/>
      <c r="NZZ163" s="4"/>
      <c r="OAA163" s="4"/>
      <c r="OAB163" s="4"/>
      <c r="OAC163" s="4"/>
      <c r="OAD163" s="4"/>
      <c r="OAE163" s="4"/>
      <c r="OAF163" s="4"/>
      <c r="OAG163" s="4"/>
      <c r="OAH163" s="4"/>
      <c r="OAI163" s="4"/>
      <c r="OAJ163" s="4"/>
      <c r="OAK163" s="4"/>
      <c r="OAL163" s="4"/>
      <c r="OAM163" s="4"/>
      <c r="OAN163" s="4"/>
      <c r="OAO163" s="4"/>
      <c r="OAP163" s="4"/>
      <c r="OAQ163" s="4"/>
      <c r="OAR163" s="4"/>
      <c r="OAS163" s="4"/>
      <c r="OAT163" s="4"/>
      <c r="OAU163" s="4"/>
      <c r="OAV163" s="4"/>
      <c r="OAW163" s="4"/>
      <c r="OAX163" s="4"/>
      <c r="OAY163" s="4"/>
      <c r="OAZ163" s="4"/>
      <c r="OBA163" s="4"/>
      <c r="OBB163" s="4"/>
      <c r="OBC163" s="4"/>
      <c r="OBD163" s="4"/>
      <c r="OBE163" s="4"/>
      <c r="OBF163" s="4"/>
      <c r="OBG163" s="4"/>
      <c r="OBH163" s="4"/>
      <c r="OBI163" s="4"/>
      <c r="OBJ163" s="4"/>
      <c r="OBK163" s="4"/>
      <c r="OBL163" s="4"/>
      <c r="OBM163" s="4"/>
      <c r="OBN163" s="4"/>
      <c r="OBO163" s="4"/>
      <c r="OBP163" s="4"/>
      <c r="OBQ163" s="4"/>
      <c r="OBR163" s="4"/>
      <c r="OBS163" s="4"/>
      <c r="OBT163" s="4"/>
      <c r="OBU163" s="4"/>
      <c r="OBV163" s="4"/>
      <c r="OBW163" s="4"/>
      <c r="OBX163" s="4"/>
      <c r="OBY163" s="4"/>
      <c r="OBZ163" s="4"/>
      <c r="OCA163" s="4"/>
      <c r="OCB163" s="4"/>
      <c r="OCC163" s="4"/>
      <c r="OCD163" s="4"/>
      <c r="OCE163" s="4"/>
      <c r="OCF163" s="4"/>
      <c r="OCG163" s="4"/>
      <c r="OCH163" s="4"/>
      <c r="OCI163" s="4"/>
      <c r="OCJ163" s="4"/>
      <c r="OCK163" s="4"/>
      <c r="OCL163" s="4"/>
      <c r="OCM163" s="4"/>
      <c r="OCN163" s="4"/>
      <c r="OCO163" s="4"/>
      <c r="OCP163" s="4"/>
      <c r="OCQ163" s="4"/>
      <c r="OCR163" s="4"/>
      <c r="OCS163" s="4"/>
      <c r="OCT163" s="4"/>
      <c r="OCU163" s="4"/>
      <c r="OCV163" s="4"/>
      <c r="OCW163" s="4"/>
      <c r="OCX163" s="4"/>
      <c r="OCY163" s="4"/>
      <c r="OCZ163" s="4"/>
      <c r="ODA163" s="4"/>
      <c r="ODB163" s="4"/>
      <c r="ODC163" s="4"/>
      <c r="ODD163" s="4"/>
      <c r="ODE163" s="4"/>
      <c r="ODF163" s="4"/>
      <c r="ODG163" s="4"/>
      <c r="ODH163" s="4"/>
      <c r="ODI163" s="4"/>
      <c r="ODJ163" s="4"/>
      <c r="ODK163" s="4"/>
      <c r="ODL163" s="4"/>
      <c r="ODM163" s="4"/>
      <c r="ODN163" s="4"/>
      <c r="ODO163" s="4"/>
      <c r="ODP163" s="4"/>
      <c r="ODQ163" s="4"/>
      <c r="ODR163" s="4"/>
      <c r="ODS163" s="4"/>
      <c r="ODT163" s="4"/>
      <c r="ODU163" s="4"/>
      <c r="ODV163" s="4"/>
      <c r="ODW163" s="4"/>
      <c r="ODX163" s="4"/>
      <c r="ODY163" s="4"/>
      <c r="ODZ163" s="4"/>
      <c r="OEA163" s="4"/>
      <c r="OEB163" s="4"/>
      <c r="OEC163" s="4"/>
      <c r="OED163" s="4"/>
      <c r="OEE163" s="4"/>
      <c r="OEF163" s="4"/>
      <c r="OEG163" s="4"/>
      <c r="OEH163" s="4"/>
      <c r="OEI163" s="4"/>
      <c r="OEJ163" s="4"/>
      <c r="OEK163" s="4"/>
      <c r="OEL163" s="4"/>
      <c r="OEM163" s="4"/>
      <c r="OEN163" s="4"/>
      <c r="OEO163" s="4"/>
      <c r="OEP163" s="4"/>
      <c r="OEQ163" s="4"/>
      <c r="OER163" s="4"/>
      <c r="OES163" s="4"/>
      <c r="OET163" s="4"/>
      <c r="OEU163" s="4"/>
      <c r="OEV163" s="4"/>
      <c r="OEW163" s="4"/>
      <c r="OEX163" s="4"/>
      <c r="OEY163" s="4"/>
      <c r="OEZ163" s="4"/>
      <c r="OFA163" s="4"/>
      <c r="OFB163" s="4"/>
      <c r="OFC163" s="4"/>
      <c r="OFD163" s="4"/>
      <c r="OFE163" s="4"/>
      <c r="OFF163" s="4"/>
      <c r="OFG163" s="4"/>
      <c r="OFH163" s="4"/>
      <c r="OFI163" s="4"/>
      <c r="OFJ163" s="4"/>
      <c r="OFK163" s="4"/>
      <c r="OFL163" s="4"/>
      <c r="OFM163" s="4"/>
      <c r="OFN163" s="4"/>
      <c r="OFO163" s="4"/>
      <c r="OFP163" s="4"/>
      <c r="OFQ163" s="4"/>
      <c r="OFR163" s="4"/>
      <c r="OFS163" s="4"/>
      <c r="OFT163" s="4"/>
      <c r="OFU163" s="4"/>
      <c r="OFV163" s="4"/>
      <c r="OFW163" s="4"/>
      <c r="OFX163" s="4"/>
      <c r="OFY163" s="4"/>
      <c r="OFZ163" s="4"/>
      <c r="OGA163" s="4"/>
      <c r="OGB163" s="4"/>
      <c r="OGC163" s="4"/>
      <c r="OGD163" s="4"/>
      <c r="OGE163" s="4"/>
      <c r="OGF163" s="4"/>
      <c r="OGG163" s="4"/>
      <c r="OGH163" s="4"/>
      <c r="OGI163" s="4"/>
      <c r="OGJ163" s="4"/>
      <c r="OGK163" s="4"/>
      <c r="OGL163" s="4"/>
      <c r="OGM163" s="4"/>
      <c r="OGN163" s="4"/>
      <c r="OGO163" s="4"/>
      <c r="OGP163" s="4"/>
      <c r="OGQ163" s="4"/>
      <c r="OGR163" s="4"/>
      <c r="OGS163" s="4"/>
      <c r="OGT163" s="4"/>
      <c r="OGU163" s="4"/>
      <c r="OGV163" s="4"/>
      <c r="OGW163" s="4"/>
      <c r="OGX163" s="4"/>
      <c r="OGY163" s="4"/>
      <c r="OGZ163" s="4"/>
      <c r="OHA163" s="4"/>
      <c r="OHB163" s="4"/>
      <c r="OHC163" s="4"/>
      <c r="OHD163" s="4"/>
      <c r="OHE163" s="4"/>
      <c r="OHF163" s="4"/>
      <c r="OHG163" s="4"/>
      <c r="OHH163" s="4"/>
      <c r="OHI163" s="4"/>
      <c r="OHJ163" s="4"/>
      <c r="OHK163" s="4"/>
      <c r="OHL163" s="4"/>
      <c r="OHM163" s="4"/>
      <c r="OHN163" s="4"/>
      <c r="OHO163" s="4"/>
      <c r="OHP163" s="4"/>
      <c r="OHQ163" s="4"/>
      <c r="OHR163" s="4"/>
      <c r="OHS163" s="4"/>
      <c r="OHT163" s="4"/>
      <c r="OHU163" s="4"/>
      <c r="OHV163" s="4"/>
      <c r="OHW163" s="4"/>
      <c r="OHX163" s="4"/>
      <c r="OHY163" s="4"/>
      <c r="OHZ163" s="4"/>
      <c r="OIA163" s="4"/>
      <c r="OIB163" s="4"/>
      <c r="OIC163" s="4"/>
      <c r="OID163" s="4"/>
      <c r="OIE163" s="4"/>
      <c r="OIF163" s="4"/>
      <c r="OIG163" s="4"/>
      <c r="OIH163" s="4"/>
      <c r="OII163" s="4"/>
      <c r="OIJ163" s="4"/>
      <c r="OIK163" s="4"/>
      <c r="OIL163" s="4"/>
      <c r="OIM163" s="4"/>
      <c r="OIN163" s="4"/>
      <c r="OIO163" s="4"/>
      <c r="OIP163" s="4"/>
      <c r="OIQ163" s="4"/>
      <c r="OIR163" s="4"/>
      <c r="OIS163" s="4"/>
      <c r="OIT163" s="4"/>
      <c r="OIU163" s="4"/>
      <c r="OIV163" s="4"/>
      <c r="OIW163" s="4"/>
      <c r="OIX163" s="4"/>
      <c r="OIY163" s="4"/>
      <c r="OIZ163" s="4"/>
      <c r="OJA163" s="4"/>
      <c r="OJB163" s="4"/>
      <c r="OJC163" s="4"/>
      <c r="OJD163" s="4"/>
      <c r="OJE163" s="4"/>
      <c r="OJF163" s="4"/>
      <c r="OJG163" s="4"/>
      <c r="OJH163" s="4"/>
      <c r="OJI163" s="4"/>
      <c r="OJJ163" s="4"/>
      <c r="OJK163" s="4"/>
      <c r="OJL163" s="4"/>
      <c r="OJM163" s="4"/>
      <c r="OJN163" s="4"/>
      <c r="OJO163" s="4"/>
      <c r="OJP163" s="4"/>
      <c r="OJQ163" s="4"/>
      <c r="OJR163" s="4"/>
      <c r="OJS163" s="4"/>
      <c r="OJT163" s="4"/>
      <c r="OJU163" s="4"/>
      <c r="OJV163" s="4"/>
      <c r="OJW163" s="4"/>
      <c r="OJX163" s="4"/>
      <c r="OJY163" s="4"/>
      <c r="OJZ163" s="4"/>
      <c r="OKA163" s="4"/>
      <c r="OKB163" s="4"/>
      <c r="OKC163" s="4"/>
      <c r="OKD163" s="4"/>
      <c r="OKE163" s="4"/>
      <c r="OKF163" s="4"/>
      <c r="OKG163" s="4"/>
      <c r="OKH163" s="4"/>
      <c r="OKI163" s="4"/>
      <c r="OKJ163" s="4"/>
      <c r="OKK163" s="4"/>
      <c r="OKL163" s="4"/>
      <c r="OKM163" s="4"/>
      <c r="OKN163" s="4"/>
      <c r="OKO163" s="4"/>
      <c r="OKP163" s="4"/>
      <c r="OKQ163" s="4"/>
      <c r="OKR163" s="4"/>
      <c r="OKS163" s="4"/>
      <c r="OKT163" s="4"/>
      <c r="OKU163" s="4"/>
      <c r="OKV163" s="4"/>
      <c r="OKW163" s="4"/>
      <c r="OKX163" s="4"/>
      <c r="OKY163" s="4"/>
      <c r="OKZ163" s="4"/>
      <c r="OLA163" s="4"/>
      <c r="OLB163" s="4"/>
      <c r="OLC163" s="4"/>
      <c r="OLD163" s="4"/>
      <c r="OLE163" s="4"/>
      <c r="OLF163" s="4"/>
      <c r="OLG163" s="4"/>
      <c r="OLH163" s="4"/>
      <c r="OLI163" s="4"/>
      <c r="OLJ163" s="4"/>
      <c r="OLK163" s="4"/>
      <c r="OLL163" s="4"/>
      <c r="OLM163" s="4"/>
      <c r="OLN163" s="4"/>
      <c r="OLO163" s="4"/>
      <c r="OLP163" s="4"/>
      <c r="OLQ163" s="4"/>
      <c r="OLR163" s="4"/>
      <c r="OLS163" s="4"/>
      <c r="OLT163" s="4"/>
      <c r="OLU163" s="4"/>
      <c r="OLV163" s="4"/>
      <c r="OLW163" s="4"/>
      <c r="OLX163" s="4"/>
      <c r="OLY163" s="4"/>
      <c r="OLZ163" s="4"/>
      <c r="OMA163" s="4"/>
      <c r="OMB163" s="4"/>
      <c r="OMC163" s="4"/>
      <c r="OMD163" s="4"/>
      <c r="OME163" s="4"/>
      <c r="OMF163" s="4"/>
      <c r="OMG163" s="4"/>
      <c r="OMH163" s="4"/>
      <c r="OMI163" s="4"/>
      <c r="OMJ163" s="4"/>
      <c r="OMK163" s="4"/>
      <c r="OML163" s="4"/>
      <c r="OMM163" s="4"/>
      <c r="OMN163" s="4"/>
      <c r="OMO163" s="4"/>
      <c r="OMP163" s="4"/>
      <c r="OMQ163" s="4"/>
      <c r="OMR163" s="4"/>
      <c r="OMS163" s="4"/>
      <c r="OMT163" s="4"/>
      <c r="OMU163" s="4"/>
      <c r="OMV163" s="4"/>
      <c r="OMW163" s="4"/>
      <c r="OMX163" s="4"/>
      <c r="OMY163" s="4"/>
      <c r="OMZ163" s="4"/>
      <c r="ONA163" s="4"/>
      <c r="ONB163" s="4"/>
      <c r="ONC163" s="4"/>
      <c r="OND163" s="4"/>
      <c r="ONE163" s="4"/>
      <c r="ONF163" s="4"/>
      <c r="ONG163" s="4"/>
      <c r="ONH163" s="4"/>
      <c r="ONI163" s="4"/>
      <c r="ONJ163" s="4"/>
      <c r="ONK163" s="4"/>
      <c r="ONL163" s="4"/>
      <c r="ONM163" s="4"/>
      <c r="ONN163" s="4"/>
      <c r="ONO163" s="4"/>
      <c r="ONP163" s="4"/>
      <c r="ONQ163" s="4"/>
      <c r="ONR163" s="4"/>
      <c r="ONS163" s="4"/>
      <c r="ONT163" s="4"/>
      <c r="ONU163" s="4"/>
      <c r="ONV163" s="4"/>
      <c r="ONW163" s="4"/>
      <c r="ONX163" s="4"/>
      <c r="ONY163" s="4"/>
      <c r="ONZ163" s="4"/>
      <c r="OOA163" s="4"/>
      <c r="OOB163" s="4"/>
      <c r="OOC163" s="4"/>
      <c r="OOD163" s="4"/>
      <c r="OOE163" s="4"/>
      <c r="OOF163" s="4"/>
      <c r="OOG163" s="4"/>
      <c r="OOH163" s="4"/>
      <c r="OOI163" s="4"/>
      <c r="OOJ163" s="4"/>
      <c r="OOK163" s="4"/>
      <c r="OOL163" s="4"/>
      <c r="OOM163" s="4"/>
      <c r="OON163" s="4"/>
      <c r="OOO163" s="4"/>
      <c r="OOP163" s="4"/>
      <c r="OOQ163" s="4"/>
      <c r="OOR163" s="4"/>
      <c r="OOS163" s="4"/>
      <c r="OOT163" s="4"/>
      <c r="OOU163" s="4"/>
      <c r="OOV163" s="4"/>
      <c r="OOW163" s="4"/>
      <c r="OOX163" s="4"/>
      <c r="OOY163" s="4"/>
      <c r="OOZ163" s="4"/>
      <c r="OPA163" s="4"/>
      <c r="OPB163" s="4"/>
      <c r="OPC163" s="4"/>
      <c r="OPD163" s="4"/>
      <c r="OPE163" s="4"/>
      <c r="OPF163" s="4"/>
      <c r="OPG163" s="4"/>
      <c r="OPH163" s="4"/>
      <c r="OPI163" s="4"/>
      <c r="OPJ163" s="4"/>
      <c r="OPK163" s="4"/>
      <c r="OPL163" s="4"/>
      <c r="OPM163" s="4"/>
      <c r="OPN163" s="4"/>
      <c r="OPO163" s="4"/>
      <c r="OPP163" s="4"/>
      <c r="OPQ163" s="4"/>
      <c r="OPR163" s="4"/>
      <c r="OPS163" s="4"/>
      <c r="OPT163" s="4"/>
      <c r="OPU163" s="4"/>
      <c r="OPV163" s="4"/>
      <c r="OPW163" s="4"/>
      <c r="OPX163" s="4"/>
      <c r="OPY163" s="4"/>
      <c r="OPZ163" s="4"/>
      <c r="OQA163" s="4"/>
      <c r="OQB163" s="4"/>
      <c r="OQC163" s="4"/>
      <c r="OQD163" s="4"/>
      <c r="OQE163" s="4"/>
      <c r="OQF163" s="4"/>
      <c r="OQG163" s="4"/>
      <c r="OQH163" s="4"/>
      <c r="OQI163" s="4"/>
      <c r="OQJ163" s="4"/>
      <c r="OQK163" s="4"/>
      <c r="OQL163" s="4"/>
      <c r="OQM163" s="4"/>
      <c r="OQN163" s="4"/>
      <c r="OQO163" s="4"/>
      <c r="OQP163" s="4"/>
      <c r="OQQ163" s="4"/>
      <c r="OQR163" s="4"/>
      <c r="OQS163" s="4"/>
      <c r="OQT163" s="4"/>
      <c r="OQU163" s="4"/>
      <c r="OQV163" s="4"/>
      <c r="OQW163" s="4"/>
      <c r="OQX163" s="4"/>
      <c r="OQY163" s="4"/>
      <c r="OQZ163" s="4"/>
      <c r="ORA163" s="4"/>
      <c r="ORB163" s="4"/>
      <c r="ORC163" s="4"/>
      <c r="ORD163" s="4"/>
      <c r="ORE163" s="4"/>
      <c r="ORF163" s="4"/>
      <c r="ORG163" s="4"/>
      <c r="ORH163" s="4"/>
      <c r="ORI163" s="4"/>
      <c r="ORJ163" s="4"/>
      <c r="ORK163" s="4"/>
      <c r="ORL163" s="4"/>
      <c r="ORM163" s="4"/>
      <c r="ORN163" s="4"/>
      <c r="ORO163" s="4"/>
      <c r="ORP163" s="4"/>
      <c r="ORQ163" s="4"/>
      <c r="ORR163" s="4"/>
      <c r="ORS163" s="4"/>
      <c r="ORT163" s="4"/>
      <c r="ORU163" s="4"/>
      <c r="ORV163" s="4"/>
      <c r="ORW163" s="4"/>
      <c r="ORX163" s="4"/>
      <c r="ORY163" s="4"/>
      <c r="ORZ163" s="4"/>
      <c r="OSA163" s="4"/>
      <c r="OSB163" s="4"/>
      <c r="OSC163" s="4"/>
      <c r="OSD163" s="4"/>
      <c r="OSE163" s="4"/>
      <c r="OSF163" s="4"/>
      <c r="OSG163" s="4"/>
      <c r="OSH163" s="4"/>
      <c r="OSI163" s="4"/>
      <c r="OSJ163" s="4"/>
      <c r="OSK163" s="4"/>
      <c r="OSL163" s="4"/>
      <c r="OSM163" s="4"/>
      <c r="OSN163" s="4"/>
      <c r="OSO163" s="4"/>
      <c r="OSP163" s="4"/>
      <c r="OSQ163" s="4"/>
      <c r="OSR163" s="4"/>
      <c r="OSS163" s="4"/>
      <c r="OST163" s="4"/>
      <c r="OSU163" s="4"/>
      <c r="OSV163" s="4"/>
      <c r="OSW163" s="4"/>
      <c r="OSX163" s="4"/>
      <c r="OSY163" s="4"/>
      <c r="OSZ163" s="4"/>
      <c r="OTA163" s="4"/>
      <c r="OTB163" s="4"/>
      <c r="OTC163" s="4"/>
      <c r="OTD163" s="4"/>
      <c r="OTE163" s="4"/>
      <c r="OTF163" s="4"/>
      <c r="OTG163" s="4"/>
      <c r="OTH163" s="4"/>
      <c r="OTI163" s="4"/>
      <c r="OTJ163" s="4"/>
      <c r="OTK163" s="4"/>
      <c r="OTL163" s="4"/>
      <c r="OTM163" s="4"/>
      <c r="OTN163" s="4"/>
      <c r="OTO163" s="4"/>
      <c r="OTP163" s="4"/>
      <c r="OTQ163" s="4"/>
      <c r="OTR163" s="4"/>
      <c r="OTS163" s="4"/>
      <c r="OTT163" s="4"/>
      <c r="OTU163" s="4"/>
      <c r="OTV163" s="4"/>
      <c r="OTW163" s="4"/>
      <c r="OTX163" s="4"/>
      <c r="OTY163" s="4"/>
      <c r="OTZ163" s="4"/>
      <c r="OUA163" s="4"/>
      <c r="OUB163" s="4"/>
      <c r="OUC163" s="4"/>
      <c r="OUD163" s="4"/>
      <c r="OUE163" s="4"/>
      <c r="OUF163" s="4"/>
      <c r="OUG163" s="4"/>
      <c r="OUH163" s="4"/>
      <c r="OUI163" s="4"/>
      <c r="OUJ163" s="4"/>
      <c r="OUK163" s="4"/>
      <c r="OUL163" s="4"/>
      <c r="OUM163" s="4"/>
      <c r="OUN163" s="4"/>
      <c r="OUO163" s="4"/>
      <c r="OUP163" s="4"/>
      <c r="OUQ163" s="4"/>
      <c r="OUR163" s="4"/>
      <c r="OUS163" s="4"/>
      <c r="OUT163" s="4"/>
      <c r="OUU163" s="4"/>
      <c r="OUV163" s="4"/>
      <c r="OUW163" s="4"/>
      <c r="OUX163" s="4"/>
      <c r="OUY163" s="4"/>
      <c r="OUZ163" s="4"/>
      <c r="OVA163" s="4"/>
      <c r="OVB163" s="4"/>
      <c r="OVC163" s="4"/>
      <c r="OVD163" s="4"/>
      <c r="OVE163" s="4"/>
      <c r="OVF163" s="4"/>
      <c r="OVG163" s="4"/>
      <c r="OVH163" s="4"/>
      <c r="OVI163" s="4"/>
      <c r="OVJ163" s="4"/>
      <c r="OVK163" s="4"/>
      <c r="OVL163" s="4"/>
      <c r="OVM163" s="4"/>
      <c r="OVN163" s="4"/>
      <c r="OVO163" s="4"/>
      <c r="OVP163" s="4"/>
      <c r="OVQ163" s="4"/>
      <c r="OVR163" s="4"/>
      <c r="OVS163" s="4"/>
      <c r="OVT163" s="4"/>
      <c r="OVU163" s="4"/>
      <c r="OVV163" s="4"/>
      <c r="OVW163" s="4"/>
      <c r="OVX163" s="4"/>
      <c r="OVY163" s="4"/>
      <c r="OVZ163" s="4"/>
      <c r="OWA163" s="4"/>
      <c r="OWB163" s="4"/>
      <c r="OWC163" s="4"/>
      <c r="OWD163" s="4"/>
      <c r="OWE163" s="4"/>
      <c r="OWF163" s="4"/>
      <c r="OWG163" s="4"/>
      <c r="OWH163" s="4"/>
      <c r="OWI163" s="4"/>
      <c r="OWJ163" s="4"/>
      <c r="OWK163" s="4"/>
      <c r="OWL163" s="4"/>
      <c r="OWM163" s="4"/>
      <c r="OWN163" s="4"/>
      <c r="OWO163" s="4"/>
      <c r="OWP163" s="4"/>
      <c r="OWQ163" s="4"/>
      <c r="OWR163" s="4"/>
      <c r="OWS163" s="4"/>
      <c r="OWT163" s="4"/>
      <c r="OWU163" s="4"/>
      <c r="OWV163" s="4"/>
      <c r="OWW163" s="4"/>
      <c r="OWX163" s="4"/>
      <c r="OWY163" s="4"/>
      <c r="OWZ163" s="4"/>
      <c r="OXA163" s="4"/>
      <c r="OXB163" s="4"/>
      <c r="OXC163" s="4"/>
      <c r="OXD163" s="4"/>
      <c r="OXE163" s="4"/>
      <c r="OXF163" s="4"/>
      <c r="OXG163" s="4"/>
      <c r="OXH163" s="4"/>
      <c r="OXI163" s="4"/>
      <c r="OXJ163" s="4"/>
      <c r="OXK163" s="4"/>
      <c r="OXL163" s="4"/>
      <c r="OXM163" s="4"/>
      <c r="OXN163" s="4"/>
      <c r="OXO163" s="4"/>
      <c r="OXP163" s="4"/>
      <c r="OXQ163" s="4"/>
      <c r="OXR163" s="4"/>
      <c r="OXS163" s="4"/>
      <c r="OXT163" s="4"/>
      <c r="OXU163" s="4"/>
      <c r="OXV163" s="4"/>
      <c r="OXW163" s="4"/>
      <c r="OXX163" s="4"/>
      <c r="OXY163" s="4"/>
      <c r="OXZ163" s="4"/>
      <c r="OYA163" s="4"/>
      <c r="OYB163" s="4"/>
      <c r="OYC163" s="4"/>
      <c r="OYD163" s="4"/>
      <c r="OYE163" s="4"/>
      <c r="OYF163" s="4"/>
      <c r="OYG163" s="4"/>
      <c r="OYH163" s="4"/>
      <c r="OYI163" s="4"/>
      <c r="OYJ163" s="4"/>
      <c r="OYK163" s="4"/>
      <c r="OYL163" s="4"/>
      <c r="OYM163" s="4"/>
      <c r="OYN163" s="4"/>
      <c r="OYO163" s="4"/>
      <c r="OYP163" s="4"/>
      <c r="OYQ163" s="4"/>
      <c r="OYR163" s="4"/>
      <c r="OYS163" s="4"/>
      <c r="OYT163" s="4"/>
      <c r="OYU163" s="4"/>
      <c r="OYV163" s="4"/>
      <c r="OYW163" s="4"/>
      <c r="OYX163" s="4"/>
      <c r="OYY163" s="4"/>
      <c r="OYZ163" s="4"/>
      <c r="OZA163" s="4"/>
      <c r="OZB163" s="4"/>
      <c r="OZC163" s="4"/>
      <c r="OZD163" s="4"/>
      <c r="OZE163" s="4"/>
      <c r="OZF163" s="4"/>
      <c r="OZG163" s="4"/>
      <c r="OZH163" s="4"/>
      <c r="OZI163" s="4"/>
      <c r="OZJ163" s="4"/>
      <c r="OZK163" s="4"/>
      <c r="OZL163" s="4"/>
      <c r="OZM163" s="4"/>
      <c r="OZN163" s="4"/>
      <c r="OZO163" s="4"/>
      <c r="OZP163" s="4"/>
      <c r="OZQ163" s="4"/>
      <c r="OZR163" s="4"/>
      <c r="OZS163" s="4"/>
      <c r="OZT163" s="4"/>
      <c r="OZU163" s="4"/>
      <c r="OZV163" s="4"/>
      <c r="OZW163" s="4"/>
      <c r="OZX163" s="4"/>
      <c r="OZY163" s="4"/>
      <c r="OZZ163" s="4"/>
      <c r="PAA163" s="4"/>
      <c r="PAB163" s="4"/>
      <c r="PAC163" s="4"/>
      <c r="PAD163" s="4"/>
      <c r="PAE163" s="4"/>
      <c r="PAF163" s="4"/>
      <c r="PAG163" s="4"/>
      <c r="PAH163" s="4"/>
      <c r="PAI163" s="4"/>
      <c r="PAJ163" s="4"/>
      <c r="PAK163" s="4"/>
      <c r="PAL163" s="4"/>
      <c r="PAM163" s="4"/>
      <c r="PAN163" s="4"/>
      <c r="PAO163" s="4"/>
      <c r="PAP163" s="4"/>
      <c r="PAQ163" s="4"/>
      <c r="PAR163" s="4"/>
      <c r="PAS163" s="4"/>
      <c r="PAT163" s="4"/>
      <c r="PAU163" s="4"/>
      <c r="PAV163" s="4"/>
      <c r="PAW163" s="4"/>
      <c r="PAX163" s="4"/>
      <c r="PAY163" s="4"/>
      <c r="PAZ163" s="4"/>
      <c r="PBA163" s="4"/>
      <c r="PBB163" s="4"/>
      <c r="PBC163" s="4"/>
      <c r="PBD163" s="4"/>
      <c r="PBE163" s="4"/>
      <c r="PBF163" s="4"/>
      <c r="PBG163" s="4"/>
      <c r="PBH163" s="4"/>
      <c r="PBI163" s="4"/>
      <c r="PBJ163" s="4"/>
      <c r="PBK163" s="4"/>
      <c r="PBL163" s="4"/>
      <c r="PBM163" s="4"/>
      <c r="PBN163" s="4"/>
      <c r="PBO163" s="4"/>
      <c r="PBP163" s="4"/>
      <c r="PBQ163" s="4"/>
      <c r="PBR163" s="4"/>
      <c r="PBS163" s="4"/>
      <c r="PBT163" s="4"/>
      <c r="PBU163" s="4"/>
      <c r="PBV163" s="4"/>
      <c r="PBW163" s="4"/>
      <c r="PBX163" s="4"/>
      <c r="PBY163" s="4"/>
      <c r="PBZ163" s="4"/>
      <c r="PCA163" s="4"/>
      <c r="PCB163" s="4"/>
      <c r="PCC163" s="4"/>
      <c r="PCD163" s="4"/>
      <c r="PCE163" s="4"/>
      <c r="PCF163" s="4"/>
      <c r="PCG163" s="4"/>
      <c r="PCH163" s="4"/>
      <c r="PCI163" s="4"/>
      <c r="PCJ163" s="4"/>
      <c r="PCK163" s="4"/>
      <c r="PCL163" s="4"/>
      <c r="PCM163" s="4"/>
      <c r="PCN163" s="4"/>
      <c r="PCO163" s="4"/>
      <c r="PCP163" s="4"/>
      <c r="PCQ163" s="4"/>
      <c r="PCR163" s="4"/>
      <c r="PCS163" s="4"/>
      <c r="PCT163" s="4"/>
      <c r="PCU163" s="4"/>
      <c r="PCV163" s="4"/>
      <c r="PCW163" s="4"/>
      <c r="PCX163" s="4"/>
      <c r="PCY163" s="4"/>
      <c r="PCZ163" s="4"/>
      <c r="PDA163" s="4"/>
      <c r="PDB163" s="4"/>
      <c r="PDC163" s="4"/>
      <c r="PDD163" s="4"/>
      <c r="PDE163" s="4"/>
      <c r="PDF163" s="4"/>
      <c r="PDG163" s="4"/>
      <c r="PDH163" s="4"/>
      <c r="PDI163" s="4"/>
      <c r="PDJ163" s="4"/>
      <c r="PDK163" s="4"/>
      <c r="PDL163" s="4"/>
      <c r="PDM163" s="4"/>
      <c r="PDN163" s="4"/>
      <c r="PDO163" s="4"/>
      <c r="PDP163" s="4"/>
      <c r="PDQ163" s="4"/>
      <c r="PDR163" s="4"/>
      <c r="PDS163" s="4"/>
      <c r="PDT163" s="4"/>
      <c r="PDU163" s="4"/>
      <c r="PDV163" s="4"/>
      <c r="PDW163" s="4"/>
      <c r="PDX163" s="4"/>
      <c r="PDY163" s="4"/>
      <c r="PDZ163" s="4"/>
      <c r="PEA163" s="4"/>
      <c r="PEB163" s="4"/>
      <c r="PEC163" s="4"/>
      <c r="PED163" s="4"/>
      <c r="PEE163" s="4"/>
      <c r="PEF163" s="4"/>
      <c r="PEG163" s="4"/>
      <c r="PEH163" s="4"/>
      <c r="PEI163" s="4"/>
      <c r="PEJ163" s="4"/>
      <c r="PEK163" s="4"/>
      <c r="PEL163" s="4"/>
      <c r="PEM163" s="4"/>
      <c r="PEN163" s="4"/>
      <c r="PEO163" s="4"/>
      <c r="PEP163" s="4"/>
      <c r="PEQ163" s="4"/>
      <c r="PER163" s="4"/>
      <c r="PES163" s="4"/>
      <c r="PET163" s="4"/>
      <c r="PEU163" s="4"/>
      <c r="PEV163" s="4"/>
      <c r="PEW163" s="4"/>
      <c r="PEX163" s="4"/>
      <c r="PEY163" s="4"/>
      <c r="PEZ163" s="4"/>
      <c r="PFA163" s="4"/>
      <c r="PFB163" s="4"/>
      <c r="PFC163" s="4"/>
      <c r="PFD163" s="4"/>
      <c r="PFE163" s="4"/>
      <c r="PFF163" s="4"/>
      <c r="PFG163" s="4"/>
      <c r="PFH163" s="4"/>
      <c r="PFI163" s="4"/>
      <c r="PFJ163" s="4"/>
      <c r="PFK163" s="4"/>
      <c r="PFL163" s="4"/>
      <c r="PFM163" s="4"/>
      <c r="PFN163" s="4"/>
      <c r="PFO163" s="4"/>
      <c r="PFP163" s="4"/>
      <c r="PFQ163" s="4"/>
      <c r="PFR163" s="4"/>
      <c r="PFS163" s="4"/>
      <c r="PFT163" s="4"/>
      <c r="PFU163" s="4"/>
      <c r="PFV163" s="4"/>
      <c r="PFW163" s="4"/>
      <c r="PFX163" s="4"/>
      <c r="PFY163" s="4"/>
      <c r="PFZ163" s="4"/>
      <c r="PGA163" s="4"/>
      <c r="PGB163" s="4"/>
      <c r="PGC163" s="4"/>
      <c r="PGD163" s="4"/>
      <c r="PGE163" s="4"/>
      <c r="PGF163" s="4"/>
      <c r="PGG163" s="4"/>
      <c r="PGH163" s="4"/>
      <c r="PGI163" s="4"/>
      <c r="PGJ163" s="4"/>
      <c r="PGK163" s="4"/>
      <c r="PGL163" s="4"/>
      <c r="PGM163" s="4"/>
      <c r="PGN163" s="4"/>
      <c r="PGO163" s="4"/>
      <c r="PGP163" s="4"/>
      <c r="PGQ163" s="4"/>
      <c r="PGR163" s="4"/>
      <c r="PGS163" s="4"/>
      <c r="PGT163" s="4"/>
      <c r="PGU163" s="4"/>
      <c r="PGV163" s="4"/>
      <c r="PGW163" s="4"/>
      <c r="PGX163" s="4"/>
      <c r="PGY163" s="4"/>
      <c r="PGZ163" s="4"/>
      <c r="PHA163" s="4"/>
      <c r="PHB163" s="4"/>
      <c r="PHC163" s="4"/>
      <c r="PHD163" s="4"/>
      <c r="PHE163" s="4"/>
      <c r="PHF163" s="4"/>
      <c r="PHG163" s="4"/>
      <c r="PHH163" s="4"/>
      <c r="PHI163" s="4"/>
      <c r="PHJ163" s="4"/>
      <c r="PHK163" s="4"/>
      <c r="PHL163" s="4"/>
      <c r="PHM163" s="4"/>
      <c r="PHN163" s="4"/>
      <c r="PHO163" s="4"/>
      <c r="PHP163" s="4"/>
      <c r="PHQ163" s="4"/>
      <c r="PHR163" s="4"/>
      <c r="PHS163" s="4"/>
      <c r="PHT163" s="4"/>
      <c r="PHU163" s="4"/>
      <c r="PHV163" s="4"/>
      <c r="PHW163" s="4"/>
      <c r="PHX163" s="4"/>
      <c r="PHY163" s="4"/>
      <c r="PHZ163" s="4"/>
      <c r="PIA163" s="4"/>
      <c r="PIB163" s="4"/>
      <c r="PIC163" s="4"/>
      <c r="PID163" s="4"/>
      <c r="PIE163" s="4"/>
      <c r="PIF163" s="4"/>
      <c r="PIG163" s="4"/>
      <c r="PIH163" s="4"/>
      <c r="PII163" s="4"/>
      <c r="PIJ163" s="4"/>
      <c r="PIK163" s="4"/>
      <c r="PIL163" s="4"/>
      <c r="PIM163" s="4"/>
      <c r="PIN163" s="4"/>
      <c r="PIO163" s="4"/>
      <c r="PIP163" s="4"/>
      <c r="PIQ163" s="4"/>
      <c r="PIR163" s="4"/>
      <c r="PIS163" s="4"/>
      <c r="PIT163" s="4"/>
      <c r="PIU163" s="4"/>
      <c r="PIV163" s="4"/>
      <c r="PIW163" s="4"/>
      <c r="PIX163" s="4"/>
      <c r="PIY163" s="4"/>
      <c r="PIZ163" s="4"/>
      <c r="PJA163" s="4"/>
      <c r="PJB163" s="4"/>
      <c r="PJC163" s="4"/>
      <c r="PJD163" s="4"/>
      <c r="PJE163" s="4"/>
      <c r="PJF163" s="4"/>
      <c r="PJG163" s="4"/>
      <c r="PJH163" s="4"/>
      <c r="PJI163" s="4"/>
      <c r="PJJ163" s="4"/>
      <c r="PJK163" s="4"/>
      <c r="PJL163" s="4"/>
      <c r="PJM163" s="4"/>
      <c r="PJN163" s="4"/>
      <c r="PJO163" s="4"/>
      <c r="PJP163" s="4"/>
      <c r="PJQ163" s="4"/>
      <c r="PJR163" s="4"/>
      <c r="PJS163" s="4"/>
      <c r="PJT163" s="4"/>
      <c r="PJU163" s="4"/>
      <c r="PJV163" s="4"/>
      <c r="PJW163" s="4"/>
      <c r="PJX163" s="4"/>
      <c r="PJY163" s="4"/>
      <c r="PJZ163" s="4"/>
      <c r="PKA163" s="4"/>
      <c r="PKB163" s="4"/>
      <c r="PKC163" s="4"/>
      <c r="PKD163" s="4"/>
      <c r="PKE163" s="4"/>
      <c r="PKF163" s="4"/>
      <c r="PKG163" s="4"/>
      <c r="PKH163" s="4"/>
      <c r="PKI163" s="4"/>
      <c r="PKJ163" s="4"/>
      <c r="PKK163" s="4"/>
      <c r="PKL163" s="4"/>
      <c r="PKM163" s="4"/>
      <c r="PKN163" s="4"/>
      <c r="PKO163" s="4"/>
      <c r="PKP163" s="4"/>
      <c r="PKQ163" s="4"/>
      <c r="PKR163" s="4"/>
      <c r="PKS163" s="4"/>
      <c r="PKT163" s="4"/>
      <c r="PKU163" s="4"/>
      <c r="PKV163" s="4"/>
      <c r="PKW163" s="4"/>
      <c r="PKX163" s="4"/>
      <c r="PKY163" s="4"/>
      <c r="PKZ163" s="4"/>
      <c r="PLA163" s="4"/>
      <c r="PLB163" s="4"/>
      <c r="PLC163" s="4"/>
      <c r="PLD163" s="4"/>
      <c r="PLE163" s="4"/>
      <c r="PLF163" s="4"/>
      <c r="PLG163" s="4"/>
      <c r="PLH163" s="4"/>
      <c r="PLI163" s="4"/>
      <c r="PLJ163" s="4"/>
      <c r="PLK163" s="4"/>
      <c r="PLL163" s="4"/>
      <c r="PLM163" s="4"/>
      <c r="PLN163" s="4"/>
      <c r="PLO163" s="4"/>
      <c r="PLP163" s="4"/>
      <c r="PLQ163" s="4"/>
      <c r="PLR163" s="4"/>
      <c r="PLS163" s="4"/>
      <c r="PLT163" s="4"/>
      <c r="PLU163" s="4"/>
      <c r="PLV163" s="4"/>
      <c r="PLW163" s="4"/>
      <c r="PLX163" s="4"/>
      <c r="PLY163" s="4"/>
      <c r="PLZ163" s="4"/>
      <c r="PMA163" s="4"/>
      <c r="PMB163" s="4"/>
      <c r="PMC163" s="4"/>
      <c r="PMD163" s="4"/>
      <c r="PME163" s="4"/>
      <c r="PMF163" s="4"/>
      <c r="PMG163" s="4"/>
      <c r="PMH163" s="4"/>
      <c r="PMI163" s="4"/>
      <c r="PMJ163" s="4"/>
      <c r="PMK163" s="4"/>
      <c r="PML163" s="4"/>
      <c r="PMM163" s="4"/>
      <c r="PMN163" s="4"/>
      <c r="PMO163" s="4"/>
      <c r="PMP163" s="4"/>
      <c r="PMQ163" s="4"/>
      <c r="PMR163" s="4"/>
      <c r="PMS163" s="4"/>
      <c r="PMT163" s="4"/>
      <c r="PMU163" s="4"/>
      <c r="PMV163" s="4"/>
      <c r="PMW163" s="4"/>
      <c r="PMX163" s="4"/>
      <c r="PMY163" s="4"/>
      <c r="PMZ163" s="4"/>
      <c r="PNA163" s="4"/>
      <c r="PNB163" s="4"/>
      <c r="PNC163" s="4"/>
      <c r="PND163" s="4"/>
      <c r="PNE163" s="4"/>
      <c r="PNF163" s="4"/>
      <c r="PNG163" s="4"/>
      <c r="PNH163" s="4"/>
      <c r="PNI163" s="4"/>
      <c r="PNJ163" s="4"/>
      <c r="PNK163" s="4"/>
      <c r="PNL163" s="4"/>
      <c r="PNM163" s="4"/>
      <c r="PNN163" s="4"/>
      <c r="PNO163" s="4"/>
      <c r="PNP163" s="4"/>
      <c r="PNQ163" s="4"/>
      <c r="PNR163" s="4"/>
      <c r="PNS163" s="4"/>
      <c r="PNT163" s="4"/>
      <c r="PNU163" s="4"/>
      <c r="PNV163" s="4"/>
      <c r="PNW163" s="4"/>
      <c r="PNX163" s="4"/>
      <c r="PNY163" s="4"/>
      <c r="PNZ163" s="4"/>
      <c r="POA163" s="4"/>
      <c r="POB163" s="4"/>
      <c r="POC163" s="4"/>
      <c r="POD163" s="4"/>
      <c r="POE163" s="4"/>
      <c r="POF163" s="4"/>
      <c r="POG163" s="4"/>
      <c r="POH163" s="4"/>
      <c r="POI163" s="4"/>
      <c r="POJ163" s="4"/>
      <c r="POK163" s="4"/>
      <c r="POL163" s="4"/>
      <c r="POM163" s="4"/>
      <c r="PON163" s="4"/>
      <c r="POO163" s="4"/>
      <c r="POP163" s="4"/>
      <c r="POQ163" s="4"/>
      <c r="POR163" s="4"/>
      <c r="POS163" s="4"/>
      <c r="POT163" s="4"/>
      <c r="POU163" s="4"/>
      <c r="POV163" s="4"/>
      <c r="POW163" s="4"/>
      <c r="POX163" s="4"/>
      <c r="POY163" s="4"/>
      <c r="POZ163" s="4"/>
      <c r="PPA163" s="4"/>
      <c r="PPB163" s="4"/>
      <c r="PPC163" s="4"/>
      <c r="PPD163" s="4"/>
      <c r="PPE163" s="4"/>
      <c r="PPF163" s="4"/>
      <c r="PPG163" s="4"/>
      <c r="PPH163" s="4"/>
      <c r="PPI163" s="4"/>
      <c r="PPJ163" s="4"/>
      <c r="PPK163" s="4"/>
      <c r="PPL163" s="4"/>
      <c r="PPM163" s="4"/>
      <c r="PPN163" s="4"/>
      <c r="PPO163" s="4"/>
      <c r="PPP163" s="4"/>
      <c r="PPQ163" s="4"/>
      <c r="PPR163" s="4"/>
      <c r="PPS163" s="4"/>
      <c r="PPT163" s="4"/>
      <c r="PPU163" s="4"/>
      <c r="PPV163" s="4"/>
      <c r="PPW163" s="4"/>
      <c r="PPX163" s="4"/>
      <c r="PPY163" s="4"/>
      <c r="PPZ163" s="4"/>
      <c r="PQA163" s="4"/>
      <c r="PQB163" s="4"/>
      <c r="PQC163" s="4"/>
      <c r="PQD163" s="4"/>
      <c r="PQE163" s="4"/>
      <c r="PQF163" s="4"/>
      <c r="PQG163" s="4"/>
      <c r="PQH163" s="4"/>
      <c r="PQI163" s="4"/>
      <c r="PQJ163" s="4"/>
      <c r="PQK163" s="4"/>
      <c r="PQL163" s="4"/>
      <c r="PQM163" s="4"/>
      <c r="PQN163" s="4"/>
      <c r="PQO163" s="4"/>
      <c r="PQP163" s="4"/>
      <c r="PQQ163" s="4"/>
      <c r="PQR163" s="4"/>
      <c r="PQS163" s="4"/>
      <c r="PQT163" s="4"/>
      <c r="PQU163" s="4"/>
      <c r="PQV163" s="4"/>
      <c r="PQW163" s="4"/>
      <c r="PQX163" s="4"/>
      <c r="PQY163" s="4"/>
      <c r="PQZ163" s="4"/>
      <c r="PRA163" s="4"/>
      <c r="PRB163" s="4"/>
      <c r="PRC163" s="4"/>
      <c r="PRD163" s="4"/>
      <c r="PRE163" s="4"/>
      <c r="PRF163" s="4"/>
      <c r="PRG163" s="4"/>
      <c r="PRH163" s="4"/>
      <c r="PRI163" s="4"/>
      <c r="PRJ163" s="4"/>
      <c r="PRK163" s="4"/>
      <c r="PRL163" s="4"/>
      <c r="PRM163" s="4"/>
      <c r="PRN163" s="4"/>
      <c r="PRO163" s="4"/>
      <c r="PRP163" s="4"/>
      <c r="PRQ163" s="4"/>
      <c r="PRR163" s="4"/>
      <c r="PRS163" s="4"/>
      <c r="PRT163" s="4"/>
      <c r="PRU163" s="4"/>
      <c r="PRV163" s="4"/>
      <c r="PRW163" s="4"/>
      <c r="PRX163" s="4"/>
      <c r="PRY163" s="4"/>
      <c r="PRZ163" s="4"/>
      <c r="PSA163" s="4"/>
      <c r="PSB163" s="4"/>
      <c r="PSC163" s="4"/>
      <c r="PSD163" s="4"/>
      <c r="PSE163" s="4"/>
      <c r="PSF163" s="4"/>
      <c r="PSG163" s="4"/>
      <c r="PSH163" s="4"/>
      <c r="PSI163" s="4"/>
      <c r="PSJ163" s="4"/>
      <c r="PSK163" s="4"/>
      <c r="PSL163" s="4"/>
      <c r="PSM163" s="4"/>
      <c r="PSN163" s="4"/>
      <c r="PSO163" s="4"/>
      <c r="PSP163" s="4"/>
      <c r="PSQ163" s="4"/>
      <c r="PSR163" s="4"/>
      <c r="PSS163" s="4"/>
      <c r="PST163" s="4"/>
      <c r="PSU163" s="4"/>
      <c r="PSV163" s="4"/>
      <c r="PSW163" s="4"/>
      <c r="PSX163" s="4"/>
      <c r="PSY163" s="4"/>
      <c r="PSZ163" s="4"/>
      <c r="PTA163" s="4"/>
      <c r="PTB163" s="4"/>
      <c r="PTC163" s="4"/>
      <c r="PTD163" s="4"/>
      <c r="PTE163" s="4"/>
      <c r="PTF163" s="4"/>
      <c r="PTG163" s="4"/>
      <c r="PTH163" s="4"/>
      <c r="PTI163" s="4"/>
      <c r="PTJ163" s="4"/>
      <c r="PTK163" s="4"/>
      <c r="PTL163" s="4"/>
      <c r="PTM163" s="4"/>
      <c r="PTN163" s="4"/>
      <c r="PTO163" s="4"/>
      <c r="PTP163" s="4"/>
      <c r="PTQ163" s="4"/>
      <c r="PTR163" s="4"/>
      <c r="PTS163" s="4"/>
      <c r="PTT163" s="4"/>
      <c r="PTU163" s="4"/>
      <c r="PTV163" s="4"/>
      <c r="PTW163" s="4"/>
      <c r="PTX163" s="4"/>
      <c r="PTY163" s="4"/>
      <c r="PTZ163" s="4"/>
      <c r="PUA163" s="4"/>
      <c r="PUB163" s="4"/>
      <c r="PUC163" s="4"/>
      <c r="PUD163" s="4"/>
      <c r="PUE163" s="4"/>
      <c r="PUF163" s="4"/>
      <c r="PUG163" s="4"/>
      <c r="PUH163" s="4"/>
      <c r="PUI163" s="4"/>
      <c r="PUJ163" s="4"/>
      <c r="PUK163" s="4"/>
      <c r="PUL163" s="4"/>
      <c r="PUM163" s="4"/>
      <c r="PUN163" s="4"/>
      <c r="PUO163" s="4"/>
      <c r="PUP163" s="4"/>
      <c r="PUQ163" s="4"/>
      <c r="PUR163" s="4"/>
      <c r="PUS163" s="4"/>
      <c r="PUT163" s="4"/>
      <c r="PUU163" s="4"/>
      <c r="PUV163" s="4"/>
      <c r="PUW163" s="4"/>
      <c r="PUX163" s="4"/>
      <c r="PUY163" s="4"/>
      <c r="PUZ163" s="4"/>
      <c r="PVA163" s="4"/>
      <c r="PVB163" s="4"/>
      <c r="PVC163" s="4"/>
      <c r="PVD163" s="4"/>
      <c r="PVE163" s="4"/>
      <c r="PVF163" s="4"/>
      <c r="PVG163" s="4"/>
      <c r="PVH163" s="4"/>
      <c r="PVI163" s="4"/>
      <c r="PVJ163" s="4"/>
      <c r="PVK163" s="4"/>
      <c r="PVL163" s="4"/>
      <c r="PVM163" s="4"/>
      <c r="PVN163" s="4"/>
      <c r="PVO163" s="4"/>
      <c r="PVP163" s="4"/>
      <c r="PVQ163" s="4"/>
      <c r="PVR163" s="4"/>
      <c r="PVS163" s="4"/>
      <c r="PVT163" s="4"/>
      <c r="PVU163" s="4"/>
      <c r="PVV163" s="4"/>
      <c r="PVW163" s="4"/>
      <c r="PVX163" s="4"/>
      <c r="PVY163" s="4"/>
      <c r="PVZ163" s="4"/>
      <c r="PWA163" s="4"/>
      <c r="PWB163" s="4"/>
      <c r="PWC163" s="4"/>
      <c r="PWD163" s="4"/>
      <c r="PWE163" s="4"/>
      <c r="PWF163" s="4"/>
      <c r="PWG163" s="4"/>
      <c r="PWH163" s="4"/>
      <c r="PWI163" s="4"/>
      <c r="PWJ163" s="4"/>
      <c r="PWK163" s="4"/>
      <c r="PWL163" s="4"/>
      <c r="PWM163" s="4"/>
      <c r="PWN163" s="4"/>
      <c r="PWO163" s="4"/>
      <c r="PWP163" s="4"/>
      <c r="PWQ163" s="4"/>
      <c r="PWR163" s="4"/>
      <c r="PWS163" s="4"/>
      <c r="PWT163" s="4"/>
      <c r="PWU163" s="4"/>
      <c r="PWV163" s="4"/>
      <c r="PWW163" s="4"/>
      <c r="PWX163" s="4"/>
      <c r="PWY163" s="4"/>
      <c r="PWZ163" s="4"/>
      <c r="PXA163" s="4"/>
      <c r="PXB163" s="4"/>
      <c r="PXC163" s="4"/>
      <c r="PXD163" s="4"/>
      <c r="PXE163" s="4"/>
      <c r="PXF163" s="4"/>
      <c r="PXG163" s="4"/>
      <c r="PXH163" s="4"/>
      <c r="PXI163" s="4"/>
      <c r="PXJ163" s="4"/>
      <c r="PXK163" s="4"/>
      <c r="PXL163" s="4"/>
      <c r="PXM163" s="4"/>
      <c r="PXN163" s="4"/>
      <c r="PXO163" s="4"/>
      <c r="PXP163" s="4"/>
      <c r="PXQ163" s="4"/>
      <c r="PXR163" s="4"/>
      <c r="PXS163" s="4"/>
      <c r="PXT163" s="4"/>
      <c r="PXU163" s="4"/>
      <c r="PXV163" s="4"/>
      <c r="PXW163" s="4"/>
      <c r="PXX163" s="4"/>
      <c r="PXY163" s="4"/>
      <c r="PXZ163" s="4"/>
      <c r="PYA163" s="4"/>
      <c r="PYB163" s="4"/>
      <c r="PYC163" s="4"/>
      <c r="PYD163" s="4"/>
      <c r="PYE163" s="4"/>
      <c r="PYF163" s="4"/>
      <c r="PYG163" s="4"/>
      <c r="PYH163" s="4"/>
      <c r="PYI163" s="4"/>
      <c r="PYJ163" s="4"/>
      <c r="PYK163" s="4"/>
      <c r="PYL163" s="4"/>
      <c r="PYM163" s="4"/>
      <c r="PYN163" s="4"/>
      <c r="PYO163" s="4"/>
      <c r="PYP163" s="4"/>
      <c r="PYQ163" s="4"/>
      <c r="PYR163" s="4"/>
      <c r="PYS163" s="4"/>
      <c r="PYT163" s="4"/>
      <c r="PYU163" s="4"/>
      <c r="PYV163" s="4"/>
      <c r="PYW163" s="4"/>
      <c r="PYX163" s="4"/>
      <c r="PYY163" s="4"/>
      <c r="PYZ163" s="4"/>
      <c r="PZA163" s="4"/>
      <c r="PZB163" s="4"/>
      <c r="PZC163" s="4"/>
      <c r="PZD163" s="4"/>
      <c r="PZE163" s="4"/>
      <c r="PZF163" s="4"/>
      <c r="PZG163" s="4"/>
      <c r="PZH163" s="4"/>
      <c r="PZI163" s="4"/>
      <c r="PZJ163" s="4"/>
      <c r="PZK163" s="4"/>
      <c r="PZL163" s="4"/>
      <c r="PZM163" s="4"/>
      <c r="PZN163" s="4"/>
      <c r="PZO163" s="4"/>
      <c r="PZP163" s="4"/>
      <c r="PZQ163" s="4"/>
      <c r="PZR163" s="4"/>
      <c r="PZS163" s="4"/>
      <c r="PZT163" s="4"/>
      <c r="PZU163" s="4"/>
      <c r="PZV163" s="4"/>
      <c r="PZW163" s="4"/>
      <c r="PZX163" s="4"/>
      <c r="PZY163" s="4"/>
      <c r="PZZ163" s="4"/>
      <c r="QAA163" s="4"/>
      <c r="QAB163" s="4"/>
      <c r="QAC163" s="4"/>
      <c r="QAD163" s="4"/>
      <c r="QAE163" s="4"/>
      <c r="QAF163" s="4"/>
      <c r="QAG163" s="4"/>
      <c r="QAH163" s="4"/>
      <c r="QAI163" s="4"/>
      <c r="QAJ163" s="4"/>
      <c r="QAK163" s="4"/>
      <c r="QAL163" s="4"/>
      <c r="QAM163" s="4"/>
      <c r="QAN163" s="4"/>
      <c r="QAO163" s="4"/>
      <c r="QAP163" s="4"/>
      <c r="QAQ163" s="4"/>
      <c r="QAR163" s="4"/>
      <c r="QAS163" s="4"/>
      <c r="QAT163" s="4"/>
      <c r="QAU163" s="4"/>
      <c r="QAV163" s="4"/>
      <c r="QAW163" s="4"/>
      <c r="QAX163" s="4"/>
      <c r="QAY163" s="4"/>
      <c r="QAZ163" s="4"/>
      <c r="QBA163" s="4"/>
      <c r="QBB163" s="4"/>
      <c r="QBC163" s="4"/>
      <c r="QBD163" s="4"/>
      <c r="QBE163" s="4"/>
      <c r="QBF163" s="4"/>
      <c r="QBG163" s="4"/>
      <c r="QBH163" s="4"/>
      <c r="QBI163" s="4"/>
      <c r="QBJ163" s="4"/>
      <c r="QBK163" s="4"/>
      <c r="QBL163" s="4"/>
      <c r="QBM163" s="4"/>
      <c r="QBN163" s="4"/>
      <c r="QBO163" s="4"/>
      <c r="QBP163" s="4"/>
      <c r="QBQ163" s="4"/>
      <c r="QBR163" s="4"/>
      <c r="QBS163" s="4"/>
      <c r="QBT163" s="4"/>
      <c r="QBU163" s="4"/>
      <c r="QBV163" s="4"/>
      <c r="QBW163" s="4"/>
      <c r="QBX163" s="4"/>
      <c r="QBY163" s="4"/>
      <c r="QBZ163" s="4"/>
      <c r="QCA163" s="4"/>
      <c r="QCB163" s="4"/>
      <c r="QCC163" s="4"/>
      <c r="QCD163" s="4"/>
      <c r="QCE163" s="4"/>
      <c r="QCF163" s="4"/>
      <c r="QCG163" s="4"/>
      <c r="QCH163" s="4"/>
      <c r="QCI163" s="4"/>
      <c r="QCJ163" s="4"/>
      <c r="QCK163" s="4"/>
      <c r="QCL163" s="4"/>
      <c r="QCM163" s="4"/>
      <c r="QCN163" s="4"/>
      <c r="QCO163" s="4"/>
      <c r="QCP163" s="4"/>
      <c r="QCQ163" s="4"/>
      <c r="QCR163" s="4"/>
      <c r="QCS163" s="4"/>
      <c r="QCT163" s="4"/>
      <c r="QCU163" s="4"/>
      <c r="QCV163" s="4"/>
      <c r="QCW163" s="4"/>
      <c r="QCX163" s="4"/>
      <c r="QCY163" s="4"/>
      <c r="QCZ163" s="4"/>
      <c r="QDA163" s="4"/>
      <c r="QDB163" s="4"/>
      <c r="QDC163" s="4"/>
      <c r="QDD163" s="4"/>
      <c r="QDE163" s="4"/>
      <c r="QDF163" s="4"/>
      <c r="QDG163" s="4"/>
      <c r="QDH163" s="4"/>
      <c r="QDI163" s="4"/>
      <c r="QDJ163" s="4"/>
      <c r="QDK163" s="4"/>
      <c r="QDL163" s="4"/>
      <c r="QDM163" s="4"/>
      <c r="QDN163" s="4"/>
      <c r="QDO163" s="4"/>
      <c r="QDP163" s="4"/>
      <c r="QDQ163" s="4"/>
      <c r="QDR163" s="4"/>
      <c r="QDS163" s="4"/>
      <c r="QDT163" s="4"/>
      <c r="QDU163" s="4"/>
      <c r="QDV163" s="4"/>
      <c r="QDW163" s="4"/>
      <c r="QDX163" s="4"/>
      <c r="QDY163" s="4"/>
      <c r="QDZ163" s="4"/>
      <c r="QEA163" s="4"/>
      <c r="QEB163" s="4"/>
      <c r="QEC163" s="4"/>
      <c r="QED163" s="4"/>
      <c r="QEE163" s="4"/>
      <c r="QEF163" s="4"/>
      <c r="QEG163" s="4"/>
      <c r="QEH163" s="4"/>
      <c r="QEI163" s="4"/>
      <c r="QEJ163" s="4"/>
      <c r="QEK163" s="4"/>
      <c r="QEL163" s="4"/>
      <c r="QEM163" s="4"/>
      <c r="QEN163" s="4"/>
      <c r="QEO163" s="4"/>
      <c r="QEP163" s="4"/>
      <c r="QEQ163" s="4"/>
      <c r="QER163" s="4"/>
      <c r="QES163" s="4"/>
      <c r="QET163" s="4"/>
      <c r="QEU163" s="4"/>
      <c r="QEV163" s="4"/>
      <c r="QEW163" s="4"/>
      <c r="QEX163" s="4"/>
      <c r="QEY163" s="4"/>
      <c r="QEZ163" s="4"/>
      <c r="QFA163" s="4"/>
      <c r="QFB163" s="4"/>
      <c r="QFC163" s="4"/>
      <c r="QFD163" s="4"/>
      <c r="QFE163" s="4"/>
      <c r="QFF163" s="4"/>
      <c r="QFG163" s="4"/>
      <c r="QFH163" s="4"/>
      <c r="QFI163" s="4"/>
      <c r="QFJ163" s="4"/>
      <c r="QFK163" s="4"/>
      <c r="QFL163" s="4"/>
      <c r="QFM163" s="4"/>
      <c r="QFN163" s="4"/>
      <c r="QFO163" s="4"/>
      <c r="QFP163" s="4"/>
      <c r="QFQ163" s="4"/>
      <c r="QFR163" s="4"/>
      <c r="QFS163" s="4"/>
      <c r="QFT163" s="4"/>
      <c r="QFU163" s="4"/>
      <c r="QFV163" s="4"/>
      <c r="QFW163" s="4"/>
      <c r="QFX163" s="4"/>
      <c r="QFY163" s="4"/>
      <c r="QFZ163" s="4"/>
      <c r="QGA163" s="4"/>
      <c r="QGB163" s="4"/>
      <c r="QGC163" s="4"/>
      <c r="QGD163" s="4"/>
      <c r="QGE163" s="4"/>
      <c r="QGF163" s="4"/>
      <c r="QGG163" s="4"/>
      <c r="QGH163" s="4"/>
      <c r="QGI163" s="4"/>
      <c r="QGJ163" s="4"/>
      <c r="QGK163" s="4"/>
      <c r="QGL163" s="4"/>
      <c r="QGM163" s="4"/>
      <c r="QGN163" s="4"/>
      <c r="QGO163" s="4"/>
      <c r="QGP163" s="4"/>
      <c r="QGQ163" s="4"/>
      <c r="QGR163" s="4"/>
      <c r="QGS163" s="4"/>
      <c r="QGT163" s="4"/>
      <c r="QGU163" s="4"/>
      <c r="QGV163" s="4"/>
      <c r="QGW163" s="4"/>
      <c r="QGX163" s="4"/>
      <c r="QGY163" s="4"/>
      <c r="QGZ163" s="4"/>
      <c r="QHA163" s="4"/>
      <c r="QHB163" s="4"/>
      <c r="QHC163" s="4"/>
      <c r="QHD163" s="4"/>
      <c r="QHE163" s="4"/>
      <c r="QHF163" s="4"/>
      <c r="QHG163" s="4"/>
      <c r="QHH163" s="4"/>
      <c r="QHI163" s="4"/>
      <c r="QHJ163" s="4"/>
      <c r="QHK163" s="4"/>
      <c r="QHL163" s="4"/>
      <c r="QHM163" s="4"/>
      <c r="QHN163" s="4"/>
      <c r="QHO163" s="4"/>
      <c r="QHP163" s="4"/>
      <c r="QHQ163" s="4"/>
      <c r="QHR163" s="4"/>
      <c r="QHS163" s="4"/>
      <c r="QHT163" s="4"/>
      <c r="QHU163" s="4"/>
      <c r="QHV163" s="4"/>
      <c r="QHW163" s="4"/>
      <c r="QHX163" s="4"/>
      <c r="QHY163" s="4"/>
      <c r="QHZ163" s="4"/>
      <c r="QIA163" s="4"/>
      <c r="QIB163" s="4"/>
      <c r="QIC163" s="4"/>
      <c r="QID163" s="4"/>
      <c r="QIE163" s="4"/>
      <c r="QIF163" s="4"/>
      <c r="QIG163" s="4"/>
      <c r="QIH163" s="4"/>
      <c r="QII163" s="4"/>
      <c r="QIJ163" s="4"/>
      <c r="QIK163" s="4"/>
      <c r="QIL163" s="4"/>
      <c r="QIM163" s="4"/>
      <c r="QIN163" s="4"/>
      <c r="QIO163" s="4"/>
      <c r="QIP163" s="4"/>
      <c r="QIQ163" s="4"/>
      <c r="QIR163" s="4"/>
      <c r="QIS163" s="4"/>
      <c r="QIT163" s="4"/>
      <c r="QIU163" s="4"/>
      <c r="QIV163" s="4"/>
      <c r="QIW163" s="4"/>
      <c r="QIX163" s="4"/>
      <c r="QIY163" s="4"/>
      <c r="QIZ163" s="4"/>
      <c r="QJA163" s="4"/>
      <c r="QJB163" s="4"/>
      <c r="QJC163" s="4"/>
      <c r="QJD163" s="4"/>
      <c r="QJE163" s="4"/>
      <c r="QJF163" s="4"/>
      <c r="QJG163" s="4"/>
      <c r="QJH163" s="4"/>
      <c r="QJI163" s="4"/>
      <c r="QJJ163" s="4"/>
      <c r="QJK163" s="4"/>
      <c r="QJL163" s="4"/>
      <c r="QJM163" s="4"/>
      <c r="QJN163" s="4"/>
      <c r="QJO163" s="4"/>
      <c r="QJP163" s="4"/>
      <c r="QJQ163" s="4"/>
      <c r="QJR163" s="4"/>
      <c r="QJS163" s="4"/>
      <c r="QJT163" s="4"/>
      <c r="QJU163" s="4"/>
      <c r="QJV163" s="4"/>
      <c r="QJW163" s="4"/>
      <c r="QJX163" s="4"/>
      <c r="QJY163" s="4"/>
      <c r="QJZ163" s="4"/>
      <c r="QKA163" s="4"/>
      <c r="QKB163" s="4"/>
      <c r="QKC163" s="4"/>
      <c r="QKD163" s="4"/>
      <c r="QKE163" s="4"/>
      <c r="QKF163" s="4"/>
      <c r="QKG163" s="4"/>
      <c r="QKH163" s="4"/>
      <c r="QKI163" s="4"/>
      <c r="QKJ163" s="4"/>
      <c r="QKK163" s="4"/>
      <c r="QKL163" s="4"/>
      <c r="QKM163" s="4"/>
      <c r="QKN163" s="4"/>
      <c r="QKO163" s="4"/>
      <c r="QKP163" s="4"/>
      <c r="QKQ163" s="4"/>
      <c r="QKR163" s="4"/>
      <c r="QKS163" s="4"/>
      <c r="QKT163" s="4"/>
      <c r="QKU163" s="4"/>
      <c r="QKV163" s="4"/>
      <c r="QKW163" s="4"/>
      <c r="QKX163" s="4"/>
      <c r="QKY163" s="4"/>
      <c r="QKZ163" s="4"/>
      <c r="QLA163" s="4"/>
      <c r="QLB163" s="4"/>
      <c r="QLC163" s="4"/>
      <c r="QLD163" s="4"/>
      <c r="QLE163" s="4"/>
      <c r="QLF163" s="4"/>
      <c r="QLG163" s="4"/>
      <c r="QLH163" s="4"/>
      <c r="QLI163" s="4"/>
      <c r="QLJ163" s="4"/>
      <c r="QLK163" s="4"/>
      <c r="QLL163" s="4"/>
      <c r="QLM163" s="4"/>
      <c r="QLN163" s="4"/>
      <c r="QLO163" s="4"/>
      <c r="QLP163" s="4"/>
      <c r="QLQ163" s="4"/>
      <c r="QLR163" s="4"/>
      <c r="QLS163" s="4"/>
      <c r="QLT163" s="4"/>
      <c r="QLU163" s="4"/>
      <c r="QLV163" s="4"/>
      <c r="QLW163" s="4"/>
      <c r="QLX163" s="4"/>
      <c r="QLY163" s="4"/>
      <c r="QLZ163" s="4"/>
      <c r="QMA163" s="4"/>
      <c r="QMB163" s="4"/>
      <c r="QMC163" s="4"/>
      <c r="QMD163" s="4"/>
      <c r="QME163" s="4"/>
      <c r="QMF163" s="4"/>
      <c r="QMG163" s="4"/>
      <c r="QMH163" s="4"/>
      <c r="QMI163" s="4"/>
      <c r="QMJ163" s="4"/>
      <c r="QMK163" s="4"/>
      <c r="QML163" s="4"/>
      <c r="QMM163" s="4"/>
      <c r="QMN163" s="4"/>
      <c r="QMO163" s="4"/>
      <c r="QMP163" s="4"/>
      <c r="QMQ163" s="4"/>
      <c r="QMR163" s="4"/>
      <c r="QMS163" s="4"/>
      <c r="QMT163" s="4"/>
      <c r="QMU163" s="4"/>
      <c r="QMV163" s="4"/>
      <c r="QMW163" s="4"/>
      <c r="QMX163" s="4"/>
      <c r="QMY163" s="4"/>
      <c r="QMZ163" s="4"/>
      <c r="QNA163" s="4"/>
      <c r="QNB163" s="4"/>
      <c r="QNC163" s="4"/>
      <c r="QND163" s="4"/>
      <c r="QNE163" s="4"/>
      <c r="QNF163" s="4"/>
      <c r="QNG163" s="4"/>
      <c r="QNH163" s="4"/>
      <c r="QNI163" s="4"/>
      <c r="QNJ163" s="4"/>
      <c r="QNK163" s="4"/>
      <c r="QNL163" s="4"/>
      <c r="QNM163" s="4"/>
      <c r="QNN163" s="4"/>
      <c r="QNO163" s="4"/>
      <c r="QNP163" s="4"/>
      <c r="QNQ163" s="4"/>
      <c r="QNR163" s="4"/>
      <c r="QNS163" s="4"/>
      <c r="QNT163" s="4"/>
      <c r="QNU163" s="4"/>
      <c r="QNV163" s="4"/>
      <c r="QNW163" s="4"/>
      <c r="QNX163" s="4"/>
      <c r="QNY163" s="4"/>
      <c r="QNZ163" s="4"/>
      <c r="QOA163" s="4"/>
      <c r="QOB163" s="4"/>
      <c r="QOC163" s="4"/>
      <c r="QOD163" s="4"/>
      <c r="QOE163" s="4"/>
      <c r="QOF163" s="4"/>
      <c r="QOG163" s="4"/>
      <c r="QOH163" s="4"/>
      <c r="QOI163" s="4"/>
      <c r="QOJ163" s="4"/>
      <c r="QOK163" s="4"/>
      <c r="QOL163" s="4"/>
      <c r="QOM163" s="4"/>
      <c r="QON163" s="4"/>
      <c r="QOO163" s="4"/>
      <c r="QOP163" s="4"/>
      <c r="QOQ163" s="4"/>
      <c r="QOR163" s="4"/>
      <c r="QOS163" s="4"/>
      <c r="QOT163" s="4"/>
      <c r="QOU163" s="4"/>
      <c r="QOV163" s="4"/>
      <c r="QOW163" s="4"/>
      <c r="QOX163" s="4"/>
      <c r="QOY163" s="4"/>
      <c r="QOZ163" s="4"/>
      <c r="QPA163" s="4"/>
      <c r="QPB163" s="4"/>
      <c r="QPC163" s="4"/>
      <c r="QPD163" s="4"/>
      <c r="QPE163" s="4"/>
      <c r="QPF163" s="4"/>
      <c r="QPG163" s="4"/>
      <c r="QPH163" s="4"/>
      <c r="QPI163" s="4"/>
      <c r="QPJ163" s="4"/>
      <c r="QPK163" s="4"/>
      <c r="QPL163" s="4"/>
      <c r="QPM163" s="4"/>
      <c r="QPN163" s="4"/>
      <c r="QPO163" s="4"/>
      <c r="QPP163" s="4"/>
      <c r="QPQ163" s="4"/>
      <c r="QPR163" s="4"/>
      <c r="QPS163" s="4"/>
      <c r="QPT163" s="4"/>
      <c r="QPU163" s="4"/>
      <c r="QPV163" s="4"/>
      <c r="QPW163" s="4"/>
      <c r="QPX163" s="4"/>
      <c r="QPY163" s="4"/>
      <c r="QPZ163" s="4"/>
      <c r="QQA163" s="4"/>
      <c r="QQB163" s="4"/>
      <c r="QQC163" s="4"/>
      <c r="QQD163" s="4"/>
      <c r="QQE163" s="4"/>
      <c r="QQF163" s="4"/>
      <c r="QQG163" s="4"/>
      <c r="QQH163" s="4"/>
      <c r="QQI163" s="4"/>
      <c r="QQJ163" s="4"/>
      <c r="QQK163" s="4"/>
      <c r="QQL163" s="4"/>
      <c r="QQM163" s="4"/>
      <c r="QQN163" s="4"/>
      <c r="QQO163" s="4"/>
      <c r="QQP163" s="4"/>
      <c r="QQQ163" s="4"/>
      <c r="QQR163" s="4"/>
      <c r="QQS163" s="4"/>
      <c r="QQT163" s="4"/>
      <c r="QQU163" s="4"/>
      <c r="QQV163" s="4"/>
      <c r="QQW163" s="4"/>
      <c r="QQX163" s="4"/>
      <c r="QQY163" s="4"/>
      <c r="QQZ163" s="4"/>
      <c r="QRA163" s="4"/>
      <c r="QRB163" s="4"/>
      <c r="QRC163" s="4"/>
      <c r="QRD163" s="4"/>
      <c r="QRE163" s="4"/>
      <c r="QRF163" s="4"/>
      <c r="QRG163" s="4"/>
      <c r="QRH163" s="4"/>
      <c r="QRI163" s="4"/>
      <c r="QRJ163" s="4"/>
      <c r="QRK163" s="4"/>
      <c r="QRL163" s="4"/>
      <c r="QRM163" s="4"/>
      <c r="QRN163" s="4"/>
      <c r="QRO163" s="4"/>
      <c r="QRP163" s="4"/>
      <c r="QRQ163" s="4"/>
      <c r="QRR163" s="4"/>
      <c r="QRS163" s="4"/>
      <c r="QRT163" s="4"/>
      <c r="QRU163" s="4"/>
      <c r="QRV163" s="4"/>
      <c r="QRW163" s="4"/>
      <c r="QRX163" s="4"/>
      <c r="QRY163" s="4"/>
      <c r="QRZ163" s="4"/>
      <c r="QSA163" s="4"/>
      <c r="QSB163" s="4"/>
      <c r="QSC163" s="4"/>
      <c r="QSD163" s="4"/>
      <c r="QSE163" s="4"/>
      <c r="QSF163" s="4"/>
      <c r="QSG163" s="4"/>
      <c r="QSH163" s="4"/>
      <c r="QSI163" s="4"/>
      <c r="QSJ163" s="4"/>
      <c r="QSK163" s="4"/>
      <c r="QSL163" s="4"/>
      <c r="QSM163" s="4"/>
      <c r="QSN163" s="4"/>
      <c r="QSO163" s="4"/>
      <c r="QSP163" s="4"/>
      <c r="QSQ163" s="4"/>
      <c r="QSR163" s="4"/>
      <c r="QSS163" s="4"/>
      <c r="QST163" s="4"/>
      <c r="QSU163" s="4"/>
      <c r="QSV163" s="4"/>
      <c r="QSW163" s="4"/>
      <c r="QSX163" s="4"/>
      <c r="QSY163" s="4"/>
      <c r="QSZ163" s="4"/>
      <c r="QTA163" s="4"/>
      <c r="QTB163" s="4"/>
      <c r="QTC163" s="4"/>
      <c r="QTD163" s="4"/>
      <c r="QTE163" s="4"/>
      <c r="QTF163" s="4"/>
      <c r="QTG163" s="4"/>
      <c r="QTH163" s="4"/>
      <c r="QTI163" s="4"/>
      <c r="QTJ163" s="4"/>
      <c r="QTK163" s="4"/>
      <c r="QTL163" s="4"/>
      <c r="QTM163" s="4"/>
      <c r="QTN163" s="4"/>
      <c r="QTO163" s="4"/>
      <c r="QTP163" s="4"/>
      <c r="QTQ163" s="4"/>
      <c r="QTR163" s="4"/>
      <c r="QTS163" s="4"/>
      <c r="QTT163" s="4"/>
      <c r="QTU163" s="4"/>
      <c r="QTV163" s="4"/>
      <c r="QTW163" s="4"/>
      <c r="QTX163" s="4"/>
      <c r="QTY163" s="4"/>
      <c r="QTZ163" s="4"/>
      <c r="QUA163" s="4"/>
      <c r="QUB163" s="4"/>
      <c r="QUC163" s="4"/>
      <c r="QUD163" s="4"/>
      <c r="QUE163" s="4"/>
      <c r="QUF163" s="4"/>
      <c r="QUG163" s="4"/>
      <c r="QUH163" s="4"/>
      <c r="QUI163" s="4"/>
      <c r="QUJ163" s="4"/>
      <c r="QUK163" s="4"/>
      <c r="QUL163" s="4"/>
      <c r="QUM163" s="4"/>
      <c r="QUN163" s="4"/>
      <c r="QUO163" s="4"/>
      <c r="QUP163" s="4"/>
      <c r="QUQ163" s="4"/>
      <c r="QUR163" s="4"/>
      <c r="QUS163" s="4"/>
      <c r="QUT163" s="4"/>
      <c r="QUU163" s="4"/>
      <c r="QUV163" s="4"/>
      <c r="QUW163" s="4"/>
      <c r="QUX163" s="4"/>
      <c r="QUY163" s="4"/>
      <c r="QUZ163" s="4"/>
      <c r="QVA163" s="4"/>
      <c r="QVB163" s="4"/>
      <c r="QVC163" s="4"/>
      <c r="QVD163" s="4"/>
      <c r="QVE163" s="4"/>
      <c r="QVF163" s="4"/>
      <c r="QVG163" s="4"/>
      <c r="QVH163" s="4"/>
      <c r="QVI163" s="4"/>
      <c r="QVJ163" s="4"/>
      <c r="QVK163" s="4"/>
      <c r="QVL163" s="4"/>
      <c r="QVM163" s="4"/>
      <c r="QVN163" s="4"/>
      <c r="QVO163" s="4"/>
      <c r="QVP163" s="4"/>
      <c r="QVQ163" s="4"/>
      <c r="QVR163" s="4"/>
      <c r="QVS163" s="4"/>
      <c r="QVT163" s="4"/>
      <c r="QVU163" s="4"/>
      <c r="QVV163" s="4"/>
      <c r="QVW163" s="4"/>
      <c r="QVX163" s="4"/>
      <c r="QVY163" s="4"/>
      <c r="QVZ163" s="4"/>
      <c r="QWA163" s="4"/>
      <c r="QWB163" s="4"/>
      <c r="QWC163" s="4"/>
      <c r="QWD163" s="4"/>
      <c r="QWE163" s="4"/>
      <c r="QWF163" s="4"/>
      <c r="QWG163" s="4"/>
      <c r="QWH163" s="4"/>
      <c r="QWI163" s="4"/>
      <c r="QWJ163" s="4"/>
      <c r="QWK163" s="4"/>
      <c r="QWL163" s="4"/>
      <c r="QWM163" s="4"/>
      <c r="QWN163" s="4"/>
      <c r="QWO163" s="4"/>
      <c r="QWP163" s="4"/>
      <c r="QWQ163" s="4"/>
      <c r="QWR163" s="4"/>
      <c r="QWS163" s="4"/>
      <c r="QWT163" s="4"/>
      <c r="QWU163" s="4"/>
      <c r="QWV163" s="4"/>
      <c r="QWW163" s="4"/>
      <c r="QWX163" s="4"/>
      <c r="QWY163" s="4"/>
      <c r="QWZ163" s="4"/>
      <c r="QXA163" s="4"/>
      <c r="QXB163" s="4"/>
      <c r="QXC163" s="4"/>
      <c r="QXD163" s="4"/>
      <c r="QXE163" s="4"/>
      <c r="QXF163" s="4"/>
      <c r="QXG163" s="4"/>
      <c r="QXH163" s="4"/>
      <c r="QXI163" s="4"/>
      <c r="QXJ163" s="4"/>
      <c r="QXK163" s="4"/>
      <c r="QXL163" s="4"/>
      <c r="QXM163" s="4"/>
      <c r="QXN163" s="4"/>
      <c r="QXO163" s="4"/>
      <c r="QXP163" s="4"/>
      <c r="QXQ163" s="4"/>
      <c r="QXR163" s="4"/>
      <c r="QXS163" s="4"/>
      <c r="QXT163" s="4"/>
      <c r="QXU163" s="4"/>
      <c r="QXV163" s="4"/>
      <c r="QXW163" s="4"/>
      <c r="QXX163" s="4"/>
      <c r="QXY163" s="4"/>
      <c r="QXZ163" s="4"/>
      <c r="QYA163" s="4"/>
      <c r="QYB163" s="4"/>
      <c r="QYC163" s="4"/>
      <c r="QYD163" s="4"/>
      <c r="QYE163" s="4"/>
      <c r="QYF163" s="4"/>
      <c r="QYG163" s="4"/>
      <c r="QYH163" s="4"/>
      <c r="QYI163" s="4"/>
      <c r="QYJ163" s="4"/>
      <c r="QYK163" s="4"/>
      <c r="QYL163" s="4"/>
      <c r="QYM163" s="4"/>
      <c r="QYN163" s="4"/>
      <c r="QYO163" s="4"/>
      <c r="QYP163" s="4"/>
      <c r="QYQ163" s="4"/>
      <c r="QYR163" s="4"/>
      <c r="QYS163" s="4"/>
      <c r="QYT163" s="4"/>
      <c r="QYU163" s="4"/>
      <c r="QYV163" s="4"/>
      <c r="QYW163" s="4"/>
      <c r="QYX163" s="4"/>
      <c r="QYY163" s="4"/>
      <c r="QYZ163" s="4"/>
      <c r="QZA163" s="4"/>
      <c r="QZB163" s="4"/>
      <c r="QZC163" s="4"/>
      <c r="QZD163" s="4"/>
      <c r="QZE163" s="4"/>
      <c r="QZF163" s="4"/>
      <c r="QZG163" s="4"/>
      <c r="QZH163" s="4"/>
      <c r="QZI163" s="4"/>
      <c r="QZJ163" s="4"/>
      <c r="QZK163" s="4"/>
      <c r="QZL163" s="4"/>
      <c r="QZM163" s="4"/>
      <c r="QZN163" s="4"/>
      <c r="QZO163" s="4"/>
      <c r="QZP163" s="4"/>
      <c r="QZQ163" s="4"/>
      <c r="QZR163" s="4"/>
      <c r="QZS163" s="4"/>
      <c r="QZT163" s="4"/>
      <c r="QZU163" s="4"/>
      <c r="QZV163" s="4"/>
      <c r="QZW163" s="4"/>
      <c r="QZX163" s="4"/>
      <c r="QZY163" s="4"/>
      <c r="QZZ163" s="4"/>
      <c r="RAA163" s="4"/>
      <c r="RAB163" s="4"/>
      <c r="RAC163" s="4"/>
      <c r="RAD163" s="4"/>
      <c r="RAE163" s="4"/>
      <c r="RAF163" s="4"/>
      <c r="RAG163" s="4"/>
      <c r="RAH163" s="4"/>
      <c r="RAI163" s="4"/>
      <c r="RAJ163" s="4"/>
      <c r="RAK163" s="4"/>
      <c r="RAL163" s="4"/>
      <c r="RAM163" s="4"/>
      <c r="RAN163" s="4"/>
      <c r="RAO163" s="4"/>
      <c r="RAP163" s="4"/>
      <c r="RAQ163" s="4"/>
      <c r="RAR163" s="4"/>
      <c r="RAS163" s="4"/>
      <c r="RAT163" s="4"/>
      <c r="RAU163" s="4"/>
      <c r="RAV163" s="4"/>
      <c r="RAW163" s="4"/>
      <c r="RAX163" s="4"/>
      <c r="RAY163" s="4"/>
      <c r="RAZ163" s="4"/>
      <c r="RBA163" s="4"/>
      <c r="RBB163" s="4"/>
      <c r="RBC163" s="4"/>
      <c r="RBD163" s="4"/>
      <c r="RBE163" s="4"/>
      <c r="RBF163" s="4"/>
      <c r="RBG163" s="4"/>
      <c r="RBH163" s="4"/>
      <c r="RBI163" s="4"/>
      <c r="RBJ163" s="4"/>
      <c r="RBK163" s="4"/>
      <c r="RBL163" s="4"/>
      <c r="RBM163" s="4"/>
      <c r="RBN163" s="4"/>
      <c r="RBO163" s="4"/>
      <c r="RBP163" s="4"/>
      <c r="RBQ163" s="4"/>
      <c r="RBR163" s="4"/>
      <c r="RBS163" s="4"/>
      <c r="RBT163" s="4"/>
      <c r="RBU163" s="4"/>
      <c r="RBV163" s="4"/>
      <c r="RBW163" s="4"/>
      <c r="RBX163" s="4"/>
      <c r="RBY163" s="4"/>
      <c r="RBZ163" s="4"/>
      <c r="RCA163" s="4"/>
      <c r="RCB163" s="4"/>
      <c r="RCC163" s="4"/>
      <c r="RCD163" s="4"/>
      <c r="RCE163" s="4"/>
      <c r="RCF163" s="4"/>
      <c r="RCG163" s="4"/>
      <c r="RCH163" s="4"/>
      <c r="RCI163" s="4"/>
      <c r="RCJ163" s="4"/>
      <c r="RCK163" s="4"/>
      <c r="RCL163" s="4"/>
      <c r="RCM163" s="4"/>
      <c r="RCN163" s="4"/>
      <c r="RCO163" s="4"/>
      <c r="RCP163" s="4"/>
      <c r="RCQ163" s="4"/>
      <c r="RCR163" s="4"/>
      <c r="RCS163" s="4"/>
      <c r="RCT163" s="4"/>
      <c r="RCU163" s="4"/>
      <c r="RCV163" s="4"/>
      <c r="RCW163" s="4"/>
      <c r="RCX163" s="4"/>
      <c r="RCY163" s="4"/>
      <c r="RCZ163" s="4"/>
      <c r="RDA163" s="4"/>
      <c r="RDB163" s="4"/>
      <c r="RDC163" s="4"/>
      <c r="RDD163" s="4"/>
      <c r="RDE163" s="4"/>
      <c r="RDF163" s="4"/>
      <c r="RDG163" s="4"/>
      <c r="RDH163" s="4"/>
      <c r="RDI163" s="4"/>
      <c r="RDJ163" s="4"/>
      <c r="RDK163" s="4"/>
      <c r="RDL163" s="4"/>
      <c r="RDM163" s="4"/>
      <c r="RDN163" s="4"/>
      <c r="RDO163" s="4"/>
      <c r="RDP163" s="4"/>
      <c r="RDQ163" s="4"/>
      <c r="RDR163" s="4"/>
      <c r="RDS163" s="4"/>
      <c r="RDT163" s="4"/>
      <c r="RDU163" s="4"/>
      <c r="RDV163" s="4"/>
      <c r="RDW163" s="4"/>
      <c r="RDX163" s="4"/>
      <c r="RDY163" s="4"/>
      <c r="RDZ163" s="4"/>
      <c r="REA163" s="4"/>
      <c r="REB163" s="4"/>
      <c r="REC163" s="4"/>
      <c r="RED163" s="4"/>
      <c r="REE163" s="4"/>
      <c r="REF163" s="4"/>
      <c r="REG163" s="4"/>
      <c r="REH163" s="4"/>
      <c r="REI163" s="4"/>
      <c r="REJ163" s="4"/>
      <c r="REK163" s="4"/>
      <c r="REL163" s="4"/>
      <c r="REM163" s="4"/>
      <c r="REN163" s="4"/>
      <c r="REO163" s="4"/>
      <c r="REP163" s="4"/>
      <c r="REQ163" s="4"/>
      <c r="RER163" s="4"/>
      <c r="RES163" s="4"/>
      <c r="RET163" s="4"/>
      <c r="REU163" s="4"/>
      <c r="REV163" s="4"/>
      <c r="REW163" s="4"/>
      <c r="REX163" s="4"/>
      <c r="REY163" s="4"/>
      <c r="REZ163" s="4"/>
      <c r="RFA163" s="4"/>
      <c r="RFB163" s="4"/>
      <c r="RFC163" s="4"/>
      <c r="RFD163" s="4"/>
      <c r="RFE163" s="4"/>
      <c r="RFF163" s="4"/>
      <c r="RFG163" s="4"/>
      <c r="RFH163" s="4"/>
      <c r="RFI163" s="4"/>
      <c r="RFJ163" s="4"/>
      <c r="RFK163" s="4"/>
      <c r="RFL163" s="4"/>
      <c r="RFM163" s="4"/>
      <c r="RFN163" s="4"/>
      <c r="RFO163" s="4"/>
      <c r="RFP163" s="4"/>
      <c r="RFQ163" s="4"/>
      <c r="RFR163" s="4"/>
      <c r="RFS163" s="4"/>
      <c r="RFT163" s="4"/>
      <c r="RFU163" s="4"/>
      <c r="RFV163" s="4"/>
      <c r="RFW163" s="4"/>
      <c r="RFX163" s="4"/>
      <c r="RFY163" s="4"/>
      <c r="RFZ163" s="4"/>
      <c r="RGA163" s="4"/>
      <c r="RGB163" s="4"/>
      <c r="RGC163" s="4"/>
      <c r="RGD163" s="4"/>
      <c r="RGE163" s="4"/>
      <c r="RGF163" s="4"/>
      <c r="RGG163" s="4"/>
      <c r="RGH163" s="4"/>
      <c r="RGI163" s="4"/>
      <c r="RGJ163" s="4"/>
      <c r="RGK163" s="4"/>
      <c r="RGL163" s="4"/>
      <c r="RGM163" s="4"/>
      <c r="RGN163" s="4"/>
      <c r="RGO163" s="4"/>
      <c r="RGP163" s="4"/>
      <c r="RGQ163" s="4"/>
      <c r="RGR163" s="4"/>
      <c r="RGS163" s="4"/>
      <c r="RGT163" s="4"/>
      <c r="RGU163" s="4"/>
      <c r="RGV163" s="4"/>
      <c r="RGW163" s="4"/>
      <c r="RGX163" s="4"/>
      <c r="RGY163" s="4"/>
      <c r="RGZ163" s="4"/>
      <c r="RHA163" s="4"/>
      <c r="RHB163" s="4"/>
      <c r="RHC163" s="4"/>
      <c r="RHD163" s="4"/>
      <c r="RHE163" s="4"/>
      <c r="RHF163" s="4"/>
      <c r="RHG163" s="4"/>
      <c r="RHH163" s="4"/>
      <c r="RHI163" s="4"/>
      <c r="RHJ163" s="4"/>
      <c r="RHK163" s="4"/>
      <c r="RHL163" s="4"/>
      <c r="RHM163" s="4"/>
      <c r="RHN163" s="4"/>
      <c r="RHO163" s="4"/>
      <c r="RHP163" s="4"/>
      <c r="RHQ163" s="4"/>
      <c r="RHR163" s="4"/>
      <c r="RHS163" s="4"/>
      <c r="RHT163" s="4"/>
      <c r="RHU163" s="4"/>
      <c r="RHV163" s="4"/>
      <c r="RHW163" s="4"/>
      <c r="RHX163" s="4"/>
      <c r="RHY163" s="4"/>
      <c r="RHZ163" s="4"/>
      <c r="RIA163" s="4"/>
      <c r="RIB163" s="4"/>
      <c r="RIC163" s="4"/>
      <c r="RID163" s="4"/>
      <c r="RIE163" s="4"/>
      <c r="RIF163" s="4"/>
      <c r="RIG163" s="4"/>
      <c r="RIH163" s="4"/>
      <c r="RII163" s="4"/>
      <c r="RIJ163" s="4"/>
      <c r="RIK163" s="4"/>
      <c r="RIL163" s="4"/>
      <c r="RIM163" s="4"/>
      <c r="RIN163" s="4"/>
      <c r="RIO163" s="4"/>
      <c r="RIP163" s="4"/>
      <c r="RIQ163" s="4"/>
      <c r="RIR163" s="4"/>
      <c r="RIS163" s="4"/>
      <c r="RIT163" s="4"/>
      <c r="RIU163" s="4"/>
      <c r="RIV163" s="4"/>
      <c r="RIW163" s="4"/>
      <c r="RIX163" s="4"/>
      <c r="RIY163" s="4"/>
      <c r="RIZ163" s="4"/>
      <c r="RJA163" s="4"/>
      <c r="RJB163" s="4"/>
      <c r="RJC163" s="4"/>
      <c r="RJD163" s="4"/>
      <c r="RJE163" s="4"/>
      <c r="RJF163" s="4"/>
      <c r="RJG163" s="4"/>
      <c r="RJH163" s="4"/>
      <c r="RJI163" s="4"/>
      <c r="RJJ163" s="4"/>
      <c r="RJK163" s="4"/>
      <c r="RJL163" s="4"/>
      <c r="RJM163" s="4"/>
      <c r="RJN163" s="4"/>
      <c r="RJO163" s="4"/>
      <c r="RJP163" s="4"/>
      <c r="RJQ163" s="4"/>
      <c r="RJR163" s="4"/>
      <c r="RJS163" s="4"/>
      <c r="RJT163" s="4"/>
      <c r="RJU163" s="4"/>
      <c r="RJV163" s="4"/>
      <c r="RJW163" s="4"/>
      <c r="RJX163" s="4"/>
      <c r="RJY163" s="4"/>
      <c r="RJZ163" s="4"/>
      <c r="RKA163" s="4"/>
      <c r="RKB163" s="4"/>
      <c r="RKC163" s="4"/>
      <c r="RKD163" s="4"/>
      <c r="RKE163" s="4"/>
      <c r="RKF163" s="4"/>
      <c r="RKG163" s="4"/>
      <c r="RKH163" s="4"/>
      <c r="RKI163" s="4"/>
      <c r="RKJ163" s="4"/>
      <c r="RKK163" s="4"/>
      <c r="RKL163" s="4"/>
      <c r="RKM163" s="4"/>
      <c r="RKN163" s="4"/>
      <c r="RKO163" s="4"/>
      <c r="RKP163" s="4"/>
      <c r="RKQ163" s="4"/>
      <c r="RKR163" s="4"/>
      <c r="RKS163" s="4"/>
      <c r="RKT163" s="4"/>
      <c r="RKU163" s="4"/>
      <c r="RKV163" s="4"/>
      <c r="RKW163" s="4"/>
      <c r="RKX163" s="4"/>
      <c r="RKY163" s="4"/>
      <c r="RKZ163" s="4"/>
      <c r="RLA163" s="4"/>
      <c r="RLB163" s="4"/>
      <c r="RLC163" s="4"/>
      <c r="RLD163" s="4"/>
      <c r="RLE163" s="4"/>
      <c r="RLF163" s="4"/>
      <c r="RLG163" s="4"/>
      <c r="RLH163" s="4"/>
      <c r="RLI163" s="4"/>
      <c r="RLJ163" s="4"/>
      <c r="RLK163" s="4"/>
      <c r="RLL163" s="4"/>
      <c r="RLM163" s="4"/>
      <c r="RLN163" s="4"/>
      <c r="RLO163" s="4"/>
      <c r="RLP163" s="4"/>
      <c r="RLQ163" s="4"/>
      <c r="RLR163" s="4"/>
      <c r="RLS163" s="4"/>
      <c r="RLT163" s="4"/>
      <c r="RLU163" s="4"/>
      <c r="RLV163" s="4"/>
      <c r="RLW163" s="4"/>
      <c r="RLX163" s="4"/>
      <c r="RLY163" s="4"/>
      <c r="RLZ163" s="4"/>
      <c r="RMA163" s="4"/>
      <c r="RMB163" s="4"/>
      <c r="RMC163" s="4"/>
      <c r="RMD163" s="4"/>
      <c r="RME163" s="4"/>
      <c r="RMF163" s="4"/>
      <c r="RMG163" s="4"/>
      <c r="RMH163" s="4"/>
      <c r="RMI163" s="4"/>
      <c r="RMJ163" s="4"/>
      <c r="RMK163" s="4"/>
      <c r="RML163" s="4"/>
      <c r="RMM163" s="4"/>
      <c r="RMN163" s="4"/>
      <c r="RMO163" s="4"/>
      <c r="RMP163" s="4"/>
      <c r="RMQ163" s="4"/>
      <c r="RMR163" s="4"/>
      <c r="RMS163" s="4"/>
      <c r="RMT163" s="4"/>
      <c r="RMU163" s="4"/>
      <c r="RMV163" s="4"/>
      <c r="RMW163" s="4"/>
      <c r="RMX163" s="4"/>
      <c r="RMY163" s="4"/>
      <c r="RMZ163" s="4"/>
      <c r="RNA163" s="4"/>
      <c r="RNB163" s="4"/>
      <c r="RNC163" s="4"/>
      <c r="RND163" s="4"/>
      <c r="RNE163" s="4"/>
      <c r="RNF163" s="4"/>
      <c r="RNG163" s="4"/>
      <c r="RNH163" s="4"/>
      <c r="RNI163" s="4"/>
      <c r="RNJ163" s="4"/>
      <c r="RNK163" s="4"/>
      <c r="RNL163" s="4"/>
      <c r="RNM163" s="4"/>
      <c r="RNN163" s="4"/>
      <c r="RNO163" s="4"/>
      <c r="RNP163" s="4"/>
      <c r="RNQ163" s="4"/>
      <c r="RNR163" s="4"/>
      <c r="RNS163" s="4"/>
      <c r="RNT163" s="4"/>
      <c r="RNU163" s="4"/>
      <c r="RNV163" s="4"/>
      <c r="RNW163" s="4"/>
      <c r="RNX163" s="4"/>
      <c r="RNY163" s="4"/>
      <c r="RNZ163" s="4"/>
      <c r="ROA163" s="4"/>
      <c r="ROB163" s="4"/>
      <c r="ROC163" s="4"/>
      <c r="ROD163" s="4"/>
      <c r="ROE163" s="4"/>
      <c r="ROF163" s="4"/>
      <c r="ROG163" s="4"/>
      <c r="ROH163" s="4"/>
      <c r="ROI163" s="4"/>
      <c r="ROJ163" s="4"/>
      <c r="ROK163" s="4"/>
      <c r="ROL163" s="4"/>
      <c r="ROM163" s="4"/>
      <c r="RON163" s="4"/>
      <c r="ROO163" s="4"/>
      <c r="ROP163" s="4"/>
      <c r="ROQ163" s="4"/>
      <c r="ROR163" s="4"/>
      <c r="ROS163" s="4"/>
      <c r="ROT163" s="4"/>
      <c r="ROU163" s="4"/>
      <c r="ROV163" s="4"/>
      <c r="ROW163" s="4"/>
      <c r="ROX163" s="4"/>
      <c r="ROY163" s="4"/>
      <c r="ROZ163" s="4"/>
      <c r="RPA163" s="4"/>
      <c r="RPB163" s="4"/>
      <c r="RPC163" s="4"/>
      <c r="RPD163" s="4"/>
      <c r="RPE163" s="4"/>
      <c r="RPF163" s="4"/>
      <c r="RPG163" s="4"/>
      <c r="RPH163" s="4"/>
      <c r="RPI163" s="4"/>
      <c r="RPJ163" s="4"/>
      <c r="RPK163" s="4"/>
      <c r="RPL163" s="4"/>
      <c r="RPM163" s="4"/>
      <c r="RPN163" s="4"/>
      <c r="RPO163" s="4"/>
      <c r="RPP163" s="4"/>
      <c r="RPQ163" s="4"/>
      <c r="RPR163" s="4"/>
      <c r="RPS163" s="4"/>
      <c r="RPT163" s="4"/>
      <c r="RPU163" s="4"/>
      <c r="RPV163" s="4"/>
      <c r="RPW163" s="4"/>
      <c r="RPX163" s="4"/>
      <c r="RPY163" s="4"/>
      <c r="RPZ163" s="4"/>
      <c r="RQA163" s="4"/>
      <c r="RQB163" s="4"/>
      <c r="RQC163" s="4"/>
      <c r="RQD163" s="4"/>
      <c r="RQE163" s="4"/>
      <c r="RQF163" s="4"/>
      <c r="RQG163" s="4"/>
      <c r="RQH163" s="4"/>
      <c r="RQI163" s="4"/>
      <c r="RQJ163" s="4"/>
      <c r="RQK163" s="4"/>
      <c r="RQL163" s="4"/>
      <c r="RQM163" s="4"/>
      <c r="RQN163" s="4"/>
      <c r="RQO163" s="4"/>
      <c r="RQP163" s="4"/>
      <c r="RQQ163" s="4"/>
      <c r="RQR163" s="4"/>
      <c r="RQS163" s="4"/>
      <c r="RQT163" s="4"/>
      <c r="RQU163" s="4"/>
      <c r="RQV163" s="4"/>
      <c r="RQW163" s="4"/>
      <c r="RQX163" s="4"/>
      <c r="RQY163" s="4"/>
      <c r="RQZ163" s="4"/>
      <c r="RRA163" s="4"/>
      <c r="RRB163" s="4"/>
      <c r="RRC163" s="4"/>
      <c r="RRD163" s="4"/>
      <c r="RRE163" s="4"/>
      <c r="RRF163" s="4"/>
      <c r="RRG163" s="4"/>
      <c r="RRH163" s="4"/>
      <c r="RRI163" s="4"/>
      <c r="RRJ163" s="4"/>
      <c r="RRK163" s="4"/>
      <c r="RRL163" s="4"/>
      <c r="RRM163" s="4"/>
      <c r="RRN163" s="4"/>
      <c r="RRO163" s="4"/>
      <c r="RRP163" s="4"/>
      <c r="RRQ163" s="4"/>
      <c r="RRR163" s="4"/>
      <c r="RRS163" s="4"/>
      <c r="RRT163" s="4"/>
      <c r="RRU163" s="4"/>
      <c r="RRV163" s="4"/>
      <c r="RRW163" s="4"/>
      <c r="RRX163" s="4"/>
      <c r="RRY163" s="4"/>
      <c r="RRZ163" s="4"/>
      <c r="RSA163" s="4"/>
      <c r="RSB163" s="4"/>
      <c r="RSC163" s="4"/>
      <c r="RSD163" s="4"/>
      <c r="RSE163" s="4"/>
      <c r="RSF163" s="4"/>
      <c r="RSG163" s="4"/>
      <c r="RSH163" s="4"/>
      <c r="RSI163" s="4"/>
      <c r="RSJ163" s="4"/>
      <c r="RSK163" s="4"/>
      <c r="RSL163" s="4"/>
      <c r="RSM163" s="4"/>
      <c r="RSN163" s="4"/>
      <c r="RSO163" s="4"/>
      <c r="RSP163" s="4"/>
      <c r="RSQ163" s="4"/>
      <c r="RSR163" s="4"/>
      <c r="RSS163" s="4"/>
      <c r="RST163" s="4"/>
      <c r="RSU163" s="4"/>
      <c r="RSV163" s="4"/>
      <c r="RSW163" s="4"/>
      <c r="RSX163" s="4"/>
      <c r="RSY163" s="4"/>
      <c r="RSZ163" s="4"/>
      <c r="RTA163" s="4"/>
      <c r="RTB163" s="4"/>
      <c r="RTC163" s="4"/>
      <c r="RTD163" s="4"/>
      <c r="RTE163" s="4"/>
      <c r="RTF163" s="4"/>
      <c r="RTG163" s="4"/>
      <c r="RTH163" s="4"/>
      <c r="RTI163" s="4"/>
      <c r="RTJ163" s="4"/>
      <c r="RTK163" s="4"/>
      <c r="RTL163" s="4"/>
      <c r="RTM163" s="4"/>
      <c r="RTN163" s="4"/>
      <c r="RTO163" s="4"/>
      <c r="RTP163" s="4"/>
      <c r="RTQ163" s="4"/>
      <c r="RTR163" s="4"/>
      <c r="RTS163" s="4"/>
      <c r="RTT163" s="4"/>
      <c r="RTU163" s="4"/>
      <c r="RTV163" s="4"/>
      <c r="RTW163" s="4"/>
      <c r="RTX163" s="4"/>
      <c r="RTY163" s="4"/>
      <c r="RTZ163" s="4"/>
      <c r="RUA163" s="4"/>
      <c r="RUB163" s="4"/>
      <c r="RUC163" s="4"/>
      <c r="RUD163" s="4"/>
      <c r="RUE163" s="4"/>
      <c r="RUF163" s="4"/>
      <c r="RUG163" s="4"/>
      <c r="RUH163" s="4"/>
      <c r="RUI163" s="4"/>
      <c r="RUJ163" s="4"/>
      <c r="RUK163" s="4"/>
      <c r="RUL163" s="4"/>
      <c r="RUM163" s="4"/>
      <c r="RUN163" s="4"/>
      <c r="RUO163" s="4"/>
      <c r="RUP163" s="4"/>
      <c r="RUQ163" s="4"/>
      <c r="RUR163" s="4"/>
      <c r="RUS163" s="4"/>
      <c r="RUT163" s="4"/>
      <c r="RUU163" s="4"/>
      <c r="RUV163" s="4"/>
      <c r="RUW163" s="4"/>
      <c r="RUX163" s="4"/>
      <c r="RUY163" s="4"/>
      <c r="RUZ163" s="4"/>
      <c r="RVA163" s="4"/>
      <c r="RVB163" s="4"/>
      <c r="RVC163" s="4"/>
      <c r="RVD163" s="4"/>
      <c r="RVE163" s="4"/>
      <c r="RVF163" s="4"/>
      <c r="RVG163" s="4"/>
      <c r="RVH163" s="4"/>
      <c r="RVI163" s="4"/>
      <c r="RVJ163" s="4"/>
      <c r="RVK163" s="4"/>
      <c r="RVL163" s="4"/>
      <c r="RVM163" s="4"/>
      <c r="RVN163" s="4"/>
      <c r="RVO163" s="4"/>
      <c r="RVP163" s="4"/>
      <c r="RVQ163" s="4"/>
      <c r="RVR163" s="4"/>
      <c r="RVS163" s="4"/>
      <c r="RVT163" s="4"/>
      <c r="RVU163" s="4"/>
      <c r="RVV163" s="4"/>
      <c r="RVW163" s="4"/>
      <c r="RVX163" s="4"/>
      <c r="RVY163" s="4"/>
      <c r="RVZ163" s="4"/>
      <c r="RWA163" s="4"/>
      <c r="RWB163" s="4"/>
      <c r="RWC163" s="4"/>
      <c r="RWD163" s="4"/>
      <c r="RWE163" s="4"/>
      <c r="RWF163" s="4"/>
      <c r="RWG163" s="4"/>
      <c r="RWH163" s="4"/>
      <c r="RWI163" s="4"/>
      <c r="RWJ163" s="4"/>
      <c r="RWK163" s="4"/>
      <c r="RWL163" s="4"/>
      <c r="RWM163" s="4"/>
      <c r="RWN163" s="4"/>
      <c r="RWO163" s="4"/>
      <c r="RWP163" s="4"/>
      <c r="RWQ163" s="4"/>
      <c r="RWR163" s="4"/>
      <c r="RWS163" s="4"/>
      <c r="RWT163" s="4"/>
      <c r="RWU163" s="4"/>
      <c r="RWV163" s="4"/>
      <c r="RWW163" s="4"/>
      <c r="RWX163" s="4"/>
      <c r="RWY163" s="4"/>
      <c r="RWZ163" s="4"/>
      <c r="RXA163" s="4"/>
      <c r="RXB163" s="4"/>
      <c r="RXC163" s="4"/>
      <c r="RXD163" s="4"/>
      <c r="RXE163" s="4"/>
      <c r="RXF163" s="4"/>
      <c r="RXG163" s="4"/>
      <c r="RXH163" s="4"/>
      <c r="RXI163" s="4"/>
      <c r="RXJ163" s="4"/>
      <c r="RXK163" s="4"/>
      <c r="RXL163" s="4"/>
      <c r="RXM163" s="4"/>
      <c r="RXN163" s="4"/>
      <c r="RXO163" s="4"/>
      <c r="RXP163" s="4"/>
      <c r="RXQ163" s="4"/>
      <c r="RXR163" s="4"/>
      <c r="RXS163" s="4"/>
      <c r="RXT163" s="4"/>
      <c r="RXU163" s="4"/>
      <c r="RXV163" s="4"/>
      <c r="RXW163" s="4"/>
      <c r="RXX163" s="4"/>
      <c r="RXY163" s="4"/>
      <c r="RXZ163" s="4"/>
      <c r="RYA163" s="4"/>
      <c r="RYB163" s="4"/>
      <c r="RYC163" s="4"/>
      <c r="RYD163" s="4"/>
      <c r="RYE163" s="4"/>
      <c r="RYF163" s="4"/>
      <c r="RYG163" s="4"/>
      <c r="RYH163" s="4"/>
      <c r="RYI163" s="4"/>
      <c r="RYJ163" s="4"/>
      <c r="RYK163" s="4"/>
      <c r="RYL163" s="4"/>
      <c r="RYM163" s="4"/>
      <c r="RYN163" s="4"/>
      <c r="RYO163" s="4"/>
      <c r="RYP163" s="4"/>
      <c r="RYQ163" s="4"/>
      <c r="RYR163" s="4"/>
      <c r="RYS163" s="4"/>
      <c r="RYT163" s="4"/>
      <c r="RYU163" s="4"/>
      <c r="RYV163" s="4"/>
      <c r="RYW163" s="4"/>
      <c r="RYX163" s="4"/>
      <c r="RYY163" s="4"/>
      <c r="RYZ163" s="4"/>
      <c r="RZA163" s="4"/>
      <c r="RZB163" s="4"/>
      <c r="RZC163" s="4"/>
      <c r="RZD163" s="4"/>
      <c r="RZE163" s="4"/>
      <c r="RZF163" s="4"/>
      <c r="RZG163" s="4"/>
      <c r="RZH163" s="4"/>
      <c r="RZI163" s="4"/>
      <c r="RZJ163" s="4"/>
      <c r="RZK163" s="4"/>
      <c r="RZL163" s="4"/>
      <c r="RZM163" s="4"/>
      <c r="RZN163" s="4"/>
      <c r="RZO163" s="4"/>
      <c r="RZP163" s="4"/>
      <c r="RZQ163" s="4"/>
      <c r="RZR163" s="4"/>
      <c r="RZS163" s="4"/>
      <c r="RZT163" s="4"/>
      <c r="RZU163" s="4"/>
      <c r="RZV163" s="4"/>
      <c r="RZW163" s="4"/>
      <c r="RZX163" s="4"/>
      <c r="RZY163" s="4"/>
      <c r="RZZ163" s="4"/>
      <c r="SAA163" s="4"/>
      <c r="SAB163" s="4"/>
      <c r="SAC163" s="4"/>
      <c r="SAD163" s="4"/>
      <c r="SAE163" s="4"/>
      <c r="SAF163" s="4"/>
      <c r="SAG163" s="4"/>
      <c r="SAH163" s="4"/>
      <c r="SAI163" s="4"/>
      <c r="SAJ163" s="4"/>
      <c r="SAK163" s="4"/>
      <c r="SAL163" s="4"/>
      <c r="SAM163" s="4"/>
      <c r="SAN163" s="4"/>
      <c r="SAO163" s="4"/>
      <c r="SAP163" s="4"/>
      <c r="SAQ163" s="4"/>
      <c r="SAR163" s="4"/>
      <c r="SAS163" s="4"/>
      <c r="SAT163" s="4"/>
      <c r="SAU163" s="4"/>
      <c r="SAV163" s="4"/>
      <c r="SAW163" s="4"/>
      <c r="SAX163" s="4"/>
      <c r="SAY163" s="4"/>
      <c r="SAZ163" s="4"/>
      <c r="SBA163" s="4"/>
      <c r="SBB163" s="4"/>
      <c r="SBC163" s="4"/>
      <c r="SBD163" s="4"/>
      <c r="SBE163" s="4"/>
      <c r="SBF163" s="4"/>
      <c r="SBG163" s="4"/>
      <c r="SBH163" s="4"/>
      <c r="SBI163" s="4"/>
      <c r="SBJ163" s="4"/>
      <c r="SBK163" s="4"/>
      <c r="SBL163" s="4"/>
      <c r="SBM163" s="4"/>
      <c r="SBN163" s="4"/>
      <c r="SBO163" s="4"/>
      <c r="SBP163" s="4"/>
      <c r="SBQ163" s="4"/>
      <c r="SBR163" s="4"/>
      <c r="SBS163" s="4"/>
      <c r="SBT163" s="4"/>
      <c r="SBU163" s="4"/>
      <c r="SBV163" s="4"/>
      <c r="SBW163" s="4"/>
      <c r="SBX163" s="4"/>
      <c r="SBY163" s="4"/>
      <c r="SBZ163" s="4"/>
      <c r="SCA163" s="4"/>
      <c r="SCB163" s="4"/>
      <c r="SCC163" s="4"/>
      <c r="SCD163" s="4"/>
      <c r="SCE163" s="4"/>
      <c r="SCF163" s="4"/>
      <c r="SCG163" s="4"/>
      <c r="SCH163" s="4"/>
      <c r="SCI163" s="4"/>
      <c r="SCJ163" s="4"/>
      <c r="SCK163" s="4"/>
      <c r="SCL163" s="4"/>
      <c r="SCM163" s="4"/>
      <c r="SCN163" s="4"/>
      <c r="SCO163" s="4"/>
      <c r="SCP163" s="4"/>
      <c r="SCQ163" s="4"/>
      <c r="SCR163" s="4"/>
      <c r="SCS163" s="4"/>
      <c r="SCT163" s="4"/>
      <c r="SCU163" s="4"/>
      <c r="SCV163" s="4"/>
      <c r="SCW163" s="4"/>
      <c r="SCX163" s="4"/>
      <c r="SCY163" s="4"/>
      <c r="SCZ163" s="4"/>
      <c r="SDA163" s="4"/>
      <c r="SDB163" s="4"/>
      <c r="SDC163" s="4"/>
      <c r="SDD163" s="4"/>
      <c r="SDE163" s="4"/>
      <c r="SDF163" s="4"/>
      <c r="SDG163" s="4"/>
      <c r="SDH163" s="4"/>
      <c r="SDI163" s="4"/>
      <c r="SDJ163" s="4"/>
      <c r="SDK163" s="4"/>
      <c r="SDL163" s="4"/>
      <c r="SDM163" s="4"/>
      <c r="SDN163" s="4"/>
      <c r="SDO163" s="4"/>
      <c r="SDP163" s="4"/>
      <c r="SDQ163" s="4"/>
      <c r="SDR163" s="4"/>
      <c r="SDS163" s="4"/>
      <c r="SDT163" s="4"/>
      <c r="SDU163" s="4"/>
      <c r="SDV163" s="4"/>
      <c r="SDW163" s="4"/>
      <c r="SDX163" s="4"/>
      <c r="SDY163" s="4"/>
      <c r="SDZ163" s="4"/>
      <c r="SEA163" s="4"/>
      <c r="SEB163" s="4"/>
      <c r="SEC163" s="4"/>
      <c r="SED163" s="4"/>
      <c r="SEE163" s="4"/>
      <c r="SEF163" s="4"/>
      <c r="SEG163" s="4"/>
      <c r="SEH163" s="4"/>
      <c r="SEI163" s="4"/>
      <c r="SEJ163" s="4"/>
      <c r="SEK163" s="4"/>
      <c r="SEL163" s="4"/>
      <c r="SEM163" s="4"/>
      <c r="SEN163" s="4"/>
      <c r="SEO163" s="4"/>
      <c r="SEP163" s="4"/>
      <c r="SEQ163" s="4"/>
      <c r="SER163" s="4"/>
      <c r="SES163" s="4"/>
      <c r="SET163" s="4"/>
      <c r="SEU163" s="4"/>
      <c r="SEV163" s="4"/>
      <c r="SEW163" s="4"/>
      <c r="SEX163" s="4"/>
      <c r="SEY163" s="4"/>
      <c r="SEZ163" s="4"/>
      <c r="SFA163" s="4"/>
      <c r="SFB163" s="4"/>
      <c r="SFC163" s="4"/>
      <c r="SFD163" s="4"/>
      <c r="SFE163" s="4"/>
      <c r="SFF163" s="4"/>
      <c r="SFG163" s="4"/>
      <c r="SFH163" s="4"/>
      <c r="SFI163" s="4"/>
      <c r="SFJ163" s="4"/>
      <c r="SFK163" s="4"/>
      <c r="SFL163" s="4"/>
      <c r="SFM163" s="4"/>
      <c r="SFN163" s="4"/>
      <c r="SFO163" s="4"/>
      <c r="SFP163" s="4"/>
      <c r="SFQ163" s="4"/>
      <c r="SFR163" s="4"/>
      <c r="SFS163" s="4"/>
      <c r="SFT163" s="4"/>
      <c r="SFU163" s="4"/>
      <c r="SFV163" s="4"/>
      <c r="SFW163" s="4"/>
      <c r="SFX163" s="4"/>
      <c r="SFY163" s="4"/>
      <c r="SFZ163" s="4"/>
      <c r="SGA163" s="4"/>
      <c r="SGB163" s="4"/>
      <c r="SGC163" s="4"/>
      <c r="SGD163" s="4"/>
      <c r="SGE163" s="4"/>
      <c r="SGF163" s="4"/>
      <c r="SGG163" s="4"/>
      <c r="SGH163" s="4"/>
      <c r="SGI163" s="4"/>
      <c r="SGJ163" s="4"/>
      <c r="SGK163" s="4"/>
      <c r="SGL163" s="4"/>
      <c r="SGM163" s="4"/>
      <c r="SGN163" s="4"/>
      <c r="SGO163" s="4"/>
      <c r="SGP163" s="4"/>
      <c r="SGQ163" s="4"/>
      <c r="SGR163" s="4"/>
      <c r="SGS163" s="4"/>
      <c r="SGT163" s="4"/>
      <c r="SGU163" s="4"/>
      <c r="SGV163" s="4"/>
      <c r="SGW163" s="4"/>
      <c r="SGX163" s="4"/>
      <c r="SGY163" s="4"/>
      <c r="SGZ163" s="4"/>
      <c r="SHA163" s="4"/>
      <c r="SHB163" s="4"/>
      <c r="SHC163" s="4"/>
      <c r="SHD163" s="4"/>
      <c r="SHE163" s="4"/>
      <c r="SHF163" s="4"/>
      <c r="SHG163" s="4"/>
      <c r="SHH163" s="4"/>
      <c r="SHI163" s="4"/>
      <c r="SHJ163" s="4"/>
      <c r="SHK163" s="4"/>
      <c r="SHL163" s="4"/>
      <c r="SHM163" s="4"/>
      <c r="SHN163" s="4"/>
      <c r="SHO163" s="4"/>
      <c r="SHP163" s="4"/>
      <c r="SHQ163" s="4"/>
      <c r="SHR163" s="4"/>
      <c r="SHS163" s="4"/>
      <c r="SHT163" s="4"/>
      <c r="SHU163" s="4"/>
      <c r="SHV163" s="4"/>
      <c r="SHW163" s="4"/>
      <c r="SHX163" s="4"/>
      <c r="SHY163" s="4"/>
      <c r="SHZ163" s="4"/>
      <c r="SIA163" s="4"/>
      <c r="SIB163" s="4"/>
      <c r="SIC163" s="4"/>
      <c r="SID163" s="4"/>
      <c r="SIE163" s="4"/>
      <c r="SIF163" s="4"/>
      <c r="SIG163" s="4"/>
      <c r="SIH163" s="4"/>
      <c r="SII163" s="4"/>
      <c r="SIJ163" s="4"/>
      <c r="SIK163" s="4"/>
      <c r="SIL163" s="4"/>
      <c r="SIM163" s="4"/>
      <c r="SIN163" s="4"/>
      <c r="SIO163" s="4"/>
      <c r="SIP163" s="4"/>
      <c r="SIQ163" s="4"/>
      <c r="SIR163" s="4"/>
      <c r="SIS163" s="4"/>
      <c r="SIT163" s="4"/>
      <c r="SIU163" s="4"/>
      <c r="SIV163" s="4"/>
      <c r="SIW163" s="4"/>
      <c r="SIX163" s="4"/>
      <c r="SIY163" s="4"/>
      <c r="SIZ163" s="4"/>
      <c r="SJA163" s="4"/>
      <c r="SJB163" s="4"/>
      <c r="SJC163" s="4"/>
      <c r="SJD163" s="4"/>
      <c r="SJE163" s="4"/>
      <c r="SJF163" s="4"/>
      <c r="SJG163" s="4"/>
      <c r="SJH163" s="4"/>
      <c r="SJI163" s="4"/>
      <c r="SJJ163" s="4"/>
      <c r="SJK163" s="4"/>
      <c r="SJL163" s="4"/>
      <c r="SJM163" s="4"/>
      <c r="SJN163" s="4"/>
      <c r="SJO163" s="4"/>
      <c r="SJP163" s="4"/>
      <c r="SJQ163" s="4"/>
      <c r="SJR163" s="4"/>
      <c r="SJS163" s="4"/>
      <c r="SJT163" s="4"/>
      <c r="SJU163" s="4"/>
      <c r="SJV163" s="4"/>
      <c r="SJW163" s="4"/>
      <c r="SJX163" s="4"/>
      <c r="SJY163" s="4"/>
      <c r="SJZ163" s="4"/>
      <c r="SKA163" s="4"/>
      <c r="SKB163" s="4"/>
      <c r="SKC163" s="4"/>
      <c r="SKD163" s="4"/>
      <c r="SKE163" s="4"/>
      <c r="SKF163" s="4"/>
      <c r="SKG163" s="4"/>
      <c r="SKH163" s="4"/>
      <c r="SKI163" s="4"/>
      <c r="SKJ163" s="4"/>
      <c r="SKK163" s="4"/>
      <c r="SKL163" s="4"/>
      <c r="SKM163" s="4"/>
      <c r="SKN163" s="4"/>
      <c r="SKO163" s="4"/>
      <c r="SKP163" s="4"/>
      <c r="SKQ163" s="4"/>
      <c r="SKR163" s="4"/>
      <c r="SKS163" s="4"/>
      <c r="SKT163" s="4"/>
      <c r="SKU163" s="4"/>
      <c r="SKV163" s="4"/>
      <c r="SKW163" s="4"/>
      <c r="SKX163" s="4"/>
      <c r="SKY163" s="4"/>
      <c r="SKZ163" s="4"/>
      <c r="SLA163" s="4"/>
      <c r="SLB163" s="4"/>
      <c r="SLC163" s="4"/>
      <c r="SLD163" s="4"/>
      <c r="SLE163" s="4"/>
      <c r="SLF163" s="4"/>
      <c r="SLG163" s="4"/>
      <c r="SLH163" s="4"/>
      <c r="SLI163" s="4"/>
      <c r="SLJ163" s="4"/>
      <c r="SLK163" s="4"/>
      <c r="SLL163" s="4"/>
      <c r="SLM163" s="4"/>
      <c r="SLN163" s="4"/>
      <c r="SLO163" s="4"/>
      <c r="SLP163" s="4"/>
      <c r="SLQ163" s="4"/>
      <c r="SLR163" s="4"/>
      <c r="SLS163" s="4"/>
      <c r="SLT163" s="4"/>
      <c r="SLU163" s="4"/>
      <c r="SLV163" s="4"/>
      <c r="SLW163" s="4"/>
      <c r="SLX163" s="4"/>
      <c r="SLY163" s="4"/>
      <c r="SLZ163" s="4"/>
      <c r="SMA163" s="4"/>
      <c r="SMB163" s="4"/>
      <c r="SMC163" s="4"/>
      <c r="SMD163" s="4"/>
      <c r="SME163" s="4"/>
      <c r="SMF163" s="4"/>
      <c r="SMG163" s="4"/>
      <c r="SMH163" s="4"/>
      <c r="SMI163" s="4"/>
      <c r="SMJ163" s="4"/>
      <c r="SMK163" s="4"/>
      <c r="SML163" s="4"/>
      <c r="SMM163" s="4"/>
      <c r="SMN163" s="4"/>
      <c r="SMO163" s="4"/>
      <c r="SMP163" s="4"/>
      <c r="SMQ163" s="4"/>
      <c r="SMR163" s="4"/>
      <c r="SMS163" s="4"/>
      <c r="SMT163" s="4"/>
      <c r="SMU163" s="4"/>
      <c r="SMV163" s="4"/>
      <c r="SMW163" s="4"/>
      <c r="SMX163" s="4"/>
      <c r="SMY163" s="4"/>
      <c r="SMZ163" s="4"/>
      <c r="SNA163" s="4"/>
      <c r="SNB163" s="4"/>
      <c r="SNC163" s="4"/>
      <c r="SND163" s="4"/>
      <c r="SNE163" s="4"/>
      <c r="SNF163" s="4"/>
      <c r="SNG163" s="4"/>
      <c r="SNH163" s="4"/>
      <c r="SNI163" s="4"/>
      <c r="SNJ163" s="4"/>
      <c r="SNK163" s="4"/>
      <c r="SNL163" s="4"/>
      <c r="SNM163" s="4"/>
      <c r="SNN163" s="4"/>
      <c r="SNO163" s="4"/>
      <c r="SNP163" s="4"/>
      <c r="SNQ163" s="4"/>
      <c r="SNR163" s="4"/>
      <c r="SNS163" s="4"/>
      <c r="SNT163" s="4"/>
      <c r="SNU163" s="4"/>
      <c r="SNV163" s="4"/>
      <c r="SNW163" s="4"/>
      <c r="SNX163" s="4"/>
      <c r="SNY163" s="4"/>
      <c r="SNZ163" s="4"/>
      <c r="SOA163" s="4"/>
      <c r="SOB163" s="4"/>
      <c r="SOC163" s="4"/>
      <c r="SOD163" s="4"/>
      <c r="SOE163" s="4"/>
      <c r="SOF163" s="4"/>
      <c r="SOG163" s="4"/>
      <c r="SOH163" s="4"/>
      <c r="SOI163" s="4"/>
      <c r="SOJ163" s="4"/>
      <c r="SOK163" s="4"/>
      <c r="SOL163" s="4"/>
      <c r="SOM163" s="4"/>
      <c r="SON163" s="4"/>
      <c r="SOO163" s="4"/>
      <c r="SOP163" s="4"/>
      <c r="SOQ163" s="4"/>
      <c r="SOR163" s="4"/>
      <c r="SOS163" s="4"/>
      <c r="SOT163" s="4"/>
      <c r="SOU163" s="4"/>
      <c r="SOV163" s="4"/>
      <c r="SOW163" s="4"/>
      <c r="SOX163" s="4"/>
      <c r="SOY163" s="4"/>
      <c r="SOZ163" s="4"/>
      <c r="SPA163" s="4"/>
      <c r="SPB163" s="4"/>
      <c r="SPC163" s="4"/>
      <c r="SPD163" s="4"/>
      <c r="SPE163" s="4"/>
      <c r="SPF163" s="4"/>
      <c r="SPG163" s="4"/>
      <c r="SPH163" s="4"/>
      <c r="SPI163" s="4"/>
      <c r="SPJ163" s="4"/>
      <c r="SPK163" s="4"/>
      <c r="SPL163" s="4"/>
      <c r="SPM163" s="4"/>
      <c r="SPN163" s="4"/>
      <c r="SPO163" s="4"/>
      <c r="SPP163" s="4"/>
      <c r="SPQ163" s="4"/>
      <c r="SPR163" s="4"/>
      <c r="SPS163" s="4"/>
      <c r="SPT163" s="4"/>
      <c r="SPU163" s="4"/>
      <c r="SPV163" s="4"/>
      <c r="SPW163" s="4"/>
      <c r="SPX163" s="4"/>
      <c r="SPY163" s="4"/>
      <c r="SPZ163" s="4"/>
      <c r="SQA163" s="4"/>
      <c r="SQB163" s="4"/>
      <c r="SQC163" s="4"/>
      <c r="SQD163" s="4"/>
      <c r="SQE163" s="4"/>
      <c r="SQF163" s="4"/>
      <c r="SQG163" s="4"/>
      <c r="SQH163" s="4"/>
      <c r="SQI163" s="4"/>
      <c r="SQJ163" s="4"/>
      <c r="SQK163" s="4"/>
      <c r="SQL163" s="4"/>
      <c r="SQM163" s="4"/>
      <c r="SQN163" s="4"/>
      <c r="SQO163" s="4"/>
      <c r="SQP163" s="4"/>
      <c r="SQQ163" s="4"/>
      <c r="SQR163" s="4"/>
      <c r="SQS163" s="4"/>
      <c r="SQT163" s="4"/>
      <c r="SQU163" s="4"/>
      <c r="SQV163" s="4"/>
      <c r="SQW163" s="4"/>
      <c r="SQX163" s="4"/>
      <c r="SQY163" s="4"/>
      <c r="SQZ163" s="4"/>
      <c r="SRA163" s="4"/>
      <c r="SRB163" s="4"/>
      <c r="SRC163" s="4"/>
      <c r="SRD163" s="4"/>
      <c r="SRE163" s="4"/>
      <c r="SRF163" s="4"/>
      <c r="SRG163" s="4"/>
      <c r="SRH163" s="4"/>
      <c r="SRI163" s="4"/>
      <c r="SRJ163" s="4"/>
      <c r="SRK163" s="4"/>
      <c r="SRL163" s="4"/>
      <c r="SRM163" s="4"/>
      <c r="SRN163" s="4"/>
      <c r="SRO163" s="4"/>
      <c r="SRP163" s="4"/>
      <c r="SRQ163" s="4"/>
      <c r="SRR163" s="4"/>
      <c r="SRS163" s="4"/>
      <c r="SRT163" s="4"/>
      <c r="SRU163" s="4"/>
      <c r="SRV163" s="4"/>
      <c r="SRW163" s="4"/>
      <c r="SRX163" s="4"/>
      <c r="SRY163" s="4"/>
      <c r="SRZ163" s="4"/>
      <c r="SSA163" s="4"/>
      <c r="SSB163" s="4"/>
      <c r="SSC163" s="4"/>
      <c r="SSD163" s="4"/>
      <c r="SSE163" s="4"/>
      <c r="SSF163" s="4"/>
      <c r="SSG163" s="4"/>
      <c r="SSH163" s="4"/>
      <c r="SSI163" s="4"/>
      <c r="SSJ163" s="4"/>
      <c r="SSK163" s="4"/>
      <c r="SSL163" s="4"/>
      <c r="SSM163" s="4"/>
      <c r="SSN163" s="4"/>
      <c r="SSO163" s="4"/>
      <c r="SSP163" s="4"/>
      <c r="SSQ163" s="4"/>
      <c r="SSR163" s="4"/>
      <c r="SSS163" s="4"/>
      <c r="SST163" s="4"/>
      <c r="SSU163" s="4"/>
      <c r="SSV163" s="4"/>
      <c r="SSW163" s="4"/>
      <c r="SSX163" s="4"/>
      <c r="SSY163" s="4"/>
      <c r="SSZ163" s="4"/>
      <c r="STA163" s="4"/>
      <c r="STB163" s="4"/>
      <c r="STC163" s="4"/>
      <c r="STD163" s="4"/>
      <c r="STE163" s="4"/>
      <c r="STF163" s="4"/>
      <c r="STG163" s="4"/>
      <c r="STH163" s="4"/>
      <c r="STI163" s="4"/>
      <c r="STJ163" s="4"/>
      <c r="STK163" s="4"/>
      <c r="STL163" s="4"/>
      <c r="STM163" s="4"/>
      <c r="STN163" s="4"/>
      <c r="STO163" s="4"/>
      <c r="STP163" s="4"/>
      <c r="STQ163" s="4"/>
      <c r="STR163" s="4"/>
      <c r="STS163" s="4"/>
      <c r="STT163" s="4"/>
      <c r="STU163" s="4"/>
      <c r="STV163" s="4"/>
      <c r="STW163" s="4"/>
      <c r="STX163" s="4"/>
      <c r="STY163" s="4"/>
      <c r="STZ163" s="4"/>
      <c r="SUA163" s="4"/>
      <c r="SUB163" s="4"/>
      <c r="SUC163" s="4"/>
      <c r="SUD163" s="4"/>
      <c r="SUE163" s="4"/>
      <c r="SUF163" s="4"/>
      <c r="SUG163" s="4"/>
      <c r="SUH163" s="4"/>
      <c r="SUI163" s="4"/>
      <c r="SUJ163" s="4"/>
      <c r="SUK163" s="4"/>
      <c r="SUL163" s="4"/>
      <c r="SUM163" s="4"/>
      <c r="SUN163" s="4"/>
      <c r="SUO163" s="4"/>
      <c r="SUP163" s="4"/>
      <c r="SUQ163" s="4"/>
      <c r="SUR163" s="4"/>
      <c r="SUS163" s="4"/>
      <c r="SUT163" s="4"/>
      <c r="SUU163" s="4"/>
      <c r="SUV163" s="4"/>
      <c r="SUW163" s="4"/>
      <c r="SUX163" s="4"/>
      <c r="SUY163" s="4"/>
      <c r="SUZ163" s="4"/>
      <c r="SVA163" s="4"/>
      <c r="SVB163" s="4"/>
      <c r="SVC163" s="4"/>
      <c r="SVD163" s="4"/>
      <c r="SVE163" s="4"/>
      <c r="SVF163" s="4"/>
      <c r="SVG163" s="4"/>
      <c r="SVH163" s="4"/>
      <c r="SVI163" s="4"/>
      <c r="SVJ163" s="4"/>
      <c r="SVK163" s="4"/>
      <c r="SVL163" s="4"/>
      <c r="SVM163" s="4"/>
      <c r="SVN163" s="4"/>
      <c r="SVO163" s="4"/>
      <c r="SVP163" s="4"/>
      <c r="SVQ163" s="4"/>
      <c r="SVR163" s="4"/>
      <c r="SVS163" s="4"/>
      <c r="SVT163" s="4"/>
      <c r="SVU163" s="4"/>
      <c r="SVV163" s="4"/>
      <c r="SVW163" s="4"/>
      <c r="SVX163" s="4"/>
      <c r="SVY163" s="4"/>
      <c r="SVZ163" s="4"/>
      <c r="SWA163" s="4"/>
      <c r="SWB163" s="4"/>
      <c r="SWC163" s="4"/>
      <c r="SWD163" s="4"/>
      <c r="SWE163" s="4"/>
      <c r="SWF163" s="4"/>
      <c r="SWG163" s="4"/>
      <c r="SWH163" s="4"/>
      <c r="SWI163" s="4"/>
      <c r="SWJ163" s="4"/>
      <c r="SWK163" s="4"/>
      <c r="SWL163" s="4"/>
      <c r="SWM163" s="4"/>
      <c r="SWN163" s="4"/>
      <c r="SWO163" s="4"/>
      <c r="SWP163" s="4"/>
      <c r="SWQ163" s="4"/>
      <c r="SWR163" s="4"/>
      <c r="SWS163" s="4"/>
      <c r="SWT163" s="4"/>
      <c r="SWU163" s="4"/>
      <c r="SWV163" s="4"/>
      <c r="SWW163" s="4"/>
      <c r="SWX163" s="4"/>
      <c r="SWY163" s="4"/>
      <c r="SWZ163" s="4"/>
      <c r="SXA163" s="4"/>
      <c r="SXB163" s="4"/>
      <c r="SXC163" s="4"/>
      <c r="SXD163" s="4"/>
      <c r="SXE163" s="4"/>
      <c r="SXF163" s="4"/>
      <c r="SXG163" s="4"/>
      <c r="SXH163" s="4"/>
      <c r="SXI163" s="4"/>
      <c r="SXJ163" s="4"/>
      <c r="SXK163" s="4"/>
      <c r="SXL163" s="4"/>
      <c r="SXM163" s="4"/>
      <c r="SXN163" s="4"/>
      <c r="SXO163" s="4"/>
      <c r="SXP163" s="4"/>
      <c r="SXQ163" s="4"/>
      <c r="SXR163" s="4"/>
      <c r="SXS163" s="4"/>
      <c r="SXT163" s="4"/>
      <c r="SXU163" s="4"/>
      <c r="SXV163" s="4"/>
      <c r="SXW163" s="4"/>
      <c r="SXX163" s="4"/>
      <c r="SXY163" s="4"/>
      <c r="SXZ163" s="4"/>
      <c r="SYA163" s="4"/>
      <c r="SYB163" s="4"/>
      <c r="SYC163" s="4"/>
      <c r="SYD163" s="4"/>
      <c r="SYE163" s="4"/>
      <c r="SYF163" s="4"/>
      <c r="SYG163" s="4"/>
      <c r="SYH163" s="4"/>
      <c r="SYI163" s="4"/>
      <c r="SYJ163" s="4"/>
      <c r="SYK163" s="4"/>
      <c r="SYL163" s="4"/>
      <c r="SYM163" s="4"/>
      <c r="SYN163" s="4"/>
      <c r="SYO163" s="4"/>
      <c r="SYP163" s="4"/>
      <c r="SYQ163" s="4"/>
      <c r="SYR163" s="4"/>
      <c r="SYS163" s="4"/>
      <c r="SYT163" s="4"/>
      <c r="SYU163" s="4"/>
      <c r="SYV163" s="4"/>
      <c r="SYW163" s="4"/>
      <c r="SYX163" s="4"/>
      <c r="SYY163" s="4"/>
      <c r="SYZ163" s="4"/>
      <c r="SZA163" s="4"/>
      <c r="SZB163" s="4"/>
      <c r="SZC163" s="4"/>
      <c r="SZD163" s="4"/>
      <c r="SZE163" s="4"/>
      <c r="SZF163" s="4"/>
      <c r="SZG163" s="4"/>
      <c r="SZH163" s="4"/>
      <c r="SZI163" s="4"/>
      <c r="SZJ163" s="4"/>
      <c r="SZK163" s="4"/>
      <c r="SZL163" s="4"/>
      <c r="SZM163" s="4"/>
      <c r="SZN163" s="4"/>
      <c r="SZO163" s="4"/>
      <c r="SZP163" s="4"/>
      <c r="SZQ163" s="4"/>
      <c r="SZR163" s="4"/>
      <c r="SZS163" s="4"/>
      <c r="SZT163" s="4"/>
      <c r="SZU163" s="4"/>
      <c r="SZV163" s="4"/>
      <c r="SZW163" s="4"/>
      <c r="SZX163" s="4"/>
      <c r="SZY163" s="4"/>
      <c r="SZZ163" s="4"/>
      <c r="TAA163" s="4"/>
      <c r="TAB163" s="4"/>
      <c r="TAC163" s="4"/>
      <c r="TAD163" s="4"/>
      <c r="TAE163" s="4"/>
      <c r="TAF163" s="4"/>
      <c r="TAG163" s="4"/>
      <c r="TAH163" s="4"/>
      <c r="TAI163" s="4"/>
      <c r="TAJ163" s="4"/>
      <c r="TAK163" s="4"/>
      <c r="TAL163" s="4"/>
      <c r="TAM163" s="4"/>
      <c r="TAN163" s="4"/>
      <c r="TAO163" s="4"/>
      <c r="TAP163" s="4"/>
      <c r="TAQ163" s="4"/>
      <c r="TAR163" s="4"/>
      <c r="TAS163" s="4"/>
      <c r="TAT163" s="4"/>
      <c r="TAU163" s="4"/>
      <c r="TAV163" s="4"/>
      <c r="TAW163" s="4"/>
      <c r="TAX163" s="4"/>
      <c r="TAY163" s="4"/>
      <c r="TAZ163" s="4"/>
      <c r="TBA163" s="4"/>
      <c r="TBB163" s="4"/>
      <c r="TBC163" s="4"/>
      <c r="TBD163" s="4"/>
      <c r="TBE163" s="4"/>
      <c r="TBF163" s="4"/>
      <c r="TBG163" s="4"/>
      <c r="TBH163" s="4"/>
      <c r="TBI163" s="4"/>
      <c r="TBJ163" s="4"/>
      <c r="TBK163" s="4"/>
      <c r="TBL163" s="4"/>
      <c r="TBM163" s="4"/>
      <c r="TBN163" s="4"/>
      <c r="TBO163" s="4"/>
      <c r="TBP163" s="4"/>
      <c r="TBQ163" s="4"/>
      <c r="TBR163" s="4"/>
      <c r="TBS163" s="4"/>
      <c r="TBT163" s="4"/>
      <c r="TBU163" s="4"/>
      <c r="TBV163" s="4"/>
      <c r="TBW163" s="4"/>
      <c r="TBX163" s="4"/>
      <c r="TBY163" s="4"/>
      <c r="TBZ163" s="4"/>
      <c r="TCA163" s="4"/>
      <c r="TCB163" s="4"/>
      <c r="TCC163" s="4"/>
      <c r="TCD163" s="4"/>
      <c r="TCE163" s="4"/>
      <c r="TCF163" s="4"/>
      <c r="TCG163" s="4"/>
      <c r="TCH163" s="4"/>
      <c r="TCI163" s="4"/>
      <c r="TCJ163" s="4"/>
      <c r="TCK163" s="4"/>
      <c r="TCL163" s="4"/>
      <c r="TCM163" s="4"/>
      <c r="TCN163" s="4"/>
      <c r="TCO163" s="4"/>
      <c r="TCP163" s="4"/>
      <c r="TCQ163" s="4"/>
      <c r="TCR163" s="4"/>
      <c r="TCS163" s="4"/>
      <c r="TCT163" s="4"/>
      <c r="TCU163" s="4"/>
      <c r="TCV163" s="4"/>
      <c r="TCW163" s="4"/>
      <c r="TCX163" s="4"/>
      <c r="TCY163" s="4"/>
      <c r="TCZ163" s="4"/>
      <c r="TDA163" s="4"/>
      <c r="TDB163" s="4"/>
      <c r="TDC163" s="4"/>
      <c r="TDD163" s="4"/>
      <c r="TDE163" s="4"/>
      <c r="TDF163" s="4"/>
      <c r="TDG163" s="4"/>
      <c r="TDH163" s="4"/>
      <c r="TDI163" s="4"/>
      <c r="TDJ163" s="4"/>
      <c r="TDK163" s="4"/>
      <c r="TDL163" s="4"/>
      <c r="TDM163" s="4"/>
      <c r="TDN163" s="4"/>
      <c r="TDO163" s="4"/>
      <c r="TDP163" s="4"/>
      <c r="TDQ163" s="4"/>
      <c r="TDR163" s="4"/>
      <c r="TDS163" s="4"/>
      <c r="TDT163" s="4"/>
      <c r="TDU163" s="4"/>
      <c r="TDV163" s="4"/>
      <c r="TDW163" s="4"/>
      <c r="TDX163" s="4"/>
      <c r="TDY163" s="4"/>
      <c r="TDZ163" s="4"/>
      <c r="TEA163" s="4"/>
      <c r="TEB163" s="4"/>
      <c r="TEC163" s="4"/>
      <c r="TED163" s="4"/>
      <c r="TEE163" s="4"/>
      <c r="TEF163" s="4"/>
      <c r="TEG163" s="4"/>
      <c r="TEH163" s="4"/>
      <c r="TEI163" s="4"/>
      <c r="TEJ163" s="4"/>
      <c r="TEK163" s="4"/>
      <c r="TEL163" s="4"/>
      <c r="TEM163" s="4"/>
      <c r="TEN163" s="4"/>
      <c r="TEO163" s="4"/>
      <c r="TEP163" s="4"/>
      <c r="TEQ163" s="4"/>
      <c r="TER163" s="4"/>
      <c r="TES163" s="4"/>
      <c r="TET163" s="4"/>
      <c r="TEU163" s="4"/>
      <c r="TEV163" s="4"/>
      <c r="TEW163" s="4"/>
      <c r="TEX163" s="4"/>
      <c r="TEY163" s="4"/>
      <c r="TEZ163" s="4"/>
      <c r="TFA163" s="4"/>
      <c r="TFB163" s="4"/>
      <c r="TFC163" s="4"/>
      <c r="TFD163" s="4"/>
      <c r="TFE163" s="4"/>
      <c r="TFF163" s="4"/>
      <c r="TFG163" s="4"/>
      <c r="TFH163" s="4"/>
      <c r="TFI163" s="4"/>
      <c r="TFJ163" s="4"/>
      <c r="TFK163" s="4"/>
      <c r="TFL163" s="4"/>
      <c r="TFM163" s="4"/>
      <c r="TFN163" s="4"/>
      <c r="TFO163" s="4"/>
      <c r="TFP163" s="4"/>
      <c r="TFQ163" s="4"/>
      <c r="TFR163" s="4"/>
      <c r="TFS163" s="4"/>
      <c r="TFT163" s="4"/>
      <c r="TFU163" s="4"/>
      <c r="TFV163" s="4"/>
      <c r="TFW163" s="4"/>
      <c r="TFX163" s="4"/>
      <c r="TFY163" s="4"/>
      <c r="TFZ163" s="4"/>
      <c r="TGA163" s="4"/>
      <c r="TGB163" s="4"/>
      <c r="TGC163" s="4"/>
      <c r="TGD163" s="4"/>
      <c r="TGE163" s="4"/>
      <c r="TGF163" s="4"/>
      <c r="TGG163" s="4"/>
      <c r="TGH163" s="4"/>
      <c r="TGI163" s="4"/>
      <c r="TGJ163" s="4"/>
      <c r="TGK163" s="4"/>
      <c r="TGL163" s="4"/>
      <c r="TGM163" s="4"/>
      <c r="TGN163" s="4"/>
      <c r="TGO163" s="4"/>
      <c r="TGP163" s="4"/>
      <c r="TGQ163" s="4"/>
      <c r="TGR163" s="4"/>
      <c r="TGS163" s="4"/>
      <c r="TGT163" s="4"/>
      <c r="TGU163" s="4"/>
      <c r="TGV163" s="4"/>
      <c r="TGW163" s="4"/>
      <c r="TGX163" s="4"/>
      <c r="TGY163" s="4"/>
      <c r="TGZ163" s="4"/>
      <c r="THA163" s="4"/>
      <c r="THB163" s="4"/>
      <c r="THC163" s="4"/>
      <c r="THD163" s="4"/>
      <c r="THE163" s="4"/>
      <c r="THF163" s="4"/>
      <c r="THG163" s="4"/>
      <c r="THH163" s="4"/>
      <c r="THI163" s="4"/>
      <c r="THJ163" s="4"/>
      <c r="THK163" s="4"/>
      <c r="THL163" s="4"/>
      <c r="THM163" s="4"/>
      <c r="THN163" s="4"/>
      <c r="THO163" s="4"/>
      <c r="THP163" s="4"/>
      <c r="THQ163" s="4"/>
      <c r="THR163" s="4"/>
      <c r="THS163" s="4"/>
      <c r="THT163" s="4"/>
      <c r="THU163" s="4"/>
      <c r="THV163" s="4"/>
      <c r="THW163" s="4"/>
      <c r="THX163" s="4"/>
      <c r="THY163" s="4"/>
      <c r="THZ163" s="4"/>
      <c r="TIA163" s="4"/>
      <c r="TIB163" s="4"/>
      <c r="TIC163" s="4"/>
      <c r="TID163" s="4"/>
      <c r="TIE163" s="4"/>
      <c r="TIF163" s="4"/>
      <c r="TIG163" s="4"/>
      <c r="TIH163" s="4"/>
      <c r="TII163" s="4"/>
      <c r="TIJ163" s="4"/>
      <c r="TIK163" s="4"/>
      <c r="TIL163" s="4"/>
      <c r="TIM163" s="4"/>
      <c r="TIN163" s="4"/>
      <c r="TIO163" s="4"/>
      <c r="TIP163" s="4"/>
      <c r="TIQ163" s="4"/>
      <c r="TIR163" s="4"/>
      <c r="TIS163" s="4"/>
      <c r="TIT163" s="4"/>
      <c r="TIU163" s="4"/>
      <c r="TIV163" s="4"/>
      <c r="TIW163" s="4"/>
      <c r="TIX163" s="4"/>
      <c r="TIY163" s="4"/>
      <c r="TIZ163" s="4"/>
      <c r="TJA163" s="4"/>
      <c r="TJB163" s="4"/>
      <c r="TJC163" s="4"/>
      <c r="TJD163" s="4"/>
      <c r="TJE163" s="4"/>
      <c r="TJF163" s="4"/>
      <c r="TJG163" s="4"/>
      <c r="TJH163" s="4"/>
      <c r="TJI163" s="4"/>
      <c r="TJJ163" s="4"/>
      <c r="TJK163" s="4"/>
      <c r="TJL163" s="4"/>
      <c r="TJM163" s="4"/>
      <c r="TJN163" s="4"/>
      <c r="TJO163" s="4"/>
      <c r="TJP163" s="4"/>
      <c r="TJQ163" s="4"/>
      <c r="TJR163" s="4"/>
      <c r="TJS163" s="4"/>
      <c r="TJT163" s="4"/>
      <c r="TJU163" s="4"/>
      <c r="TJV163" s="4"/>
      <c r="TJW163" s="4"/>
      <c r="TJX163" s="4"/>
      <c r="TJY163" s="4"/>
      <c r="TJZ163" s="4"/>
      <c r="TKA163" s="4"/>
      <c r="TKB163" s="4"/>
      <c r="TKC163" s="4"/>
      <c r="TKD163" s="4"/>
      <c r="TKE163" s="4"/>
      <c r="TKF163" s="4"/>
      <c r="TKG163" s="4"/>
      <c r="TKH163" s="4"/>
      <c r="TKI163" s="4"/>
      <c r="TKJ163" s="4"/>
      <c r="TKK163" s="4"/>
      <c r="TKL163" s="4"/>
      <c r="TKM163" s="4"/>
      <c r="TKN163" s="4"/>
      <c r="TKO163" s="4"/>
      <c r="TKP163" s="4"/>
      <c r="TKQ163" s="4"/>
      <c r="TKR163" s="4"/>
      <c r="TKS163" s="4"/>
      <c r="TKT163" s="4"/>
      <c r="TKU163" s="4"/>
      <c r="TKV163" s="4"/>
      <c r="TKW163" s="4"/>
      <c r="TKX163" s="4"/>
      <c r="TKY163" s="4"/>
      <c r="TKZ163" s="4"/>
      <c r="TLA163" s="4"/>
      <c r="TLB163" s="4"/>
      <c r="TLC163" s="4"/>
      <c r="TLD163" s="4"/>
      <c r="TLE163" s="4"/>
      <c r="TLF163" s="4"/>
      <c r="TLG163" s="4"/>
      <c r="TLH163" s="4"/>
      <c r="TLI163" s="4"/>
      <c r="TLJ163" s="4"/>
      <c r="TLK163" s="4"/>
      <c r="TLL163" s="4"/>
      <c r="TLM163" s="4"/>
      <c r="TLN163" s="4"/>
      <c r="TLO163" s="4"/>
      <c r="TLP163" s="4"/>
      <c r="TLQ163" s="4"/>
      <c r="TLR163" s="4"/>
      <c r="TLS163" s="4"/>
      <c r="TLT163" s="4"/>
      <c r="TLU163" s="4"/>
      <c r="TLV163" s="4"/>
      <c r="TLW163" s="4"/>
      <c r="TLX163" s="4"/>
      <c r="TLY163" s="4"/>
      <c r="TLZ163" s="4"/>
      <c r="TMA163" s="4"/>
      <c r="TMB163" s="4"/>
      <c r="TMC163" s="4"/>
      <c r="TMD163" s="4"/>
      <c r="TME163" s="4"/>
      <c r="TMF163" s="4"/>
      <c r="TMG163" s="4"/>
      <c r="TMH163" s="4"/>
      <c r="TMI163" s="4"/>
      <c r="TMJ163" s="4"/>
      <c r="TMK163" s="4"/>
      <c r="TML163" s="4"/>
      <c r="TMM163" s="4"/>
      <c r="TMN163" s="4"/>
      <c r="TMO163" s="4"/>
      <c r="TMP163" s="4"/>
      <c r="TMQ163" s="4"/>
      <c r="TMR163" s="4"/>
      <c r="TMS163" s="4"/>
      <c r="TMT163" s="4"/>
      <c r="TMU163" s="4"/>
      <c r="TMV163" s="4"/>
      <c r="TMW163" s="4"/>
      <c r="TMX163" s="4"/>
      <c r="TMY163" s="4"/>
      <c r="TMZ163" s="4"/>
      <c r="TNA163" s="4"/>
      <c r="TNB163" s="4"/>
      <c r="TNC163" s="4"/>
      <c r="TND163" s="4"/>
      <c r="TNE163" s="4"/>
      <c r="TNF163" s="4"/>
      <c r="TNG163" s="4"/>
      <c r="TNH163" s="4"/>
      <c r="TNI163" s="4"/>
      <c r="TNJ163" s="4"/>
      <c r="TNK163" s="4"/>
      <c r="TNL163" s="4"/>
      <c r="TNM163" s="4"/>
      <c r="TNN163" s="4"/>
      <c r="TNO163" s="4"/>
      <c r="TNP163" s="4"/>
      <c r="TNQ163" s="4"/>
      <c r="TNR163" s="4"/>
      <c r="TNS163" s="4"/>
      <c r="TNT163" s="4"/>
      <c r="TNU163" s="4"/>
      <c r="TNV163" s="4"/>
      <c r="TNW163" s="4"/>
      <c r="TNX163" s="4"/>
      <c r="TNY163" s="4"/>
      <c r="TNZ163" s="4"/>
      <c r="TOA163" s="4"/>
      <c r="TOB163" s="4"/>
      <c r="TOC163" s="4"/>
      <c r="TOD163" s="4"/>
      <c r="TOE163" s="4"/>
      <c r="TOF163" s="4"/>
      <c r="TOG163" s="4"/>
      <c r="TOH163" s="4"/>
      <c r="TOI163" s="4"/>
      <c r="TOJ163" s="4"/>
      <c r="TOK163" s="4"/>
      <c r="TOL163" s="4"/>
      <c r="TOM163" s="4"/>
      <c r="TON163" s="4"/>
      <c r="TOO163" s="4"/>
      <c r="TOP163" s="4"/>
      <c r="TOQ163" s="4"/>
      <c r="TOR163" s="4"/>
      <c r="TOS163" s="4"/>
      <c r="TOT163" s="4"/>
      <c r="TOU163" s="4"/>
      <c r="TOV163" s="4"/>
      <c r="TOW163" s="4"/>
      <c r="TOX163" s="4"/>
      <c r="TOY163" s="4"/>
      <c r="TOZ163" s="4"/>
      <c r="TPA163" s="4"/>
      <c r="TPB163" s="4"/>
      <c r="TPC163" s="4"/>
      <c r="TPD163" s="4"/>
      <c r="TPE163" s="4"/>
      <c r="TPF163" s="4"/>
      <c r="TPG163" s="4"/>
      <c r="TPH163" s="4"/>
      <c r="TPI163" s="4"/>
      <c r="TPJ163" s="4"/>
      <c r="TPK163" s="4"/>
      <c r="TPL163" s="4"/>
      <c r="TPM163" s="4"/>
      <c r="TPN163" s="4"/>
      <c r="TPO163" s="4"/>
      <c r="TPP163" s="4"/>
      <c r="TPQ163" s="4"/>
      <c r="TPR163" s="4"/>
      <c r="TPS163" s="4"/>
      <c r="TPT163" s="4"/>
      <c r="TPU163" s="4"/>
      <c r="TPV163" s="4"/>
      <c r="TPW163" s="4"/>
      <c r="TPX163" s="4"/>
      <c r="TPY163" s="4"/>
      <c r="TPZ163" s="4"/>
      <c r="TQA163" s="4"/>
      <c r="TQB163" s="4"/>
      <c r="TQC163" s="4"/>
      <c r="TQD163" s="4"/>
      <c r="TQE163" s="4"/>
      <c r="TQF163" s="4"/>
      <c r="TQG163" s="4"/>
      <c r="TQH163" s="4"/>
      <c r="TQI163" s="4"/>
      <c r="TQJ163" s="4"/>
      <c r="TQK163" s="4"/>
      <c r="TQL163" s="4"/>
      <c r="TQM163" s="4"/>
      <c r="TQN163" s="4"/>
      <c r="TQO163" s="4"/>
      <c r="TQP163" s="4"/>
      <c r="TQQ163" s="4"/>
      <c r="TQR163" s="4"/>
      <c r="TQS163" s="4"/>
      <c r="TQT163" s="4"/>
      <c r="TQU163" s="4"/>
      <c r="TQV163" s="4"/>
      <c r="TQW163" s="4"/>
      <c r="TQX163" s="4"/>
      <c r="TQY163" s="4"/>
      <c r="TQZ163" s="4"/>
      <c r="TRA163" s="4"/>
      <c r="TRB163" s="4"/>
      <c r="TRC163" s="4"/>
      <c r="TRD163" s="4"/>
      <c r="TRE163" s="4"/>
      <c r="TRF163" s="4"/>
      <c r="TRG163" s="4"/>
      <c r="TRH163" s="4"/>
      <c r="TRI163" s="4"/>
      <c r="TRJ163" s="4"/>
      <c r="TRK163" s="4"/>
      <c r="TRL163" s="4"/>
      <c r="TRM163" s="4"/>
      <c r="TRN163" s="4"/>
      <c r="TRO163" s="4"/>
      <c r="TRP163" s="4"/>
      <c r="TRQ163" s="4"/>
      <c r="TRR163" s="4"/>
      <c r="TRS163" s="4"/>
      <c r="TRT163" s="4"/>
      <c r="TRU163" s="4"/>
      <c r="TRV163" s="4"/>
      <c r="TRW163" s="4"/>
      <c r="TRX163" s="4"/>
      <c r="TRY163" s="4"/>
      <c r="TRZ163" s="4"/>
      <c r="TSA163" s="4"/>
      <c r="TSB163" s="4"/>
      <c r="TSC163" s="4"/>
      <c r="TSD163" s="4"/>
      <c r="TSE163" s="4"/>
      <c r="TSF163" s="4"/>
      <c r="TSG163" s="4"/>
      <c r="TSH163" s="4"/>
      <c r="TSI163" s="4"/>
      <c r="TSJ163" s="4"/>
      <c r="TSK163" s="4"/>
      <c r="TSL163" s="4"/>
      <c r="TSM163" s="4"/>
      <c r="TSN163" s="4"/>
      <c r="TSO163" s="4"/>
      <c r="TSP163" s="4"/>
      <c r="TSQ163" s="4"/>
      <c r="TSR163" s="4"/>
      <c r="TSS163" s="4"/>
      <c r="TST163" s="4"/>
      <c r="TSU163" s="4"/>
      <c r="TSV163" s="4"/>
      <c r="TSW163" s="4"/>
      <c r="TSX163" s="4"/>
      <c r="TSY163" s="4"/>
      <c r="TSZ163" s="4"/>
      <c r="TTA163" s="4"/>
      <c r="TTB163" s="4"/>
      <c r="TTC163" s="4"/>
      <c r="TTD163" s="4"/>
      <c r="TTE163" s="4"/>
      <c r="TTF163" s="4"/>
      <c r="TTG163" s="4"/>
      <c r="TTH163" s="4"/>
      <c r="TTI163" s="4"/>
      <c r="TTJ163" s="4"/>
      <c r="TTK163" s="4"/>
      <c r="TTL163" s="4"/>
      <c r="TTM163" s="4"/>
      <c r="TTN163" s="4"/>
      <c r="TTO163" s="4"/>
      <c r="TTP163" s="4"/>
      <c r="TTQ163" s="4"/>
      <c r="TTR163" s="4"/>
      <c r="TTS163" s="4"/>
      <c r="TTT163" s="4"/>
      <c r="TTU163" s="4"/>
      <c r="TTV163" s="4"/>
      <c r="TTW163" s="4"/>
      <c r="TTX163" s="4"/>
      <c r="TTY163" s="4"/>
      <c r="TTZ163" s="4"/>
      <c r="TUA163" s="4"/>
      <c r="TUB163" s="4"/>
      <c r="TUC163" s="4"/>
      <c r="TUD163" s="4"/>
      <c r="TUE163" s="4"/>
      <c r="TUF163" s="4"/>
      <c r="TUG163" s="4"/>
      <c r="TUH163" s="4"/>
      <c r="TUI163" s="4"/>
      <c r="TUJ163" s="4"/>
      <c r="TUK163" s="4"/>
      <c r="TUL163" s="4"/>
      <c r="TUM163" s="4"/>
      <c r="TUN163" s="4"/>
      <c r="TUO163" s="4"/>
      <c r="TUP163" s="4"/>
      <c r="TUQ163" s="4"/>
      <c r="TUR163" s="4"/>
      <c r="TUS163" s="4"/>
      <c r="TUT163" s="4"/>
      <c r="TUU163" s="4"/>
      <c r="TUV163" s="4"/>
      <c r="TUW163" s="4"/>
      <c r="TUX163" s="4"/>
      <c r="TUY163" s="4"/>
      <c r="TUZ163" s="4"/>
      <c r="TVA163" s="4"/>
      <c r="TVB163" s="4"/>
      <c r="TVC163" s="4"/>
      <c r="TVD163" s="4"/>
      <c r="TVE163" s="4"/>
      <c r="TVF163" s="4"/>
      <c r="TVG163" s="4"/>
      <c r="TVH163" s="4"/>
      <c r="TVI163" s="4"/>
      <c r="TVJ163" s="4"/>
      <c r="TVK163" s="4"/>
      <c r="TVL163" s="4"/>
      <c r="TVM163" s="4"/>
      <c r="TVN163" s="4"/>
      <c r="TVO163" s="4"/>
      <c r="TVP163" s="4"/>
      <c r="TVQ163" s="4"/>
      <c r="TVR163" s="4"/>
      <c r="TVS163" s="4"/>
      <c r="TVT163" s="4"/>
      <c r="TVU163" s="4"/>
      <c r="TVV163" s="4"/>
      <c r="TVW163" s="4"/>
      <c r="TVX163" s="4"/>
      <c r="TVY163" s="4"/>
      <c r="TVZ163" s="4"/>
      <c r="TWA163" s="4"/>
      <c r="TWB163" s="4"/>
      <c r="TWC163" s="4"/>
      <c r="TWD163" s="4"/>
      <c r="TWE163" s="4"/>
      <c r="TWF163" s="4"/>
      <c r="TWG163" s="4"/>
      <c r="TWH163" s="4"/>
      <c r="TWI163" s="4"/>
      <c r="TWJ163" s="4"/>
      <c r="TWK163" s="4"/>
      <c r="TWL163" s="4"/>
      <c r="TWM163" s="4"/>
      <c r="TWN163" s="4"/>
      <c r="TWO163" s="4"/>
      <c r="TWP163" s="4"/>
      <c r="TWQ163" s="4"/>
      <c r="TWR163" s="4"/>
      <c r="TWS163" s="4"/>
      <c r="TWT163" s="4"/>
      <c r="TWU163" s="4"/>
      <c r="TWV163" s="4"/>
      <c r="TWW163" s="4"/>
      <c r="TWX163" s="4"/>
      <c r="TWY163" s="4"/>
      <c r="TWZ163" s="4"/>
      <c r="TXA163" s="4"/>
      <c r="TXB163" s="4"/>
      <c r="TXC163" s="4"/>
      <c r="TXD163" s="4"/>
      <c r="TXE163" s="4"/>
      <c r="TXF163" s="4"/>
      <c r="TXG163" s="4"/>
      <c r="TXH163" s="4"/>
      <c r="TXI163" s="4"/>
      <c r="TXJ163" s="4"/>
      <c r="TXK163" s="4"/>
      <c r="TXL163" s="4"/>
      <c r="TXM163" s="4"/>
      <c r="TXN163" s="4"/>
      <c r="TXO163" s="4"/>
      <c r="TXP163" s="4"/>
      <c r="TXQ163" s="4"/>
      <c r="TXR163" s="4"/>
      <c r="TXS163" s="4"/>
      <c r="TXT163" s="4"/>
      <c r="TXU163" s="4"/>
      <c r="TXV163" s="4"/>
      <c r="TXW163" s="4"/>
      <c r="TXX163" s="4"/>
      <c r="TXY163" s="4"/>
      <c r="TXZ163" s="4"/>
      <c r="TYA163" s="4"/>
      <c r="TYB163" s="4"/>
      <c r="TYC163" s="4"/>
      <c r="TYD163" s="4"/>
      <c r="TYE163" s="4"/>
      <c r="TYF163" s="4"/>
      <c r="TYG163" s="4"/>
      <c r="TYH163" s="4"/>
      <c r="TYI163" s="4"/>
      <c r="TYJ163" s="4"/>
      <c r="TYK163" s="4"/>
      <c r="TYL163" s="4"/>
      <c r="TYM163" s="4"/>
      <c r="TYN163" s="4"/>
      <c r="TYO163" s="4"/>
      <c r="TYP163" s="4"/>
      <c r="TYQ163" s="4"/>
      <c r="TYR163" s="4"/>
      <c r="TYS163" s="4"/>
      <c r="TYT163" s="4"/>
      <c r="TYU163" s="4"/>
      <c r="TYV163" s="4"/>
      <c r="TYW163" s="4"/>
      <c r="TYX163" s="4"/>
      <c r="TYY163" s="4"/>
      <c r="TYZ163" s="4"/>
      <c r="TZA163" s="4"/>
      <c r="TZB163" s="4"/>
      <c r="TZC163" s="4"/>
      <c r="TZD163" s="4"/>
      <c r="TZE163" s="4"/>
      <c r="TZF163" s="4"/>
      <c r="TZG163" s="4"/>
      <c r="TZH163" s="4"/>
      <c r="TZI163" s="4"/>
      <c r="TZJ163" s="4"/>
      <c r="TZK163" s="4"/>
      <c r="TZL163" s="4"/>
      <c r="TZM163" s="4"/>
      <c r="TZN163" s="4"/>
      <c r="TZO163" s="4"/>
      <c r="TZP163" s="4"/>
      <c r="TZQ163" s="4"/>
      <c r="TZR163" s="4"/>
      <c r="TZS163" s="4"/>
      <c r="TZT163" s="4"/>
      <c r="TZU163" s="4"/>
      <c r="TZV163" s="4"/>
      <c r="TZW163" s="4"/>
      <c r="TZX163" s="4"/>
      <c r="TZY163" s="4"/>
      <c r="TZZ163" s="4"/>
      <c r="UAA163" s="4"/>
      <c r="UAB163" s="4"/>
      <c r="UAC163" s="4"/>
      <c r="UAD163" s="4"/>
      <c r="UAE163" s="4"/>
      <c r="UAF163" s="4"/>
      <c r="UAG163" s="4"/>
      <c r="UAH163" s="4"/>
      <c r="UAI163" s="4"/>
      <c r="UAJ163" s="4"/>
      <c r="UAK163" s="4"/>
      <c r="UAL163" s="4"/>
      <c r="UAM163" s="4"/>
      <c r="UAN163" s="4"/>
      <c r="UAO163" s="4"/>
      <c r="UAP163" s="4"/>
      <c r="UAQ163" s="4"/>
      <c r="UAR163" s="4"/>
      <c r="UAS163" s="4"/>
      <c r="UAT163" s="4"/>
      <c r="UAU163" s="4"/>
      <c r="UAV163" s="4"/>
      <c r="UAW163" s="4"/>
      <c r="UAX163" s="4"/>
      <c r="UAY163" s="4"/>
      <c r="UAZ163" s="4"/>
      <c r="UBA163" s="4"/>
      <c r="UBB163" s="4"/>
      <c r="UBC163" s="4"/>
      <c r="UBD163" s="4"/>
      <c r="UBE163" s="4"/>
      <c r="UBF163" s="4"/>
      <c r="UBG163" s="4"/>
      <c r="UBH163" s="4"/>
      <c r="UBI163" s="4"/>
      <c r="UBJ163" s="4"/>
      <c r="UBK163" s="4"/>
      <c r="UBL163" s="4"/>
      <c r="UBM163" s="4"/>
      <c r="UBN163" s="4"/>
      <c r="UBO163" s="4"/>
      <c r="UBP163" s="4"/>
      <c r="UBQ163" s="4"/>
      <c r="UBR163" s="4"/>
      <c r="UBS163" s="4"/>
      <c r="UBT163" s="4"/>
      <c r="UBU163" s="4"/>
      <c r="UBV163" s="4"/>
      <c r="UBW163" s="4"/>
      <c r="UBX163" s="4"/>
      <c r="UBY163" s="4"/>
      <c r="UBZ163" s="4"/>
      <c r="UCA163" s="4"/>
      <c r="UCB163" s="4"/>
      <c r="UCC163" s="4"/>
      <c r="UCD163" s="4"/>
      <c r="UCE163" s="4"/>
      <c r="UCF163" s="4"/>
      <c r="UCG163" s="4"/>
      <c r="UCH163" s="4"/>
      <c r="UCI163" s="4"/>
      <c r="UCJ163" s="4"/>
      <c r="UCK163" s="4"/>
      <c r="UCL163" s="4"/>
      <c r="UCM163" s="4"/>
      <c r="UCN163" s="4"/>
      <c r="UCO163" s="4"/>
      <c r="UCP163" s="4"/>
      <c r="UCQ163" s="4"/>
      <c r="UCR163" s="4"/>
      <c r="UCS163" s="4"/>
      <c r="UCT163" s="4"/>
      <c r="UCU163" s="4"/>
      <c r="UCV163" s="4"/>
      <c r="UCW163" s="4"/>
      <c r="UCX163" s="4"/>
      <c r="UCY163" s="4"/>
      <c r="UCZ163" s="4"/>
      <c r="UDA163" s="4"/>
      <c r="UDB163" s="4"/>
      <c r="UDC163" s="4"/>
      <c r="UDD163" s="4"/>
      <c r="UDE163" s="4"/>
      <c r="UDF163" s="4"/>
      <c r="UDG163" s="4"/>
      <c r="UDH163" s="4"/>
      <c r="UDI163" s="4"/>
      <c r="UDJ163" s="4"/>
      <c r="UDK163" s="4"/>
      <c r="UDL163" s="4"/>
      <c r="UDM163" s="4"/>
      <c r="UDN163" s="4"/>
      <c r="UDO163" s="4"/>
      <c r="UDP163" s="4"/>
      <c r="UDQ163" s="4"/>
      <c r="UDR163" s="4"/>
      <c r="UDS163" s="4"/>
      <c r="UDT163" s="4"/>
      <c r="UDU163" s="4"/>
      <c r="UDV163" s="4"/>
      <c r="UDW163" s="4"/>
      <c r="UDX163" s="4"/>
      <c r="UDY163" s="4"/>
      <c r="UDZ163" s="4"/>
      <c r="UEA163" s="4"/>
      <c r="UEB163" s="4"/>
      <c r="UEC163" s="4"/>
      <c r="UED163" s="4"/>
      <c r="UEE163" s="4"/>
      <c r="UEF163" s="4"/>
      <c r="UEG163" s="4"/>
      <c r="UEH163" s="4"/>
      <c r="UEI163" s="4"/>
      <c r="UEJ163" s="4"/>
      <c r="UEK163" s="4"/>
      <c r="UEL163" s="4"/>
      <c r="UEM163" s="4"/>
      <c r="UEN163" s="4"/>
      <c r="UEO163" s="4"/>
      <c r="UEP163" s="4"/>
      <c r="UEQ163" s="4"/>
      <c r="UER163" s="4"/>
      <c r="UES163" s="4"/>
      <c r="UET163" s="4"/>
      <c r="UEU163" s="4"/>
      <c r="UEV163" s="4"/>
      <c r="UEW163" s="4"/>
      <c r="UEX163" s="4"/>
      <c r="UEY163" s="4"/>
      <c r="UEZ163" s="4"/>
      <c r="UFA163" s="4"/>
      <c r="UFB163" s="4"/>
      <c r="UFC163" s="4"/>
      <c r="UFD163" s="4"/>
      <c r="UFE163" s="4"/>
      <c r="UFF163" s="4"/>
      <c r="UFG163" s="4"/>
      <c r="UFH163" s="4"/>
      <c r="UFI163" s="4"/>
      <c r="UFJ163" s="4"/>
      <c r="UFK163" s="4"/>
      <c r="UFL163" s="4"/>
      <c r="UFM163" s="4"/>
      <c r="UFN163" s="4"/>
      <c r="UFO163" s="4"/>
      <c r="UFP163" s="4"/>
      <c r="UFQ163" s="4"/>
      <c r="UFR163" s="4"/>
      <c r="UFS163" s="4"/>
      <c r="UFT163" s="4"/>
      <c r="UFU163" s="4"/>
      <c r="UFV163" s="4"/>
      <c r="UFW163" s="4"/>
      <c r="UFX163" s="4"/>
      <c r="UFY163" s="4"/>
      <c r="UFZ163" s="4"/>
      <c r="UGA163" s="4"/>
      <c r="UGB163" s="4"/>
      <c r="UGC163" s="4"/>
      <c r="UGD163" s="4"/>
      <c r="UGE163" s="4"/>
      <c r="UGF163" s="4"/>
      <c r="UGG163" s="4"/>
      <c r="UGH163" s="4"/>
      <c r="UGI163" s="4"/>
      <c r="UGJ163" s="4"/>
      <c r="UGK163" s="4"/>
      <c r="UGL163" s="4"/>
      <c r="UGM163" s="4"/>
      <c r="UGN163" s="4"/>
      <c r="UGO163" s="4"/>
      <c r="UGP163" s="4"/>
      <c r="UGQ163" s="4"/>
      <c r="UGR163" s="4"/>
      <c r="UGS163" s="4"/>
      <c r="UGT163" s="4"/>
      <c r="UGU163" s="4"/>
      <c r="UGV163" s="4"/>
      <c r="UGW163" s="4"/>
      <c r="UGX163" s="4"/>
      <c r="UGY163" s="4"/>
      <c r="UGZ163" s="4"/>
      <c r="UHA163" s="4"/>
      <c r="UHB163" s="4"/>
      <c r="UHC163" s="4"/>
      <c r="UHD163" s="4"/>
      <c r="UHE163" s="4"/>
      <c r="UHF163" s="4"/>
      <c r="UHG163" s="4"/>
      <c r="UHH163" s="4"/>
      <c r="UHI163" s="4"/>
      <c r="UHJ163" s="4"/>
      <c r="UHK163" s="4"/>
      <c r="UHL163" s="4"/>
      <c r="UHM163" s="4"/>
      <c r="UHN163" s="4"/>
      <c r="UHO163" s="4"/>
      <c r="UHP163" s="4"/>
      <c r="UHQ163" s="4"/>
      <c r="UHR163" s="4"/>
      <c r="UHS163" s="4"/>
      <c r="UHT163" s="4"/>
      <c r="UHU163" s="4"/>
      <c r="UHV163" s="4"/>
      <c r="UHW163" s="4"/>
      <c r="UHX163" s="4"/>
      <c r="UHY163" s="4"/>
      <c r="UHZ163" s="4"/>
      <c r="UIA163" s="4"/>
      <c r="UIB163" s="4"/>
      <c r="UIC163" s="4"/>
      <c r="UID163" s="4"/>
      <c r="UIE163" s="4"/>
      <c r="UIF163" s="4"/>
      <c r="UIG163" s="4"/>
      <c r="UIH163" s="4"/>
      <c r="UII163" s="4"/>
      <c r="UIJ163" s="4"/>
      <c r="UIK163" s="4"/>
      <c r="UIL163" s="4"/>
      <c r="UIM163" s="4"/>
      <c r="UIN163" s="4"/>
      <c r="UIO163" s="4"/>
      <c r="UIP163" s="4"/>
      <c r="UIQ163" s="4"/>
      <c r="UIR163" s="4"/>
      <c r="UIS163" s="4"/>
      <c r="UIT163" s="4"/>
      <c r="UIU163" s="4"/>
      <c r="UIV163" s="4"/>
      <c r="UIW163" s="4"/>
      <c r="UIX163" s="4"/>
      <c r="UIY163" s="4"/>
      <c r="UIZ163" s="4"/>
      <c r="UJA163" s="4"/>
      <c r="UJB163" s="4"/>
      <c r="UJC163" s="4"/>
      <c r="UJD163" s="4"/>
      <c r="UJE163" s="4"/>
      <c r="UJF163" s="4"/>
      <c r="UJG163" s="4"/>
      <c r="UJH163" s="4"/>
      <c r="UJI163" s="4"/>
      <c r="UJJ163" s="4"/>
      <c r="UJK163" s="4"/>
      <c r="UJL163" s="4"/>
      <c r="UJM163" s="4"/>
      <c r="UJN163" s="4"/>
      <c r="UJO163" s="4"/>
      <c r="UJP163" s="4"/>
      <c r="UJQ163" s="4"/>
      <c r="UJR163" s="4"/>
      <c r="UJS163" s="4"/>
      <c r="UJT163" s="4"/>
      <c r="UJU163" s="4"/>
      <c r="UJV163" s="4"/>
      <c r="UJW163" s="4"/>
      <c r="UJX163" s="4"/>
      <c r="UJY163" s="4"/>
      <c r="UJZ163" s="4"/>
      <c r="UKA163" s="4"/>
      <c r="UKB163" s="4"/>
      <c r="UKC163" s="4"/>
      <c r="UKD163" s="4"/>
      <c r="UKE163" s="4"/>
      <c r="UKF163" s="4"/>
      <c r="UKG163" s="4"/>
      <c r="UKH163" s="4"/>
      <c r="UKI163" s="4"/>
      <c r="UKJ163" s="4"/>
      <c r="UKK163" s="4"/>
      <c r="UKL163" s="4"/>
      <c r="UKM163" s="4"/>
      <c r="UKN163" s="4"/>
      <c r="UKO163" s="4"/>
      <c r="UKP163" s="4"/>
      <c r="UKQ163" s="4"/>
      <c r="UKR163" s="4"/>
      <c r="UKS163" s="4"/>
      <c r="UKT163" s="4"/>
      <c r="UKU163" s="4"/>
      <c r="UKV163" s="4"/>
      <c r="UKW163" s="4"/>
      <c r="UKX163" s="4"/>
      <c r="UKY163" s="4"/>
      <c r="UKZ163" s="4"/>
      <c r="ULA163" s="4"/>
      <c r="ULB163" s="4"/>
      <c r="ULC163" s="4"/>
      <c r="ULD163" s="4"/>
      <c r="ULE163" s="4"/>
      <c r="ULF163" s="4"/>
      <c r="ULG163" s="4"/>
      <c r="ULH163" s="4"/>
      <c r="ULI163" s="4"/>
      <c r="ULJ163" s="4"/>
      <c r="ULK163" s="4"/>
      <c r="ULL163" s="4"/>
      <c r="ULM163" s="4"/>
      <c r="ULN163" s="4"/>
      <c r="ULO163" s="4"/>
      <c r="ULP163" s="4"/>
      <c r="ULQ163" s="4"/>
      <c r="ULR163" s="4"/>
      <c r="ULS163" s="4"/>
      <c r="ULT163" s="4"/>
      <c r="ULU163" s="4"/>
      <c r="ULV163" s="4"/>
      <c r="ULW163" s="4"/>
      <c r="ULX163" s="4"/>
      <c r="ULY163" s="4"/>
      <c r="ULZ163" s="4"/>
      <c r="UMA163" s="4"/>
      <c r="UMB163" s="4"/>
      <c r="UMC163" s="4"/>
      <c r="UMD163" s="4"/>
      <c r="UME163" s="4"/>
      <c r="UMF163" s="4"/>
      <c r="UMG163" s="4"/>
      <c r="UMH163" s="4"/>
      <c r="UMI163" s="4"/>
      <c r="UMJ163" s="4"/>
      <c r="UMK163" s="4"/>
      <c r="UML163" s="4"/>
      <c r="UMM163" s="4"/>
      <c r="UMN163" s="4"/>
      <c r="UMO163" s="4"/>
      <c r="UMP163" s="4"/>
      <c r="UMQ163" s="4"/>
      <c r="UMR163" s="4"/>
      <c r="UMS163" s="4"/>
      <c r="UMT163" s="4"/>
      <c r="UMU163" s="4"/>
      <c r="UMV163" s="4"/>
      <c r="UMW163" s="4"/>
      <c r="UMX163" s="4"/>
      <c r="UMY163" s="4"/>
      <c r="UMZ163" s="4"/>
      <c r="UNA163" s="4"/>
      <c r="UNB163" s="4"/>
      <c r="UNC163" s="4"/>
      <c r="UND163" s="4"/>
      <c r="UNE163" s="4"/>
      <c r="UNF163" s="4"/>
      <c r="UNG163" s="4"/>
      <c r="UNH163" s="4"/>
      <c r="UNI163" s="4"/>
      <c r="UNJ163" s="4"/>
      <c r="UNK163" s="4"/>
      <c r="UNL163" s="4"/>
      <c r="UNM163" s="4"/>
      <c r="UNN163" s="4"/>
      <c r="UNO163" s="4"/>
      <c r="UNP163" s="4"/>
      <c r="UNQ163" s="4"/>
      <c r="UNR163" s="4"/>
      <c r="UNS163" s="4"/>
      <c r="UNT163" s="4"/>
      <c r="UNU163" s="4"/>
      <c r="UNV163" s="4"/>
      <c r="UNW163" s="4"/>
      <c r="UNX163" s="4"/>
      <c r="UNY163" s="4"/>
      <c r="UNZ163" s="4"/>
      <c r="UOA163" s="4"/>
      <c r="UOB163" s="4"/>
      <c r="UOC163" s="4"/>
      <c r="UOD163" s="4"/>
      <c r="UOE163" s="4"/>
      <c r="UOF163" s="4"/>
      <c r="UOG163" s="4"/>
      <c r="UOH163" s="4"/>
      <c r="UOI163" s="4"/>
      <c r="UOJ163" s="4"/>
      <c r="UOK163" s="4"/>
      <c r="UOL163" s="4"/>
      <c r="UOM163" s="4"/>
      <c r="UON163" s="4"/>
      <c r="UOO163" s="4"/>
      <c r="UOP163" s="4"/>
      <c r="UOQ163" s="4"/>
      <c r="UOR163" s="4"/>
      <c r="UOS163" s="4"/>
      <c r="UOT163" s="4"/>
      <c r="UOU163" s="4"/>
      <c r="UOV163" s="4"/>
      <c r="UOW163" s="4"/>
      <c r="UOX163" s="4"/>
      <c r="UOY163" s="4"/>
      <c r="UOZ163" s="4"/>
      <c r="UPA163" s="4"/>
      <c r="UPB163" s="4"/>
      <c r="UPC163" s="4"/>
      <c r="UPD163" s="4"/>
      <c r="UPE163" s="4"/>
      <c r="UPF163" s="4"/>
      <c r="UPG163" s="4"/>
      <c r="UPH163" s="4"/>
      <c r="UPI163" s="4"/>
      <c r="UPJ163" s="4"/>
      <c r="UPK163" s="4"/>
      <c r="UPL163" s="4"/>
      <c r="UPM163" s="4"/>
      <c r="UPN163" s="4"/>
      <c r="UPO163" s="4"/>
      <c r="UPP163" s="4"/>
      <c r="UPQ163" s="4"/>
      <c r="UPR163" s="4"/>
      <c r="UPS163" s="4"/>
      <c r="UPT163" s="4"/>
      <c r="UPU163" s="4"/>
      <c r="UPV163" s="4"/>
      <c r="UPW163" s="4"/>
      <c r="UPX163" s="4"/>
      <c r="UPY163" s="4"/>
      <c r="UPZ163" s="4"/>
      <c r="UQA163" s="4"/>
      <c r="UQB163" s="4"/>
      <c r="UQC163" s="4"/>
      <c r="UQD163" s="4"/>
      <c r="UQE163" s="4"/>
      <c r="UQF163" s="4"/>
      <c r="UQG163" s="4"/>
      <c r="UQH163" s="4"/>
      <c r="UQI163" s="4"/>
      <c r="UQJ163" s="4"/>
      <c r="UQK163" s="4"/>
      <c r="UQL163" s="4"/>
      <c r="UQM163" s="4"/>
      <c r="UQN163" s="4"/>
      <c r="UQO163" s="4"/>
      <c r="UQP163" s="4"/>
      <c r="UQQ163" s="4"/>
      <c r="UQR163" s="4"/>
      <c r="UQS163" s="4"/>
      <c r="UQT163" s="4"/>
      <c r="UQU163" s="4"/>
      <c r="UQV163" s="4"/>
      <c r="UQW163" s="4"/>
      <c r="UQX163" s="4"/>
      <c r="UQY163" s="4"/>
      <c r="UQZ163" s="4"/>
      <c r="URA163" s="4"/>
      <c r="URB163" s="4"/>
      <c r="URC163" s="4"/>
      <c r="URD163" s="4"/>
      <c r="URE163" s="4"/>
      <c r="URF163" s="4"/>
      <c r="URG163" s="4"/>
      <c r="URH163" s="4"/>
      <c r="URI163" s="4"/>
      <c r="URJ163" s="4"/>
      <c r="URK163" s="4"/>
      <c r="URL163" s="4"/>
      <c r="URM163" s="4"/>
      <c r="URN163" s="4"/>
      <c r="URO163" s="4"/>
      <c r="URP163" s="4"/>
      <c r="URQ163" s="4"/>
      <c r="URR163" s="4"/>
      <c r="URS163" s="4"/>
      <c r="URT163" s="4"/>
      <c r="URU163" s="4"/>
      <c r="URV163" s="4"/>
      <c r="URW163" s="4"/>
      <c r="URX163" s="4"/>
      <c r="URY163" s="4"/>
      <c r="URZ163" s="4"/>
      <c r="USA163" s="4"/>
      <c r="USB163" s="4"/>
      <c r="USC163" s="4"/>
      <c r="USD163" s="4"/>
      <c r="USE163" s="4"/>
      <c r="USF163" s="4"/>
      <c r="USG163" s="4"/>
      <c r="USH163" s="4"/>
      <c r="USI163" s="4"/>
      <c r="USJ163" s="4"/>
      <c r="USK163" s="4"/>
      <c r="USL163" s="4"/>
      <c r="USM163" s="4"/>
      <c r="USN163" s="4"/>
      <c r="USO163" s="4"/>
      <c r="USP163" s="4"/>
      <c r="USQ163" s="4"/>
      <c r="USR163" s="4"/>
      <c r="USS163" s="4"/>
      <c r="UST163" s="4"/>
      <c r="USU163" s="4"/>
      <c r="USV163" s="4"/>
      <c r="USW163" s="4"/>
      <c r="USX163" s="4"/>
      <c r="USY163" s="4"/>
      <c r="USZ163" s="4"/>
      <c r="UTA163" s="4"/>
      <c r="UTB163" s="4"/>
      <c r="UTC163" s="4"/>
      <c r="UTD163" s="4"/>
      <c r="UTE163" s="4"/>
      <c r="UTF163" s="4"/>
      <c r="UTG163" s="4"/>
      <c r="UTH163" s="4"/>
      <c r="UTI163" s="4"/>
      <c r="UTJ163" s="4"/>
      <c r="UTK163" s="4"/>
      <c r="UTL163" s="4"/>
      <c r="UTM163" s="4"/>
      <c r="UTN163" s="4"/>
      <c r="UTO163" s="4"/>
      <c r="UTP163" s="4"/>
      <c r="UTQ163" s="4"/>
      <c r="UTR163" s="4"/>
      <c r="UTS163" s="4"/>
      <c r="UTT163" s="4"/>
      <c r="UTU163" s="4"/>
      <c r="UTV163" s="4"/>
      <c r="UTW163" s="4"/>
      <c r="UTX163" s="4"/>
      <c r="UTY163" s="4"/>
      <c r="UTZ163" s="4"/>
      <c r="UUA163" s="4"/>
      <c r="UUB163" s="4"/>
      <c r="UUC163" s="4"/>
      <c r="UUD163" s="4"/>
      <c r="UUE163" s="4"/>
      <c r="UUF163" s="4"/>
      <c r="UUG163" s="4"/>
      <c r="UUH163" s="4"/>
      <c r="UUI163" s="4"/>
      <c r="UUJ163" s="4"/>
      <c r="UUK163" s="4"/>
      <c r="UUL163" s="4"/>
      <c r="UUM163" s="4"/>
      <c r="UUN163" s="4"/>
      <c r="UUO163" s="4"/>
      <c r="UUP163" s="4"/>
      <c r="UUQ163" s="4"/>
      <c r="UUR163" s="4"/>
      <c r="UUS163" s="4"/>
      <c r="UUT163" s="4"/>
      <c r="UUU163" s="4"/>
      <c r="UUV163" s="4"/>
      <c r="UUW163" s="4"/>
      <c r="UUX163" s="4"/>
      <c r="UUY163" s="4"/>
      <c r="UUZ163" s="4"/>
      <c r="UVA163" s="4"/>
      <c r="UVB163" s="4"/>
      <c r="UVC163" s="4"/>
      <c r="UVD163" s="4"/>
      <c r="UVE163" s="4"/>
      <c r="UVF163" s="4"/>
      <c r="UVG163" s="4"/>
      <c r="UVH163" s="4"/>
      <c r="UVI163" s="4"/>
      <c r="UVJ163" s="4"/>
      <c r="UVK163" s="4"/>
      <c r="UVL163" s="4"/>
      <c r="UVM163" s="4"/>
      <c r="UVN163" s="4"/>
      <c r="UVO163" s="4"/>
      <c r="UVP163" s="4"/>
      <c r="UVQ163" s="4"/>
      <c r="UVR163" s="4"/>
      <c r="UVS163" s="4"/>
      <c r="UVT163" s="4"/>
      <c r="UVU163" s="4"/>
      <c r="UVV163" s="4"/>
      <c r="UVW163" s="4"/>
      <c r="UVX163" s="4"/>
      <c r="UVY163" s="4"/>
      <c r="UVZ163" s="4"/>
      <c r="UWA163" s="4"/>
      <c r="UWB163" s="4"/>
      <c r="UWC163" s="4"/>
      <c r="UWD163" s="4"/>
      <c r="UWE163" s="4"/>
      <c r="UWF163" s="4"/>
      <c r="UWG163" s="4"/>
      <c r="UWH163" s="4"/>
      <c r="UWI163" s="4"/>
      <c r="UWJ163" s="4"/>
      <c r="UWK163" s="4"/>
      <c r="UWL163" s="4"/>
      <c r="UWM163" s="4"/>
      <c r="UWN163" s="4"/>
      <c r="UWO163" s="4"/>
      <c r="UWP163" s="4"/>
      <c r="UWQ163" s="4"/>
      <c r="UWR163" s="4"/>
      <c r="UWS163" s="4"/>
      <c r="UWT163" s="4"/>
      <c r="UWU163" s="4"/>
      <c r="UWV163" s="4"/>
      <c r="UWW163" s="4"/>
      <c r="UWX163" s="4"/>
      <c r="UWY163" s="4"/>
      <c r="UWZ163" s="4"/>
      <c r="UXA163" s="4"/>
      <c r="UXB163" s="4"/>
      <c r="UXC163" s="4"/>
      <c r="UXD163" s="4"/>
      <c r="UXE163" s="4"/>
      <c r="UXF163" s="4"/>
      <c r="UXG163" s="4"/>
      <c r="UXH163" s="4"/>
      <c r="UXI163" s="4"/>
      <c r="UXJ163" s="4"/>
      <c r="UXK163" s="4"/>
      <c r="UXL163" s="4"/>
      <c r="UXM163" s="4"/>
      <c r="UXN163" s="4"/>
      <c r="UXO163" s="4"/>
      <c r="UXP163" s="4"/>
      <c r="UXQ163" s="4"/>
      <c r="UXR163" s="4"/>
      <c r="UXS163" s="4"/>
      <c r="UXT163" s="4"/>
      <c r="UXU163" s="4"/>
      <c r="UXV163" s="4"/>
      <c r="UXW163" s="4"/>
      <c r="UXX163" s="4"/>
      <c r="UXY163" s="4"/>
      <c r="UXZ163" s="4"/>
      <c r="UYA163" s="4"/>
      <c r="UYB163" s="4"/>
      <c r="UYC163" s="4"/>
      <c r="UYD163" s="4"/>
      <c r="UYE163" s="4"/>
      <c r="UYF163" s="4"/>
      <c r="UYG163" s="4"/>
      <c r="UYH163" s="4"/>
      <c r="UYI163" s="4"/>
      <c r="UYJ163" s="4"/>
      <c r="UYK163" s="4"/>
      <c r="UYL163" s="4"/>
      <c r="UYM163" s="4"/>
      <c r="UYN163" s="4"/>
      <c r="UYO163" s="4"/>
      <c r="UYP163" s="4"/>
      <c r="UYQ163" s="4"/>
      <c r="UYR163" s="4"/>
      <c r="UYS163" s="4"/>
      <c r="UYT163" s="4"/>
      <c r="UYU163" s="4"/>
      <c r="UYV163" s="4"/>
      <c r="UYW163" s="4"/>
      <c r="UYX163" s="4"/>
      <c r="UYY163" s="4"/>
      <c r="UYZ163" s="4"/>
      <c r="UZA163" s="4"/>
      <c r="UZB163" s="4"/>
      <c r="UZC163" s="4"/>
      <c r="UZD163" s="4"/>
      <c r="UZE163" s="4"/>
      <c r="UZF163" s="4"/>
      <c r="UZG163" s="4"/>
      <c r="UZH163" s="4"/>
      <c r="UZI163" s="4"/>
      <c r="UZJ163" s="4"/>
      <c r="UZK163" s="4"/>
      <c r="UZL163" s="4"/>
      <c r="UZM163" s="4"/>
      <c r="UZN163" s="4"/>
      <c r="UZO163" s="4"/>
      <c r="UZP163" s="4"/>
      <c r="UZQ163" s="4"/>
      <c r="UZR163" s="4"/>
      <c r="UZS163" s="4"/>
      <c r="UZT163" s="4"/>
      <c r="UZU163" s="4"/>
      <c r="UZV163" s="4"/>
      <c r="UZW163" s="4"/>
      <c r="UZX163" s="4"/>
      <c r="UZY163" s="4"/>
      <c r="UZZ163" s="4"/>
      <c r="VAA163" s="4"/>
      <c r="VAB163" s="4"/>
      <c r="VAC163" s="4"/>
      <c r="VAD163" s="4"/>
      <c r="VAE163" s="4"/>
      <c r="VAF163" s="4"/>
      <c r="VAG163" s="4"/>
      <c r="VAH163" s="4"/>
      <c r="VAI163" s="4"/>
      <c r="VAJ163" s="4"/>
      <c r="VAK163" s="4"/>
      <c r="VAL163" s="4"/>
      <c r="VAM163" s="4"/>
      <c r="VAN163" s="4"/>
      <c r="VAO163" s="4"/>
      <c r="VAP163" s="4"/>
      <c r="VAQ163" s="4"/>
      <c r="VAR163" s="4"/>
      <c r="VAS163" s="4"/>
      <c r="VAT163" s="4"/>
      <c r="VAU163" s="4"/>
      <c r="VAV163" s="4"/>
      <c r="VAW163" s="4"/>
      <c r="VAX163" s="4"/>
      <c r="VAY163" s="4"/>
      <c r="VAZ163" s="4"/>
      <c r="VBA163" s="4"/>
      <c r="VBB163" s="4"/>
      <c r="VBC163" s="4"/>
      <c r="VBD163" s="4"/>
      <c r="VBE163" s="4"/>
      <c r="VBF163" s="4"/>
      <c r="VBG163" s="4"/>
      <c r="VBH163" s="4"/>
      <c r="VBI163" s="4"/>
      <c r="VBJ163" s="4"/>
      <c r="VBK163" s="4"/>
      <c r="VBL163" s="4"/>
      <c r="VBM163" s="4"/>
      <c r="VBN163" s="4"/>
      <c r="VBO163" s="4"/>
      <c r="VBP163" s="4"/>
      <c r="VBQ163" s="4"/>
      <c r="VBR163" s="4"/>
      <c r="VBS163" s="4"/>
      <c r="VBT163" s="4"/>
      <c r="VBU163" s="4"/>
      <c r="VBV163" s="4"/>
      <c r="VBW163" s="4"/>
      <c r="VBX163" s="4"/>
      <c r="VBY163" s="4"/>
      <c r="VBZ163" s="4"/>
      <c r="VCA163" s="4"/>
      <c r="VCB163" s="4"/>
      <c r="VCC163" s="4"/>
      <c r="VCD163" s="4"/>
      <c r="VCE163" s="4"/>
      <c r="VCF163" s="4"/>
      <c r="VCG163" s="4"/>
      <c r="VCH163" s="4"/>
      <c r="VCI163" s="4"/>
      <c r="VCJ163" s="4"/>
      <c r="VCK163" s="4"/>
      <c r="VCL163" s="4"/>
      <c r="VCM163" s="4"/>
      <c r="VCN163" s="4"/>
      <c r="VCO163" s="4"/>
      <c r="VCP163" s="4"/>
      <c r="VCQ163" s="4"/>
      <c r="VCR163" s="4"/>
      <c r="VCS163" s="4"/>
      <c r="VCT163" s="4"/>
      <c r="VCU163" s="4"/>
      <c r="VCV163" s="4"/>
      <c r="VCW163" s="4"/>
      <c r="VCX163" s="4"/>
      <c r="VCY163" s="4"/>
      <c r="VCZ163" s="4"/>
      <c r="VDA163" s="4"/>
      <c r="VDB163" s="4"/>
      <c r="VDC163" s="4"/>
      <c r="VDD163" s="4"/>
      <c r="VDE163" s="4"/>
      <c r="VDF163" s="4"/>
      <c r="VDG163" s="4"/>
      <c r="VDH163" s="4"/>
      <c r="VDI163" s="4"/>
      <c r="VDJ163" s="4"/>
      <c r="VDK163" s="4"/>
      <c r="VDL163" s="4"/>
      <c r="VDM163" s="4"/>
      <c r="VDN163" s="4"/>
      <c r="VDO163" s="4"/>
      <c r="VDP163" s="4"/>
      <c r="VDQ163" s="4"/>
      <c r="VDR163" s="4"/>
      <c r="VDS163" s="4"/>
      <c r="VDT163" s="4"/>
      <c r="VDU163" s="4"/>
      <c r="VDV163" s="4"/>
      <c r="VDW163" s="4"/>
      <c r="VDX163" s="4"/>
      <c r="VDY163" s="4"/>
      <c r="VDZ163" s="4"/>
      <c r="VEA163" s="4"/>
      <c r="VEB163" s="4"/>
      <c r="VEC163" s="4"/>
      <c r="VED163" s="4"/>
      <c r="VEE163" s="4"/>
      <c r="VEF163" s="4"/>
      <c r="VEG163" s="4"/>
      <c r="VEH163" s="4"/>
      <c r="VEI163" s="4"/>
      <c r="VEJ163" s="4"/>
      <c r="VEK163" s="4"/>
      <c r="VEL163" s="4"/>
      <c r="VEM163" s="4"/>
      <c r="VEN163" s="4"/>
      <c r="VEO163" s="4"/>
      <c r="VEP163" s="4"/>
      <c r="VEQ163" s="4"/>
      <c r="VER163" s="4"/>
      <c r="VES163" s="4"/>
      <c r="VET163" s="4"/>
      <c r="VEU163" s="4"/>
      <c r="VEV163" s="4"/>
      <c r="VEW163" s="4"/>
      <c r="VEX163" s="4"/>
      <c r="VEY163" s="4"/>
      <c r="VEZ163" s="4"/>
      <c r="VFA163" s="4"/>
      <c r="VFB163" s="4"/>
      <c r="VFC163" s="4"/>
      <c r="VFD163" s="4"/>
      <c r="VFE163" s="4"/>
      <c r="VFF163" s="4"/>
      <c r="VFG163" s="4"/>
      <c r="VFH163" s="4"/>
      <c r="VFI163" s="4"/>
      <c r="VFJ163" s="4"/>
      <c r="VFK163" s="4"/>
      <c r="VFL163" s="4"/>
      <c r="VFM163" s="4"/>
      <c r="VFN163" s="4"/>
      <c r="VFO163" s="4"/>
      <c r="VFP163" s="4"/>
      <c r="VFQ163" s="4"/>
      <c r="VFR163" s="4"/>
      <c r="VFS163" s="4"/>
      <c r="VFT163" s="4"/>
      <c r="VFU163" s="4"/>
      <c r="VFV163" s="4"/>
      <c r="VFW163" s="4"/>
      <c r="VFX163" s="4"/>
      <c r="VFY163" s="4"/>
      <c r="VFZ163" s="4"/>
      <c r="VGA163" s="4"/>
      <c r="VGB163" s="4"/>
      <c r="VGC163" s="4"/>
      <c r="VGD163" s="4"/>
      <c r="VGE163" s="4"/>
      <c r="VGF163" s="4"/>
      <c r="VGG163" s="4"/>
      <c r="VGH163" s="4"/>
      <c r="VGI163" s="4"/>
      <c r="VGJ163" s="4"/>
      <c r="VGK163" s="4"/>
      <c r="VGL163" s="4"/>
      <c r="VGM163" s="4"/>
      <c r="VGN163" s="4"/>
      <c r="VGO163" s="4"/>
      <c r="VGP163" s="4"/>
      <c r="VGQ163" s="4"/>
      <c r="VGR163" s="4"/>
      <c r="VGS163" s="4"/>
      <c r="VGT163" s="4"/>
      <c r="VGU163" s="4"/>
      <c r="VGV163" s="4"/>
      <c r="VGW163" s="4"/>
      <c r="VGX163" s="4"/>
      <c r="VGY163" s="4"/>
      <c r="VGZ163" s="4"/>
      <c r="VHA163" s="4"/>
      <c r="VHB163" s="4"/>
      <c r="VHC163" s="4"/>
      <c r="VHD163" s="4"/>
      <c r="VHE163" s="4"/>
      <c r="VHF163" s="4"/>
      <c r="VHG163" s="4"/>
      <c r="VHH163" s="4"/>
      <c r="VHI163" s="4"/>
      <c r="VHJ163" s="4"/>
      <c r="VHK163" s="4"/>
      <c r="VHL163" s="4"/>
      <c r="VHM163" s="4"/>
      <c r="VHN163" s="4"/>
      <c r="VHO163" s="4"/>
      <c r="VHP163" s="4"/>
      <c r="VHQ163" s="4"/>
      <c r="VHR163" s="4"/>
      <c r="VHS163" s="4"/>
      <c r="VHT163" s="4"/>
      <c r="VHU163" s="4"/>
      <c r="VHV163" s="4"/>
      <c r="VHW163" s="4"/>
      <c r="VHX163" s="4"/>
      <c r="VHY163" s="4"/>
      <c r="VHZ163" s="4"/>
      <c r="VIA163" s="4"/>
      <c r="VIB163" s="4"/>
      <c r="VIC163" s="4"/>
      <c r="VID163" s="4"/>
      <c r="VIE163" s="4"/>
      <c r="VIF163" s="4"/>
      <c r="VIG163" s="4"/>
      <c r="VIH163" s="4"/>
      <c r="VII163" s="4"/>
      <c r="VIJ163" s="4"/>
      <c r="VIK163" s="4"/>
      <c r="VIL163" s="4"/>
      <c r="VIM163" s="4"/>
      <c r="VIN163" s="4"/>
      <c r="VIO163" s="4"/>
      <c r="VIP163" s="4"/>
      <c r="VIQ163" s="4"/>
      <c r="VIR163" s="4"/>
      <c r="VIS163" s="4"/>
      <c r="VIT163" s="4"/>
      <c r="VIU163" s="4"/>
      <c r="VIV163" s="4"/>
      <c r="VIW163" s="4"/>
      <c r="VIX163" s="4"/>
      <c r="VIY163" s="4"/>
      <c r="VIZ163" s="4"/>
      <c r="VJA163" s="4"/>
      <c r="VJB163" s="4"/>
      <c r="VJC163" s="4"/>
      <c r="VJD163" s="4"/>
      <c r="VJE163" s="4"/>
      <c r="VJF163" s="4"/>
      <c r="VJG163" s="4"/>
      <c r="VJH163" s="4"/>
      <c r="VJI163" s="4"/>
      <c r="VJJ163" s="4"/>
      <c r="VJK163" s="4"/>
      <c r="VJL163" s="4"/>
      <c r="VJM163" s="4"/>
      <c r="VJN163" s="4"/>
      <c r="VJO163" s="4"/>
      <c r="VJP163" s="4"/>
      <c r="VJQ163" s="4"/>
      <c r="VJR163" s="4"/>
      <c r="VJS163" s="4"/>
      <c r="VJT163" s="4"/>
      <c r="VJU163" s="4"/>
      <c r="VJV163" s="4"/>
      <c r="VJW163" s="4"/>
      <c r="VJX163" s="4"/>
      <c r="VJY163" s="4"/>
      <c r="VJZ163" s="4"/>
      <c r="VKA163" s="4"/>
      <c r="VKB163" s="4"/>
      <c r="VKC163" s="4"/>
      <c r="VKD163" s="4"/>
      <c r="VKE163" s="4"/>
      <c r="VKF163" s="4"/>
      <c r="VKG163" s="4"/>
      <c r="VKH163" s="4"/>
      <c r="VKI163" s="4"/>
      <c r="VKJ163" s="4"/>
      <c r="VKK163" s="4"/>
      <c r="VKL163" s="4"/>
      <c r="VKM163" s="4"/>
      <c r="VKN163" s="4"/>
      <c r="VKO163" s="4"/>
      <c r="VKP163" s="4"/>
      <c r="VKQ163" s="4"/>
      <c r="VKR163" s="4"/>
      <c r="VKS163" s="4"/>
      <c r="VKT163" s="4"/>
      <c r="VKU163" s="4"/>
      <c r="VKV163" s="4"/>
      <c r="VKW163" s="4"/>
      <c r="VKX163" s="4"/>
      <c r="VKY163" s="4"/>
      <c r="VKZ163" s="4"/>
      <c r="VLA163" s="4"/>
      <c r="VLB163" s="4"/>
      <c r="VLC163" s="4"/>
      <c r="VLD163" s="4"/>
      <c r="VLE163" s="4"/>
      <c r="VLF163" s="4"/>
      <c r="VLG163" s="4"/>
      <c r="VLH163" s="4"/>
      <c r="VLI163" s="4"/>
      <c r="VLJ163" s="4"/>
      <c r="VLK163" s="4"/>
      <c r="VLL163" s="4"/>
      <c r="VLM163" s="4"/>
      <c r="VLN163" s="4"/>
      <c r="VLO163" s="4"/>
      <c r="VLP163" s="4"/>
      <c r="VLQ163" s="4"/>
      <c r="VLR163" s="4"/>
      <c r="VLS163" s="4"/>
      <c r="VLT163" s="4"/>
      <c r="VLU163" s="4"/>
      <c r="VLV163" s="4"/>
      <c r="VLW163" s="4"/>
      <c r="VLX163" s="4"/>
      <c r="VLY163" s="4"/>
      <c r="VLZ163" s="4"/>
      <c r="VMA163" s="4"/>
      <c r="VMB163" s="4"/>
      <c r="VMC163" s="4"/>
      <c r="VMD163" s="4"/>
      <c r="VME163" s="4"/>
      <c r="VMF163" s="4"/>
      <c r="VMG163" s="4"/>
      <c r="VMH163" s="4"/>
      <c r="VMI163" s="4"/>
      <c r="VMJ163" s="4"/>
      <c r="VMK163" s="4"/>
      <c r="VML163" s="4"/>
      <c r="VMM163" s="4"/>
      <c r="VMN163" s="4"/>
      <c r="VMO163" s="4"/>
      <c r="VMP163" s="4"/>
      <c r="VMQ163" s="4"/>
      <c r="VMR163" s="4"/>
      <c r="VMS163" s="4"/>
      <c r="VMT163" s="4"/>
      <c r="VMU163" s="4"/>
      <c r="VMV163" s="4"/>
      <c r="VMW163" s="4"/>
      <c r="VMX163" s="4"/>
      <c r="VMY163" s="4"/>
      <c r="VMZ163" s="4"/>
      <c r="VNA163" s="4"/>
      <c r="VNB163" s="4"/>
      <c r="VNC163" s="4"/>
      <c r="VND163" s="4"/>
      <c r="VNE163" s="4"/>
      <c r="VNF163" s="4"/>
      <c r="VNG163" s="4"/>
      <c r="VNH163" s="4"/>
      <c r="VNI163" s="4"/>
      <c r="VNJ163" s="4"/>
      <c r="VNK163" s="4"/>
      <c r="VNL163" s="4"/>
      <c r="VNM163" s="4"/>
      <c r="VNN163" s="4"/>
      <c r="VNO163" s="4"/>
      <c r="VNP163" s="4"/>
      <c r="VNQ163" s="4"/>
      <c r="VNR163" s="4"/>
      <c r="VNS163" s="4"/>
      <c r="VNT163" s="4"/>
      <c r="VNU163" s="4"/>
      <c r="VNV163" s="4"/>
      <c r="VNW163" s="4"/>
      <c r="VNX163" s="4"/>
      <c r="VNY163" s="4"/>
      <c r="VNZ163" s="4"/>
      <c r="VOA163" s="4"/>
      <c r="VOB163" s="4"/>
      <c r="VOC163" s="4"/>
      <c r="VOD163" s="4"/>
      <c r="VOE163" s="4"/>
      <c r="VOF163" s="4"/>
      <c r="VOG163" s="4"/>
      <c r="VOH163" s="4"/>
      <c r="VOI163" s="4"/>
      <c r="VOJ163" s="4"/>
      <c r="VOK163" s="4"/>
      <c r="VOL163" s="4"/>
      <c r="VOM163" s="4"/>
      <c r="VON163" s="4"/>
      <c r="VOO163" s="4"/>
      <c r="VOP163" s="4"/>
      <c r="VOQ163" s="4"/>
      <c r="VOR163" s="4"/>
      <c r="VOS163" s="4"/>
      <c r="VOT163" s="4"/>
      <c r="VOU163" s="4"/>
      <c r="VOV163" s="4"/>
      <c r="VOW163" s="4"/>
      <c r="VOX163" s="4"/>
      <c r="VOY163" s="4"/>
      <c r="VOZ163" s="4"/>
      <c r="VPA163" s="4"/>
      <c r="VPB163" s="4"/>
      <c r="VPC163" s="4"/>
      <c r="VPD163" s="4"/>
      <c r="VPE163" s="4"/>
      <c r="VPF163" s="4"/>
      <c r="VPG163" s="4"/>
      <c r="VPH163" s="4"/>
      <c r="VPI163" s="4"/>
      <c r="VPJ163" s="4"/>
      <c r="VPK163" s="4"/>
      <c r="VPL163" s="4"/>
      <c r="VPM163" s="4"/>
      <c r="VPN163" s="4"/>
      <c r="VPO163" s="4"/>
      <c r="VPP163" s="4"/>
      <c r="VPQ163" s="4"/>
      <c r="VPR163" s="4"/>
      <c r="VPS163" s="4"/>
      <c r="VPT163" s="4"/>
      <c r="VPU163" s="4"/>
      <c r="VPV163" s="4"/>
      <c r="VPW163" s="4"/>
      <c r="VPX163" s="4"/>
      <c r="VPY163" s="4"/>
      <c r="VPZ163" s="4"/>
      <c r="VQA163" s="4"/>
      <c r="VQB163" s="4"/>
      <c r="VQC163" s="4"/>
      <c r="VQD163" s="4"/>
      <c r="VQE163" s="4"/>
      <c r="VQF163" s="4"/>
      <c r="VQG163" s="4"/>
      <c r="VQH163" s="4"/>
      <c r="VQI163" s="4"/>
      <c r="VQJ163" s="4"/>
      <c r="VQK163" s="4"/>
      <c r="VQL163" s="4"/>
      <c r="VQM163" s="4"/>
      <c r="VQN163" s="4"/>
      <c r="VQO163" s="4"/>
      <c r="VQP163" s="4"/>
      <c r="VQQ163" s="4"/>
      <c r="VQR163" s="4"/>
      <c r="VQS163" s="4"/>
      <c r="VQT163" s="4"/>
      <c r="VQU163" s="4"/>
      <c r="VQV163" s="4"/>
      <c r="VQW163" s="4"/>
      <c r="VQX163" s="4"/>
      <c r="VQY163" s="4"/>
      <c r="VQZ163" s="4"/>
      <c r="VRA163" s="4"/>
      <c r="VRB163" s="4"/>
      <c r="VRC163" s="4"/>
      <c r="VRD163" s="4"/>
      <c r="VRE163" s="4"/>
      <c r="VRF163" s="4"/>
      <c r="VRG163" s="4"/>
      <c r="VRH163" s="4"/>
      <c r="VRI163" s="4"/>
      <c r="VRJ163" s="4"/>
      <c r="VRK163" s="4"/>
      <c r="VRL163" s="4"/>
      <c r="VRM163" s="4"/>
      <c r="VRN163" s="4"/>
      <c r="VRO163" s="4"/>
      <c r="VRP163" s="4"/>
      <c r="VRQ163" s="4"/>
      <c r="VRR163" s="4"/>
      <c r="VRS163" s="4"/>
      <c r="VRT163" s="4"/>
      <c r="VRU163" s="4"/>
      <c r="VRV163" s="4"/>
      <c r="VRW163" s="4"/>
      <c r="VRX163" s="4"/>
      <c r="VRY163" s="4"/>
      <c r="VRZ163" s="4"/>
      <c r="VSA163" s="4"/>
      <c r="VSB163" s="4"/>
      <c r="VSC163" s="4"/>
      <c r="VSD163" s="4"/>
      <c r="VSE163" s="4"/>
      <c r="VSF163" s="4"/>
      <c r="VSG163" s="4"/>
      <c r="VSH163" s="4"/>
      <c r="VSI163" s="4"/>
      <c r="VSJ163" s="4"/>
      <c r="VSK163" s="4"/>
      <c r="VSL163" s="4"/>
      <c r="VSM163" s="4"/>
      <c r="VSN163" s="4"/>
      <c r="VSO163" s="4"/>
      <c r="VSP163" s="4"/>
      <c r="VSQ163" s="4"/>
      <c r="VSR163" s="4"/>
      <c r="VSS163" s="4"/>
      <c r="VST163" s="4"/>
      <c r="VSU163" s="4"/>
      <c r="VSV163" s="4"/>
      <c r="VSW163" s="4"/>
      <c r="VSX163" s="4"/>
      <c r="VSY163" s="4"/>
      <c r="VSZ163" s="4"/>
      <c r="VTA163" s="4"/>
      <c r="VTB163" s="4"/>
      <c r="VTC163" s="4"/>
      <c r="VTD163" s="4"/>
      <c r="VTE163" s="4"/>
      <c r="VTF163" s="4"/>
      <c r="VTG163" s="4"/>
      <c r="VTH163" s="4"/>
      <c r="VTI163" s="4"/>
      <c r="VTJ163" s="4"/>
      <c r="VTK163" s="4"/>
      <c r="VTL163" s="4"/>
      <c r="VTM163" s="4"/>
      <c r="VTN163" s="4"/>
      <c r="VTO163" s="4"/>
      <c r="VTP163" s="4"/>
      <c r="VTQ163" s="4"/>
      <c r="VTR163" s="4"/>
      <c r="VTS163" s="4"/>
      <c r="VTT163" s="4"/>
      <c r="VTU163" s="4"/>
      <c r="VTV163" s="4"/>
      <c r="VTW163" s="4"/>
      <c r="VTX163" s="4"/>
      <c r="VTY163" s="4"/>
      <c r="VTZ163" s="4"/>
      <c r="VUA163" s="4"/>
      <c r="VUB163" s="4"/>
      <c r="VUC163" s="4"/>
      <c r="VUD163" s="4"/>
      <c r="VUE163" s="4"/>
      <c r="VUF163" s="4"/>
      <c r="VUG163" s="4"/>
      <c r="VUH163" s="4"/>
      <c r="VUI163" s="4"/>
      <c r="VUJ163" s="4"/>
      <c r="VUK163" s="4"/>
      <c r="VUL163" s="4"/>
      <c r="VUM163" s="4"/>
      <c r="VUN163" s="4"/>
      <c r="VUO163" s="4"/>
      <c r="VUP163" s="4"/>
      <c r="VUQ163" s="4"/>
      <c r="VUR163" s="4"/>
      <c r="VUS163" s="4"/>
      <c r="VUT163" s="4"/>
      <c r="VUU163" s="4"/>
      <c r="VUV163" s="4"/>
      <c r="VUW163" s="4"/>
      <c r="VUX163" s="4"/>
      <c r="VUY163" s="4"/>
      <c r="VUZ163" s="4"/>
      <c r="VVA163" s="4"/>
      <c r="VVB163" s="4"/>
      <c r="VVC163" s="4"/>
      <c r="VVD163" s="4"/>
      <c r="VVE163" s="4"/>
      <c r="VVF163" s="4"/>
      <c r="VVG163" s="4"/>
      <c r="VVH163" s="4"/>
      <c r="VVI163" s="4"/>
      <c r="VVJ163" s="4"/>
      <c r="VVK163" s="4"/>
      <c r="VVL163" s="4"/>
      <c r="VVM163" s="4"/>
      <c r="VVN163" s="4"/>
      <c r="VVO163" s="4"/>
      <c r="VVP163" s="4"/>
      <c r="VVQ163" s="4"/>
      <c r="VVR163" s="4"/>
      <c r="VVS163" s="4"/>
      <c r="VVT163" s="4"/>
      <c r="VVU163" s="4"/>
      <c r="VVV163" s="4"/>
      <c r="VVW163" s="4"/>
      <c r="VVX163" s="4"/>
      <c r="VVY163" s="4"/>
      <c r="VVZ163" s="4"/>
      <c r="VWA163" s="4"/>
      <c r="VWB163" s="4"/>
      <c r="VWC163" s="4"/>
      <c r="VWD163" s="4"/>
      <c r="VWE163" s="4"/>
      <c r="VWF163" s="4"/>
      <c r="VWG163" s="4"/>
      <c r="VWH163" s="4"/>
      <c r="VWI163" s="4"/>
      <c r="VWJ163" s="4"/>
      <c r="VWK163" s="4"/>
      <c r="VWL163" s="4"/>
      <c r="VWM163" s="4"/>
      <c r="VWN163" s="4"/>
      <c r="VWO163" s="4"/>
      <c r="VWP163" s="4"/>
      <c r="VWQ163" s="4"/>
      <c r="VWR163" s="4"/>
      <c r="VWS163" s="4"/>
      <c r="VWT163" s="4"/>
      <c r="VWU163" s="4"/>
      <c r="VWV163" s="4"/>
      <c r="VWW163" s="4"/>
      <c r="VWX163" s="4"/>
      <c r="VWY163" s="4"/>
      <c r="VWZ163" s="4"/>
      <c r="VXA163" s="4"/>
      <c r="VXB163" s="4"/>
      <c r="VXC163" s="4"/>
      <c r="VXD163" s="4"/>
      <c r="VXE163" s="4"/>
      <c r="VXF163" s="4"/>
      <c r="VXG163" s="4"/>
      <c r="VXH163" s="4"/>
      <c r="VXI163" s="4"/>
      <c r="VXJ163" s="4"/>
      <c r="VXK163" s="4"/>
      <c r="VXL163" s="4"/>
      <c r="VXM163" s="4"/>
      <c r="VXN163" s="4"/>
      <c r="VXO163" s="4"/>
      <c r="VXP163" s="4"/>
      <c r="VXQ163" s="4"/>
      <c r="VXR163" s="4"/>
      <c r="VXS163" s="4"/>
      <c r="VXT163" s="4"/>
      <c r="VXU163" s="4"/>
      <c r="VXV163" s="4"/>
      <c r="VXW163" s="4"/>
      <c r="VXX163" s="4"/>
      <c r="VXY163" s="4"/>
      <c r="VXZ163" s="4"/>
      <c r="VYA163" s="4"/>
      <c r="VYB163" s="4"/>
      <c r="VYC163" s="4"/>
      <c r="VYD163" s="4"/>
      <c r="VYE163" s="4"/>
      <c r="VYF163" s="4"/>
      <c r="VYG163" s="4"/>
      <c r="VYH163" s="4"/>
      <c r="VYI163" s="4"/>
      <c r="VYJ163" s="4"/>
      <c r="VYK163" s="4"/>
      <c r="VYL163" s="4"/>
      <c r="VYM163" s="4"/>
      <c r="VYN163" s="4"/>
      <c r="VYO163" s="4"/>
      <c r="VYP163" s="4"/>
      <c r="VYQ163" s="4"/>
      <c r="VYR163" s="4"/>
      <c r="VYS163" s="4"/>
      <c r="VYT163" s="4"/>
      <c r="VYU163" s="4"/>
      <c r="VYV163" s="4"/>
      <c r="VYW163" s="4"/>
      <c r="VYX163" s="4"/>
      <c r="VYY163" s="4"/>
      <c r="VYZ163" s="4"/>
      <c r="VZA163" s="4"/>
      <c r="VZB163" s="4"/>
      <c r="VZC163" s="4"/>
      <c r="VZD163" s="4"/>
      <c r="VZE163" s="4"/>
      <c r="VZF163" s="4"/>
      <c r="VZG163" s="4"/>
      <c r="VZH163" s="4"/>
      <c r="VZI163" s="4"/>
      <c r="VZJ163" s="4"/>
      <c r="VZK163" s="4"/>
      <c r="VZL163" s="4"/>
      <c r="VZM163" s="4"/>
      <c r="VZN163" s="4"/>
      <c r="VZO163" s="4"/>
      <c r="VZP163" s="4"/>
      <c r="VZQ163" s="4"/>
      <c r="VZR163" s="4"/>
      <c r="VZS163" s="4"/>
      <c r="VZT163" s="4"/>
      <c r="VZU163" s="4"/>
      <c r="VZV163" s="4"/>
      <c r="VZW163" s="4"/>
      <c r="VZX163" s="4"/>
      <c r="VZY163" s="4"/>
      <c r="VZZ163" s="4"/>
      <c r="WAA163" s="4"/>
      <c r="WAB163" s="4"/>
      <c r="WAC163" s="4"/>
      <c r="WAD163" s="4"/>
      <c r="WAE163" s="4"/>
      <c r="WAF163" s="4"/>
      <c r="WAG163" s="4"/>
      <c r="WAH163" s="4"/>
      <c r="WAI163" s="4"/>
      <c r="WAJ163" s="4"/>
      <c r="WAK163" s="4"/>
      <c r="WAL163" s="4"/>
      <c r="WAM163" s="4"/>
      <c r="WAN163" s="4"/>
      <c r="WAO163" s="4"/>
      <c r="WAP163" s="4"/>
      <c r="WAQ163" s="4"/>
      <c r="WAR163" s="4"/>
      <c r="WAS163" s="4"/>
      <c r="WAT163" s="4"/>
      <c r="WAU163" s="4"/>
      <c r="WAV163" s="4"/>
      <c r="WAW163" s="4"/>
      <c r="WAX163" s="4"/>
      <c r="WAY163" s="4"/>
      <c r="WAZ163" s="4"/>
      <c r="WBA163" s="4"/>
      <c r="WBB163" s="4"/>
      <c r="WBC163" s="4"/>
      <c r="WBD163" s="4"/>
      <c r="WBE163" s="4"/>
      <c r="WBF163" s="4"/>
      <c r="WBG163" s="4"/>
      <c r="WBH163" s="4"/>
      <c r="WBI163" s="4"/>
      <c r="WBJ163" s="4"/>
      <c r="WBK163" s="4"/>
      <c r="WBL163" s="4"/>
      <c r="WBM163" s="4"/>
      <c r="WBN163" s="4"/>
      <c r="WBO163" s="4"/>
      <c r="WBP163" s="4"/>
      <c r="WBQ163" s="4"/>
      <c r="WBR163" s="4"/>
      <c r="WBS163" s="4"/>
      <c r="WBT163" s="4"/>
      <c r="WBU163" s="4"/>
      <c r="WBV163" s="4"/>
      <c r="WBW163" s="4"/>
      <c r="WBX163" s="4"/>
      <c r="WBY163" s="4"/>
      <c r="WBZ163" s="4"/>
      <c r="WCA163" s="4"/>
      <c r="WCB163" s="4"/>
      <c r="WCC163" s="4"/>
      <c r="WCD163" s="4"/>
      <c r="WCE163" s="4"/>
      <c r="WCF163" s="4"/>
      <c r="WCG163" s="4"/>
      <c r="WCH163" s="4"/>
      <c r="WCI163" s="4"/>
      <c r="WCJ163" s="4"/>
      <c r="WCK163" s="4"/>
      <c r="WCL163" s="4"/>
      <c r="WCM163" s="4"/>
      <c r="WCN163" s="4"/>
      <c r="WCO163" s="4"/>
      <c r="WCP163" s="4"/>
      <c r="WCQ163" s="4"/>
      <c r="WCR163" s="4"/>
      <c r="WCS163" s="4"/>
      <c r="WCT163" s="4"/>
      <c r="WCU163" s="4"/>
      <c r="WCV163" s="4"/>
      <c r="WCW163" s="4"/>
      <c r="WCX163" s="4"/>
      <c r="WCY163" s="4"/>
      <c r="WCZ163" s="4"/>
      <c r="WDA163" s="4"/>
      <c r="WDB163" s="4"/>
      <c r="WDC163" s="4"/>
      <c r="WDD163" s="4"/>
      <c r="WDE163" s="4"/>
      <c r="WDF163" s="4"/>
      <c r="WDG163" s="4"/>
      <c r="WDH163" s="4"/>
      <c r="WDI163" s="4"/>
      <c r="WDJ163" s="4"/>
      <c r="WDK163" s="4"/>
      <c r="WDL163" s="4"/>
      <c r="WDM163" s="4"/>
      <c r="WDN163" s="4"/>
      <c r="WDO163" s="4"/>
      <c r="WDP163" s="4"/>
      <c r="WDQ163" s="4"/>
      <c r="WDR163" s="4"/>
      <c r="WDS163" s="4"/>
      <c r="WDT163" s="4"/>
      <c r="WDU163" s="4"/>
      <c r="WDV163" s="4"/>
      <c r="WDW163" s="4"/>
      <c r="WDX163" s="4"/>
      <c r="WDY163" s="4"/>
      <c r="WDZ163" s="4"/>
      <c r="WEA163" s="4"/>
      <c r="WEB163" s="4"/>
      <c r="WEC163" s="4"/>
      <c r="WED163" s="4"/>
      <c r="WEE163" s="4"/>
      <c r="WEF163" s="4"/>
      <c r="WEG163" s="4"/>
      <c r="WEH163" s="4"/>
      <c r="WEI163" s="4"/>
      <c r="WEJ163" s="4"/>
      <c r="WEK163" s="4"/>
      <c r="WEL163" s="4"/>
      <c r="WEM163" s="4"/>
      <c r="WEN163" s="4"/>
      <c r="WEO163" s="4"/>
      <c r="WEP163" s="4"/>
      <c r="WEQ163" s="4"/>
      <c r="WER163" s="4"/>
      <c r="WES163" s="4"/>
      <c r="WET163" s="4"/>
      <c r="WEU163" s="4"/>
      <c r="WEV163" s="4"/>
      <c r="WEW163" s="4"/>
      <c r="WEX163" s="4"/>
      <c r="WEY163" s="4"/>
      <c r="WEZ163" s="4"/>
      <c r="WFA163" s="4"/>
      <c r="WFB163" s="4"/>
      <c r="WFC163" s="4"/>
      <c r="WFD163" s="4"/>
      <c r="WFE163" s="4"/>
      <c r="WFF163" s="4"/>
      <c r="WFG163" s="4"/>
      <c r="WFH163" s="4"/>
      <c r="WFI163" s="4"/>
      <c r="WFJ163" s="4"/>
      <c r="WFK163" s="4"/>
      <c r="WFL163" s="4"/>
      <c r="WFM163" s="4"/>
      <c r="WFN163" s="4"/>
      <c r="WFO163" s="4"/>
      <c r="WFP163" s="4"/>
      <c r="WFQ163" s="4"/>
      <c r="WFR163" s="4"/>
      <c r="WFS163" s="4"/>
      <c r="WFT163" s="4"/>
      <c r="WFU163" s="4"/>
      <c r="WFV163" s="4"/>
      <c r="WFW163" s="4"/>
      <c r="WFX163" s="4"/>
      <c r="WFY163" s="4"/>
      <c r="WFZ163" s="4"/>
      <c r="WGA163" s="4"/>
      <c r="WGB163" s="4"/>
      <c r="WGC163" s="4"/>
      <c r="WGD163" s="4"/>
      <c r="WGE163" s="4"/>
      <c r="WGF163" s="4"/>
      <c r="WGG163" s="4"/>
      <c r="WGH163" s="4"/>
      <c r="WGI163" s="4"/>
      <c r="WGJ163" s="4"/>
      <c r="WGK163" s="4"/>
      <c r="WGL163" s="4"/>
      <c r="WGM163" s="4"/>
      <c r="WGN163" s="4"/>
      <c r="WGO163" s="4"/>
      <c r="WGP163" s="4"/>
      <c r="WGQ163" s="4"/>
      <c r="WGR163" s="4"/>
      <c r="WGS163" s="4"/>
      <c r="WGT163" s="4"/>
      <c r="WGU163" s="4"/>
      <c r="WGV163" s="4"/>
      <c r="WGW163" s="4"/>
      <c r="WGX163" s="4"/>
      <c r="WGY163" s="4"/>
      <c r="WGZ163" s="4"/>
      <c r="WHA163" s="4"/>
      <c r="WHB163" s="4"/>
      <c r="WHC163" s="4"/>
      <c r="WHD163" s="4"/>
      <c r="WHE163" s="4"/>
      <c r="WHF163" s="4"/>
      <c r="WHG163" s="4"/>
      <c r="WHH163" s="4"/>
      <c r="WHI163" s="4"/>
      <c r="WHJ163" s="4"/>
      <c r="WHK163" s="4"/>
      <c r="WHL163" s="4"/>
      <c r="WHM163" s="4"/>
      <c r="WHN163" s="4"/>
      <c r="WHO163" s="4"/>
      <c r="WHP163" s="4"/>
      <c r="WHQ163" s="4"/>
      <c r="WHR163" s="4"/>
      <c r="WHS163" s="4"/>
      <c r="WHT163" s="4"/>
      <c r="WHU163" s="4"/>
      <c r="WHV163" s="4"/>
      <c r="WHW163" s="4"/>
      <c r="WHX163" s="4"/>
      <c r="WHY163" s="4"/>
      <c r="WHZ163" s="4"/>
      <c r="WIA163" s="4"/>
      <c r="WIB163" s="4"/>
      <c r="WIC163" s="4"/>
      <c r="WID163" s="4"/>
      <c r="WIE163" s="4"/>
      <c r="WIF163" s="4"/>
      <c r="WIG163" s="4"/>
      <c r="WIH163" s="4"/>
      <c r="WII163" s="4"/>
      <c r="WIJ163" s="4"/>
      <c r="WIK163" s="4"/>
      <c r="WIL163" s="4"/>
      <c r="WIM163" s="4"/>
      <c r="WIN163" s="4"/>
      <c r="WIO163" s="4"/>
      <c r="WIP163" s="4"/>
      <c r="WIQ163" s="4"/>
      <c r="WIR163" s="4"/>
      <c r="WIS163" s="4"/>
      <c r="WIT163" s="4"/>
      <c r="WIU163" s="4"/>
      <c r="WIV163" s="4"/>
      <c r="WIW163" s="4"/>
      <c r="WIX163" s="4"/>
      <c r="WIY163" s="4"/>
      <c r="WIZ163" s="4"/>
      <c r="WJA163" s="4"/>
      <c r="WJB163" s="4"/>
      <c r="WJC163" s="4"/>
      <c r="WJD163" s="4"/>
      <c r="WJE163" s="4"/>
      <c r="WJF163" s="4"/>
      <c r="WJG163" s="4"/>
      <c r="WJH163" s="4"/>
      <c r="WJI163" s="4"/>
      <c r="WJJ163" s="4"/>
      <c r="WJK163" s="4"/>
      <c r="WJL163" s="4"/>
      <c r="WJM163" s="4"/>
      <c r="WJN163" s="4"/>
      <c r="WJO163" s="4"/>
      <c r="WJP163" s="4"/>
      <c r="WJQ163" s="4"/>
      <c r="WJR163" s="4"/>
      <c r="WJS163" s="4"/>
      <c r="WJT163" s="4"/>
      <c r="WJU163" s="4"/>
      <c r="WJV163" s="4"/>
      <c r="WJW163" s="4"/>
      <c r="WJX163" s="4"/>
      <c r="WJY163" s="4"/>
      <c r="WJZ163" s="4"/>
      <c r="WKA163" s="4"/>
      <c r="WKB163" s="4"/>
      <c r="WKC163" s="4"/>
      <c r="WKD163" s="4"/>
      <c r="WKE163" s="4"/>
      <c r="WKF163" s="4"/>
      <c r="WKG163" s="4"/>
      <c r="WKH163" s="4"/>
      <c r="WKI163" s="4"/>
      <c r="WKJ163" s="4"/>
      <c r="WKK163" s="4"/>
      <c r="WKL163" s="4"/>
      <c r="WKM163" s="4"/>
      <c r="WKN163" s="4"/>
      <c r="WKO163" s="4"/>
      <c r="WKP163" s="4"/>
      <c r="WKQ163" s="4"/>
      <c r="WKR163" s="4"/>
      <c r="WKS163" s="4"/>
      <c r="WKT163" s="4"/>
      <c r="WKU163" s="4"/>
      <c r="WKV163" s="4"/>
      <c r="WKW163" s="4"/>
      <c r="WKX163" s="4"/>
      <c r="WKY163" s="4"/>
      <c r="WKZ163" s="4"/>
      <c r="WLA163" s="4"/>
      <c r="WLB163" s="4"/>
      <c r="WLC163" s="4"/>
      <c r="WLD163" s="4"/>
      <c r="WLE163" s="4"/>
      <c r="WLF163" s="4"/>
      <c r="WLG163" s="4"/>
      <c r="WLH163" s="4"/>
      <c r="WLI163" s="4"/>
      <c r="WLJ163" s="4"/>
      <c r="WLK163" s="4"/>
      <c r="WLL163" s="4"/>
      <c r="WLM163" s="4"/>
      <c r="WLN163" s="4"/>
      <c r="WLO163" s="4"/>
      <c r="WLP163" s="4"/>
      <c r="WLQ163" s="4"/>
      <c r="WLR163" s="4"/>
      <c r="WLS163" s="4"/>
      <c r="WLT163" s="4"/>
      <c r="WLU163" s="4"/>
      <c r="WLV163" s="4"/>
      <c r="WLW163" s="4"/>
      <c r="WLX163" s="4"/>
      <c r="WLY163" s="4"/>
      <c r="WLZ163" s="4"/>
      <c r="WMA163" s="4"/>
      <c r="WMB163" s="4"/>
      <c r="WMC163" s="4"/>
      <c r="WMD163" s="4"/>
      <c r="WME163" s="4"/>
      <c r="WMF163" s="4"/>
      <c r="WMG163" s="4"/>
      <c r="WMH163" s="4"/>
      <c r="WMI163" s="4"/>
      <c r="WMJ163" s="4"/>
      <c r="WMK163" s="4"/>
      <c r="WML163" s="4"/>
      <c r="WMM163" s="4"/>
      <c r="WMN163" s="4"/>
      <c r="WMO163" s="4"/>
      <c r="WMP163" s="4"/>
      <c r="WMQ163" s="4"/>
      <c r="WMR163" s="4"/>
      <c r="WMS163" s="4"/>
      <c r="WMT163" s="4"/>
      <c r="WMU163" s="4"/>
      <c r="WMV163" s="4"/>
      <c r="WMW163" s="4"/>
      <c r="WMX163" s="4"/>
      <c r="WMY163" s="4"/>
      <c r="WMZ163" s="4"/>
      <c r="WNA163" s="4"/>
      <c r="WNB163" s="4"/>
      <c r="WNC163" s="4"/>
      <c r="WND163" s="4"/>
      <c r="WNE163" s="4"/>
      <c r="WNF163" s="4"/>
      <c r="WNG163" s="4"/>
      <c r="WNH163" s="4"/>
      <c r="WNI163" s="4"/>
      <c r="WNJ163" s="4"/>
      <c r="WNK163" s="4"/>
      <c r="WNL163" s="4"/>
      <c r="WNM163" s="4"/>
      <c r="WNN163" s="4"/>
      <c r="WNO163" s="4"/>
      <c r="WNP163" s="4"/>
      <c r="WNQ163" s="4"/>
      <c r="WNR163" s="4"/>
      <c r="WNS163" s="4"/>
      <c r="WNT163" s="4"/>
      <c r="WNU163" s="4"/>
      <c r="WNV163" s="4"/>
      <c r="WNW163" s="4"/>
      <c r="WNX163" s="4"/>
      <c r="WNY163" s="4"/>
      <c r="WNZ163" s="4"/>
      <c r="WOA163" s="4"/>
      <c r="WOB163" s="4"/>
      <c r="WOC163" s="4"/>
      <c r="WOD163" s="4"/>
      <c r="WOE163" s="4"/>
      <c r="WOF163" s="4"/>
      <c r="WOG163" s="4"/>
      <c r="WOH163" s="4"/>
      <c r="WOI163" s="4"/>
      <c r="WOJ163" s="4"/>
      <c r="WOK163" s="4"/>
      <c r="WOL163" s="4"/>
      <c r="WOM163" s="4"/>
      <c r="WON163" s="4"/>
      <c r="WOO163" s="4"/>
      <c r="WOP163" s="4"/>
      <c r="WOQ163" s="4"/>
      <c r="WOR163" s="4"/>
      <c r="WOS163" s="4"/>
      <c r="WOT163" s="4"/>
      <c r="WOU163" s="4"/>
      <c r="WOV163" s="4"/>
      <c r="WOW163" s="4"/>
      <c r="WOX163" s="4"/>
      <c r="WOY163" s="4"/>
      <c r="WOZ163" s="4"/>
      <c r="WPA163" s="4"/>
      <c r="WPB163" s="4"/>
      <c r="WPC163" s="4"/>
      <c r="WPD163" s="4"/>
      <c r="WPE163" s="4"/>
      <c r="WPF163" s="4"/>
      <c r="WPG163" s="4"/>
      <c r="WPH163" s="4"/>
      <c r="WPI163" s="4"/>
      <c r="WPJ163" s="4"/>
      <c r="WPK163" s="4"/>
      <c r="WPL163" s="4"/>
      <c r="WPM163" s="4"/>
      <c r="WPN163" s="4"/>
      <c r="WPO163" s="4"/>
      <c r="WPP163" s="4"/>
      <c r="WPQ163" s="4"/>
      <c r="WPR163" s="4"/>
      <c r="WPS163" s="4"/>
      <c r="WPT163" s="4"/>
      <c r="WPU163" s="4"/>
      <c r="WPV163" s="4"/>
      <c r="WPW163" s="4"/>
      <c r="WPX163" s="4"/>
      <c r="WPY163" s="4"/>
      <c r="WPZ163" s="4"/>
      <c r="WQA163" s="4"/>
      <c r="WQB163" s="4"/>
      <c r="WQC163" s="4"/>
      <c r="WQD163" s="4"/>
      <c r="WQE163" s="4"/>
      <c r="WQF163" s="4"/>
      <c r="WQG163" s="4"/>
      <c r="WQH163" s="4"/>
      <c r="WQI163" s="4"/>
      <c r="WQJ163" s="4"/>
      <c r="WQK163" s="4"/>
      <c r="WQL163" s="4"/>
      <c r="WQM163" s="4"/>
      <c r="WQN163" s="4"/>
      <c r="WQO163" s="4"/>
      <c r="WQP163" s="4"/>
      <c r="WQQ163" s="4"/>
      <c r="WQR163" s="4"/>
      <c r="WQS163" s="4"/>
      <c r="WQT163" s="4"/>
      <c r="WQU163" s="4"/>
      <c r="WQV163" s="4"/>
      <c r="WQW163" s="4"/>
      <c r="WQX163" s="4"/>
      <c r="WQY163" s="4"/>
      <c r="WQZ163" s="4"/>
      <c r="WRA163" s="4"/>
      <c r="WRB163" s="4"/>
      <c r="WRC163" s="4"/>
      <c r="WRD163" s="4"/>
      <c r="WRE163" s="4"/>
      <c r="WRF163" s="4"/>
      <c r="WRG163" s="4"/>
      <c r="WRH163" s="4"/>
      <c r="WRI163" s="4"/>
      <c r="WRJ163" s="4"/>
      <c r="WRK163" s="4"/>
      <c r="WRL163" s="4"/>
      <c r="WRM163" s="4"/>
      <c r="WRN163" s="4"/>
      <c r="WRO163" s="4"/>
      <c r="WRP163" s="4"/>
      <c r="WRQ163" s="4"/>
      <c r="WRR163" s="4"/>
      <c r="WRS163" s="4"/>
      <c r="WRT163" s="4"/>
      <c r="WRU163" s="4"/>
      <c r="WRV163" s="4"/>
      <c r="WRW163" s="4"/>
      <c r="WRX163" s="4"/>
      <c r="WRY163" s="4"/>
      <c r="WRZ163" s="4"/>
      <c r="WSA163" s="4"/>
      <c r="WSB163" s="4"/>
      <c r="WSC163" s="4"/>
      <c r="WSD163" s="4"/>
      <c r="WSE163" s="4"/>
      <c r="WSF163" s="4"/>
      <c r="WSG163" s="4"/>
      <c r="WSH163" s="4"/>
      <c r="WSI163" s="4"/>
      <c r="WSJ163" s="4"/>
      <c r="WSK163" s="4"/>
      <c r="WSL163" s="4"/>
      <c r="WSM163" s="4"/>
      <c r="WSN163" s="4"/>
      <c r="WSO163" s="4"/>
      <c r="WSP163" s="4"/>
      <c r="WSQ163" s="4"/>
      <c r="WSR163" s="4"/>
      <c r="WSS163" s="4"/>
      <c r="WST163" s="4"/>
      <c r="WSU163" s="4"/>
      <c r="WSV163" s="4"/>
      <c r="WSW163" s="4"/>
      <c r="WSX163" s="4"/>
      <c r="WSY163" s="4"/>
      <c r="WSZ163" s="4"/>
      <c r="WTA163" s="4"/>
      <c r="WTB163" s="4"/>
      <c r="WTC163" s="4"/>
      <c r="WTD163" s="4"/>
      <c r="WTE163" s="4"/>
      <c r="WTF163" s="4"/>
      <c r="WTG163" s="4"/>
      <c r="WTH163" s="4"/>
      <c r="WTI163" s="4"/>
      <c r="WTJ163" s="4"/>
      <c r="WTK163" s="4"/>
      <c r="WTL163" s="4"/>
      <c r="WTM163" s="4"/>
      <c r="WTN163" s="4"/>
      <c r="WTO163" s="4"/>
      <c r="WTP163" s="4"/>
      <c r="WTQ163" s="4"/>
      <c r="WTR163" s="4"/>
      <c r="WTS163" s="4"/>
      <c r="WTT163" s="4"/>
      <c r="WTU163" s="4"/>
      <c r="WTV163" s="4"/>
      <c r="WTW163" s="4"/>
      <c r="WTX163" s="4"/>
      <c r="WTY163" s="4"/>
      <c r="WTZ163" s="4"/>
      <c r="WUA163" s="4"/>
      <c r="WUB163" s="4"/>
      <c r="WUC163" s="4"/>
      <c r="WUD163" s="4"/>
      <c r="WUE163" s="4"/>
      <c r="WUF163" s="4"/>
      <c r="WUG163" s="4"/>
      <c r="WUH163" s="4"/>
      <c r="WUI163" s="4"/>
      <c r="WUJ163" s="4"/>
      <c r="WUK163" s="4"/>
      <c r="WUL163" s="4"/>
      <c r="WUM163" s="4"/>
      <c r="WUN163" s="4"/>
      <c r="WUO163" s="4"/>
      <c r="WUP163" s="4"/>
      <c r="WUQ163" s="4"/>
      <c r="WUR163" s="4"/>
    </row>
  </sheetData>
  <mergeCells count="11">
    <mergeCell ref="F11:F13"/>
    <mergeCell ref="G11:G13"/>
    <mergeCell ref="A70:A71"/>
    <mergeCell ref="B70:B71"/>
    <mergeCell ref="B89:C89"/>
    <mergeCell ref="E11:E13"/>
    <mergeCell ref="B8:C8"/>
    <mergeCell ref="A11:A13"/>
    <mergeCell ref="B11:B13"/>
    <mergeCell ref="C11:C13"/>
    <mergeCell ref="D11:D13"/>
  </mergeCells>
  <pageMargins left="0.62992125984251968" right="0.62992125984251968" top="0.78740157480314965" bottom="0.78740157480314965" header="0.31496062992125984" footer="0.31496062992125984"/>
  <pageSetup paperSize="9" scale="70" orientation="landscape" r:id="rId1"/>
  <rowBreaks count="1" manualBreakCount="1">
    <brk id="34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TX162"/>
  <sheetViews>
    <sheetView view="pageBreakPreview" topLeftCell="A10" zoomScale="81" zoomScaleNormal="40" zoomScaleSheetLayoutView="81" workbookViewId="0">
      <selection activeCell="F11" sqref="F11:F13"/>
    </sheetView>
  </sheetViews>
  <sheetFormatPr defaultRowHeight="15.75"/>
  <cols>
    <col min="1" max="1" width="8.85546875" style="1" customWidth="1"/>
    <col min="2" max="2" width="34.140625" style="2" customWidth="1"/>
    <col min="3" max="3" width="13.85546875" style="2" customWidth="1"/>
    <col min="4" max="4" width="17.42578125" style="322" customWidth="1"/>
    <col min="5" max="5" width="16" style="322" customWidth="1"/>
    <col min="6" max="6" width="15.28515625" style="8" customWidth="1"/>
    <col min="7" max="7" width="60.28515625" style="8" customWidth="1"/>
    <col min="8" max="8" width="17.28515625" style="8" customWidth="1"/>
    <col min="9" max="10" width="8.85546875" style="4"/>
    <col min="11" max="11" width="16.140625" style="4" bestFit="1" customWidth="1"/>
    <col min="12" max="208" width="8.85546875" style="4"/>
    <col min="209" max="209" width="5.7109375" style="4" customWidth="1"/>
    <col min="210" max="210" width="65" style="4" customWidth="1"/>
    <col min="211" max="211" width="20" style="4" customWidth="1"/>
    <col min="212" max="212" width="26.28515625" style="4" customWidth="1"/>
    <col min="213" max="213" width="22.140625" style="4" customWidth="1"/>
    <col min="214" max="214" width="0.140625" style="4" customWidth="1"/>
    <col min="215" max="215" width="19.140625" style="4" customWidth="1"/>
    <col min="216" max="217" width="0" style="4" hidden="1" customWidth="1"/>
    <col min="218" max="218" width="153.85546875" style="4" customWidth="1"/>
    <col min="219" max="219" width="14.85546875" style="4" customWidth="1"/>
    <col min="220" max="220" width="16.7109375" style="4" bestFit="1" customWidth="1"/>
    <col min="221" max="464" width="8.85546875" style="4"/>
    <col min="465" max="465" width="5.7109375" style="4" customWidth="1"/>
    <col min="466" max="466" width="65" style="4" customWidth="1"/>
    <col min="467" max="467" width="20" style="4" customWidth="1"/>
    <col min="468" max="468" width="26.28515625" style="4" customWidth="1"/>
    <col min="469" max="469" width="22.140625" style="4" customWidth="1"/>
    <col min="470" max="470" width="0.140625" style="4" customWidth="1"/>
    <col min="471" max="471" width="19.140625" style="4" customWidth="1"/>
    <col min="472" max="473" width="0" style="4" hidden="1" customWidth="1"/>
    <col min="474" max="474" width="153.85546875" style="4" customWidth="1"/>
    <col min="475" max="475" width="14.85546875" style="4" customWidth="1"/>
    <col min="476" max="476" width="16.7109375" style="4" bestFit="1" customWidth="1"/>
    <col min="477" max="720" width="8.85546875" style="4"/>
    <col min="721" max="721" width="5.7109375" style="4" customWidth="1"/>
    <col min="722" max="722" width="65" style="4" customWidth="1"/>
    <col min="723" max="723" width="20" style="4" customWidth="1"/>
    <col min="724" max="724" width="26.28515625" style="4" customWidth="1"/>
    <col min="725" max="725" width="22.140625" style="4" customWidth="1"/>
    <col min="726" max="726" width="0.140625" style="4" customWidth="1"/>
    <col min="727" max="727" width="19.140625" style="4" customWidth="1"/>
    <col min="728" max="729" width="0" style="4" hidden="1" customWidth="1"/>
    <col min="730" max="730" width="153.85546875" style="4" customWidth="1"/>
    <col min="731" max="731" width="14.85546875" style="4" customWidth="1"/>
    <col min="732" max="732" width="16.7109375" style="4" bestFit="1" customWidth="1"/>
    <col min="733" max="976" width="8.85546875" style="4"/>
    <col min="977" max="977" width="5.7109375" style="4" customWidth="1"/>
    <col min="978" max="978" width="65" style="4" customWidth="1"/>
    <col min="979" max="979" width="20" style="4" customWidth="1"/>
    <col min="980" max="980" width="26.28515625" style="4" customWidth="1"/>
    <col min="981" max="981" width="22.140625" style="4" customWidth="1"/>
    <col min="982" max="982" width="0.140625" style="4" customWidth="1"/>
    <col min="983" max="983" width="19.140625" style="4" customWidth="1"/>
    <col min="984" max="985" width="0" style="4" hidden="1" customWidth="1"/>
    <col min="986" max="986" width="153.85546875" style="4" customWidth="1"/>
    <col min="987" max="987" width="14.85546875" style="4" customWidth="1"/>
    <col min="988" max="988" width="16.7109375" style="4" bestFit="1" customWidth="1"/>
    <col min="989" max="1232" width="8.85546875" style="4"/>
    <col min="1233" max="1233" width="5.7109375" style="4" customWidth="1"/>
    <col min="1234" max="1234" width="65" style="4" customWidth="1"/>
    <col min="1235" max="1235" width="20" style="4" customWidth="1"/>
    <col min="1236" max="1236" width="26.28515625" style="4" customWidth="1"/>
    <col min="1237" max="1237" width="22.140625" style="4" customWidth="1"/>
    <col min="1238" max="1238" width="0.140625" style="4" customWidth="1"/>
    <col min="1239" max="1239" width="19.140625" style="4" customWidth="1"/>
    <col min="1240" max="1241" width="0" style="4" hidden="1" customWidth="1"/>
    <col min="1242" max="1242" width="153.85546875" style="4" customWidth="1"/>
    <col min="1243" max="1243" width="14.85546875" style="4" customWidth="1"/>
    <col min="1244" max="1244" width="16.7109375" style="4" bestFit="1" customWidth="1"/>
    <col min="1245" max="1488" width="8.85546875" style="4"/>
    <col min="1489" max="1489" width="5.7109375" style="4" customWidth="1"/>
    <col min="1490" max="1490" width="65" style="4" customWidth="1"/>
    <col min="1491" max="1491" width="20" style="4" customWidth="1"/>
    <col min="1492" max="1492" width="26.28515625" style="4" customWidth="1"/>
    <col min="1493" max="1493" width="22.140625" style="4" customWidth="1"/>
    <col min="1494" max="1494" width="0.140625" style="4" customWidth="1"/>
    <col min="1495" max="1495" width="19.140625" style="4" customWidth="1"/>
    <col min="1496" max="1497" width="0" style="4" hidden="1" customWidth="1"/>
    <col min="1498" max="1498" width="153.85546875" style="4" customWidth="1"/>
    <col min="1499" max="1499" width="14.85546875" style="4" customWidth="1"/>
    <col min="1500" max="1500" width="16.7109375" style="4" bestFit="1" customWidth="1"/>
    <col min="1501" max="1744" width="8.85546875" style="4"/>
    <col min="1745" max="1745" width="5.7109375" style="4" customWidth="1"/>
    <col min="1746" max="1746" width="65" style="4" customWidth="1"/>
    <col min="1747" max="1747" width="20" style="4" customWidth="1"/>
    <col min="1748" max="1748" width="26.28515625" style="4" customWidth="1"/>
    <col min="1749" max="1749" width="22.140625" style="4" customWidth="1"/>
    <col min="1750" max="1750" width="0.140625" style="4" customWidth="1"/>
    <col min="1751" max="1751" width="19.140625" style="4" customWidth="1"/>
    <col min="1752" max="1753" width="0" style="4" hidden="1" customWidth="1"/>
    <col min="1754" max="1754" width="153.85546875" style="4" customWidth="1"/>
    <col min="1755" max="1755" width="14.85546875" style="4" customWidth="1"/>
    <col min="1756" max="1756" width="16.7109375" style="4" bestFit="1" customWidth="1"/>
    <col min="1757" max="2000" width="8.85546875" style="4"/>
    <col min="2001" max="2001" width="5.7109375" style="4" customWidth="1"/>
    <col min="2002" max="2002" width="65" style="4" customWidth="1"/>
    <col min="2003" max="2003" width="20" style="4" customWidth="1"/>
    <col min="2004" max="2004" width="26.28515625" style="4" customWidth="1"/>
    <col min="2005" max="2005" width="22.140625" style="4" customWidth="1"/>
    <col min="2006" max="2006" width="0.140625" style="4" customWidth="1"/>
    <col min="2007" max="2007" width="19.140625" style="4" customWidth="1"/>
    <col min="2008" max="2009" width="0" style="4" hidden="1" customWidth="1"/>
    <col min="2010" max="2010" width="153.85546875" style="4" customWidth="1"/>
    <col min="2011" max="2011" width="14.85546875" style="4" customWidth="1"/>
    <col min="2012" max="2012" width="16.7109375" style="4" bestFit="1" customWidth="1"/>
    <col min="2013" max="2256" width="8.85546875" style="4"/>
    <col min="2257" max="2257" width="5.7109375" style="4" customWidth="1"/>
    <col min="2258" max="2258" width="65" style="4" customWidth="1"/>
    <col min="2259" max="2259" width="20" style="4" customWidth="1"/>
    <col min="2260" max="2260" width="26.28515625" style="4" customWidth="1"/>
    <col min="2261" max="2261" width="22.140625" style="4" customWidth="1"/>
    <col min="2262" max="2262" width="0.140625" style="4" customWidth="1"/>
    <col min="2263" max="2263" width="19.140625" style="4" customWidth="1"/>
    <col min="2264" max="2265" width="0" style="4" hidden="1" customWidth="1"/>
    <col min="2266" max="2266" width="153.85546875" style="4" customWidth="1"/>
    <col min="2267" max="2267" width="14.85546875" style="4" customWidth="1"/>
    <col min="2268" max="2268" width="16.7109375" style="4" bestFit="1" customWidth="1"/>
    <col min="2269" max="2512" width="8.85546875" style="4"/>
    <col min="2513" max="2513" width="5.7109375" style="4" customWidth="1"/>
    <col min="2514" max="2514" width="65" style="4" customWidth="1"/>
    <col min="2515" max="2515" width="20" style="4" customWidth="1"/>
    <col min="2516" max="2516" width="26.28515625" style="4" customWidth="1"/>
    <col min="2517" max="2517" width="22.140625" style="4" customWidth="1"/>
    <col min="2518" max="2518" width="0.140625" style="4" customWidth="1"/>
    <col min="2519" max="2519" width="19.140625" style="4" customWidth="1"/>
    <col min="2520" max="2521" width="0" style="4" hidden="1" customWidth="1"/>
    <col min="2522" max="2522" width="153.85546875" style="4" customWidth="1"/>
    <col min="2523" max="2523" width="14.85546875" style="4" customWidth="1"/>
    <col min="2524" max="2524" width="16.7109375" style="4" bestFit="1" customWidth="1"/>
    <col min="2525" max="2768" width="8.85546875" style="4"/>
    <col min="2769" max="2769" width="5.7109375" style="4" customWidth="1"/>
    <col min="2770" max="2770" width="65" style="4" customWidth="1"/>
    <col min="2771" max="2771" width="20" style="4" customWidth="1"/>
    <col min="2772" max="2772" width="26.28515625" style="4" customWidth="1"/>
    <col min="2773" max="2773" width="22.140625" style="4" customWidth="1"/>
    <col min="2774" max="2774" width="0.140625" style="4" customWidth="1"/>
    <col min="2775" max="2775" width="19.140625" style="4" customWidth="1"/>
    <col min="2776" max="2777" width="0" style="4" hidden="1" customWidth="1"/>
    <col min="2778" max="2778" width="153.85546875" style="4" customWidth="1"/>
    <col min="2779" max="2779" width="14.85546875" style="4" customWidth="1"/>
    <col min="2780" max="2780" width="16.7109375" style="4" bestFit="1" customWidth="1"/>
    <col min="2781" max="3024" width="8.85546875" style="4"/>
    <col min="3025" max="3025" width="5.7109375" style="4" customWidth="1"/>
    <col min="3026" max="3026" width="65" style="4" customWidth="1"/>
    <col min="3027" max="3027" width="20" style="4" customWidth="1"/>
    <col min="3028" max="3028" width="26.28515625" style="4" customWidth="1"/>
    <col min="3029" max="3029" width="22.140625" style="4" customWidth="1"/>
    <col min="3030" max="3030" width="0.140625" style="4" customWidth="1"/>
    <col min="3031" max="3031" width="19.140625" style="4" customWidth="1"/>
    <col min="3032" max="3033" width="0" style="4" hidden="1" customWidth="1"/>
    <col min="3034" max="3034" width="153.85546875" style="4" customWidth="1"/>
    <col min="3035" max="3035" width="14.85546875" style="4" customWidth="1"/>
    <col min="3036" max="3036" width="16.7109375" style="4" bestFit="1" customWidth="1"/>
    <col min="3037" max="3280" width="8.85546875" style="4"/>
    <col min="3281" max="3281" width="5.7109375" style="4" customWidth="1"/>
    <col min="3282" max="3282" width="65" style="4" customWidth="1"/>
    <col min="3283" max="3283" width="20" style="4" customWidth="1"/>
    <col min="3284" max="3284" width="26.28515625" style="4" customWidth="1"/>
    <col min="3285" max="3285" width="22.140625" style="4" customWidth="1"/>
    <col min="3286" max="3286" width="0.140625" style="4" customWidth="1"/>
    <col min="3287" max="3287" width="19.140625" style="4" customWidth="1"/>
    <col min="3288" max="3289" width="0" style="4" hidden="1" customWidth="1"/>
    <col min="3290" max="3290" width="153.85546875" style="4" customWidth="1"/>
    <col min="3291" max="3291" width="14.85546875" style="4" customWidth="1"/>
    <col min="3292" max="3292" width="16.7109375" style="4" bestFit="1" customWidth="1"/>
    <col min="3293" max="3536" width="8.85546875" style="4"/>
    <col min="3537" max="3537" width="5.7109375" style="4" customWidth="1"/>
    <col min="3538" max="3538" width="65" style="4" customWidth="1"/>
    <col min="3539" max="3539" width="20" style="4" customWidth="1"/>
    <col min="3540" max="3540" width="26.28515625" style="4" customWidth="1"/>
    <col min="3541" max="3541" width="22.140625" style="4" customWidth="1"/>
    <col min="3542" max="3542" width="0.140625" style="4" customWidth="1"/>
    <col min="3543" max="3543" width="19.140625" style="4" customWidth="1"/>
    <col min="3544" max="3545" width="0" style="4" hidden="1" customWidth="1"/>
    <col min="3546" max="3546" width="153.85546875" style="4" customWidth="1"/>
    <col min="3547" max="3547" width="14.85546875" style="4" customWidth="1"/>
    <col min="3548" max="3548" width="16.7109375" style="4" bestFit="1" customWidth="1"/>
    <col min="3549" max="3792" width="8.85546875" style="4"/>
    <col min="3793" max="3793" width="5.7109375" style="4" customWidth="1"/>
    <col min="3794" max="3794" width="65" style="4" customWidth="1"/>
    <col min="3795" max="3795" width="20" style="4" customWidth="1"/>
    <col min="3796" max="3796" width="26.28515625" style="4" customWidth="1"/>
    <col min="3797" max="3797" width="22.140625" style="4" customWidth="1"/>
    <col min="3798" max="3798" width="0.140625" style="4" customWidth="1"/>
    <col min="3799" max="3799" width="19.140625" style="4" customWidth="1"/>
    <col min="3800" max="3801" width="0" style="4" hidden="1" customWidth="1"/>
    <col min="3802" max="3802" width="153.85546875" style="4" customWidth="1"/>
    <col min="3803" max="3803" width="14.85546875" style="4" customWidth="1"/>
    <col min="3804" max="3804" width="16.7109375" style="4" bestFit="1" customWidth="1"/>
    <col min="3805" max="4048" width="8.85546875" style="4"/>
    <col min="4049" max="4049" width="5.7109375" style="4" customWidth="1"/>
    <col min="4050" max="4050" width="65" style="4" customWidth="1"/>
    <col min="4051" max="4051" width="20" style="4" customWidth="1"/>
    <col min="4052" max="4052" width="26.28515625" style="4" customWidth="1"/>
    <col min="4053" max="4053" width="22.140625" style="4" customWidth="1"/>
    <col min="4054" max="4054" width="0.140625" style="4" customWidth="1"/>
    <col min="4055" max="4055" width="19.140625" style="4" customWidth="1"/>
    <col min="4056" max="4057" width="0" style="4" hidden="1" customWidth="1"/>
    <col min="4058" max="4058" width="153.85546875" style="4" customWidth="1"/>
    <col min="4059" max="4059" width="14.85546875" style="4" customWidth="1"/>
    <col min="4060" max="4060" width="16.7109375" style="4" bestFit="1" customWidth="1"/>
    <col min="4061" max="4304" width="8.85546875" style="4"/>
    <col min="4305" max="4305" width="5.7109375" style="4" customWidth="1"/>
    <col min="4306" max="4306" width="65" style="4" customWidth="1"/>
    <col min="4307" max="4307" width="20" style="4" customWidth="1"/>
    <col min="4308" max="4308" width="26.28515625" style="4" customWidth="1"/>
    <col min="4309" max="4309" width="22.140625" style="4" customWidth="1"/>
    <col min="4310" max="4310" width="0.140625" style="4" customWidth="1"/>
    <col min="4311" max="4311" width="19.140625" style="4" customWidth="1"/>
    <col min="4312" max="4313" width="0" style="4" hidden="1" customWidth="1"/>
    <col min="4314" max="4314" width="153.85546875" style="4" customWidth="1"/>
    <col min="4315" max="4315" width="14.85546875" style="4" customWidth="1"/>
    <col min="4316" max="4316" width="16.7109375" style="4" bestFit="1" customWidth="1"/>
    <col min="4317" max="4560" width="8.85546875" style="4"/>
    <col min="4561" max="4561" width="5.7109375" style="4" customWidth="1"/>
    <col min="4562" max="4562" width="65" style="4" customWidth="1"/>
    <col min="4563" max="4563" width="20" style="4" customWidth="1"/>
    <col min="4564" max="4564" width="26.28515625" style="4" customWidth="1"/>
    <col min="4565" max="4565" width="22.140625" style="4" customWidth="1"/>
    <col min="4566" max="4566" width="0.140625" style="4" customWidth="1"/>
    <col min="4567" max="4567" width="19.140625" style="4" customWidth="1"/>
    <col min="4568" max="4569" width="0" style="4" hidden="1" customWidth="1"/>
    <col min="4570" max="4570" width="153.85546875" style="4" customWidth="1"/>
    <col min="4571" max="4571" width="14.85546875" style="4" customWidth="1"/>
    <col min="4572" max="4572" width="16.7109375" style="4" bestFit="1" customWidth="1"/>
    <col min="4573" max="4816" width="8.85546875" style="4"/>
    <col min="4817" max="4817" width="5.7109375" style="4" customWidth="1"/>
    <col min="4818" max="4818" width="65" style="4" customWidth="1"/>
    <col min="4819" max="4819" width="20" style="4" customWidth="1"/>
    <col min="4820" max="4820" width="26.28515625" style="4" customWidth="1"/>
    <col min="4821" max="4821" width="22.140625" style="4" customWidth="1"/>
    <col min="4822" max="4822" width="0.140625" style="4" customWidth="1"/>
    <col min="4823" max="4823" width="19.140625" style="4" customWidth="1"/>
    <col min="4824" max="4825" width="0" style="4" hidden="1" customWidth="1"/>
    <col min="4826" max="4826" width="153.85546875" style="4" customWidth="1"/>
    <col min="4827" max="4827" width="14.85546875" style="4" customWidth="1"/>
    <col min="4828" max="4828" width="16.7109375" style="4" bestFit="1" customWidth="1"/>
    <col min="4829" max="5072" width="8.85546875" style="4"/>
    <col min="5073" max="5073" width="5.7109375" style="4" customWidth="1"/>
    <col min="5074" max="5074" width="65" style="4" customWidth="1"/>
    <col min="5075" max="5075" width="20" style="4" customWidth="1"/>
    <col min="5076" max="5076" width="26.28515625" style="4" customWidth="1"/>
    <col min="5077" max="5077" width="22.140625" style="4" customWidth="1"/>
    <col min="5078" max="5078" width="0.140625" style="4" customWidth="1"/>
    <col min="5079" max="5079" width="19.140625" style="4" customWidth="1"/>
    <col min="5080" max="5081" width="0" style="4" hidden="1" customWidth="1"/>
    <col min="5082" max="5082" width="153.85546875" style="4" customWidth="1"/>
    <col min="5083" max="5083" width="14.85546875" style="4" customWidth="1"/>
    <col min="5084" max="5084" width="16.7109375" style="4" bestFit="1" customWidth="1"/>
    <col min="5085" max="5328" width="8.85546875" style="4"/>
    <col min="5329" max="5329" width="5.7109375" style="4" customWidth="1"/>
    <col min="5330" max="5330" width="65" style="4" customWidth="1"/>
    <col min="5331" max="5331" width="20" style="4" customWidth="1"/>
    <col min="5332" max="5332" width="26.28515625" style="4" customWidth="1"/>
    <col min="5333" max="5333" width="22.140625" style="4" customWidth="1"/>
    <col min="5334" max="5334" width="0.140625" style="4" customWidth="1"/>
    <col min="5335" max="5335" width="19.140625" style="4" customWidth="1"/>
    <col min="5336" max="5337" width="0" style="4" hidden="1" customWidth="1"/>
    <col min="5338" max="5338" width="153.85546875" style="4" customWidth="1"/>
    <col min="5339" max="5339" width="14.85546875" style="4" customWidth="1"/>
    <col min="5340" max="5340" width="16.7109375" style="4" bestFit="1" customWidth="1"/>
    <col min="5341" max="5584" width="8.85546875" style="4"/>
    <col min="5585" max="5585" width="5.7109375" style="4" customWidth="1"/>
    <col min="5586" max="5586" width="65" style="4" customWidth="1"/>
    <col min="5587" max="5587" width="20" style="4" customWidth="1"/>
    <col min="5588" max="5588" width="26.28515625" style="4" customWidth="1"/>
    <col min="5589" max="5589" width="22.140625" style="4" customWidth="1"/>
    <col min="5590" max="5590" width="0.140625" style="4" customWidth="1"/>
    <col min="5591" max="5591" width="19.140625" style="4" customWidth="1"/>
    <col min="5592" max="5593" width="0" style="4" hidden="1" customWidth="1"/>
    <col min="5594" max="5594" width="153.85546875" style="4" customWidth="1"/>
    <col min="5595" max="5595" width="14.85546875" style="4" customWidth="1"/>
    <col min="5596" max="5596" width="16.7109375" style="4" bestFit="1" customWidth="1"/>
    <col min="5597" max="5840" width="8.85546875" style="4"/>
    <col min="5841" max="5841" width="5.7109375" style="4" customWidth="1"/>
    <col min="5842" max="5842" width="65" style="4" customWidth="1"/>
    <col min="5843" max="5843" width="20" style="4" customWidth="1"/>
    <col min="5844" max="5844" width="26.28515625" style="4" customWidth="1"/>
    <col min="5845" max="5845" width="22.140625" style="4" customWidth="1"/>
    <col min="5846" max="5846" width="0.140625" style="4" customWidth="1"/>
    <col min="5847" max="5847" width="19.140625" style="4" customWidth="1"/>
    <col min="5848" max="5849" width="0" style="4" hidden="1" customWidth="1"/>
    <col min="5850" max="5850" width="153.85546875" style="4" customWidth="1"/>
    <col min="5851" max="5851" width="14.85546875" style="4" customWidth="1"/>
    <col min="5852" max="5852" width="16.7109375" style="4" bestFit="1" customWidth="1"/>
    <col min="5853" max="6096" width="8.85546875" style="4"/>
    <col min="6097" max="6097" width="5.7109375" style="4" customWidth="1"/>
    <col min="6098" max="6098" width="65" style="4" customWidth="1"/>
    <col min="6099" max="6099" width="20" style="4" customWidth="1"/>
    <col min="6100" max="6100" width="26.28515625" style="4" customWidth="1"/>
    <col min="6101" max="6101" width="22.140625" style="4" customWidth="1"/>
    <col min="6102" max="6102" width="0.140625" style="4" customWidth="1"/>
    <col min="6103" max="6103" width="19.140625" style="4" customWidth="1"/>
    <col min="6104" max="6105" width="0" style="4" hidden="1" customWidth="1"/>
    <col min="6106" max="6106" width="153.85546875" style="4" customWidth="1"/>
    <col min="6107" max="6107" width="14.85546875" style="4" customWidth="1"/>
    <col min="6108" max="6108" width="16.7109375" style="4" bestFit="1" customWidth="1"/>
    <col min="6109" max="6352" width="8.85546875" style="4"/>
    <col min="6353" max="6353" width="5.7109375" style="4" customWidth="1"/>
    <col min="6354" max="6354" width="65" style="4" customWidth="1"/>
    <col min="6355" max="6355" width="20" style="4" customWidth="1"/>
    <col min="6356" max="6356" width="26.28515625" style="4" customWidth="1"/>
    <col min="6357" max="6357" width="22.140625" style="4" customWidth="1"/>
    <col min="6358" max="6358" width="0.140625" style="4" customWidth="1"/>
    <col min="6359" max="6359" width="19.140625" style="4" customWidth="1"/>
    <col min="6360" max="6361" width="0" style="4" hidden="1" customWidth="1"/>
    <col min="6362" max="6362" width="153.85546875" style="4" customWidth="1"/>
    <col min="6363" max="6363" width="14.85546875" style="4" customWidth="1"/>
    <col min="6364" max="6364" width="16.7109375" style="4" bestFit="1" customWidth="1"/>
    <col min="6365" max="6608" width="8.85546875" style="4"/>
    <col min="6609" max="6609" width="5.7109375" style="4" customWidth="1"/>
    <col min="6610" max="6610" width="65" style="4" customWidth="1"/>
    <col min="6611" max="6611" width="20" style="4" customWidth="1"/>
    <col min="6612" max="6612" width="26.28515625" style="4" customWidth="1"/>
    <col min="6613" max="6613" width="22.140625" style="4" customWidth="1"/>
    <col min="6614" max="6614" width="0.140625" style="4" customWidth="1"/>
    <col min="6615" max="6615" width="19.140625" style="4" customWidth="1"/>
    <col min="6616" max="6617" width="0" style="4" hidden="1" customWidth="1"/>
    <col min="6618" max="6618" width="153.85546875" style="4" customWidth="1"/>
    <col min="6619" max="6619" width="14.85546875" style="4" customWidth="1"/>
    <col min="6620" max="6620" width="16.7109375" style="4" bestFit="1" customWidth="1"/>
    <col min="6621" max="6864" width="8.85546875" style="4"/>
    <col min="6865" max="6865" width="5.7109375" style="4" customWidth="1"/>
    <col min="6866" max="6866" width="65" style="4" customWidth="1"/>
    <col min="6867" max="6867" width="20" style="4" customWidth="1"/>
    <col min="6868" max="6868" width="26.28515625" style="4" customWidth="1"/>
    <col min="6869" max="6869" width="22.140625" style="4" customWidth="1"/>
    <col min="6870" max="6870" width="0.140625" style="4" customWidth="1"/>
    <col min="6871" max="6871" width="19.140625" style="4" customWidth="1"/>
    <col min="6872" max="6873" width="0" style="4" hidden="1" customWidth="1"/>
    <col min="6874" max="6874" width="153.85546875" style="4" customWidth="1"/>
    <col min="6875" max="6875" width="14.85546875" style="4" customWidth="1"/>
    <col min="6876" max="6876" width="16.7109375" style="4" bestFit="1" customWidth="1"/>
    <col min="6877" max="7120" width="8.85546875" style="4"/>
    <col min="7121" max="7121" width="5.7109375" style="4" customWidth="1"/>
    <col min="7122" max="7122" width="65" style="4" customWidth="1"/>
    <col min="7123" max="7123" width="20" style="4" customWidth="1"/>
    <col min="7124" max="7124" width="26.28515625" style="4" customWidth="1"/>
    <col min="7125" max="7125" width="22.140625" style="4" customWidth="1"/>
    <col min="7126" max="7126" width="0.140625" style="4" customWidth="1"/>
    <col min="7127" max="7127" width="19.140625" style="4" customWidth="1"/>
    <col min="7128" max="7129" width="0" style="4" hidden="1" customWidth="1"/>
    <col min="7130" max="7130" width="153.85546875" style="4" customWidth="1"/>
    <col min="7131" max="7131" width="14.85546875" style="4" customWidth="1"/>
    <col min="7132" max="7132" width="16.7109375" style="4" bestFit="1" customWidth="1"/>
    <col min="7133" max="7376" width="8.85546875" style="4"/>
    <col min="7377" max="7377" width="5.7109375" style="4" customWidth="1"/>
    <col min="7378" max="7378" width="65" style="4" customWidth="1"/>
    <col min="7379" max="7379" width="20" style="4" customWidth="1"/>
    <col min="7380" max="7380" width="26.28515625" style="4" customWidth="1"/>
    <col min="7381" max="7381" width="22.140625" style="4" customWidth="1"/>
    <col min="7382" max="7382" width="0.140625" style="4" customWidth="1"/>
    <col min="7383" max="7383" width="19.140625" style="4" customWidth="1"/>
    <col min="7384" max="7385" width="0" style="4" hidden="1" customWidth="1"/>
    <col min="7386" max="7386" width="153.85546875" style="4" customWidth="1"/>
    <col min="7387" max="7387" width="14.85546875" style="4" customWidth="1"/>
    <col min="7388" max="7388" width="16.7109375" style="4" bestFit="1" customWidth="1"/>
    <col min="7389" max="7632" width="8.85546875" style="4"/>
    <col min="7633" max="7633" width="5.7109375" style="4" customWidth="1"/>
    <col min="7634" max="7634" width="65" style="4" customWidth="1"/>
    <col min="7635" max="7635" width="20" style="4" customWidth="1"/>
    <col min="7636" max="7636" width="26.28515625" style="4" customWidth="1"/>
    <col min="7637" max="7637" width="22.140625" style="4" customWidth="1"/>
    <col min="7638" max="7638" width="0.140625" style="4" customWidth="1"/>
    <col min="7639" max="7639" width="19.140625" style="4" customWidth="1"/>
    <col min="7640" max="7641" width="0" style="4" hidden="1" customWidth="1"/>
    <col min="7642" max="7642" width="153.85546875" style="4" customWidth="1"/>
    <col min="7643" max="7643" width="14.85546875" style="4" customWidth="1"/>
    <col min="7644" max="7644" width="16.7109375" style="4" bestFit="1" customWidth="1"/>
    <col min="7645" max="7888" width="8.85546875" style="4"/>
    <col min="7889" max="7889" width="5.7109375" style="4" customWidth="1"/>
    <col min="7890" max="7890" width="65" style="4" customWidth="1"/>
    <col min="7891" max="7891" width="20" style="4" customWidth="1"/>
    <col min="7892" max="7892" width="26.28515625" style="4" customWidth="1"/>
    <col min="7893" max="7893" width="22.140625" style="4" customWidth="1"/>
    <col min="7894" max="7894" width="0.140625" style="4" customWidth="1"/>
    <col min="7895" max="7895" width="19.140625" style="4" customWidth="1"/>
    <col min="7896" max="7897" width="0" style="4" hidden="1" customWidth="1"/>
    <col min="7898" max="7898" width="153.85546875" style="4" customWidth="1"/>
    <col min="7899" max="7899" width="14.85546875" style="4" customWidth="1"/>
    <col min="7900" max="7900" width="16.7109375" style="4" bestFit="1" customWidth="1"/>
    <col min="7901" max="8144" width="8.85546875" style="4"/>
    <col min="8145" max="8145" width="5.7109375" style="4" customWidth="1"/>
    <col min="8146" max="8146" width="65" style="4" customWidth="1"/>
    <col min="8147" max="8147" width="20" style="4" customWidth="1"/>
    <col min="8148" max="8148" width="26.28515625" style="4" customWidth="1"/>
    <col min="8149" max="8149" width="22.140625" style="4" customWidth="1"/>
    <col min="8150" max="8150" width="0.140625" style="4" customWidth="1"/>
    <col min="8151" max="8151" width="19.140625" style="4" customWidth="1"/>
    <col min="8152" max="8153" width="0" style="4" hidden="1" customWidth="1"/>
    <col min="8154" max="8154" width="153.85546875" style="4" customWidth="1"/>
    <col min="8155" max="8155" width="14.85546875" style="4" customWidth="1"/>
    <col min="8156" max="8156" width="16.7109375" style="4" bestFit="1" customWidth="1"/>
    <col min="8157" max="8400" width="8.85546875" style="4"/>
    <col min="8401" max="8401" width="5.7109375" style="4" customWidth="1"/>
    <col min="8402" max="8402" width="65" style="4" customWidth="1"/>
    <col min="8403" max="8403" width="20" style="4" customWidth="1"/>
    <col min="8404" max="8404" width="26.28515625" style="4" customWidth="1"/>
    <col min="8405" max="8405" width="22.140625" style="4" customWidth="1"/>
    <col min="8406" max="8406" width="0.140625" style="4" customWidth="1"/>
    <col min="8407" max="8407" width="19.140625" style="4" customWidth="1"/>
    <col min="8408" max="8409" width="0" style="4" hidden="1" customWidth="1"/>
    <col min="8410" max="8410" width="153.85546875" style="4" customWidth="1"/>
    <col min="8411" max="8411" width="14.85546875" style="4" customWidth="1"/>
    <col min="8412" max="8412" width="16.7109375" style="4" bestFit="1" customWidth="1"/>
    <col min="8413" max="8656" width="8.85546875" style="4"/>
    <col min="8657" max="8657" width="5.7109375" style="4" customWidth="1"/>
    <col min="8658" max="8658" width="65" style="4" customWidth="1"/>
    <col min="8659" max="8659" width="20" style="4" customWidth="1"/>
    <col min="8660" max="8660" width="26.28515625" style="4" customWidth="1"/>
    <col min="8661" max="8661" width="22.140625" style="4" customWidth="1"/>
    <col min="8662" max="8662" width="0.140625" style="4" customWidth="1"/>
    <col min="8663" max="8663" width="19.140625" style="4" customWidth="1"/>
    <col min="8664" max="8665" width="0" style="4" hidden="1" customWidth="1"/>
    <col min="8666" max="8666" width="153.85546875" style="4" customWidth="1"/>
    <col min="8667" max="8667" width="14.85546875" style="4" customWidth="1"/>
    <col min="8668" max="8668" width="16.7109375" style="4" bestFit="1" customWidth="1"/>
    <col min="8669" max="8912" width="8.85546875" style="4"/>
    <col min="8913" max="8913" width="5.7109375" style="4" customWidth="1"/>
    <col min="8914" max="8914" width="65" style="4" customWidth="1"/>
    <col min="8915" max="8915" width="20" style="4" customWidth="1"/>
    <col min="8916" max="8916" width="26.28515625" style="4" customWidth="1"/>
    <col min="8917" max="8917" width="22.140625" style="4" customWidth="1"/>
    <col min="8918" max="8918" width="0.140625" style="4" customWidth="1"/>
    <col min="8919" max="8919" width="19.140625" style="4" customWidth="1"/>
    <col min="8920" max="8921" width="0" style="4" hidden="1" customWidth="1"/>
    <col min="8922" max="8922" width="153.85546875" style="4" customWidth="1"/>
    <col min="8923" max="8923" width="14.85546875" style="4" customWidth="1"/>
    <col min="8924" max="8924" width="16.7109375" style="4" bestFit="1" customWidth="1"/>
    <col min="8925" max="9168" width="8.85546875" style="4"/>
    <col min="9169" max="9169" width="5.7109375" style="4" customWidth="1"/>
    <col min="9170" max="9170" width="65" style="4" customWidth="1"/>
    <col min="9171" max="9171" width="20" style="4" customWidth="1"/>
    <col min="9172" max="9172" width="26.28515625" style="4" customWidth="1"/>
    <col min="9173" max="9173" width="22.140625" style="4" customWidth="1"/>
    <col min="9174" max="9174" width="0.140625" style="4" customWidth="1"/>
    <col min="9175" max="9175" width="19.140625" style="4" customWidth="1"/>
    <col min="9176" max="9177" width="0" style="4" hidden="1" customWidth="1"/>
    <col min="9178" max="9178" width="153.85546875" style="4" customWidth="1"/>
    <col min="9179" max="9179" width="14.85546875" style="4" customWidth="1"/>
    <col min="9180" max="9180" width="16.7109375" style="4" bestFit="1" customWidth="1"/>
    <col min="9181" max="9424" width="8.85546875" style="4"/>
    <col min="9425" max="9425" width="5.7109375" style="4" customWidth="1"/>
    <col min="9426" max="9426" width="65" style="4" customWidth="1"/>
    <col min="9427" max="9427" width="20" style="4" customWidth="1"/>
    <col min="9428" max="9428" width="26.28515625" style="4" customWidth="1"/>
    <col min="9429" max="9429" width="22.140625" style="4" customWidth="1"/>
    <col min="9430" max="9430" width="0.140625" style="4" customWidth="1"/>
    <col min="9431" max="9431" width="19.140625" style="4" customWidth="1"/>
    <col min="9432" max="9433" width="0" style="4" hidden="1" customWidth="1"/>
    <col min="9434" max="9434" width="153.85546875" style="4" customWidth="1"/>
    <col min="9435" max="9435" width="14.85546875" style="4" customWidth="1"/>
    <col min="9436" max="9436" width="16.7109375" style="4" bestFit="1" customWidth="1"/>
    <col min="9437" max="9680" width="8.85546875" style="4"/>
    <col min="9681" max="9681" width="5.7109375" style="4" customWidth="1"/>
    <col min="9682" max="9682" width="65" style="4" customWidth="1"/>
    <col min="9683" max="9683" width="20" style="4" customWidth="1"/>
    <col min="9684" max="9684" width="26.28515625" style="4" customWidth="1"/>
    <col min="9685" max="9685" width="22.140625" style="4" customWidth="1"/>
    <col min="9686" max="9686" width="0.140625" style="4" customWidth="1"/>
    <col min="9687" max="9687" width="19.140625" style="4" customWidth="1"/>
    <col min="9688" max="9689" width="0" style="4" hidden="1" customWidth="1"/>
    <col min="9690" max="9690" width="153.85546875" style="4" customWidth="1"/>
    <col min="9691" max="9691" width="14.85546875" style="4" customWidth="1"/>
    <col min="9692" max="9692" width="16.7109375" style="4" bestFit="1" customWidth="1"/>
    <col min="9693" max="9936" width="8.85546875" style="4"/>
    <col min="9937" max="9937" width="5.7109375" style="4" customWidth="1"/>
    <col min="9938" max="9938" width="65" style="4" customWidth="1"/>
    <col min="9939" max="9939" width="20" style="4" customWidth="1"/>
    <col min="9940" max="9940" width="26.28515625" style="4" customWidth="1"/>
    <col min="9941" max="9941" width="22.140625" style="4" customWidth="1"/>
    <col min="9942" max="9942" width="0.140625" style="4" customWidth="1"/>
    <col min="9943" max="9943" width="19.140625" style="4" customWidth="1"/>
    <col min="9944" max="9945" width="0" style="4" hidden="1" customWidth="1"/>
    <col min="9946" max="9946" width="153.85546875" style="4" customWidth="1"/>
    <col min="9947" max="9947" width="14.85546875" style="4" customWidth="1"/>
    <col min="9948" max="9948" width="16.7109375" style="4" bestFit="1" customWidth="1"/>
    <col min="9949" max="10192" width="8.85546875" style="4"/>
    <col min="10193" max="10193" width="5.7109375" style="4" customWidth="1"/>
    <col min="10194" max="10194" width="65" style="4" customWidth="1"/>
    <col min="10195" max="10195" width="20" style="4" customWidth="1"/>
    <col min="10196" max="10196" width="26.28515625" style="4" customWidth="1"/>
    <col min="10197" max="10197" width="22.140625" style="4" customWidth="1"/>
    <col min="10198" max="10198" width="0.140625" style="4" customWidth="1"/>
    <col min="10199" max="10199" width="19.140625" style="4" customWidth="1"/>
    <col min="10200" max="10201" width="0" style="4" hidden="1" customWidth="1"/>
    <col min="10202" max="10202" width="153.85546875" style="4" customWidth="1"/>
    <col min="10203" max="10203" width="14.85546875" style="4" customWidth="1"/>
    <col min="10204" max="10204" width="16.7109375" style="4" bestFit="1" customWidth="1"/>
    <col min="10205" max="10448" width="8.85546875" style="4"/>
    <col min="10449" max="10449" width="5.7109375" style="4" customWidth="1"/>
    <col min="10450" max="10450" width="65" style="4" customWidth="1"/>
    <col min="10451" max="10451" width="20" style="4" customWidth="1"/>
    <col min="10452" max="10452" width="26.28515625" style="4" customWidth="1"/>
    <col min="10453" max="10453" width="22.140625" style="4" customWidth="1"/>
    <col min="10454" max="10454" width="0.140625" style="4" customWidth="1"/>
    <col min="10455" max="10455" width="19.140625" style="4" customWidth="1"/>
    <col min="10456" max="10457" width="0" style="4" hidden="1" customWidth="1"/>
    <col min="10458" max="10458" width="153.85546875" style="4" customWidth="1"/>
    <col min="10459" max="10459" width="14.85546875" style="4" customWidth="1"/>
    <col min="10460" max="10460" width="16.7109375" style="4" bestFit="1" customWidth="1"/>
    <col min="10461" max="10704" width="8.85546875" style="4"/>
    <col min="10705" max="10705" width="5.7109375" style="4" customWidth="1"/>
    <col min="10706" max="10706" width="65" style="4" customWidth="1"/>
    <col min="10707" max="10707" width="20" style="4" customWidth="1"/>
    <col min="10708" max="10708" width="26.28515625" style="4" customWidth="1"/>
    <col min="10709" max="10709" width="22.140625" style="4" customWidth="1"/>
    <col min="10710" max="10710" width="0.140625" style="4" customWidth="1"/>
    <col min="10711" max="10711" width="19.140625" style="4" customWidth="1"/>
    <col min="10712" max="10713" width="0" style="4" hidden="1" customWidth="1"/>
    <col min="10714" max="10714" width="153.85546875" style="4" customWidth="1"/>
    <col min="10715" max="10715" width="14.85546875" style="4" customWidth="1"/>
    <col min="10716" max="10716" width="16.7109375" style="4" bestFit="1" customWidth="1"/>
    <col min="10717" max="10960" width="8.85546875" style="4"/>
    <col min="10961" max="10961" width="5.7109375" style="4" customWidth="1"/>
    <col min="10962" max="10962" width="65" style="4" customWidth="1"/>
    <col min="10963" max="10963" width="20" style="4" customWidth="1"/>
    <col min="10964" max="10964" width="26.28515625" style="4" customWidth="1"/>
    <col min="10965" max="10965" width="22.140625" style="4" customWidth="1"/>
    <col min="10966" max="10966" width="0.140625" style="4" customWidth="1"/>
    <col min="10967" max="10967" width="19.140625" style="4" customWidth="1"/>
    <col min="10968" max="10969" width="0" style="4" hidden="1" customWidth="1"/>
    <col min="10970" max="10970" width="153.85546875" style="4" customWidth="1"/>
    <col min="10971" max="10971" width="14.85546875" style="4" customWidth="1"/>
    <col min="10972" max="10972" width="16.7109375" style="4" bestFit="1" customWidth="1"/>
    <col min="10973" max="11216" width="8.85546875" style="4"/>
    <col min="11217" max="11217" width="5.7109375" style="4" customWidth="1"/>
    <col min="11218" max="11218" width="65" style="4" customWidth="1"/>
    <col min="11219" max="11219" width="20" style="4" customWidth="1"/>
    <col min="11220" max="11220" width="26.28515625" style="4" customWidth="1"/>
    <col min="11221" max="11221" width="22.140625" style="4" customWidth="1"/>
    <col min="11222" max="11222" width="0.140625" style="4" customWidth="1"/>
    <col min="11223" max="11223" width="19.140625" style="4" customWidth="1"/>
    <col min="11224" max="11225" width="0" style="4" hidden="1" customWidth="1"/>
    <col min="11226" max="11226" width="153.85546875" style="4" customWidth="1"/>
    <col min="11227" max="11227" width="14.85546875" style="4" customWidth="1"/>
    <col min="11228" max="11228" width="16.7109375" style="4" bestFit="1" customWidth="1"/>
    <col min="11229" max="11472" width="8.85546875" style="4"/>
    <col min="11473" max="11473" width="5.7109375" style="4" customWidth="1"/>
    <col min="11474" max="11474" width="65" style="4" customWidth="1"/>
    <col min="11475" max="11475" width="20" style="4" customWidth="1"/>
    <col min="11476" max="11476" width="26.28515625" style="4" customWidth="1"/>
    <col min="11477" max="11477" width="22.140625" style="4" customWidth="1"/>
    <col min="11478" max="11478" width="0.140625" style="4" customWidth="1"/>
    <col min="11479" max="11479" width="19.140625" style="4" customWidth="1"/>
    <col min="11480" max="11481" width="0" style="4" hidden="1" customWidth="1"/>
    <col min="11482" max="11482" width="153.85546875" style="4" customWidth="1"/>
    <col min="11483" max="11483" width="14.85546875" style="4" customWidth="1"/>
    <col min="11484" max="11484" width="16.7109375" style="4" bestFit="1" customWidth="1"/>
    <col min="11485" max="11728" width="8.85546875" style="4"/>
    <col min="11729" max="11729" width="5.7109375" style="4" customWidth="1"/>
    <col min="11730" max="11730" width="65" style="4" customWidth="1"/>
    <col min="11731" max="11731" width="20" style="4" customWidth="1"/>
    <col min="11732" max="11732" width="26.28515625" style="4" customWidth="1"/>
    <col min="11733" max="11733" width="22.140625" style="4" customWidth="1"/>
    <col min="11734" max="11734" width="0.140625" style="4" customWidth="1"/>
    <col min="11735" max="11735" width="19.140625" style="4" customWidth="1"/>
    <col min="11736" max="11737" width="0" style="4" hidden="1" customWidth="1"/>
    <col min="11738" max="11738" width="153.85546875" style="4" customWidth="1"/>
    <col min="11739" max="11739" width="14.85546875" style="4" customWidth="1"/>
    <col min="11740" max="11740" width="16.7109375" style="4" bestFit="1" customWidth="1"/>
    <col min="11741" max="11984" width="8.85546875" style="4"/>
    <col min="11985" max="11985" width="5.7109375" style="4" customWidth="1"/>
    <col min="11986" max="11986" width="65" style="4" customWidth="1"/>
    <col min="11987" max="11987" width="20" style="4" customWidth="1"/>
    <col min="11988" max="11988" width="26.28515625" style="4" customWidth="1"/>
    <col min="11989" max="11989" width="22.140625" style="4" customWidth="1"/>
    <col min="11990" max="11990" width="0.140625" style="4" customWidth="1"/>
    <col min="11991" max="11991" width="19.140625" style="4" customWidth="1"/>
    <col min="11992" max="11993" width="0" style="4" hidden="1" customWidth="1"/>
    <col min="11994" max="11994" width="153.85546875" style="4" customWidth="1"/>
    <col min="11995" max="11995" width="14.85546875" style="4" customWidth="1"/>
    <col min="11996" max="11996" width="16.7109375" style="4" bestFit="1" customWidth="1"/>
    <col min="11997" max="12240" width="8.85546875" style="4"/>
    <col min="12241" max="12241" width="5.7109375" style="4" customWidth="1"/>
    <col min="12242" max="12242" width="65" style="4" customWidth="1"/>
    <col min="12243" max="12243" width="20" style="4" customWidth="1"/>
    <col min="12244" max="12244" width="26.28515625" style="4" customWidth="1"/>
    <col min="12245" max="12245" width="22.140625" style="4" customWidth="1"/>
    <col min="12246" max="12246" width="0.140625" style="4" customWidth="1"/>
    <col min="12247" max="12247" width="19.140625" style="4" customWidth="1"/>
    <col min="12248" max="12249" width="0" style="4" hidden="1" customWidth="1"/>
    <col min="12250" max="12250" width="153.85546875" style="4" customWidth="1"/>
    <col min="12251" max="12251" width="14.85546875" style="4" customWidth="1"/>
    <col min="12252" max="12252" width="16.7109375" style="4" bestFit="1" customWidth="1"/>
    <col min="12253" max="12496" width="8.85546875" style="4"/>
    <col min="12497" max="12497" width="5.7109375" style="4" customWidth="1"/>
    <col min="12498" max="12498" width="65" style="4" customWidth="1"/>
    <col min="12499" max="12499" width="20" style="4" customWidth="1"/>
    <col min="12500" max="12500" width="26.28515625" style="4" customWidth="1"/>
    <col min="12501" max="12501" width="22.140625" style="4" customWidth="1"/>
    <col min="12502" max="12502" width="0.140625" style="4" customWidth="1"/>
    <col min="12503" max="12503" width="19.140625" style="4" customWidth="1"/>
    <col min="12504" max="12505" width="0" style="4" hidden="1" customWidth="1"/>
    <col min="12506" max="12506" width="153.85546875" style="4" customWidth="1"/>
    <col min="12507" max="12507" width="14.85546875" style="4" customWidth="1"/>
    <col min="12508" max="12508" width="16.7109375" style="4" bestFit="1" customWidth="1"/>
    <col min="12509" max="12752" width="8.85546875" style="4"/>
    <col min="12753" max="12753" width="5.7109375" style="4" customWidth="1"/>
    <col min="12754" max="12754" width="65" style="4" customWidth="1"/>
    <col min="12755" max="12755" width="20" style="4" customWidth="1"/>
    <col min="12756" max="12756" width="26.28515625" style="4" customWidth="1"/>
    <col min="12757" max="12757" width="22.140625" style="4" customWidth="1"/>
    <col min="12758" max="12758" width="0.140625" style="4" customWidth="1"/>
    <col min="12759" max="12759" width="19.140625" style="4" customWidth="1"/>
    <col min="12760" max="12761" width="0" style="4" hidden="1" customWidth="1"/>
    <col min="12762" max="12762" width="153.85546875" style="4" customWidth="1"/>
    <col min="12763" max="12763" width="14.85546875" style="4" customWidth="1"/>
    <col min="12764" max="12764" width="16.7109375" style="4" bestFit="1" customWidth="1"/>
    <col min="12765" max="13008" width="8.85546875" style="4"/>
    <col min="13009" max="13009" width="5.7109375" style="4" customWidth="1"/>
    <col min="13010" max="13010" width="65" style="4" customWidth="1"/>
    <col min="13011" max="13011" width="20" style="4" customWidth="1"/>
    <col min="13012" max="13012" width="26.28515625" style="4" customWidth="1"/>
    <col min="13013" max="13013" width="22.140625" style="4" customWidth="1"/>
    <col min="13014" max="13014" width="0.140625" style="4" customWidth="1"/>
    <col min="13015" max="13015" width="19.140625" style="4" customWidth="1"/>
    <col min="13016" max="13017" width="0" style="4" hidden="1" customWidth="1"/>
    <col min="13018" max="13018" width="153.85546875" style="4" customWidth="1"/>
    <col min="13019" max="13019" width="14.85546875" style="4" customWidth="1"/>
    <col min="13020" max="13020" width="16.7109375" style="4" bestFit="1" customWidth="1"/>
    <col min="13021" max="13264" width="8.85546875" style="4"/>
    <col min="13265" max="13265" width="5.7109375" style="4" customWidth="1"/>
    <col min="13266" max="13266" width="65" style="4" customWidth="1"/>
    <col min="13267" max="13267" width="20" style="4" customWidth="1"/>
    <col min="13268" max="13268" width="26.28515625" style="4" customWidth="1"/>
    <col min="13269" max="13269" width="22.140625" style="4" customWidth="1"/>
    <col min="13270" max="13270" width="0.140625" style="4" customWidth="1"/>
    <col min="13271" max="13271" width="19.140625" style="4" customWidth="1"/>
    <col min="13272" max="13273" width="0" style="4" hidden="1" customWidth="1"/>
    <col min="13274" max="13274" width="153.85546875" style="4" customWidth="1"/>
    <col min="13275" max="13275" width="14.85546875" style="4" customWidth="1"/>
    <col min="13276" max="13276" width="16.7109375" style="4" bestFit="1" customWidth="1"/>
    <col min="13277" max="13520" width="8.85546875" style="4"/>
    <col min="13521" max="13521" width="5.7109375" style="4" customWidth="1"/>
    <col min="13522" max="13522" width="65" style="4" customWidth="1"/>
    <col min="13523" max="13523" width="20" style="4" customWidth="1"/>
    <col min="13524" max="13524" width="26.28515625" style="4" customWidth="1"/>
    <col min="13525" max="13525" width="22.140625" style="4" customWidth="1"/>
    <col min="13526" max="13526" width="0.140625" style="4" customWidth="1"/>
    <col min="13527" max="13527" width="19.140625" style="4" customWidth="1"/>
    <col min="13528" max="13529" width="0" style="4" hidden="1" customWidth="1"/>
    <col min="13530" max="13530" width="153.85546875" style="4" customWidth="1"/>
    <col min="13531" max="13531" width="14.85546875" style="4" customWidth="1"/>
    <col min="13532" max="13532" width="16.7109375" style="4" bestFit="1" customWidth="1"/>
    <col min="13533" max="13776" width="8.85546875" style="4"/>
    <col min="13777" max="13777" width="5.7109375" style="4" customWidth="1"/>
    <col min="13778" max="13778" width="65" style="4" customWidth="1"/>
    <col min="13779" max="13779" width="20" style="4" customWidth="1"/>
    <col min="13780" max="13780" width="26.28515625" style="4" customWidth="1"/>
    <col min="13781" max="13781" width="22.140625" style="4" customWidth="1"/>
    <col min="13782" max="13782" width="0.140625" style="4" customWidth="1"/>
    <col min="13783" max="13783" width="19.140625" style="4" customWidth="1"/>
    <col min="13784" max="13785" width="0" style="4" hidden="1" customWidth="1"/>
    <col min="13786" max="13786" width="153.85546875" style="4" customWidth="1"/>
    <col min="13787" max="13787" width="14.85546875" style="4" customWidth="1"/>
    <col min="13788" max="13788" width="16.7109375" style="4" bestFit="1" customWidth="1"/>
    <col min="13789" max="14032" width="8.85546875" style="4"/>
    <col min="14033" max="14033" width="5.7109375" style="4" customWidth="1"/>
    <col min="14034" max="14034" width="65" style="4" customWidth="1"/>
    <col min="14035" max="14035" width="20" style="4" customWidth="1"/>
    <col min="14036" max="14036" width="26.28515625" style="4" customWidth="1"/>
    <col min="14037" max="14037" width="22.140625" style="4" customWidth="1"/>
    <col min="14038" max="14038" width="0.140625" style="4" customWidth="1"/>
    <col min="14039" max="14039" width="19.140625" style="4" customWidth="1"/>
    <col min="14040" max="14041" width="0" style="4" hidden="1" customWidth="1"/>
    <col min="14042" max="14042" width="153.85546875" style="4" customWidth="1"/>
    <col min="14043" max="14043" width="14.85546875" style="4" customWidth="1"/>
    <col min="14044" max="14044" width="16.7109375" style="4" bestFit="1" customWidth="1"/>
    <col min="14045" max="14288" width="8.85546875" style="4"/>
    <col min="14289" max="14289" width="5.7109375" style="4" customWidth="1"/>
    <col min="14290" max="14290" width="65" style="4" customWidth="1"/>
    <col min="14291" max="14291" width="20" style="4" customWidth="1"/>
    <col min="14292" max="14292" width="26.28515625" style="4" customWidth="1"/>
    <col min="14293" max="14293" width="22.140625" style="4" customWidth="1"/>
    <col min="14294" max="14294" width="0.140625" style="4" customWidth="1"/>
    <col min="14295" max="14295" width="19.140625" style="4" customWidth="1"/>
    <col min="14296" max="14297" width="0" style="4" hidden="1" customWidth="1"/>
    <col min="14298" max="14298" width="153.85546875" style="4" customWidth="1"/>
    <col min="14299" max="14299" width="14.85546875" style="4" customWidth="1"/>
    <col min="14300" max="14300" width="16.7109375" style="4" bestFit="1" customWidth="1"/>
    <col min="14301" max="14544" width="8.85546875" style="4"/>
    <col min="14545" max="14545" width="5.7109375" style="4" customWidth="1"/>
    <col min="14546" max="14546" width="65" style="4" customWidth="1"/>
    <col min="14547" max="14547" width="20" style="4" customWidth="1"/>
    <col min="14548" max="14548" width="26.28515625" style="4" customWidth="1"/>
    <col min="14549" max="14549" width="22.140625" style="4" customWidth="1"/>
    <col min="14550" max="14550" width="0.140625" style="4" customWidth="1"/>
    <col min="14551" max="14551" width="19.140625" style="4" customWidth="1"/>
    <col min="14552" max="14553" width="0" style="4" hidden="1" customWidth="1"/>
    <col min="14554" max="14554" width="153.85546875" style="4" customWidth="1"/>
    <col min="14555" max="14555" width="14.85546875" style="4" customWidth="1"/>
    <col min="14556" max="14556" width="16.7109375" style="4" bestFit="1" customWidth="1"/>
    <col min="14557" max="14800" width="8.85546875" style="4"/>
    <col min="14801" max="14801" width="5.7109375" style="4" customWidth="1"/>
    <col min="14802" max="14802" width="65" style="4" customWidth="1"/>
    <col min="14803" max="14803" width="20" style="4" customWidth="1"/>
    <col min="14804" max="14804" width="26.28515625" style="4" customWidth="1"/>
    <col min="14805" max="14805" width="22.140625" style="4" customWidth="1"/>
    <col min="14806" max="14806" width="0.140625" style="4" customWidth="1"/>
    <col min="14807" max="14807" width="19.140625" style="4" customWidth="1"/>
    <col min="14808" max="14809" width="0" style="4" hidden="1" customWidth="1"/>
    <col min="14810" max="14810" width="153.85546875" style="4" customWidth="1"/>
    <col min="14811" max="14811" width="14.85546875" style="4" customWidth="1"/>
    <col min="14812" max="14812" width="16.7109375" style="4" bestFit="1" customWidth="1"/>
    <col min="14813" max="15056" width="8.85546875" style="4"/>
    <col min="15057" max="15057" width="5.7109375" style="4" customWidth="1"/>
    <col min="15058" max="15058" width="65" style="4" customWidth="1"/>
    <col min="15059" max="15059" width="20" style="4" customWidth="1"/>
    <col min="15060" max="15060" width="26.28515625" style="4" customWidth="1"/>
    <col min="15061" max="15061" width="22.140625" style="4" customWidth="1"/>
    <col min="15062" max="15062" width="0.140625" style="4" customWidth="1"/>
    <col min="15063" max="15063" width="19.140625" style="4" customWidth="1"/>
    <col min="15064" max="15065" width="0" style="4" hidden="1" customWidth="1"/>
    <col min="15066" max="15066" width="153.85546875" style="4" customWidth="1"/>
    <col min="15067" max="15067" width="14.85546875" style="4" customWidth="1"/>
    <col min="15068" max="15068" width="16.7109375" style="4" bestFit="1" customWidth="1"/>
    <col min="15069" max="15312" width="8.85546875" style="4"/>
    <col min="15313" max="15313" width="5.7109375" style="4" customWidth="1"/>
    <col min="15314" max="15314" width="65" style="4" customWidth="1"/>
    <col min="15315" max="15315" width="20" style="4" customWidth="1"/>
    <col min="15316" max="15316" width="26.28515625" style="4" customWidth="1"/>
    <col min="15317" max="15317" width="22.140625" style="4" customWidth="1"/>
    <col min="15318" max="15318" width="0.140625" style="4" customWidth="1"/>
    <col min="15319" max="15319" width="19.140625" style="4" customWidth="1"/>
    <col min="15320" max="15321" width="0" style="4" hidden="1" customWidth="1"/>
    <col min="15322" max="15322" width="153.85546875" style="4" customWidth="1"/>
    <col min="15323" max="15323" width="14.85546875" style="4" customWidth="1"/>
    <col min="15324" max="15324" width="16.7109375" style="4" bestFit="1" customWidth="1"/>
    <col min="15325" max="15568" width="8.85546875" style="4"/>
    <col min="15569" max="15569" width="5.7109375" style="4" customWidth="1"/>
    <col min="15570" max="15570" width="65" style="4" customWidth="1"/>
    <col min="15571" max="15571" width="20" style="4" customWidth="1"/>
    <col min="15572" max="15572" width="26.28515625" style="4" customWidth="1"/>
    <col min="15573" max="15573" width="22.140625" style="4" customWidth="1"/>
    <col min="15574" max="15574" width="0.140625" style="4" customWidth="1"/>
    <col min="15575" max="15575" width="19.140625" style="4" customWidth="1"/>
    <col min="15576" max="15577" width="0" style="4" hidden="1" customWidth="1"/>
    <col min="15578" max="15578" width="153.85546875" style="4" customWidth="1"/>
    <col min="15579" max="15579" width="14.85546875" style="4" customWidth="1"/>
    <col min="15580" max="15580" width="16.7109375" style="4" bestFit="1" customWidth="1"/>
    <col min="15581" max="15824" width="8.85546875" style="4"/>
    <col min="15825" max="15825" width="5.7109375" style="4" customWidth="1"/>
    <col min="15826" max="15826" width="65" style="4" customWidth="1"/>
    <col min="15827" max="15827" width="20" style="4" customWidth="1"/>
    <col min="15828" max="15828" width="26.28515625" style="4" customWidth="1"/>
    <col min="15829" max="15829" width="22.140625" style="4" customWidth="1"/>
    <col min="15830" max="15830" width="0.140625" style="4" customWidth="1"/>
    <col min="15831" max="15831" width="19.140625" style="4" customWidth="1"/>
    <col min="15832" max="15833" width="0" style="4" hidden="1" customWidth="1"/>
    <col min="15834" max="15834" width="153.85546875" style="4" customWidth="1"/>
    <col min="15835" max="15835" width="14.85546875" style="4" customWidth="1"/>
    <col min="15836" max="15836" width="16.7109375" style="4" bestFit="1" customWidth="1"/>
    <col min="15837" max="16080" width="8.85546875" style="4"/>
    <col min="16081" max="16081" width="5.7109375" style="4" customWidth="1"/>
    <col min="16082" max="16082" width="65" style="4" customWidth="1"/>
    <col min="16083" max="16083" width="20" style="4" customWidth="1"/>
    <col min="16084" max="16084" width="26.28515625" style="4" customWidth="1"/>
    <col min="16085" max="16085" width="22.140625" style="4" customWidth="1"/>
    <col min="16086" max="16086" width="0.140625" style="4" customWidth="1"/>
    <col min="16087" max="16087" width="19.140625" style="4" customWidth="1"/>
    <col min="16088" max="16089" width="0" style="4" hidden="1" customWidth="1"/>
    <col min="16090" max="16090" width="153.85546875" style="4" customWidth="1"/>
    <col min="16091" max="16091" width="14.85546875" style="4" customWidth="1"/>
    <col min="16092" max="16092" width="16.7109375" style="4" bestFit="1" customWidth="1"/>
    <col min="16093" max="16384" width="8.85546875" style="4"/>
  </cols>
  <sheetData>
    <row r="1" spans="1:8" ht="8.25" customHeight="1"/>
    <row r="2" spans="1:8" s="13" customFormat="1">
      <c r="A2" s="9" t="s">
        <v>356</v>
      </c>
      <c r="B2" s="9"/>
      <c r="C2" s="9"/>
      <c r="D2" s="269"/>
      <c r="E2" s="269"/>
      <c r="F2" s="12"/>
      <c r="G2" s="12"/>
      <c r="H2" s="12"/>
    </row>
    <row r="3" spans="1:8" s="13" customFormat="1">
      <c r="A3" s="9" t="s">
        <v>817</v>
      </c>
      <c r="B3" s="9"/>
      <c r="C3" s="9"/>
      <c r="D3" s="269"/>
      <c r="E3" s="269"/>
      <c r="F3" s="12"/>
      <c r="G3" s="12"/>
      <c r="H3" s="12"/>
    </row>
    <row r="4" spans="1:8" s="13" customFormat="1" ht="24" customHeight="1">
      <c r="A4" s="9" t="s">
        <v>141</v>
      </c>
      <c r="B4" s="9"/>
      <c r="C4" s="9"/>
      <c r="D4" s="269"/>
      <c r="E4" s="269"/>
      <c r="F4" s="12"/>
      <c r="G4" s="12"/>
      <c r="H4" s="12"/>
    </row>
    <row r="5" spans="1:8" s="13" customFormat="1" ht="18" customHeight="1">
      <c r="A5" s="9" t="s">
        <v>354</v>
      </c>
      <c r="B5" s="9"/>
      <c r="C5" s="9"/>
      <c r="D5" s="269"/>
      <c r="E5" s="269"/>
      <c r="F5" s="12"/>
      <c r="G5" s="12"/>
      <c r="H5" s="12"/>
    </row>
    <row r="6" spans="1:8" s="13" customFormat="1">
      <c r="A6" s="14"/>
      <c r="B6" s="14" t="s">
        <v>2</v>
      </c>
      <c r="C6" s="14"/>
      <c r="D6" s="269"/>
      <c r="E6" s="269"/>
      <c r="F6" s="12"/>
      <c r="G6" s="12"/>
      <c r="H6" s="12"/>
    </row>
    <row r="7" spans="1:8" s="13" customFormat="1" ht="12.75" customHeight="1">
      <c r="A7" s="14"/>
      <c r="B7" s="14" t="s">
        <v>3</v>
      </c>
      <c r="C7" s="14"/>
      <c r="D7" s="417"/>
      <c r="E7" s="417"/>
      <c r="F7" s="17"/>
      <c r="G7" s="17"/>
      <c r="H7" s="17"/>
    </row>
    <row r="8" spans="1:8" s="13" customFormat="1" ht="13.5" customHeight="1">
      <c r="A8" s="14"/>
      <c r="B8" s="1438" t="s">
        <v>4</v>
      </c>
      <c r="C8" s="1438"/>
      <c r="D8" s="417"/>
      <c r="E8" s="417"/>
      <c r="F8" s="17"/>
      <c r="G8" s="17"/>
      <c r="H8" s="17"/>
    </row>
    <row r="9" spans="1:8" s="19" customFormat="1" ht="33" customHeight="1">
      <c r="A9" s="259"/>
      <c r="B9" s="1690" t="s">
        <v>5</v>
      </c>
      <c r="C9" s="1690"/>
      <c r="D9" s="1690"/>
      <c r="E9" s="1690"/>
      <c r="F9" s="1690"/>
      <c r="G9" s="22"/>
      <c r="H9" s="22"/>
    </row>
    <row r="10" spans="1:8" s="311" customFormat="1">
      <c r="A10" s="315"/>
      <c r="B10" s="315"/>
      <c r="C10" s="315"/>
      <c r="D10" s="1072"/>
      <c r="E10" s="1072"/>
      <c r="F10" s="1046"/>
      <c r="G10" s="1073" t="s">
        <v>818</v>
      </c>
      <c r="H10" s="1046"/>
    </row>
    <row r="11" spans="1:8" ht="15.75" customHeight="1">
      <c r="A11" s="1440" t="s">
        <v>6</v>
      </c>
      <c r="B11" s="1682" t="s">
        <v>7</v>
      </c>
      <c r="C11" s="1682" t="s">
        <v>8</v>
      </c>
      <c r="D11" s="1683" t="s">
        <v>819</v>
      </c>
      <c r="E11" s="1683" t="s">
        <v>820</v>
      </c>
      <c r="F11" s="1684" t="s">
        <v>133</v>
      </c>
      <c r="G11" s="1684" t="s">
        <v>140</v>
      </c>
      <c r="H11" s="1047"/>
    </row>
    <row r="12" spans="1:8" ht="15.75" customHeight="1">
      <c r="A12" s="1440"/>
      <c r="B12" s="1442"/>
      <c r="C12" s="1442"/>
      <c r="D12" s="1445"/>
      <c r="E12" s="1445"/>
      <c r="F12" s="1431"/>
      <c r="G12" s="1431"/>
      <c r="H12" s="1047"/>
    </row>
    <row r="13" spans="1:8" ht="33.75" customHeight="1">
      <c r="A13" s="1440"/>
      <c r="B13" s="1443"/>
      <c r="C13" s="1443"/>
      <c r="D13" s="1446"/>
      <c r="E13" s="1446"/>
      <c r="F13" s="1432"/>
      <c r="G13" s="1432"/>
      <c r="H13" s="1047"/>
    </row>
    <row r="14" spans="1:8" hidden="1">
      <c r="A14" s="260"/>
      <c r="B14" s="24"/>
      <c r="C14" s="24"/>
      <c r="D14" s="409">
        <v>10711354.232000001</v>
      </c>
      <c r="E14" s="409"/>
      <c r="F14" s="27"/>
      <c r="G14" s="27"/>
    </row>
    <row r="15" spans="1:8" hidden="1">
      <c r="A15" s="260"/>
      <c r="B15" s="24"/>
      <c r="C15" s="24"/>
      <c r="D15" s="409">
        <f>D16-D14</f>
        <v>-10703642.325000001</v>
      </c>
      <c r="E15" s="409"/>
      <c r="F15" s="27"/>
      <c r="G15" s="27"/>
    </row>
    <row r="16" spans="1:8" s="171" customFormat="1" ht="48" customHeight="1">
      <c r="A16" s="262" t="s">
        <v>19</v>
      </c>
      <c r="B16" s="77" t="s">
        <v>20</v>
      </c>
      <c r="C16" s="72" t="s">
        <v>21</v>
      </c>
      <c r="D16" s="492">
        <f>D17+D23+D27+D28+D30+D35</f>
        <v>7711.9070000000011</v>
      </c>
      <c r="E16" s="1074">
        <f>E17+E23+E27+E28+E30+E35</f>
        <v>86301.06</v>
      </c>
      <c r="F16" s="1075">
        <f>E16/D16</f>
        <v>11.190625094415685</v>
      </c>
      <c r="G16" s="167"/>
      <c r="H16" s="1048"/>
    </row>
    <row r="17" spans="1:8" s="122" customFormat="1" ht="31.5">
      <c r="A17" s="262">
        <v>1</v>
      </c>
      <c r="B17" s="77" t="s">
        <v>22</v>
      </c>
      <c r="C17" s="262" t="s">
        <v>23</v>
      </c>
      <c r="D17" s="492">
        <f>SUM(D18:D22)</f>
        <v>1180.7699166666666</v>
      </c>
      <c r="E17" s="1074">
        <f>SUM(E18:E22)</f>
        <v>2112.6819999999998</v>
      </c>
      <c r="F17" s="1075">
        <f t="shared" ref="F17:F80" si="0">E17/D17</f>
        <v>1.7892410453377205</v>
      </c>
      <c r="G17" s="167"/>
      <c r="H17" s="1048"/>
    </row>
    <row r="18" spans="1:8" s="122" customFormat="1" ht="52.5" customHeight="1">
      <c r="A18" s="82" t="s">
        <v>24</v>
      </c>
      <c r="B18" s="47" t="s">
        <v>25</v>
      </c>
      <c r="C18" s="82" t="s">
        <v>23</v>
      </c>
      <c r="D18" s="1076">
        <f>306.991/12*7</f>
        <v>179.07808333333332</v>
      </c>
      <c r="E18" s="1077">
        <v>808.50599999999997</v>
      </c>
      <c r="F18" s="1078">
        <f t="shared" si="0"/>
        <v>4.5148238408105961</v>
      </c>
      <c r="G18" s="212" t="s">
        <v>821</v>
      </c>
      <c r="H18" s="1048"/>
    </row>
    <row r="19" spans="1:8" s="122" customFormat="1" ht="30.75" customHeight="1">
      <c r="A19" s="82" t="s">
        <v>26</v>
      </c>
      <c r="B19" s="47" t="s">
        <v>27</v>
      </c>
      <c r="C19" s="82" t="s">
        <v>23</v>
      </c>
      <c r="D19" s="1076">
        <f>1102.636/12*7</f>
        <v>643.20433333333324</v>
      </c>
      <c r="E19" s="1077">
        <v>529.197</v>
      </c>
      <c r="F19" s="1078">
        <f t="shared" si="0"/>
        <v>0.82275098685591375</v>
      </c>
      <c r="G19" s="212" t="s">
        <v>822</v>
      </c>
      <c r="H19" s="1048"/>
    </row>
    <row r="20" spans="1:8" s="122" customFormat="1" ht="69.75" customHeight="1">
      <c r="A20" s="82" t="s">
        <v>28</v>
      </c>
      <c r="B20" s="47" t="s">
        <v>29</v>
      </c>
      <c r="C20" s="82" t="s">
        <v>23</v>
      </c>
      <c r="D20" s="1079">
        <f>614.55/12*7</f>
        <v>358.48750000000001</v>
      </c>
      <c r="E20" s="1077">
        <v>774.97900000000004</v>
      </c>
      <c r="F20" s="1078">
        <f t="shared" si="0"/>
        <v>2.1618020154119741</v>
      </c>
      <c r="G20" s="212" t="s">
        <v>823</v>
      </c>
      <c r="H20" s="1048"/>
    </row>
    <row r="21" spans="1:8" s="122" customFormat="1">
      <c r="A21" s="82" t="s">
        <v>30</v>
      </c>
      <c r="B21" s="47" t="s">
        <v>31</v>
      </c>
      <c r="C21" s="82" t="s">
        <v>23</v>
      </c>
      <c r="D21" s="1076"/>
      <c r="E21" s="1077"/>
      <c r="F21" s="1075"/>
      <c r="G21" s="167"/>
      <c r="H21" s="1048"/>
    </row>
    <row r="22" spans="1:8" s="122" customFormat="1" ht="17.25" customHeight="1">
      <c r="A22" s="82" t="s">
        <v>32</v>
      </c>
      <c r="B22" s="47" t="s">
        <v>33</v>
      </c>
      <c r="C22" s="82" t="s">
        <v>23</v>
      </c>
      <c r="D22" s="478"/>
      <c r="E22" s="1080"/>
      <c r="F22" s="1075"/>
      <c r="G22" s="167"/>
      <c r="H22" s="1048"/>
    </row>
    <row r="23" spans="1:8" s="122" customFormat="1" ht="47.25">
      <c r="A23" s="262" t="s">
        <v>34</v>
      </c>
      <c r="B23" s="77" t="s">
        <v>35</v>
      </c>
      <c r="C23" s="262" t="s">
        <v>23</v>
      </c>
      <c r="D23" s="492">
        <f>SUM(D24:D26)</f>
        <v>6348.8016666666672</v>
      </c>
      <c r="E23" s="1074">
        <f>SUM(E24:E26)</f>
        <v>3776.0680000000002</v>
      </c>
      <c r="F23" s="1075">
        <f t="shared" si="0"/>
        <v>0.59476861906485767</v>
      </c>
      <c r="G23" s="167"/>
      <c r="H23" s="1048"/>
    </row>
    <row r="24" spans="1:8" s="122" customFormat="1" ht="23.25" customHeight="1">
      <c r="A24" s="82" t="s">
        <v>36</v>
      </c>
      <c r="B24" s="47" t="s">
        <v>37</v>
      </c>
      <c r="C24" s="82" t="s">
        <v>23</v>
      </c>
      <c r="D24" s="1081">
        <f>9962.904/12*7</f>
        <v>5811.6940000000004</v>
      </c>
      <c r="E24" s="1082">
        <v>3437.3580000000002</v>
      </c>
      <c r="F24" s="1078">
        <f t="shared" si="0"/>
        <v>0.59145543450842386</v>
      </c>
      <c r="G24" s="1693" t="s">
        <v>824</v>
      </c>
      <c r="H24" s="1048"/>
    </row>
    <row r="25" spans="1:8" s="122" customFormat="1" ht="15.75" customHeight="1">
      <c r="A25" s="82" t="s">
        <v>38</v>
      </c>
      <c r="B25" s="47" t="s">
        <v>39</v>
      </c>
      <c r="C25" s="82" t="s">
        <v>23</v>
      </c>
      <c r="D25" s="1079">
        <f>920.756/12*7</f>
        <v>537.10766666666666</v>
      </c>
      <c r="E25" s="1077">
        <f>190.08+101.166</f>
        <v>291.24599999999998</v>
      </c>
      <c r="F25" s="1078">
        <f t="shared" si="0"/>
        <v>0.5422488228617105</v>
      </c>
      <c r="G25" s="1694"/>
      <c r="H25" s="1048"/>
    </row>
    <row r="26" spans="1:8" s="122" customFormat="1" ht="36" customHeight="1">
      <c r="A26" s="82" t="s">
        <v>40</v>
      </c>
      <c r="B26" s="47" t="s">
        <v>41</v>
      </c>
      <c r="C26" s="82" t="s">
        <v>23</v>
      </c>
      <c r="D26" s="1076"/>
      <c r="E26" s="1077">
        <v>47.463999999999999</v>
      </c>
      <c r="F26" s="1075"/>
      <c r="G26" s="212" t="s">
        <v>825</v>
      </c>
      <c r="H26" s="1048"/>
    </row>
    <row r="27" spans="1:8" s="171" customFormat="1" ht="18.75" customHeight="1">
      <c r="A27" s="262" t="s">
        <v>42</v>
      </c>
      <c r="B27" s="77" t="s">
        <v>43</v>
      </c>
      <c r="C27" s="262" t="s">
        <v>23</v>
      </c>
      <c r="D27" s="478"/>
      <c r="E27" s="1080">
        <v>79837.073000000004</v>
      </c>
      <c r="F27" s="1075"/>
      <c r="G27" s="212" t="s">
        <v>826</v>
      </c>
      <c r="H27" s="1048"/>
    </row>
    <row r="28" spans="1:8" s="122" customFormat="1" ht="31.5">
      <c r="A28" s="262" t="s">
        <v>44</v>
      </c>
      <c r="B28" s="77" t="s">
        <v>45</v>
      </c>
      <c r="C28" s="262" t="s">
        <v>23</v>
      </c>
      <c r="D28" s="478">
        <f>D29</f>
        <v>182.33541666666667</v>
      </c>
      <c r="E28" s="1083">
        <f>E29</f>
        <v>166.36699999999999</v>
      </c>
      <c r="F28" s="1075">
        <f t="shared" si="0"/>
        <v>0.91242284708812738</v>
      </c>
      <c r="G28" s="167"/>
      <c r="H28" s="1048"/>
    </row>
    <row r="29" spans="1:8" s="122" customFormat="1" ht="59.25" customHeight="1">
      <c r="A29" s="82" t="s">
        <v>46</v>
      </c>
      <c r="B29" s="47" t="s">
        <v>47</v>
      </c>
      <c r="C29" s="82" t="s">
        <v>23</v>
      </c>
      <c r="D29" s="1079">
        <f>312.575/12*7</f>
        <v>182.33541666666667</v>
      </c>
      <c r="E29" s="1077">
        <v>166.36699999999999</v>
      </c>
      <c r="F29" s="1078">
        <f t="shared" si="0"/>
        <v>0.91242284708812738</v>
      </c>
      <c r="G29" s="212" t="s">
        <v>827</v>
      </c>
      <c r="H29" s="1048"/>
    </row>
    <row r="30" spans="1:8" s="122" customFormat="1" ht="31.5">
      <c r="A30" s="262" t="s">
        <v>48</v>
      </c>
      <c r="B30" s="77" t="s">
        <v>49</v>
      </c>
      <c r="C30" s="262" t="s">
        <v>23</v>
      </c>
      <c r="D30" s="492">
        <f>SUM(D31:D34)</f>
        <v>0</v>
      </c>
      <c r="E30" s="1074">
        <f t="shared" ref="E30" si="1">SUM(E31:E34)</f>
        <v>0</v>
      </c>
      <c r="F30" s="1075"/>
      <c r="G30" s="167"/>
      <c r="H30" s="1048"/>
    </row>
    <row r="31" spans="1:8" s="122" customFormat="1" ht="61.5" customHeight="1">
      <c r="A31" s="82" t="s">
        <v>50</v>
      </c>
      <c r="B31" s="47" t="s">
        <v>51</v>
      </c>
      <c r="C31" s="82" t="s">
        <v>23</v>
      </c>
      <c r="D31" s="478"/>
      <c r="E31" s="1080"/>
      <c r="F31" s="1075"/>
      <c r="G31" s="167"/>
      <c r="H31" s="1048"/>
    </row>
    <row r="32" spans="1:8" s="122" customFormat="1" ht="48.75" customHeight="1">
      <c r="A32" s="82" t="s">
        <v>52</v>
      </c>
      <c r="B32" s="47" t="s">
        <v>53</v>
      </c>
      <c r="C32" s="82" t="s">
        <v>23</v>
      </c>
      <c r="D32" s="478"/>
      <c r="E32" s="1080"/>
      <c r="F32" s="1075"/>
      <c r="G32" s="167"/>
      <c r="H32" s="1048"/>
    </row>
    <row r="33" spans="1:8" s="122" customFormat="1" ht="47.25">
      <c r="A33" s="82" t="s">
        <v>54</v>
      </c>
      <c r="B33" s="47" t="s">
        <v>55</v>
      </c>
      <c r="C33" s="82" t="s">
        <v>23</v>
      </c>
      <c r="D33" s="478"/>
      <c r="E33" s="1080"/>
      <c r="F33" s="1075"/>
      <c r="G33" s="167"/>
      <c r="H33" s="1048"/>
    </row>
    <row r="34" spans="1:8" s="122" customFormat="1" ht="31.5" customHeight="1">
      <c r="A34" s="82" t="s">
        <v>56</v>
      </c>
      <c r="B34" s="47" t="s">
        <v>57</v>
      </c>
      <c r="C34" s="82" t="s">
        <v>23</v>
      </c>
      <c r="D34" s="478"/>
      <c r="E34" s="1077"/>
      <c r="F34" s="1075"/>
      <c r="G34" s="167"/>
      <c r="H34" s="1048"/>
    </row>
    <row r="35" spans="1:8" s="122" customFormat="1" ht="36.75" customHeight="1">
      <c r="A35" s="262" t="s">
        <v>58</v>
      </c>
      <c r="B35" s="77" t="s">
        <v>59</v>
      </c>
      <c r="C35" s="262" t="s">
        <v>23</v>
      </c>
      <c r="D35" s="492">
        <f>D36+D37+D38+D39+D40</f>
        <v>0</v>
      </c>
      <c r="E35" s="1074">
        <f t="shared" ref="E35" si="2">E36+E37+E38+E39+E40</f>
        <v>408.87</v>
      </c>
      <c r="F35" s="1075"/>
      <c r="G35" s="167"/>
      <c r="H35" s="1048"/>
    </row>
    <row r="36" spans="1:8" s="122" customFormat="1">
      <c r="A36" s="82" t="s">
        <v>60</v>
      </c>
      <c r="B36" s="47" t="s">
        <v>61</v>
      </c>
      <c r="C36" s="82" t="s">
        <v>23</v>
      </c>
      <c r="D36" s="478"/>
      <c r="E36" s="1080"/>
      <c r="F36" s="1075"/>
      <c r="G36" s="167"/>
      <c r="H36" s="1048"/>
    </row>
    <row r="37" spans="1:8" s="122" customFormat="1">
      <c r="A37" s="82" t="s">
        <v>62</v>
      </c>
      <c r="B37" s="47" t="s">
        <v>63</v>
      </c>
      <c r="C37" s="82"/>
      <c r="D37" s="478"/>
      <c r="E37" s="1080"/>
      <c r="F37" s="1075"/>
      <c r="G37" s="167"/>
      <c r="H37" s="1048"/>
    </row>
    <row r="38" spans="1:8" s="122" customFormat="1" ht="38.25" customHeight="1">
      <c r="A38" s="82" t="s">
        <v>64</v>
      </c>
      <c r="B38" s="47" t="s">
        <v>65</v>
      </c>
      <c r="C38" s="82"/>
      <c r="D38" s="478"/>
      <c r="E38" s="1077">
        <f>156.55+191+26.52</f>
        <v>374.07</v>
      </c>
      <c r="F38" s="1075"/>
      <c r="G38" s="212" t="s">
        <v>828</v>
      </c>
      <c r="H38" s="1048"/>
    </row>
    <row r="39" spans="1:8" s="122" customFormat="1" ht="31.5">
      <c r="A39" s="82" t="s">
        <v>66</v>
      </c>
      <c r="B39" s="47" t="s">
        <v>67</v>
      </c>
      <c r="C39" s="82" t="s">
        <v>23</v>
      </c>
      <c r="D39" s="478"/>
      <c r="E39" s="1077"/>
      <c r="F39" s="1075"/>
      <c r="G39" s="167"/>
      <c r="H39" s="1048"/>
    </row>
    <row r="40" spans="1:8" s="122" customFormat="1" ht="31.5" customHeight="1">
      <c r="A40" s="82" t="s">
        <v>68</v>
      </c>
      <c r="B40" s="47" t="s">
        <v>69</v>
      </c>
      <c r="C40" s="82"/>
      <c r="D40" s="478"/>
      <c r="E40" s="1077">
        <v>34.799999999999997</v>
      </c>
      <c r="F40" s="1075"/>
      <c r="G40" s="212" t="s">
        <v>829</v>
      </c>
      <c r="H40" s="1048"/>
    </row>
    <row r="41" spans="1:8" s="171" customFormat="1" hidden="1">
      <c r="A41" s="262"/>
      <c r="B41" s="77"/>
      <c r="C41" s="262"/>
      <c r="D41" s="478"/>
      <c r="E41" s="1084"/>
      <c r="F41" s="1075" t="e">
        <f t="shared" si="0"/>
        <v>#DIV/0!</v>
      </c>
      <c r="G41" s="167"/>
      <c r="H41" s="1048"/>
    </row>
    <row r="42" spans="1:8" s="171" customFormat="1" ht="31.5">
      <c r="A42" s="262" t="s">
        <v>70</v>
      </c>
      <c r="B42" s="77" t="s">
        <v>71</v>
      </c>
      <c r="C42" s="72" t="s">
        <v>23</v>
      </c>
      <c r="D42" s="492">
        <f>D43+D63</f>
        <v>12503.276916666666</v>
      </c>
      <c r="E42" s="1074">
        <f>E43+E63</f>
        <v>7462.7489999999998</v>
      </c>
      <c r="F42" s="1075">
        <f t="shared" si="0"/>
        <v>0.5968634502569703</v>
      </c>
      <c r="G42" s="167"/>
      <c r="H42" s="1048"/>
    </row>
    <row r="43" spans="1:8" s="122" customFormat="1" ht="31.5" customHeight="1">
      <c r="A43" s="262" t="s">
        <v>72</v>
      </c>
      <c r="B43" s="77" t="s">
        <v>73</v>
      </c>
      <c r="C43" s="262" t="s">
        <v>23</v>
      </c>
      <c r="D43" s="478">
        <f>SUM(D44:D57)</f>
        <v>12118.247749999999</v>
      </c>
      <c r="E43" s="1083">
        <f>SUM(E44:E57)</f>
        <v>7462.7489999999998</v>
      </c>
      <c r="F43" s="1075">
        <f t="shared" si="0"/>
        <v>0.61582739963374655</v>
      </c>
      <c r="G43" s="167"/>
      <c r="H43" s="1048"/>
    </row>
    <row r="44" spans="1:8" s="122" customFormat="1">
      <c r="A44" s="82" t="s">
        <v>74</v>
      </c>
      <c r="B44" s="47" t="s">
        <v>25</v>
      </c>
      <c r="C44" s="82" t="s">
        <v>23</v>
      </c>
      <c r="D44" s="478"/>
      <c r="E44" s="1080"/>
      <c r="F44" s="1075"/>
      <c r="G44" s="167"/>
      <c r="H44" s="1048"/>
    </row>
    <row r="45" spans="1:8" s="122" customFormat="1" ht="31.5">
      <c r="A45" s="82" t="s">
        <v>75</v>
      </c>
      <c r="B45" s="47" t="s">
        <v>76</v>
      </c>
      <c r="C45" s="82" t="s">
        <v>23</v>
      </c>
      <c r="D45" s="1079">
        <f>6479.108/12*7</f>
        <v>3779.4796666666666</v>
      </c>
      <c r="E45" s="1080"/>
      <c r="F45" s="1075">
        <f t="shared" si="0"/>
        <v>0</v>
      </c>
      <c r="G45" s="1691" t="s">
        <v>824</v>
      </c>
      <c r="H45" s="1048"/>
    </row>
    <row r="46" spans="1:8" s="122" customFormat="1">
      <c r="A46" s="82" t="s">
        <v>77</v>
      </c>
      <c r="B46" s="47" t="s">
        <v>39</v>
      </c>
      <c r="C46" s="82" t="s">
        <v>23</v>
      </c>
      <c r="D46" s="1085">
        <f>614.597/12*7</f>
        <v>358.51491666666669</v>
      </c>
      <c r="E46" s="1080"/>
      <c r="F46" s="1075">
        <f t="shared" si="0"/>
        <v>0</v>
      </c>
      <c r="G46" s="1692"/>
      <c r="H46" s="1048"/>
    </row>
    <row r="47" spans="1:8" s="122" customFormat="1" ht="31.5">
      <c r="A47" s="82" t="s">
        <v>78</v>
      </c>
      <c r="B47" s="47" t="s">
        <v>41</v>
      </c>
      <c r="C47" s="82" t="s">
        <v>23</v>
      </c>
      <c r="D47" s="478"/>
      <c r="E47" s="1080"/>
      <c r="F47" s="1075"/>
      <c r="G47" s="167"/>
      <c r="H47" s="1048"/>
    </row>
    <row r="48" spans="1:8" s="122" customFormat="1">
      <c r="A48" s="82" t="s">
        <v>79</v>
      </c>
      <c r="B48" s="47" t="s">
        <v>80</v>
      </c>
      <c r="C48" s="82" t="s">
        <v>23</v>
      </c>
      <c r="D48" s="478"/>
      <c r="E48" s="1080"/>
      <c r="F48" s="1075"/>
      <c r="G48" s="167"/>
      <c r="H48" s="1048"/>
    </row>
    <row r="49" spans="1:8" s="122" customFormat="1">
      <c r="A49" s="82" t="s">
        <v>81</v>
      </c>
      <c r="B49" s="47" t="s">
        <v>82</v>
      </c>
      <c r="C49" s="82" t="s">
        <v>23</v>
      </c>
      <c r="D49" s="478"/>
      <c r="E49" s="1080"/>
      <c r="F49" s="1075"/>
      <c r="G49" s="167"/>
      <c r="H49" s="1048"/>
    </row>
    <row r="50" spans="1:8" s="122" customFormat="1" ht="47.25">
      <c r="A50" s="82" t="s">
        <v>83</v>
      </c>
      <c r="B50" s="47" t="s">
        <v>84</v>
      </c>
      <c r="C50" s="82" t="s">
        <v>23</v>
      </c>
      <c r="D50" s="478"/>
      <c r="E50" s="1080"/>
      <c r="F50" s="1075"/>
      <c r="G50" s="167"/>
      <c r="H50" s="1048"/>
    </row>
    <row r="51" spans="1:8" s="122" customFormat="1">
      <c r="A51" s="82" t="s">
        <v>85</v>
      </c>
      <c r="B51" s="47" t="s">
        <v>86</v>
      </c>
      <c r="C51" s="82" t="s">
        <v>23</v>
      </c>
      <c r="D51" s="478"/>
      <c r="E51" s="1080"/>
      <c r="F51" s="1075"/>
      <c r="G51" s="167"/>
      <c r="H51" s="1048"/>
    </row>
    <row r="52" spans="1:8" s="122" customFormat="1">
      <c r="A52" s="82" t="s">
        <v>87</v>
      </c>
      <c r="B52" s="47" t="s">
        <v>88</v>
      </c>
      <c r="C52" s="82" t="s">
        <v>23</v>
      </c>
      <c r="D52" s="478"/>
      <c r="E52" s="1080"/>
      <c r="F52" s="1075"/>
      <c r="G52" s="167"/>
      <c r="H52" s="1048"/>
    </row>
    <row r="53" spans="1:8" s="122" customFormat="1" ht="36" customHeight="1">
      <c r="A53" s="82" t="s">
        <v>89</v>
      </c>
      <c r="B53" s="47" t="s">
        <v>65</v>
      </c>
      <c r="C53" s="82" t="s">
        <v>23</v>
      </c>
      <c r="D53" s="478"/>
      <c r="E53" s="1077">
        <f>90+201.6+160.224</f>
        <v>451.82400000000001</v>
      </c>
      <c r="F53" s="1075"/>
      <c r="G53" s="212" t="s">
        <v>828</v>
      </c>
      <c r="H53" s="1048"/>
    </row>
    <row r="54" spans="1:8" s="122" customFormat="1">
      <c r="A54" s="82" t="s">
        <v>90</v>
      </c>
      <c r="B54" s="47" t="s">
        <v>91</v>
      </c>
      <c r="C54" s="82" t="s">
        <v>23</v>
      </c>
      <c r="D54" s="478"/>
      <c r="E54" s="1077"/>
      <c r="F54" s="1075"/>
      <c r="G54" s="167"/>
      <c r="H54" s="1048"/>
    </row>
    <row r="55" spans="1:8" s="122" customFormat="1" ht="31.5" customHeight="1">
      <c r="A55" s="82" t="s">
        <v>92</v>
      </c>
      <c r="B55" s="47" t="s">
        <v>93</v>
      </c>
      <c r="C55" s="82" t="s">
        <v>23</v>
      </c>
      <c r="D55" s="1086">
        <f>146.391/12*7</f>
        <v>85.394749999999988</v>
      </c>
      <c r="E55" s="1077">
        <v>104.12</v>
      </c>
      <c r="F55" s="1078">
        <f t="shared" si="0"/>
        <v>1.2192787027305545</v>
      </c>
      <c r="G55" s="212" t="s">
        <v>830</v>
      </c>
      <c r="H55" s="1048"/>
    </row>
    <row r="56" spans="1:8" s="122" customFormat="1" ht="57.75" customHeight="1">
      <c r="A56" s="82" t="s">
        <v>94</v>
      </c>
      <c r="B56" s="47" t="s">
        <v>63</v>
      </c>
      <c r="C56" s="82" t="s">
        <v>23</v>
      </c>
      <c r="D56" s="1076">
        <f>(6785+148.49+5516.873+1083.68)/12*7</f>
        <v>7894.858416666666</v>
      </c>
      <c r="E56" s="1087">
        <f>2986.332+508.597+3314.534+97.342</f>
        <v>6906.8049999999994</v>
      </c>
      <c r="F56" s="1078">
        <f t="shared" si="0"/>
        <v>0.87484849448587854</v>
      </c>
      <c r="G56" s="212" t="s">
        <v>831</v>
      </c>
      <c r="H56" s="1048"/>
    </row>
    <row r="57" spans="1:8" s="171" customFormat="1" ht="31.5">
      <c r="A57" s="262" t="s">
        <v>95</v>
      </c>
      <c r="B57" s="77" t="s">
        <v>96</v>
      </c>
      <c r="C57" s="262" t="s">
        <v>23</v>
      </c>
      <c r="D57" s="478">
        <f>SUM(D58:D62)</f>
        <v>0</v>
      </c>
      <c r="E57" s="1083">
        <f>SUM(E58:E62)</f>
        <v>0</v>
      </c>
      <c r="F57" s="1075"/>
      <c r="G57" s="167"/>
      <c r="H57" s="1048"/>
    </row>
    <row r="58" spans="1:8" s="122" customFormat="1" ht="15.75" customHeight="1">
      <c r="A58" s="82" t="s">
        <v>97</v>
      </c>
      <c r="B58" s="47" t="s">
        <v>98</v>
      </c>
      <c r="C58" s="82" t="s">
        <v>23</v>
      </c>
      <c r="D58" s="478"/>
      <c r="E58" s="1088"/>
      <c r="F58" s="1075"/>
      <c r="G58" s="167"/>
      <c r="H58" s="1048"/>
    </row>
    <row r="59" spans="1:8" s="122" customFormat="1">
      <c r="A59" s="82" t="s">
        <v>99</v>
      </c>
      <c r="B59" s="47" t="s">
        <v>100</v>
      </c>
      <c r="C59" s="82" t="s">
        <v>23</v>
      </c>
      <c r="D59" s="478"/>
      <c r="E59" s="1088"/>
      <c r="F59" s="1075"/>
      <c r="G59" s="167"/>
      <c r="H59" s="1048"/>
    </row>
    <row r="60" spans="1:8" s="122" customFormat="1">
      <c r="A60" s="82" t="s">
        <v>101</v>
      </c>
      <c r="B60" s="47" t="s">
        <v>102</v>
      </c>
      <c r="C60" s="82" t="s">
        <v>23</v>
      </c>
      <c r="D60" s="478"/>
      <c r="E60" s="1080"/>
      <c r="F60" s="1075"/>
      <c r="G60" s="167"/>
      <c r="H60" s="1048"/>
    </row>
    <row r="61" spans="1:8" s="122" customFormat="1" ht="15.75" customHeight="1">
      <c r="A61" s="82" t="s">
        <v>103</v>
      </c>
      <c r="B61" s="47" t="s">
        <v>104</v>
      </c>
      <c r="C61" s="82" t="s">
        <v>23</v>
      </c>
      <c r="D61" s="478"/>
      <c r="E61" s="1080"/>
      <c r="F61" s="1075"/>
      <c r="G61" s="167"/>
      <c r="H61" s="1048"/>
    </row>
    <row r="62" spans="1:8" s="173" customFormat="1">
      <c r="A62" s="82" t="s">
        <v>105</v>
      </c>
      <c r="B62" s="47" t="s">
        <v>106</v>
      </c>
      <c r="C62" s="94" t="s">
        <v>23</v>
      </c>
      <c r="D62" s="1089"/>
      <c r="E62" s="1080"/>
      <c r="F62" s="1075"/>
      <c r="G62" s="167"/>
      <c r="H62" s="1048"/>
    </row>
    <row r="63" spans="1:8" s="174" customFormat="1" ht="37.5" customHeight="1">
      <c r="A63" s="262" t="s">
        <v>138</v>
      </c>
      <c r="B63" s="77" t="s">
        <v>107</v>
      </c>
      <c r="C63" s="262"/>
      <c r="D63" s="1090">
        <f>660.05/12*7</f>
        <v>385.02916666666664</v>
      </c>
      <c r="E63" s="1080"/>
      <c r="F63" s="1075">
        <f t="shared" si="0"/>
        <v>0</v>
      </c>
      <c r="G63" s="167"/>
      <c r="H63" s="1048"/>
    </row>
    <row r="64" spans="1:8" s="171" customFormat="1" ht="24.75" customHeight="1">
      <c r="A64" s="262" t="s">
        <v>108</v>
      </c>
      <c r="B64" s="77" t="s">
        <v>109</v>
      </c>
      <c r="C64" s="262" t="s">
        <v>23</v>
      </c>
      <c r="D64" s="478">
        <f>D16+D42</f>
        <v>20215.183916666669</v>
      </c>
      <c r="E64" s="1091">
        <f>E16+E42</f>
        <v>93763.808999999994</v>
      </c>
      <c r="F64" s="1075">
        <f t="shared" si="0"/>
        <v>4.6382862202255408</v>
      </c>
      <c r="G64" s="1693" t="s">
        <v>832</v>
      </c>
      <c r="H64" s="1048"/>
    </row>
    <row r="65" spans="1:11" s="171" customFormat="1" ht="24" customHeight="1">
      <c r="A65" s="262" t="s">
        <v>110</v>
      </c>
      <c r="B65" s="77" t="s">
        <v>111</v>
      </c>
      <c r="C65" s="262" t="s">
        <v>23</v>
      </c>
      <c r="D65" s="478"/>
      <c r="E65" s="1080">
        <f>E67-E64</f>
        <v>-81953.502999999997</v>
      </c>
      <c r="F65" s="1075"/>
      <c r="G65" s="1695"/>
      <c r="H65" s="1048"/>
    </row>
    <row r="66" spans="1:11" s="171" customFormat="1" ht="94.5">
      <c r="A66" s="262"/>
      <c r="B66" s="77" t="s">
        <v>112</v>
      </c>
      <c r="C66" s="262"/>
      <c r="D66" s="478"/>
      <c r="E66" s="1080"/>
      <c r="F66" s="1075"/>
      <c r="G66" s="1695"/>
      <c r="H66" s="1048"/>
    </row>
    <row r="67" spans="1:11" s="171" customFormat="1" ht="26.25" customHeight="1">
      <c r="A67" s="1092" t="s">
        <v>113</v>
      </c>
      <c r="B67" s="1093" t="s">
        <v>114</v>
      </c>
      <c r="C67" s="1092" t="s">
        <v>23</v>
      </c>
      <c r="D67" s="478">
        <f>D64</f>
        <v>20215.183916666669</v>
      </c>
      <c r="E67" s="1080">
        <v>11810.306</v>
      </c>
      <c r="F67" s="1075">
        <f t="shared" si="0"/>
        <v>0.58422946081944083</v>
      </c>
      <c r="G67" s="1694"/>
      <c r="H67" s="1048"/>
    </row>
    <row r="68" spans="1:11" s="171" customFormat="1" ht="24" customHeight="1">
      <c r="A68" s="1092" t="s">
        <v>115</v>
      </c>
      <c r="B68" s="1094" t="s">
        <v>116</v>
      </c>
      <c r="C68" s="1092" t="s">
        <v>117</v>
      </c>
      <c r="D68" s="478">
        <v>55739.69</v>
      </c>
      <c r="E68" s="309">
        <v>56780.319000000003</v>
      </c>
      <c r="F68" s="1075">
        <f t="shared" si="0"/>
        <v>1.0186694436226682</v>
      </c>
      <c r="G68" s="167"/>
      <c r="H68" s="1048"/>
    </row>
    <row r="69" spans="1:11" s="171" customFormat="1" ht="28.5" customHeight="1">
      <c r="A69" s="1092"/>
      <c r="B69" s="1094" t="s">
        <v>128</v>
      </c>
      <c r="C69" s="1092"/>
      <c r="D69" s="172">
        <v>0.20799999999999999</v>
      </c>
      <c r="E69" s="495">
        <v>0.20799999999999999</v>
      </c>
      <c r="F69" s="1075"/>
      <c r="G69" s="172"/>
      <c r="H69" s="1059"/>
    </row>
    <row r="70" spans="1:11" s="176" customFormat="1" ht="23.25" customHeight="1">
      <c r="A70" s="1685" t="s">
        <v>118</v>
      </c>
      <c r="B70" s="1686" t="s">
        <v>119</v>
      </c>
      <c r="C70" s="261" t="s">
        <v>9</v>
      </c>
      <c r="D70" s="175"/>
      <c r="E70" s="1095"/>
      <c r="F70" s="1075"/>
      <c r="G70" s="102"/>
      <c r="H70" s="1061"/>
    </row>
    <row r="71" spans="1:11" s="176" customFormat="1" ht="15.75" customHeight="1">
      <c r="A71" s="1685"/>
      <c r="B71" s="1687"/>
      <c r="C71" s="261" t="s">
        <v>117</v>
      </c>
      <c r="D71" s="172"/>
      <c r="E71" s="1084"/>
      <c r="F71" s="1075"/>
      <c r="G71" s="102"/>
      <c r="H71" s="1061"/>
    </row>
    <row r="72" spans="1:11" s="176" customFormat="1" ht="36" customHeight="1">
      <c r="A72" s="261"/>
      <c r="B72" s="99"/>
      <c r="C72" s="261"/>
      <c r="D72" s="172"/>
      <c r="E72" s="1096"/>
      <c r="F72" s="1075"/>
      <c r="G72" s="102"/>
      <c r="H72" s="1061"/>
      <c r="K72" s="1097"/>
    </row>
    <row r="73" spans="1:11" s="122" customFormat="1">
      <c r="A73" s="104"/>
      <c r="B73" s="105" t="s">
        <v>120</v>
      </c>
      <c r="C73" s="104"/>
      <c r="D73" s="172"/>
      <c r="E73" s="26"/>
      <c r="F73" s="1075"/>
      <c r="G73" s="74"/>
      <c r="H73" s="120"/>
    </row>
    <row r="74" spans="1:11" s="122" customFormat="1" ht="31.5">
      <c r="A74" s="82"/>
      <c r="B74" s="77" t="s">
        <v>121</v>
      </c>
      <c r="C74" s="82" t="s">
        <v>122</v>
      </c>
      <c r="D74" s="343">
        <f>D76+D77</f>
        <v>20</v>
      </c>
      <c r="E74" s="342">
        <f>E76+E77</f>
        <v>10</v>
      </c>
      <c r="F74" s="1075">
        <f t="shared" si="0"/>
        <v>0.5</v>
      </c>
      <c r="G74" s="1691" t="s">
        <v>824</v>
      </c>
      <c r="H74" s="120"/>
    </row>
    <row r="75" spans="1:11" s="122" customFormat="1">
      <c r="A75" s="104"/>
      <c r="B75" s="107" t="s">
        <v>123</v>
      </c>
      <c r="C75" s="104"/>
      <c r="D75" s="343"/>
      <c r="E75" s="26"/>
      <c r="F75" s="1075"/>
      <c r="G75" s="1692"/>
      <c r="H75" s="120"/>
    </row>
    <row r="76" spans="1:11" s="122" customFormat="1">
      <c r="A76" s="108"/>
      <c r="B76" s="108" t="s">
        <v>124</v>
      </c>
      <c r="C76" s="109" t="s">
        <v>122</v>
      </c>
      <c r="D76" s="343">
        <v>12</v>
      </c>
      <c r="E76" s="342">
        <v>10</v>
      </c>
      <c r="F76" s="1075">
        <f t="shared" si="0"/>
        <v>0.83333333333333337</v>
      </c>
      <c r="G76" s="74"/>
      <c r="H76" s="120"/>
    </row>
    <row r="77" spans="1:11" s="122" customFormat="1">
      <c r="A77" s="82"/>
      <c r="B77" s="47" t="s">
        <v>125</v>
      </c>
      <c r="C77" s="109" t="s">
        <v>122</v>
      </c>
      <c r="D77" s="343">
        <v>8</v>
      </c>
      <c r="E77" s="342">
        <v>0</v>
      </c>
      <c r="F77" s="1075">
        <f t="shared" si="0"/>
        <v>0</v>
      </c>
      <c r="G77" s="74"/>
      <c r="H77" s="120"/>
    </row>
    <row r="78" spans="1:11" s="171" customFormat="1">
      <c r="A78" s="104"/>
      <c r="B78" s="104" t="s">
        <v>126</v>
      </c>
      <c r="C78" s="262" t="s">
        <v>127</v>
      </c>
      <c r="D78" s="343">
        <v>68508</v>
      </c>
      <c r="E78" s="342">
        <f>E80</f>
        <v>49105.114285714291</v>
      </c>
      <c r="F78" s="1075">
        <f t="shared" si="0"/>
        <v>0.71677927082551374</v>
      </c>
      <c r="G78" s="110"/>
      <c r="H78" s="345"/>
    </row>
    <row r="79" spans="1:11" s="122" customFormat="1">
      <c r="A79" s="262"/>
      <c r="B79" s="107" t="s">
        <v>123</v>
      </c>
      <c r="C79" s="262"/>
      <c r="D79" s="172"/>
      <c r="E79" s="495"/>
      <c r="F79" s="1075"/>
      <c r="G79" s="74"/>
      <c r="H79" s="120"/>
    </row>
    <row r="80" spans="1:11" s="122" customFormat="1" ht="36.75" customHeight="1">
      <c r="A80" s="82"/>
      <c r="B80" s="108" t="s">
        <v>124</v>
      </c>
      <c r="C80" s="82" t="s">
        <v>127</v>
      </c>
      <c r="D80" s="342">
        <f>D24/7/D76*1000</f>
        <v>69186.833333333343</v>
      </c>
      <c r="E80" s="342">
        <f>E24/7/E76*1000</f>
        <v>49105.114285714291</v>
      </c>
      <c r="F80" s="1075">
        <f t="shared" si="0"/>
        <v>0.70974652141010863</v>
      </c>
      <c r="G80" s="208" t="s">
        <v>833</v>
      </c>
      <c r="H80" s="120"/>
    </row>
    <row r="81" spans="1:8" s="122" customFormat="1">
      <c r="A81" s="82"/>
      <c r="B81" s="47" t="s">
        <v>125</v>
      </c>
      <c r="C81" s="82" t="s">
        <v>127</v>
      </c>
      <c r="D81" s="343">
        <v>67491</v>
      </c>
      <c r="E81" s="342"/>
      <c r="F81" s="1075">
        <f t="shared" ref="F81" si="3">E81/D81</f>
        <v>0</v>
      </c>
      <c r="G81" s="74"/>
      <c r="H81" s="120"/>
    </row>
    <row r="82" spans="1:8" s="114" customFormat="1">
      <c r="D82" s="115"/>
      <c r="E82" s="269"/>
      <c r="F82" s="1098"/>
      <c r="G82" s="51"/>
      <c r="H82" s="51"/>
    </row>
    <row r="83" spans="1:8" s="122" customFormat="1" ht="26.25" customHeight="1">
      <c r="A83" s="1099" t="s">
        <v>834</v>
      </c>
      <c r="B83" s="1099"/>
      <c r="C83" s="1100"/>
      <c r="D83" s="1099"/>
      <c r="E83" s="1101" t="s">
        <v>835</v>
      </c>
      <c r="F83" s="1102"/>
      <c r="G83" s="120"/>
      <c r="H83" s="120"/>
    </row>
    <row r="84" spans="1:8" s="122" customFormat="1" ht="35.25" customHeight="1">
      <c r="A84" s="1103" t="s">
        <v>836</v>
      </c>
      <c r="B84" s="1103"/>
      <c r="C84" s="1101"/>
      <c r="D84" s="1101"/>
      <c r="E84" s="1101" t="s">
        <v>837</v>
      </c>
      <c r="F84" s="1102"/>
      <c r="G84" s="120"/>
      <c r="H84" s="120"/>
    </row>
    <row r="85" spans="1:8" s="122" customFormat="1" ht="35.25" customHeight="1">
      <c r="A85" s="1103" t="s">
        <v>838</v>
      </c>
      <c r="B85" s="1103"/>
      <c r="C85" s="1101"/>
      <c r="D85" s="1101"/>
      <c r="E85" s="1101" t="s">
        <v>839</v>
      </c>
      <c r="F85" s="1102"/>
      <c r="G85" s="120"/>
      <c r="H85" s="120"/>
    </row>
    <row r="86" spans="1:8" s="122" customFormat="1">
      <c r="A86" s="116"/>
      <c r="B86" s="117"/>
      <c r="C86" s="116"/>
      <c r="D86" s="331"/>
      <c r="E86" s="322"/>
      <c r="F86" s="1102"/>
      <c r="G86" s="120"/>
      <c r="H86" s="120"/>
    </row>
    <row r="87" spans="1:8" s="122" customFormat="1">
      <c r="A87" s="116"/>
      <c r="B87" s="117"/>
      <c r="C87" s="116"/>
      <c r="D87" s="331"/>
      <c r="E87" s="322"/>
      <c r="F87" s="1102"/>
      <c r="G87" s="120"/>
      <c r="H87" s="120"/>
    </row>
    <row r="88" spans="1:8" s="122" customFormat="1">
      <c r="A88" s="116"/>
      <c r="B88" s="117"/>
      <c r="C88" s="116"/>
      <c r="D88" s="331"/>
      <c r="E88" s="322"/>
      <c r="F88" s="1102"/>
      <c r="G88" s="120"/>
      <c r="H88" s="120"/>
    </row>
    <row r="89" spans="1:8" s="122" customFormat="1">
      <c r="A89" s="116"/>
      <c r="B89" s="117"/>
      <c r="C89" s="116"/>
      <c r="D89" s="331"/>
      <c r="E89" s="322"/>
      <c r="F89" s="1102"/>
      <c r="G89" s="120"/>
      <c r="H89" s="120"/>
    </row>
    <row r="90" spans="1:8" s="122" customFormat="1">
      <c r="A90" s="116"/>
      <c r="B90" s="117"/>
      <c r="C90" s="116"/>
      <c r="D90" s="330"/>
      <c r="E90" s="327"/>
      <c r="F90" s="1102"/>
      <c r="G90" s="120"/>
      <c r="H90" s="120"/>
    </row>
    <row r="91" spans="1:8" s="122" customFormat="1">
      <c r="A91" s="116"/>
      <c r="B91" s="117"/>
      <c r="C91" s="116"/>
      <c r="D91" s="330"/>
      <c r="E91" s="327"/>
      <c r="F91" s="1102"/>
      <c r="G91" s="120"/>
      <c r="H91" s="120"/>
    </row>
    <row r="92" spans="1:8" s="122" customFormat="1">
      <c r="A92" s="116"/>
      <c r="B92" s="117"/>
      <c r="C92" s="116"/>
      <c r="D92" s="330"/>
      <c r="E92" s="327"/>
      <c r="F92" s="1102"/>
      <c r="G92" s="120"/>
      <c r="H92" s="120"/>
    </row>
    <row r="93" spans="1:8" s="122" customFormat="1">
      <c r="A93" s="116"/>
      <c r="B93" s="117"/>
      <c r="C93" s="116"/>
      <c r="D93" s="330"/>
      <c r="E93" s="327"/>
      <c r="F93" s="1102"/>
      <c r="G93" s="120"/>
      <c r="H93" s="120"/>
    </row>
    <row r="94" spans="1:8">
      <c r="C94" s="1"/>
      <c r="D94" s="327"/>
      <c r="E94" s="327"/>
      <c r="F94" s="1104"/>
    </row>
    <row r="95" spans="1:8">
      <c r="C95" s="1"/>
      <c r="D95" s="327"/>
      <c r="E95" s="327"/>
      <c r="F95" s="1104"/>
    </row>
    <row r="96" spans="1:8">
      <c r="C96" s="1"/>
      <c r="D96" s="327"/>
      <c r="E96" s="327"/>
      <c r="F96" s="1104"/>
    </row>
    <row r="97" spans="1:8">
      <c r="C97" s="1"/>
      <c r="D97" s="327"/>
      <c r="E97" s="327"/>
      <c r="F97" s="1104"/>
    </row>
    <row r="98" spans="1:8" s="3" customFormat="1">
      <c r="A98" s="1"/>
      <c r="B98" s="2"/>
      <c r="C98" s="1"/>
      <c r="D98" s="39"/>
      <c r="E98" s="39"/>
      <c r="F98" s="1105"/>
      <c r="G98" s="41"/>
      <c r="H98" s="41"/>
    </row>
    <row r="99" spans="1:8" s="3" customFormat="1">
      <c r="A99" s="1"/>
      <c r="B99" s="2"/>
      <c r="C99" s="1"/>
      <c r="D99" s="39"/>
      <c r="E99" s="39"/>
      <c r="F99" s="41"/>
      <c r="G99" s="41"/>
      <c r="H99" s="41"/>
    </row>
    <row r="100" spans="1:8" s="3" customFormat="1">
      <c r="A100" s="1"/>
      <c r="B100" s="2"/>
      <c r="C100" s="1"/>
      <c r="D100" s="39"/>
      <c r="E100" s="39"/>
      <c r="F100" s="41"/>
      <c r="G100" s="41"/>
      <c r="H100" s="41"/>
    </row>
    <row r="101" spans="1:8" s="3" customFormat="1">
      <c r="A101" s="1"/>
      <c r="B101" s="2"/>
      <c r="C101" s="1"/>
      <c r="D101" s="39"/>
      <c r="E101" s="39"/>
      <c r="F101" s="41"/>
      <c r="G101" s="41"/>
      <c r="H101" s="41"/>
    </row>
    <row r="102" spans="1:8" s="3" customFormat="1">
      <c r="A102" s="1"/>
      <c r="B102" s="2"/>
      <c r="C102" s="1"/>
      <c r="D102" s="39"/>
      <c r="E102" s="39"/>
      <c r="F102" s="41"/>
      <c r="G102" s="41"/>
      <c r="H102" s="41"/>
    </row>
    <row r="103" spans="1:8" s="3" customFormat="1">
      <c r="A103" s="1"/>
      <c r="B103" s="2"/>
      <c r="C103" s="1"/>
      <c r="D103" s="39"/>
      <c r="E103" s="39"/>
      <c r="F103" s="41"/>
      <c r="G103" s="41"/>
      <c r="H103" s="41"/>
    </row>
    <row r="104" spans="1:8" s="3" customFormat="1">
      <c r="A104" s="1"/>
      <c r="B104" s="2"/>
      <c r="C104" s="1"/>
      <c r="D104" s="39"/>
      <c r="E104" s="39"/>
      <c r="F104" s="41"/>
      <c r="G104" s="41"/>
      <c r="H104" s="41"/>
    </row>
    <row r="105" spans="1:8" s="3" customFormat="1">
      <c r="A105" s="1"/>
      <c r="B105" s="2"/>
      <c r="C105" s="1"/>
      <c r="D105" s="39"/>
      <c r="E105" s="39"/>
      <c r="F105" s="41"/>
      <c r="G105" s="41"/>
      <c r="H105" s="41"/>
    </row>
    <row r="106" spans="1:8" s="3" customFormat="1">
      <c r="A106" s="1"/>
      <c r="B106" s="2"/>
      <c r="C106" s="1"/>
      <c r="D106" s="39"/>
      <c r="E106" s="39"/>
      <c r="F106" s="41"/>
      <c r="G106" s="41"/>
      <c r="H106" s="41"/>
    </row>
    <row r="107" spans="1:8" s="3" customFormat="1">
      <c r="A107" s="1"/>
      <c r="B107" s="2"/>
      <c r="C107" s="1"/>
      <c r="D107" s="39"/>
      <c r="E107" s="39"/>
      <c r="F107" s="41"/>
      <c r="G107" s="41"/>
      <c r="H107" s="41"/>
    </row>
    <row r="108" spans="1:8" s="3" customFormat="1">
      <c r="A108" s="1"/>
      <c r="B108" s="2"/>
      <c r="C108" s="1"/>
      <c r="D108" s="39"/>
      <c r="E108" s="39"/>
      <c r="F108" s="41"/>
      <c r="G108" s="41"/>
      <c r="H108" s="41"/>
    </row>
    <row r="109" spans="1:8" s="3" customFormat="1">
      <c r="A109" s="1"/>
      <c r="B109" s="2"/>
      <c r="C109" s="1"/>
      <c r="D109" s="39"/>
      <c r="E109" s="39"/>
      <c r="F109" s="41"/>
      <c r="G109" s="41"/>
      <c r="H109" s="41"/>
    </row>
    <row r="110" spans="1:8" s="3" customFormat="1">
      <c r="A110" s="1"/>
      <c r="B110" s="2"/>
      <c r="C110" s="1"/>
      <c r="D110" s="39"/>
      <c r="E110" s="39"/>
      <c r="F110" s="41"/>
      <c r="G110" s="41"/>
      <c r="H110" s="41"/>
    </row>
    <row r="111" spans="1:8" s="3" customFormat="1">
      <c r="A111" s="1"/>
      <c r="B111" s="2"/>
      <c r="C111" s="1"/>
      <c r="D111" s="39"/>
      <c r="E111" s="39"/>
      <c r="F111" s="41"/>
      <c r="G111" s="41"/>
      <c r="H111" s="41"/>
    </row>
    <row r="112" spans="1:8" s="3" customFormat="1">
      <c r="A112" s="1"/>
      <c r="B112" s="2"/>
      <c r="C112" s="1"/>
      <c r="D112" s="39"/>
      <c r="E112" s="39"/>
      <c r="F112" s="41"/>
      <c r="G112" s="41"/>
      <c r="H112" s="41"/>
    </row>
    <row r="113" spans="1:8" s="3" customFormat="1">
      <c r="A113" s="1"/>
      <c r="B113" s="2"/>
      <c r="C113" s="1"/>
      <c r="D113" s="39"/>
      <c r="E113" s="39"/>
      <c r="F113" s="41"/>
      <c r="G113" s="41"/>
      <c r="H113" s="41"/>
    </row>
    <row r="114" spans="1:8" s="3" customFormat="1">
      <c r="A114" s="1"/>
      <c r="B114" s="2"/>
      <c r="C114" s="1"/>
      <c r="D114" s="39"/>
      <c r="E114" s="39"/>
      <c r="F114" s="41"/>
      <c r="G114" s="41"/>
      <c r="H114" s="41"/>
    </row>
    <row r="115" spans="1:8" s="3" customFormat="1">
      <c r="A115" s="1"/>
      <c r="B115" s="2"/>
      <c r="C115" s="1"/>
      <c r="D115" s="39"/>
      <c r="E115" s="39"/>
      <c r="F115" s="41"/>
      <c r="G115" s="41"/>
      <c r="H115" s="41"/>
    </row>
    <row r="116" spans="1:8" s="3" customFormat="1">
      <c r="A116" s="1"/>
      <c r="B116" s="2"/>
      <c r="C116" s="1"/>
      <c r="D116" s="39"/>
      <c r="E116" s="39"/>
      <c r="F116" s="41"/>
      <c r="G116" s="41"/>
      <c r="H116" s="41"/>
    </row>
    <row r="117" spans="1:8" s="3" customFormat="1">
      <c r="A117" s="1"/>
      <c r="B117" s="2"/>
      <c r="C117" s="1"/>
      <c r="D117" s="39"/>
      <c r="E117" s="39"/>
      <c r="F117" s="41"/>
      <c r="G117" s="41"/>
      <c r="H117" s="41"/>
    </row>
    <row r="118" spans="1:8" s="3" customFormat="1">
      <c r="A118" s="1"/>
      <c r="B118" s="2"/>
      <c r="C118" s="1"/>
      <c r="D118" s="39"/>
      <c r="E118" s="39"/>
      <c r="F118" s="41"/>
      <c r="G118" s="41"/>
      <c r="H118" s="41"/>
    </row>
    <row r="119" spans="1:8" s="3" customFormat="1">
      <c r="A119" s="1"/>
      <c r="B119" s="2"/>
      <c r="C119" s="1"/>
      <c r="D119" s="39"/>
      <c r="E119" s="39"/>
      <c r="F119" s="41"/>
      <c r="G119" s="41"/>
      <c r="H119" s="41"/>
    </row>
    <row r="120" spans="1:8" s="3" customFormat="1">
      <c r="A120" s="1"/>
      <c r="B120" s="2"/>
      <c r="C120" s="1"/>
      <c r="D120" s="39"/>
      <c r="E120" s="39"/>
      <c r="F120" s="41"/>
      <c r="G120" s="41"/>
      <c r="H120" s="41"/>
    </row>
    <row r="121" spans="1:8" s="3" customFormat="1">
      <c r="A121" s="1"/>
      <c r="B121" s="2"/>
      <c r="C121" s="1"/>
      <c r="D121" s="39"/>
      <c r="E121" s="39"/>
      <c r="F121" s="41"/>
      <c r="G121" s="41"/>
      <c r="H121" s="41"/>
    </row>
    <row r="122" spans="1:8" s="3" customFormat="1">
      <c r="A122" s="1"/>
      <c r="B122" s="2"/>
      <c r="C122" s="1"/>
      <c r="D122" s="39"/>
      <c r="E122" s="39"/>
      <c r="F122" s="41"/>
      <c r="G122" s="41"/>
      <c r="H122" s="41"/>
    </row>
    <row r="123" spans="1:8" s="3" customFormat="1">
      <c r="A123" s="1"/>
      <c r="B123" s="2"/>
      <c r="C123" s="1"/>
      <c r="D123" s="39"/>
      <c r="E123" s="39"/>
      <c r="F123" s="41"/>
      <c r="G123" s="41"/>
      <c r="H123" s="41"/>
    </row>
    <row r="124" spans="1:8" s="3" customFormat="1">
      <c r="A124" s="1"/>
      <c r="B124" s="2"/>
      <c r="C124" s="1"/>
      <c r="D124" s="39"/>
      <c r="E124" s="39"/>
      <c r="F124" s="41"/>
      <c r="G124" s="41"/>
      <c r="H124" s="41"/>
    </row>
    <row r="125" spans="1:8" s="3" customFormat="1">
      <c r="A125" s="1"/>
      <c r="B125" s="2"/>
      <c r="C125" s="1"/>
      <c r="D125" s="39"/>
      <c r="E125" s="39"/>
      <c r="F125" s="41"/>
      <c r="G125" s="41"/>
      <c r="H125" s="41"/>
    </row>
    <row r="126" spans="1:8" s="3" customFormat="1">
      <c r="A126" s="1"/>
      <c r="B126" s="2"/>
      <c r="C126" s="1"/>
      <c r="D126" s="39"/>
      <c r="E126" s="39"/>
      <c r="F126" s="41"/>
      <c r="G126" s="41"/>
      <c r="H126" s="41"/>
    </row>
    <row r="127" spans="1:8" s="3" customFormat="1">
      <c r="A127" s="1"/>
      <c r="B127" s="2"/>
      <c r="C127" s="1"/>
      <c r="D127" s="39"/>
      <c r="E127" s="39"/>
      <c r="F127" s="41"/>
      <c r="G127" s="41"/>
      <c r="H127" s="41"/>
    </row>
    <row r="128" spans="1:8" s="3" customFormat="1">
      <c r="A128" s="1"/>
      <c r="B128" s="2"/>
      <c r="C128" s="1"/>
      <c r="D128" s="39"/>
      <c r="E128" s="39"/>
      <c r="F128" s="41"/>
      <c r="G128" s="41"/>
      <c r="H128" s="41"/>
    </row>
    <row r="129" spans="1:8" s="3" customFormat="1">
      <c r="A129" s="1"/>
      <c r="B129" s="2"/>
      <c r="C129" s="1"/>
      <c r="D129" s="39"/>
      <c r="E129" s="39"/>
      <c r="F129" s="41"/>
      <c r="G129" s="41"/>
      <c r="H129" s="41"/>
    </row>
    <row r="130" spans="1:8" s="3" customFormat="1">
      <c r="A130" s="1"/>
      <c r="B130" s="2"/>
      <c r="C130" s="1"/>
      <c r="D130" s="39"/>
      <c r="E130" s="39"/>
      <c r="F130" s="41"/>
      <c r="G130" s="41"/>
      <c r="H130" s="41"/>
    </row>
    <row r="131" spans="1:8" s="3" customFormat="1">
      <c r="A131" s="1"/>
      <c r="B131" s="2"/>
      <c r="C131" s="1"/>
      <c r="D131" s="39"/>
      <c r="E131" s="39"/>
      <c r="F131" s="41"/>
      <c r="G131" s="41"/>
      <c r="H131" s="41"/>
    </row>
    <row r="132" spans="1:8" s="3" customFormat="1">
      <c r="A132" s="1"/>
      <c r="B132" s="2"/>
      <c r="C132" s="1"/>
      <c r="D132" s="39"/>
      <c r="E132" s="39"/>
      <c r="F132" s="41"/>
      <c r="G132" s="41"/>
      <c r="H132" s="41"/>
    </row>
    <row r="133" spans="1:8" s="3" customFormat="1">
      <c r="A133" s="1"/>
      <c r="B133" s="2"/>
      <c r="C133" s="1"/>
      <c r="D133" s="39"/>
      <c r="E133" s="39"/>
      <c r="F133" s="41"/>
      <c r="G133" s="41"/>
      <c r="H133" s="41"/>
    </row>
    <row r="134" spans="1:8" s="3" customFormat="1">
      <c r="A134" s="1"/>
      <c r="B134" s="2"/>
      <c r="C134" s="1"/>
      <c r="D134" s="39"/>
      <c r="E134" s="39"/>
      <c r="F134" s="41"/>
      <c r="G134" s="41"/>
      <c r="H134" s="41"/>
    </row>
    <row r="135" spans="1:8" s="3" customFormat="1">
      <c r="A135" s="1"/>
      <c r="B135" s="2"/>
      <c r="C135" s="1"/>
      <c r="D135" s="39"/>
      <c r="E135" s="39"/>
      <c r="F135" s="41"/>
      <c r="G135" s="41"/>
      <c r="H135" s="41"/>
    </row>
    <row r="136" spans="1:8" s="3" customFormat="1">
      <c r="A136" s="1"/>
      <c r="B136" s="2"/>
      <c r="C136" s="1"/>
      <c r="D136" s="39"/>
      <c r="E136" s="39"/>
      <c r="F136" s="41"/>
      <c r="G136" s="41"/>
      <c r="H136" s="41"/>
    </row>
    <row r="137" spans="1:8" s="3" customFormat="1">
      <c r="A137" s="1"/>
      <c r="B137" s="2"/>
      <c r="C137" s="1"/>
      <c r="D137" s="39"/>
      <c r="E137" s="39"/>
      <c r="F137" s="41"/>
      <c r="G137" s="41"/>
      <c r="H137" s="41"/>
    </row>
    <row r="138" spans="1:8" s="3" customFormat="1">
      <c r="A138" s="1"/>
      <c r="B138" s="2"/>
      <c r="C138" s="1"/>
      <c r="D138" s="39"/>
      <c r="E138" s="39"/>
      <c r="F138" s="41"/>
      <c r="G138" s="41"/>
      <c r="H138" s="41"/>
    </row>
    <row r="139" spans="1:8" s="3" customFormat="1">
      <c r="A139" s="1"/>
      <c r="B139" s="2"/>
      <c r="C139" s="1"/>
      <c r="D139" s="39"/>
      <c r="E139" s="39"/>
      <c r="F139" s="41"/>
      <c r="G139" s="41"/>
      <c r="H139" s="41"/>
    </row>
    <row r="140" spans="1:8" s="3" customFormat="1">
      <c r="A140" s="1"/>
      <c r="B140" s="2"/>
      <c r="C140" s="1"/>
      <c r="D140" s="39"/>
      <c r="E140" s="39"/>
      <c r="F140" s="41"/>
      <c r="G140" s="41"/>
      <c r="H140" s="41"/>
    </row>
    <row r="141" spans="1:8" s="3" customFormat="1">
      <c r="A141" s="1"/>
      <c r="B141" s="2"/>
      <c r="C141" s="1"/>
      <c r="D141" s="39"/>
      <c r="E141" s="39"/>
      <c r="F141" s="41"/>
      <c r="G141" s="41"/>
      <c r="H141" s="41"/>
    </row>
    <row r="142" spans="1:8" s="3" customFormat="1">
      <c r="A142" s="1"/>
      <c r="B142" s="2"/>
      <c r="C142" s="1"/>
      <c r="D142" s="39"/>
      <c r="E142" s="39"/>
      <c r="F142" s="41"/>
      <c r="G142" s="41"/>
      <c r="H142" s="41"/>
    </row>
    <row r="143" spans="1:8" s="3" customFormat="1">
      <c r="A143" s="1"/>
      <c r="B143" s="2"/>
      <c r="C143" s="1"/>
      <c r="D143" s="39"/>
      <c r="E143" s="39"/>
      <c r="F143" s="41"/>
      <c r="G143" s="41"/>
      <c r="H143" s="41"/>
    </row>
    <row r="144" spans="1:8" s="3" customFormat="1">
      <c r="A144" s="1"/>
      <c r="B144" s="2"/>
      <c r="C144" s="1"/>
      <c r="D144" s="39"/>
      <c r="E144" s="39"/>
      <c r="F144" s="41"/>
      <c r="G144" s="41"/>
      <c r="H144" s="41"/>
    </row>
    <row r="145" spans="1:8" s="3" customFormat="1">
      <c r="A145" s="1"/>
      <c r="B145" s="2"/>
      <c r="C145" s="1"/>
      <c r="D145" s="39"/>
      <c r="E145" s="39"/>
      <c r="F145" s="41"/>
      <c r="G145" s="41"/>
      <c r="H145" s="41"/>
    </row>
    <row r="146" spans="1:8" s="3" customFormat="1">
      <c r="A146" s="1"/>
      <c r="B146" s="2"/>
      <c r="C146" s="1"/>
      <c r="D146" s="39"/>
      <c r="E146" s="39"/>
      <c r="F146" s="41"/>
      <c r="G146" s="41"/>
      <c r="H146" s="41"/>
    </row>
    <row r="147" spans="1:8" s="3" customFormat="1">
      <c r="A147" s="1"/>
      <c r="B147" s="2"/>
      <c r="C147" s="1"/>
      <c r="D147" s="39"/>
      <c r="E147" s="39"/>
      <c r="F147" s="41"/>
      <c r="G147" s="41"/>
      <c r="H147" s="41"/>
    </row>
    <row r="148" spans="1:8" s="3" customFormat="1">
      <c r="A148" s="1"/>
      <c r="B148" s="2"/>
      <c r="C148" s="1"/>
      <c r="D148" s="39"/>
      <c r="E148" s="39"/>
      <c r="F148" s="41"/>
      <c r="G148" s="41"/>
      <c r="H148" s="41"/>
    </row>
    <row r="149" spans="1:8" s="3" customFormat="1">
      <c r="A149" s="1"/>
      <c r="B149" s="2"/>
      <c r="C149" s="1"/>
      <c r="D149" s="39"/>
      <c r="E149" s="39"/>
      <c r="F149" s="41"/>
      <c r="G149" s="41"/>
      <c r="H149" s="41"/>
    </row>
    <row r="150" spans="1:8" s="3" customFormat="1">
      <c r="A150" s="1"/>
      <c r="B150" s="2"/>
      <c r="C150" s="1"/>
      <c r="D150" s="39"/>
      <c r="E150" s="39"/>
      <c r="F150" s="41"/>
      <c r="G150" s="41"/>
      <c r="H150" s="41"/>
    </row>
    <row r="151" spans="1:8" s="3" customFormat="1">
      <c r="A151" s="1"/>
      <c r="B151" s="2"/>
      <c r="C151" s="1"/>
      <c r="D151" s="39"/>
      <c r="E151" s="39"/>
      <c r="F151" s="41"/>
      <c r="G151" s="41"/>
      <c r="H151" s="41"/>
    </row>
    <row r="152" spans="1:8" s="3" customFormat="1">
      <c r="A152" s="1"/>
      <c r="B152" s="2"/>
      <c r="C152" s="1"/>
      <c r="D152" s="39"/>
      <c r="E152" s="39"/>
      <c r="F152" s="41"/>
      <c r="G152" s="41"/>
      <c r="H152" s="41"/>
    </row>
    <row r="153" spans="1:8" s="3" customFormat="1">
      <c r="A153" s="1"/>
      <c r="B153" s="2"/>
      <c r="C153" s="1"/>
      <c r="D153" s="39"/>
      <c r="E153" s="39"/>
      <c r="F153" s="41"/>
      <c r="G153" s="41"/>
      <c r="H153" s="41"/>
    </row>
    <row r="154" spans="1:8" s="3" customFormat="1">
      <c r="A154" s="1"/>
      <c r="B154" s="2"/>
      <c r="C154" s="1"/>
      <c r="D154" s="39"/>
      <c r="E154" s="39"/>
      <c r="F154" s="41"/>
      <c r="G154" s="41"/>
      <c r="H154" s="41"/>
    </row>
    <row r="155" spans="1:8" s="3" customFormat="1">
      <c r="A155" s="1"/>
      <c r="B155" s="2"/>
      <c r="C155" s="1"/>
      <c r="D155" s="39"/>
      <c r="E155" s="39"/>
      <c r="F155" s="41"/>
      <c r="G155" s="41"/>
      <c r="H155" s="41"/>
    </row>
    <row r="156" spans="1:8" s="3" customFormat="1">
      <c r="A156" s="1"/>
      <c r="B156" s="2"/>
      <c r="C156" s="1"/>
      <c r="D156" s="39"/>
      <c r="E156" s="39"/>
      <c r="F156" s="41"/>
      <c r="G156" s="41"/>
      <c r="H156" s="41"/>
    </row>
    <row r="157" spans="1:8" s="3" customFormat="1">
      <c r="A157" s="1"/>
      <c r="B157" s="2"/>
      <c r="C157" s="1"/>
      <c r="D157" s="39"/>
      <c r="E157" s="39"/>
      <c r="F157" s="41"/>
      <c r="G157" s="41"/>
      <c r="H157" s="41"/>
    </row>
    <row r="158" spans="1:8" s="3" customFormat="1">
      <c r="A158" s="1"/>
      <c r="B158" s="2"/>
      <c r="C158" s="1"/>
      <c r="D158" s="39"/>
      <c r="E158" s="39"/>
      <c r="F158" s="41"/>
      <c r="G158" s="41"/>
      <c r="H158" s="41"/>
    </row>
    <row r="159" spans="1:8" s="3" customFormat="1">
      <c r="A159" s="1"/>
      <c r="B159" s="2"/>
      <c r="C159" s="1"/>
      <c r="D159" s="39"/>
      <c r="E159" s="39"/>
      <c r="F159" s="41"/>
      <c r="G159" s="41"/>
      <c r="H159" s="41"/>
    </row>
    <row r="160" spans="1:8" s="3" customFormat="1">
      <c r="A160" s="1"/>
      <c r="B160" s="2"/>
      <c r="C160" s="1"/>
      <c r="D160" s="39"/>
      <c r="E160" s="39"/>
      <c r="F160" s="41"/>
      <c r="G160" s="41"/>
      <c r="H160" s="41"/>
    </row>
    <row r="161" spans="1:16092" s="3" customFormat="1">
      <c r="A161" s="1"/>
      <c r="B161" s="2"/>
      <c r="C161" s="1"/>
      <c r="D161" s="39"/>
      <c r="E161" s="39"/>
      <c r="F161" s="41"/>
      <c r="G161" s="41"/>
      <c r="H161" s="41"/>
    </row>
    <row r="162" spans="1:16092" s="6" customFormat="1">
      <c r="A162" s="1"/>
      <c r="B162" s="2"/>
      <c r="C162" s="2"/>
      <c r="D162" s="322"/>
      <c r="E162" s="322"/>
      <c r="F162" s="8"/>
      <c r="G162" s="8"/>
      <c r="H162" s="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  <c r="AMH162" s="4"/>
      <c r="AMI162" s="4"/>
      <c r="AMJ162" s="4"/>
      <c r="AMK162" s="4"/>
      <c r="AML162" s="4"/>
      <c r="AMM162" s="4"/>
      <c r="AMN162" s="4"/>
      <c r="AMO162" s="4"/>
      <c r="AMP162" s="4"/>
      <c r="AMQ162" s="4"/>
      <c r="AMR162" s="4"/>
      <c r="AMS162" s="4"/>
      <c r="AMT162" s="4"/>
      <c r="AMU162" s="4"/>
      <c r="AMV162" s="4"/>
      <c r="AMW162" s="4"/>
      <c r="AMX162" s="4"/>
      <c r="AMY162" s="4"/>
      <c r="AMZ162" s="4"/>
      <c r="ANA162" s="4"/>
      <c r="ANB162" s="4"/>
      <c r="ANC162" s="4"/>
      <c r="AND162" s="4"/>
      <c r="ANE162" s="4"/>
      <c r="ANF162" s="4"/>
      <c r="ANG162" s="4"/>
      <c r="ANH162" s="4"/>
      <c r="ANI162" s="4"/>
      <c r="ANJ162" s="4"/>
      <c r="ANK162" s="4"/>
      <c r="ANL162" s="4"/>
      <c r="ANM162" s="4"/>
      <c r="ANN162" s="4"/>
      <c r="ANO162" s="4"/>
      <c r="ANP162" s="4"/>
      <c r="ANQ162" s="4"/>
      <c r="ANR162" s="4"/>
      <c r="ANS162" s="4"/>
      <c r="ANT162" s="4"/>
      <c r="ANU162" s="4"/>
      <c r="ANV162" s="4"/>
      <c r="ANW162" s="4"/>
      <c r="ANX162" s="4"/>
      <c r="ANY162" s="4"/>
      <c r="ANZ162" s="4"/>
      <c r="AOA162" s="4"/>
      <c r="AOB162" s="4"/>
      <c r="AOC162" s="4"/>
      <c r="AOD162" s="4"/>
      <c r="AOE162" s="4"/>
      <c r="AOF162" s="4"/>
      <c r="AOG162" s="4"/>
      <c r="AOH162" s="4"/>
      <c r="AOI162" s="4"/>
      <c r="AOJ162" s="4"/>
      <c r="AOK162" s="4"/>
      <c r="AOL162" s="4"/>
      <c r="AOM162" s="4"/>
      <c r="AON162" s="4"/>
      <c r="AOO162" s="4"/>
      <c r="AOP162" s="4"/>
      <c r="AOQ162" s="4"/>
      <c r="AOR162" s="4"/>
      <c r="AOS162" s="4"/>
      <c r="AOT162" s="4"/>
      <c r="AOU162" s="4"/>
      <c r="AOV162" s="4"/>
      <c r="AOW162" s="4"/>
      <c r="AOX162" s="4"/>
      <c r="AOY162" s="4"/>
      <c r="AOZ162" s="4"/>
      <c r="APA162" s="4"/>
      <c r="APB162" s="4"/>
      <c r="APC162" s="4"/>
      <c r="APD162" s="4"/>
      <c r="APE162" s="4"/>
      <c r="APF162" s="4"/>
      <c r="APG162" s="4"/>
      <c r="APH162" s="4"/>
      <c r="API162" s="4"/>
      <c r="APJ162" s="4"/>
      <c r="APK162" s="4"/>
      <c r="APL162" s="4"/>
      <c r="APM162" s="4"/>
      <c r="APN162" s="4"/>
      <c r="APO162" s="4"/>
      <c r="APP162" s="4"/>
      <c r="APQ162" s="4"/>
      <c r="APR162" s="4"/>
      <c r="APS162" s="4"/>
      <c r="APT162" s="4"/>
      <c r="APU162" s="4"/>
      <c r="APV162" s="4"/>
      <c r="APW162" s="4"/>
      <c r="APX162" s="4"/>
      <c r="APY162" s="4"/>
      <c r="APZ162" s="4"/>
      <c r="AQA162" s="4"/>
      <c r="AQB162" s="4"/>
      <c r="AQC162" s="4"/>
      <c r="AQD162" s="4"/>
      <c r="AQE162" s="4"/>
      <c r="AQF162" s="4"/>
      <c r="AQG162" s="4"/>
      <c r="AQH162" s="4"/>
      <c r="AQI162" s="4"/>
      <c r="AQJ162" s="4"/>
      <c r="AQK162" s="4"/>
      <c r="AQL162" s="4"/>
      <c r="AQM162" s="4"/>
      <c r="AQN162" s="4"/>
      <c r="AQO162" s="4"/>
      <c r="AQP162" s="4"/>
      <c r="AQQ162" s="4"/>
      <c r="AQR162" s="4"/>
      <c r="AQS162" s="4"/>
      <c r="AQT162" s="4"/>
      <c r="AQU162" s="4"/>
      <c r="AQV162" s="4"/>
      <c r="AQW162" s="4"/>
      <c r="AQX162" s="4"/>
      <c r="AQY162" s="4"/>
      <c r="AQZ162" s="4"/>
      <c r="ARA162" s="4"/>
      <c r="ARB162" s="4"/>
      <c r="ARC162" s="4"/>
      <c r="ARD162" s="4"/>
      <c r="ARE162" s="4"/>
      <c r="ARF162" s="4"/>
      <c r="ARG162" s="4"/>
      <c r="ARH162" s="4"/>
      <c r="ARI162" s="4"/>
      <c r="ARJ162" s="4"/>
      <c r="ARK162" s="4"/>
      <c r="ARL162" s="4"/>
      <c r="ARM162" s="4"/>
      <c r="ARN162" s="4"/>
      <c r="ARO162" s="4"/>
      <c r="ARP162" s="4"/>
      <c r="ARQ162" s="4"/>
      <c r="ARR162" s="4"/>
      <c r="ARS162" s="4"/>
      <c r="ART162" s="4"/>
      <c r="ARU162" s="4"/>
      <c r="ARV162" s="4"/>
      <c r="ARW162" s="4"/>
      <c r="ARX162" s="4"/>
      <c r="ARY162" s="4"/>
      <c r="ARZ162" s="4"/>
      <c r="ASA162" s="4"/>
      <c r="ASB162" s="4"/>
      <c r="ASC162" s="4"/>
      <c r="ASD162" s="4"/>
      <c r="ASE162" s="4"/>
      <c r="ASF162" s="4"/>
      <c r="ASG162" s="4"/>
      <c r="ASH162" s="4"/>
      <c r="ASI162" s="4"/>
      <c r="ASJ162" s="4"/>
      <c r="ASK162" s="4"/>
      <c r="ASL162" s="4"/>
      <c r="ASM162" s="4"/>
      <c r="ASN162" s="4"/>
      <c r="ASO162" s="4"/>
      <c r="ASP162" s="4"/>
      <c r="ASQ162" s="4"/>
      <c r="ASR162" s="4"/>
      <c r="ASS162" s="4"/>
      <c r="AST162" s="4"/>
      <c r="ASU162" s="4"/>
      <c r="ASV162" s="4"/>
      <c r="ASW162" s="4"/>
      <c r="ASX162" s="4"/>
      <c r="ASY162" s="4"/>
      <c r="ASZ162" s="4"/>
      <c r="ATA162" s="4"/>
      <c r="ATB162" s="4"/>
      <c r="ATC162" s="4"/>
      <c r="ATD162" s="4"/>
      <c r="ATE162" s="4"/>
      <c r="ATF162" s="4"/>
      <c r="ATG162" s="4"/>
      <c r="ATH162" s="4"/>
      <c r="ATI162" s="4"/>
      <c r="ATJ162" s="4"/>
      <c r="ATK162" s="4"/>
      <c r="ATL162" s="4"/>
      <c r="ATM162" s="4"/>
      <c r="ATN162" s="4"/>
      <c r="ATO162" s="4"/>
      <c r="ATP162" s="4"/>
      <c r="ATQ162" s="4"/>
      <c r="ATR162" s="4"/>
      <c r="ATS162" s="4"/>
      <c r="ATT162" s="4"/>
      <c r="ATU162" s="4"/>
      <c r="ATV162" s="4"/>
      <c r="ATW162" s="4"/>
      <c r="ATX162" s="4"/>
      <c r="ATY162" s="4"/>
      <c r="ATZ162" s="4"/>
      <c r="AUA162" s="4"/>
      <c r="AUB162" s="4"/>
      <c r="AUC162" s="4"/>
      <c r="AUD162" s="4"/>
      <c r="AUE162" s="4"/>
      <c r="AUF162" s="4"/>
      <c r="AUG162" s="4"/>
      <c r="AUH162" s="4"/>
      <c r="AUI162" s="4"/>
      <c r="AUJ162" s="4"/>
      <c r="AUK162" s="4"/>
      <c r="AUL162" s="4"/>
      <c r="AUM162" s="4"/>
      <c r="AUN162" s="4"/>
      <c r="AUO162" s="4"/>
      <c r="AUP162" s="4"/>
      <c r="AUQ162" s="4"/>
      <c r="AUR162" s="4"/>
      <c r="AUS162" s="4"/>
      <c r="AUT162" s="4"/>
      <c r="AUU162" s="4"/>
      <c r="AUV162" s="4"/>
      <c r="AUW162" s="4"/>
      <c r="AUX162" s="4"/>
      <c r="AUY162" s="4"/>
      <c r="AUZ162" s="4"/>
      <c r="AVA162" s="4"/>
      <c r="AVB162" s="4"/>
      <c r="AVC162" s="4"/>
      <c r="AVD162" s="4"/>
      <c r="AVE162" s="4"/>
      <c r="AVF162" s="4"/>
      <c r="AVG162" s="4"/>
      <c r="AVH162" s="4"/>
      <c r="AVI162" s="4"/>
      <c r="AVJ162" s="4"/>
      <c r="AVK162" s="4"/>
      <c r="AVL162" s="4"/>
      <c r="AVM162" s="4"/>
      <c r="AVN162" s="4"/>
      <c r="AVO162" s="4"/>
      <c r="AVP162" s="4"/>
      <c r="AVQ162" s="4"/>
      <c r="AVR162" s="4"/>
      <c r="AVS162" s="4"/>
      <c r="AVT162" s="4"/>
      <c r="AVU162" s="4"/>
      <c r="AVV162" s="4"/>
      <c r="AVW162" s="4"/>
      <c r="AVX162" s="4"/>
      <c r="AVY162" s="4"/>
      <c r="AVZ162" s="4"/>
      <c r="AWA162" s="4"/>
      <c r="AWB162" s="4"/>
      <c r="AWC162" s="4"/>
      <c r="AWD162" s="4"/>
      <c r="AWE162" s="4"/>
      <c r="AWF162" s="4"/>
      <c r="AWG162" s="4"/>
      <c r="AWH162" s="4"/>
      <c r="AWI162" s="4"/>
      <c r="AWJ162" s="4"/>
      <c r="AWK162" s="4"/>
      <c r="AWL162" s="4"/>
      <c r="AWM162" s="4"/>
      <c r="AWN162" s="4"/>
      <c r="AWO162" s="4"/>
      <c r="AWP162" s="4"/>
      <c r="AWQ162" s="4"/>
      <c r="AWR162" s="4"/>
      <c r="AWS162" s="4"/>
      <c r="AWT162" s="4"/>
      <c r="AWU162" s="4"/>
      <c r="AWV162" s="4"/>
      <c r="AWW162" s="4"/>
      <c r="AWX162" s="4"/>
      <c r="AWY162" s="4"/>
      <c r="AWZ162" s="4"/>
      <c r="AXA162" s="4"/>
      <c r="AXB162" s="4"/>
      <c r="AXC162" s="4"/>
      <c r="AXD162" s="4"/>
      <c r="AXE162" s="4"/>
      <c r="AXF162" s="4"/>
      <c r="AXG162" s="4"/>
      <c r="AXH162" s="4"/>
      <c r="AXI162" s="4"/>
      <c r="AXJ162" s="4"/>
      <c r="AXK162" s="4"/>
      <c r="AXL162" s="4"/>
      <c r="AXM162" s="4"/>
      <c r="AXN162" s="4"/>
      <c r="AXO162" s="4"/>
      <c r="AXP162" s="4"/>
      <c r="AXQ162" s="4"/>
      <c r="AXR162" s="4"/>
      <c r="AXS162" s="4"/>
      <c r="AXT162" s="4"/>
      <c r="AXU162" s="4"/>
      <c r="AXV162" s="4"/>
      <c r="AXW162" s="4"/>
      <c r="AXX162" s="4"/>
      <c r="AXY162" s="4"/>
      <c r="AXZ162" s="4"/>
      <c r="AYA162" s="4"/>
      <c r="AYB162" s="4"/>
      <c r="AYC162" s="4"/>
      <c r="AYD162" s="4"/>
      <c r="AYE162" s="4"/>
      <c r="AYF162" s="4"/>
      <c r="AYG162" s="4"/>
      <c r="AYH162" s="4"/>
      <c r="AYI162" s="4"/>
      <c r="AYJ162" s="4"/>
      <c r="AYK162" s="4"/>
      <c r="AYL162" s="4"/>
      <c r="AYM162" s="4"/>
      <c r="AYN162" s="4"/>
      <c r="AYO162" s="4"/>
      <c r="AYP162" s="4"/>
      <c r="AYQ162" s="4"/>
      <c r="AYR162" s="4"/>
      <c r="AYS162" s="4"/>
      <c r="AYT162" s="4"/>
      <c r="AYU162" s="4"/>
      <c r="AYV162" s="4"/>
      <c r="AYW162" s="4"/>
      <c r="AYX162" s="4"/>
      <c r="AYY162" s="4"/>
      <c r="AYZ162" s="4"/>
      <c r="AZA162" s="4"/>
      <c r="AZB162" s="4"/>
      <c r="AZC162" s="4"/>
      <c r="AZD162" s="4"/>
      <c r="AZE162" s="4"/>
      <c r="AZF162" s="4"/>
      <c r="AZG162" s="4"/>
      <c r="AZH162" s="4"/>
      <c r="AZI162" s="4"/>
      <c r="AZJ162" s="4"/>
      <c r="AZK162" s="4"/>
      <c r="AZL162" s="4"/>
      <c r="AZM162" s="4"/>
      <c r="AZN162" s="4"/>
      <c r="AZO162" s="4"/>
      <c r="AZP162" s="4"/>
      <c r="AZQ162" s="4"/>
      <c r="AZR162" s="4"/>
      <c r="AZS162" s="4"/>
      <c r="AZT162" s="4"/>
      <c r="AZU162" s="4"/>
      <c r="AZV162" s="4"/>
      <c r="AZW162" s="4"/>
      <c r="AZX162" s="4"/>
      <c r="AZY162" s="4"/>
      <c r="AZZ162" s="4"/>
      <c r="BAA162" s="4"/>
      <c r="BAB162" s="4"/>
      <c r="BAC162" s="4"/>
      <c r="BAD162" s="4"/>
      <c r="BAE162" s="4"/>
      <c r="BAF162" s="4"/>
      <c r="BAG162" s="4"/>
      <c r="BAH162" s="4"/>
      <c r="BAI162" s="4"/>
      <c r="BAJ162" s="4"/>
      <c r="BAK162" s="4"/>
      <c r="BAL162" s="4"/>
      <c r="BAM162" s="4"/>
      <c r="BAN162" s="4"/>
      <c r="BAO162" s="4"/>
      <c r="BAP162" s="4"/>
      <c r="BAQ162" s="4"/>
      <c r="BAR162" s="4"/>
      <c r="BAS162" s="4"/>
      <c r="BAT162" s="4"/>
      <c r="BAU162" s="4"/>
      <c r="BAV162" s="4"/>
      <c r="BAW162" s="4"/>
      <c r="BAX162" s="4"/>
      <c r="BAY162" s="4"/>
      <c r="BAZ162" s="4"/>
      <c r="BBA162" s="4"/>
      <c r="BBB162" s="4"/>
      <c r="BBC162" s="4"/>
      <c r="BBD162" s="4"/>
      <c r="BBE162" s="4"/>
      <c r="BBF162" s="4"/>
      <c r="BBG162" s="4"/>
      <c r="BBH162" s="4"/>
      <c r="BBI162" s="4"/>
      <c r="BBJ162" s="4"/>
      <c r="BBK162" s="4"/>
      <c r="BBL162" s="4"/>
      <c r="BBM162" s="4"/>
      <c r="BBN162" s="4"/>
      <c r="BBO162" s="4"/>
      <c r="BBP162" s="4"/>
      <c r="BBQ162" s="4"/>
      <c r="BBR162" s="4"/>
      <c r="BBS162" s="4"/>
      <c r="BBT162" s="4"/>
      <c r="BBU162" s="4"/>
      <c r="BBV162" s="4"/>
      <c r="BBW162" s="4"/>
      <c r="BBX162" s="4"/>
      <c r="BBY162" s="4"/>
      <c r="BBZ162" s="4"/>
      <c r="BCA162" s="4"/>
      <c r="BCB162" s="4"/>
      <c r="BCC162" s="4"/>
      <c r="BCD162" s="4"/>
      <c r="BCE162" s="4"/>
      <c r="BCF162" s="4"/>
      <c r="BCG162" s="4"/>
      <c r="BCH162" s="4"/>
      <c r="BCI162" s="4"/>
      <c r="BCJ162" s="4"/>
      <c r="BCK162" s="4"/>
      <c r="BCL162" s="4"/>
      <c r="BCM162" s="4"/>
      <c r="BCN162" s="4"/>
      <c r="BCO162" s="4"/>
      <c r="BCP162" s="4"/>
      <c r="BCQ162" s="4"/>
      <c r="BCR162" s="4"/>
      <c r="BCS162" s="4"/>
      <c r="BCT162" s="4"/>
      <c r="BCU162" s="4"/>
      <c r="BCV162" s="4"/>
      <c r="BCW162" s="4"/>
      <c r="BCX162" s="4"/>
      <c r="BCY162" s="4"/>
      <c r="BCZ162" s="4"/>
      <c r="BDA162" s="4"/>
      <c r="BDB162" s="4"/>
      <c r="BDC162" s="4"/>
      <c r="BDD162" s="4"/>
      <c r="BDE162" s="4"/>
      <c r="BDF162" s="4"/>
      <c r="BDG162" s="4"/>
      <c r="BDH162" s="4"/>
      <c r="BDI162" s="4"/>
      <c r="BDJ162" s="4"/>
      <c r="BDK162" s="4"/>
      <c r="BDL162" s="4"/>
      <c r="BDM162" s="4"/>
      <c r="BDN162" s="4"/>
      <c r="BDO162" s="4"/>
      <c r="BDP162" s="4"/>
      <c r="BDQ162" s="4"/>
      <c r="BDR162" s="4"/>
      <c r="BDS162" s="4"/>
      <c r="BDT162" s="4"/>
      <c r="BDU162" s="4"/>
      <c r="BDV162" s="4"/>
      <c r="BDW162" s="4"/>
      <c r="BDX162" s="4"/>
      <c r="BDY162" s="4"/>
      <c r="BDZ162" s="4"/>
      <c r="BEA162" s="4"/>
      <c r="BEB162" s="4"/>
      <c r="BEC162" s="4"/>
      <c r="BED162" s="4"/>
      <c r="BEE162" s="4"/>
      <c r="BEF162" s="4"/>
      <c r="BEG162" s="4"/>
      <c r="BEH162" s="4"/>
      <c r="BEI162" s="4"/>
      <c r="BEJ162" s="4"/>
      <c r="BEK162" s="4"/>
      <c r="BEL162" s="4"/>
      <c r="BEM162" s="4"/>
      <c r="BEN162" s="4"/>
      <c r="BEO162" s="4"/>
      <c r="BEP162" s="4"/>
      <c r="BEQ162" s="4"/>
      <c r="BER162" s="4"/>
      <c r="BES162" s="4"/>
      <c r="BET162" s="4"/>
      <c r="BEU162" s="4"/>
      <c r="BEV162" s="4"/>
      <c r="BEW162" s="4"/>
      <c r="BEX162" s="4"/>
      <c r="BEY162" s="4"/>
      <c r="BEZ162" s="4"/>
      <c r="BFA162" s="4"/>
      <c r="BFB162" s="4"/>
      <c r="BFC162" s="4"/>
      <c r="BFD162" s="4"/>
      <c r="BFE162" s="4"/>
      <c r="BFF162" s="4"/>
      <c r="BFG162" s="4"/>
      <c r="BFH162" s="4"/>
      <c r="BFI162" s="4"/>
      <c r="BFJ162" s="4"/>
      <c r="BFK162" s="4"/>
      <c r="BFL162" s="4"/>
      <c r="BFM162" s="4"/>
      <c r="BFN162" s="4"/>
      <c r="BFO162" s="4"/>
      <c r="BFP162" s="4"/>
      <c r="BFQ162" s="4"/>
      <c r="BFR162" s="4"/>
      <c r="BFS162" s="4"/>
      <c r="BFT162" s="4"/>
      <c r="BFU162" s="4"/>
      <c r="BFV162" s="4"/>
      <c r="BFW162" s="4"/>
      <c r="BFX162" s="4"/>
      <c r="BFY162" s="4"/>
      <c r="BFZ162" s="4"/>
      <c r="BGA162" s="4"/>
      <c r="BGB162" s="4"/>
      <c r="BGC162" s="4"/>
      <c r="BGD162" s="4"/>
      <c r="BGE162" s="4"/>
      <c r="BGF162" s="4"/>
      <c r="BGG162" s="4"/>
      <c r="BGH162" s="4"/>
      <c r="BGI162" s="4"/>
      <c r="BGJ162" s="4"/>
      <c r="BGK162" s="4"/>
      <c r="BGL162" s="4"/>
      <c r="BGM162" s="4"/>
      <c r="BGN162" s="4"/>
      <c r="BGO162" s="4"/>
      <c r="BGP162" s="4"/>
      <c r="BGQ162" s="4"/>
      <c r="BGR162" s="4"/>
      <c r="BGS162" s="4"/>
      <c r="BGT162" s="4"/>
      <c r="BGU162" s="4"/>
      <c r="BGV162" s="4"/>
      <c r="BGW162" s="4"/>
      <c r="BGX162" s="4"/>
      <c r="BGY162" s="4"/>
      <c r="BGZ162" s="4"/>
      <c r="BHA162" s="4"/>
      <c r="BHB162" s="4"/>
      <c r="BHC162" s="4"/>
      <c r="BHD162" s="4"/>
      <c r="BHE162" s="4"/>
      <c r="BHF162" s="4"/>
      <c r="BHG162" s="4"/>
      <c r="BHH162" s="4"/>
      <c r="BHI162" s="4"/>
      <c r="BHJ162" s="4"/>
      <c r="BHK162" s="4"/>
      <c r="BHL162" s="4"/>
      <c r="BHM162" s="4"/>
      <c r="BHN162" s="4"/>
      <c r="BHO162" s="4"/>
      <c r="BHP162" s="4"/>
      <c r="BHQ162" s="4"/>
      <c r="BHR162" s="4"/>
      <c r="BHS162" s="4"/>
      <c r="BHT162" s="4"/>
      <c r="BHU162" s="4"/>
      <c r="BHV162" s="4"/>
      <c r="BHW162" s="4"/>
      <c r="BHX162" s="4"/>
      <c r="BHY162" s="4"/>
      <c r="BHZ162" s="4"/>
      <c r="BIA162" s="4"/>
      <c r="BIB162" s="4"/>
      <c r="BIC162" s="4"/>
      <c r="BID162" s="4"/>
      <c r="BIE162" s="4"/>
      <c r="BIF162" s="4"/>
      <c r="BIG162" s="4"/>
      <c r="BIH162" s="4"/>
      <c r="BII162" s="4"/>
      <c r="BIJ162" s="4"/>
      <c r="BIK162" s="4"/>
      <c r="BIL162" s="4"/>
      <c r="BIM162" s="4"/>
      <c r="BIN162" s="4"/>
      <c r="BIO162" s="4"/>
      <c r="BIP162" s="4"/>
      <c r="BIQ162" s="4"/>
      <c r="BIR162" s="4"/>
      <c r="BIS162" s="4"/>
      <c r="BIT162" s="4"/>
      <c r="BIU162" s="4"/>
      <c r="BIV162" s="4"/>
      <c r="BIW162" s="4"/>
      <c r="BIX162" s="4"/>
      <c r="BIY162" s="4"/>
      <c r="BIZ162" s="4"/>
      <c r="BJA162" s="4"/>
      <c r="BJB162" s="4"/>
      <c r="BJC162" s="4"/>
      <c r="BJD162" s="4"/>
      <c r="BJE162" s="4"/>
      <c r="BJF162" s="4"/>
      <c r="BJG162" s="4"/>
      <c r="BJH162" s="4"/>
      <c r="BJI162" s="4"/>
      <c r="BJJ162" s="4"/>
      <c r="BJK162" s="4"/>
      <c r="BJL162" s="4"/>
      <c r="BJM162" s="4"/>
      <c r="BJN162" s="4"/>
      <c r="BJO162" s="4"/>
      <c r="BJP162" s="4"/>
      <c r="BJQ162" s="4"/>
      <c r="BJR162" s="4"/>
      <c r="BJS162" s="4"/>
      <c r="BJT162" s="4"/>
      <c r="BJU162" s="4"/>
      <c r="BJV162" s="4"/>
      <c r="BJW162" s="4"/>
      <c r="BJX162" s="4"/>
      <c r="BJY162" s="4"/>
      <c r="BJZ162" s="4"/>
      <c r="BKA162" s="4"/>
      <c r="BKB162" s="4"/>
      <c r="BKC162" s="4"/>
      <c r="BKD162" s="4"/>
      <c r="BKE162" s="4"/>
      <c r="BKF162" s="4"/>
      <c r="BKG162" s="4"/>
      <c r="BKH162" s="4"/>
      <c r="BKI162" s="4"/>
      <c r="BKJ162" s="4"/>
      <c r="BKK162" s="4"/>
      <c r="BKL162" s="4"/>
      <c r="BKM162" s="4"/>
      <c r="BKN162" s="4"/>
      <c r="BKO162" s="4"/>
      <c r="BKP162" s="4"/>
      <c r="BKQ162" s="4"/>
      <c r="BKR162" s="4"/>
      <c r="BKS162" s="4"/>
      <c r="BKT162" s="4"/>
      <c r="BKU162" s="4"/>
      <c r="BKV162" s="4"/>
      <c r="BKW162" s="4"/>
      <c r="BKX162" s="4"/>
      <c r="BKY162" s="4"/>
      <c r="BKZ162" s="4"/>
      <c r="BLA162" s="4"/>
      <c r="BLB162" s="4"/>
      <c r="BLC162" s="4"/>
      <c r="BLD162" s="4"/>
      <c r="BLE162" s="4"/>
      <c r="BLF162" s="4"/>
      <c r="BLG162" s="4"/>
      <c r="BLH162" s="4"/>
      <c r="BLI162" s="4"/>
      <c r="BLJ162" s="4"/>
      <c r="BLK162" s="4"/>
      <c r="BLL162" s="4"/>
      <c r="BLM162" s="4"/>
      <c r="BLN162" s="4"/>
      <c r="BLO162" s="4"/>
      <c r="BLP162" s="4"/>
      <c r="BLQ162" s="4"/>
      <c r="BLR162" s="4"/>
      <c r="BLS162" s="4"/>
      <c r="BLT162" s="4"/>
      <c r="BLU162" s="4"/>
      <c r="BLV162" s="4"/>
      <c r="BLW162" s="4"/>
      <c r="BLX162" s="4"/>
      <c r="BLY162" s="4"/>
      <c r="BLZ162" s="4"/>
      <c r="BMA162" s="4"/>
      <c r="BMB162" s="4"/>
      <c r="BMC162" s="4"/>
      <c r="BMD162" s="4"/>
      <c r="BME162" s="4"/>
      <c r="BMF162" s="4"/>
      <c r="BMG162" s="4"/>
      <c r="BMH162" s="4"/>
      <c r="BMI162" s="4"/>
      <c r="BMJ162" s="4"/>
      <c r="BMK162" s="4"/>
      <c r="BML162" s="4"/>
      <c r="BMM162" s="4"/>
      <c r="BMN162" s="4"/>
      <c r="BMO162" s="4"/>
      <c r="BMP162" s="4"/>
      <c r="BMQ162" s="4"/>
      <c r="BMR162" s="4"/>
      <c r="BMS162" s="4"/>
      <c r="BMT162" s="4"/>
      <c r="BMU162" s="4"/>
      <c r="BMV162" s="4"/>
      <c r="BMW162" s="4"/>
      <c r="BMX162" s="4"/>
      <c r="BMY162" s="4"/>
      <c r="BMZ162" s="4"/>
      <c r="BNA162" s="4"/>
      <c r="BNB162" s="4"/>
      <c r="BNC162" s="4"/>
      <c r="BND162" s="4"/>
      <c r="BNE162" s="4"/>
      <c r="BNF162" s="4"/>
      <c r="BNG162" s="4"/>
      <c r="BNH162" s="4"/>
      <c r="BNI162" s="4"/>
      <c r="BNJ162" s="4"/>
      <c r="BNK162" s="4"/>
      <c r="BNL162" s="4"/>
      <c r="BNM162" s="4"/>
      <c r="BNN162" s="4"/>
      <c r="BNO162" s="4"/>
      <c r="BNP162" s="4"/>
      <c r="BNQ162" s="4"/>
      <c r="BNR162" s="4"/>
      <c r="BNS162" s="4"/>
      <c r="BNT162" s="4"/>
      <c r="BNU162" s="4"/>
      <c r="BNV162" s="4"/>
      <c r="BNW162" s="4"/>
      <c r="BNX162" s="4"/>
      <c r="BNY162" s="4"/>
      <c r="BNZ162" s="4"/>
      <c r="BOA162" s="4"/>
      <c r="BOB162" s="4"/>
      <c r="BOC162" s="4"/>
      <c r="BOD162" s="4"/>
      <c r="BOE162" s="4"/>
      <c r="BOF162" s="4"/>
      <c r="BOG162" s="4"/>
      <c r="BOH162" s="4"/>
      <c r="BOI162" s="4"/>
      <c r="BOJ162" s="4"/>
      <c r="BOK162" s="4"/>
      <c r="BOL162" s="4"/>
      <c r="BOM162" s="4"/>
      <c r="BON162" s="4"/>
      <c r="BOO162" s="4"/>
      <c r="BOP162" s="4"/>
      <c r="BOQ162" s="4"/>
      <c r="BOR162" s="4"/>
      <c r="BOS162" s="4"/>
      <c r="BOT162" s="4"/>
      <c r="BOU162" s="4"/>
      <c r="BOV162" s="4"/>
      <c r="BOW162" s="4"/>
      <c r="BOX162" s="4"/>
      <c r="BOY162" s="4"/>
      <c r="BOZ162" s="4"/>
      <c r="BPA162" s="4"/>
      <c r="BPB162" s="4"/>
      <c r="BPC162" s="4"/>
      <c r="BPD162" s="4"/>
      <c r="BPE162" s="4"/>
      <c r="BPF162" s="4"/>
      <c r="BPG162" s="4"/>
      <c r="BPH162" s="4"/>
      <c r="BPI162" s="4"/>
      <c r="BPJ162" s="4"/>
      <c r="BPK162" s="4"/>
      <c r="BPL162" s="4"/>
      <c r="BPM162" s="4"/>
      <c r="BPN162" s="4"/>
      <c r="BPO162" s="4"/>
      <c r="BPP162" s="4"/>
      <c r="BPQ162" s="4"/>
      <c r="BPR162" s="4"/>
      <c r="BPS162" s="4"/>
      <c r="BPT162" s="4"/>
      <c r="BPU162" s="4"/>
      <c r="BPV162" s="4"/>
      <c r="BPW162" s="4"/>
      <c r="BPX162" s="4"/>
      <c r="BPY162" s="4"/>
      <c r="BPZ162" s="4"/>
      <c r="BQA162" s="4"/>
      <c r="BQB162" s="4"/>
      <c r="BQC162" s="4"/>
      <c r="BQD162" s="4"/>
      <c r="BQE162" s="4"/>
      <c r="BQF162" s="4"/>
      <c r="BQG162" s="4"/>
      <c r="BQH162" s="4"/>
      <c r="BQI162" s="4"/>
      <c r="BQJ162" s="4"/>
      <c r="BQK162" s="4"/>
      <c r="BQL162" s="4"/>
      <c r="BQM162" s="4"/>
      <c r="BQN162" s="4"/>
      <c r="BQO162" s="4"/>
      <c r="BQP162" s="4"/>
      <c r="BQQ162" s="4"/>
      <c r="BQR162" s="4"/>
      <c r="BQS162" s="4"/>
      <c r="BQT162" s="4"/>
      <c r="BQU162" s="4"/>
      <c r="BQV162" s="4"/>
      <c r="BQW162" s="4"/>
      <c r="BQX162" s="4"/>
      <c r="BQY162" s="4"/>
      <c r="BQZ162" s="4"/>
      <c r="BRA162" s="4"/>
      <c r="BRB162" s="4"/>
      <c r="BRC162" s="4"/>
      <c r="BRD162" s="4"/>
      <c r="BRE162" s="4"/>
      <c r="BRF162" s="4"/>
      <c r="BRG162" s="4"/>
      <c r="BRH162" s="4"/>
      <c r="BRI162" s="4"/>
      <c r="BRJ162" s="4"/>
      <c r="BRK162" s="4"/>
      <c r="BRL162" s="4"/>
      <c r="BRM162" s="4"/>
      <c r="BRN162" s="4"/>
      <c r="BRO162" s="4"/>
      <c r="BRP162" s="4"/>
      <c r="BRQ162" s="4"/>
      <c r="BRR162" s="4"/>
      <c r="BRS162" s="4"/>
      <c r="BRT162" s="4"/>
      <c r="BRU162" s="4"/>
      <c r="BRV162" s="4"/>
      <c r="BRW162" s="4"/>
      <c r="BRX162" s="4"/>
      <c r="BRY162" s="4"/>
      <c r="BRZ162" s="4"/>
      <c r="BSA162" s="4"/>
      <c r="BSB162" s="4"/>
      <c r="BSC162" s="4"/>
      <c r="BSD162" s="4"/>
      <c r="BSE162" s="4"/>
      <c r="BSF162" s="4"/>
      <c r="BSG162" s="4"/>
      <c r="BSH162" s="4"/>
      <c r="BSI162" s="4"/>
      <c r="BSJ162" s="4"/>
      <c r="BSK162" s="4"/>
      <c r="BSL162" s="4"/>
      <c r="BSM162" s="4"/>
      <c r="BSN162" s="4"/>
      <c r="BSO162" s="4"/>
      <c r="BSP162" s="4"/>
      <c r="BSQ162" s="4"/>
      <c r="BSR162" s="4"/>
      <c r="BSS162" s="4"/>
      <c r="BST162" s="4"/>
      <c r="BSU162" s="4"/>
      <c r="BSV162" s="4"/>
      <c r="BSW162" s="4"/>
      <c r="BSX162" s="4"/>
      <c r="BSY162" s="4"/>
      <c r="BSZ162" s="4"/>
      <c r="BTA162" s="4"/>
      <c r="BTB162" s="4"/>
      <c r="BTC162" s="4"/>
      <c r="BTD162" s="4"/>
      <c r="BTE162" s="4"/>
      <c r="BTF162" s="4"/>
      <c r="BTG162" s="4"/>
      <c r="BTH162" s="4"/>
      <c r="BTI162" s="4"/>
      <c r="BTJ162" s="4"/>
      <c r="BTK162" s="4"/>
      <c r="BTL162" s="4"/>
      <c r="BTM162" s="4"/>
      <c r="BTN162" s="4"/>
      <c r="BTO162" s="4"/>
      <c r="BTP162" s="4"/>
      <c r="BTQ162" s="4"/>
      <c r="BTR162" s="4"/>
      <c r="BTS162" s="4"/>
      <c r="BTT162" s="4"/>
      <c r="BTU162" s="4"/>
      <c r="BTV162" s="4"/>
      <c r="BTW162" s="4"/>
      <c r="BTX162" s="4"/>
      <c r="BTY162" s="4"/>
      <c r="BTZ162" s="4"/>
      <c r="BUA162" s="4"/>
      <c r="BUB162" s="4"/>
      <c r="BUC162" s="4"/>
      <c r="BUD162" s="4"/>
      <c r="BUE162" s="4"/>
      <c r="BUF162" s="4"/>
      <c r="BUG162" s="4"/>
      <c r="BUH162" s="4"/>
      <c r="BUI162" s="4"/>
      <c r="BUJ162" s="4"/>
      <c r="BUK162" s="4"/>
      <c r="BUL162" s="4"/>
      <c r="BUM162" s="4"/>
      <c r="BUN162" s="4"/>
      <c r="BUO162" s="4"/>
      <c r="BUP162" s="4"/>
      <c r="BUQ162" s="4"/>
      <c r="BUR162" s="4"/>
      <c r="BUS162" s="4"/>
      <c r="BUT162" s="4"/>
      <c r="BUU162" s="4"/>
      <c r="BUV162" s="4"/>
      <c r="BUW162" s="4"/>
      <c r="BUX162" s="4"/>
      <c r="BUY162" s="4"/>
      <c r="BUZ162" s="4"/>
      <c r="BVA162" s="4"/>
      <c r="BVB162" s="4"/>
      <c r="BVC162" s="4"/>
      <c r="BVD162" s="4"/>
      <c r="BVE162" s="4"/>
      <c r="BVF162" s="4"/>
      <c r="BVG162" s="4"/>
      <c r="BVH162" s="4"/>
      <c r="BVI162" s="4"/>
      <c r="BVJ162" s="4"/>
      <c r="BVK162" s="4"/>
      <c r="BVL162" s="4"/>
      <c r="BVM162" s="4"/>
      <c r="BVN162" s="4"/>
      <c r="BVO162" s="4"/>
      <c r="BVP162" s="4"/>
      <c r="BVQ162" s="4"/>
      <c r="BVR162" s="4"/>
      <c r="BVS162" s="4"/>
      <c r="BVT162" s="4"/>
      <c r="BVU162" s="4"/>
      <c r="BVV162" s="4"/>
      <c r="BVW162" s="4"/>
      <c r="BVX162" s="4"/>
      <c r="BVY162" s="4"/>
      <c r="BVZ162" s="4"/>
      <c r="BWA162" s="4"/>
      <c r="BWB162" s="4"/>
      <c r="BWC162" s="4"/>
      <c r="BWD162" s="4"/>
      <c r="BWE162" s="4"/>
      <c r="BWF162" s="4"/>
      <c r="BWG162" s="4"/>
      <c r="BWH162" s="4"/>
      <c r="BWI162" s="4"/>
      <c r="BWJ162" s="4"/>
      <c r="BWK162" s="4"/>
      <c r="BWL162" s="4"/>
      <c r="BWM162" s="4"/>
      <c r="BWN162" s="4"/>
      <c r="BWO162" s="4"/>
      <c r="BWP162" s="4"/>
      <c r="BWQ162" s="4"/>
      <c r="BWR162" s="4"/>
      <c r="BWS162" s="4"/>
      <c r="BWT162" s="4"/>
      <c r="BWU162" s="4"/>
      <c r="BWV162" s="4"/>
      <c r="BWW162" s="4"/>
      <c r="BWX162" s="4"/>
      <c r="BWY162" s="4"/>
      <c r="BWZ162" s="4"/>
      <c r="BXA162" s="4"/>
      <c r="BXB162" s="4"/>
      <c r="BXC162" s="4"/>
      <c r="BXD162" s="4"/>
      <c r="BXE162" s="4"/>
      <c r="BXF162" s="4"/>
      <c r="BXG162" s="4"/>
      <c r="BXH162" s="4"/>
      <c r="BXI162" s="4"/>
      <c r="BXJ162" s="4"/>
      <c r="BXK162" s="4"/>
      <c r="BXL162" s="4"/>
      <c r="BXM162" s="4"/>
      <c r="BXN162" s="4"/>
      <c r="BXO162" s="4"/>
      <c r="BXP162" s="4"/>
      <c r="BXQ162" s="4"/>
      <c r="BXR162" s="4"/>
      <c r="BXS162" s="4"/>
      <c r="BXT162" s="4"/>
      <c r="BXU162" s="4"/>
      <c r="BXV162" s="4"/>
      <c r="BXW162" s="4"/>
      <c r="BXX162" s="4"/>
      <c r="BXY162" s="4"/>
      <c r="BXZ162" s="4"/>
      <c r="BYA162" s="4"/>
      <c r="BYB162" s="4"/>
      <c r="BYC162" s="4"/>
      <c r="BYD162" s="4"/>
      <c r="BYE162" s="4"/>
      <c r="BYF162" s="4"/>
      <c r="BYG162" s="4"/>
      <c r="BYH162" s="4"/>
      <c r="BYI162" s="4"/>
      <c r="BYJ162" s="4"/>
      <c r="BYK162" s="4"/>
      <c r="BYL162" s="4"/>
      <c r="BYM162" s="4"/>
      <c r="BYN162" s="4"/>
      <c r="BYO162" s="4"/>
      <c r="BYP162" s="4"/>
      <c r="BYQ162" s="4"/>
      <c r="BYR162" s="4"/>
      <c r="BYS162" s="4"/>
      <c r="BYT162" s="4"/>
      <c r="BYU162" s="4"/>
      <c r="BYV162" s="4"/>
      <c r="BYW162" s="4"/>
      <c r="BYX162" s="4"/>
      <c r="BYY162" s="4"/>
      <c r="BYZ162" s="4"/>
      <c r="BZA162" s="4"/>
      <c r="BZB162" s="4"/>
      <c r="BZC162" s="4"/>
      <c r="BZD162" s="4"/>
      <c r="BZE162" s="4"/>
      <c r="BZF162" s="4"/>
      <c r="BZG162" s="4"/>
      <c r="BZH162" s="4"/>
      <c r="BZI162" s="4"/>
      <c r="BZJ162" s="4"/>
      <c r="BZK162" s="4"/>
      <c r="BZL162" s="4"/>
      <c r="BZM162" s="4"/>
      <c r="BZN162" s="4"/>
      <c r="BZO162" s="4"/>
      <c r="BZP162" s="4"/>
      <c r="BZQ162" s="4"/>
      <c r="BZR162" s="4"/>
      <c r="BZS162" s="4"/>
      <c r="BZT162" s="4"/>
      <c r="BZU162" s="4"/>
      <c r="BZV162" s="4"/>
      <c r="BZW162" s="4"/>
      <c r="BZX162" s="4"/>
      <c r="BZY162" s="4"/>
      <c r="BZZ162" s="4"/>
      <c r="CAA162" s="4"/>
      <c r="CAB162" s="4"/>
      <c r="CAC162" s="4"/>
      <c r="CAD162" s="4"/>
      <c r="CAE162" s="4"/>
      <c r="CAF162" s="4"/>
      <c r="CAG162" s="4"/>
      <c r="CAH162" s="4"/>
      <c r="CAI162" s="4"/>
      <c r="CAJ162" s="4"/>
      <c r="CAK162" s="4"/>
      <c r="CAL162" s="4"/>
      <c r="CAM162" s="4"/>
      <c r="CAN162" s="4"/>
      <c r="CAO162" s="4"/>
      <c r="CAP162" s="4"/>
      <c r="CAQ162" s="4"/>
      <c r="CAR162" s="4"/>
      <c r="CAS162" s="4"/>
      <c r="CAT162" s="4"/>
      <c r="CAU162" s="4"/>
      <c r="CAV162" s="4"/>
      <c r="CAW162" s="4"/>
      <c r="CAX162" s="4"/>
      <c r="CAY162" s="4"/>
      <c r="CAZ162" s="4"/>
      <c r="CBA162" s="4"/>
      <c r="CBB162" s="4"/>
      <c r="CBC162" s="4"/>
      <c r="CBD162" s="4"/>
      <c r="CBE162" s="4"/>
      <c r="CBF162" s="4"/>
      <c r="CBG162" s="4"/>
      <c r="CBH162" s="4"/>
      <c r="CBI162" s="4"/>
      <c r="CBJ162" s="4"/>
      <c r="CBK162" s="4"/>
      <c r="CBL162" s="4"/>
      <c r="CBM162" s="4"/>
      <c r="CBN162" s="4"/>
      <c r="CBO162" s="4"/>
      <c r="CBP162" s="4"/>
      <c r="CBQ162" s="4"/>
      <c r="CBR162" s="4"/>
      <c r="CBS162" s="4"/>
      <c r="CBT162" s="4"/>
      <c r="CBU162" s="4"/>
      <c r="CBV162" s="4"/>
      <c r="CBW162" s="4"/>
      <c r="CBX162" s="4"/>
      <c r="CBY162" s="4"/>
      <c r="CBZ162" s="4"/>
      <c r="CCA162" s="4"/>
      <c r="CCB162" s="4"/>
      <c r="CCC162" s="4"/>
      <c r="CCD162" s="4"/>
      <c r="CCE162" s="4"/>
      <c r="CCF162" s="4"/>
      <c r="CCG162" s="4"/>
      <c r="CCH162" s="4"/>
      <c r="CCI162" s="4"/>
      <c r="CCJ162" s="4"/>
      <c r="CCK162" s="4"/>
      <c r="CCL162" s="4"/>
      <c r="CCM162" s="4"/>
      <c r="CCN162" s="4"/>
      <c r="CCO162" s="4"/>
      <c r="CCP162" s="4"/>
      <c r="CCQ162" s="4"/>
      <c r="CCR162" s="4"/>
      <c r="CCS162" s="4"/>
      <c r="CCT162" s="4"/>
      <c r="CCU162" s="4"/>
      <c r="CCV162" s="4"/>
      <c r="CCW162" s="4"/>
      <c r="CCX162" s="4"/>
      <c r="CCY162" s="4"/>
      <c r="CCZ162" s="4"/>
      <c r="CDA162" s="4"/>
      <c r="CDB162" s="4"/>
      <c r="CDC162" s="4"/>
      <c r="CDD162" s="4"/>
      <c r="CDE162" s="4"/>
      <c r="CDF162" s="4"/>
      <c r="CDG162" s="4"/>
      <c r="CDH162" s="4"/>
      <c r="CDI162" s="4"/>
      <c r="CDJ162" s="4"/>
      <c r="CDK162" s="4"/>
      <c r="CDL162" s="4"/>
      <c r="CDM162" s="4"/>
      <c r="CDN162" s="4"/>
      <c r="CDO162" s="4"/>
      <c r="CDP162" s="4"/>
      <c r="CDQ162" s="4"/>
      <c r="CDR162" s="4"/>
      <c r="CDS162" s="4"/>
      <c r="CDT162" s="4"/>
      <c r="CDU162" s="4"/>
      <c r="CDV162" s="4"/>
      <c r="CDW162" s="4"/>
      <c r="CDX162" s="4"/>
      <c r="CDY162" s="4"/>
      <c r="CDZ162" s="4"/>
      <c r="CEA162" s="4"/>
      <c r="CEB162" s="4"/>
      <c r="CEC162" s="4"/>
      <c r="CED162" s="4"/>
      <c r="CEE162" s="4"/>
      <c r="CEF162" s="4"/>
      <c r="CEG162" s="4"/>
      <c r="CEH162" s="4"/>
      <c r="CEI162" s="4"/>
      <c r="CEJ162" s="4"/>
      <c r="CEK162" s="4"/>
      <c r="CEL162" s="4"/>
      <c r="CEM162" s="4"/>
      <c r="CEN162" s="4"/>
      <c r="CEO162" s="4"/>
      <c r="CEP162" s="4"/>
      <c r="CEQ162" s="4"/>
      <c r="CER162" s="4"/>
      <c r="CES162" s="4"/>
      <c r="CET162" s="4"/>
      <c r="CEU162" s="4"/>
      <c r="CEV162" s="4"/>
      <c r="CEW162" s="4"/>
      <c r="CEX162" s="4"/>
      <c r="CEY162" s="4"/>
      <c r="CEZ162" s="4"/>
      <c r="CFA162" s="4"/>
      <c r="CFB162" s="4"/>
      <c r="CFC162" s="4"/>
      <c r="CFD162" s="4"/>
      <c r="CFE162" s="4"/>
      <c r="CFF162" s="4"/>
      <c r="CFG162" s="4"/>
      <c r="CFH162" s="4"/>
      <c r="CFI162" s="4"/>
      <c r="CFJ162" s="4"/>
      <c r="CFK162" s="4"/>
      <c r="CFL162" s="4"/>
      <c r="CFM162" s="4"/>
      <c r="CFN162" s="4"/>
      <c r="CFO162" s="4"/>
      <c r="CFP162" s="4"/>
      <c r="CFQ162" s="4"/>
      <c r="CFR162" s="4"/>
      <c r="CFS162" s="4"/>
      <c r="CFT162" s="4"/>
      <c r="CFU162" s="4"/>
      <c r="CFV162" s="4"/>
      <c r="CFW162" s="4"/>
      <c r="CFX162" s="4"/>
      <c r="CFY162" s="4"/>
      <c r="CFZ162" s="4"/>
      <c r="CGA162" s="4"/>
      <c r="CGB162" s="4"/>
      <c r="CGC162" s="4"/>
      <c r="CGD162" s="4"/>
      <c r="CGE162" s="4"/>
      <c r="CGF162" s="4"/>
      <c r="CGG162" s="4"/>
      <c r="CGH162" s="4"/>
      <c r="CGI162" s="4"/>
      <c r="CGJ162" s="4"/>
      <c r="CGK162" s="4"/>
      <c r="CGL162" s="4"/>
      <c r="CGM162" s="4"/>
      <c r="CGN162" s="4"/>
      <c r="CGO162" s="4"/>
      <c r="CGP162" s="4"/>
      <c r="CGQ162" s="4"/>
      <c r="CGR162" s="4"/>
      <c r="CGS162" s="4"/>
      <c r="CGT162" s="4"/>
      <c r="CGU162" s="4"/>
      <c r="CGV162" s="4"/>
      <c r="CGW162" s="4"/>
      <c r="CGX162" s="4"/>
      <c r="CGY162" s="4"/>
      <c r="CGZ162" s="4"/>
      <c r="CHA162" s="4"/>
      <c r="CHB162" s="4"/>
      <c r="CHC162" s="4"/>
      <c r="CHD162" s="4"/>
      <c r="CHE162" s="4"/>
      <c r="CHF162" s="4"/>
      <c r="CHG162" s="4"/>
      <c r="CHH162" s="4"/>
      <c r="CHI162" s="4"/>
      <c r="CHJ162" s="4"/>
      <c r="CHK162" s="4"/>
      <c r="CHL162" s="4"/>
      <c r="CHM162" s="4"/>
      <c r="CHN162" s="4"/>
      <c r="CHO162" s="4"/>
      <c r="CHP162" s="4"/>
      <c r="CHQ162" s="4"/>
      <c r="CHR162" s="4"/>
      <c r="CHS162" s="4"/>
      <c r="CHT162" s="4"/>
      <c r="CHU162" s="4"/>
      <c r="CHV162" s="4"/>
      <c r="CHW162" s="4"/>
      <c r="CHX162" s="4"/>
      <c r="CHY162" s="4"/>
      <c r="CHZ162" s="4"/>
      <c r="CIA162" s="4"/>
      <c r="CIB162" s="4"/>
      <c r="CIC162" s="4"/>
      <c r="CID162" s="4"/>
      <c r="CIE162" s="4"/>
      <c r="CIF162" s="4"/>
      <c r="CIG162" s="4"/>
      <c r="CIH162" s="4"/>
      <c r="CII162" s="4"/>
      <c r="CIJ162" s="4"/>
      <c r="CIK162" s="4"/>
      <c r="CIL162" s="4"/>
      <c r="CIM162" s="4"/>
      <c r="CIN162" s="4"/>
      <c r="CIO162" s="4"/>
      <c r="CIP162" s="4"/>
      <c r="CIQ162" s="4"/>
      <c r="CIR162" s="4"/>
      <c r="CIS162" s="4"/>
      <c r="CIT162" s="4"/>
      <c r="CIU162" s="4"/>
      <c r="CIV162" s="4"/>
      <c r="CIW162" s="4"/>
      <c r="CIX162" s="4"/>
      <c r="CIY162" s="4"/>
      <c r="CIZ162" s="4"/>
      <c r="CJA162" s="4"/>
      <c r="CJB162" s="4"/>
      <c r="CJC162" s="4"/>
      <c r="CJD162" s="4"/>
      <c r="CJE162" s="4"/>
      <c r="CJF162" s="4"/>
      <c r="CJG162" s="4"/>
      <c r="CJH162" s="4"/>
      <c r="CJI162" s="4"/>
      <c r="CJJ162" s="4"/>
      <c r="CJK162" s="4"/>
      <c r="CJL162" s="4"/>
      <c r="CJM162" s="4"/>
      <c r="CJN162" s="4"/>
      <c r="CJO162" s="4"/>
      <c r="CJP162" s="4"/>
      <c r="CJQ162" s="4"/>
      <c r="CJR162" s="4"/>
      <c r="CJS162" s="4"/>
      <c r="CJT162" s="4"/>
      <c r="CJU162" s="4"/>
      <c r="CJV162" s="4"/>
      <c r="CJW162" s="4"/>
      <c r="CJX162" s="4"/>
      <c r="CJY162" s="4"/>
      <c r="CJZ162" s="4"/>
      <c r="CKA162" s="4"/>
      <c r="CKB162" s="4"/>
      <c r="CKC162" s="4"/>
      <c r="CKD162" s="4"/>
      <c r="CKE162" s="4"/>
      <c r="CKF162" s="4"/>
      <c r="CKG162" s="4"/>
      <c r="CKH162" s="4"/>
      <c r="CKI162" s="4"/>
      <c r="CKJ162" s="4"/>
      <c r="CKK162" s="4"/>
      <c r="CKL162" s="4"/>
      <c r="CKM162" s="4"/>
      <c r="CKN162" s="4"/>
      <c r="CKO162" s="4"/>
      <c r="CKP162" s="4"/>
      <c r="CKQ162" s="4"/>
      <c r="CKR162" s="4"/>
      <c r="CKS162" s="4"/>
      <c r="CKT162" s="4"/>
      <c r="CKU162" s="4"/>
      <c r="CKV162" s="4"/>
      <c r="CKW162" s="4"/>
      <c r="CKX162" s="4"/>
      <c r="CKY162" s="4"/>
      <c r="CKZ162" s="4"/>
      <c r="CLA162" s="4"/>
      <c r="CLB162" s="4"/>
      <c r="CLC162" s="4"/>
      <c r="CLD162" s="4"/>
      <c r="CLE162" s="4"/>
      <c r="CLF162" s="4"/>
      <c r="CLG162" s="4"/>
      <c r="CLH162" s="4"/>
      <c r="CLI162" s="4"/>
      <c r="CLJ162" s="4"/>
      <c r="CLK162" s="4"/>
      <c r="CLL162" s="4"/>
      <c r="CLM162" s="4"/>
      <c r="CLN162" s="4"/>
      <c r="CLO162" s="4"/>
      <c r="CLP162" s="4"/>
      <c r="CLQ162" s="4"/>
      <c r="CLR162" s="4"/>
      <c r="CLS162" s="4"/>
      <c r="CLT162" s="4"/>
      <c r="CLU162" s="4"/>
      <c r="CLV162" s="4"/>
      <c r="CLW162" s="4"/>
      <c r="CLX162" s="4"/>
      <c r="CLY162" s="4"/>
      <c r="CLZ162" s="4"/>
      <c r="CMA162" s="4"/>
      <c r="CMB162" s="4"/>
      <c r="CMC162" s="4"/>
      <c r="CMD162" s="4"/>
      <c r="CME162" s="4"/>
      <c r="CMF162" s="4"/>
      <c r="CMG162" s="4"/>
      <c r="CMH162" s="4"/>
      <c r="CMI162" s="4"/>
      <c r="CMJ162" s="4"/>
      <c r="CMK162" s="4"/>
      <c r="CML162" s="4"/>
      <c r="CMM162" s="4"/>
      <c r="CMN162" s="4"/>
      <c r="CMO162" s="4"/>
      <c r="CMP162" s="4"/>
      <c r="CMQ162" s="4"/>
      <c r="CMR162" s="4"/>
      <c r="CMS162" s="4"/>
      <c r="CMT162" s="4"/>
      <c r="CMU162" s="4"/>
      <c r="CMV162" s="4"/>
      <c r="CMW162" s="4"/>
      <c r="CMX162" s="4"/>
      <c r="CMY162" s="4"/>
      <c r="CMZ162" s="4"/>
      <c r="CNA162" s="4"/>
      <c r="CNB162" s="4"/>
      <c r="CNC162" s="4"/>
      <c r="CND162" s="4"/>
      <c r="CNE162" s="4"/>
      <c r="CNF162" s="4"/>
      <c r="CNG162" s="4"/>
      <c r="CNH162" s="4"/>
      <c r="CNI162" s="4"/>
      <c r="CNJ162" s="4"/>
      <c r="CNK162" s="4"/>
      <c r="CNL162" s="4"/>
      <c r="CNM162" s="4"/>
      <c r="CNN162" s="4"/>
      <c r="CNO162" s="4"/>
      <c r="CNP162" s="4"/>
      <c r="CNQ162" s="4"/>
      <c r="CNR162" s="4"/>
      <c r="CNS162" s="4"/>
      <c r="CNT162" s="4"/>
      <c r="CNU162" s="4"/>
      <c r="CNV162" s="4"/>
      <c r="CNW162" s="4"/>
      <c r="CNX162" s="4"/>
      <c r="CNY162" s="4"/>
      <c r="CNZ162" s="4"/>
      <c r="COA162" s="4"/>
      <c r="COB162" s="4"/>
      <c r="COC162" s="4"/>
      <c r="COD162" s="4"/>
      <c r="COE162" s="4"/>
      <c r="COF162" s="4"/>
      <c r="COG162" s="4"/>
      <c r="COH162" s="4"/>
      <c r="COI162" s="4"/>
      <c r="COJ162" s="4"/>
      <c r="COK162" s="4"/>
      <c r="COL162" s="4"/>
      <c r="COM162" s="4"/>
      <c r="CON162" s="4"/>
      <c r="COO162" s="4"/>
      <c r="COP162" s="4"/>
      <c r="COQ162" s="4"/>
      <c r="COR162" s="4"/>
      <c r="COS162" s="4"/>
      <c r="COT162" s="4"/>
      <c r="COU162" s="4"/>
      <c r="COV162" s="4"/>
      <c r="COW162" s="4"/>
      <c r="COX162" s="4"/>
      <c r="COY162" s="4"/>
      <c r="COZ162" s="4"/>
      <c r="CPA162" s="4"/>
      <c r="CPB162" s="4"/>
      <c r="CPC162" s="4"/>
      <c r="CPD162" s="4"/>
      <c r="CPE162" s="4"/>
      <c r="CPF162" s="4"/>
      <c r="CPG162" s="4"/>
      <c r="CPH162" s="4"/>
      <c r="CPI162" s="4"/>
      <c r="CPJ162" s="4"/>
      <c r="CPK162" s="4"/>
      <c r="CPL162" s="4"/>
      <c r="CPM162" s="4"/>
      <c r="CPN162" s="4"/>
      <c r="CPO162" s="4"/>
      <c r="CPP162" s="4"/>
      <c r="CPQ162" s="4"/>
      <c r="CPR162" s="4"/>
      <c r="CPS162" s="4"/>
      <c r="CPT162" s="4"/>
      <c r="CPU162" s="4"/>
      <c r="CPV162" s="4"/>
      <c r="CPW162" s="4"/>
      <c r="CPX162" s="4"/>
      <c r="CPY162" s="4"/>
      <c r="CPZ162" s="4"/>
      <c r="CQA162" s="4"/>
      <c r="CQB162" s="4"/>
      <c r="CQC162" s="4"/>
      <c r="CQD162" s="4"/>
      <c r="CQE162" s="4"/>
      <c r="CQF162" s="4"/>
      <c r="CQG162" s="4"/>
      <c r="CQH162" s="4"/>
      <c r="CQI162" s="4"/>
      <c r="CQJ162" s="4"/>
      <c r="CQK162" s="4"/>
      <c r="CQL162" s="4"/>
      <c r="CQM162" s="4"/>
      <c r="CQN162" s="4"/>
      <c r="CQO162" s="4"/>
      <c r="CQP162" s="4"/>
      <c r="CQQ162" s="4"/>
      <c r="CQR162" s="4"/>
      <c r="CQS162" s="4"/>
      <c r="CQT162" s="4"/>
      <c r="CQU162" s="4"/>
      <c r="CQV162" s="4"/>
      <c r="CQW162" s="4"/>
      <c r="CQX162" s="4"/>
      <c r="CQY162" s="4"/>
      <c r="CQZ162" s="4"/>
      <c r="CRA162" s="4"/>
      <c r="CRB162" s="4"/>
      <c r="CRC162" s="4"/>
      <c r="CRD162" s="4"/>
      <c r="CRE162" s="4"/>
      <c r="CRF162" s="4"/>
      <c r="CRG162" s="4"/>
      <c r="CRH162" s="4"/>
      <c r="CRI162" s="4"/>
      <c r="CRJ162" s="4"/>
      <c r="CRK162" s="4"/>
      <c r="CRL162" s="4"/>
      <c r="CRM162" s="4"/>
      <c r="CRN162" s="4"/>
      <c r="CRO162" s="4"/>
      <c r="CRP162" s="4"/>
      <c r="CRQ162" s="4"/>
      <c r="CRR162" s="4"/>
      <c r="CRS162" s="4"/>
      <c r="CRT162" s="4"/>
      <c r="CRU162" s="4"/>
      <c r="CRV162" s="4"/>
      <c r="CRW162" s="4"/>
      <c r="CRX162" s="4"/>
      <c r="CRY162" s="4"/>
      <c r="CRZ162" s="4"/>
      <c r="CSA162" s="4"/>
      <c r="CSB162" s="4"/>
      <c r="CSC162" s="4"/>
      <c r="CSD162" s="4"/>
      <c r="CSE162" s="4"/>
      <c r="CSF162" s="4"/>
      <c r="CSG162" s="4"/>
      <c r="CSH162" s="4"/>
      <c r="CSI162" s="4"/>
      <c r="CSJ162" s="4"/>
      <c r="CSK162" s="4"/>
      <c r="CSL162" s="4"/>
      <c r="CSM162" s="4"/>
      <c r="CSN162" s="4"/>
      <c r="CSO162" s="4"/>
      <c r="CSP162" s="4"/>
      <c r="CSQ162" s="4"/>
      <c r="CSR162" s="4"/>
      <c r="CSS162" s="4"/>
      <c r="CST162" s="4"/>
      <c r="CSU162" s="4"/>
      <c r="CSV162" s="4"/>
      <c r="CSW162" s="4"/>
      <c r="CSX162" s="4"/>
      <c r="CSY162" s="4"/>
      <c r="CSZ162" s="4"/>
      <c r="CTA162" s="4"/>
      <c r="CTB162" s="4"/>
      <c r="CTC162" s="4"/>
      <c r="CTD162" s="4"/>
      <c r="CTE162" s="4"/>
      <c r="CTF162" s="4"/>
      <c r="CTG162" s="4"/>
      <c r="CTH162" s="4"/>
      <c r="CTI162" s="4"/>
      <c r="CTJ162" s="4"/>
      <c r="CTK162" s="4"/>
      <c r="CTL162" s="4"/>
      <c r="CTM162" s="4"/>
      <c r="CTN162" s="4"/>
      <c r="CTO162" s="4"/>
      <c r="CTP162" s="4"/>
      <c r="CTQ162" s="4"/>
      <c r="CTR162" s="4"/>
      <c r="CTS162" s="4"/>
      <c r="CTT162" s="4"/>
      <c r="CTU162" s="4"/>
      <c r="CTV162" s="4"/>
      <c r="CTW162" s="4"/>
      <c r="CTX162" s="4"/>
      <c r="CTY162" s="4"/>
      <c r="CTZ162" s="4"/>
      <c r="CUA162" s="4"/>
      <c r="CUB162" s="4"/>
      <c r="CUC162" s="4"/>
      <c r="CUD162" s="4"/>
      <c r="CUE162" s="4"/>
      <c r="CUF162" s="4"/>
      <c r="CUG162" s="4"/>
      <c r="CUH162" s="4"/>
      <c r="CUI162" s="4"/>
      <c r="CUJ162" s="4"/>
      <c r="CUK162" s="4"/>
      <c r="CUL162" s="4"/>
      <c r="CUM162" s="4"/>
      <c r="CUN162" s="4"/>
      <c r="CUO162" s="4"/>
      <c r="CUP162" s="4"/>
      <c r="CUQ162" s="4"/>
      <c r="CUR162" s="4"/>
      <c r="CUS162" s="4"/>
      <c r="CUT162" s="4"/>
      <c r="CUU162" s="4"/>
      <c r="CUV162" s="4"/>
      <c r="CUW162" s="4"/>
      <c r="CUX162" s="4"/>
      <c r="CUY162" s="4"/>
      <c r="CUZ162" s="4"/>
      <c r="CVA162" s="4"/>
      <c r="CVB162" s="4"/>
      <c r="CVC162" s="4"/>
      <c r="CVD162" s="4"/>
      <c r="CVE162" s="4"/>
      <c r="CVF162" s="4"/>
      <c r="CVG162" s="4"/>
      <c r="CVH162" s="4"/>
      <c r="CVI162" s="4"/>
      <c r="CVJ162" s="4"/>
      <c r="CVK162" s="4"/>
      <c r="CVL162" s="4"/>
      <c r="CVM162" s="4"/>
      <c r="CVN162" s="4"/>
      <c r="CVO162" s="4"/>
      <c r="CVP162" s="4"/>
      <c r="CVQ162" s="4"/>
      <c r="CVR162" s="4"/>
      <c r="CVS162" s="4"/>
      <c r="CVT162" s="4"/>
      <c r="CVU162" s="4"/>
      <c r="CVV162" s="4"/>
      <c r="CVW162" s="4"/>
      <c r="CVX162" s="4"/>
      <c r="CVY162" s="4"/>
      <c r="CVZ162" s="4"/>
      <c r="CWA162" s="4"/>
      <c r="CWB162" s="4"/>
      <c r="CWC162" s="4"/>
      <c r="CWD162" s="4"/>
      <c r="CWE162" s="4"/>
      <c r="CWF162" s="4"/>
      <c r="CWG162" s="4"/>
      <c r="CWH162" s="4"/>
      <c r="CWI162" s="4"/>
      <c r="CWJ162" s="4"/>
      <c r="CWK162" s="4"/>
      <c r="CWL162" s="4"/>
      <c r="CWM162" s="4"/>
      <c r="CWN162" s="4"/>
      <c r="CWO162" s="4"/>
      <c r="CWP162" s="4"/>
      <c r="CWQ162" s="4"/>
      <c r="CWR162" s="4"/>
      <c r="CWS162" s="4"/>
      <c r="CWT162" s="4"/>
      <c r="CWU162" s="4"/>
      <c r="CWV162" s="4"/>
      <c r="CWW162" s="4"/>
      <c r="CWX162" s="4"/>
      <c r="CWY162" s="4"/>
      <c r="CWZ162" s="4"/>
      <c r="CXA162" s="4"/>
      <c r="CXB162" s="4"/>
      <c r="CXC162" s="4"/>
      <c r="CXD162" s="4"/>
      <c r="CXE162" s="4"/>
      <c r="CXF162" s="4"/>
      <c r="CXG162" s="4"/>
      <c r="CXH162" s="4"/>
      <c r="CXI162" s="4"/>
      <c r="CXJ162" s="4"/>
      <c r="CXK162" s="4"/>
      <c r="CXL162" s="4"/>
      <c r="CXM162" s="4"/>
      <c r="CXN162" s="4"/>
      <c r="CXO162" s="4"/>
      <c r="CXP162" s="4"/>
      <c r="CXQ162" s="4"/>
      <c r="CXR162" s="4"/>
      <c r="CXS162" s="4"/>
      <c r="CXT162" s="4"/>
      <c r="CXU162" s="4"/>
      <c r="CXV162" s="4"/>
      <c r="CXW162" s="4"/>
      <c r="CXX162" s="4"/>
      <c r="CXY162" s="4"/>
      <c r="CXZ162" s="4"/>
      <c r="CYA162" s="4"/>
      <c r="CYB162" s="4"/>
      <c r="CYC162" s="4"/>
      <c r="CYD162" s="4"/>
      <c r="CYE162" s="4"/>
      <c r="CYF162" s="4"/>
      <c r="CYG162" s="4"/>
      <c r="CYH162" s="4"/>
      <c r="CYI162" s="4"/>
      <c r="CYJ162" s="4"/>
      <c r="CYK162" s="4"/>
      <c r="CYL162" s="4"/>
      <c r="CYM162" s="4"/>
      <c r="CYN162" s="4"/>
      <c r="CYO162" s="4"/>
      <c r="CYP162" s="4"/>
      <c r="CYQ162" s="4"/>
      <c r="CYR162" s="4"/>
      <c r="CYS162" s="4"/>
      <c r="CYT162" s="4"/>
      <c r="CYU162" s="4"/>
      <c r="CYV162" s="4"/>
      <c r="CYW162" s="4"/>
      <c r="CYX162" s="4"/>
      <c r="CYY162" s="4"/>
      <c r="CYZ162" s="4"/>
      <c r="CZA162" s="4"/>
      <c r="CZB162" s="4"/>
      <c r="CZC162" s="4"/>
      <c r="CZD162" s="4"/>
      <c r="CZE162" s="4"/>
      <c r="CZF162" s="4"/>
      <c r="CZG162" s="4"/>
      <c r="CZH162" s="4"/>
      <c r="CZI162" s="4"/>
      <c r="CZJ162" s="4"/>
      <c r="CZK162" s="4"/>
      <c r="CZL162" s="4"/>
      <c r="CZM162" s="4"/>
      <c r="CZN162" s="4"/>
      <c r="CZO162" s="4"/>
      <c r="CZP162" s="4"/>
      <c r="CZQ162" s="4"/>
      <c r="CZR162" s="4"/>
      <c r="CZS162" s="4"/>
      <c r="CZT162" s="4"/>
      <c r="CZU162" s="4"/>
      <c r="CZV162" s="4"/>
      <c r="CZW162" s="4"/>
      <c r="CZX162" s="4"/>
      <c r="CZY162" s="4"/>
      <c r="CZZ162" s="4"/>
      <c r="DAA162" s="4"/>
      <c r="DAB162" s="4"/>
      <c r="DAC162" s="4"/>
      <c r="DAD162" s="4"/>
      <c r="DAE162" s="4"/>
      <c r="DAF162" s="4"/>
      <c r="DAG162" s="4"/>
      <c r="DAH162" s="4"/>
      <c r="DAI162" s="4"/>
      <c r="DAJ162" s="4"/>
      <c r="DAK162" s="4"/>
      <c r="DAL162" s="4"/>
      <c r="DAM162" s="4"/>
      <c r="DAN162" s="4"/>
      <c r="DAO162" s="4"/>
      <c r="DAP162" s="4"/>
      <c r="DAQ162" s="4"/>
      <c r="DAR162" s="4"/>
      <c r="DAS162" s="4"/>
      <c r="DAT162" s="4"/>
      <c r="DAU162" s="4"/>
      <c r="DAV162" s="4"/>
      <c r="DAW162" s="4"/>
      <c r="DAX162" s="4"/>
      <c r="DAY162" s="4"/>
      <c r="DAZ162" s="4"/>
      <c r="DBA162" s="4"/>
      <c r="DBB162" s="4"/>
      <c r="DBC162" s="4"/>
      <c r="DBD162" s="4"/>
      <c r="DBE162" s="4"/>
      <c r="DBF162" s="4"/>
      <c r="DBG162" s="4"/>
      <c r="DBH162" s="4"/>
      <c r="DBI162" s="4"/>
      <c r="DBJ162" s="4"/>
      <c r="DBK162" s="4"/>
      <c r="DBL162" s="4"/>
      <c r="DBM162" s="4"/>
      <c r="DBN162" s="4"/>
      <c r="DBO162" s="4"/>
      <c r="DBP162" s="4"/>
      <c r="DBQ162" s="4"/>
      <c r="DBR162" s="4"/>
      <c r="DBS162" s="4"/>
      <c r="DBT162" s="4"/>
      <c r="DBU162" s="4"/>
      <c r="DBV162" s="4"/>
      <c r="DBW162" s="4"/>
      <c r="DBX162" s="4"/>
      <c r="DBY162" s="4"/>
      <c r="DBZ162" s="4"/>
      <c r="DCA162" s="4"/>
      <c r="DCB162" s="4"/>
      <c r="DCC162" s="4"/>
      <c r="DCD162" s="4"/>
      <c r="DCE162" s="4"/>
      <c r="DCF162" s="4"/>
      <c r="DCG162" s="4"/>
      <c r="DCH162" s="4"/>
      <c r="DCI162" s="4"/>
      <c r="DCJ162" s="4"/>
      <c r="DCK162" s="4"/>
      <c r="DCL162" s="4"/>
      <c r="DCM162" s="4"/>
      <c r="DCN162" s="4"/>
      <c r="DCO162" s="4"/>
      <c r="DCP162" s="4"/>
      <c r="DCQ162" s="4"/>
      <c r="DCR162" s="4"/>
      <c r="DCS162" s="4"/>
      <c r="DCT162" s="4"/>
      <c r="DCU162" s="4"/>
      <c r="DCV162" s="4"/>
      <c r="DCW162" s="4"/>
      <c r="DCX162" s="4"/>
      <c r="DCY162" s="4"/>
      <c r="DCZ162" s="4"/>
      <c r="DDA162" s="4"/>
      <c r="DDB162" s="4"/>
      <c r="DDC162" s="4"/>
      <c r="DDD162" s="4"/>
      <c r="DDE162" s="4"/>
      <c r="DDF162" s="4"/>
      <c r="DDG162" s="4"/>
      <c r="DDH162" s="4"/>
      <c r="DDI162" s="4"/>
      <c r="DDJ162" s="4"/>
      <c r="DDK162" s="4"/>
      <c r="DDL162" s="4"/>
      <c r="DDM162" s="4"/>
      <c r="DDN162" s="4"/>
      <c r="DDO162" s="4"/>
      <c r="DDP162" s="4"/>
      <c r="DDQ162" s="4"/>
      <c r="DDR162" s="4"/>
      <c r="DDS162" s="4"/>
      <c r="DDT162" s="4"/>
      <c r="DDU162" s="4"/>
      <c r="DDV162" s="4"/>
      <c r="DDW162" s="4"/>
      <c r="DDX162" s="4"/>
      <c r="DDY162" s="4"/>
      <c r="DDZ162" s="4"/>
      <c r="DEA162" s="4"/>
      <c r="DEB162" s="4"/>
      <c r="DEC162" s="4"/>
      <c r="DED162" s="4"/>
      <c r="DEE162" s="4"/>
      <c r="DEF162" s="4"/>
      <c r="DEG162" s="4"/>
      <c r="DEH162" s="4"/>
      <c r="DEI162" s="4"/>
      <c r="DEJ162" s="4"/>
      <c r="DEK162" s="4"/>
      <c r="DEL162" s="4"/>
      <c r="DEM162" s="4"/>
      <c r="DEN162" s="4"/>
      <c r="DEO162" s="4"/>
      <c r="DEP162" s="4"/>
      <c r="DEQ162" s="4"/>
      <c r="DER162" s="4"/>
      <c r="DES162" s="4"/>
      <c r="DET162" s="4"/>
      <c r="DEU162" s="4"/>
      <c r="DEV162" s="4"/>
      <c r="DEW162" s="4"/>
      <c r="DEX162" s="4"/>
      <c r="DEY162" s="4"/>
      <c r="DEZ162" s="4"/>
      <c r="DFA162" s="4"/>
      <c r="DFB162" s="4"/>
      <c r="DFC162" s="4"/>
      <c r="DFD162" s="4"/>
      <c r="DFE162" s="4"/>
      <c r="DFF162" s="4"/>
      <c r="DFG162" s="4"/>
      <c r="DFH162" s="4"/>
      <c r="DFI162" s="4"/>
      <c r="DFJ162" s="4"/>
      <c r="DFK162" s="4"/>
      <c r="DFL162" s="4"/>
      <c r="DFM162" s="4"/>
      <c r="DFN162" s="4"/>
      <c r="DFO162" s="4"/>
      <c r="DFP162" s="4"/>
      <c r="DFQ162" s="4"/>
      <c r="DFR162" s="4"/>
      <c r="DFS162" s="4"/>
      <c r="DFT162" s="4"/>
      <c r="DFU162" s="4"/>
      <c r="DFV162" s="4"/>
      <c r="DFW162" s="4"/>
      <c r="DFX162" s="4"/>
      <c r="DFY162" s="4"/>
      <c r="DFZ162" s="4"/>
      <c r="DGA162" s="4"/>
      <c r="DGB162" s="4"/>
      <c r="DGC162" s="4"/>
      <c r="DGD162" s="4"/>
      <c r="DGE162" s="4"/>
      <c r="DGF162" s="4"/>
      <c r="DGG162" s="4"/>
      <c r="DGH162" s="4"/>
      <c r="DGI162" s="4"/>
      <c r="DGJ162" s="4"/>
      <c r="DGK162" s="4"/>
      <c r="DGL162" s="4"/>
      <c r="DGM162" s="4"/>
      <c r="DGN162" s="4"/>
      <c r="DGO162" s="4"/>
      <c r="DGP162" s="4"/>
      <c r="DGQ162" s="4"/>
      <c r="DGR162" s="4"/>
      <c r="DGS162" s="4"/>
      <c r="DGT162" s="4"/>
      <c r="DGU162" s="4"/>
      <c r="DGV162" s="4"/>
      <c r="DGW162" s="4"/>
      <c r="DGX162" s="4"/>
      <c r="DGY162" s="4"/>
      <c r="DGZ162" s="4"/>
      <c r="DHA162" s="4"/>
      <c r="DHB162" s="4"/>
      <c r="DHC162" s="4"/>
      <c r="DHD162" s="4"/>
      <c r="DHE162" s="4"/>
      <c r="DHF162" s="4"/>
      <c r="DHG162" s="4"/>
      <c r="DHH162" s="4"/>
      <c r="DHI162" s="4"/>
      <c r="DHJ162" s="4"/>
      <c r="DHK162" s="4"/>
      <c r="DHL162" s="4"/>
      <c r="DHM162" s="4"/>
      <c r="DHN162" s="4"/>
      <c r="DHO162" s="4"/>
      <c r="DHP162" s="4"/>
      <c r="DHQ162" s="4"/>
      <c r="DHR162" s="4"/>
      <c r="DHS162" s="4"/>
      <c r="DHT162" s="4"/>
      <c r="DHU162" s="4"/>
      <c r="DHV162" s="4"/>
      <c r="DHW162" s="4"/>
      <c r="DHX162" s="4"/>
      <c r="DHY162" s="4"/>
      <c r="DHZ162" s="4"/>
      <c r="DIA162" s="4"/>
      <c r="DIB162" s="4"/>
      <c r="DIC162" s="4"/>
      <c r="DID162" s="4"/>
      <c r="DIE162" s="4"/>
      <c r="DIF162" s="4"/>
      <c r="DIG162" s="4"/>
      <c r="DIH162" s="4"/>
      <c r="DII162" s="4"/>
      <c r="DIJ162" s="4"/>
      <c r="DIK162" s="4"/>
      <c r="DIL162" s="4"/>
      <c r="DIM162" s="4"/>
      <c r="DIN162" s="4"/>
      <c r="DIO162" s="4"/>
      <c r="DIP162" s="4"/>
      <c r="DIQ162" s="4"/>
      <c r="DIR162" s="4"/>
      <c r="DIS162" s="4"/>
      <c r="DIT162" s="4"/>
      <c r="DIU162" s="4"/>
      <c r="DIV162" s="4"/>
      <c r="DIW162" s="4"/>
      <c r="DIX162" s="4"/>
      <c r="DIY162" s="4"/>
      <c r="DIZ162" s="4"/>
      <c r="DJA162" s="4"/>
      <c r="DJB162" s="4"/>
      <c r="DJC162" s="4"/>
      <c r="DJD162" s="4"/>
      <c r="DJE162" s="4"/>
      <c r="DJF162" s="4"/>
      <c r="DJG162" s="4"/>
      <c r="DJH162" s="4"/>
      <c r="DJI162" s="4"/>
      <c r="DJJ162" s="4"/>
      <c r="DJK162" s="4"/>
      <c r="DJL162" s="4"/>
      <c r="DJM162" s="4"/>
      <c r="DJN162" s="4"/>
      <c r="DJO162" s="4"/>
      <c r="DJP162" s="4"/>
      <c r="DJQ162" s="4"/>
      <c r="DJR162" s="4"/>
      <c r="DJS162" s="4"/>
      <c r="DJT162" s="4"/>
      <c r="DJU162" s="4"/>
      <c r="DJV162" s="4"/>
      <c r="DJW162" s="4"/>
      <c r="DJX162" s="4"/>
      <c r="DJY162" s="4"/>
      <c r="DJZ162" s="4"/>
      <c r="DKA162" s="4"/>
      <c r="DKB162" s="4"/>
      <c r="DKC162" s="4"/>
      <c r="DKD162" s="4"/>
      <c r="DKE162" s="4"/>
      <c r="DKF162" s="4"/>
      <c r="DKG162" s="4"/>
      <c r="DKH162" s="4"/>
      <c r="DKI162" s="4"/>
      <c r="DKJ162" s="4"/>
      <c r="DKK162" s="4"/>
      <c r="DKL162" s="4"/>
      <c r="DKM162" s="4"/>
      <c r="DKN162" s="4"/>
      <c r="DKO162" s="4"/>
      <c r="DKP162" s="4"/>
      <c r="DKQ162" s="4"/>
      <c r="DKR162" s="4"/>
      <c r="DKS162" s="4"/>
      <c r="DKT162" s="4"/>
      <c r="DKU162" s="4"/>
      <c r="DKV162" s="4"/>
      <c r="DKW162" s="4"/>
      <c r="DKX162" s="4"/>
      <c r="DKY162" s="4"/>
      <c r="DKZ162" s="4"/>
      <c r="DLA162" s="4"/>
      <c r="DLB162" s="4"/>
      <c r="DLC162" s="4"/>
      <c r="DLD162" s="4"/>
      <c r="DLE162" s="4"/>
      <c r="DLF162" s="4"/>
      <c r="DLG162" s="4"/>
      <c r="DLH162" s="4"/>
      <c r="DLI162" s="4"/>
      <c r="DLJ162" s="4"/>
      <c r="DLK162" s="4"/>
      <c r="DLL162" s="4"/>
      <c r="DLM162" s="4"/>
      <c r="DLN162" s="4"/>
      <c r="DLO162" s="4"/>
      <c r="DLP162" s="4"/>
      <c r="DLQ162" s="4"/>
      <c r="DLR162" s="4"/>
      <c r="DLS162" s="4"/>
      <c r="DLT162" s="4"/>
      <c r="DLU162" s="4"/>
      <c r="DLV162" s="4"/>
      <c r="DLW162" s="4"/>
      <c r="DLX162" s="4"/>
      <c r="DLY162" s="4"/>
      <c r="DLZ162" s="4"/>
      <c r="DMA162" s="4"/>
      <c r="DMB162" s="4"/>
      <c r="DMC162" s="4"/>
      <c r="DMD162" s="4"/>
      <c r="DME162" s="4"/>
      <c r="DMF162" s="4"/>
      <c r="DMG162" s="4"/>
      <c r="DMH162" s="4"/>
      <c r="DMI162" s="4"/>
      <c r="DMJ162" s="4"/>
      <c r="DMK162" s="4"/>
      <c r="DML162" s="4"/>
      <c r="DMM162" s="4"/>
      <c r="DMN162" s="4"/>
      <c r="DMO162" s="4"/>
      <c r="DMP162" s="4"/>
      <c r="DMQ162" s="4"/>
      <c r="DMR162" s="4"/>
      <c r="DMS162" s="4"/>
      <c r="DMT162" s="4"/>
      <c r="DMU162" s="4"/>
      <c r="DMV162" s="4"/>
      <c r="DMW162" s="4"/>
      <c r="DMX162" s="4"/>
      <c r="DMY162" s="4"/>
      <c r="DMZ162" s="4"/>
      <c r="DNA162" s="4"/>
      <c r="DNB162" s="4"/>
      <c r="DNC162" s="4"/>
      <c r="DND162" s="4"/>
      <c r="DNE162" s="4"/>
      <c r="DNF162" s="4"/>
      <c r="DNG162" s="4"/>
      <c r="DNH162" s="4"/>
      <c r="DNI162" s="4"/>
      <c r="DNJ162" s="4"/>
      <c r="DNK162" s="4"/>
      <c r="DNL162" s="4"/>
      <c r="DNM162" s="4"/>
      <c r="DNN162" s="4"/>
      <c r="DNO162" s="4"/>
      <c r="DNP162" s="4"/>
      <c r="DNQ162" s="4"/>
      <c r="DNR162" s="4"/>
      <c r="DNS162" s="4"/>
      <c r="DNT162" s="4"/>
      <c r="DNU162" s="4"/>
      <c r="DNV162" s="4"/>
      <c r="DNW162" s="4"/>
      <c r="DNX162" s="4"/>
      <c r="DNY162" s="4"/>
      <c r="DNZ162" s="4"/>
      <c r="DOA162" s="4"/>
      <c r="DOB162" s="4"/>
      <c r="DOC162" s="4"/>
      <c r="DOD162" s="4"/>
      <c r="DOE162" s="4"/>
      <c r="DOF162" s="4"/>
      <c r="DOG162" s="4"/>
      <c r="DOH162" s="4"/>
      <c r="DOI162" s="4"/>
      <c r="DOJ162" s="4"/>
      <c r="DOK162" s="4"/>
      <c r="DOL162" s="4"/>
      <c r="DOM162" s="4"/>
      <c r="DON162" s="4"/>
      <c r="DOO162" s="4"/>
      <c r="DOP162" s="4"/>
      <c r="DOQ162" s="4"/>
      <c r="DOR162" s="4"/>
      <c r="DOS162" s="4"/>
      <c r="DOT162" s="4"/>
      <c r="DOU162" s="4"/>
      <c r="DOV162" s="4"/>
      <c r="DOW162" s="4"/>
      <c r="DOX162" s="4"/>
      <c r="DOY162" s="4"/>
      <c r="DOZ162" s="4"/>
      <c r="DPA162" s="4"/>
      <c r="DPB162" s="4"/>
      <c r="DPC162" s="4"/>
      <c r="DPD162" s="4"/>
      <c r="DPE162" s="4"/>
      <c r="DPF162" s="4"/>
      <c r="DPG162" s="4"/>
      <c r="DPH162" s="4"/>
      <c r="DPI162" s="4"/>
      <c r="DPJ162" s="4"/>
      <c r="DPK162" s="4"/>
      <c r="DPL162" s="4"/>
      <c r="DPM162" s="4"/>
      <c r="DPN162" s="4"/>
      <c r="DPO162" s="4"/>
      <c r="DPP162" s="4"/>
      <c r="DPQ162" s="4"/>
      <c r="DPR162" s="4"/>
      <c r="DPS162" s="4"/>
      <c r="DPT162" s="4"/>
      <c r="DPU162" s="4"/>
      <c r="DPV162" s="4"/>
      <c r="DPW162" s="4"/>
      <c r="DPX162" s="4"/>
      <c r="DPY162" s="4"/>
      <c r="DPZ162" s="4"/>
      <c r="DQA162" s="4"/>
      <c r="DQB162" s="4"/>
      <c r="DQC162" s="4"/>
      <c r="DQD162" s="4"/>
      <c r="DQE162" s="4"/>
      <c r="DQF162" s="4"/>
      <c r="DQG162" s="4"/>
      <c r="DQH162" s="4"/>
      <c r="DQI162" s="4"/>
      <c r="DQJ162" s="4"/>
      <c r="DQK162" s="4"/>
      <c r="DQL162" s="4"/>
      <c r="DQM162" s="4"/>
      <c r="DQN162" s="4"/>
      <c r="DQO162" s="4"/>
      <c r="DQP162" s="4"/>
      <c r="DQQ162" s="4"/>
      <c r="DQR162" s="4"/>
      <c r="DQS162" s="4"/>
      <c r="DQT162" s="4"/>
      <c r="DQU162" s="4"/>
      <c r="DQV162" s="4"/>
      <c r="DQW162" s="4"/>
      <c r="DQX162" s="4"/>
      <c r="DQY162" s="4"/>
      <c r="DQZ162" s="4"/>
      <c r="DRA162" s="4"/>
      <c r="DRB162" s="4"/>
      <c r="DRC162" s="4"/>
      <c r="DRD162" s="4"/>
      <c r="DRE162" s="4"/>
      <c r="DRF162" s="4"/>
      <c r="DRG162" s="4"/>
      <c r="DRH162" s="4"/>
      <c r="DRI162" s="4"/>
      <c r="DRJ162" s="4"/>
      <c r="DRK162" s="4"/>
      <c r="DRL162" s="4"/>
      <c r="DRM162" s="4"/>
      <c r="DRN162" s="4"/>
      <c r="DRO162" s="4"/>
      <c r="DRP162" s="4"/>
      <c r="DRQ162" s="4"/>
      <c r="DRR162" s="4"/>
      <c r="DRS162" s="4"/>
      <c r="DRT162" s="4"/>
      <c r="DRU162" s="4"/>
      <c r="DRV162" s="4"/>
      <c r="DRW162" s="4"/>
      <c r="DRX162" s="4"/>
      <c r="DRY162" s="4"/>
      <c r="DRZ162" s="4"/>
      <c r="DSA162" s="4"/>
      <c r="DSB162" s="4"/>
      <c r="DSC162" s="4"/>
      <c r="DSD162" s="4"/>
      <c r="DSE162" s="4"/>
      <c r="DSF162" s="4"/>
      <c r="DSG162" s="4"/>
      <c r="DSH162" s="4"/>
      <c r="DSI162" s="4"/>
      <c r="DSJ162" s="4"/>
      <c r="DSK162" s="4"/>
      <c r="DSL162" s="4"/>
      <c r="DSM162" s="4"/>
      <c r="DSN162" s="4"/>
      <c r="DSO162" s="4"/>
      <c r="DSP162" s="4"/>
      <c r="DSQ162" s="4"/>
      <c r="DSR162" s="4"/>
      <c r="DSS162" s="4"/>
      <c r="DST162" s="4"/>
      <c r="DSU162" s="4"/>
      <c r="DSV162" s="4"/>
      <c r="DSW162" s="4"/>
      <c r="DSX162" s="4"/>
      <c r="DSY162" s="4"/>
      <c r="DSZ162" s="4"/>
      <c r="DTA162" s="4"/>
      <c r="DTB162" s="4"/>
      <c r="DTC162" s="4"/>
      <c r="DTD162" s="4"/>
      <c r="DTE162" s="4"/>
      <c r="DTF162" s="4"/>
      <c r="DTG162" s="4"/>
      <c r="DTH162" s="4"/>
      <c r="DTI162" s="4"/>
      <c r="DTJ162" s="4"/>
      <c r="DTK162" s="4"/>
      <c r="DTL162" s="4"/>
      <c r="DTM162" s="4"/>
      <c r="DTN162" s="4"/>
      <c r="DTO162" s="4"/>
      <c r="DTP162" s="4"/>
      <c r="DTQ162" s="4"/>
      <c r="DTR162" s="4"/>
      <c r="DTS162" s="4"/>
      <c r="DTT162" s="4"/>
      <c r="DTU162" s="4"/>
      <c r="DTV162" s="4"/>
      <c r="DTW162" s="4"/>
      <c r="DTX162" s="4"/>
      <c r="DTY162" s="4"/>
      <c r="DTZ162" s="4"/>
      <c r="DUA162" s="4"/>
      <c r="DUB162" s="4"/>
      <c r="DUC162" s="4"/>
      <c r="DUD162" s="4"/>
      <c r="DUE162" s="4"/>
      <c r="DUF162" s="4"/>
      <c r="DUG162" s="4"/>
      <c r="DUH162" s="4"/>
      <c r="DUI162" s="4"/>
      <c r="DUJ162" s="4"/>
      <c r="DUK162" s="4"/>
      <c r="DUL162" s="4"/>
      <c r="DUM162" s="4"/>
      <c r="DUN162" s="4"/>
      <c r="DUO162" s="4"/>
      <c r="DUP162" s="4"/>
      <c r="DUQ162" s="4"/>
      <c r="DUR162" s="4"/>
      <c r="DUS162" s="4"/>
      <c r="DUT162" s="4"/>
      <c r="DUU162" s="4"/>
      <c r="DUV162" s="4"/>
      <c r="DUW162" s="4"/>
      <c r="DUX162" s="4"/>
      <c r="DUY162" s="4"/>
      <c r="DUZ162" s="4"/>
      <c r="DVA162" s="4"/>
      <c r="DVB162" s="4"/>
      <c r="DVC162" s="4"/>
      <c r="DVD162" s="4"/>
      <c r="DVE162" s="4"/>
      <c r="DVF162" s="4"/>
      <c r="DVG162" s="4"/>
      <c r="DVH162" s="4"/>
      <c r="DVI162" s="4"/>
      <c r="DVJ162" s="4"/>
      <c r="DVK162" s="4"/>
      <c r="DVL162" s="4"/>
      <c r="DVM162" s="4"/>
      <c r="DVN162" s="4"/>
      <c r="DVO162" s="4"/>
      <c r="DVP162" s="4"/>
      <c r="DVQ162" s="4"/>
      <c r="DVR162" s="4"/>
      <c r="DVS162" s="4"/>
      <c r="DVT162" s="4"/>
      <c r="DVU162" s="4"/>
      <c r="DVV162" s="4"/>
      <c r="DVW162" s="4"/>
      <c r="DVX162" s="4"/>
      <c r="DVY162" s="4"/>
      <c r="DVZ162" s="4"/>
      <c r="DWA162" s="4"/>
      <c r="DWB162" s="4"/>
      <c r="DWC162" s="4"/>
      <c r="DWD162" s="4"/>
      <c r="DWE162" s="4"/>
      <c r="DWF162" s="4"/>
      <c r="DWG162" s="4"/>
      <c r="DWH162" s="4"/>
      <c r="DWI162" s="4"/>
      <c r="DWJ162" s="4"/>
      <c r="DWK162" s="4"/>
      <c r="DWL162" s="4"/>
      <c r="DWM162" s="4"/>
      <c r="DWN162" s="4"/>
      <c r="DWO162" s="4"/>
      <c r="DWP162" s="4"/>
      <c r="DWQ162" s="4"/>
      <c r="DWR162" s="4"/>
      <c r="DWS162" s="4"/>
      <c r="DWT162" s="4"/>
      <c r="DWU162" s="4"/>
      <c r="DWV162" s="4"/>
      <c r="DWW162" s="4"/>
      <c r="DWX162" s="4"/>
      <c r="DWY162" s="4"/>
      <c r="DWZ162" s="4"/>
      <c r="DXA162" s="4"/>
      <c r="DXB162" s="4"/>
      <c r="DXC162" s="4"/>
      <c r="DXD162" s="4"/>
      <c r="DXE162" s="4"/>
      <c r="DXF162" s="4"/>
      <c r="DXG162" s="4"/>
      <c r="DXH162" s="4"/>
      <c r="DXI162" s="4"/>
      <c r="DXJ162" s="4"/>
      <c r="DXK162" s="4"/>
      <c r="DXL162" s="4"/>
      <c r="DXM162" s="4"/>
      <c r="DXN162" s="4"/>
      <c r="DXO162" s="4"/>
      <c r="DXP162" s="4"/>
      <c r="DXQ162" s="4"/>
      <c r="DXR162" s="4"/>
      <c r="DXS162" s="4"/>
      <c r="DXT162" s="4"/>
      <c r="DXU162" s="4"/>
      <c r="DXV162" s="4"/>
      <c r="DXW162" s="4"/>
      <c r="DXX162" s="4"/>
      <c r="DXY162" s="4"/>
      <c r="DXZ162" s="4"/>
      <c r="DYA162" s="4"/>
      <c r="DYB162" s="4"/>
      <c r="DYC162" s="4"/>
      <c r="DYD162" s="4"/>
      <c r="DYE162" s="4"/>
      <c r="DYF162" s="4"/>
      <c r="DYG162" s="4"/>
      <c r="DYH162" s="4"/>
      <c r="DYI162" s="4"/>
      <c r="DYJ162" s="4"/>
      <c r="DYK162" s="4"/>
      <c r="DYL162" s="4"/>
      <c r="DYM162" s="4"/>
      <c r="DYN162" s="4"/>
      <c r="DYO162" s="4"/>
      <c r="DYP162" s="4"/>
      <c r="DYQ162" s="4"/>
      <c r="DYR162" s="4"/>
      <c r="DYS162" s="4"/>
      <c r="DYT162" s="4"/>
      <c r="DYU162" s="4"/>
      <c r="DYV162" s="4"/>
      <c r="DYW162" s="4"/>
      <c r="DYX162" s="4"/>
      <c r="DYY162" s="4"/>
      <c r="DYZ162" s="4"/>
      <c r="DZA162" s="4"/>
      <c r="DZB162" s="4"/>
      <c r="DZC162" s="4"/>
      <c r="DZD162" s="4"/>
      <c r="DZE162" s="4"/>
      <c r="DZF162" s="4"/>
      <c r="DZG162" s="4"/>
      <c r="DZH162" s="4"/>
      <c r="DZI162" s="4"/>
      <c r="DZJ162" s="4"/>
      <c r="DZK162" s="4"/>
      <c r="DZL162" s="4"/>
      <c r="DZM162" s="4"/>
      <c r="DZN162" s="4"/>
      <c r="DZO162" s="4"/>
      <c r="DZP162" s="4"/>
      <c r="DZQ162" s="4"/>
      <c r="DZR162" s="4"/>
      <c r="DZS162" s="4"/>
      <c r="DZT162" s="4"/>
      <c r="DZU162" s="4"/>
      <c r="DZV162" s="4"/>
      <c r="DZW162" s="4"/>
      <c r="DZX162" s="4"/>
      <c r="DZY162" s="4"/>
      <c r="DZZ162" s="4"/>
      <c r="EAA162" s="4"/>
      <c r="EAB162" s="4"/>
      <c r="EAC162" s="4"/>
      <c r="EAD162" s="4"/>
      <c r="EAE162" s="4"/>
      <c r="EAF162" s="4"/>
      <c r="EAG162" s="4"/>
      <c r="EAH162" s="4"/>
      <c r="EAI162" s="4"/>
      <c r="EAJ162" s="4"/>
      <c r="EAK162" s="4"/>
      <c r="EAL162" s="4"/>
      <c r="EAM162" s="4"/>
      <c r="EAN162" s="4"/>
      <c r="EAO162" s="4"/>
      <c r="EAP162" s="4"/>
      <c r="EAQ162" s="4"/>
      <c r="EAR162" s="4"/>
      <c r="EAS162" s="4"/>
      <c r="EAT162" s="4"/>
      <c r="EAU162" s="4"/>
      <c r="EAV162" s="4"/>
      <c r="EAW162" s="4"/>
      <c r="EAX162" s="4"/>
      <c r="EAY162" s="4"/>
      <c r="EAZ162" s="4"/>
      <c r="EBA162" s="4"/>
      <c r="EBB162" s="4"/>
      <c r="EBC162" s="4"/>
      <c r="EBD162" s="4"/>
      <c r="EBE162" s="4"/>
      <c r="EBF162" s="4"/>
      <c r="EBG162" s="4"/>
      <c r="EBH162" s="4"/>
      <c r="EBI162" s="4"/>
      <c r="EBJ162" s="4"/>
      <c r="EBK162" s="4"/>
      <c r="EBL162" s="4"/>
      <c r="EBM162" s="4"/>
      <c r="EBN162" s="4"/>
      <c r="EBO162" s="4"/>
      <c r="EBP162" s="4"/>
      <c r="EBQ162" s="4"/>
      <c r="EBR162" s="4"/>
      <c r="EBS162" s="4"/>
      <c r="EBT162" s="4"/>
      <c r="EBU162" s="4"/>
      <c r="EBV162" s="4"/>
      <c r="EBW162" s="4"/>
      <c r="EBX162" s="4"/>
      <c r="EBY162" s="4"/>
      <c r="EBZ162" s="4"/>
      <c r="ECA162" s="4"/>
      <c r="ECB162" s="4"/>
      <c r="ECC162" s="4"/>
      <c r="ECD162" s="4"/>
      <c r="ECE162" s="4"/>
      <c r="ECF162" s="4"/>
      <c r="ECG162" s="4"/>
      <c r="ECH162" s="4"/>
      <c r="ECI162" s="4"/>
      <c r="ECJ162" s="4"/>
      <c r="ECK162" s="4"/>
      <c r="ECL162" s="4"/>
      <c r="ECM162" s="4"/>
      <c r="ECN162" s="4"/>
      <c r="ECO162" s="4"/>
      <c r="ECP162" s="4"/>
      <c r="ECQ162" s="4"/>
      <c r="ECR162" s="4"/>
      <c r="ECS162" s="4"/>
      <c r="ECT162" s="4"/>
      <c r="ECU162" s="4"/>
      <c r="ECV162" s="4"/>
      <c r="ECW162" s="4"/>
      <c r="ECX162" s="4"/>
      <c r="ECY162" s="4"/>
      <c r="ECZ162" s="4"/>
      <c r="EDA162" s="4"/>
      <c r="EDB162" s="4"/>
      <c r="EDC162" s="4"/>
      <c r="EDD162" s="4"/>
      <c r="EDE162" s="4"/>
      <c r="EDF162" s="4"/>
      <c r="EDG162" s="4"/>
      <c r="EDH162" s="4"/>
      <c r="EDI162" s="4"/>
      <c r="EDJ162" s="4"/>
      <c r="EDK162" s="4"/>
      <c r="EDL162" s="4"/>
      <c r="EDM162" s="4"/>
      <c r="EDN162" s="4"/>
      <c r="EDO162" s="4"/>
      <c r="EDP162" s="4"/>
      <c r="EDQ162" s="4"/>
      <c r="EDR162" s="4"/>
      <c r="EDS162" s="4"/>
      <c r="EDT162" s="4"/>
      <c r="EDU162" s="4"/>
      <c r="EDV162" s="4"/>
      <c r="EDW162" s="4"/>
      <c r="EDX162" s="4"/>
      <c r="EDY162" s="4"/>
      <c r="EDZ162" s="4"/>
      <c r="EEA162" s="4"/>
      <c r="EEB162" s="4"/>
      <c r="EEC162" s="4"/>
      <c r="EED162" s="4"/>
      <c r="EEE162" s="4"/>
      <c r="EEF162" s="4"/>
      <c r="EEG162" s="4"/>
      <c r="EEH162" s="4"/>
      <c r="EEI162" s="4"/>
      <c r="EEJ162" s="4"/>
      <c r="EEK162" s="4"/>
      <c r="EEL162" s="4"/>
      <c r="EEM162" s="4"/>
      <c r="EEN162" s="4"/>
      <c r="EEO162" s="4"/>
      <c r="EEP162" s="4"/>
      <c r="EEQ162" s="4"/>
      <c r="EER162" s="4"/>
      <c r="EES162" s="4"/>
      <c r="EET162" s="4"/>
      <c r="EEU162" s="4"/>
      <c r="EEV162" s="4"/>
      <c r="EEW162" s="4"/>
      <c r="EEX162" s="4"/>
      <c r="EEY162" s="4"/>
      <c r="EEZ162" s="4"/>
      <c r="EFA162" s="4"/>
      <c r="EFB162" s="4"/>
      <c r="EFC162" s="4"/>
      <c r="EFD162" s="4"/>
      <c r="EFE162" s="4"/>
      <c r="EFF162" s="4"/>
      <c r="EFG162" s="4"/>
      <c r="EFH162" s="4"/>
      <c r="EFI162" s="4"/>
      <c r="EFJ162" s="4"/>
      <c r="EFK162" s="4"/>
      <c r="EFL162" s="4"/>
      <c r="EFM162" s="4"/>
      <c r="EFN162" s="4"/>
      <c r="EFO162" s="4"/>
      <c r="EFP162" s="4"/>
      <c r="EFQ162" s="4"/>
      <c r="EFR162" s="4"/>
      <c r="EFS162" s="4"/>
      <c r="EFT162" s="4"/>
      <c r="EFU162" s="4"/>
      <c r="EFV162" s="4"/>
      <c r="EFW162" s="4"/>
      <c r="EFX162" s="4"/>
      <c r="EFY162" s="4"/>
      <c r="EFZ162" s="4"/>
      <c r="EGA162" s="4"/>
      <c r="EGB162" s="4"/>
      <c r="EGC162" s="4"/>
      <c r="EGD162" s="4"/>
      <c r="EGE162" s="4"/>
      <c r="EGF162" s="4"/>
      <c r="EGG162" s="4"/>
      <c r="EGH162" s="4"/>
      <c r="EGI162" s="4"/>
      <c r="EGJ162" s="4"/>
      <c r="EGK162" s="4"/>
      <c r="EGL162" s="4"/>
      <c r="EGM162" s="4"/>
      <c r="EGN162" s="4"/>
      <c r="EGO162" s="4"/>
      <c r="EGP162" s="4"/>
      <c r="EGQ162" s="4"/>
      <c r="EGR162" s="4"/>
      <c r="EGS162" s="4"/>
      <c r="EGT162" s="4"/>
      <c r="EGU162" s="4"/>
      <c r="EGV162" s="4"/>
      <c r="EGW162" s="4"/>
      <c r="EGX162" s="4"/>
      <c r="EGY162" s="4"/>
      <c r="EGZ162" s="4"/>
      <c r="EHA162" s="4"/>
      <c r="EHB162" s="4"/>
      <c r="EHC162" s="4"/>
      <c r="EHD162" s="4"/>
      <c r="EHE162" s="4"/>
      <c r="EHF162" s="4"/>
      <c r="EHG162" s="4"/>
      <c r="EHH162" s="4"/>
      <c r="EHI162" s="4"/>
      <c r="EHJ162" s="4"/>
      <c r="EHK162" s="4"/>
      <c r="EHL162" s="4"/>
      <c r="EHM162" s="4"/>
      <c r="EHN162" s="4"/>
      <c r="EHO162" s="4"/>
      <c r="EHP162" s="4"/>
      <c r="EHQ162" s="4"/>
      <c r="EHR162" s="4"/>
      <c r="EHS162" s="4"/>
      <c r="EHT162" s="4"/>
      <c r="EHU162" s="4"/>
      <c r="EHV162" s="4"/>
      <c r="EHW162" s="4"/>
      <c r="EHX162" s="4"/>
      <c r="EHY162" s="4"/>
      <c r="EHZ162" s="4"/>
      <c r="EIA162" s="4"/>
      <c r="EIB162" s="4"/>
      <c r="EIC162" s="4"/>
      <c r="EID162" s="4"/>
      <c r="EIE162" s="4"/>
      <c r="EIF162" s="4"/>
      <c r="EIG162" s="4"/>
      <c r="EIH162" s="4"/>
      <c r="EII162" s="4"/>
      <c r="EIJ162" s="4"/>
      <c r="EIK162" s="4"/>
      <c r="EIL162" s="4"/>
      <c r="EIM162" s="4"/>
      <c r="EIN162" s="4"/>
      <c r="EIO162" s="4"/>
      <c r="EIP162" s="4"/>
      <c r="EIQ162" s="4"/>
      <c r="EIR162" s="4"/>
      <c r="EIS162" s="4"/>
      <c r="EIT162" s="4"/>
      <c r="EIU162" s="4"/>
      <c r="EIV162" s="4"/>
      <c r="EIW162" s="4"/>
      <c r="EIX162" s="4"/>
      <c r="EIY162" s="4"/>
      <c r="EIZ162" s="4"/>
      <c r="EJA162" s="4"/>
      <c r="EJB162" s="4"/>
      <c r="EJC162" s="4"/>
      <c r="EJD162" s="4"/>
      <c r="EJE162" s="4"/>
      <c r="EJF162" s="4"/>
      <c r="EJG162" s="4"/>
      <c r="EJH162" s="4"/>
      <c r="EJI162" s="4"/>
      <c r="EJJ162" s="4"/>
      <c r="EJK162" s="4"/>
      <c r="EJL162" s="4"/>
      <c r="EJM162" s="4"/>
      <c r="EJN162" s="4"/>
      <c r="EJO162" s="4"/>
      <c r="EJP162" s="4"/>
      <c r="EJQ162" s="4"/>
      <c r="EJR162" s="4"/>
      <c r="EJS162" s="4"/>
      <c r="EJT162" s="4"/>
      <c r="EJU162" s="4"/>
      <c r="EJV162" s="4"/>
      <c r="EJW162" s="4"/>
      <c r="EJX162" s="4"/>
      <c r="EJY162" s="4"/>
      <c r="EJZ162" s="4"/>
      <c r="EKA162" s="4"/>
      <c r="EKB162" s="4"/>
      <c r="EKC162" s="4"/>
      <c r="EKD162" s="4"/>
      <c r="EKE162" s="4"/>
      <c r="EKF162" s="4"/>
      <c r="EKG162" s="4"/>
      <c r="EKH162" s="4"/>
      <c r="EKI162" s="4"/>
      <c r="EKJ162" s="4"/>
      <c r="EKK162" s="4"/>
      <c r="EKL162" s="4"/>
      <c r="EKM162" s="4"/>
      <c r="EKN162" s="4"/>
      <c r="EKO162" s="4"/>
      <c r="EKP162" s="4"/>
      <c r="EKQ162" s="4"/>
      <c r="EKR162" s="4"/>
      <c r="EKS162" s="4"/>
      <c r="EKT162" s="4"/>
      <c r="EKU162" s="4"/>
      <c r="EKV162" s="4"/>
      <c r="EKW162" s="4"/>
      <c r="EKX162" s="4"/>
      <c r="EKY162" s="4"/>
      <c r="EKZ162" s="4"/>
      <c r="ELA162" s="4"/>
      <c r="ELB162" s="4"/>
      <c r="ELC162" s="4"/>
      <c r="ELD162" s="4"/>
      <c r="ELE162" s="4"/>
      <c r="ELF162" s="4"/>
      <c r="ELG162" s="4"/>
      <c r="ELH162" s="4"/>
      <c r="ELI162" s="4"/>
      <c r="ELJ162" s="4"/>
      <c r="ELK162" s="4"/>
      <c r="ELL162" s="4"/>
      <c r="ELM162" s="4"/>
      <c r="ELN162" s="4"/>
      <c r="ELO162" s="4"/>
      <c r="ELP162" s="4"/>
      <c r="ELQ162" s="4"/>
      <c r="ELR162" s="4"/>
      <c r="ELS162" s="4"/>
      <c r="ELT162" s="4"/>
      <c r="ELU162" s="4"/>
      <c r="ELV162" s="4"/>
      <c r="ELW162" s="4"/>
      <c r="ELX162" s="4"/>
      <c r="ELY162" s="4"/>
      <c r="ELZ162" s="4"/>
      <c r="EMA162" s="4"/>
      <c r="EMB162" s="4"/>
      <c r="EMC162" s="4"/>
      <c r="EMD162" s="4"/>
      <c r="EME162" s="4"/>
      <c r="EMF162" s="4"/>
      <c r="EMG162" s="4"/>
      <c r="EMH162" s="4"/>
      <c r="EMI162" s="4"/>
      <c r="EMJ162" s="4"/>
      <c r="EMK162" s="4"/>
      <c r="EML162" s="4"/>
      <c r="EMM162" s="4"/>
      <c r="EMN162" s="4"/>
      <c r="EMO162" s="4"/>
      <c r="EMP162" s="4"/>
      <c r="EMQ162" s="4"/>
      <c r="EMR162" s="4"/>
      <c r="EMS162" s="4"/>
      <c r="EMT162" s="4"/>
      <c r="EMU162" s="4"/>
      <c r="EMV162" s="4"/>
      <c r="EMW162" s="4"/>
      <c r="EMX162" s="4"/>
      <c r="EMY162" s="4"/>
      <c r="EMZ162" s="4"/>
      <c r="ENA162" s="4"/>
      <c r="ENB162" s="4"/>
      <c r="ENC162" s="4"/>
      <c r="END162" s="4"/>
      <c r="ENE162" s="4"/>
      <c r="ENF162" s="4"/>
      <c r="ENG162" s="4"/>
      <c r="ENH162" s="4"/>
      <c r="ENI162" s="4"/>
      <c r="ENJ162" s="4"/>
      <c r="ENK162" s="4"/>
      <c r="ENL162" s="4"/>
      <c r="ENM162" s="4"/>
      <c r="ENN162" s="4"/>
      <c r="ENO162" s="4"/>
      <c r="ENP162" s="4"/>
      <c r="ENQ162" s="4"/>
      <c r="ENR162" s="4"/>
      <c r="ENS162" s="4"/>
      <c r="ENT162" s="4"/>
      <c r="ENU162" s="4"/>
      <c r="ENV162" s="4"/>
      <c r="ENW162" s="4"/>
      <c r="ENX162" s="4"/>
      <c r="ENY162" s="4"/>
      <c r="ENZ162" s="4"/>
      <c r="EOA162" s="4"/>
      <c r="EOB162" s="4"/>
      <c r="EOC162" s="4"/>
      <c r="EOD162" s="4"/>
      <c r="EOE162" s="4"/>
      <c r="EOF162" s="4"/>
      <c r="EOG162" s="4"/>
      <c r="EOH162" s="4"/>
      <c r="EOI162" s="4"/>
      <c r="EOJ162" s="4"/>
      <c r="EOK162" s="4"/>
      <c r="EOL162" s="4"/>
      <c r="EOM162" s="4"/>
      <c r="EON162" s="4"/>
      <c r="EOO162" s="4"/>
      <c r="EOP162" s="4"/>
      <c r="EOQ162" s="4"/>
      <c r="EOR162" s="4"/>
      <c r="EOS162" s="4"/>
      <c r="EOT162" s="4"/>
      <c r="EOU162" s="4"/>
      <c r="EOV162" s="4"/>
      <c r="EOW162" s="4"/>
      <c r="EOX162" s="4"/>
      <c r="EOY162" s="4"/>
      <c r="EOZ162" s="4"/>
      <c r="EPA162" s="4"/>
      <c r="EPB162" s="4"/>
      <c r="EPC162" s="4"/>
      <c r="EPD162" s="4"/>
      <c r="EPE162" s="4"/>
      <c r="EPF162" s="4"/>
      <c r="EPG162" s="4"/>
      <c r="EPH162" s="4"/>
      <c r="EPI162" s="4"/>
      <c r="EPJ162" s="4"/>
      <c r="EPK162" s="4"/>
      <c r="EPL162" s="4"/>
      <c r="EPM162" s="4"/>
      <c r="EPN162" s="4"/>
      <c r="EPO162" s="4"/>
      <c r="EPP162" s="4"/>
      <c r="EPQ162" s="4"/>
      <c r="EPR162" s="4"/>
      <c r="EPS162" s="4"/>
      <c r="EPT162" s="4"/>
      <c r="EPU162" s="4"/>
      <c r="EPV162" s="4"/>
      <c r="EPW162" s="4"/>
      <c r="EPX162" s="4"/>
      <c r="EPY162" s="4"/>
      <c r="EPZ162" s="4"/>
      <c r="EQA162" s="4"/>
      <c r="EQB162" s="4"/>
      <c r="EQC162" s="4"/>
      <c r="EQD162" s="4"/>
      <c r="EQE162" s="4"/>
      <c r="EQF162" s="4"/>
      <c r="EQG162" s="4"/>
      <c r="EQH162" s="4"/>
      <c r="EQI162" s="4"/>
      <c r="EQJ162" s="4"/>
      <c r="EQK162" s="4"/>
      <c r="EQL162" s="4"/>
      <c r="EQM162" s="4"/>
      <c r="EQN162" s="4"/>
      <c r="EQO162" s="4"/>
      <c r="EQP162" s="4"/>
      <c r="EQQ162" s="4"/>
      <c r="EQR162" s="4"/>
      <c r="EQS162" s="4"/>
      <c r="EQT162" s="4"/>
      <c r="EQU162" s="4"/>
      <c r="EQV162" s="4"/>
      <c r="EQW162" s="4"/>
      <c r="EQX162" s="4"/>
      <c r="EQY162" s="4"/>
      <c r="EQZ162" s="4"/>
      <c r="ERA162" s="4"/>
      <c r="ERB162" s="4"/>
      <c r="ERC162" s="4"/>
      <c r="ERD162" s="4"/>
      <c r="ERE162" s="4"/>
      <c r="ERF162" s="4"/>
      <c r="ERG162" s="4"/>
      <c r="ERH162" s="4"/>
      <c r="ERI162" s="4"/>
      <c r="ERJ162" s="4"/>
      <c r="ERK162" s="4"/>
      <c r="ERL162" s="4"/>
      <c r="ERM162" s="4"/>
      <c r="ERN162" s="4"/>
      <c r="ERO162" s="4"/>
      <c r="ERP162" s="4"/>
      <c r="ERQ162" s="4"/>
      <c r="ERR162" s="4"/>
      <c r="ERS162" s="4"/>
      <c r="ERT162" s="4"/>
      <c r="ERU162" s="4"/>
      <c r="ERV162" s="4"/>
      <c r="ERW162" s="4"/>
      <c r="ERX162" s="4"/>
      <c r="ERY162" s="4"/>
      <c r="ERZ162" s="4"/>
      <c r="ESA162" s="4"/>
      <c r="ESB162" s="4"/>
      <c r="ESC162" s="4"/>
      <c r="ESD162" s="4"/>
      <c r="ESE162" s="4"/>
      <c r="ESF162" s="4"/>
      <c r="ESG162" s="4"/>
      <c r="ESH162" s="4"/>
      <c r="ESI162" s="4"/>
      <c r="ESJ162" s="4"/>
      <c r="ESK162" s="4"/>
      <c r="ESL162" s="4"/>
      <c r="ESM162" s="4"/>
      <c r="ESN162" s="4"/>
      <c r="ESO162" s="4"/>
      <c r="ESP162" s="4"/>
      <c r="ESQ162" s="4"/>
      <c r="ESR162" s="4"/>
      <c r="ESS162" s="4"/>
      <c r="EST162" s="4"/>
      <c r="ESU162" s="4"/>
      <c r="ESV162" s="4"/>
      <c r="ESW162" s="4"/>
      <c r="ESX162" s="4"/>
      <c r="ESY162" s="4"/>
      <c r="ESZ162" s="4"/>
      <c r="ETA162" s="4"/>
      <c r="ETB162" s="4"/>
      <c r="ETC162" s="4"/>
      <c r="ETD162" s="4"/>
      <c r="ETE162" s="4"/>
      <c r="ETF162" s="4"/>
      <c r="ETG162" s="4"/>
      <c r="ETH162" s="4"/>
      <c r="ETI162" s="4"/>
      <c r="ETJ162" s="4"/>
      <c r="ETK162" s="4"/>
      <c r="ETL162" s="4"/>
      <c r="ETM162" s="4"/>
      <c r="ETN162" s="4"/>
      <c r="ETO162" s="4"/>
      <c r="ETP162" s="4"/>
      <c r="ETQ162" s="4"/>
      <c r="ETR162" s="4"/>
      <c r="ETS162" s="4"/>
      <c r="ETT162" s="4"/>
      <c r="ETU162" s="4"/>
      <c r="ETV162" s="4"/>
      <c r="ETW162" s="4"/>
      <c r="ETX162" s="4"/>
      <c r="ETY162" s="4"/>
      <c r="ETZ162" s="4"/>
      <c r="EUA162" s="4"/>
      <c r="EUB162" s="4"/>
      <c r="EUC162" s="4"/>
      <c r="EUD162" s="4"/>
      <c r="EUE162" s="4"/>
      <c r="EUF162" s="4"/>
      <c r="EUG162" s="4"/>
      <c r="EUH162" s="4"/>
      <c r="EUI162" s="4"/>
      <c r="EUJ162" s="4"/>
      <c r="EUK162" s="4"/>
      <c r="EUL162" s="4"/>
      <c r="EUM162" s="4"/>
      <c r="EUN162" s="4"/>
      <c r="EUO162" s="4"/>
      <c r="EUP162" s="4"/>
      <c r="EUQ162" s="4"/>
      <c r="EUR162" s="4"/>
      <c r="EUS162" s="4"/>
      <c r="EUT162" s="4"/>
      <c r="EUU162" s="4"/>
      <c r="EUV162" s="4"/>
      <c r="EUW162" s="4"/>
      <c r="EUX162" s="4"/>
      <c r="EUY162" s="4"/>
      <c r="EUZ162" s="4"/>
      <c r="EVA162" s="4"/>
      <c r="EVB162" s="4"/>
      <c r="EVC162" s="4"/>
      <c r="EVD162" s="4"/>
      <c r="EVE162" s="4"/>
      <c r="EVF162" s="4"/>
      <c r="EVG162" s="4"/>
      <c r="EVH162" s="4"/>
      <c r="EVI162" s="4"/>
      <c r="EVJ162" s="4"/>
      <c r="EVK162" s="4"/>
      <c r="EVL162" s="4"/>
      <c r="EVM162" s="4"/>
      <c r="EVN162" s="4"/>
      <c r="EVO162" s="4"/>
      <c r="EVP162" s="4"/>
      <c r="EVQ162" s="4"/>
      <c r="EVR162" s="4"/>
      <c r="EVS162" s="4"/>
      <c r="EVT162" s="4"/>
      <c r="EVU162" s="4"/>
      <c r="EVV162" s="4"/>
      <c r="EVW162" s="4"/>
      <c r="EVX162" s="4"/>
      <c r="EVY162" s="4"/>
      <c r="EVZ162" s="4"/>
      <c r="EWA162" s="4"/>
      <c r="EWB162" s="4"/>
      <c r="EWC162" s="4"/>
      <c r="EWD162" s="4"/>
      <c r="EWE162" s="4"/>
      <c r="EWF162" s="4"/>
      <c r="EWG162" s="4"/>
      <c r="EWH162" s="4"/>
      <c r="EWI162" s="4"/>
      <c r="EWJ162" s="4"/>
      <c r="EWK162" s="4"/>
      <c r="EWL162" s="4"/>
      <c r="EWM162" s="4"/>
      <c r="EWN162" s="4"/>
      <c r="EWO162" s="4"/>
      <c r="EWP162" s="4"/>
      <c r="EWQ162" s="4"/>
      <c r="EWR162" s="4"/>
      <c r="EWS162" s="4"/>
      <c r="EWT162" s="4"/>
      <c r="EWU162" s="4"/>
      <c r="EWV162" s="4"/>
      <c r="EWW162" s="4"/>
      <c r="EWX162" s="4"/>
      <c r="EWY162" s="4"/>
      <c r="EWZ162" s="4"/>
      <c r="EXA162" s="4"/>
      <c r="EXB162" s="4"/>
      <c r="EXC162" s="4"/>
      <c r="EXD162" s="4"/>
      <c r="EXE162" s="4"/>
      <c r="EXF162" s="4"/>
      <c r="EXG162" s="4"/>
      <c r="EXH162" s="4"/>
      <c r="EXI162" s="4"/>
      <c r="EXJ162" s="4"/>
      <c r="EXK162" s="4"/>
      <c r="EXL162" s="4"/>
      <c r="EXM162" s="4"/>
      <c r="EXN162" s="4"/>
      <c r="EXO162" s="4"/>
      <c r="EXP162" s="4"/>
      <c r="EXQ162" s="4"/>
      <c r="EXR162" s="4"/>
      <c r="EXS162" s="4"/>
      <c r="EXT162" s="4"/>
      <c r="EXU162" s="4"/>
      <c r="EXV162" s="4"/>
      <c r="EXW162" s="4"/>
      <c r="EXX162" s="4"/>
      <c r="EXY162" s="4"/>
      <c r="EXZ162" s="4"/>
      <c r="EYA162" s="4"/>
      <c r="EYB162" s="4"/>
      <c r="EYC162" s="4"/>
      <c r="EYD162" s="4"/>
      <c r="EYE162" s="4"/>
      <c r="EYF162" s="4"/>
      <c r="EYG162" s="4"/>
      <c r="EYH162" s="4"/>
      <c r="EYI162" s="4"/>
      <c r="EYJ162" s="4"/>
      <c r="EYK162" s="4"/>
      <c r="EYL162" s="4"/>
      <c r="EYM162" s="4"/>
      <c r="EYN162" s="4"/>
      <c r="EYO162" s="4"/>
      <c r="EYP162" s="4"/>
      <c r="EYQ162" s="4"/>
      <c r="EYR162" s="4"/>
      <c r="EYS162" s="4"/>
      <c r="EYT162" s="4"/>
      <c r="EYU162" s="4"/>
      <c r="EYV162" s="4"/>
      <c r="EYW162" s="4"/>
      <c r="EYX162" s="4"/>
      <c r="EYY162" s="4"/>
      <c r="EYZ162" s="4"/>
      <c r="EZA162" s="4"/>
      <c r="EZB162" s="4"/>
      <c r="EZC162" s="4"/>
      <c r="EZD162" s="4"/>
      <c r="EZE162" s="4"/>
      <c r="EZF162" s="4"/>
      <c r="EZG162" s="4"/>
      <c r="EZH162" s="4"/>
      <c r="EZI162" s="4"/>
      <c r="EZJ162" s="4"/>
      <c r="EZK162" s="4"/>
      <c r="EZL162" s="4"/>
      <c r="EZM162" s="4"/>
      <c r="EZN162" s="4"/>
      <c r="EZO162" s="4"/>
      <c r="EZP162" s="4"/>
      <c r="EZQ162" s="4"/>
      <c r="EZR162" s="4"/>
      <c r="EZS162" s="4"/>
      <c r="EZT162" s="4"/>
      <c r="EZU162" s="4"/>
      <c r="EZV162" s="4"/>
      <c r="EZW162" s="4"/>
      <c r="EZX162" s="4"/>
      <c r="EZY162" s="4"/>
      <c r="EZZ162" s="4"/>
      <c r="FAA162" s="4"/>
      <c r="FAB162" s="4"/>
      <c r="FAC162" s="4"/>
      <c r="FAD162" s="4"/>
      <c r="FAE162" s="4"/>
      <c r="FAF162" s="4"/>
      <c r="FAG162" s="4"/>
      <c r="FAH162" s="4"/>
      <c r="FAI162" s="4"/>
      <c r="FAJ162" s="4"/>
      <c r="FAK162" s="4"/>
      <c r="FAL162" s="4"/>
      <c r="FAM162" s="4"/>
      <c r="FAN162" s="4"/>
      <c r="FAO162" s="4"/>
      <c r="FAP162" s="4"/>
      <c r="FAQ162" s="4"/>
      <c r="FAR162" s="4"/>
      <c r="FAS162" s="4"/>
      <c r="FAT162" s="4"/>
      <c r="FAU162" s="4"/>
      <c r="FAV162" s="4"/>
      <c r="FAW162" s="4"/>
      <c r="FAX162" s="4"/>
      <c r="FAY162" s="4"/>
      <c r="FAZ162" s="4"/>
      <c r="FBA162" s="4"/>
      <c r="FBB162" s="4"/>
      <c r="FBC162" s="4"/>
      <c r="FBD162" s="4"/>
      <c r="FBE162" s="4"/>
      <c r="FBF162" s="4"/>
      <c r="FBG162" s="4"/>
      <c r="FBH162" s="4"/>
      <c r="FBI162" s="4"/>
      <c r="FBJ162" s="4"/>
      <c r="FBK162" s="4"/>
      <c r="FBL162" s="4"/>
      <c r="FBM162" s="4"/>
      <c r="FBN162" s="4"/>
      <c r="FBO162" s="4"/>
      <c r="FBP162" s="4"/>
      <c r="FBQ162" s="4"/>
      <c r="FBR162" s="4"/>
      <c r="FBS162" s="4"/>
      <c r="FBT162" s="4"/>
      <c r="FBU162" s="4"/>
      <c r="FBV162" s="4"/>
      <c r="FBW162" s="4"/>
      <c r="FBX162" s="4"/>
      <c r="FBY162" s="4"/>
      <c r="FBZ162" s="4"/>
      <c r="FCA162" s="4"/>
      <c r="FCB162" s="4"/>
      <c r="FCC162" s="4"/>
      <c r="FCD162" s="4"/>
      <c r="FCE162" s="4"/>
      <c r="FCF162" s="4"/>
      <c r="FCG162" s="4"/>
      <c r="FCH162" s="4"/>
      <c r="FCI162" s="4"/>
      <c r="FCJ162" s="4"/>
      <c r="FCK162" s="4"/>
      <c r="FCL162" s="4"/>
      <c r="FCM162" s="4"/>
      <c r="FCN162" s="4"/>
      <c r="FCO162" s="4"/>
      <c r="FCP162" s="4"/>
      <c r="FCQ162" s="4"/>
      <c r="FCR162" s="4"/>
      <c r="FCS162" s="4"/>
      <c r="FCT162" s="4"/>
      <c r="FCU162" s="4"/>
      <c r="FCV162" s="4"/>
      <c r="FCW162" s="4"/>
      <c r="FCX162" s="4"/>
      <c r="FCY162" s="4"/>
      <c r="FCZ162" s="4"/>
      <c r="FDA162" s="4"/>
      <c r="FDB162" s="4"/>
      <c r="FDC162" s="4"/>
      <c r="FDD162" s="4"/>
      <c r="FDE162" s="4"/>
      <c r="FDF162" s="4"/>
      <c r="FDG162" s="4"/>
      <c r="FDH162" s="4"/>
      <c r="FDI162" s="4"/>
      <c r="FDJ162" s="4"/>
      <c r="FDK162" s="4"/>
      <c r="FDL162" s="4"/>
      <c r="FDM162" s="4"/>
      <c r="FDN162" s="4"/>
      <c r="FDO162" s="4"/>
      <c r="FDP162" s="4"/>
      <c r="FDQ162" s="4"/>
      <c r="FDR162" s="4"/>
      <c r="FDS162" s="4"/>
      <c r="FDT162" s="4"/>
      <c r="FDU162" s="4"/>
      <c r="FDV162" s="4"/>
      <c r="FDW162" s="4"/>
      <c r="FDX162" s="4"/>
      <c r="FDY162" s="4"/>
      <c r="FDZ162" s="4"/>
      <c r="FEA162" s="4"/>
      <c r="FEB162" s="4"/>
      <c r="FEC162" s="4"/>
      <c r="FED162" s="4"/>
      <c r="FEE162" s="4"/>
      <c r="FEF162" s="4"/>
      <c r="FEG162" s="4"/>
      <c r="FEH162" s="4"/>
      <c r="FEI162" s="4"/>
      <c r="FEJ162" s="4"/>
      <c r="FEK162" s="4"/>
      <c r="FEL162" s="4"/>
      <c r="FEM162" s="4"/>
      <c r="FEN162" s="4"/>
      <c r="FEO162" s="4"/>
      <c r="FEP162" s="4"/>
      <c r="FEQ162" s="4"/>
      <c r="FER162" s="4"/>
      <c r="FES162" s="4"/>
      <c r="FET162" s="4"/>
      <c r="FEU162" s="4"/>
      <c r="FEV162" s="4"/>
      <c r="FEW162" s="4"/>
      <c r="FEX162" s="4"/>
      <c r="FEY162" s="4"/>
      <c r="FEZ162" s="4"/>
      <c r="FFA162" s="4"/>
      <c r="FFB162" s="4"/>
      <c r="FFC162" s="4"/>
      <c r="FFD162" s="4"/>
      <c r="FFE162" s="4"/>
      <c r="FFF162" s="4"/>
      <c r="FFG162" s="4"/>
      <c r="FFH162" s="4"/>
      <c r="FFI162" s="4"/>
      <c r="FFJ162" s="4"/>
      <c r="FFK162" s="4"/>
      <c r="FFL162" s="4"/>
      <c r="FFM162" s="4"/>
      <c r="FFN162" s="4"/>
      <c r="FFO162" s="4"/>
      <c r="FFP162" s="4"/>
      <c r="FFQ162" s="4"/>
      <c r="FFR162" s="4"/>
      <c r="FFS162" s="4"/>
      <c r="FFT162" s="4"/>
      <c r="FFU162" s="4"/>
      <c r="FFV162" s="4"/>
      <c r="FFW162" s="4"/>
      <c r="FFX162" s="4"/>
      <c r="FFY162" s="4"/>
      <c r="FFZ162" s="4"/>
      <c r="FGA162" s="4"/>
      <c r="FGB162" s="4"/>
      <c r="FGC162" s="4"/>
      <c r="FGD162" s="4"/>
      <c r="FGE162" s="4"/>
      <c r="FGF162" s="4"/>
      <c r="FGG162" s="4"/>
      <c r="FGH162" s="4"/>
      <c r="FGI162" s="4"/>
      <c r="FGJ162" s="4"/>
      <c r="FGK162" s="4"/>
      <c r="FGL162" s="4"/>
      <c r="FGM162" s="4"/>
      <c r="FGN162" s="4"/>
      <c r="FGO162" s="4"/>
      <c r="FGP162" s="4"/>
      <c r="FGQ162" s="4"/>
      <c r="FGR162" s="4"/>
      <c r="FGS162" s="4"/>
      <c r="FGT162" s="4"/>
      <c r="FGU162" s="4"/>
      <c r="FGV162" s="4"/>
      <c r="FGW162" s="4"/>
      <c r="FGX162" s="4"/>
      <c r="FGY162" s="4"/>
      <c r="FGZ162" s="4"/>
      <c r="FHA162" s="4"/>
      <c r="FHB162" s="4"/>
      <c r="FHC162" s="4"/>
      <c r="FHD162" s="4"/>
      <c r="FHE162" s="4"/>
      <c r="FHF162" s="4"/>
      <c r="FHG162" s="4"/>
      <c r="FHH162" s="4"/>
      <c r="FHI162" s="4"/>
      <c r="FHJ162" s="4"/>
      <c r="FHK162" s="4"/>
      <c r="FHL162" s="4"/>
      <c r="FHM162" s="4"/>
      <c r="FHN162" s="4"/>
      <c r="FHO162" s="4"/>
      <c r="FHP162" s="4"/>
      <c r="FHQ162" s="4"/>
      <c r="FHR162" s="4"/>
      <c r="FHS162" s="4"/>
      <c r="FHT162" s="4"/>
      <c r="FHU162" s="4"/>
      <c r="FHV162" s="4"/>
      <c r="FHW162" s="4"/>
      <c r="FHX162" s="4"/>
      <c r="FHY162" s="4"/>
      <c r="FHZ162" s="4"/>
      <c r="FIA162" s="4"/>
      <c r="FIB162" s="4"/>
      <c r="FIC162" s="4"/>
      <c r="FID162" s="4"/>
      <c r="FIE162" s="4"/>
      <c r="FIF162" s="4"/>
      <c r="FIG162" s="4"/>
      <c r="FIH162" s="4"/>
      <c r="FII162" s="4"/>
      <c r="FIJ162" s="4"/>
      <c r="FIK162" s="4"/>
      <c r="FIL162" s="4"/>
      <c r="FIM162" s="4"/>
      <c r="FIN162" s="4"/>
      <c r="FIO162" s="4"/>
      <c r="FIP162" s="4"/>
      <c r="FIQ162" s="4"/>
      <c r="FIR162" s="4"/>
      <c r="FIS162" s="4"/>
      <c r="FIT162" s="4"/>
      <c r="FIU162" s="4"/>
      <c r="FIV162" s="4"/>
      <c r="FIW162" s="4"/>
      <c r="FIX162" s="4"/>
      <c r="FIY162" s="4"/>
      <c r="FIZ162" s="4"/>
      <c r="FJA162" s="4"/>
      <c r="FJB162" s="4"/>
      <c r="FJC162" s="4"/>
      <c r="FJD162" s="4"/>
      <c r="FJE162" s="4"/>
      <c r="FJF162" s="4"/>
      <c r="FJG162" s="4"/>
      <c r="FJH162" s="4"/>
      <c r="FJI162" s="4"/>
      <c r="FJJ162" s="4"/>
      <c r="FJK162" s="4"/>
      <c r="FJL162" s="4"/>
      <c r="FJM162" s="4"/>
      <c r="FJN162" s="4"/>
      <c r="FJO162" s="4"/>
      <c r="FJP162" s="4"/>
      <c r="FJQ162" s="4"/>
      <c r="FJR162" s="4"/>
      <c r="FJS162" s="4"/>
      <c r="FJT162" s="4"/>
      <c r="FJU162" s="4"/>
      <c r="FJV162" s="4"/>
      <c r="FJW162" s="4"/>
      <c r="FJX162" s="4"/>
      <c r="FJY162" s="4"/>
      <c r="FJZ162" s="4"/>
      <c r="FKA162" s="4"/>
      <c r="FKB162" s="4"/>
      <c r="FKC162" s="4"/>
      <c r="FKD162" s="4"/>
      <c r="FKE162" s="4"/>
      <c r="FKF162" s="4"/>
      <c r="FKG162" s="4"/>
      <c r="FKH162" s="4"/>
      <c r="FKI162" s="4"/>
      <c r="FKJ162" s="4"/>
      <c r="FKK162" s="4"/>
      <c r="FKL162" s="4"/>
      <c r="FKM162" s="4"/>
      <c r="FKN162" s="4"/>
      <c r="FKO162" s="4"/>
      <c r="FKP162" s="4"/>
      <c r="FKQ162" s="4"/>
      <c r="FKR162" s="4"/>
      <c r="FKS162" s="4"/>
      <c r="FKT162" s="4"/>
      <c r="FKU162" s="4"/>
      <c r="FKV162" s="4"/>
      <c r="FKW162" s="4"/>
      <c r="FKX162" s="4"/>
      <c r="FKY162" s="4"/>
      <c r="FKZ162" s="4"/>
      <c r="FLA162" s="4"/>
      <c r="FLB162" s="4"/>
      <c r="FLC162" s="4"/>
      <c r="FLD162" s="4"/>
      <c r="FLE162" s="4"/>
      <c r="FLF162" s="4"/>
      <c r="FLG162" s="4"/>
      <c r="FLH162" s="4"/>
      <c r="FLI162" s="4"/>
      <c r="FLJ162" s="4"/>
      <c r="FLK162" s="4"/>
      <c r="FLL162" s="4"/>
      <c r="FLM162" s="4"/>
      <c r="FLN162" s="4"/>
      <c r="FLO162" s="4"/>
      <c r="FLP162" s="4"/>
      <c r="FLQ162" s="4"/>
      <c r="FLR162" s="4"/>
      <c r="FLS162" s="4"/>
      <c r="FLT162" s="4"/>
      <c r="FLU162" s="4"/>
      <c r="FLV162" s="4"/>
      <c r="FLW162" s="4"/>
      <c r="FLX162" s="4"/>
      <c r="FLY162" s="4"/>
      <c r="FLZ162" s="4"/>
      <c r="FMA162" s="4"/>
      <c r="FMB162" s="4"/>
      <c r="FMC162" s="4"/>
      <c r="FMD162" s="4"/>
      <c r="FME162" s="4"/>
      <c r="FMF162" s="4"/>
      <c r="FMG162" s="4"/>
      <c r="FMH162" s="4"/>
      <c r="FMI162" s="4"/>
      <c r="FMJ162" s="4"/>
      <c r="FMK162" s="4"/>
      <c r="FML162" s="4"/>
      <c r="FMM162" s="4"/>
      <c r="FMN162" s="4"/>
      <c r="FMO162" s="4"/>
      <c r="FMP162" s="4"/>
      <c r="FMQ162" s="4"/>
      <c r="FMR162" s="4"/>
      <c r="FMS162" s="4"/>
      <c r="FMT162" s="4"/>
      <c r="FMU162" s="4"/>
      <c r="FMV162" s="4"/>
      <c r="FMW162" s="4"/>
      <c r="FMX162" s="4"/>
      <c r="FMY162" s="4"/>
      <c r="FMZ162" s="4"/>
      <c r="FNA162" s="4"/>
      <c r="FNB162" s="4"/>
      <c r="FNC162" s="4"/>
      <c r="FND162" s="4"/>
      <c r="FNE162" s="4"/>
      <c r="FNF162" s="4"/>
      <c r="FNG162" s="4"/>
      <c r="FNH162" s="4"/>
      <c r="FNI162" s="4"/>
      <c r="FNJ162" s="4"/>
      <c r="FNK162" s="4"/>
      <c r="FNL162" s="4"/>
      <c r="FNM162" s="4"/>
      <c r="FNN162" s="4"/>
      <c r="FNO162" s="4"/>
      <c r="FNP162" s="4"/>
      <c r="FNQ162" s="4"/>
      <c r="FNR162" s="4"/>
      <c r="FNS162" s="4"/>
      <c r="FNT162" s="4"/>
      <c r="FNU162" s="4"/>
      <c r="FNV162" s="4"/>
      <c r="FNW162" s="4"/>
      <c r="FNX162" s="4"/>
      <c r="FNY162" s="4"/>
      <c r="FNZ162" s="4"/>
      <c r="FOA162" s="4"/>
      <c r="FOB162" s="4"/>
      <c r="FOC162" s="4"/>
      <c r="FOD162" s="4"/>
      <c r="FOE162" s="4"/>
      <c r="FOF162" s="4"/>
      <c r="FOG162" s="4"/>
      <c r="FOH162" s="4"/>
      <c r="FOI162" s="4"/>
      <c r="FOJ162" s="4"/>
      <c r="FOK162" s="4"/>
      <c r="FOL162" s="4"/>
      <c r="FOM162" s="4"/>
      <c r="FON162" s="4"/>
      <c r="FOO162" s="4"/>
      <c r="FOP162" s="4"/>
      <c r="FOQ162" s="4"/>
      <c r="FOR162" s="4"/>
      <c r="FOS162" s="4"/>
      <c r="FOT162" s="4"/>
      <c r="FOU162" s="4"/>
      <c r="FOV162" s="4"/>
      <c r="FOW162" s="4"/>
      <c r="FOX162" s="4"/>
      <c r="FOY162" s="4"/>
      <c r="FOZ162" s="4"/>
      <c r="FPA162" s="4"/>
      <c r="FPB162" s="4"/>
      <c r="FPC162" s="4"/>
      <c r="FPD162" s="4"/>
      <c r="FPE162" s="4"/>
      <c r="FPF162" s="4"/>
      <c r="FPG162" s="4"/>
      <c r="FPH162" s="4"/>
      <c r="FPI162" s="4"/>
      <c r="FPJ162" s="4"/>
      <c r="FPK162" s="4"/>
      <c r="FPL162" s="4"/>
      <c r="FPM162" s="4"/>
      <c r="FPN162" s="4"/>
      <c r="FPO162" s="4"/>
      <c r="FPP162" s="4"/>
      <c r="FPQ162" s="4"/>
      <c r="FPR162" s="4"/>
      <c r="FPS162" s="4"/>
      <c r="FPT162" s="4"/>
      <c r="FPU162" s="4"/>
      <c r="FPV162" s="4"/>
      <c r="FPW162" s="4"/>
      <c r="FPX162" s="4"/>
      <c r="FPY162" s="4"/>
      <c r="FPZ162" s="4"/>
      <c r="FQA162" s="4"/>
      <c r="FQB162" s="4"/>
      <c r="FQC162" s="4"/>
      <c r="FQD162" s="4"/>
      <c r="FQE162" s="4"/>
      <c r="FQF162" s="4"/>
      <c r="FQG162" s="4"/>
      <c r="FQH162" s="4"/>
      <c r="FQI162" s="4"/>
      <c r="FQJ162" s="4"/>
      <c r="FQK162" s="4"/>
      <c r="FQL162" s="4"/>
      <c r="FQM162" s="4"/>
      <c r="FQN162" s="4"/>
      <c r="FQO162" s="4"/>
      <c r="FQP162" s="4"/>
      <c r="FQQ162" s="4"/>
      <c r="FQR162" s="4"/>
      <c r="FQS162" s="4"/>
      <c r="FQT162" s="4"/>
      <c r="FQU162" s="4"/>
      <c r="FQV162" s="4"/>
      <c r="FQW162" s="4"/>
      <c r="FQX162" s="4"/>
      <c r="FQY162" s="4"/>
      <c r="FQZ162" s="4"/>
      <c r="FRA162" s="4"/>
      <c r="FRB162" s="4"/>
      <c r="FRC162" s="4"/>
      <c r="FRD162" s="4"/>
      <c r="FRE162" s="4"/>
      <c r="FRF162" s="4"/>
      <c r="FRG162" s="4"/>
      <c r="FRH162" s="4"/>
      <c r="FRI162" s="4"/>
      <c r="FRJ162" s="4"/>
      <c r="FRK162" s="4"/>
      <c r="FRL162" s="4"/>
      <c r="FRM162" s="4"/>
      <c r="FRN162" s="4"/>
      <c r="FRO162" s="4"/>
      <c r="FRP162" s="4"/>
      <c r="FRQ162" s="4"/>
      <c r="FRR162" s="4"/>
      <c r="FRS162" s="4"/>
      <c r="FRT162" s="4"/>
      <c r="FRU162" s="4"/>
      <c r="FRV162" s="4"/>
      <c r="FRW162" s="4"/>
      <c r="FRX162" s="4"/>
      <c r="FRY162" s="4"/>
      <c r="FRZ162" s="4"/>
      <c r="FSA162" s="4"/>
      <c r="FSB162" s="4"/>
      <c r="FSC162" s="4"/>
      <c r="FSD162" s="4"/>
      <c r="FSE162" s="4"/>
      <c r="FSF162" s="4"/>
      <c r="FSG162" s="4"/>
      <c r="FSH162" s="4"/>
      <c r="FSI162" s="4"/>
      <c r="FSJ162" s="4"/>
      <c r="FSK162" s="4"/>
      <c r="FSL162" s="4"/>
      <c r="FSM162" s="4"/>
      <c r="FSN162" s="4"/>
      <c r="FSO162" s="4"/>
      <c r="FSP162" s="4"/>
      <c r="FSQ162" s="4"/>
      <c r="FSR162" s="4"/>
      <c r="FSS162" s="4"/>
      <c r="FST162" s="4"/>
      <c r="FSU162" s="4"/>
      <c r="FSV162" s="4"/>
      <c r="FSW162" s="4"/>
      <c r="FSX162" s="4"/>
      <c r="FSY162" s="4"/>
      <c r="FSZ162" s="4"/>
      <c r="FTA162" s="4"/>
      <c r="FTB162" s="4"/>
      <c r="FTC162" s="4"/>
      <c r="FTD162" s="4"/>
      <c r="FTE162" s="4"/>
      <c r="FTF162" s="4"/>
      <c r="FTG162" s="4"/>
      <c r="FTH162" s="4"/>
      <c r="FTI162" s="4"/>
      <c r="FTJ162" s="4"/>
      <c r="FTK162" s="4"/>
      <c r="FTL162" s="4"/>
      <c r="FTM162" s="4"/>
      <c r="FTN162" s="4"/>
      <c r="FTO162" s="4"/>
      <c r="FTP162" s="4"/>
      <c r="FTQ162" s="4"/>
      <c r="FTR162" s="4"/>
      <c r="FTS162" s="4"/>
      <c r="FTT162" s="4"/>
      <c r="FTU162" s="4"/>
      <c r="FTV162" s="4"/>
      <c r="FTW162" s="4"/>
      <c r="FTX162" s="4"/>
      <c r="FTY162" s="4"/>
      <c r="FTZ162" s="4"/>
      <c r="FUA162" s="4"/>
      <c r="FUB162" s="4"/>
      <c r="FUC162" s="4"/>
      <c r="FUD162" s="4"/>
      <c r="FUE162" s="4"/>
      <c r="FUF162" s="4"/>
      <c r="FUG162" s="4"/>
      <c r="FUH162" s="4"/>
      <c r="FUI162" s="4"/>
      <c r="FUJ162" s="4"/>
      <c r="FUK162" s="4"/>
      <c r="FUL162" s="4"/>
      <c r="FUM162" s="4"/>
      <c r="FUN162" s="4"/>
      <c r="FUO162" s="4"/>
      <c r="FUP162" s="4"/>
      <c r="FUQ162" s="4"/>
      <c r="FUR162" s="4"/>
      <c r="FUS162" s="4"/>
      <c r="FUT162" s="4"/>
      <c r="FUU162" s="4"/>
      <c r="FUV162" s="4"/>
      <c r="FUW162" s="4"/>
      <c r="FUX162" s="4"/>
      <c r="FUY162" s="4"/>
      <c r="FUZ162" s="4"/>
      <c r="FVA162" s="4"/>
      <c r="FVB162" s="4"/>
      <c r="FVC162" s="4"/>
      <c r="FVD162" s="4"/>
      <c r="FVE162" s="4"/>
      <c r="FVF162" s="4"/>
      <c r="FVG162" s="4"/>
      <c r="FVH162" s="4"/>
      <c r="FVI162" s="4"/>
      <c r="FVJ162" s="4"/>
      <c r="FVK162" s="4"/>
      <c r="FVL162" s="4"/>
      <c r="FVM162" s="4"/>
      <c r="FVN162" s="4"/>
      <c r="FVO162" s="4"/>
      <c r="FVP162" s="4"/>
      <c r="FVQ162" s="4"/>
      <c r="FVR162" s="4"/>
      <c r="FVS162" s="4"/>
      <c r="FVT162" s="4"/>
      <c r="FVU162" s="4"/>
      <c r="FVV162" s="4"/>
      <c r="FVW162" s="4"/>
      <c r="FVX162" s="4"/>
      <c r="FVY162" s="4"/>
      <c r="FVZ162" s="4"/>
      <c r="FWA162" s="4"/>
      <c r="FWB162" s="4"/>
      <c r="FWC162" s="4"/>
      <c r="FWD162" s="4"/>
      <c r="FWE162" s="4"/>
      <c r="FWF162" s="4"/>
      <c r="FWG162" s="4"/>
      <c r="FWH162" s="4"/>
      <c r="FWI162" s="4"/>
      <c r="FWJ162" s="4"/>
      <c r="FWK162" s="4"/>
      <c r="FWL162" s="4"/>
      <c r="FWM162" s="4"/>
      <c r="FWN162" s="4"/>
      <c r="FWO162" s="4"/>
      <c r="FWP162" s="4"/>
      <c r="FWQ162" s="4"/>
      <c r="FWR162" s="4"/>
      <c r="FWS162" s="4"/>
      <c r="FWT162" s="4"/>
      <c r="FWU162" s="4"/>
      <c r="FWV162" s="4"/>
      <c r="FWW162" s="4"/>
      <c r="FWX162" s="4"/>
      <c r="FWY162" s="4"/>
      <c r="FWZ162" s="4"/>
      <c r="FXA162" s="4"/>
      <c r="FXB162" s="4"/>
      <c r="FXC162" s="4"/>
      <c r="FXD162" s="4"/>
      <c r="FXE162" s="4"/>
      <c r="FXF162" s="4"/>
      <c r="FXG162" s="4"/>
      <c r="FXH162" s="4"/>
      <c r="FXI162" s="4"/>
      <c r="FXJ162" s="4"/>
      <c r="FXK162" s="4"/>
      <c r="FXL162" s="4"/>
      <c r="FXM162" s="4"/>
      <c r="FXN162" s="4"/>
      <c r="FXO162" s="4"/>
      <c r="FXP162" s="4"/>
      <c r="FXQ162" s="4"/>
      <c r="FXR162" s="4"/>
      <c r="FXS162" s="4"/>
      <c r="FXT162" s="4"/>
      <c r="FXU162" s="4"/>
      <c r="FXV162" s="4"/>
      <c r="FXW162" s="4"/>
      <c r="FXX162" s="4"/>
      <c r="FXY162" s="4"/>
      <c r="FXZ162" s="4"/>
      <c r="FYA162" s="4"/>
      <c r="FYB162" s="4"/>
      <c r="FYC162" s="4"/>
      <c r="FYD162" s="4"/>
      <c r="FYE162" s="4"/>
      <c r="FYF162" s="4"/>
      <c r="FYG162" s="4"/>
      <c r="FYH162" s="4"/>
      <c r="FYI162" s="4"/>
      <c r="FYJ162" s="4"/>
      <c r="FYK162" s="4"/>
      <c r="FYL162" s="4"/>
      <c r="FYM162" s="4"/>
      <c r="FYN162" s="4"/>
      <c r="FYO162" s="4"/>
      <c r="FYP162" s="4"/>
      <c r="FYQ162" s="4"/>
      <c r="FYR162" s="4"/>
      <c r="FYS162" s="4"/>
      <c r="FYT162" s="4"/>
      <c r="FYU162" s="4"/>
      <c r="FYV162" s="4"/>
      <c r="FYW162" s="4"/>
      <c r="FYX162" s="4"/>
      <c r="FYY162" s="4"/>
      <c r="FYZ162" s="4"/>
      <c r="FZA162" s="4"/>
      <c r="FZB162" s="4"/>
      <c r="FZC162" s="4"/>
      <c r="FZD162" s="4"/>
      <c r="FZE162" s="4"/>
      <c r="FZF162" s="4"/>
      <c r="FZG162" s="4"/>
      <c r="FZH162" s="4"/>
      <c r="FZI162" s="4"/>
      <c r="FZJ162" s="4"/>
      <c r="FZK162" s="4"/>
      <c r="FZL162" s="4"/>
      <c r="FZM162" s="4"/>
      <c r="FZN162" s="4"/>
      <c r="FZO162" s="4"/>
      <c r="FZP162" s="4"/>
      <c r="FZQ162" s="4"/>
      <c r="FZR162" s="4"/>
      <c r="FZS162" s="4"/>
      <c r="FZT162" s="4"/>
      <c r="FZU162" s="4"/>
      <c r="FZV162" s="4"/>
      <c r="FZW162" s="4"/>
      <c r="FZX162" s="4"/>
      <c r="FZY162" s="4"/>
      <c r="FZZ162" s="4"/>
      <c r="GAA162" s="4"/>
      <c r="GAB162" s="4"/>
      <c r="GAC162" s="4"/>
      <c r="GAD162" s="4"/>
      <c r="GAE162" s="4"/>
      <c r="GAF162" s="4"/>
      <c r="GAG162" s="4"/>
      <c r="GAH162" s="4"/>
      <c r="GAI162" s="4"/>
      <c r="GAJ162" s="4"/>
      <c r="GAK162" s="4"/>
      <c r="GAL162" s="4"/>
      <c r="GAM162" s="4"/>
      <c r="GAN162" s="4"/>
      <c r="GAO162" s="4"/>
      <c r="GAP162" s="4"/>
      <c r="GAQ162" s="4"/>
      <c r="GAR162" s="4"/>
      <c r="GAS162" s="4"/>
      <c r="GAT162" s="4"/>
      <c r="GAU162" s="4"/>
      <c r="GAV162" s="4"/>
      <c r="GAW162" s="4"/>
      <c r="GAX162" s="4"/>
      <c r="GAY162" s="4"/>
      <c r="GAZ162" s="4"/>
      <c r="GBA162" s="4"/>
      <c r="GBB162" s="4"/>
      <c r="GBC162" s="4"/>
      <c r="GBD162" s="4"/>
      <c r="GBE162" s="4"/>
      <c r="GBF162" s="4"/>
      <c r="GBG162" s="4"/>
      <c r="GBH162" s="4"/>
      <c r="GBI162" s="4"/>
      <c r="GBJ162" s="4"/>
      <c r="GBK162" s="4"/>
      <c r="GBL162" s="4"/>
      <c r="GBM162" s="4"/>
      <c r="GBN162" s="4"/>
      <c r="GBO162" s="4"/>
      <c r="GBP162" s="4"/>
      <c r="GBQ162" s="4"/>
      <c r="GBR162" s="4"/>
      <c r="GBS162" s="4"/>
      <c r="GBT162" s="4"/>
      <c r="GBU162" s="4"/>
      <c r="GBV162" s="4"/>
      <c r="GBW162" s="4"/>
      <c r="GBX162" s="4"/>
      <c r="GBY162" s="4"/>
      <c r="GBZ162" s="4"/>
      <c r="GCA162" s="4"/>
      <c r="GCB162" s="4"/>
      <c r="GCC162" s="4"/>
      <c r="GCD162" s="4"/>
      <c r="GCE162" s="4"/>
      <c r="GCF162" s="4"/>
      <c r="GCG162" s="4"/>
      <c r="GCH162" s="4"/>
      <c r="GCI162" s="4"/>
      <c r="GCJ162" s="4"/>
      <c r="GCK162" s="4"/>
      <c r="GCL162" s="4"/>
      <c r="GCM162" s="4"/>
      <c r="GCN162" s="4"/>
      <c r="GCO162" s="4"/>
      <c r="GCP162" s="4"/>
      <c r="GCQ162" s="4"/>
      <c r="GCR162" s="4"/>
      <c r="GCS162" s="4"/>
      <c r="GCT162" s="4"/>
      <c r="GCU162" s="4"/>
      <c r="GCV162" s="4"/>
      <c r="GCW162" s="4"/>
      <c r="GCX162" s="4"/>
      <c r="GCY162" s="4"/>
      <c r="GCZ162" s="4"/>
      <c r="GDA162" s="4"/>
      <c r="GDB162" s="4"/>
      <c r="GDC162" s="4"/>
      <c r="GDD162" s="4"/>
      <c r="GDE162" s="4"/>
      <c r="GDF162" s="4"/>
      <c r="GDG162" s="4"/>
      <c r="GDH162" s="4"/>
      <c r="GDI162" s="4"/>
      <c r="GDJ162" s="4"/>
      <c r="GDK162" s="4"/>
      <c r="GDL162" s="4"/>
      <c r="GDM162" s="4"/>
      <c r="GDN162" s="4"/>
      <c r="GDO162" s="4"/>
      <c r="GDP162" s="4"/>
      <c r="GDQ162" s="4"/>
      <c r="GDR162" s="4"/>
      <c r="GDS162" s="4"/>
      <c r="GDT162" s="4"/>
      <c r="GDU162" s="4"/>
      <c r="GDV162" s="4"/>
      <c r="GDW162" s="4"/>
      <c r="GDX162" s="4"/>
      <c r="GDY162" s="4"/>
      <c r="GDZ162" s="4"/>
      <c r="GEA162" s="4"/>
      <c r="GEB162" s="4"/>
      <c r="GEC162" s="4"/>
      <c r="GED162" s="4"/>
      <c r="GEE162" s="4"/>
      <c r="GEF162" s="4"/>
      <c r="GEG162" s="4"/>
      <c r="GEH162" s="4"/>
      <c r="GEI162" s="4"/>
      <c r="GEJ162" s="4"/>
      <c r="GEK162" s="4"/>
      <c r="GEL162" s="4"/>
      <c r="GEM162" s="4"/>
      <c r="GEN162" s="4"/>
      <c r="GEO162" s="4"/>
      <c r="GEP162" s="4"/>
      <c r="GEQ162" s="4"/>
      <c r="GER162" s="4"/>
      <c r="GES162" s="4"/>
      <c r="GET162" s="4"/>
      <c r="GEU162" s="4"/>
      <c r="GEV162" s="4"/>
      <c r="GEW162" s="4"/>
      <c r="GEX162" s="4"/>
      <c r="GEY162" s="4"/>
      <c r="GEZ162" s="4"/>
      <c r="GFA162" s="4"/>
      <c r="GFB162" s="4"/>
      <c r="GFC162" s="4"/>
      <c r="GFD162" s="4"/>
      <c r="GFE162" s="4"/>
      <c r="GFF162" s="4"/>
      <c r="GFG162" s="4"/>
      <c r="GFH162" s="4"/>
      <c r="GFI162" s="4"/>
      <c r="GFJ162" s="4"/>
      <c r="GFK162" s="4"/>
      <c r="GFL162" s="4"/>
      <c r="GFM162" s="4"/>
      <c r="GFN162" s="4"/>
      <c r="GFO162" s="4"/>
      <c r="GFP162" s="4"/>
      <c r="GFQ162" s="4"/>
      <c r="GFR162" s="4"/>
      <c r="GFS162" s="4"/>
      <c r="GFT162" s="4"/>
      <c r="GFU162" s="4"/>
      <c r="GFV162" s="4"/>
      <c r="GFW162" s="4"/>
      <c r="GFX162" s="4"/>
      <c r="GFY162" s="4"/>
      <c r="GFZ162" s="4"/>
      <c r="GGA162" s="4"/>
      <c r="GGB162" s="4"/>
      <c r="GGC162" s="4"/>
      <c r="GGD162" s="4"/>
      <c r="GGE162" s="4"/>
      <c r="GGF162" s="4"/>
      <c r="GGG162" s="4"/>
      <c r="GGH162" s="4"/>
      <c r="GGI162" s="4"/>
      <c r="GGJ162" s="4"/>
      <c r="GGK162" s="4"/>
      <c r="GGL162" s="4"/>
      <c r="GGM162" s="4"/>
      <c r="GGN162" s="4"/>
      <c r="GGO162" s="4"/>
      <c r="GGP162" s="4"/>
      <c r="GGQ162" s="4"/>
      <c r="GGR162" s="4"/>
      <c r="GGS162" s="4"/>
      <c r="GGT162" s="4"/>
      <c r="GGU162" s="4"/>
      <c r="GGV162" s="4"/>
      <c r="GGW162" s="4"/>
      <c r="GGX162" s="4"/>
      <c r="GGY162" s="4"/>
      <c r="GGZ162" s="4"/>
      <c r="GHA162" s="4"/>
      <c r="GHB162" s="4"/>
      <c r="GHC162" s="4"/>
      <c r="GHD162" s="4"/>
      <c r="GHE162" s="4"/>
      <c r="GHF162" s="4"/>
      <c r="GHG162" s="4"/>
      <c r="GHH162" s="4"/>
      <c r="GHI162" s="4"/>
      <c r="GHJ162" s="4"/>
      <c r="GHK162" s="4"/>
      <c r="GHL162" s="4"/>
      <c r="GHM162" s="4"/>
      <c r="GHN162" s="4"/>
      <c r="GHO162" s="4"/>
      <c r="GHP162" s="4"/>
      <c r="GHQ162" s="4"/>
      <c r="GHR162" s="4"/>
      <c r="GHS162" s="4"/>
      <c r="GHT162" s="4"/>
      <c r="GHU162" s="4"/>
      <c r="GHV162" s="4"/>
      <c r="GHW162" s="4"/>
      <c r="GHX162" s="4"/>
      <c r="GHY162" s="4"/>
      <c r="GHZ162" s="4"/>
      <c r="GIA162" s="4"/>
      <c r="GIB162" s="4"/>
      <c r="GIC162" s="4"/>
      <c r="GID162" s="4"/>
      <c r="GIE162" s="4"/>
      <c r="GIF162" s="4"/>
      <c r="GIG162" s="4"/>
      <c r="GIH162" s="4"/>
      <c r="GII162" s="4"/>
      <c r="GIJ162" s="4"/>
      <c r="GIK162" s="4"/>
      <c r="GIL162" s="4"/>
      <c r="GIM162" s="4"/>
      <c r="GIN162" s="4"/>
      <c r="GIO162" s="4"/>
      <c r="GIP162" s="4"/>
      <c r="GIQ162" s="4"/>
      <c r="GIR162" s="4"/>
      <c r="GIS162" s="4"/>
      <c r="GIT162" s="4"/>
      <c r="GIU162" s="4"/>
      <c r="GIV162" s="4"/>
      <c r="GIW162" s="4"/>
      <c r="GIX162" s="4"/>
      <c r="GIY162" s="4"/>
      <c r="GIZ162" s="4"/>
      <c r="GJA162" s="4"/>
      <c r="GJB162" s="4"/>
      <c r="GJC162" s="4"/>
      <c r="GJD162" s="4"/>
      <c r="GJE162" s="4"/>
      <c r="GJF162" s="4"/>
      <c r="GJG162" s="4"/>
      <c r="GJH162" s="4"/>
      <c r="GJI162" s="4"/>
      <c r="GJJ162" s="4"/>
      <c r="GJK162" s="4"/>
      <c r="GJL162" s="4"/>
      <c r="GJM162" s="4"/>
      <c r="GJN162" s="4"/>
      <c r="GJO162" s="4"/>
      <c r="GJP162" s="4"/>
      <c r="GJQ162" s="4"/>
      <c r="GJR162" s="4"/>
      <c r="GJS162" s="4"/>
      <c r="GJT162" s="4"/>
      <c r="GJU162" s="4"/>
      <c r="GJV162" s="4"/>
      <c r="GJW162" s="4"/>
      <c r="GJX162" s="4"/>
      <c r="GJY162" s="4"/>
      <c r="GJZ162" s="4"/>
      <c r="GKA162" s="4"/>
      <c r="GKB162" s="4"/>
      <c r="GKC162" s="4"/>
      <c r="GKD162" s="4"/>
      <c r="GKE162" s="4"/>
      <c r="GKF162" s="4"/>
      <c r="GKG162" s="4"/>
      <c r="GKH162" s="4"/>
      <c r="GKI162" s="4"/>
      <c r="GKJ162" s="4"/>
      <c r="GKK162" s="4"/>
      <c r="GKL162" s="4"/>
      <c r="GKM162" s="4"/>
      <c r="GKN162" s="4"/>
      <c r="GKO162" s="4"/>
      <c r="GKP162" s="4"/>
      <c r="GKQ162" s="4"/>
      <c r="GKR162" s="4"/>
      <c r="GKS162" s="4"/>
      <c r="GKT162" s="4"/>
      <c r="GKU162" s="4"/>
      <c r="GKV162" s="4"/>
      <c r="GKW162" s="4"/>
      <c r="GKX162" s="4"/>
      <c r="GKY162" s="4"/>
      <c r="GKZ162" s="4"/>
      <c r="GLA162" s="4"/>
      <c r="GLB162" s="4"/>
      <c r="GLC162" s="4"/>
      <c r="GLD162" s="4"/>
      <c r="GLE162" s="4"/>
      <c r="GLF162" s="4"/>
      <c r="GLG162" s="4"/>
      <c r="GLH162" s="4"/>
      <c r="GLI162" s="4"/>
      <c r="GLJ162" s="4"/>
      <c r="GLK162" s="4"/>
      <c r="GLL162" s="4"/>
      <c r="GLM162" s="4"/>
      <c r="GLN162" s="4"/>
      <c r="GLO162" s="4"/>
      <c r="GLP162" s="4"/>
      <c r="GLQ162" s="4"/>
      <c r="GLR162" s="4"/>
      <c r="GLS162" s="4"/>
      <c r="GLT162" s="4"/>
      <c r="GLU162" s="4"/>
      <c r="GLV162" s="4"/>
      <c r="GLW162" s="4"/>
      <c r="GLX162" s="4"/>
      <c r="GLY162" s="4"/>
      <c r="GLZ162" s="4"/>
      <c r="GMA162" s="4"/>
      <c r="GMB162" s="4"/>
      <c r="GMC162" s="4"/>
      <c r="GMD162" s="4"/>
      <c r="GME162" s="4"/>
      <c r="GMF162" s="4"/>
      <c r="GMG162" s="4"/>
      <c r="GMH162" s="4"/>
      <c r="GMI162" s="4"/>
      <c r="GMJ162" s="4"/>
      <c r="GMK162" s="4"/>
      <c r="GML162" s="4"/>
      <c r="GMM162" s="4"/>
      <c r="GMN162" s="4"/>
      <c r="GMO162" s="4"/>
      <c r="GMP162" s="4"/>
      <c r="GMQ162" s="4"/>
      <c r="GMR162" s="4"/>
      <c r="GMS162" s="4"/>
      <c r="GMT162" s="4"/>
      <c r="GMU162" s="4"/>
      <c r="GMV162" s="4"/>
      <c r="GMW162" s="4"/>
      <c r="GMX162" s="4"/>
      <c r="GMY162" s="4"/>
      <c r="GMZ162" s="4"/>
      <c r="GNA162" s="4"/>
      <c r="GNB162" s="4"/>
      <c r="GNC162" s="4"/>
      <c r="GND162" s="4"/>
      <c r="GNE162" s="4"/>
      <c r="GNF162" s="4"/>
      <c r="GNG162" s="4"/>
      <c r="GNH162" s="4"/>
      <c r="GNI162" s="4"/>
      <c r="GNJ162" s="4"/>
      <c r="GNK162" s="4"/>
      <c r="GNL162" s="4"/>
      <c r="GNM162" s="4"/>
      <c r="GNN162" s="4"/>
      <c r="GNO162" s="4"/>
      <c r="GNP162" s="4"/>
      <c r="GNQ162" s="4"/>
      <c r="GNR162" s="4"/>
      <c r="GNS162" s="4"/>
      <c r="GNT162" s="4"/>
      <c r="GNU162" s="4"/>
      <c r="GNV162" s="4"/>
      <c r="GNW162" s="4"/>
      <c r="GNX162" s="4"/>
      <c r="GNY162" s="4"/>
      <c r="GNZ162" s="4"/>
      <c r="GOA162" s="4"/>
      <c r="GOB162" s="4"/>
      <c r="GOC162" s="4"/>
      <c r="GOD162" s="4"/>
      <c r="GOE162" s="4"/>
      <c r="GOF162" s="4"/>
      <c r="GOG162" s="4"/>
      <c r="GOH162" s="4"/>
      <c r="GOI162" s="4"/>
      <c r="GOJ162" s="4"/>
      <c r="GOK162" s="4"/>
      <c r="GOL162" s="4"/>
      <c r="GOM162" s="4"/>
      <c r="GON162" s="4"/>
      <c r="GOO162" s="4"/>
      <c r="GOP162" s="4"/>
      <c r="GOQ162" s="4"/>
      <c r="GOR162" s="4"/>
      <c r="GOS162" s="4"/>
      <c r="GOT162" s="4"/>
      <c r="GOU162" s="4"/>
      <c r="GOV162" s="4"/>
      <c r="GOW162" s="4"/>
      <c r="GOX162" s="4"/>
      <c r="GOY162" s="4"/>
      <c r="GOZ162" s="4"/>
      <c r="GPA162" s="4"/>
      <c r="GPB162" s="4"/>
      <c r="GPC162" s="4"/>
      <c r="GPD162" s="4"/>
      <c r="GPE162" s="4"/>
      <c r="GPF162" s="4"/>
      <c r="GPG162" s="4"/>
      <c r="GPH162" s="4"/>
      <c r="GPI162" s="4"/>
      <c r="GPJ162" s="4"/>
      <c r="GPK162" s="4"/>
      <c r="GPL162" s="4"/>
      <c r="GPM162" s="4"/>
      <c r="GPN162" s="4"/>
      <c r="GPO162" s="4"/>
      <c r="GPP162" s="4"/>
      <c r="GPQ162" s="4"/>
      <c r="GPR162" s="4"/>
      <c r="GPS162" s="4"/>
      <c r="GPT162" s="4"/>
      <c r="GPU162" s="4"/>
      <c r="GPV162" s="4"/>
      <c r="GPW162" s="4"/>
      <c r="GPX162" s="4"/>
      <c r="GPY162" s="4"/>
      <c r="GPZ162" s="4"/>
      <c r="GQA162" s="4"/>
      <c r="GQB162" s="4"/>
      <c r="GQC162" s="4"/>
      <c r="GQD162" s="4"/>
      <c r="GQE162" s="4"/>
      <c r="GQF162" s="4"/>
      <c r="GQG162" s="4"/>
      <c r="GQH162" s="4"/>
      <c r="GQI162" s="4"/>
      <c r="GQJ162" s="4"/>
      <c r="GQK162" s="4"/>
      <c r="GQL162" s="4"/>
      <c r="GQM162" s="4"/>
      <c r="GQN162" s="4"/>
      <c r="GQO162" s="4"/>
      <c r="GQP162" s="4"/>
      <c r="GQQ162" s="4"/>
      <c r="GQR162" s="4"/>
      <c r="GQS162" s="4"/>
      <c r="GQT162" s="4"/>
      <c r="GQU162" s="4"/>
      <c r="GQV162" s="4"/>
      <c r="GQW162" s="4"/>
      <c r="GQX162" s="4"/>
      <c r="GQY162" s="4"/>
      <c r="GQZ162" s="4"/>
      <c r="GRA162" s="4"/>
      <c r="GRB162" s="4"/>
      <c r="GRC162" s="4"/>
      <c r="GRD162" s="4"/>
      <c r="GRE162" s="4"/>
      <c r="GRF162" s="4"/>
      <c r="GRG162" s="4"/>
      <c r="GRH162" s="4"/>
      <c r="GRI162" s="4"/>
      <c r="GRJ162" s="4"/>
      <c r="GRK162" s="4"/>
      <c r="GRL162" s="4"/>
      <c r="GRM162" s="4"/>
      <c r="GRN162" s="4"/>
      <c r="GRO162" s="4"/>
      <c r="GRP162" s="4"/>
      <c r="GRQ162" s="4"/>
      <c r="GRR162" s="4"/>
      <c r="GRS162" s="4"/>
      <c r="GRT162" s="4"/>
      <c r="GRU162" s="4"/>
      <c r="GRV162" s="4"/>
      <c r="GRW162" s="4"/>
      <c r="GRX162" s="4"/>
      <c r="GRY162" s="4"/>
      <c r="GRZ162" s="4"/>
      <c r="GSA162" s="4"/>
      <c r="GSB162" s="4"/>
      <c r="GSC162" s="4"/>
      <c r="GSD162" s="4"/>
      <c r="GSE162" s="4"/>
      <c r="GSF162" s="4"/>
      <c r="GSG162" s="4"/>
      <c r="GSH162" s="4"/>
      <c r="GSI162" s="4"/>
      <c r="GSJ162" s="4"/>
      <c r="GSK162" s="4"/>
      <c r="GSL162" s="4"/>
      <c r="GSM162" s="4"/>
      <c r="GSN162" s="4"/>
      <c r="GSO162" s="4"/>
      <c r="GSP162" s="4"/>
      <c r="GSQ162" s="4"/>
      <c r="GSR162" s="4"/>
      <c r="GSS162" s="4"/>
      <c r="GST162" s="4"/>
      <c r="GSU162" s="4"/>
      <c r="GSV162" s="4"/>
      <c r="GSW162" s="4"/>
      <c r="GSX162" s="4"/>
      <c r="GSY162" s="4"/>
      <c r="GSZ162" s="4"/>
      <c r="GTA162" s="4"/>
      <c r="GTB162" s="4"/>
      <c r="GTC162" s="4"/>
      <c r="GTD162" s="4"/>
      <c r="GTE162" s="4"/>
      <c r="GTF162" s="4"/>
      <c r="GTG162" s="4"/>
      <c r="GTH162" s="4"/>
      <c r="GTI162" s="4"/>
      <c r="GTJ162" s="4"/>
      <c r="GTK162" s="4"/>
      <c r="GTL162" s="4"/>
      <c r="GTM162" s="4"/>
      <c r="GTN162" s="4"/>
      <c r="GTO162" s="4"/>
      <c r="GTP162" s="4"/>
      <c r="GTQ162" s="4"/>
      <c r="GTR162" s="4"/>
      <c r="GTS162" s="4"/>
      <c r="GTT162" s="4"/>
      <c r="GTU162" s="4"/>
      <c r="GTV162" s="4"/>
      <c r="GTW162" s="4"/>
      <c r="GTX162" s="4"/>
      <c r="GTY162" s="4"/>
      <c r="GTZ162" s="4"/>
      <c r="GUA162" s="4"/>
      <c r="GUB162" s="4"/>
      <c r="GUC162" s="4"/>
      <c r="GUD162" s="4"/>
      <c r="GUE162" s="4"/>
      <c r="GUF162" s="4"/>
      <c r="GUG162" s="4"/>
      <c r="GUH162" s="4"/>
      <c r="GUI162" s="4"/>
      <c r="GUJ162" s="4"/>
      <c r="GUK162" s="4"/>
      <c r="GUL162" s="4"/>
      <c r="GUM162" s="4"/>
      <c r="GUN162" s="4"/>
      <c r="GUO162" s="4"/>
      <c r="GUP162" s="4"/>
      <c r="GUQ162" s="4"/>
      <c r="GUR162" s="4"/>
      <c r="GUS162" s="4"/>
      <c r="GUT162" s="4"/>
      <c r="GUU162" s="4"/>
      <c r="GUV162" s="4"/>
      <c r="GUW162" s="4"/>
      <c r="GUX162" s="4"/>
      <c r="GUY162" s="4"/>
      <c r="GUZ162" s="4"/>
      <c r="GVA162" s="4"/>
      <c r="GVB162" s="4"/>
      <c r="GVC162" s="4"/>
      <c r="GVD162" s="4"/>
      <c r="GVE162" s="4"/>
      <c r="GVF162" s="4"/>
      <c r="GVG162" s="4"/>
      <c r="GVH162" s="4"/>
      <c r="GVI162" s="4"/>
      <c r="GVJ162" s="4"/>
      <c r="GVK162" s="4"/>
      <c r="GVL162" s="4"/>
      <c r="GVM162" s="4"/>
      <c r="GVN162" s="4"/>
      <c r="GVO162" s="4"/>
      <c r="GVP162" s="4"/>
      <c r="GVQ162" s="4"/>
      <c r="GVR162" s="4"/>
      <c r="GVS162" s="4"/>
      <c r="GVT162" s="4"/>
      <c r="GVU162" s="4"/>
      <c r="GVV162" s="4"/>
      <c r="GVW162" s="4"/>
      <c r="GVX162" s="4"/>
      <c r="GVY162" s="4"/>
      <c r="GVZ162" s="4"/>
      <c r="GWA162" s="4"/>
      <c r="GWB162" s="4"/>
      <c r="GWC162" s="4"/>
      <c r="GWD162" s="4"/>
      <c r="GWE162" s="4"/>
      <c r="GWF162" s="4"/>
      <c r="GWG162" s="4"/>
      <c r="GWH162" s="4"/>
      <c r="GWI162" s="4"/>
      <c r="GWJ162" s="4"/>
      <c r="GWK162" s="4"/>
      <c r="GWL162" s="4"/>
      <c r="GWM162" s="4"/>
      <c r="GWN162" s="4"/>
      <c r="GWO162" s="4"/>
      <c r="GWP162" s="4"/>
      <c r="GWQ162" s="4"/>
      <c r="GWR162" s="4"/>
      <c r="GWS162" s="4"/>
      <c r="GWT162" s="4"/>
      <c r="GWU162" s="4"/>
      <c r="GWV162" s="4"/>
      <c r="GWW162" s="4"/>
      <c r="GWX162" s="4"/>
      <c r="GWY162" s="4"/>
      <c r="GWZ162" s="4"/>
      <c r="GXA162" s="4"/>
      <c r="GXB162" s="4"/>
      <c r="GXC162" s="4"/>
      <c r="GXD162" s="4"/>
      <c r="GXE162" s="4"/>
      <c r="GXF162" s="4"/>
      <c r="GXG162" s="4"/>
      <c r="GXH162" s="4"/>
      <c r="GXI162" s="4"/>
      <c r="GXJ162" s="4"/>
      <c r="GXK162" s="4"/>
      <c r="GXL162" s="4"/>
      <c r="GXM162" s="4"/>
      <c r="GXN162" s="4"/>
      <c r="GXO162" s="4"/>
      <c r="GXP162" s="4"/>
      <c r="GXQ162" s="4"/>
      <c r="GXR162" s="4"/>
      <c r="GXS162" s="4"/>
      <c r="GXT162" s="4"/>
      <c r="GXU162" s="4"/>
      <c r="GXV162" s="4"/>
      <c r="GXW162" s="4"/>
      <c r="GXX162" s="4"/>
      <c r="GXY162" s="4"/>
      <c r="GXZ162" s="4"/>
      <c r="GYA162" s="4"/>
      <c r="GYB162" s="4"/>
      <c r="GYC162" s="4"/>
      <c r="GYD162" s="4"/>
      <c r="GYE162" s="4"/>
      <c r="GYF162" s="4"/>
      <c r="GYG162" s="4"/>
      <c r="GYH162" s="4"/>
      <c r="GYI162" s="4"/>
      <c r="GYJ162" s="4"/>
      <c r="GYK162" s="4"/>
      <c r="GYL162" s="4"/>
      <c r="GYM162" s="4"/>
      <c r="GYN162" s="4"/>
      <c r="GYO162" s="4"/>
      <c r="GYP162" s="4"/>
      <c r="GYQ162" s="4"/>
      <c r="GYR162" s="4"/>
      <c r="GYS162" s="4"/>
      <c r="GYT162" s="4"/>
      <c r="GYU162" s="4"/>
      <c r="GYV162" s="4"/>
      <c r="GYW162" s="4"/>
      <c r="GYX162" s="4"/>
      <c r="GYY162" s="4"/>
      <c r="GYZ162" s="4"/>
      <c r="GZA162" s="4"/>
      <c r="GZB162" s="4"/>
      <c r="GZC162" s="4"/>
      <c r="GZD162" s="4"/>
      <c r="GZE162" s="4"/>
      <c r="GZF162" s="4"/>
      <c r="GZG162" s="4"/>
      <c r="GZH162" s="4"/>
      <c r="GZI162" s="4"/>
      <c r="GZJ162" s="4"/>
      <c r="GZK162" s="4"/>
      <c r="GZL162" s="4"/>
      <c r="GZM162" s="4"/>
      <c r="GZN162" s="4"/>
      <c r="GZO162" s="4"/>
      <c r="GZP162" s="4"/>
      <c r="GZQ162" s="4"/>
      <c r="GZR162" s="4"/>
      <c r="GZS162" s="4"/>
      <c r="GZT162" s="4"/>
      <c r="GZU162" s="4"/>
      <c r="GZV162" s="4"/>
      <c r="GZW162" s="4"/>
      <c r="GZX162" s="4"/>
      <c r="GZY162" s="4"/>
      <c r="GZZ162" s="4"/>
      <c r="HAA162" s="4"/>
      <c r="HAB162" s="4"/>
      <c r="HAC162" s="4"/>
      <c r="HAD162" s="4"/>
      <c r="HAE162" s="4"/>
      <c r="HAF162" s="4"/>
      <c r="HAG162" s="4"/>
      <c r="HAH162" s="4"/>
      <c r="HAI162" s="4"/>
      <c r="HAJ162" s="4"/>
      <c r="HAK162" s="4"/>
      <c r="HAL162" s="4"/>
      <c r="HAM162" s="4"/>
      <c r="HAN162" s="4"/>
      <c r="HAO162" s="4"/>
      <c r="HAP162" s="4"/>
      <c r="HAQ162" s="4"/>
      <c r="HAR162" s="4"/>
      <c r="HAS162" s="4"/>
      <c r="HAT162" s="4"/>
      <c r="HAU162" s="4"/>
      <c r="HAV162" s="4"/>
      <c r="HAW162" s="4"/>
      <c r="HAX162" s="4"/>
      <c r="HAY162" s="4"/>
      <c r="HAZ162" s="4"/>
      <c r="HBA162" s="4"/>
      <c r="HBB162" s="4"/>
      <c r="HBC162" s="4"/>
      <c r="HBD162" s="4"/>
      <c r="HBE162" s="4"/>
      <c r="HBF162" s="4"/>
      <c r="HBG162" s="4"/>
      <c r="HBH162" s="4"/>
      <c r="HBI162" s="4"/>
      <c r="HBJ162" s="4"/>
      <c r="HBK162" s="4"/>
      <c r="HBL162" s="4"/>
      <c r="HBM162" s="4"/>
      <c r="HBN162" s="4"/>
      <c r="HBO162" s="4"/>
      <c r="HBP162" s="4"/>
      <c r="HBQ162" s="4"/>
      <c r="HBR162" s="4"/>
      <c r="HBS162" s="4"/>
      <c r="HBT162" s="4"/>
      <c r="HBU162" s="4"/>
      <c r="HBV162" s="4"/>
      <c r="HBW162" s="4"/>
      <c r="HBX162" s="4"/>
      <c r="HBY162" s="4"/>
      <c r="HBZ162" s="4"/>
      <c r="HCA162" s="4"/>
      <c r="HCB162" s="4"/>
      <c r="HCC162" s="4"/>
      <c r="HCD162" s="4"/>
      <c r="HCE162" s="4"/>
      <c r="HCF162" s="4"/>
      <c r="HCG162" s="4"/>
      <c r="HCH162" s="4"/>
      <c r="HCI162" s="4"/>
      <c r="HCJ162" s="4"/>
      <c r="HCK162" s="4"/>
      <c r="HCL162" s="4"/>
      <c r="HCM162" s="4"/>
      <c r="HCN162" s="4"/>
      <c r="HCO162" s="4"/>
      <c r="HCP162" s="4"/>
      <c r="HCQ162" s="4"/>
      <c r="HCR162" s="4"/>
      <c r="HCS162" s="4"/>
      <c r="HCT162" s="4"/>
      <c r="HCU162" s="4"/>
      <c r="HCV162" s="4"/>
      <c r="HCW162" s="4"/>
      <c r="HCX162" s="4"/>
      <c r="HCY162" s="4"/>
      <c r="HCZ162" s="4"/>
      <c r="HDA162" s="4"/>
      <c r="HDB162" s="4"/>
      <c r="HDC162" s="4"/>
      <c r="HDD162" s="4"/>
      <c r="HDE162" s="4"/>
      <c r="HDF162" s="4"/>
      <c r="HDG162" s="4"/>
      <c r="HDH162" s="4"/>
      <c r="HDI162" s="4"/>
      <c r="HDJ162" s="4"/>
      <c r="HDK162" s="4"/>
      <c r="HDL162" s="4"/>
      <c r="HDM162" s="4"/>
      <c r="HDN162" s="4"/>
      <c r="HDO162" s="4"/>
      <c r="HDP162" s="4"/>
      <c r="HDQ162" s="4"/>
      <c r="HDR162" s="4"/>
      <c r="HDS162" s="4"/>
      <c r="HDT162" s="4"/>
      <c r="HDU162" s="4"/>
      <c r="HDV162" s="4"/>
      <c r="HDW162" s="4"/>
      <c r="HDX162" s="4"/>
      <c r="HDY162" s="4"/>
      <c r="HDZ162" s="4"/>
      <c r="HEA162" s="4"/>
      <c r="HEB162" s="4"/>
      <c r="HEC162" s="4"/>
      <c r="HED162" s="4"/>
      <c r="HEE162" s="4"/>
      <c r="HEF162" s="4"/>
      <c r="HEG162" s="4"/>
      <c r="HEH162" s="4"/>
      <c r="HEI162" s="4"/>
      <c r="HEJ162" s="4"/>
      <c r="HEK162" s="4"/>
      <c r="HEL162" s="4"/>
      <c r="HEM162" s="4"/>
      <c r="HEN162" s="4"/>
      <c r="HEO162" s="4"/>
      <c r="HEP162" s="4"/>
      <c r="HEQ162" s="4"/>
      <c r="HER162" s="4"/>
      <c r="HES162" s="4"/>
      <c r="HET162" s="4"/>
      <c r="HEU162" s="4"/>
      <c r="HEV162" s="4"/>
      <c r="HEW162" s="4"/>
      <c r="HEX162" s="4"/>
      <c r="HEY162" s="4"/>
      <c r="HEZ162" s="4"/>
      <c r="HFA162" s="4"/>
      <c r="HFB162" s="4"/>
      <c r="HFC162" s="4"/>
      <c r="HFD162" s="4"/>
      <c r="HFE162" s="4"/>
      <c r="HFF162" s="4"/>
      <c r="HFG162" s="4"/>
      <c r="HFH162" s="4"/>
      <c r="HFI162" s="4"/>
      <c r="HFJ162" s="4"/>
      <c r="HFK162" s="4"/>
      <c r="HFL162" s="4"/>
      <c r="HFM162" s="4"/>
      <c r="HFN162" s="4"/>
      <c r="HFO162" s="4"/>
      <c r="HFP162" s="4"/>
      <c r="HFQ162" s="4"/>
      <c r="HFR162" s="4"/>
      <c r="HFS162" s="4"/>
      <c r="HFT162" s="4"/>
      <c r="HFU162" s="4"/>
      <c r="HFV162" s="4"/>
      <c r="HFW162" s="4"/>
      <c r="HFX162" s="4"/>
      <c r="HFY162" s="4"/>
      <c r="HFZ162" s="4"/>
      <c r="HGA162" s="4"/>
      <c r="HGB162" s="4"/>
      <c r="HGC162" s="4"/>
      <c r="HGD162" s="4"/>
      <c r="HGE162" s="4"/>
      <c r="HGF162" s="4"/>
      <c r="HGG162" s="4"/>
      <c r="HGH162" s="4"/>
      <c r="HGI162" s="4"/>
      <c r="HGJ162" s="4"/>
      <c r="HGK162" s="4"/>
      <c r="HGL162" s="4"/>
      <c r="HGM162" s="4"/>
      <c r="HGN162" s="4"/>
      <c r="HGO162" s="4"/>
      <c r="HGP162" s="4"/>
      <c r="HGQ162" s="4"/>
      <c r="HGR162" s="4"/>
      <c r="HGS162" s="4"/>
      <c r="HGT162" s="4"/>
      <c r="HGU162" s="4"/>
      <c r="HGV162" s="4"/>
      <c r="HGW162" s="4"/>
      <c r="HGX162" s="4"/>
      <c r="HGY162" s="4"/>
      <c r="HGZ162" s="4"/>
      <c r="HHA162" s="4"/>
      <c r="HHB162" s="4"/>
      <c r="HHC162" s="4"/>
      <c r="HHD162" s="4"/>
      <c r="HHE162" s="4"/>
      <c r="HHF162" s="4"/>
      <c r="HHG162" s="4"/>
      <c r="HHH162" s="4"/>
      <c r="HHI162" s="4"/>
      <c r="HHJ162" s="4"/>
      <c r="HHK162" s="4"/>
      <c r="HHL162" s="4"/>
      <c r="HHM162" s="4"/>
      <c r="HHN162" s="4"/>
      <c r="HHO162" s="4"/>
      <c r="HHP162" s="4"/>
      <c r="HHQ162" s="4"/>
      <c r="HHR162" s="4"/>
      <c r="HHS162" s="4"/>
      <c r="HHT162" s="4"/>
      <c r="HHU162" s="4"/>
      <c r="HHV162" s="4"/>
      <c r="HHW162" s="4"/>
      <c r="HHX162" s="4"/>
      <c r="HHY162" s="4"/>
      <c r="HHZ162" s="4"/>
      <c r="HIA162" s="4"/>
      <c r="HIB162" s="4"/>
      <c r="HIC162" s="4"/>
      <c r="HID162" s="4"/>
      <c r="HIE162" s="4"/>
      <c r="HIF162" s="4"/>
      <c r="HIG162" s="4"/>
      <c r="HIH162" s="4"/>
      <c r="HII162" s="4"/>
      <c r="HIJ162" s="4"/>
      <c r="HIK162" s="4"/>
      <c r="HIL162" s="4"/>
      <c r="HIM162" s="4"/>
      <c r="HIN162" s="4"/>
      <c r="HIO162" s="4"/>
      <c r="HIP162" s="4"/>
      <c r="HIQ162" s="4"/>
      <c r="HIR162" s="4"/>
      <c r="HIS162" s="4"/>
      <c r="HIT162" s="4"/>
      <c r="HIU162" s="4"/>
      <c r="HIV162" s="4"/>
      <c r="HIW162" s="4"/>
      <c r="HIX162" s="4"/>
      <c r="HIY162" s="4"/>
      <c r="HIZ162" s="4"/>
      <c r="HJA162" s="4"/>
      <c r="HJB162" s="4"/>
      <c r="HJC162" s="4"/>
      <c r="HJD162" s="4"/>
      <c r="HJE162" s="4"/>
      <c r="HJF162" s="4"/>
      <c r="HJG162" s="4"/>
      <c r="HJH162" s="4"/>
      <c r="HJI162" s="4"/>
      <c r="HJJ162" s="4"/>
      <c r="HJK162" s="4"/>
      <c r="HJL162" s="4"/>
      <c r="HJM162" s="4"/>
      <c r="HJN162" s="4"/>
      <c r="HJO162" s="4"/>
      <c r="HJP162" s="4"/>
      <c r="HJQ162" s="4"/>
      <c r="HJR162" s="4"/>
      <c r="HJS162" s="4"/>
      <c r="HJT162" s="4"/>
      <c r="HJU162" s="4"/>
      <c r="HJV162" s="4"/>
      <c r="HJW162" s="4"/>
      <c r="HJX162" s="4"/>
      <c r="HJY162" s="4"/>
      <c r="HJZ162" s="4"/>
      <c r="HKA162" s="4"/>
      <c r="HKB162" s="4"/>
      <c r="HKC162" s="4"/>
      <c r="HKD162" s="4"/>
      <c r="HKE162" s="4"/>
      <c r="HKF162" s="4"/>
      <c r="HKG162" s="4"/>
      <c r="HKH162" s="4"/>
      <c r="HKI162" s="4"/>
      <c r="HKJ162" s="4"/>
      <c r="HKK162" s="4"/>
      <c r="HKL162" s="4"/>
      <c r="HKM162" s="4"/>
      <c r="HKN162" s="4"/>
      <c r="HKO162" s="4"/>
      <c r="HKP162" s="4"/>
      <c r="HKQ162" s="4"/>
      <c r="HKR162" s="4"/>
      <c r="HKS162" s="4"/>
      <c r="HKT162" s="4"/>
      <c r="HKU162" s="4"/>
      <c r="HKV162" s="4"/>
      <c r="HKW162" s="4"/>
      <c r="HKX162" s="4"/>
      <c r="HKY162" s="4"/>
      <c r="HKZ162" s="4"/>
      <c r="HLA162" s="4"/>
      <c r="HLB162" s="4"/>
      <c r="HLC162" s="4"/>
      <c r="HLD162" s="4"/>
      <c r="HLE162" s="4"/>
      <c r="HLF162" s="4"/>
      <c r="HLG162" s="4"/>
      <c r="HLH162" s="4"/>
      <c r="HLI162" s="4"/>
      <c r="HLJ162" s="4"/>
      <c r="HLK162" s="4"/>
      <c r="HLL162" s="4"/>
      <c r="HLM162" s="4"/>
      <c r="HLN162" s="4"/>
      <c r="HLO162" s="4"/>
      <c r="HLP162" s="4"/>
      <c r="HLQ162" s="4"/>
      <c r="HLR162" s="4"/>
      <c r="HLS162" s="4"/>
      <c r="HLT162" s="4"/>
      <c r="HLU162" s="4"/>
      <c r="HLV162" s="4"/>
      <c r="HLW162" s="4"/>
      <c r="HLX162" s="4"/>
      <c r="HLY162" s="4"/>
      <c r="HLZ162" s="4"/>
      <c r="HMA162" s="4"/>
      <c r="HMB162" s="4"/>
      <c r="HMC162" s="4"/>
      <c r="HMD162" s="4"/>
      <c r="HME162" s="4"/>
      <c r="HMF162" s="4"/>
      <c r="HMG162" s="4"/>
      <c r="HMH162" s="4"/>
      <c r="HMI162" s="4"/>
      <c r="HMJ162" s="4"/>
      <c r="HMK162" s="4"/>
      <c r="HML162" s="4"/>
      <c r="HMM162" s="4"/>
      <c r="HMN162" s="4"/>
      <c r="HMO162" s="4"/>
      <c r="HMP162" s="4"/>
      <c r="HMQ162" s="4"/>
      <c r="HMR162" s="4"/>
      <c r="HMS162" s="4"/>
      <c r="HMT162" s="4"/>
      <c r="HMU162" s="4"/>
      <c r="HMV162" s="4"/>
      <c r="HMW162" s="4"/>
      <c r="HMX162" s="4"/>
      <c r="HMY162" s="4"/>
      <c r="HMZ162" s="4"/>
      <c r="HNA162" s="4"/>
      <c r="HNB162" s="4"/>
      <c r="HNC162" s="4"/>
      <c r="HND162" s="4"/>
      <c r="HNE162" s="4"/>
      <c r="HNF162" s="4"/>
      <c r="HNG162" s="4"/>
      <c r="HNH162" s="4"/>
      <c r="HNI162" s="4"/>
      <c r="HNJ162" s="4"/>
      <c r="HNK162" s="4"/>
      <c r="HNL162" s="4"/>
      <c r="HNM162" s="4"/>
      <c r="HNN162" s="4"/>
      <c r="HNO162" s="4"/>
      <c r="HNP162" s="4"/>
      <c r="HNQ162" s="4"/>
      <c r="HNR162" s="4"/>
      <c r="HNS162" s="4"/>
      <c r="HNT162" s="4"/>
      <c r="HNU162" s="4"/>
      <c r="HNV162" s="4"/>
      <c r="HNW162" s="4"/>
      <c r="HNX162" s="4"/>
      <c r="HNY162" s="4"/>
      <c r="HNZ162" s="4"/>
      <c r="HOA162" s="4"/>
      <c r="HOB162" s="4"/>
      <c r="HOC162" s="4"/>
      <c r="HOD162" s="4"/>
      <c r="HOE162" s="4"/>
      <c r="HOF162" s="4"/>
      <c r="HOG162" s="4"/>
      <c r="HOH162" s="4"/>
      <c r="HOI162" s="4"/>
      <c r="HOJ162" s="4"/>
      <c r="HOK162" s="4"/>
      <c r="HOL162" s="4"/>
      <c r="HOM162" s="4"/>
      <c r="HON162" s="4"/>
      <c r="HOO162" s="4"/>
      <c r="HOP162" s="4"/>
      <c r="HOQ162" s="4"/>
      <c r="HOR162" s="4"/>
      <c r="HOS162" s="4"/>
      <c r="HOT162" s="4"/>
      <c r="HOU162" s="4"/>
      <c r="HOV162" s="4"/>
      <c r="HOW162" s="4"/>
      <c r="HOX162" s="4"/>
      <c r="HOY162" s="4"/>
      <c r="HOZ162" s="4"/>
      <c r="HPA162" s="4"/>
      <c r="HPB162" s="4"/>
      <c r="HPC162" s="4"/>
      <c r="HPD162" s="4"/>
      <c r="HPE162" s="4"/>
      <c r="HPF162" s="4"/>
      <c r="HPG162" s="4"/>
      <c r="HPH162" s="4"/>
      <c r="HPI162" s="4"/>
      <c r="HPJ162" s="4"/>
      <c r="HPK162" s="4"/>
      <c r="HPL162" s="4"/>
      <c r="HPM162" s="4"/>
      <c r="HPN162" s="4"/>
      <c r="HPO162" s="4"/>
      <c r="HPP162" s="4"/>
      <c r="HPQ162" s="4"/>
      <c r="HPR162" s="4"/>
      <c r="HPS162" s="4"/>
      <c r="HPT162" s="4"/>
      <c r="HPU162" s="4"/>
      <c r="HPV162" s="4"/>
      <c r="HPW162" s="4"/>
      <c r="HPX162" s="4"/>
      <c r="HPY162" s="4"/>
      <c r="HPZ162" s="4"/>
      <c r="HQA162" s="4"/>
      <c r="HQB162" s="4"/>
      <c r="HQC162" s="4"/>
      <c r="HQD162" s="4"/>
      <c r="HQE162" s="4"/>
      <c r="HQF162" s="4"/>
      <c r="HQG162" s="4"/>
      <c r="HQH162" s="4"/>
      <c r="HQI162" s="4"/>
      <c r="HQJ162" s="4"/>
      <c r="HQK162" s="4"/>
      <c r="HQL162" s="4"/>
      <c r="HQM162" s="4"/>
      <c r="HQN162" s="4"/>
      <c r="HQO162" s="4"/>
      <c r="HQP162" s="4"/>
      <c r="HQQ162" s="4"/>
      <c r="HQR162" s="4"/>
      <c r="HQS162" s="4"/>
      <c r="HQT162" s="4"/>
      <c r="HQU162" s="4"/>
      <c r="HQV162" s="4"/>
      <c r="HQW162" s="4"/>
      <c r="HQX162" s="4"/>
      <c r="HQY162" s="4"/>
      <c r="HQZ162" s="4"/>
      <c r="HRA162" s="4"/>
      <c r="HRB162" s="4"/>
      <c r="HRC162" s="4"/>
      <c r="HRD162" s="4"/>
      <c r="HRE162" s="4"/>
      <c r="HRF162" s="4"/>
      <c r="HRG162" s="4"/>
      <c r="HRH162" s="4"/>
      <c r="HRI162" s="4"/>
      <c r="HRJ162" s="4"/>
      <c r="HRK162" s="4"/>
      <c r="HRL162" s="4"/>
      <c r="HRM162" s="4"/>
      <c r="HRN162" s="4"/>
      <c r="HRO162" s="4"/>
      <c r="HRP162" s="4"/>
      <c r="HRQ162" s="4"/>
      <c r="HRR162" s="4"/>
      <c r="HRS162" s="4"/>
      <c r="HRT162" s="4"/>
      <c r="HRU162" s="4"/>
      <c r="HRV162" s="4"/>
      <c r="HRW162" s="4"/>
      <c r="HRX162" s="4"/>
      <c r="HRY162" s="4"/>
      <c r="HRZ162" s="4"/>
      <c r="HSA162" s="4"/>
      <c r="HSB162" s="4"/>
      <c r="HSC162" s="4"/>
      <c r="HSD162" s="4"/>
      <c r="HSE162" s="4"/>
      <c r="HSF162" s="4"/>
      <c r="HSG162" s="4"/>
      <c r="HSH162" s="4"/>
      <c r="HSI162" s="4"/>
      <c r="HSJ162" s="4"/>
      <c r="HSK162" s="4"/>
      <c r="HSL162" s="4"/>
      <c r="HSM162" s="4"/>
      <c r="HSN162" s="4"/>
      <c r="HSO162" s="4"/>
      <c r="HSP162" s="4"/>
      <c r="HSQ162" s="4"/>
      <c r="HSR162" s="4"/>
      <c r="HSS162" s="4"/>
      <c r="HST162" s="4"/>
      <c r="HSU162" s="4"/>
      <c r="HSV162" s="4"/>
      <c r="HSW162" s="4"/>
      <c r="HSX162" s="4"/>
      <c r="HSY162" s="4"/>
      <c r="HSZ162" s="4"/>
      <c r="HTA162" s="4"/>
      <c r="HTB162" s="4"/>
      <c r="HTC162" s="4"/>
      <c r="HTD162" s="4"/>
      <c r="HTE162" s="4"/>
      <c r="HTF162" s="4"/>
      <c r="HTG162" s="4"/>
      <c r="HTH162" s="4"/>
      <c r="HTI162" s="4"/>
      <c r="HTJ162" s="4"/>
      <c r="HTK162" s="4"/>
      <c r="HTL162" s="4"/>
      <c r="HTM162" s="4"/>
      <c r="HTN162" s="4"/>
      <c r="HTO162" s="4"/>
      <c r="HTP162" s="4"/>
      <c r="HTQ162" s="4"/>
      <c r="HTR162" s="4"/>
      <c r="HTS162" s="4"/>
      <c r="HTT162" s="4"/>
      <c r="HTU162" s="4"/>
      <c r="HTV162" s="4"/>
      <c r="HTW162" s="4"/>
      <c r="HTX162" s="4"/>
      <c r="HTY162" s="4"/>
      <c r="HTZ162" s="4"/>
      <c r="HUA162" s="4"/>
      <c r="HUB162" s="4"/>
      <c r="HUC162" s="4"/>
      <c r="HUD162" s="4"/>
      <c r="HUE162" s="4"/>
      <c r="HUF162" s="4"/>
      <c r="HUG162" s="4"/>
      <c r="HUH162" s="4"/>
      <c r="HUI162" s="4"/>
      <c r="HUJ162" s="4"/>
      <c r="HUK162" s="4"/>
      <c r="HUL162" s="4"/>
      <c r="HUM162" s="4"/>
      <c r="HUN162" s="4"/>
      <c r="HUO162" s="4"/>
      <c r="HUP162" s="4"/>
      <c r="HUQ162" s="4"/>
      <c r="HUR162" s="4"/>
      <c r="HUS162" s="4"/>
      <c r="HUT162" s="4"/>
      <c r="HUU162" s="4"/>
      <c r="HUV162" s="4"/>
      <c r="HUW162" s="4"/>
      <c r="HUX162" s="4"/>
      <c r="HUY162" s="4"/>
      <c r="HUZ162" s="4"/>
      <c r="HVA162" s="4"/>
      <c r="HVB162" s="4"/>
      <c r="HVC162" s="4"/>
      <c r="HVD162" s="4"/>
      <c r="HVE162" s="4"/>
      <c r="HVF162" s="4"/>
      <c r="HVG162" s="4"/>
      <c r="HVH162" s="4"/>
      <c r="HVI162" s="4"/>
      <c r="HVJ162" s="4"/>
      <c r="HVK162" s="4"/>
      <c r="HVL162" s="4"/>
      <c r="HVM162" s="4"/>
      <c r="HVN162" s="4"/>
      <c r="HVO162" s="4"/>
      <c r="HVP162" s="4"/>
      <c r="HVQ162" s="4"/>
      <c r="HVR162" s="4"/>
      <c r="HVS162" s="4"/>
      <c r="HVT162" s="4"/>
      <c r="HVU162" s="4"/>
      <c r="HVV162" s="4"/>
      <c r="HVW162" s="4"/>
      <c r="HVX162" s="4"/>
      <c r="HVY162" s="4"/>
      <c r="HVZ162" s="4"/>
      <c r="HWA162" s="4"/>
      <c r="HWB162" s="4"/>
      <c r="HWC162" s="4"/>
      <c r="HWD162" s="4"/>
      <c r="HWE162" s="4"/>
      <c r="HWF162" s="4"/>
      <c r="HWG162" s="4"/>
      <c r="HWH162" s="4"/>
      <c r="HWI162" s="4"/>
      <c r="HWJ162" s="4"/>
      <c r="HWK162" s="4"/>
      <c r="HWL162" s="4"/>
      <c r="HWM162" s="4"/>
      <c r="HWN162" s="4"/>
      <c r="HWO162" s="4"/>
      <c r="HWP162" s="4"/>
      <c r="HWQ162" s="4"/>
      <c r="HWR162" s="4"/>
      <c r="HWS162" s="4"/>
      <c r="HWT162" s="4"/>
      <c r="HWU162" s="4"/>
      <c r="HWV162" s="4"/>
      <c r="HWW162" s="4"/>
      <c r="HWX162" s="4"/>
      <c r="HWY162" s="4"/>
      <c r="HWZ162" s="4"/>
      <c r="HXA162" s="4"/>
      <c r="HXB162" s="4"/>
      <c r="HXC162" s="4"/>
      <c r="HXD162" s="4"/>
      <c r="HXE162" s="4"/>
      <c r="HXF162" s="4"/>
      <c r="HXG162" s="4"/>
      <c r="HXH162" s="4"/>
      <c r="HXI162" s="4"/>
      <c r="HXJ162" s="4"/>
      <c r="HXK162" s="4"/>
      <c r="HXL162" s="4"/>
      <c r="HXM162" s="4"/>
      <c r="HXN162" s="4"/>
      <c r="HXO162" s="4"/>
      <c r="HXP162" s="4"/>
      <c r="HXQ162" s="4"/>
      <c r="HXR162" s="4"/>
      <c r="HXS162" s="4"/>
      <c r="HXT162" s="4"/>
      <c r="HXU162" s="4"/>
      <c r="HXV162" s="4"/>
      <c r="HXW162" s="4"/>
      <c r="HXX162" s="4"/>
      <c r="HXY162" s="4"/>
      <c r="HXZ162" s="4"/>
      <c r="HYA162" s="4"/>
      <c r="HYB162" s="4"/>
      <c r="HYC162" s="4"/>
      <c r="HYD162" s="4"/>
      <c r="HYE162" s="4"/>
      <c r="HYF162" s="4"/>
      <c r="HYG162" s="4"/>
      <c r="HYH162" s="4"/>
      <c r="HYI162" s="4"/>
      <c r="HYJ162" s="4"/>
      <c r="HYK162" s="4"/>
      <c r="HYL162" s="4"/>
      <c r="HYM162" s="4"/>
      <c r="HYN162" s="4"/>
      <c r="HYO162" s="4"/>
      <c r="HYP162" s="4"/>
      <c r="HYQ162" s="4"/>
      <c r="HYR162" s="4"/>
      <c r="HYS162" s="4"/>
      <c r="HYT162" s="4"/>
      <c r="HYU162" s="4"/>
      <c r="HYV162" s="4"/>
      <c r="HYW162" s="4"/>
      <c r="HYX162" s="4"/>
      <c r="HYY162" s="4"/>
      <c r="HYZ162" s="4"/>
      <c r="HZA162" s="4"/>
      <c r="HZB162" s="4"/>
      <c r="HZC162" s="4"/>
      <c r="HZD162" s="4"/>
      <c r="HZE162" s="4"/>
      <c r="HZF162" s="4"/>
      <c r="HZG162" s="4"/>
      <c r="HZH162" s="4"/>
      <c r="HZI162" s="4"/>
      <c r="HZJ162" s="4"/>
      <c r="HZK162" s="4"/>
      <c r="HZL162" s="4"/>
      <c r="HZM162" s="4"/>
      <c r="HZN162" s="4"/>
      <c r="HZO162" s="4"/>
      <c r="HZP162" s="4"/>
      <c r="HZQ162" s="4"/>
      <c r="HZR162" s="4"/>
      <c r="HZS162" s="4"/>
      <c r="HZT162" s="4"/>
      <c r="HZU162" s="4"/>
      <c r="HZV162" s="4"/>
      <c r="HZW162" s="4"/>
      <c r="HZX162" s="4"/>
      <c r="HZY162" s="4"/>
      <c r="HZZ162" s="4"/>
      <c r="IAA162" s="4"/>
      <c r="IAB162" s="4"/>
      <c r="IAC162" s="4"/>
      <c r="IAD162" s="4"/>
      <c r="IAE162" s="4"/>
      <c r="IAF162" s="4"/>
      <c r="IAG162" s="4"/>
      <c r="IAH162" s="4"/>
      <c r="IAI162" s="4"/>
      <c r="IAJ162" s="4"/>
      <c r="IAK162" s="4"/>
      <c r="IAL162" s="4"/>
      <c r="IAM162" s="4"/>
      <c r="IAN162" s="4"/>
      <c r="IAO162" s="4"/>
      <c r="IAP162" s="4"/>
      <c r="IAQ162" s="4"/>
      <c r="IAR162" s="4"/>
      <c r="IAS162" s="4"/>
      <c r="IAT162" s="4"/>
      <c r="IAU162" s="4"/>
      <c r="IAV162" s="4"/>
      <c r="IAW162" s="4"/>
      <c r="IAX162" s="4"/>
      <c r="IAY162" s="4"/>
      <c r="IAZ162" s="4"/>
      <c r="IBA162" s="4"/>
      <c r="IBB162" s="4"/>
      <c r="IBC162" s="4"/>
      <c r="IBD162" s="4"/>
      <c r="IBE162" s="4"/>
      <c r="IBF162" s="4"/>
      <c r="IBG162" s="4"/>
      <c r="IBH162" s="4"/>
      <c r="IBI162" s="4"/>
      <c r="IBJ162" s="4"/>
      <c r="IBK162" s="4"/>
      <c r="IBL162" s="4"/>
      <c r="IBM162" s="4"/>
      <c r="IBN162" s="4"/>
      <c r="IBO162" s="4"/>
      <c r="IBP162" s="4"/>
      <c r="IBQ162" s="4"/>
      <c r="IBR162" s="4"/>
      <c r="IBS162" s="4"/>
      <c r="IBT162" s="4"/>
      <c r="IBU162" s="4"/>
      <c r="IBV162" s="4"/>
      <c r="IBW162" s="4"/>
      <c r="IBX162" s="4"/>
      <c r="IBY162" s="4"/>
      <c r="IBZ162" s="4"/>
      <c r="ICA162" s="4"/>
      <c r="ICB162" s="4"/>
      <c r="ICC162" s="4"/>
      <c r="ICD162" s="4"/>
      <c r="ICE162" s="4"/>
      <c r="ICF162" s="4"/>
      <c r="ICG162" s="4"/>
      <c r="ICH162" s="4"/>
      <c r="ICI162" s="4"/>
      <c r="ICJ162" s="4"/>
      <c r="ICK162" s="4"/>
      <c r="ICL162" s="4"/>
      <c r="ICM162" s="4"/>
      <c r="ICN162" s="4"/>
      <c r="ICO162" s="4"/>
      <c r="ICP162" s="4"/>
      <c r="ICQ162" s="4"/>
      <c r="ICR162" s="4"/>
      <c r="ICS162" s="4"/>
      <c r="ICT162" s="4"/>
      <c r="ICU162" s="4"/>
      <c r="ICV162" s="4"/>
      <c r="ICW162" s="4"/>
      <c r="ICX162" s="4"/>
      <c r="ICY162" s="4"/>
      <c r="ICZ162" s="4"/>
      <c r="IDA162" s="4"/>
      <c r="IDB162" s="4"/>
      <c r="IDC162" s="4"/>
      <c r="IDD162" s="4"/>
      <c r="IDE162" s="4"/>
      <c r="IDF162" s="4"/>
      <c r="IDG162" s="4"/>
      <c r="IDH162" s="4"/>
      <c r="IDI162" s="4"/>
      <c r="IDJ162" s="4"/>
      <c r="IDK162" s="4"/>
      <c r="IDL162" s="4"/>
      <c r="IDM162" s="4"/>
      <c r="IDN162" s="4"/>
      <c r="IDO162" s="4"/>
      <c r="IDP162" s="4"/>
      <c r="IDQ162" s="4"/>
      <c r="IDR162" s="4"/>
      <c r="IDS162" s="4"/>
      <c r="IDT162" s="4"/>
      <c r="IDU162" s="4"/>
      <c r="IDV162" s="4"/>
      <c r="IDW162" s="4"/>
      <c r="IDX162" s="4"/>
      <c r="IDY162" s="4"/>
      <c r="IDZ162" s="4"/>
      <c r="IEA162" s="4"/>
      <c r="IEB162" s="4"/>
      <c r="IEC162" s="4"/>
      <c r="IED162" s="4"/>
      <c r="IEE162" s="4"/>
      <c r="IEF162" s="4"/>
      <c r="IEG162" s="4"/>
      <c r="IEH162" s="4"/>
      <c r="IEI162" s="4"/>
      <c r="IEJ162" s="4"/>
      <c r="IEK162" s="4"/>
      <c r="IEL162" s="4"/>
      <c r="IEM162" s="4"/>
      <c r="IEN162" s="4"/>
      <c r="IEO162" s="4"/>
      <c r="IEP162" s="4"/>
      <c r="IEQ162" s="4"/>
      <c r="IER162" s="4"/>
      <c r="IES162" s="4"/>
      <c r="IET162" s="4"/>
      <c r="IEU162" s="4"/>
      <c r="IEV162" s="4"/>
      <c r="IEW162" s="4"/>
      <c r="IEX162" s="4"/>
      <c r="IEY162" s="4"/>
      <c r="IEZ162" s="4"/>
      <c r="IFA162" s="4"/>
      <c r="IFB162" s="4"/>
      <c r="IFC162" s="4"/>
      <c r="IFD162" s="4"/>
      <c r="IFE162" s="4"/>
      <c r="IFF162" s="4"/>
      <c r="IFG162" s="4"/>
      <c r="IFH162" s="4"/>
      <c r="IFI162" s="4"/>
      <c r="IFJ162" s="4"/>
      <c r="IFK162" s="4"/>
      <c r="IFL162" s="4"/>
      <c r="IFM162" s="4"/>
      <c r="IFN162" s="4"/>
      <c r="IFO162" s="4"/>
      <c r="IFP162" s="4"/>
      <c r="IFQ162" s="4"/>
      <c r="IFR162" s="4"/>
      <c r="IFS162" s="4"/>
      <c r="IFT162" s="4"/>
      <c r="IFU162" s="4"/>
      <c r="IFV162" s="4"/>
      <c r="IFW162" s="4"/>
      <c r="IFX162" s="4"/>
      <c r="IFY162" s="4"/>
      <c r="IFZ162" s="4"/>
      <c r="IGA162" s="4"/>
      <c r="IGB162" s="4"/>
      <c r="IGC162" s="4"/>
      <c r="IGD162" s="4"/>
      <c r="IGE162" s="4"/>
      <c r="IGF162" s="4"/>
      <c r="IGG162" s="4"/>
      <c r="IGH162" s="4"/>
      <c r="IGI162" s="4"/>
      <c r="IGJ162" s="4"/>
      <c r="IGK162" s="4"/>
      <c r="IGL162" s="4"/>
      <c r="IGM162" s="4"/>
      <c r="IGN162" s="4"/>
      <c r="IGO162" s="4"/>
      <c r="IGP162" s="4"/>
      <c r="IGQ162" s="4"/>
      <c r="IGR162" s="4"/>
      <c r="IGS162" s="4"/>
      <c r="IGT162" s="4"/>
      <c r="IGU162" s="4"/>
      <c r="IGV162" s="4"/>
      <c r="IGW162" s="4"/>
      <c r="IGX162" s="4"/>
      <c r="IGY162" s="4"/>
      <c r="IGZ162" s="4"/>
      <c r="IHA162" s="4"/>
      <c r="IHB162" s="4"/>
      <c r="IHC162" s="4"/>
      <c r="IHD162" s="4"/>
      <c r="IHE162" s="4"/>
      <c r="IHF162" s="4"/>
      <c r="IHG162" s="4"/>
      <c r="IHH162" s="4"/>
      <c r="IHI162" s="4"/>
      <c r="IHJ162" s="4"/>
      <c r="IHK162" s="4"/>
      <c r="IHL162" s="4"/>
      <c r="IHM162" s="4"/>
      <c r="IHN162" s="4"/>
      <c r="IHO162" s="4"/>
      <c r="IHP162" s="4"/>
      <c r="IHQ162" s="4"/>
      <c r="IHR162" s="4"/>
      <c r="IHS162" s="4"/>
      <c r="IHT162" s="4"/>
      <c r="IHU162" s="4"/>
      <c r="IHV162" s="4"/>
      <c r="IHW162" s="4"/>
      <c r="IHX162" s="4"/>
      <c r="IHY162" s="4"/>
      <c r="IHZ162" s="4"/>
      <c r="IIA162" s="4"/>
      <c r="IIB162" s="4"/>
      <c r="IIC162" s="4"/>
      <c r="IID162" s="4"/>
      <c r="IIE162" s="4"/>
      <c r="IIF162" s="4"/>
      <c r="IIG162" s="4"/>
      <c r="IIH162" s="4"/>
      <c r="III162" s="4"/>
      <c r="IIJ162" s="4"/>
      <c r="IIK162" s="4"/>
      <c r="IIL162" s="4"/>
      <c r="IIM162" s="4"/>
      <c r="IIN162" s="4"/>
      <c r="IIO162" s="4"/>
      <c r="IIP162" s="4"/>
      <c r="IIQ162" s="4"/>
      <c r="IIR162" s="4"/>
      <c r="IIS162" s="4"/>
      <c r="IIT162" s="4"/>
      <c r="IIU162" s="4"/>
      <c r="IIV162" s="4"/>
      <c r="IIW162" s="4"/>
      <c r="IIX162" s="4"/>
      <c r="IIY162" s="4"/>
      <c r="IIZ162" s="4"/>
      <c r="IJA162" s="4"/>
      <c r="IJB162" s="4"/>
      <c r="IJC162" s="4"/>
      <c r="IJD162" s="4"/>
      <c r="IJE162" s="4"/>
      <c r="IJF162" s="4"/>
      <c r="IJG162" s="4"/>
      <c r="IJH162" s="4"/>
      <c r="IJI162" s="4"/>
      <c r="IJJ162" s="4"/>
      <c r="IJK162" s="4"/>
      <c r="IJL162" s="4"/>
      <c r="IJM162" s="4"/>
      <c r="IJN162" s="4"/>
      <c r="IJO162" s="4"/>
      <c r="IJP162" s="4"/>
      <c r="IJQ162" s="4"/>
      <c r="IJR162" s="4"/>
      <c r="IJS162" s="4"/>
      <c r="IJT162" s="4"/>
      <c r="IJU162" s="4"/>
      <c r="IJV162" s="4"/>
      <c r="IJW162" s="4"/>
      <c r="IJX162" s="4"/>
      <c r="IJY162" s="4"/>
      <c r="IJZ162" s="4"/>
      <c r="IKA162" s="4"/>
      <c r="IKB162" s="4"/>
      <c r="IKC162" s="4"/>
      <c r="IKD162" s="4"/>
      <c r="IKE162" s="4"/>
      <c r="IKF162" s="4"/>
      <c r="IKG162" s="4"/>
      <c r="IKH162" s="4"/>
      <c r="IKI162" s="4"/>
      <c r="IKJ162" s="4"/>
      <c r="IKK162" s="4"/>
      <c r="IKL162" s="4"/>
      <c r="IKM162" s="4"/>
      <c r="IKN162" s="4"/>
      <c r="IKO162" s="4"/>
      <c r="IKP162" s="4"/>
      <c r="IKQ162" s="4"/>
      <c r="IKR162" s="4"/>
      <c r="IKS162" s="4"/>
      <c r="IKT162" s="4"/>
      <c r="IKU162" s="4"/>
      <c r="IKV162" s="4"/>
      <c r="IKW162" s="4"/>
      <c r="IKX162" s="4"/>
      <c r="IKY162" s="4"/>
      <c r="IKZ162" s="4"/>
      <c r="ILA162" s="4"/>
      <c r="ILB162" s="4"/>
      <c r="ILC162" s="4"/>
      <c r="ILD162" s="4"/>
      <c r="ILE162" s="4"/>
      <c r="ILF162" s="4"/>
      <c r="ILG162" s="4"/>
      <c r="ILH162" s="4"/>
      <c r="ILI162" s="4"/>
      <c r="ILJ162" s="4"/>
      <c r="ILK162" s="4"/>
      <c r="ILL162" s="4"/>
      <c r="ILM162" s="4"/>
      <c r="ILN162" s="4"/>
      <c r="ILO162" s="4"/>
      <c r="ILP162" s="4"/>
      <c r="ILQ162" s="4"/>
      <c r="ILR162" s="4"/>
      <c r="ILS162" s="4"/>
      <c r="ILT162" s="4"/>
      <c r="ILU162" s="4"/>
      <c r="ILV162" s="4"/>
      <c r="ILW162" s="4"/>
      <c r="ILX162" s="4"/>
      <c r="ILY162" s="4"/>
      <c r="ILZ162" s="4"/>
      <c r="IMA162" s="4"/>
      <c r="IMB162" s="4"/>
      <c r="IMC162" s="4"/>
      <c r="IMD162" s="4"/>
      <c r="IME162" s="4"/>
      <c r="IMF162" s="4"/>
      <c r="IMG162" s="4"/>
      <c r="IMH162" s="4"/>
      <c r="IMI162" s="4"/>
      <c r="IMJ162" s="4"/>
      <c r="IMK162" s="4"/>
      <c r="IML162" s="4"/>
      <c r="IMM162" s="4"/>
      <c r="IMN162" s="4"/>
      <c r="IMO162" s="4"/>
      <c r="IMP162" s="4"/>
      <c r="IMQ162" s="4"/>
      <c r="IMR162" s="4"/>
      <c r="IMS162" s="4"/>
      <c r="IMT162" s="4"/>
      <c r="IMU162" s="4"/>
      <c r="IMV162" s="4"/>
      <c r="IMW162" s="4"/>
      <c r="IMX162" s="4"/>
      <c r="IMY162" s="4"/>
      <c r="IMZ162" s="4"/>
      <c r="INA162" s="4"/>
      <c r="INB162" s="4"/>
      <c r="INC162" s="4"/>
      <c r="IND162" s="4"/>
      <c r="INE162" s="4"/>
      <c r="INF162" s="4"/>
      <c r="ING162" s="4"/>
      <c r="INH162" s="4"/>
      <c r="INI162" s="4"/>
      <c r="INJ162" s="4"/>
      <c r="INK162" s="4"/>
      <c r="INL162" s="4"/>
      <c r="INM162" s="4"/>
      <c r="INN162" s="4"/>
      <c r="INO162" s="4"/>
      <c r="INP162" s="4"/>
      <c r="INQ162" s="4"/>
      <c r="INR162" s="4"/>
      <c r="INS162" s="4"/>
      <c r="INT162" s="4"/>
      <c r="INU162" s="4"/>
      <c r="INV162" s="4"/>
      <c r="INW162" s="4"/>
      <c r="INX162" s="4"/>
      <c r="INY162" s="4"/>
      <c r="INZ162" s="4"/>
      <c r="IOA162" s="4"/>
      <c r="IOB162" s="4"/>
      <c r="IOC162" s="4"/>
      <c r="IOD162" s="4"/>
      <c r="IOE162" s="4"/>
      <c r="IOF162" s="4"/>
      <c r="IOG162" s="4"/>
      <c r="IOH162" s="4"/>
      <c r="IOI162" s="4"/>
      <c r="IOJ162" s="4"/>
      <c r="IOK162" s="4"/>
      <c r="IOL162" s="4"/>
      <c r="IOM162" s="4"/>
      <c r="ION162" s="4"/>
      <c r="IOO162" s="4"/>
      <c r="IOP162" s="4"/>
      <c r="IOQ162" s="4"/>
      <c r="IOR162" s="4"/>
      <c r="IOS162" s="4"/>
      <c r="IOT162" s="4"/>
      <c r="IOU162" s="4"/>
      <c r="IOV162" s="4"/>
      <c r="IOW162" s="4"/>
      <c r="IOX162" s="4"/>
      <c r="IOY162" s="4"/>
      <c r="IOZ162" s="4"/>
      <c r="IPA162" s="4"/>
      <c r="IPB162" s="4"/>
      <c r="IPC162" s="4"/>
      <c r="IPD162" s="4"/>
      <c r="IPE162" s="4"/>
      <c r="IPF162" s="4"/>
      <c r="IPG162" s="4"/>
      <c r="IPH162" s="4"/>
      <c r="IPI162" s="4"/>
      <c r="IPJ162" s="4"/>
      <c r="IPK162" s="4"/>
      <c r="IPL162" s="4"/>
      <c r="IPM162" s="4"/>
      <c r="IPN162" s="4"/>
      <c r="IPO162" s="4"/>
      <c r="IPP162" s="4"/>
      <c r="IPQ162" s="4"/>
      <c r="IPR162" s="4"/>
      <c r="IPS162" s="4"/>
      <c r="IPT162" s="4"/>
      <c r="IPU162" s="4"/>
      <c r="IPV162" s="4"/>
      <c r="IPW162" s="4"/>
      <c r="IPX162" s="4"/>
      <c r="IPY162" s="4"/>
      <c r="IPZ162" s="4"/>
      <c r="IQA162" s="4"/>
      <c r="IQB162" s="4"/>
      <c r="IQC162" s="4"/>
      <c r="IQD162" s="4"/>
      <c r="IQE162" s="4"/>
      <c r="IQF162" s="4"/>
      <c r="IQG162" s="4"/>
      <c r="IQH162" s="4"/>
      <c r="IQI162" s="4"/>
      <c r="IQJ162" s="4"/>
      <c r="IQK162" s="4"/>
      <c r="IQL162" s="4"/>
      <c r="IQM162" s="4"/>
      <c r="IQN162" s="4"/>
      <c r="IQO162" s="4"/>
      <c r="IQP162" s="4"/>
      <c r="IQQ162" s="4"/>
      <c r="IQR162" s="4"/>
      <c r="IQS162" s="4"/>
      <c r="IQT162" s="4"/>
      <c r="IQU162" s="4"/>
      <c r="IQV162" s="4"/>
      <c r="IQW162" s="4"/>
      <c r="IQX162" s="4"/>
      <c r="IQY162" s="4"/>
      <c r="IQZ162" s="4"/>
      <c r="IRA162" s="4"/>
      <c r="IRB162" s="4"/>
      <c r="IRC162" s="4"/>
      <c r="IRD162" s="4"/>
      <c r="IRE162" s="4"/>
      <c r="IRF162" s="4"/>
      <c r="IRG162" s="4"/>
      <c r="IRH162" s="4"/>
      <c r="IRI162" s="4"/>
      <c r="IRJ162" s="4"/>
      <c r="IRK162" s="4"/>
      <c r="IRL162" s="4"/>
      <c r="IRM162" s="4"/>
      <c r="IRN162" s="4"/>
      <c r="IRO162" s="4"/>
      <c r="IRP162" s="4"/>
      <c r="IRQ162" s="4"/>
      <c r="IRR162" s="4"/>
      <c r="IRS162" s="4"/>
      <c r="IRT162" s="4"/>
      <c r="IRU162" s="4"/>
      <c r="IRV162" s="4"/>
      <c r="IRW162" s="4"/>
      <c r="IRX162" s="4"/>
      <c r="IRY162" s="4"/>
      <c r="IRZ162" s="4"/>
      <c r="ISA162" s="4"/>
      <c r="ISB162" s="4"/>
      <c r="ISC162" s="4"/>
      <c r="ISD162" s="4"/>
      <c r="ISE162" s="4"/>
      <c r="ISF162" s="4"/>
      <c r="ISG162" s="4"/>
      <c r="ISH162" s="4"/>
      <c r="ISI162" s="4"/>
      <c r="ISJ162" s="4"/>
      <c r="ISK162" s="4"/>
      <c r="ISL162" s="4"/>
      <c r="ISM162" s="4"/>
      <c r="ISN162" s="4"/>
      <c r="ISO162" s="4"/>
      <c r="ISP162" s="4"/>
      <c r="ISQ162" s="4"/>
      <c r="ISR162" s="4"/>
      <c r="ISS162" s="4"/>
      <c r="IST162" s="4"/>
      <c r="ISU162" s="4"/>
      <c r="ISV162" s="4"/>
      <c r="ISW162" s="4"/>
      <c r="ISX162" s="4"/>
      <c r="ISY162" s="4"/>
      <c r="ISZ162" s="4"/>
      <c r="ITA162" s="4"/>
      <c r="ITB162" s="4"/>
      <c r="ITC162" s="4"/>
      <c r="ITD162" s="4"/>
      <c r="ITE162" s="4"/>
      <c r="ITF162" s="4"/>
      <c r="ITG162" s="4"/>
      <c r="ITH162" s="4"/>
      <c r="ITI162" s="4"/>
      <c r="ITJ162" s="4"/>
      <c r="ITK162" s="4"/>
      <c r="ITL162" s="4"/>
      <c r="ITM162" s="4"/>
      <c r="ITN162" s="4"/>
      <c r="ITO162" s="4"/>
      <c r="ITP162" s="4"/>
      <c r="ITQ162" s="4"/>
      <c r="ITR162" s="4"/>
      <c r="ITS162" s="4"/>
      <c r="ITT162" s="4"/>
      <c r="ITU162" s="4"/>
      <c r="ITV162" s="4"/>
      <c r="ITW162" s="4"/>
      <c r="ITX162" s="4"/>
      <c r="ITY162" s="4"/>
      <c r="ITZ162" s="4"/>
      <c r="IUA162" s="4"/>
      <c r="IUB162" s="4"/>
      <c r="IUC162" s="4"/>
      <c r="IUD162" s="4"/>
      <c r="IUE162" s="4"/>
      <c r="IUF162" s="4"/>
      <c r="IUG162" s="4"/>
      <c r="IUH162" s="4"/>
      <c r="IUI162" s="4"/>
      <c r="IUJ162" s="4"/>
      <c r="IUK162" s="4"/>
      <c r="IUL162" s="4"/>
      <c r="IUM162" s="4"/>
      <c r="IUN162" s="4"/>
      <c r="IUO162" s="4"/>
      <c r="IUP162" s="4"/>
      <c r="IUQ162" s="4"/>
      <c r="IUR162" s="4"/>
      <c r="IUS162" s="4"/>
      <c r="IUT162" s="4"/>
      <c r="IUU162" s="4"/>
      <c r="IUV162" s="4"/>
      <c r="IUW162" s="4"/>
      <c r="IUX162" s="4"/>
      <c r="IUY162" s="4"/>
      <c r="IUZ162" s="4"/>
      <c r="IVA162" s="4"/>
      <c r="IVB162" s="4"/>
      <c r="IVC162" s="4"/>
      <c r="IVD162" s="4"/>
      <c r="IVE162" s="4"/>
      <c r="IVF162" s="4"/>
      <c r="IVG162" s="4"/>
      <c r="IVH162" s="4"/>
      <c r="IVI162" s="4"/>
      <c r="IVJ162" s="4"/>
      <c r="IVK162" s="4"/>
      <c r="IVL162" s="4"/>
      <c r="IVM162" s="4"/>
      <c r="IVN162" s="4"/>
      <c r="IVO162" s="4"/>
      <c r="IVP162" s="4"/>
      <c r="IVQ162" s="4"/>
      <c r="IVR162" s="4"/>
      <c r="IVS162" s="4"/>
      <c r="IVT162" s="4"/>
      <c r="IVU162" s="4"/>
      <c r="IVV162" s="4"/>
      <c r="IVW162" s="4"/>
      <c r="IVX162" s="4"/>
      <c r="IVY162" s="4"/>
      <c r="IVZ162" s="4"/>
      <c r="IWA162" s="4"/>
      <c r="IWB162" s="4"/>
      <c r="IWC162" s="4"/>
      <c r="IWD162" s="4"/>
      <c r="IWE162" s="4"/>
      <c r="IWF162" s="4"/>
      <c r="IWG162" s="4"/>
      <c r="IWH162" s="4"/>
      <c r="IWI162" s="4"/>
      <c r="IWJ162" s="4"/>
      <c r="IWK162" s="4"/>
      <c r="IWL162" s="4"/>
      <c r="IWM162" s="4"/>
      <c r="IWN162" s="4"/>
      <c r="IWO162" s="4"/>
      <c r="IWP162" s="4"/>
      <c r="IWQ162" s="4"/>
      <c r="IWR162" s="4"/>
      <c r="IWS162" s="4"/>
      <c r="IWT162" s="4"/>
      <c r="IWU162" s="4"/>
      <c r="IWV162" s="4"/>
      <c r="IWW162" s="4"/>
      <c r="IWX162" s="4"/>
      <c r="IWY162" s="4"/>
      <c r="IWZ162" s="4"/>
      <c r="IXA162" s="4"/>
      <c r="IXB162" s="4"/>
      <c r="IXC162" s="4"/>
      <c r="IXD162" s="4"/>
      <c r="IXE162" s="4"/>
      <c r="IXF162" s="4"/>
      <c r="IXG162" s="4"/>
      <c r="IXH162" s="4"/>
      <c r="IXI162" s="4"/>
      <c r="IXJ162" s="4"/>
      <c r="IXK162" s="4"/>
      <c r="IXL162" s="4"/>
      <c r="IXM162" s="4"/>
      <c r="IXN162" s="4"/>
      <c r="IXO162" s="4"/>
      <c r="IXP162" s="4"/>
      <c r="IXQ162" s="4"/>
      <c r="IXR162" s="4"/>
      <c r="IXS162" s="4"/>
      <c r="IXT162" s="4"/>
      <c r="IXU162" s="4"/>
      <c r="IXV162" s="4"/>
      <c r="IXW162" s="4"/>
      <c r="IXX162" s="4"/>
      <c r="IXY162" s="4"/>
      <c r="IXZ162" s="4"/>
      <c r="IYA162" s="4"/>
      <c r="IYB162" s="4"/>
      <c r="IYC162" s="4"/>
      <c r="IYD162" s="4"/>
      <c r="IYE162" s="4"/>
      <c r="IYF162" s="4"/>
      <c r="IYG162" s="4"/>
      <c r="IYH162" s="4"/>
      <c r="IYI162" s="4"/>
      <c r="IYJ162" s="4"/>
      <c r="IYK162" s="4"/>
      <c r="IYL162" s="4"/>
      <c r="IYM162" s="4"/>
      <c r="IYN162" s="4"/>
      <c r="IYO162" s="4"/>
      <c r="IYP162" s="4"/>
      <c r="IYQ162" s="4"/>
      <c r="IYR162" s="4"/>
      <c r="IYS162" s="4"/>
      <c r="IYT162" s="4"/>
      <c r="IYU162" s="4"/>
      <c r="IYV162" s="4"/>
      <c r="IYW162" s="4"/>
      <c r="IYX162" s="4"/>
      <c r="IYY162" s="4"/>
      <c r="IYZ162" s="4"/>
      <c r="IZA162" s="4"/>
      <c r="IZB162" s="4"/>
      <c r="IZC162" s="4"/>
      <c r="IZD162" s="4"/>
      <c r="IZE162" s="4"/>
      <c r="IZF162" s="4"/>
      <c r="IZG162" s="4"/>
      <c r="IZH162" s="4"/>
      <c r="IZI162" s="4"/>
      <c r="IZJ162" s="4"/>
      <c r="IZK162" s="4"/>
      <c r="IZL162" s="4"/>
      <c r="IZM162" s="4"/>
      <c r="IZN162" s="4"/>
      <c r="IZO162" s="4"/>
      <c r="IZP162" s="4"/>
      <c r="IZQ162" s="4"/>
      <c r="IZR162" s="4"/>
      <c r="IZS162" s="4"/>
      <c r="IZT162" s="4"/>
      <c r="IZU162" s="4"/>
      <c r="IZV162" s="4"/>
      <c r="IZW162" s="4"/>
      <c r="IZX162" s="4"/>
      <c r="IZY162" s="4"/>
      <c r="IZZ162" s="4"/>
      <c r="JAA162" s="4"/>
      <c r="JAB162" s="4"/>
      <c r="JAC162" s="4"/>
      <c r="JAD162" s="4"/>
      <c r="JAE162" s="4"/>
      <c r="JAF162" s="4"/>
      <c r="JAG162" s="4"/>
      <c r="JAH162" s="4"/>
      <c r="JAI162" s="4"/>
      <c r="JAJ162" s="4"/>
      <c r="JAK162" s="4"/>
      <c r="JAL162" s="4"/>
      <c r="JAM162" s="4"/>
      <c r="JAN162" s="4"/>
      <c r="JAO162" s="4"/>
      <c r="JAP162" s="4"/>
      <c r="JAQ162" s="4"/>
      <c r="JAR162" s="4"/>
      <c r="JAS162" s="4"/>
      <c r="JAT162" s="4"/>
      <c r="JAU162" s="4"/>
      <c r="JAV162" s="4"/>
      <c r="JAW162" s="4"/>
      <c r="JAX162" s="4"/>
      <c r="JAY162" s="4"/>
      <c r="JAZ162" s="4"/>
      <c r="JBA162" s="4"/>
      <c r="JBB162" s="4"/>
      <c r="JBC162" s="4"/>
      <c r="JBD162" s="4"/>
      <c r="JBE162" s="4"/>
      <c r="JBF162" s="4"/>
      <c r="JBG162" s="4"/>
      <c r="JBH162" s="4"/>
      <c r="JBI162" s="4"/>
      <c r="JBJ162" s="4"/>
      <c r="JBK162" s="4"/>
      <c r="JBL162" s="4"/>
      <c r="JBM162" s="4"/>
      <c r="JBN162" s="4"/>
      <c r="JBO162" s="4"/>
      <c r="JBP162" s="4"/>
      <c r="JBQ162" s="4"/>
      <c r="JBR162" s="4"/>
      <c r="JBS162" s="4"/>
      <c r="JBT162" s="4"/>
      <c r="JBU162" s="4"/>
      <c r="JBV162" s="4"/>
      <c r="JBW162" s="4"/>
      <c r="JBX162" s="4"/>
      <c r="JBY162" s="4"/>
      <c r="JBZ162" s="4"/>
      <c r="JCA162" s="4"/>
      <c r="JCB162" s="4"/>
      <c r="JCC162" s="4"/>
      <c r="JCD162" s="4"/>
      <c r="JCE162" s="4"/>
      <c r="JCF162" s="4"/>
      <c r="JCG162" s="4"/>
      <c r="JCH162" s="4"/>
      <c r="JCI162" s="4"/>
      <c r="JCJ162" s="4"/>
      <c r="JCK162" s="4"/>
      <c r="JCL162" s="4"/>
      <c r="JCM162" s="4"/>
      <c r="JCN162" s="4"/>
      <c r="JCO162" s="4"/>
      <c r="JCP162" s="4"/>
      <c r="JCQ162" s="4"/>
      <c r="JCR162" s="4"/>
      <c r="JCS162" s="4"/>
      <c r="JCT162" s="4"/>
      <c r="JCU162" s="4"/>
      <c r="JCV162" s="4"/>
      <c r="JCW162" s="4"/>
      <c r="JCX162" s="4"/>
      <c r="JCY162" s="4"/>
      <c r="JCZ162" s="4"/>
      <c r="JDA162" s="4"/>
      <c r="JDB162" s="4"/>
      <c r="JDC162" s="4"/>
      <c r="JDD162" s="4"/>
      <c r="JDE162" s="4"/>
      <c r="JDF162" s="4"/>
      <c r="JDG162" s="4"/>
      <c r="JDH162" s="4"/>
      <c r="JDI162" s="4"/>
      <c r="JDJ162" s="4"/>
      <c r="JDK162" s="4"/>
      <c r="JDL162" s="4"/>
      <c r="JDM162" s="4"/>
      <c r="JDN162" s="4"/>
      <c r="JDO162" s="4"/>
      <c r="JDP162" s="4"/>
      <c r="JDQ162" s="4"/>
      <c r="JDR162" s="4"/>
      <c r="JDS162" s="4"/>
      <c r="JDT162" s="4"/>
      <c r="JDU162" s="4"/>
      <c r="JDV162" s="4"/>
      <c r="JDW162" s="4"/>
      <c r="JDX162" s="4"/>
      <c r="JDY162" s="4"/>
      <c r="JDZ162" s="4"/>
      <c r="JEA162" s="4"/>
      <c r="JEB162" s="4"/>
      <c r="JEC162" s="4"/>
      <c r="JED162" s="4"/>
      <c r="JEE162" s="4"/>
      <c r="JEF162" s="4"/>
      <c r="JEG162" s="4"/>
      <c r="JEH162" s="4"/>
      <c r="JEI162" s="4"/>
      <c r="JEJ162" s="4"/>
      <c r="JEK162" s="4"/>
      <c r="JEL162" s="4"/>
      <c r="JEM162" s="4"/>
      <c r="JEN162" s="4"/>
      <c r="JEO162" s="4"/>
      <c r="JEP162" s="4"/>
      <c r="JEQ162" s="4"/>
      <c r="JER162" s="4"/>
      <c r="JES162" s="4"/>
      <c r="JET162" s="4"/>
      <c r="JEU162" s="4"/>
      <c r="JEV162" s="4"/>
      <c r="JEW162" s="4"/>
      <c r="JEX162" s="4"/>
      <c r="JEY162" s="4"/>
      <c r="JEZ162" s="4"/>
      <c r="JFA162" s="4"/>
      <c r="JFB162" s="4"/>
      <c r="JFC162" s="4"/>
      <c r="JFD162" s="4"/>
      <c r="JFE162" s="4"/>
      <c r="JFF162" s="4"/>
      <c r="JFG162" s="4"/>
      <c r="JFH162" s="4"/>
      <c r="JFI162" s="4"/>
      <c r="JFJ162" s="4"/>
      <c r="JFK162" s="4"/>
      <c r="JFL162" s="4"/>
      <c r="JFM162" s="4"/>
      <c r="JFN162" s="4"/>
      <c r="JFO162" s="4"/>
      <c r="JFP162" s="4"/>
      <c r="JFQ162" s="4"/>
      <c r="JFR162" s="4"/>
      <c r="JFS162" s="4"/>
      <c r="JFT162" s="4"/>
      <c r="JFU162" s="4"/>
      <c r="JFV162" s="4"/>
      <c r="JFW162" s="4"/>
      <c r="JFX162" s="4"/>
      <c r="JFY162" s="4"/>
      <c r="JFZ162" s="4"/>
      <c r="JGA162" s="4"/>
      <c r="JGB162" s="4"/>
      <c r="JGC162" s="4"/>
      <c r="JGD162" s="4"/>
      <c r="JGE162" s="4"/>
      <c r="JGF162" s="4"/>
      <c r="JGG162" s="4"/>
      <c r="JGH162" s="4"/>
      <c r="JGI162" s="4"/>
      <c r="JGJ162" s="4"/>
      <c r="JGK162" s="4"/>
      <c r="JGL162" s="4"/>
      <c r="JGM162" s="4"/>
      <c r="JGN162" s="4"/>
      <c r="JGO162" s="4"/>
      <c r="JGP162" s="4"/>
      <c r="JGQ162" s="4"/>
      <c r="JGR162" s="4"/>
      <c r="JGS162" s="4"/>
      <c r="JGT162" s="4"/>
      <c r="JGU162" s="4"/>
      <c r="JGV162" s="4"/>
      <c r="JGW162" s="4"/>
      <c r="JGX162" s="4"/>
      <c r="JGY162" s="4"/>
      <c r="JGZ162" s="4"/>
      <c r="JHA162" s="4"/>
      <c r="JHB162" s="4"/>
      <c r="JHC162" s="4"/>
      <c r="JHD162" s="4"/>
      <c r="JHE162" s="4"/>
      <c r="JHF162" s="4"/>
      <c r="JHG162" s="4"/>
      <c r="JHH162" s="4"/>
      <c r="JHI162" s="4"/>
      <c r="JHJ162" s="4"/>
      <c r="JHK162" s="4"/>
      <c r="JHL162" s="4"/>
      <c r="JHM162" s="4"/>
      <c r="JHN162" s="4"/>
      <c r="JHO162" s="4"/>
      <c r="JHP162" s="4"/>
      <c r="JHQ162" s="4"/>
      <c r="JHR162" s="4"/>
      <c r="JHS162" s="4"/>
      <c r="JHT162" s="4"/>
      <c r="JHU162" s="4"/>
      <c r="JHV162" s="4"/>
      <c r="JHW162" s="4"/>
      <c r="JHX162" s="4"/>
      <c r="JHY162" s="4"/>
      <c r="JHZ162" s="4"/>
      <c r="JIA162" s="4"/>
      <c r="JIB162" s="4"/>
      <c r="JIC162" s="4"/>
      <c r="JID162" s="4"/>
      <c r="JIE162" s="4"/>
      <c r="JIF162" s="4"/>
      <c r="JIG162" s="4"/>
      <c r="JIH162" s="4"/>
      <c r="JII162" s="4"/>
      <c r="JIJ162" s="4"/>
      <c r="JIK162" s="4"/>
      <c r="JIL162" s="4"/>
      <c r="JIM162" s="4"/>
      <c r="JIN162" s="4"/>
      <c r="JIO162" s="4"/>
      <c r="JIP162" s="4"/>
      <c r="JIQ162" s="4"/>
      <c r="JIR162" s="4"/>
      <c r="JIS162" s="4"/>
      <c r="JIT162" s="4"/>
      <c r="JIU162" s="4"/>
      <c r="JIV162" s="4"/>
      <c r="JIW162" s="4"/>
      <c r="JIX162" s="4"/>
      <c r="JIY162" s="4"/>
      <c r="JIZ162" s="4"/>
      <c r="JJA162" s="4"/>
      <c r="JJB162" s="4"/>
      <c r="JJC162" s="4"/>
      <c r="JJD162" s="4"/>
      <c r="JJE162" s="4"/>
      <c r="JJF162" s="4"/>
      <c r="JJG162" s="4"/>
      <c r="JJH162" s="4"/>
      <c r="JJI162" s="4"/>
      <c r="JJJ162" s="4"/>
      <c r="JJK162" s="4"/>
      <c r="JJL162" s="4"/>
      <c r="JJM162" s="4"/>
      <c r="JJN162" s="4"/>
      <c r="JJO162" s="4"/>
      <c r="JJP162" s="4"/>
      <c r="JJQ162" s="4"/>
      <c r="JJR162" s="4"/>
      <c r="JJS162" s="4"/>
      <c r="JJT162" s="4"/>
      <c r="JJU162" s="4"/>
      <c r="JJV162" s="4"/>
      <c r="JJW162" s="4"/>
      <c r="JJX162" s="4"/>
      <c r="JJY162" s="4"/>
      <c r="JJZ162" s="4"/>
      <c r="JKA162" s="4"/>
      <c r="JKB162" s="4"/>
      <c r="JKC162" s="4"/>
      <c r="JKD162" s="4"/>
      <c r="JKE162" s="4"/>
      <c r="JKF162" s="4"/>
      <c r="JKG162" s="4"/>
      <c r="JKH162" s="4"/>
      <c r="JKI162" s="4"/>
      <c r="JKJ162" s="4"/>
      <c r="JKK162" s="4"/>
      <c r="JKL162" s="4"/>
      <c r="JKM162" s="4"/>
      <c r="JKN162" s="4"/>
      <c r="JKO162" s="4"/>
      <c r="JKP162" s="4"/>
      <c r="JKQ162" s="4"/>
      <c r="JKR162" s="4"/>
      <c r="JKS162" s="4"/>
      <c r="JKT162" s="4"/>
      <c r="JKU162" s="4"/>
      <c r="JKV162" s="4"/>
      <c r="JKW162" s="4"/>
      <c r="JKX162" s="4"/>
      <c r="JKY162" s="4"/>
      <c r="JKZ162" s="4"/>
      <c r="JLA162" s="4"/>
      <c r="JLB162" s="4"/>
      <c r="JLC162" s="4"/>
      <c r="JLD162" s="4"/>
      <c r="JLE162" s="4"/>
      <c r="JLF162" s="4"/>
      <c r="JLG162" s="4"/>
      <c r="JLH162" s="4"/>
      <c r="JLI162" s="4"/>
      <c r="JLJ162" s="4"/>
      <c r="JLK162" s="4"/>
      <c r="JLL162" s="4"/>
      <c r="JLM162" s="4"/>
      <c r="JLN162" s="4"/>
      <c r="JLO162" s="4"/>
      <c r="JLP162" s="4"/>
      <c r="JLQ162" s="4"/>
      <c r="JLR162" s="4"/>
      <c r="JLS162" s="4"/>
      <c r="JLT162" s="4"/>
      <c r="JLU162" s="4"/>
      <c r="JLV162" s="4"/>
      <c r="JLW162" s="4"/>
      <c r="JLX162" s="4"/>
      <c r="JLY162" s="4"/>
      <c r="JLZ162" s="4"/>
      <c r="JMA162" s="4"/>
      <c r="JMB162" s="4"/>
      <c r="JMC162" s="4"/>
      <c r="JMD162" s="4"/>
      <c r="JME162" s="4"/>
      <c r="JMF162" s="4"/>
      <c r="JMG162" s="4"/>
      <c r="JMH162" s="4"/>
      <c r="JMI162" s="4"/>
      <c r="JMJ162" s="4"/>
      <c r="JMK162" s="4"/>
      <c r="JML162" s="4"/>
      <c r="JMM162" s="4"/>
      <c r="JMN162" s="4"/>
      <c r="JMO162" s="4"/>
      <c r="JMP162" s="4"/>
      <c r="JMQ162" s="4"/>
      <c r="JMR162" s="4"/>
      <c r="JMS162" s="4"/>
      <c r="JMT162" s="4"/>
      <c r="JMU162" s="4"/>
      <c r="JMV162" s="4"/>
      <c r="JMW162" s="4"/>
      <c r="JMX162" s="4"/>
      <c r="JMY162" s="4"/>
      <c r="JMZ162" s="4"/>
      <c r="JNA162" s="4"/>
      <c r="JNB162" s="4"/>
      <c r="JNC162" s="4"/>
      <c r="JND162" s="4"/>
      <c r="JNE162" s="4"/>
      <c r="JNF162" s="4"/>
      <c r="JNG162" s="4"/>
      <c r="JNH162" s="4"/>
      <c r="JNI162" s="4"/>
      <c r="JNJ162" s="4"/>
      <c r="JNK162" s="4"/>
      <c r="JNL162" s="4"/>
      <c r="JNM162" s="4"/>
      <c r="JNN162" s="4"/>
      <c r="JNO162" s="4"/>
      <c r="JNP162" s="4"/>
      <c r="JNQ162" s="4"/>
      <c r="JNR162" s="4"/>
      <c r="JNS162" s="4"/>
      <c r="JNT162" s="4"/>
      <c r="JNU162" s="4"/>
      <c r="JNV162" s="4"/>
      <c r="JNW162" s="4"/>
      <c r="JNX162" s="4"/>
      <c r="JNY162" s="4"/>
      <c r="JNZ162" s="4"/>
      <c r="JOA162" s="4"/>
      <c r="JOB162" s="4"/>
      <c r="JOC162" s="4"/>
      <c r="JOD162" s="4"/>
      <c r="JOE162" s="4"/>
      <c r="JOF162" s="4"/>
      <c r="JOG162" s="4"/>
      <c r="JOH162" s="4"/>
      <c r="JOI162" s="4"/>
      <c r="JOJ162" s="4"/>
      <c r="JOK162" s="4"/>
      <c r="JOL162" s="4"/>
      <c r="JOM162" s="4"/>
      <c r="JON162" s="4"/>
      <c r="JOO162" s="4"/>
      <c r="JOP162" s="4"/>
      <c r="JOQ162" s="4"/>
      <c r="JOR162" s="4"/>
      <c r="JOS162" s="4"/>
      <c r="JOT162" s="4"/>
      <c r="JOU162" s="4"/>
      <c r="JOV162" s="4"/>
      <c r="JOW162" s="4"/>
      <c r="JOX162" s="4"/>
      <c r="JOY162" s="4"/>
      <c r="JOZ162" s="4"/>
      <c r="JPA162" s="4"/>
      <c r="JPB162" s="4"/>
      <c r="JPC162" s="4"/>
      <c r="JPD162" s="4"/>
      <c r="JPE162" s="4"/>
      <c r="JPF162" s="4"/>
      <c r="JPG162" s="4"/>
      <c r="JPH162" s="4"/>
      <c r="JPI162" s="4"/>
      <c r="JPJ162" s="4"/>
      <c r="JPK162" s="4"/>
      <c r="JPL162" s="4"/>
      <c r="JPM162" s="4"/>
      <c r="JPN162" s="4"/>
      <c r="JPO162" s="4"/>
      <c r="JPP162" s="4"/>
      <c r="JPQ162" s="4"/>
      <c r="JPR162" s="4"/>
      <c r="JPS162" s="4"/>
      <c r="JPT162" s="4"/>
      <c r="JPU162" s="4"/>
      <c r="JPV162" s="4"/>
      <c r="JPW162" s="4"/>
      <c r="JPX162" s="4"/>
      <c r="JPY162" s="4"/>
      <c r="JPZ162" s="4"/>
      <c r="JQA162" s="4"/>
      <c r="JQB162" s="4"/>
      <c r="JQC162" s="4"/>
      <c r="JQD162" s="4"/>
      <c r="JQE162" s="4"/>
      <c r="JQF162" s="4"/>
      <c r="JQG162" s="4"/>
      <c r="JQH162" s="4"/>
      <c r="JQI162" s="4"/>
      <c r="JQJ162" s="4"/>
      <c r="JQK162" s="4"/>
      <c r="JQL162" s="4"/>
      <c r="JQM162" s="4"/>
      <c r="JQN162" s="4"/>
      <c r="JQO162" s="4"/>
      <c r="JQP162" s="4"/>
      <c r="JQQ162" s="4"/>
      <c r="JQR162" s="4"/>
      <c r="JQS162" s="4"/>
      <c r="JQT162" s="4"/>
      <c r="JQU162" s="4"/>
      <c r="JQV162" s="4"/>
      <c r="JQW162" s="4"/>
      <c r="JQX162" s="4"/>
      <c r="JQY162" s="4"/>
      <c r="JQZ162" s="4"/>
      <c r="JRA162" s="4"/>
      <c r="JRB162" s="4"/>
      <c r="JRC162" s="4"/>
      <c r="JRD162" s="4"/>
      <c r="JRE162" s="4"/>
      <c r="JRF162" s="4"/>
      <c r="JRG162" s="4"/>
      <c r="JRH162" s="4"/>
      <c r="JRI162" s="4"/>
      <c r="JRJ162" s="4"/>
      <c r="JRK162" s="4"/>
      <c r="JRL162" s="4"/>
      <c r="JRM162" s="4"/>
      <c r="JRN162" s="4"/>
      <c r="JRO162" s="4"/>
      <c r="JRP162" s="4"/>
      <c r="JRQ162" s="4"/>
      <c r="JRR162" s="4"/>
      <c r="JRS162" s="4"/>
      <c r="JRT162" s="4"/>
      <c r="JRU162" s="4"/>
      <c r="JRV162" s="4"/>
      <c r="JRW162" s="4"/>
      <c r="JRX162" s="4"/>
      <c r="JRY162" s="4"/>
      <c r="JRZ162" s="4"/>
      <c r="JSA162" s="4"/>
      <c r="JSB162" s="4"/>
      <c r="JSC162" s="4"/>
      <c r="JSD162" s="4"/>
      <c r="JSE162" s="4"/>
      <c r="JSF162" s="4"/>
      <c r="JSG162" s="4"/>
      <c r="JSH162" s="4"/>
      <c r="JSI162" s="4"/>
      <c r="JSJ162" s="4"/>
      <c r="JSK162" s="4"/>
      <c r="JSL162" s="4"/>
      <c r="JSM162" s="4"/>
      <c r="JSN162" s="4"/>
      <c r="JSO162" s="4"/>
      <c r="JSP162" s="4"/>
      <c r="JSQ162" s="4"/>
      <c r="JSR162" s="4"/>
      <c r="JSS162" s="4"/>
      <c r="JST162" s="4"/>
      <c r="JSU162" s="4"/>
      <c r="JSV162" s="4"/>
      <c r="JSW162" s="4"/>
      <c r="JSX162" s="4"/>
      <c r="JSY162" s="4"/>
      <c r="JSZ162" s="4"/>
      <c r="JTA162" s="4"/>
      <c r="JTB162" s="4"/>
      <c r="JTC162" s="4"/>
      <c r="JTD162" s="4"/>
      <c r="JTE162" s="4"/>
      <c r="JTF162" s="4"/>
      <c r="JTG162" s="4"/>
      <c r="JTH162" s="4"/>
      <c r="JTI162" s="4"/>
      <c r="JTJ162" s="4"/>
      <c r="JTK162" s="4"/>
      <c r="JTL162" s="4"/>
      <c r="JTM162" s="4"/>
      <c r="JTN162" s="4"/>
      <c r="JTO162" s="4"/>
      <c r="JTP162" s="4"/>
      <c r="JTQ162" s="4"/>
      <c r="JTR162" s="4"/>
      <c r="JTS162" s="4"/>
      <c r="JTT162" s="4"/>
      <c r="JTU162" s="4"/>
      <c r="JTV162" s="4"/>
      <c r="JTW162" s="4"/>
      <c r="JTX162" s="4"/>
      <c r="JTY162" s="4"/>
      <c r="JTZ162" s="4"/>
      <c r="JUA162" s="4"/>
      <c r="JUB162" s="4"/>
      <c r="JUC162" s="4"/>
      <c r="JUD162" s="4"/>
      <c r="JUE162" s="4"/>
      <c r="JUF162" s="4"/>
      <c r="JUG162" s="4"/>
      <c r="JUH162" s="4"/>
      <c r="JUI162" s="4"/>
      <c r="JUJ162" s="4"/>
      <c r="JUK162" s="4"/>
      <c r="JUL162" s="4"/>
      <c r="JUM162" s="4"/>
      <c r="JUN162" s="4"/>
      <c r="JUO162" s="4"/>
      <c r="JUP162" s="4"/>
      <c r="JUQ162" s="4"/>
      <c r="JUR162" s="4"/>
      <c r="JUS162" s="4"/>
      <c r="JUT162" s="4"/>
      <c r="JUU162" s="4"/>
      <c r="JUV162" s="4"/>
      <c r="JUW162" s="4"/>
      <c r="JUX162" s="4"/>
      <c r="JUY162" s="4"/>
      <c r="JUZ162" s="4"/>
      <c r="JVA162" s="4"/>
      <c r="JVB162" s="4"/>
      <c r="JVC162" s="4"/>
      <c r="JVD162" s="4"/>
      <c r="JVE162" s="4"/>
      <c r="JVF162" s="4"/>
      <c r="JVG162" s="4"/>
      <c r="JVH162" s="4"/>
      <c r="JVI162" s="4"/>
      <c r="JVJ162" s="4"/>
      <c r="JVK162" s="4"/>
      <c r="JVL162" s="4"/>
      <c r="JVM162" s="4"/>
      <c r="JVN162" s="4"/>
      <c r="JVO162" s="4"/>
      <c r="JVP162" s="4"/>
      <c r="JVQ162" s="4"/>
      <c r="JVR162" s="4"/>
      <c r="JVS162" s="4"/>
      <c r="JVT162" s="4"/>
      <c r="JVU162" s="4"/>
      <c r="JVV162" s="4"/>
      <c r="JVW162" s="4"/>
      <c r="JVX162" s="4"/>
      <c r="JVY162" s="4"/>
      <c r="JVZ162" s="4"/>
      <c r="JWA162" s="4"/>
      <c r="JWB162" s="4"/>
      <c r="JWC162" s="4"/>
      <c r="JWD162" s="4"/>
      <c r="JWE162" s="4"/>
      <c r="JWF162" s="4"/>
      <c r="JWG162" s="4"/>
      <c r="JWH162" s="4"/>
      <c r="JWI162" s="4"/>
      <c r="JWJ162" s="4"/>
      <c r="JWK162" s="4"/>
      <c r="JWL162" s="4"/>
      <c r="JWM162" s="4"/>
      <c r="JWN162" s="4"/>
      <c r="JWO162" s="4"/>
      <c r="JWP162" s="4"/>
      <c r="JWQ162" s="4"/>
      <c r="JWR162" s="4"/>
      <c r="JWS162" s="4"/>
      <c r="JWT162" s="4"/>
      <c r="JWU162" s="4"/>
      <c r="JWV162" s="4"/>
      <c r="JWW162" s="4"/>
      <c r="JWX162" s="4"/>
      <c r="JWY162" s="4"/>
      <c r="JWZ162" s="4"/>
      <c r="JXA162" s="4"/>
      <c r="JXB162" s="4"/>
      <c r="JXC162" s="4"/>
      <c r="JXD162" s="4"/>
      <c r="JXE162" s="4"/>
      <c r="JXF162" s="4"/>
      <c r="JXG162" s="4"/>
      <c r="JXH162" s="4"/>
      <c r="JXI162" s="4"/>
      <c r="JXJ162" s="4"/>
      <c r="JXK162" s="4"/>
      <c r="JXL162" s="4"/>
      <c r="JXM162" s="4"/>
      <c r="JXN162" s="4"/>
      <c r="JXO162" s="4"/>
      <c r="JXP162" s="4"/>
      <c r="JXQ162" s="4"/>
      <c r="JXR162" s="4"/>
      <c r="JXS162" s="4"/>
      <c r="JXT162" s="4"/>
      <c r="JXU162" s="4"/>
      <c r="JXV162" s="4"/>
      <c r="JXW162" s="4"/>
      <c r="JXX162" s="4"/>
      <c r="JXY162" s="4"/>
      <c r="JXZ162" s="4"/>
      <c r="JYA162" s="4"/>
      <c r="JYB162" s="4"/>
      <c r="JYC162" s="4"/>
      <c r="JYD162" s="4"/>
      <c r="JYE162" s="4"/>
      <c r="JYF162" s="4"/>
      <c r="JYG162" s="4"/>
      <c r="JYH162" s="4"/>
      <c r="JYI162" s="4"/>
      <c r="JYJ162" s="4"/>
      <c r="JYK162" s="4"/>
      <c r="JYL162" s="4"/>
      <c r="JYM162" s="4"/>
      <c r="JYN162" s="4"/>
      <c r="JYO162" s="4"/>
      <c r="JYP162" s="4"/>
      <c r="JYQ162" s="4"/>
      <c r="JYR162" s="4"/>
      <c r="JYS162" s="4"/>
      <c r="JYT162" s="4"/>
      <c r="JYU162" s="4"/>
      <c r="JYV162" s="4"/>
      <c r="JYW162" s="4"/>
      <c r="JYX162" s="4"/>
      <c r="JYY162" s="4"/>
      <c r="JYZ162" s="4"/>
      <c r="JZA162" s="4"/>
      <c r="JZB162" s="4"/>
      <c r="JZC162" s="4"/>
      <c r="JZD162" s="4"/>
      <c r="JZE162" s="4"/>
      <c r="JZF162" s="4"/>
      <c r="JZG162" s="4"/>
      <c r="JZH162" s="4"/>
      <c r="JZI162" s="4"/>
      <c r="JZJ162" s="4"/>
      <c r="JZK162" s="4"/>
      <c r="JZL162" s="4"/>
      <c r="JZM162" s="4"/>
      <c r="JZN162" s="4"/>
      <c r="JZO162" s="4"/>
      <c r="JZP162" s="4"/>
      <c r="JZQ162" s="4"/>
      <c r="JZR162" s="4"/>
      <c r="JZS162" s="4"/>
      <c r="JZT162" s="4"/>
      <c r="JZU162" s="4"/>
      <c r="JZV162" s="4"/>
      <c r="JZW162" s="4"/>
      <c r="JZX162" s="4"/>
      <c r="JZY162" s="4"/>
      <c r="JZZ162" s="4"/>
      <c r="KAA162" s="4"/>
      <c r="KAB162" s="4"/>
      <c r="KAC162" s="4"/>
      <c r="KAD162" s="4"/>
      <c r="KAE162" s="4"/>
      <c r="KAF162" s="4"/>
      <c r="KAG162" s="4"/>
      <c r="KAH162" s="4"/>
      <c r="KAI162" s="4"/>
      <c r="KAJ162" s="4"/>
      <c r="KAK162" s="4"/>
      <c r="KAL162" s="4"/>
      <c r="KAM162" s="4"/>
      <c r="KAN162" s="4"/>
      <c r="KAO162" s="4"/>
      <c r="KAP162" s="4"/>
      <c r="KAQ162" s="4"/>
      <c r="KAR162" s="4"/>
      <c r="KAS162" s="4"/>
      <c r="KAT162" s="4"/>
      <c r="KAU162" s="4"/>
      <c r="KAV162" s="4"/>
      <c r="KAW162" s="4"/>
      <c r="KAX162" s="4"/>
      <c r="KAY162" s="4"/>
      <c r="KAZ162" s="4"/>
      <c r="KBA162" s="4"/>
      <c r="KBB162" s="4"/>
      <c r="KBC162" s="4"/>
      <c r="KBD162" s="4"/>
      <c r="KBE162" s="4"/>
      <c r="KBF162" s="4"/>
      <c r="KBG162" s="4"/>
      <c r="KBH162" s="4"/>
      <c r="KBI162" s="4"/>
      <c r="KBJ162" s="4"/>
      <c r="KBK162" s="4"/>
      <c r="KBL162" s="4"/>
      <c r="KBM162" s="4"/>
      <c r="KBN162" s="4"/>
      <c r="KBO162" s="4"/>
      <c r="KBP162" s="4"/>
      <c r="KBQ162" s="4"/>
      <c r="KBR162" s="4"/>
      <c r="KBS162" s="4"/>
      <c r="KBT162" s="4"/>
      <c r="KBU162" s="4"/>
      <c r="KBV162" s="4"/>
      <c r="KBW162" s="4"/>
      <c r="KBX162" s="4"/>
      <c r="KBY162" s="4"/>
      <c r="KBZ162" s="4"/>
      <c r="KCA162" s="4"/>
      <c r="KCB162" s="4"/>
      <c r="KCC162" s="4"/>
      <c r="KCD162" s="4"/>
      <c r="KCE162" s="4"/>
      <c r="KCF162" s="4"/>
      <c r="KCG162" s="4"/>
      <c r="KCH162" s="4"/>
      <c r="KCI162" s="4"/>
      <c r="KCJ162" s="4"/>
      <c r="KCK162" s="4"/>
      <c r="KCL162" s="4"/>
      <c r="KCM162" s="4"/>
      <c r="KCN162" s="4"/>
      <c r="KCO162" s="4"/>
      <c r="KCP162" s="4"/>
      <c r="KCQ162" s="4"/>
      <c r="KCR162" s="4"/>
      <c r="KCS162" s="4"/>
      <c r="KCT162" s="4"/>
      <c r="KCU162" s="4"/>
      <c r="KCV162" s="4"/>
      <c r="KCW162" s="4"/>
      <c r="KCX162" s="4"/>
      <c r="KCY162" s="4"/>
      <c r="KCZ162" s="4"/>
      <c r="KDA162" s="4"/>
      <c r="KDB162" s="4"/>
      <c r="KDC162" s="4"/>
      <c r="KDD162" s="4"/>
      <c r="KDE162" s="4"/>
      <c r="KDF162" s="4"/>
      <c r="KDG162" s="4"/>
      <c r="KDH162" s="4"/>
      <c r="KDI162" s="4"/>
      <c r="KDJ162" s="4"/>
      <c r="KDK162" s="4"/>
      <c r="KDL162" s="4"/>
      <c r="KDM162" s="4"/>
      <c r="KDN162" s="4"/>
      <c r="KDO162" s="4"/>
      <c r="KDP162" s="4"/>
      <c r="KDQ162" s="4"/>
      <c r="KDR162" s="4"/>
      <c r="KDS162" s="4"/>
      <c r="KDT162" s="4"/>
      <c r="KDU162" s="4"/>
      <c r="KDV162" s="4"/>
      <c r="KDW162" s="4"/>
      <c r="KDX162" s="4"/>
      <c r="KDY162" s="4"/>
      <c r="KDZ162" s="4"/>
      <c r="KEA162" s="4"/>
      <c r="KEB162" s="4"/>
      <c r="KEC162" s="4"/>
      <c r="KED162" s="4"/>
      <c r="KEE162" s="4"/>
      <c r="KEF162" s="4"/>
      <c r="KEG162" s="4"/>
      <c r="KEH162" s="4"/>
      <c r="KEI162" s="4"/>
      <c r="KEJ162" s="4"/>
      <c r="KEK162" s="4"/>
      <c r="KEL162" s="4"/>
      <c r="KEM162" s="4"/>
      <c r="KEN162" s="4"/>
      <c r="KEO162" s="4"/>
      <c r="KEP162" s="4"/>
      <c r="KEQ162" s="4"/>
      <c r="KER162" s="4"/>
      <c r="KES162" s="4"/>
      <c r="KET162" s="4"/>
      <c r="KEU162" s="4"/>
      <c r="KEV162" s="4"/>
      <c r="KEW162" s="4"/>
      <c r="KEX162" s="4"/>
      <c r="KEY162" s="4"/>
      <c r="KEZ162" s="4"/>
      <c r="KFA162" s="4"/>
      <c r="KFB162" s="4"/>
      <c r="KFC162" s="4"/>
      <c r="KFD162" s="4"/>
      <c r="KFE162" s="4"/>
      <c r="KFF162" s="4"/>
      <c r="KFG162" s="4"/>
      <c r="KFH162" s="4"/>
      <c r="KFI162" s="4"/>
      <c r="KFJ162" s="4"/>
      <c r="KFK162" s="4"/>
      <c r="KFL162" s="4"/>
      <c r="KFM162" s="4"/>
      <c r="KFN162" s="4"/>
      <c r="KFO162" s="4"/>
      <c r="KFP162" s="4"/>
      <c r="KFQ162" s="4"/>
      <c r="KFR162" s="4"/>
      <c r="KFS162" s="4"/>
      <c r="KFT162" s="4"/>
      <c r="KFU162" s="4"/>
      <c r="KFV162" s="4"/>
      <c r="KFW162" s="4"/>
      <c r="KFX162" s="4"/>
      <c r="KFY162" s="4"/>
      <c r="KFZ162" s="4"/>
      <c r="KGA162" s="4"/>
      <c r="KGB162" s="4"/>
      <c r="KGC162" s="4"/>
      <c r="KGD162" s="4"/>
      <c r="KGE162" s="4"/>
      <c r="KGF162" s="4"/>
      <c r="KGG162" s="4"/>
      <c r="KGH162" s="4"/>
      <c r="KGI162" s="4"/>
      <c r="KGJ162" s="4"/>
      <c r="KGK162" s="4"/>
      <c r="KGL162" s="4"/>
      <c r="KGM162" s="4"/>
      <c r="KGN162" s="4"/>
      <c r="KGO162" s="4"/>
      <c r="KGP162" s="4"/>
      <c r="KGQ162" s="4"/>
      <c r="KGR162" s="4"/>
      <c r="KGS162" s="4"/>
      <c r="KGT162" s="4"/>
      <c r="KGU162" s="4"/>
      <c r="KGV162" s="4"/>
      <c r="KGW162" s="4"/>
      <c r="KGX162" s="4"/>
      <c r="KGY162" s="4"/>
      <c r="KGZ162" s="4"/>
      <c r="KHA162" s="4"/>
      <c r="KHB162" s="4"/>
      <c r="KHC162" s="4"/>
      <c r="KHD162" s="4"/>
      <c r="KHE162" s="4"/>
      <c r="KHF162" s="4"/>
      <c r="KHG162" s="4"/>
      <c r="KHH162" s="4"/>
      <c r="KHI162" s="4"/>
      <c r="KHJ162" s="4"/>
      <c r="KHK162" s="4"/>
      <c r="KHL162" s="4"/>
      <c r="KHM162" s="4"/>
      <c r="KHN162" s="4"/>
      <c r="KHO162" s="4"/>
      <c r="KHP162" s="4"/>
      <c r="KHQ162" s="4"/>
      <c r="KHR162" s="4"/>
      <c r="KHS162" s="4"/>
      <c r="KHT162" s="4"/>
      <c r="KHU162" s="4"/>
      <c r="KHV162" s="4"/>
      <c r="KHW162" s="4"/>
      <c r="KHX162" s="4"/>
      <c r="KHY162" s="4"/>
      <c r="KHZ162" s="4"/>
      <c r="KIA162" s="4"/>
      <c r="KIB162" s="4"/>
      <c r="KIC162" s="4"/>
      <c r="KID162" s="4"/>
      <c r="KIE162" s="4"/>
      <c r="KIF162" s="4"/>
      <c r="KIG162" s="4"/>
      <c r="KIH162" s="4"/>
      <c r="KII162" s="4"/>
      <c r="KIJ162" s="4"/>
      <c r="KIK162" s="4"/>
      <c r="KIL162" s="4"/>
      <c r="KIM162" s="4"/>
      <c r="KIN162" s="4"/>
      <c r="KIO162" s="4"/>
      <c r="KIP162" s="4"/>
      <c r="KIQ162" s="4"/>
      <c r="KIR162" s="4"/>
      <c r="KIS162" s="4"/>
      <c r="KIT162" s="4"/>
      <c r="KIU162" s="4"/>
      <c r="KIV162" s="4"/>
      <c r="KIW162" s="4"/>
      <c r="KIX162" s="4"/>
      <c r="KIY162" s="4"/>
      <c r="KIZ162" s="4"/>
      <c r="KJA162" s="4"/>
      <c r="KJB162" s="4"/>
      <c r="KJC162" s="4"/>
      <c r="KJD162" s="4"/>
      <c r="KJE162" s="4"/>
      <c r="KJF162" s="4"/>
      <c r="KJG162" s="4"/>
      <c r="KJH162" s="4"/>
      <c r="KJI162" s="4"/>
      <c r="KJJ162" s="4"/>
      <c r="KJK162" s="4"/>
      <c r="KJL162" s="4"/>
      <c r="KJM162" s="4"/>
      <c r="KJN162" s="4"/>
      <c r="KJO162" s="4"/>
      <c r="KJP162" s="4"/>
      <c r="KJQ162" s="4"/>
      <c r="KJR162" s="4"/>
      <c r="KJS162" s="4"/>
      <c r="KJT162" s="4"/>
      <c r="KJU162" s="4"/>
      <c r="KJV162" s="4"/>
      <c r="KJW162" s="4"/>
      <c r="KJX162" s="4"/>
      <c r="KJY162" s="4"/>
      <c r="KJZ162" s="4"/>
      <c r="KKA162" s="4"/>
      <c r="KKB162" s="4"/>
      <c r="KKC162" s="4"/>
      <c r="KKD162" s="4"/>
      <c r="KKE162" s="4"/>
      <c r="KKF162" s="4"/>
      <c r="KKG162" s="4"/>
      <c r="KKH162" s="4"/>
      <c r="KKI162" s="4"/>
      <c r="KKJ162" s="4"/>
      <c r="KKK162" s="4"/>
      <c r="KKL162" s="4"/>
      <c r="KKM162" s="4"/>
      <c r="KKN162" s="4"/>
      <c r="KKO162" s="4"/>
      <c r="KKP162" s="4"/>
      <c r="KKQ162" s="4"/>
      <c r="KKR162" s="4"/>
      <c r="KKS162" s="4"/>
      <c r="KKT162" s="4"/>
      <c r="KKU162" s="4"/>
      <c r="KKV162" s="4"/>
      <c r="KKW162" s="4"/>
      <c r="KKX162" s="4"/>
      <c r="KKY162" s="4"/>
      <c r="KKZ162" s="4"/>
      <c r="KLA162" s="4"/>
      <c r="KLB162" s="4"/>
      <c r="KLC162" s="4"/>
      <c r="KLD162" s="4"/>
      <c r="KLE162" s="4"/>
      <c r="KLF162" s="4"/>
      <c r="KLG162" s="4"/>
      <c r="KLH162" s="4"/>
      <c r="KLI162" s="4"/>
      <c r="KLJ162" s="4"/>
      <c r="KLK162" s="4"/>
      <c r="KLL162" s="4"/>
      <c r="KLM162" s="4"/>
      <c r="KLN162" s="4"/>
      <c r="KLO162" s="4"/>
      <c r="KLP162" s="4"/>
      <c r="KLQ162" s="4"/>
      <c r="KLR162" s="4"/>
      <c r="KLS162" s="4"/>
      <c r="KLT162" s="4"/>
      <c r="KLU162" s="4"/>
      <c r="KLV162" s="4"/>
      <c r="KLW162" s="4"/>
      <c r="KLX162" s="4"/>
      <c r="KLY162" s="4"/>
      <c r="KLZ162" s="4"/>
      <c r="KMA162" s="4"/>
      <c r="KMB162" s="4"/>
      <c r="KMC162" s="4"/>
      <c r="KMD162" s="4"/>
      <c r="KME162" s="4"/>
      <c r="KMF162" s="4"/>
      <c r="KMG162" s="4"/>
      <c r="KMH162" s="4"/>
      <c r="KMI162" s="4"/>
      <c r="KMJ162" s="4"/>
      <c r="KMK162" s="4"/>
      <c r="KML162" s="4"/>
      <c r="KMM162" s="4"/>
      <c r="KMN162" s="4"/>
      <c r="KMO162" s="4"/>
      <c r="KMP162" s="4"/>
      <c r="KMQ162" s="4"/>
      <c r="KMR162" s="4"/>
      <c r="KMS162" s="4"/>
      <c r="KMT162" s="4"/>
      <c r="KMU162" s="4"/>
      <c r="KMV162" s="4"/>
      <c r="KMW162" s="4"/>
      <c r="KMX162" s="4"/>
      <c r="KMY162" s="4"/>
      <c r="KMZ162" s="4"/>
      <c r="KNA162" s="4"/>
      <c r="KNB162" s="4"/>
      <c r="KNC162" s="4"/>
      <c r="KND162" s="4"/>
      <c r="KNE162" s="4"/>
      <c r="KNF162" s="4"/>
      <c r="KNG162" s="4"/>
      <c r="KNH162" s="4"/>
      <c r="KNI162" s="4"/>
      <c r="KNJ162" s="4"/>
      <c r="KNK162" s="4"/>
      <c r="KNL162" s="4"/>
      <c r="KNM162" s="4"/>
      <c r="KNN162" s="4"/>
      <c r="KNO162" s="4"/>
      <c r="KNP162" s="4"/>
      <c r="KNQ162" s="4"/>
      <c r="KNR162" s="4"/>
      <c r="KNS162" s="4"/>
      <c r="KNT162" s="4"/>
      <c r="KNU162" s="4"/>
      <c r="KNV162" s="4"/>
      <c r="KNW162" s="4"/>
      <c r="KNX162" s="4"/>
      <c r="KNY162" s="4"/>
      <c r="KNZ162" s="4"/>
      <c r="KOA162" s="4"/>
      <c r="KOB162" s="4"/>
      <c r="KOC162" s="4"/>
      <c r="KOD162" s="4"/>
      <c r="KOE162" s="4"/>
      <c r="KOF162" s="4"/>
      <c r="KOG162" s="4"/>
      <c r="KOH162" s="4"/>
      <c r="KOI162" s="4"/>
      <c r="KOJ162" s="4"/>
      <c r="KOK162" s="4"/>
      <c r="KOL162" s="4"/>
      <c r="KOM162" s="4"/>
      <c r="KON162" s="4"/>
      <c r="KOO162" s="4"/>
      <c r="KOP162" s="4"/>
      <c r="KOQ162" s="4"/>
      <c r="KOR162" s="4"/>
      <c r="KOS162" s="4"/>
      <c r="KOT162" s="4"/>
      <c r="KOU162" s="4"/>
      <c r="KOV162" s="4"/>
      <c r="KOW162" s="4"/>
      <c r="KOX162" s="4"/>
      <c r="KOY162" s="4"/>
      <c r="KOZ162" s="4"/>
      <c r="KPA162" s="4"/>
      <c r="KPB162" s="4"/>
      <c r="KPC162" s="4"/>
      <c r="KPD162" s="4"/>
      <c r="KPE162" s="4"/>
      <c r="KPF162" s="4"/>
      <c r="KPG162" s="4"/>
      <c r="KPH162" s="4"/>
      <c r="KPI162" s="4"/>
      <c r="KPJ162" s="4"/>
      <c r="KPK162" s="4"/>
      <c r="KPL162" s="4"/>
      <c r="KPM162" s="4"/>
      <c r="KPN162" s="4"/>
      <c r="KPO162" s="4"/>
      <c r="KPP162" s="4"/>
      <c r="KPQ162" s="4"/>
      <c r="KPR162" s="4"/>
      <c r="KPS162" s="4"/>
      <c r="KPT162" s="4"/>
      <c r="KPU162" s="4"/>
      <c r="KPV162" s="4"/>
      <c r="KPW162" s="4"/>
      <c r="KPX162" s="4"/>
      <c r="KPY162" s="4"/>
      <c r="KPZ162" s="4"/>
      <c r="KQA162" s="4"/>
      <c r="KQB162" s="4"/>
      <c r="KQC162" s="4"/>
      <c r="KQD162" s="4"/>
      <c r="KQE162" s="4"/>
      <c r="KQF162" s="4"/>
      <c r="KQG162" s="4"/>
      <c r="KQH162" s="4"/>
      <c r="KQI162" s="4"/>
      <c r="KQJ162" s="4"/>
      <c r="KQK162" s="4"/>
      <c r="KQL162" s="4"/>
      <c r="KQM162" s="4"/>
      <c r="KQN162" s="4"/>
      <c r="KQO162" s="4"/>
      <c r="KQP162" s="4"/>
      <c r="KQQ162" s="4"/>
      <c r="KQR162" s="4"/>
      <c r="KQS162" s="4"/>
      <c r="KQT162" s="4"/>
      <c r="KQU162" s="4"/>
      <c r="KQV162" s="4"/>
      <c r="KQW162" s="4"/>
      <c r="KQX162" s="4"/>
      <c r="KQY162" s="4"/>
      <c r="KQZ162" s="4"/>
      <c r="KRA162" s="4"/>
      <c r="KRB162" s="4"/>
      <c r="KRC162" s="4"/>
      <c r="KRD162" s="4"/>
      <c r="KRE162" s="4"/>
      <c r="KRF162" s="4"/>
      <c r="KRG162" s="4"/>
      <c r="KRH162" s="4"/>
      <c r="KRI162" s="4"/>
      <c r="KRJ162" s="4"/>
      <c r="KRK162" s="4"/>
      <c r="KRL162" s="4"/>
      <c r="KRM162" s="4"/>
      <c r="KRN162" s="4"/>
      <c r="KRO162" s="4"/>
      <c r="KRP162" s="4"/>
      <c r="KRQ162" s="4"/>
      <c r="KRR162" s="4"/>
      <c r="KRS162" s="4"/>
      <c r="KRT162" s="4"/>
      <c r="KRU162" s="4"/>
      <c r="KRV162" s="4"/>
      <c r="KRW162" s="4"/>
      <c r="KRX162" s="4"/>
      <c r="KRY162" s="4"/>
      <c r="KRZ162" s="4"/>
      <c r="KSA162" s="4"/>
      <c r="KSB162" s="4"/>
      <c r="KSC162" s="4"/>
      <c r="KSD162" s="4"/>
      <c r="KSE162" s="4"/>
      <c r="KSF162" s="4"/>
      <c r="KSG162" s="4"/>
      <c r="KSH162" s="4"/>
      <c r="KSI162" s="4"/>
      <c r="KSJ162" s="4"/>
      <c r="KSK162" s="4"/>
      <c r="KSL162" s="4"/>
      <c r="KSM162" s="4"/>
      <c r="KSN162" s="4"/>
      <c r="KSO162" s="4"/>
      <c r="KSP162" s="4"/>
      <c r="KSQ162" s="4"/>
      <c r="KSR162" s="4"/>
      <c r="KSS162" s="4"/>
      <c r="KST162" s="4"/>
      <c r="KSU162" s="4"/>
      <c r="KSV162" s="4"/>
      <c r="KSW162" s="4"/>
      <c r="KSX162" s="4"/>
      <c r="KSY162" s="4"/>
      <c r="KSZ162" s="4"/>
      <c r="KTA162" s="4"/>
      <c r="KTB162" s="4"/>
      <c r="KTC162" s="4"/>
      <c r="KTD162" s="4"/>
      <c r="KTE162" s="4"/>
      <c r="KTF162" s="4"/>
      <c r="KTG162" s="4"/>
      <c r="KTH162" s="4"/>
      <c r="KTI162" s="4"/>
      <c r="KTJ162" s="4"/>
      <c r="KTK162" s="4"/>
      <c r="KTL162" s="4"/>
      <c r="KTM162" s="4"/>
      <c r="KTN162" s="4"/>
      <c r="KTO162" s="4"/>
      <c r="KTP162" s="4"/>
      <c r="KTQ162" s="4"/>
      <c r="KTR162" s="4"/>
      <c r="KTS162" s="4"/>
      <c r="KTT162" s="4"/>
      <c r="KTU162" s="4"/>
      <c r="KTV162" s="4"/>
      <c r="KTW162" s="4"/>
      <c r="KTX162" s="4"/>
      <c r="KTY162" s="4"/>
      <c r="KTZ162" s="4"/>
      <c r="KUA162" s="4"/>
      <c r="KUB162" s="4"/>
      <c r="KUC162" s="4"/>
      <c r="KUD162" s="4"/>
      <c r="KUE162" s="4"/>
      <c r="KUF162" s="4"/>
      <c r="KUG162" s="4"/>
      <c r="KUH162" s="4"/>
      <c r="KUI162" s="4"/>
      <c r="KUJ162" s="4"/>
      <c r="KUK162" s="4"/>
      <c r="KUL162" s="4"/>
      <c r="KUM162" s="4"/>
      <c r="KUN162" s="4"/>
      <c r="KUO162" s="4"/>
      <c r="KUP162" s="4"/>
      <c r="KUQ162" s="4"/>
      <c r="KUR162" s="4"/>
      <c r="KUS162" s="4"/>
      <c r="KUT162" s="4"/>
      <c r="KUU162" s="4"/>
      <c r="KUV162" s="4"/>
      <c r="KUW162" s="4"/>
      <c r="KUX162" s="4"/>
      <c r="KUY162" s="4"/>
      <c r="KUZ162" s="4"/>
      <c r="KVA162" s="4"/>
      <c r="KVB162" s="4"/>
      <c r="KVC162" s="4"/>
      <c r="KVD162" s="4"/>
      <c r="KVE162" s="4"/>
      <c r="KVF162" s="4"/>
      <c r="KVG162" s="4"/>
      <c r="KVH162" s="4"/>
      <c r="KVI162" s="4"/>
      <c r="KVJ162" s="4"/>
      <c r="KVK162" s="4"/>
      <c r="KVL162" s="4"/>
      <c r="KVM162" s="4"/>
      <c r="KVN162" s="4"/>
      <c r="KVO162" s="4"/>
      <c r="KVP162" s="4"/>
      <c r="KVQ162" s="4"/>
      <c r="KVR162" s="4"/>
      <c r="KVS162" s="4"/>
      <c r="KVT162" s="4"/>
      <c r="KVU162" s="4"/>
      <c r="KVV162" s="4"/>
      <c r="KVW162" s="4"/>
      <c r="KVX162" s="4"/>
      <c r="KVY162" s="4"/>
      <c r="KVZ162" s="4"/>
      <c r="KWA162" s="4"/>
      <c r="KWB162" s="4"/>
      <c r="KWC162" s="4"/>
      <c r="KWD162" s="4"/>
      <c r="KWE162" s="4"/>
      <c r="KWF162" s="4"/>
      <c r="KWG162" s="4"/>
      <c r="KWH162" s="4"/>
      <c r="KWI162" s="4"/>
      <c r="KWJ162" s="4"/>
      <c r="KWK162" s="4"/>
      <c r="KWL162" s="4"/>
      <c r="KWM162" s="4"/>
      <c r="KWN162" s="4"/>
      <c r="KWO162" s="4"/>
      <c r="KWP162" s="4"/>
      <c r="KWQ162" s="4"/>
      <c r="KWR162" s="4"/>
      <c r="KWS162" s="4"/>
      <c r="KWT162" s="4"/>
      <c r="KWU162" s="4"/>
      <c r="KWV162" s="4"/>
      <c r="KWW162" s="4"/>
      <c r="KWX162" s="4"/>
      <c r="KWY162" s="4"/>
      <c r="KWZ162" s="4"/>
      <c r="KXA162" s="4"/>
      <c r="KXB162" s="4"/>
      <c r="KXC162" s="4"/>
      <c r="KXD162" s="4"/>
      <c r="KXE162" s="4"/>
      <c r="KXF162" s="4"/>
      <c r="KXG162" s="4"/>
      <c r="KXH162" s="4"/>
      <c r="KXI162" s="4"/>
      <c r="KXJ162" s="4"/>
      <c r="KXK162" s="4"/>
      <c r="KXL162" s="4"/>
      <c r="KXM162" s="4"/>
      <c r="KXN162" s="4"/>
      <c r="KXO162" s="4"/>
      <c r="KXP162" s="4"/>
      <c r="KXQ162" s="4"/>
      <c r="KXR162" s="4"/>
      <c r="KXS162" s="4"/>
      <c r="KXT162" s="4"/>
      <c r="KXU162" s="4"/>
      <c r="KXV162" s="4"/>
      <c r="KXW162" s="4"/>
      <c r="KXX162" s="4"/>
      <c r="KXY162" s="4"/>
      <c r="KXZ162" s="4"/>
      <c r="KYA162" s="4"/>
      <c r="KYB162" s="4"/>
      <c r="KYC162" s="4"/>
      <c r="KYD162" s="4"/>
      <c r="KYE162" s="4"/>
      <c r="KYF162" s="4"/>
      <c r="KYG162" s="4"/>
      <c r="KYH162" s="4"/>
      <c r="KYI162" s="4"/>
      <c r="KYJ162" s="4"/>
      <c r="KYK162" s="4"/>
      <c r="KYL162" s="4"/>
      <c r="KYM162" s="4"/>
      <c r="KYN162" s="4"/>
      <c r="KYO162" s="4"/>
      <c r="KYP162" s="4"/>
      <c r="KYQ162" s="4"/>
      <c r="KYR162" s="4"/>
      <c r="KYS162" s="4"/>
      <c r="KYT162" s="4"/>
      <c r="KYU162" s="4"/>
      <c r="KYV162" s="4"/>
      <c r="KYW162" s="4"/>
      <c r="KYX162" s="4"/>
      <c r="KYY162" s="4"/>
      <c r="KYZ162" s="4"/>
      <c r="KZA162" s="4"/>
      <c r="KZB162" s="4"/>
      <c r="KZC162" s="4"/>
      <c r="KZD162" s="4"/>
      <c r="KZE162" s="4"/>
      <c r="KZF162" s="4"/>
      <c r="KZG162" s="4"/>
      <c r="KZH162" s="4"/>
      <c r="KZI162" s="4"/>
      <c r="KZJ162" s="4"/>
      <c r="KZK162" s="4"/>
      <c r="KZL162" s="4"/>
      <c r="KZM162" s="4"/>
      <c r="KZN162" s="4"/>
      <c r="KZO162" s="4"/>
      <c r="KZP162" s="4"/>
      <c r="KZQ162" s="4"/>
      <c r="KZR162" s="4"/>
      <c r="KZS162" s="4"/>
      <c r="KZT162" s="4"/>
      <c r="KZU162" s="4"/>
      <c r="KZV162" s="4"/>
      <c r="KZW162" s="4"/>
      <c r="KZX162" s="4"/>
      <c r="KZY162" s="4"/>
      <c r="KZZ162" s="4"/>
      <c r="LAA162" s="4"/>
      <c r="LAB162" s="4"/>
      <c r="LAC162" s="4"/>
      <c r="LAD162" s="4"/>
      <c r="LAE162" s="4"/>
      <c r="LAF162" s="4"/>
      <c r="LAG162" s="4"/>
      <c r="LAH162" s="4"/>
      <c r="LAI162" s="4"/>
      <c r="LAJ162" s="4"/>
      <c r="LAK162" s="4"/>
      <c r="LAL162" s="4"/>
      <c r="LAM162" s="4"/>
      <c r="LAN162" s="4"/>
      <c r="LAO162" s="4"/>
      <c r="LAP162" s="4"/>
      <c r="LAQ162" s="4"/>
      <c r="LAR162" s="4"/>
      <c r="LAS162" s="4"/>
      <c r="LAT162" s="4"/>
      <c r="LAU162" s="4"/>
      <c r="LAV162" s="4"/>
      <c r="LAW162" s="4"/>
      <c r="LAX162" s="4"/>
      <c r="LAY162" s="4"/>
      <c r="LAZ162" s="4"/>
      <c r="LBA162" s="4"/>
      <c r="LBB162" s="4"/>
      <c r="LBC162" s="4"/>
      <c r="LBD162" s="4"/>
      <c r="LBE162" s="4"/>
      <c r="LBF162" s="4"/>
      <c r="LBG162" s="4"/>
      <c r="LBH162" s="4"/>
      <c r="LBI162" s="4"/>
      <c r="LBJ162" s="4"/>
      <c r="LBK162" s="4"/>
      <c r="LBL162" s="4"/>
      <c r="LBM162" s="4"/>
      <c r="LBN162" s="4"/>
      <c r="LBO162" s="4"/>
      <c r="LBP162" s="4"/>
      <c r="LBQ162" s="4"/>
      <c r="LBR162" s="4"/>
      <c r="LBS162" s="4"/>
      <c r="LBT162" s="4"/>
      <c r="LBU162" s="4"/>
      <c r="LBV162" s="4"/>
      <c r="LBW162" s="4"/>
      <c r="LBX162" s="4"/>
      <c r="LBY162" s="4"/>
      <c r="LBZ162" s="4"/>
      <c r="LCA162" s="4"/>
      <c r="LCB162" s="4"/>
      <c r="LCC162" s="4"/>
      <c r="LCD162" s="4"/>
      <c r="LCE162" s="4"/>
      <c r="LCF162" s="4"/>
      <c r="LCG162" s="4"/>
      <c r="LCH162" s="4"/>
      <c r="LCI162" s="4"/>
      <c r="LCJ162" s="4"/>
      <c r="LCK162" s="4"/>
      <c r="LCL162" s="4"/>
      <c r="LCM162" s="4"/>
      <c r="LCN162" s="4"/>
      <c r="LCO162" s="4"/>
      <c r="LCP162" s="4"/>
      <c r="LCQ162" s="4"/>
      <c r="LCR162" s="4"/>
      <c r="LCS162" s="4"/>
      <c r="LCT162" s="4"/>
      <c r="LCU162" s="4"/>
      <c r="LCV162" s="4"/>
      <c r="LCW162" s="4"/>
      <c r="LCX162" s="4"/>
      <c r="LCY162" s="4"/>
      <c r="LCZ162" s="4"/>
      <c r="LDA162" s="4"/>
      <c r="LDB162" s="4"/>
      <c r="LDC162" s="4"/>
      <c r="LDD162" s="4"/>
      <c r="LDE162" s="4"/>
      <c r="LDF162" s="4"/>
      <c r="LDG162" s="4"/>
      <c r="LDH162" s="4"/>
      <c r="LDI162" s="4"/>
      <c r="LDJ162" s="4"/>
      <c r="LDK162" s="4"/>
      <c r="LDL162" s="4"/>
      <c r="LDM162" s="4"/>
      <c r="LDN162" s="4"/>
      <c r="LDO162" s="4"/>
      <c r="LDP162" s="4"/>
      <c r="LDQ162" s="4"/>
      <c r="LDR162" s="4"/>
      <c r="LDS162" s="4"/>
      <c r="LDT162" s="4"/>
      <c r="LDU162" s="4"/>
      <c r="LDV162" s="4"/>
      <c r="LDW162" s="4"/>
      <c r="LDX162" s="4"/>
      <c r="LDY162" s="4"/>
      <c r="LDZ162" s="4"/>
      <c r="LEA162" s="4"/>
      <c r="LEB162" s="4"/>
      <c r="LEC162" s="4"/>
      <c r="LED162" s="4"/>
      <c r="LEE162" s="4"/>
      <c r="LEF162" s="4"/>
      <c r="LEG162" s="4"/>
      <c r="LEH162" s="4"/>
      <c r="LEI162" s="4"/>
      <c r="LEJ162" s="4"/>
      <c r="LEK162" s="4"/>
      <c r="LEL162" s="4"/>
      <c r="LEM162" s="4"/>
      <c r="LEN162" s="4"/>
      <c r="LEO162" s="4"/>
      <c r="LEP162" s="4"/>
      <c r="LEQ162" s="4"/>
      <c r="LER162" s="4"/>
      <c r="LES162" s="4"/>
      <c r="LET162" s="4"/>
      <c r="LEU162" s="4"/>
      <c r="LEV162" s="4"/>
      <c r="LEW162" s="4"/>
      <c r="LEX162" s="4"/>
      <c r="LEY162" s="4"/>
      <c r="LEZ162" s="4"/>
      <c r="LFA162" s="4"/>
      <c r="LFB162" s="4"/>
      <c r="LFC162" s="4"/>
      <c r="LFD162" s="4"/>
      <c r="LFE162" s="4"/>
      <c r="LFF162" s="4"/>
      <c r="LFG162" s="4"/>
      <c r="LFH162" s="4"/>
      <c r="LFI162" s="4"/>
      <c r="LFJ162" s="4"/>
      <c r="LFK162" s="4"/>
      <c r="LFL162" s="4"/>
      <c r="LFM162" s="4"/>
      <c r="LFN162" s="4"/>
      <c r="LFO162" s="4"/>
      <c r="LFP162" s="4"/>
      <c r="LFQ162" s="4"/>
      <c r="LFR162" s="4"/>
      <c r="LFS162" s="4"/>
      <c r="LFT162" s="4"/>
      <c r="LFU162" s="4"/>
      <c r="LFV162" s="4"/>
      <c r="LFW162" s="4"/>
      <c r="LFX162" s="4"/>
      <c r="LFY162" s="4"/>
      <c r="LFZ162" s="4"/>
      <c r="LGA162" s="4"/>
      <c r="LGB162" s="4"/>
      <c r="LGC162" s="4"/>
      <c r="LGD162" s="4"/>
      <c r="LGE162" s="4"/>
      <c r="LGF162" s="4"/>
      <c r="LGG162" s="4"/>
      <c r="LGH162" s="4"/>
      <c r="LGI162" s="4"/>
      <c r="LGJ162" s="4"/>
      <c r="LGK162" s="4"/>
      <c r="LGL162" s="4"/>
      <c r="LGM162" s="4"/>
      <c r="LGN162" s="4"/>
      <c r="LGO162" s="4"/>
      <c r="LGP162" s="4"/>
      <c r="LGQ162" s="4"/>
      <c r="LGR162" s="4"/>
      <c r="LGS162" s="4"/>
      <c r="LGT162" s="4"/>
      <c r="LGU162" s="4"/>
      <c r="LGV162" s="4"/>
      <c r="LGW162" s="4"/>
      <c r="LGX162" s="4"/>
      <c r="LGY162" s="4"/>
      <c r="LGZ162" s="4"/>
      <c r="LHA162" s="4"/>
      <c r="LHB162" s="4"/>
      <c r="LHC162" s="4"/>
      <c r="LHD162" s="4"/>
      <c r="LHE162" s="4"/>
      <c r="LHF162" s="4"/>
      <c r="LHG162" s="4"/>
      <c r="LHH162" s="4"/>
      <c r="LHI162" s="4"/>
      <c r="LHJ162" s="4"/>
      <c r="LHK162" s="4"/>
      <c r="LHL162" s="4"/>
      <c r="LHM162" s="4"/>
      <c r="LHN162" s="4"/>
      <c r="LHO162" s="4"/>
      <c r="LHP162" s="4"/>
      <c r="LHQ162" s="4"/>
      <c r="LHR162" s="4"/>
      <c r="LHS162" s="4"/>
      <c r="LHT162" s="4"/>
      <c r="LHU162" s="4"/>
      <c r="LHV162" s="4"/>
      <c r="LHW162" s="4"/>
      <c r="LHX162" s="4"/>
      <c r="LHY162" s="4"/>
      <c r="LHZ162" s="4"/>
      <c r="LIA162" s="4"/>
      <c r="LIB162" s="4"/>
      <c r="LIC162" s="4"/>
      <c r="LID162" s="4"/>
      <c r="LIE162" s="4"/>
      <c r="LIF162" s="4"/>
      <c r="LIG162" s="4"/>
      <c r="LIH162" s="4"/>
      <c r="LII162" s="4"/>
      <c r="LIJ162" s="4"/>
      <c r="LIK162" s="4"/>
      <c r="LIL162" s="4"/>
      <c r="LIM162" s="4"/>
      <c r="LIN162" s="4"/>
      <c r="LIO162" s="4"/>
      <c r="LIP162" s="4"/>
      <c r="LIQ162" s="4"/>
      <c r="LIR162" s="4"/>
      <c r="LIS162" s="4"/>
      <c r="LIT162" s="4"/>
      <c r="LIU162" s="4"/>
      <c r="LIV162" s="4"/>
      <c r="LIW162" s="4"/>
      <c r="LIX162" s="4"/>
      <c r="LIY162" s="4"/>
      <c r="LIZ162" s="4"/>
      <c r="LJA162" s="4"/>
      <c r="LJB162" s="4"/>
      <c r="LJC162" s="4"/>
      <c r="LJD162" s="4"/>
      <c r="LJE162" s="4"/>
      <c r="LJF162" s="4"/>
      <c r="LJG162" s="4"/>
      <c r="LJH162" s="4"/>
      <c r="LJI162" s="4"/>
      <c r="LJJ162" s="4"/>
      <c r="LJK162" s="4"/>
      <c r="LJL162" s="4"/>
      <c r="LJM162" s="4"/>
      <c r="LJN162" s="4"/>
      <c r="LJO162" s="4"/>
      <c r="LJP162" s="4"/>
      <c r="LJQ162" s="4"/>
      <c r="LJR162" s="4"/>
      <c r="LJS162" s="4"/>
      <c r="LJT162" s="4"/>
      <c r="LJU162" s="4"/>
      <c r="LJV162" s="4"/>
      <c r="LJW162" s="4"/>
      <c r="LJX162" s="4"/>
      <c r="LJY162" s="4"/>
      <c r="LJZ162" s="4"/>
      <c r="LKA162" s="4"/>
      <c r="LKB162" s="4"/>
      <c r="LKC162" s="4"/>
      <c r="LKD162" s="4"/>
      <c r="LKE162" s="4"/>
      <c r="LKF162" s="4"/>
      <c r="LKG162" s="4"/>
      <c r="LKH162" s="4"/>
      <c r="LKI162" s="4"/>
      <c r="LKJ162" s="4"/>
      <c r="LKK162" s="4"/>
      <c r="LKL162" s="4"/>
      <c r="LKM162" s="4"/>
      <c r="LKN162" s="4"/>
      <c r="LKO162" s="4"/>
      <c r="LKP162" s="4"/>
      <c r="LKQ162" s="4"/>
      <c r="LKR162" s="4"/>
      <c r="LKS162" s="4"/>
      <c r="LKT162" s="4"/>
      <c r="LKU162" s="4"/>
      <c r="LKV162" s="4"/>
      <c r="LKW162" s="4"/>
      <c r="LKX162" s="4"/>
      <c r="LKY162" s="4"/>
      <c r="LKZ162" s="4"/>
      <c r="LLA162" s="4"/>
      <c r="LLB162" s="4"/>
      <c r="LLC162" s="4"/>
      <c r="LLD162" s="4"/>
      <c r="LLE162" s="4"/>
      <c r="LLF162" s="4"/>
      <c r="LLG162" s="4"/>
      <c r="LLH162" s="4"/>
      <c r="LLI162" s="4"/>
      <c r="LLJ162" s="4"/>
      <c r="LLK162" s="4"/>
      <c r="LLL162" s="4"/>
      <c r="LLM162" s="4"/>
      <c r="LLN162" s="4"/>
      <c r="LLO162" s="4"/>
      <c r="LLP162" s="4"/>
      <c r="LLQ162" s="4"/>
      <c r="LLR162" s="4"/>
      <c r="LLS162" s="4"/>
      <c r="LLT162" s="4"/>
      <c r="LLU162" s="4"/>
      <c r="LLV162" s="4"/>
      <c r="LLW162" s="4"/>
      <c r="LLX162" s="4"/>
      <c r="LLY162" s="4"/>
      <c r="LLZ162" s="4"/>
      <c r="LMA162" s="4"/>
      <c r="LMB162" s="4"/>
      <c r="LMC162" s="4"/>
      <c r="LMD162" s="4"/>
      <c r="LME162" s="4"/>
      <c r="LMF162" s="4"/>
      <c r="LMG162" s="4"/>
      <c r="LMH162" s="4"/>
      <c r="LMI162" s="4"/>
      <c r="LMJ162" s="4"/>
      <c r="LMK162" s="4"/>
      <c r="LML162" s="4"/>
      <c r="LMM162" s="4"/>
      <c r="LMN162" s="4"/>
      <c r="LMO162" s="4"/>
      <c r="LMP162" s="4"/>
      <c r="LMQ162" s="4"/>
      <c r="LMR162" s="4"/>
      <c r="LMS162" s="4"/>
      <c r="LMT162" s="4"/>
      <c r="LMU162" s="4"/>
      <c r="LMV162" s="4"/>
      <c r="LMW162" s="4"/>
      <c r="LMX162" s="4"/>
      <c r="LMY162" s="4"/>
      <c r="LMZ162" s="4"/>
      <c r="LNA162" s="4"/>
      <c r="LNB162" s="4"/>
      <c r="LNC162" s="4"/>
      <c r="LND162" s="4"/>
      <c r="LNE162" s="4"/>
      <c r="LNF162" s="4"/>
      <c r="LNG162" s="4"/>
      <c r="LNH162" s="4"/>
      <c r="LNI162" s="4"/>
      <c r="LNJ162" s="4"/>
      <c r="LNK162" s="4"/>
      <c r="LNL162" s="4"/>
      <c r="LNM162" s="4"/>
      <c r="LNN162" s="4"/>
      <c r="LNO162" s="4"/>
      <c r="LNP162" s="4"/>
      <c r="LNQ162" s="4"/>
      <c r="LNR162" s="4"/>
      <c r="LNS162" s="4"/>
      <c r="LNT162" s="4"/>
      <c r="LNU162" s="4"/>
      <c r="LNV162" s="4"/>
      <c r="LNW162" s="4"/>
      <c r="LNX162" s="4"/>
      <c r="LNY162" s="4"/>
      <c r="LNZ162" s="4"/>
      <c r="LOA162" s="4"/>
      <c r="LOB162" s="4"/>
      <c r="LOC162" s="4"/>
      <c r="LOD162" s="4"/>
      <c r="LOE162" s="4"/>
      <c r="LOF162" s="4"/>
      <c r="LOG162" s="4"/>
      <c r="LOH162" s="4"/>
      <c r="LOI162" s="4"/>
      <c r="LOJ162" s="4"/>
      <c r="LOK162" s="4"/>
      <c r="LOL162" s="4"/>
      <c r="LOM162" s="4"/>
      <c r="LON162" s="4"/>
      <c r="LOO162" s="4"/>
      <c r="LOP162" s="4"/>
      <c r="LOQ162" s="4"/>
      <c r="LOR162" s="4"/>
      <c r="LOS162" s="4"/>
      <c r="LOT162" s="4"/>
      <c r="LOU162" s="4"/>
      <c r="LOV162" s="4"/>
      <c r="LOW162" s="4"/>
      <c r="LOX162" s="4"/>
      <c r="LOY162" s="4"/>
      <c r="LOZ162" s="4"/>
      <c r="LPA162" s="4"/>
      <c r="LPB162" s="4"/>
      <c r="LPC162" s="4"/>
      <c r="LPD162" s="4"/>
      <c r="LPE162" s="4"/>
      <c r="LPF162" s="4"/>
      <c r="LPG162" s="4"/>
      <c r="LPH162" s="4"/>
      <c r="LPI162" s="4"/>
      <c r="LPJ162" s="4"/>
      <c r="LPK162" s="4"/>
      <c r="LPL162" s="4"/>
      <c r="LPM162" s="4"/>
      <c r="LPN162" s="4"/>
      <c r="LPO162" s="4"/>
      <c r="LPP162" s="4"/>
      <c r="LPQ162" s="4"/>
      <c r="LPR162" s="4"/>
      <c r="LPS162" s="4"/>
      <c r="LPT162" s="4"/>
      <c r="LPU162" s="4"/>
      <c r="LPV162" s="4"/>
      <c r="LPW162" s="4"/>
      <c r="LPX162" s="4"/>
      <c r="LPY162" s="4"/>
      <c r="LPZ162" s="4"/>
      <c r="LQA162" s="4"/>
      <c r="LQB162" s="4"/>
      <c r="LQC162" s="4"/>
      <c r="LQD162" s="4"/>
      <c r="LQE162" s="4"/>
      <c r="LQF162" s="4"/>
      <c r="LQG162" s="4"/>
      <c r="LQH162" s="4"/>
      <c r="LQI162" s="4"/>
      <c r="LQJ162" s="4"/>
      <c r="LQK162" s="4"/>
      <c r="LQL162" s="4"/>
      <c r="LQM162" s="4"/>
      <c r="LQN162" s="4"/>
      <c r="LQO162" s="4"/>
      <c r="LQP162" s="4"/>
      <c r="LQQ162" s="4"/>
      <c r="LQR162" s="4"/>
      <c r="LQS162" s="4"/>
      <c r="LQT162" s="4"/>
      <c r="LQU162" s="4"/>
      <c r="LQV162" s="4"/>
      <c r="LQW162" s="4"/>
      <c r="LQX162" s="4"/>
      <c r="LQY162" s="4"/>
      <c r="LQZ162" s="4"/>
      <c r="LRA162" s="4"/>
      <c r="LRB162" s="4"/>
      <c r="LRC162" s="4"/>
      <c r="LRD162" s="4"/>
      <c r="LRE162" s="4"/>
      <c r="LRF162" s="4"/>
      <c r="LRG162" s="4"/>
      <c r="LRH162" s="4"/>
      <c r="LRI162" s="4"/>
      <c r="LRJ162" s="4"/>
      <c r="LRK162" s="4"/>
      <c r="LRL162" s="4"/>
      <c r="LRM162" s="4"/>
      <c r="LRN162" s="4"/>
      <c r="LRO162" s="4"/>
      <c r="LRP162" s="4"/>
      <c r="LRQ162" s="4"/>
      <c r="LRR162" s="4"/>
      <c r="LRS162" s="4"/>
      <c r="LRT162" s="4"/>
      <c r="LRU162" s="4"/>
      <c r="LRV162" s="4"/>
      <c r="LRW162" s="4"/>
      <c r="LRX162" s="4"/>
      <c r="LRY162" s="4"/>
      <c r="LRZ162" s="4"/>
      <c r="LSA162" s="4"/>
      <c r="LSB162" s="4"/>
      <c r="LSC162" s="4"/>
      <c r="LSD162" s="4"/>
      <c r="LSE162" s="4"/>
      <c r="LSF162" s="4"/>
      <c r="LSG162" s="4"/>
      <c r="LSH162" s="4"/>
      <c r="LSI162" s="4"/>
      <c r="LSJ162" s="4"/>
      <c r="LSK162" s="4"/>
      <c r="LSL162" s="4"/>
      <c r="LSM162" s="4"/>
      <c r="LSN162" s="4"/>
      <c r="LSO162" s="4"/>
      <c r="LSP162" s="4"/>
      <c r="LSQ162" s="4"/>
      <c r="LSR162" s="4"/>
      <c r="LSS162" s="4"/>
      <c r="LST162" s="4"/>
      <c r="LSU162" s="4"/>
      <c r="LSV162" s="4"/>
      <c r="LSW162" s="4"/>
      <c r="LSX162" s="4"/>
      <c r="LSY162" s="4"/>
      <c r="LSZ162" s="4"/>
      <c r="LTA162" s="4"/>
      <c r="LTB162" s="4"/>
      <c r="LTC162" s="4"/>
      <c r="LTD162" s="4"/>
      <c r="LTE162" s="4"/>
      <c r="LTF162" s="4"/>
      <c r="LTG162" s="4"/>
      <c r="LTH162" s="4"/>
      <c r="LTI162" s="4"/>
      <c r="LTJ162" s="4"/>
      <c r="LTK162" s="4"/>
      <c r="LTL162" s="4"/>
      <c r="LTM162" s="4"/>
      <c r="LTN162" s="4"/>
      <c r="LTO162" s="4"/>
      <c r="LTP162" s="4"/>
      <c r="LTQ162" s="4"/>
      <c r="LTR162" s="4"/>
      <c r="LTS162" s="4"/>
      <c r="LTT162" s="4"/>
      <c r="LTU162" s="4"/>
      <c r="LTV162" s="4"/>
      <c r="LTW162" s="4"/>
      <c r="LTX162" s="4"/>
      <c r="LTY162" s="4"/>
      <c r="LTZ162" s="4"/>
      <c r="LUA162" s="4"/>
      <c r="LUB162" s="4"/>
      <c r="LUC162" s="4"/>
      <c r="LUD162" s="4"/>
      <c r="LUE162" s="4"/>
      <c r="LUF162" s="4"/>
      <c r="LUG162" s="4"/>
      <c r="LUH162" s="4"/>
      <c r="LUI162" s="4"/>
      <c r="LUJ162" s="4"/>
      <c r="LUK162" s="4"/>
      <c r="LUL162" s="4"/>
      <c r="LUM162" s="4"/>
      <c r="LUN162" s="4"/>
      <c r="LUO162" s="4"/>
      <c r="LUP162" s="4"/>
      <c r="LUQ162" s="4"/>
      <c r="LUR162" s="4"/>
      <c r="LUS162" s="4"/>
      <c r="LUT162" s="4"/>
      <c r="LUU162" s="4"/>
      <c r="LUV162" s="4"/>
      <c r="LUW162" s="4"/>
      <c r="LUX162" s="4"/>
      <c r="LUY162" s="4"/>
      <c r="LUZ162" s="4"/>
      <c r="LVA162" s="4"/>
      <c r="LVB162" s="4"/>
      <c r="LVC162" s="4"/>
      <c r="LVD162" s="4"/>
      <c r="LVE162" s="4"/>
      <c r="LVF162" s="4"/>
      <c r="LVG162" s="4"/>
      <c r="LVH162" s="4"/>
      <c r="LVI162" s="4"/>
      <c r="LVJ162" s="4"/>
      <c r="LVK162" s="4"/>
      <c r="LVL162" s="4"/>
      <c r="LVM162" s="4"/>
      <c r="LVN162" s="4"/>
      <c r="LVO162" s="4"/>
      <c r="LVP162" s="4"/>
      <c r="LVQ162" s="4"/>
      <c r="LVR162" s="4"/>
      <c r="LVS162" s="4"/>
      <c r="LVT162" s="4"/>
      <c r="LVU162" s="4"/>
      <c r="LVV162" s="4"/>
      <c r="LVW162" s="4"/>
      <c r="LVX162" s="4"/>
      <c r="LVY162" s="4"/>
      <c r="LVZ162" s="4"/>
      <c r="LWA162" s="4"/>
      <c r="LWB162" s="4"/>
      <c r="LWC162" s="4"/>
      <c r="LWD162" s="4"/>
      <c r="LWE162" s="4"/>
      <c r="LWF162" s="4"/>
      <c r="LWG162" s="4"/>
      <c r="LWH162" s="4"/>
      <c r="LWI162" s="4"/>
      <c r="LWJ162" s="4"/>
      <c r="LWK162" s="4"/>
      <c r="LWL162" s="4"/>
      <c r="LWM162" s="4"/>
      <c r="LWN162" s="4"/>
      <c r="LWO162" s="4"/>
      <c r="LWP162" s="4"/>
      <c r="LWQ162" s="4"/>
      <c r="LWR162" s="4"/>
      <c r="LWS162" s="4"/>
      <c r="LWT162" s="4"/>
      <c r="LWU162" s="4"/>
      <c r="LWV162" s="4"/>
      <c r="LWW162" s="4"/>
      <c r="LWX162" s="4"/>
      <c r="LWY162" s="4"/>
      <c r="LWZ162" s="4"/>
      <c r="LXA162" s="4"/>
      <c r="LXB162" s="4"/>
      <c r="LXC162" s="4"/>
      <c r="LXD162" s="4"/>
      <c r="LXE162" s="4"/>
      <c r="LXF162" s="4"/>
      <c r="LXG162" s="4"/>
      <c r="LXH162" s="4"/>
      <c r="LXI162" s="4"/>
      <c r="LXJ162" s="4"/>
      <c r="LXK162" s="4"/>
      <c r="LXL162" s="4"/>
      <c r="LXM162" s="4"/>
      <c r="LXN162" s="4"/>
      <c r="LXO162" s="4"/>
      <c r="LXP162" s="4"/>
      <c r="LXQ162" s="4"/>
      <c r="LXR162" s="4"/>
      <c r="LXS162" s="4"/>
      <c r="LXT162" s="4"/>
      <c r="LXU162" s="4"/>
      <c r="LXV162" s="4"/>
      <c r="LXW162" s="4"/>
      <c r="LXX162" s="4"/>
      <c r="LXY162" s="4"/>
      <c r="LXZ162" s="4"/>
      <c r="LYA162" s="4"/>
      <c r="LYB162" s="4"/>
      <c r="LYC162" s="4"/>
      <c r="LYD162" s="4"/>
      <c r="LYE162" s="4"/>
      <c r="LYF162" s="4"/>
      <c r="LYG162" s="4"/>
      <c r="LYH162" s="4"/>
      <c r="LYI162" s="4"/>
      <c r="LYJ162" s="4"/>
      <c r="LYK162" s="4"/>
      <c r="LYL162" s="4"/>
      <c r="LYM162" s="4"/>
      <c r="LYN162" s="4"/>
      <c r="LYO162" s="4"/>
      <c r="LYP162" s="4"/>
      <c r="LYQ162" s="4"/>
      <c r="LYR162" s="4"/>
      <c r="LYS162" s="4"/>
      <c r="LYT162" s="4"/>
      <c r="LYU162" s="4"/>
      <c r="LYV162" s="4"/>
      <c r="LYW162" s="4"/>
      <c r="LYX162" s="4"/>
      <c r="LYY162" s="4"/>
      <c r="LYZ162" s="4"/>
      <c r="LZA162" s="4"/>
      <c r="LZB162" s="4"/>
      <c r="LZC162" s="4"/>
      <c r="LZD162" s="4"/>
      <c r="LZE162" s="4"/>
      <c r="LZF162" s="4"/>
      <c r="LZG162" s="4"/>
      <c r="LZH162" s="4"/>
      <c r="LZI162" s="4"/>
      <c r="LZJ162" s="4"/>
      <c r="LZK162" s="4"/>
      <c r="LZL162" s="4"/>
      <c r="LZM162" s="4"/>
      <c r="LZN162" s="4"/>
      <c r="LZO162" s="4"/>
      <c r="LZP162" s="4"/>
      <c r="LZQ162" s="4"/>
      <c r="LZR162" s="4"/>
      <c r="LZS162" s="4"/>
      <c r="LZT162" s="4"/>
      <c r="LZU162" s="4"/>
      <c r="LZV162" s="4"/>
      <c r="LZW162" s="4"/>
      <c r="LZX162" s="4"/>
      <c r="LZY162" s="4"/>
      <c r="LZZ162" s="4"/>
      <c r="MAA162" s="4"/>
      <c r="MAB162" s="4"/>
      <c r="MAC162" s="4"/>
      <c r="MAD162" s="4"/>
      <c r="MAE162" s="4"/>
      <c r="MAF162" s="4"/>
      <c r="MAG162" s="4"/>
      <c r="MAH162" s="4"/>
      <c r="MAI162" s="4"/>
      <c r="MAJ162" s="4"/>
      <c r="MAK162" s="4"/>
      <c r="MAL162" s="4"/>
      <c r="MAM162" s="4"/>
      <c r="MAN162" s="4"/>
      <c r="MAO162" s="4"/>
      <c r="MAP162" s="4"/>
      <c r="MAQ162" s="4"/>
      <c r="MAR162" s="4"/>
      <c r="MAS162" s="4"/>
      <c r="MAT162" s="4"/>
      <c r="MAU162" s="4"/>
      <c r="MAV162" s="4"/>
      <c r="MAW162" s="4"/>
      <c r="MAX162" s="4"/>
      <c r="MAY162" s="4"/>
      <c r="MAZ162" s="4"/>
      <c r="MBA162" s="4"/>
      <c r="MBB162" s="4"/>
      <c r="MBC162" s="4"/>
      <c r="MBD162" s="4"/>
      <c r="MBE162" s="4"/>
      <c r="MBF162" s="4"/>
      <c r="MBG162" s="4"/>
      <c r="MBH162" s="4"/>
      <c r="MBI162" s="4"/>
      <c r="MBJ162" s="4"/>
      <c r="MBK162" s="4"/>
      <c r="MBL162" s="4"/>
      <c r="MBM162" s="4"/>
      <c r="MBN162" s="4"/>
      <c r="MBO162" s="4"/>
      <c r="MBP162" s="4"/>
      <c r="MBQ162" s="4"/>
      <c r="MBR162" s="4"/>
      <c r="MBS162" s="4"/>
      <c r="MBT162" s="4"/>
      <c r="MBU162" s="4"/>
      <c r="MBV162" s="4"/>
      <c r="MBW162" s="4"/>
      <c r="MBX162" s="4"/>
      <c r="MBY162" s="4"/>
      <c r="MBZ162" s="4"/>
      <c r="MCA162" s="4"/>
      <c r="MCB162" s="4"/>
      <c r="MCC162" s="4"/>
      <c r="MCD162" s="4"/>
      <c r="MCE162" s="4"/>
      <c r="MCF162" s="4"/>
      <c r="MCG162" s="4"/>
      <c r="MCH162" s="4"/>
      <c r="MCI162" s="4"/>
      <c r="MCJ162" s="4"/>
      <c r="MCK162" s="4"/>
      <c r="MCL162" s="4"/>
      <c r="MCM162" s="4"/>
      <c r="MCN162" s="4"/>
      <c r="MCO162" s="4"/>
      <c r="MCP162" s="4"/>
      <c r="MCQ162" s="4"/>
      <c r="MCR162" s="4"/>
      <c r="MCS162" s="4"/>
      <c r="MCT162" s="4"/>
      <c r="MCU162" s="4"/>
      <c r="MCV162" s="4"/>
      <c r="MCW162" s="4"/>
      <c r="MCX162" s="4"/>
      <c r="MCY162" s="4"/>
      <c r="MCZ162" s="4"/>
      <c r="MDA162" s="4"/>
      <c r="MDB162" s="4"/>
      <c r="MDC162" s="4"/>
      <c r="MDD162" s="4"/>
      <c r="MDE162" s="4"/>
      <c r="MDF162" s="4"/>
      <c r="MDG162" s="4"/>
      <c r="MDH162" s="4"/>
      <c r="MDI162" s="4"/>
      <c r="MDJ162" s="4"/>
      <c r="MDK162" s="4"/>
      <c r="MDL162" s="4"/>
      <c r="MDM162" s="4"/>
      <c r="MDN162" s="4"/>
      <c r="MDO162" s="4"/>
      <c r="MDP162" s="4"/>
      <c r="MDQ162" s="4"/>
      <c r="MDR162" s="4"/>
      <c r="MDS162" s="4"/>
      <c r="MDT162" s="4"/>
      <c r="MDU162" s="4"/>
      <c r="MDV162" s="4"/>
      <c r="MDW162" s="4"/>
      <c r="MDX162" s="4"/>
      <c r="MDY162" s="4"/>
      <c r="MDZ162" s="4"/>
      <c r="MEA162" s="4"/>
      <c r="MEB162" s="4"/>
      <c r="MEC162" s="4"/>
      <c r="MED162" s="4"/>
      <c r="MEE162" s="4"/>
      <c r="MEF162" s="4"/>
      <c r="MEG162" s="4"/>
      <c r="MEH162" s="4"/>
      <c r="MEI162" s="4"/>
      <c r="MEJ162" s="4"/>
      <c r="MEK162" s="4"/>
      <c r="MEL162" s="4"/>
      <c r="MEM162" s="4"/>
      <c r="MEN162" s="4"/>
      <c r="MEO162" s="4"/>
      <c r="MEP162" s="4"/>
      <c r="MEQ162" s="4"/>
      <c r="MER162" s="4"/>
      <c r="MES162" s="4"/>
      <c r="MET162" s="4"/>
      <c r="MEU162" s="4"/>
      <c r="MEV162" s="4"/>
      <c r="MEW162" s="4"/>
      <c r="MEX162" s="4"/>
      <c r="MEY162" s="4"/>
      <c r="MEZ162" s="4"/>
      <c r="MFA162" s="4"/>
      <c r="MFB162" s="4"/>
      <c r="MFC162" s="4"/>
      <c r="MFD162" s="4"/>
      <c r="MFE162" s="4"/>
      <c r="MFF162" s="4"/>
      <c r="MFG162" s="4"/>
      <c r="MFH162" s="4"/>
      <c r="MFI162" s="4"/>
      <c r="MFJ162" s="4"/>
      <c r="MFK162" s="4"/>
      <c r="MFL162" s="4"/>
      <c r="MFM162" s="4"/>
      <c r="MFN162" s="4"/>
      <c r="MFO162" s="4"/>
      <c r="MFP162" s="4"/>
      <c r="MFQ162" s="4"/>
      <c r="MFR162" s="4"/>
      <c r="MFS162" s="4"/>
      <c r="MFT162" s="4"/>
      <c r="MFU162" s="4"/>
      <c r="MFV162" s="4"/>
      <c r="MFW162" s="4"/>
      <c r="MFX162" s="4"/>
      <c r="MFY162" s="4"/>
      <c r="MFZ162" s="4"/>
      <c r="MGA162" s="4"/>
      <c r="MGB162" s="4"/>
      <c r="MGC162" s="4"/>
      <c r="MGD162" s="4"/>
      <c r="MGE162" s="4"/>
      <c r="MGF162" s="4"/>
      <c r="MGG162" s="4"/>
      <c r="MGH162" s="4"/>
      <c r="MGI162" s="4"/>
      <c r="MGJ162" s="4"/>
      <c r="MGK162" s="4"/>
      <c r="MGL162" s="4"/>
      <c r="MGM162" s="4"/>
      <c r="MGN162" s="4"/>
      <c r="MGO162" s="4"/>
      <c r="MGP162" s="4"/>
      <c r="MGQ162" s="4"/>
      <c r="MGR162" s="4"/>
      <c r="MGS162" s="4"/>
      <c r="MGT162" s="4"/>
      <c r="MGU162" s="4"/>
      <c r="MGV162" s="4"/>
      <c r="MGW162" s="4"/>
      <c r="MGX162" s="4"/>
      <c r="MGY162" s="4"/>
      <c r="MGZ162" s="4"/>
      <c r="MHA162" s="4"/>
      <c r="MHB162" s="4"/>
      <c r="MHC162" s="4"/>
      <c r="MHD162" s="4"/>
      <c r="MHE162" s="4"/>
      <c r="MHF162" s="4"/>
      <c r="MHG162" s="4"/>
      <c r="MHH162" s="4"/>
      <c r="MHI162" s="4"/>
      <c r="MHJ162" s="4"/>
      <c r="MHK162" s="4"/>
      <c r="MHL162" s="4"/>
      <c r="MHM162" s="4"/>
      <c r="MHN162" s="4"/>
      <c r="MHO162" s="4"/>
      <c r="MHP162" s="4"/>
      <c r="MHQ162" s="4"/>
      <c r="MHR162" s="4"/>
      <c r="MHS162" s="4"/>
      <c r="MHT162" s="4"/>
      <c r="MHU162" s="4"/>
      <c r="MHV162" s="4"/>
      <c r="MHW162" s="4"/>
      <c r="MHX162" s="4"/>
      <c r="MHY162" s="4"/>
      <c r="MHZ162" s="4"/>
      <c r="MIA162" s="4"/>
      <c r="MIB162" s="4"/>
      <c r="MIC162" s="4"/>
      <c r="MID162" s="4"/>
      <c r="MIE162" s="4"/>
      <c r="MIF162" s="4"/>
      <c r="MIG162" s="4"/>
      <c r="MIH162" s="4"/>
      <c r="MII162" s="4"/>
      <c r="MIJ162" s="4"/>
      <c r="MIK162" s="4"/>
      <c r="MIL162" s="4"/>
      <c r="MIM162" s="4"/>
      <c r="MIN162" s="4"/>
      <c r="MIO162" s="4"/>
      <c r="MIP162" s="4"/>
      <c r="MIQ162" s="4"/>
      <c r="MIR162" s="4"/>
      <c r="MIS162" s="4"/>
      <c r="MIT162" s="4"/>
      <c r="MIU162" s="4"/>
      <c r="MIV162" s="4"/>
      <c r="MIW162" s="4"/>
      <c r="MIX162" s="4"/>
      <c r="MIY162" s="4"/>
      <c r="MIZ162" s="4"/>
      <c r="MJA162" s="4"/>
      <c r="MJB162" s="4"/>
      <c r="MJC162" s="4"/>
      <c r="MJD162" s="4"/>
      <c r="MJE162" s="4"/>
      <c r="MJF162" s="4"/>
      <c r="MJG162" s="4"/>
      <c r="MJH162" s="4"/>
      <c r="MJI162" s="4"/>
      <c r="MJJ162" s="4"/>
      <c r="MJK162" s="4"/>
      <c r="MJL162" s="4"/>
      <c r="MJM162" s="4"/>
      <c r="MJN162" s="4"/>
      <c r="MJO162" s="4"/>
      <c r="MJP162" s="4"/>
      <c r="MJQ162" s="4"/>
      <c r="MJR162" s="4"/>
      <c r="MJS162" s="4"/>
      <c r="MJT162" s="4"/>
      <c r="MJU162" s="4"/>
      <c r="MJV162" s="4"/>
      <c r="MJW162" s="4"/>
      <c r="MJX162" s="4"/>
      <c r="MJY162" s="4"/>
      <c r="MJZ162" s="4"/>
      <c r="MKA162" s="4"/>
      <c r="MKB162" s="4"/>
      <c r="MKC162" s="4"/>
      <c r="MKD162" s="4"/>
      <c r="MKE162" s="4"/>
      <c r="MKF162" s="4"/>
      <c r="MKG162" s="4"/>
      <c r="MKH162" s="4"/>
      <c r="MKI162" s="4"/>
      <c r="MKJ162" s="4"/>
      <c r="MKK162" s="4"/>
      <c r="MKL162" s="4"/>
      <c r="MKM162" s="4"/>
      <c r="MKN162" s="4"/>
      <c r="MKO162" s="4"/>
      <c r="MKP162" s="4"/>
      <c r="MKQ162" s="4"/>
      <c r="MKR162" s="4"/>
      <c r="MKS162" s="4"/>
      <c r="MKT162" s="4"/>
      <c r="MKU162" s="4"/>
      <c r="MKV162" s="4"/>
      <c r="MKW162" s="4"/>
      <c r="MKX162" s="4"/>
      <c r="MKY162" s="4"/>
      <c r="MKZ162" s="4"/>
      <c r="MLA162" s="4"/>
      <c r="MLB162" s="4"/>
      <c r="MLC162" s="4"/>
      <c r="MLD162" s="4"/>
      <c r="MLE162" s="4"/>
      <c r="MLF162" s="4"/>
      <c r="MLG162" s="4"/>
      <c r="MLH162" s="4"/>
      <c r="MLI162" s="4"/>
      <c r="MLJ162" s="4"/>
      <c r="MLK162" s="4"/>
      <c r="MLL162" s="4"/>
      <c r="MLM162" s="4"/>
      <c r="MLN162" s="4"/>
      <c r="MLO162" s="4"/>
      <c r="MLP162" s="4"/>
      <c r="MLQ162" s="4"/>
      <c r="MLR162" s="4"/>
      <c r="MLS162" s="4"/>
      <c r="MLT162" s="4"/>
      <c r="MLU162" s="4"/>
      <c r="MLV162" s="4"/>
      <c r="MLW162" s="4"/>
      <c r="MLX162" s="4"/>
      <c r="MLY162" s="4"/>
      <c r="MLZ162" s="4"/>
      <c r="MMA162" s="4"/>
      <c r="MMB162" s="4"/>
      <c r="MMC162" s="4"/>
      <c r="MMD162" s="4"/>
      <c r="MME162" s="4"/>
      <c r="MMF162" s="4"/>
      <c r="MMG162" s="4"/>
      <c r="MMH162" s="4"/>
      <c r="MMI162" s="4"/>
      <c r="MMJ162" s="4"/>
      <c r="MMK162" s="4"/>
      <c r="MML162" s="4"/>
      <c r="MMM162" s="4"/>
      <c r="MMN162" s="4"/>
      <c r="MMO162" s="4"/>
      <c r="MMP162" s="4"/>
      <c r="MMQ162" s="4"/>
      <c r="MMR162" s="4"/>
      <c r="MMS162" s="4"/>
      <c r="MMT162" s="4"/>
      <c r="MMU162" s="4"/>
      <c r="MMV162" s="4"/>
      <c r="MMW162" s="4"/>
      <c r="MMX162" s="4"/>
      <c r="MMY162" s="4"/>
      <c r="MMZ162" s="4"/>
      <c r="MNA162" s="4"/>
      <c r="MNB162" s="4"/>
      <c r="MNC162" s="4"/>
      <c r="MND162" s="4"/>
      <c r="MNE162" s="4"/>
      <c r="MNF162" s="4"/>
      <c r="MNG162" s="4"/>
      <c r="MNH162" s="4"/>
      <c r="MNI162" s="4"/>
      <c r="MNJ162" s="4"/>
      <c r="MNK162" s="4"/>
      <c r="MNL162" s="4"/>
      <c r="MNM162" s="4"/>
      <c r="MNN162" s="4"/>
      <c r="MNO162" s="4"/>
      <c r="MNP162" s="4"/>
      <c r="MNQ162" s="4"/>
      <c r="MNR162" s="4"/>
      <c r="MNS162" s="4"/>
      <c r="MNT162" s="4"/>
      <c r="MNU162" s="4"/>
      <c r="MNV162" s="4"/>
      <c r="MNW162" s="4"/>
      <c r="MNX162" s="4"/>
      <c r="MNY162" s="4"/>
      <c r="MNZ162" s="4"/>
      <c r="MOA162" s="4"/>
      <c r="MOB162" s="4"/>
      <c r="MOC162" s="4"/>
      <c r="MOD162" s="4"/>
      <c r="MOE162" s="4"/>
      <c r="MOF162" s="4"/>
      <c r="MOG162" s="4"/>
      <c r="MOH162" s="4"/>
      <c r="MOI162" s="4"/>
      <c r="MOJ162" s="4"/>
      <c r="MOK162" s="4"/>
      <c r="MOL162" s="4"/>
      <c r="MOM162" s="4"/>
      <c r="MON162" s="4"/>
      <c r="MOO162" s="4"/>
      <c r="MOP162" s="4"/>
      <c r="MOQ162" s="4"/>
      <c r="MOR162" s="4"/>
      <c r="MOS162" s="4"/>
      <c r="MOT162" s="4"/>
      <c r="MOU162" s="4"/>
      <c r="MOV162" s="4"/>
      <c r="MOW162" s="4"/>
      <c r="MOX162" s="4"/>
      <c r="MOY162" s="4"/>
      <c r="MOZ162" s="4"/>
      <c r="MPA162" s="4"/>
      <c r="MPB162" s="4"/>
      <c r="MPC162" s="4"/>
      <c r="MPD162" s="4"/>
      <c r="MPE162" s="4"/>
      <c r="MPF162" s="4"/>
      <c r="MPG162" s="4"/>
      <c r="MPH162" s="4"/>
      <c r="MPI162" s="4"/>
      <c r="MPJ162" s="4"/>
      <c r="MPK162" s="4"/>
      <c r="MPL162" s="4"/>
      <c r="MPM162" s="4"/>
      <c r="MPN162" s="4"/>
      <c r="MPO162" s="4"/>
      <c r="MPP162" s="4"/>
      <c r="MPQ162" s="4"/>
      <c r="MPR162" s="4"/>
      <c r="MPS162" s="4"/>
      <c r="MPT162" s="4"/>
      <c r="MPU162" s="4"/>
      <c r="MPV162" s="4"/>
      <c r="MPW162" s="4"/>
      <c r="MPX162" s="4"/>
      <c r="MPY162" s="4"/>
      <c r="MPZ162" s="4"/>
      <c r="MQA162" s="4"/>
      <c r="MQB162" s="4"/>
      <c r="MQC162" s="4"/>
      <c r="MQD162" s="4"/>
      <c r="MQE162" s="4"/>
      <c r="MQF162" s="4"/>
      <c r="MQG162" s="4"/>
      <c r="MQH162" s="4"/>
      <c r="MQI162" s="4"/>
      <c r="MQJ162" s="4"/>
      <c r="MQK162" s="4"/>
      <c r="MQL162" s="4"/>
      <c r="MQM162" s="4"/>
      <c r="MQN162" s="4"/>
      <c r="MQO162" s="4"/>
      <c r="MQP162" s="4"/>
      <c r="MQQ162" s="4"/>
      <c r="MQR162" s="4"/>
      <c r="MQS162" s="4"/>
      <c r="MQT162" s="4"/>
      <c r="MQU162" s="4"/>
      <c r="MQV162" s="4"/>
      <c r="MQW162" s="4"/>
      <c r="MQX162" s="4"/>
      <c r="MQY162" s="4"/>
      <c r="MQZ162" s="4"/>
      <c r="MRA162" s="4"/>
      <c r="MRB162" s="4"/>
      <c r="MRC162" s="4"/>
      <c r="MRD162" s="4"/>
      <c r="MRE162" s="4"/>
      <c r="MRF162" s="4"/>
      <c r="MRG162" s="4"/>
      <c r="MRH162" s="4"/>
      <c r="MRI162" s="4"/>
      <c r="MRJ162" s="4"/>
      <c r="MRK162" s="4"/>
      <c r="MRL162" s="4"/>
      <c r="MRM162" s="4"/>
      <c r="MRN162" s="4"/>
      <c r="MRO162" s="4"/>
      <c r="MRP162" s="4"/>
      <c r="MRQ162" s="4"/>
      <c r="MRR162" s="4"/>
      <c r="MRS162" s="4"/>
      <c r="MRT162" s="4"/>
      <c r="MRU162" s="4"/>
      <c r="MRV162" s="4"/>
      <c r="MRW162" s="4"/>
      <c r="MRX162" s="4"/>
      <c r="MRY162" s="4"/>
      <c r="MRZ162" s="4"/>
      <c r="MSA162" s="4"/>
      <c r="MSB162" s="4"/>
      <c r="MSC162" s="4"/>
      <c r="MSD162" s="4"/>
      <c r="MSE162" s="4"/>
      <c r="MSF162" s="4"/>
      <c r="MSG162" s="4"/>
      <c r="MSH162" s="4"/>
      <c r="MSI162" s="4"/>
      <c r="MSJ162" s="4"/>
      <c r="MSK162" s="4"/>
      <c r="MSL162" s="4"/>
      <c r="MSM162" s="4"/>
      <c r="MSN162" s="4"/>
      <c r="MSO162" s="4"/>
      <c r="MSP162" s="4"/>
      <c r="MSQ162" s="4"/>
      <c r="MSR162" s="4"/>
      <c r="MSS162" s="4"/>
      <c r="MST162" s="4"/>
      <c r="MSU162" s="4"/>
      <c r="MSV162" s="4"/>
      <c r="MSW162" s="4"/>
      <c r="MSX162" s="4"/>
      <c r="MSY162" s="4"/>
      <c r="MSZ162" s="4"/>
      <c r="MTA162" s="4"/>
      <c r="MTB162" s="4"/>
      <c r="MTC162" s="4"/>
      <c r="MTD162" s="4"/>
      <c r="MTE162" s="4"/>
      <c r="MTF162" s="4"/>
      <c r="MTG162" s="4"/>
      <c r="MTH162" s="4"/>
      <c r="MTI162" s="4"/>
      <c r="MTJ162" s="4"/>
      <c r="MTK162" s="4"/>
      <c r="MTL162" s="4"/>
      <c r="MTM162" s="4"/>
      <c r="MTN162" s="4"/>
      <c r="MTO162" s="4"/>
      <c r="MTP162" s="4"/>
      <c r="MTQ162" s="4"/>
      <c r="MTR162" s="4"/>
      <c r="MTS162" s="4"/>
      <c r="MTT162" s="4"/>
      <c r="MTU162" s="4"/>
      <c r="MTV162" s="4"/>
      <c r="MTW162" s="4"/>
      <c r="MTX162" s="4"/>
      <c r="MTY162" s="4"/>
      <c r="MTZ162" s="4"/>
      <c r="MUA162" s="4"/>
      <c r="MUB162" s="4"/>
      <c r="MUC162" s="4"/>
      <c r="MUD162" s="4"/>
      <c r="MUE162" s="4"/>
      <c r="MUF162" s="4"/>
      <c r="MUG162" s="4"/>
      <c r="MUH162" s="4"/>
      <c r="MUI162" s="4"/>
      <c r="MUJ162" s="4"/>
      <c r="MUK162" s="4"/>
      <c r="MUL162" s="4"/>
      <c r="MUM162" s="4"/>
      <c r="MUN162" s="4"/>
      <c r="MUO162" s="4"/>
      <c r="MUP162" s="4"/>
      <c r="MUQ162" s="4"/>
      <c r="MUR162" s="4"/>
      <c r="MUS162" s="4"/>
      <c r="MUT162" s="4"/>
      <c r="MUU162" s="4"/>
      <c r="MUV162" s="4"/>
      <c r="MUW162" s="4"/>
      <c r="MUX162" s="4"/>
      <c r="MUY162" s="4"/>
      <c r="MUZ162" s="4"/>
      <c r="MVA162" s="4"/>
      <c r="MVB162" s="4"/>
      <c r="MVC162" s="4"/>
      <c r="MVD162" s="4"/>
      <c r="MVE162" s="4"/>
      <c r="MVF162" s="4"/>
      <c r="MVG162" s="4"/>
      <c r="MVH162" s="4"/>
      <c r="MVI162" s="4"/>
      <c r="MVJ162" s="4"/>
      <c r="MVK162" s="4"/>
      <c r="MVL162" s="4"/>
      <c r="MVM162" s="4"/>
      <c r="MVN162" s="4"/>
      <c r="MVO162" s="4"/>
      <c r="MVP162" s="4"/>
      <c r="MVQ162" s="4"/>
      <c r="MVR162" s="4"/>
      <c r="MVS162" s="4"/>
      <c r="MVT162" s="4"/>
      <c r="MVU162" s="4"/>
      <c r="MVV162" s="4"/>
      <c r="MVW162" s="4"/>
      <c r="MVX162" s="4"/>
      <c r="MVY162" s="4"/>
      <c r="MVZ162" s="4"/>
      <c r="MWA162" s="4"/>
      <c r="MWB162" s="4"/>
      <c r="MWC162" s="4"/>
      <c r="MWD162" s="4"/>
      <c r="MWE162" s="4"/>
      <c r="MWF162" s="4"/>
      <c r="MWG162" s="4"/>
      <c r="MWH162" s="4"/>
      <c r="MWI162" s="4"/>
      <c r="MWJ162" s="4"/>
      <c r="MWK162" s="4"/>
      <c r="MWL162" s="4"/>
      <c r="MWM162" s="4"/>
      <c r="MWN162" s="4"/>
      <c r="MWO162" s="4"/>
      <c r="MWP162" s="4"/>
      <c r="MWQ162" s="4"/>
      <c r="MWR162" s="4"/>
      <c r="MWS162" s="4"/>
      <c r="MWT162" s="4"/>
      <c r="MWU162" s="4"/>
      <c r="MWV162" s="4"/>
      <c r="MWW162" s="4"/>
      <c r="MWX162" s="4"/>
      <c r="MWY162" s="4"/>
      <c r="MWZ162" s="4"/>
      <c r="MXA162" s="4"/>
      <c r="MXB162" s="4"/>
      <c r="MXC162" s="4"/>
      <c r="MXD162" s="4"/>
      <c r="MXE162" s="4"/>
      <c r="MXF162" s="4"/>
      <c r="MXG162" s="4"/>
      <c r="MXH162" s="4"/>
      <c r="MXI162" s="4"/>
      <c r="MXJ162" s="4"/>
      <c r="MXK162" s="4"/>
      <c r="MXL162" s="4"/>
      <c r="MXM162" s="4"/>
      <c r="MXN162" s="4"/>
      <c r="MXO162" s="4"/>
      <c r="MXP162" s="4"/>
      <c r="MXQ162" s="4"/>
      <c r="MXR162" s="4"/>
      <c r="MXS162" s="4"/>
      <c r="MXT162" s="4"/>
      <c r="MXU162" s="4"/>
      <c r="MXV162" s="4"/>
      <c r="MXW162" s="4"/>
      <c r="MXX162" s="4"/>
      <c r="MXY162" s="4"/>
      <c r="MXZ162" s="4"/>
      <c r="MYA162" s="4"/>
      <c r="MYB162" s="4"/>
      <c r="MYC162" s="4"/>
      <c r="MYD162" s="4"/>
      <c r="MYE162" s="4"/>
      <c r="MYF162" s="4"/>
      <c r="MYG162" s="4"/>
      <c r="MYH162" s="4"/>
      <c r="MYI162" s="4"/>
      <c r="MYJ162" s="4"/>
      <c r="MYK162" s="4"/>
      <c r="MYL162" s="4"/>
      <c r="MYM162" s="4"/>
      <c r="MYN162" s="4"/>
      <c r="MYO162" s="4"/>
      <c r="MYP162" s="4"/>
      <c r="MYQ162" s="4"/>
      <c r="MYR162" s="4"/>
      <c r="MYS162" s="4"/>
      <c r="MYT162" s="4"/>
      <c r="MYU162" s="4"/>
      <c r="MYV162" s="4"/>
      <c r="MYW162" s="4"/>
      <c r="MYX162" s="4"/>
      <c r="MYY162" s="4"/>
      <c r="MYZ162" s="4"/>
      <c r="MZA162" s="4"/>
      <c r="MZB162" s="4"/>
      <c r="MZC162" s="4"/>
      <c r="MZD162" s="4"/>
      <c r="MZE162" s="4"/>
      <c r="MZF162" s="4"/>
      <c r="MZG162" s="4"/>
      <c r="MZH162" s="4"/>
      <c r="MZI162" s="4"/>
      <c r="MZJ162" s="4"/>
      <c r="MZK162" s="4"/>
      <c r="MZL162" s="4"/>
      <c r="MZM162" s="4"/>
      <c r="MZN162" s="4"/>
      <c r="MZO162" s="4"/>
      <c r="MZP162" s="4"/>
      <c r="MZQ162" s="4"/>
      <c r="MZR162" s="4"/>
      <c r="MZS162" s="4"/>
      <c r="MZT162" s="4"/>
      <c r="MZU162" s="4"/>
      <c r="MZV162" s="4"/>
      <c r="MZW162" s="4"/>
      <c r="MZX162" s="4"/>
      <c r="MZY162" s="4"/>
      <c r="MZZ162" s="4"/>
      <c r="NAA162" s="4"/>
      <c r="NAB162" s="4"/>
      <c r="NAC162" s="4"/>
      <c r="NAD162" s="4"/>
      <c r="NAE162" s="4"/>
      <c r="NAF162" s="4"/>
      <c r="NAG162" s="4"/>
      <c r="NAH162" s="4"/>
      <c r="NAI162" s="4"/>
      <c r="NAJ162" s="4"/>
      <c r="NAK162" s="4"/>
      <c r="NAL162" s="4"/>
      <c r="NAM162" s="4"/>
      <c r="NAN162" s="4"/>
      <c r="NAO162" s="4"/>
      <c r="NAP162" s="4"/>
      <c r="NAQ162" s="4"/>
      <c r="NAR162" s="4"/>
      <c r="NAS162" s="4"/>
      <c r="NAT162" s="4"/>
      <c r="NAU162" s="4"/>
      <c r="NAV162" s="4"/>
      <c r="NAW162" s="4"/>
      <c r="NAX162" s="4"/>
      <c r="NAY162" s="4"/>
      <c r="NAZ162" s="4"/>
      <c r="NBA162" s="4"/>
      <c r="NBB162" s="4"/>
      <c r="NBC162" s="4"/>
      <c r="NBD162" s="4"/>
      <c r="NBE162" s="4"/>
      <c r="NBF162" s="4"/>
      <c r="NBG162" s="4"/>
      <c r="NBH162" s="4"/>
      <c r="NBI162" s="4"/>
      <c r="NBJ162" s="4"/>
      <c r="NBK162" s="4"/>
      <c r="NBL162" s="4"/>
      <c r="NBM162" s="4"/>
      <c r="NBN162" s="4"/>
      <c r="NBO162" s="4"/>
      <c r="NBP162" s="4"/>
      <c r="NBQ162" s="4"/>
      <c r="NBR162" s="4"/>
      <c r="NBS162" s="4"/>
      <c r="NBT162" s="4"/>
      <c r="NBU162" s="4"/>
      <c r="NBV162" s="4"/>
      <c r="NBW162" s="4"/>
      <c r="NBX162" s="4"/>
      <c r="NBY162" s="4"/>
      <c r="NBZ162" s="4"/>
      <c r="NCA162" s="4"/>
      <c r="NCB162" s="4"/>
      <c r="NCC162" s="4"/>
      <c r="NCD162" s="4"/>
      <c r="NCE162" s="4"/>
      <c r="NCF162" s="4"/>
      <c r="NCG162" s="4"/>
      <c r="NCH162" s="4"/>
      <c r="NCI162" s="4"/>
      <c r="NCJ162" s="4"/>
      <c r="NCK162" s="4"/>
      <c r="NCL162" s="4"/>
      <c r="NCM162" s="4"/>
      <c r="NCN162" s="4"/>
      <c r="NCO162" s="4"/>
      <c r="NCP162" s="4"/>
      <c r="NCQ162" s="4"/>
      <c r="NCR162" s="4"/>
      <c r="NCS162" s="4"/>
      <c r="NCT162" s="4"/>
      <c r="NCU162" s="4"/>
      <c r="NCV162" s="4"/>
      <c r="NCW162" s="4"/>
      <c r="NCX162" s="4"/>
      <c r="NCY162" s="4"/>
      <c r="NCZ162" s="4"/>
      <c r="NDA162" s="4"/>
      <c r="NDB162" s="4"/>
      <c r="NDC162" s="4"/>
      <c r="NDD162" s="4"/>
      <c r="NDE162" s="4"/>
      <c r="NDF162" s="4"/>
      <c r="NDG162" s="4"/>
      <c r="NDH162" s="4"/>
      <c r="NDI162" s="4"/>
      <c r="NDJ162" s="4"/>
      <c r="NDK162" s="4"/>
      <c r="NDL162" s="4"/>
      <c r="NDM162" s="4"/>
      <c r="NDN162" s="4"/>
      <c r="NDO162" s="4"/>
      <c r="NDP162" s="4"/>
      <c r="NDQ162" s="4"/>
      <c r="NDR162" s="4"/>
      <c r="NDS162" s="4"/>
      <c r="NDT162" s="4"/>
      <c r="NDU162" s="4"/>
      <c r="NDV162" s="4"/>
      <c r="NDW162" s="4"/>
      <c r="NDX162" s="4"/>
      <c r="NDY162" s="4"/>
      <c r="NDZ162" s="4"/>
      <c r="NEA162" s="4"/>
      <c r="NEB162" s="4"/>
      <c r="NEC162" s="4"/>
      <c r="NED162" s="4"/>
      <c r="NEE162" s="4"/>
      <c r="NEF162" s="4"/>
      <c r="NEG162" s="4"/>
      <c r="NEH162" s="4"/>
      <c r="NEI162" s="4"/>
      <c r="NEJ162" s="4"/>
      <c r="NEK162" s="4"/>
      <c r="NEL162" s="4"/>
      <c r="NEM162" s="4"/>
      <c r="NEN162" s="4"/>
      <c r="NEO162" s="4"/>
      <c r="NEP162" s="4"/>
      <c r="NEQ162" s="4"/>
      <c r="NER162" s="4"/>
      <c r="NES162" s="4"/>
      <c r="NET162" s="4"/>
      <c r="NEU162" s="4"/>
      <c r="NEV162" s="4"/>
      <c r="NEW162" s="4"/>
      <c r="NEX162" s="4"/>
      <c r="NEY162" s="4"/>
      <c r="NEZ162" s="4"/>
      <c r="NFA162" s="4"/>
      <c r="NFB162" s="4"/>
      <c r="NFC162" s="4"/>
      <c r="NFD162" s="4"/>
      <c r="NFE162" s="4"/>
      <c r="NFF162" s="4"/>
      <c r="NFG162" s="4"/>
      <c r="NFH162" s="4"/>
      <c r="NFI162" s="4"/>
      <c r="NFJ162" s="4"/>
      <c r="NFK162" s="4"/>
      <c r="NFL162" s="4"/>
      <c r="NFM162" s="4"/>
      <c r="NFN162" s="4"/>
      <c r="NFO162" s="4"/>
      <c r="NFP162" s="4"/>
      <c r="NFQ162" s="4"/>
      <c r="NFR162" s="4"/>
      <c r="NFS162" s="4"/>
      <c r="NFT162" s="4"/>
      <c r="NFU162" s="4"/>
      <c r="NFV162" s="4"/>
      <c r="NFW162" s="4"/>
      <c r="NFX162" s="4"/>
      <c r="NFY162" s="4"/>
      <c r="NFZ162" s="4"/>
      <c r="NGA162" s="4"/>
      <c r="NGB162" s="4"/>
      <c r="NGC162" s="4"/>
      <c r="NGD162" s="4"/>
      <c r="NGE162" s="4"/>
      <c r="NGF162" s="4"/>
      <c r="NGG162" s="4"/>
      <c r="NGH162" s="4"/>
      <c r="NGI162" s="4"/>
      <c r="NGJ162" s="4"/>
      <c r="NGK162" s="4"/>
      <c r="NGL162" s="4"/>
      <c r="NGM162" s="4"/>
      <c r="NGN162" s="4"/>
      <c r="NGO162" s="4"/>
      <c r="NGP162" s="4"/>
      <c r="NGQ162" s="4"/>
      <c r="NGR162" s="4"/>
      <c r="NGS162" s="4"/>
      <c r="NGT162" s="4"/>
      <c r="NGU162" s="4"/>
      <c r="NGV162" s="4"/>
      <c r="NGW162" s="4"/>
      <c r="NGX162" s="4"/>
      <c r="NGY162" s="4"/>
      <c r="NGZ162" s="4"/>
      <c r="NHA162" s="4"/>
      <c r="NHB162" s="4"/>
      <c r="NHC162" s="4"/>
      <c r="NHD162" s="4"/>
      <c r="NHE162" s="4"/>
      <c r="NHF162" s="4"/>
      <c r="NHG162" s="4"/>
      <c r="NHH162" s="4"/>
      <c r="NHI162" s="4"/>
      <c r="NHJ162" s="4"/>
      <c r="NHK162" s="4"/>
      <c r="NHL162" s="4"/>
      <c r="NHM162" s="4"/>
      <c r="NHN162" s="4"/>
      <c r="NHO162" s="4"/>
      <c r="NHP162" s="4"/>
      <c r="NHQ162" s="4"/>
      <c r="NHR162" s="4"/>
      <c r="NHS162" s="4"/>
      <c r="NHT162" s="4"/>
      <c r="NHU162" s="4"/>
      <c r="NHV162" s="4"/>
      <c r="NHW162" s="4"/>
      <c r="NHX162" s="4"/>
      <c r="NHY162" s="4"/>
      <c r="NHZ162" s="4"/>
      <c r="NIA162" s="4"/>
      <c r="NIB162" s="4"/>
      <c r="NIC162" s="4"/>
      <c r="NID162" s="4"/>
      <c r="NIE162" s="4"/>
      <c r="NIF162" s="4"/>
      <c r="NIG162" s="4"/>
      <c r="NIH162" s="4"/>
      <c r="NII162" s="4"/>
      <c r="NIJ162" s="4"/>
      <c r="NIK162" s="4"/>
      <c r="NIL162" s="4"/>
      <c r="NIM162" s="4"/>
      <c r="NIN162" s="4"/>
      <c r="NIO162" s="4"/>
      <c r="NIP162" s="4"/>
      <c r="NIQ162" s="4"/>
      <c r="NIR162" s="4"/>
      <c r="NIS162" s="4"/>
      <c r="NIT162" s="4"/>
      <c r="NIU162" s="4"/>
      <c r="NIV162" s="4"/>
      <c r="NIW162" s="4"/>
      <c r="NIX162" s="4"/>
      <c r="NIY162" s="4"/>
      <c r="NIZ162" s="4"/>
      <c r="NJA162" s="4"/>
      <c r="NJB162" s="4"/>
      <c r="NJC162" s="4"/>
      <c r="NJD162" s="4"/>
      <c r="NJE162" s="4"/>
      <c r="NJF162" s="4"/>
      <c r="NJG162" s="4"/>
      <c r="NJH162" s="4"/>
      <c r="NJI162" s="4"/>
      <c r="NJJ162" s="4"/>
      <c r="NJK162" s="4"/>
      <c r="NJL162" s="4"/>
      <c r="NJM162" s="4"/>
      <c r="NJN162" s="4"/>
      <c r="NJO162" s="4"/>
      <c r="NJP162" s="4"/>
      <c r="NJQ162" s="4"/>
      <c r="NJR162" s="4"/>
      <c r="NJS162" s="4"/>
      <c r="NJT162" s="4"/>
      <c r="NJU162" s="4"/>
      <c r="NJV162" s="4"/>
      <c r="NJW162" s="4"/>
      <c r="NJX162" s="4"/>
      <c r="NJY162" s="4"/>
      <c r="NJZ162" s="4"/>
      <c r="NKA162" s="4"/>
      <c r="NKB162" s="4"/>
      <c r="NKC162" s="4"/>
      <c r="NKD162" s="4"/>
      <c r="NKE162" s="4"/>
      <c r="NKF162" s="4"/>
      <c r="NKG162" s="4"/>
      <c r="NKH162" s="4"/>
      <c r="NKI162" s="4"/>
      <c r="NKJ162" s="4"/>
      <c r="NKK162" s="4"/>
      <c r="NKL162" s="4"/>
      <c r="NKM162" s="4"/>
      <c r="NKN162" s="4"/>
      <c r="NKO162" s="4"/>
      <c r="NKP162" s="4"/>
      <c r="NKQ162" s="4"/>
      <c r="NKR162" s="4"/>
      <c r="NKS162" s="4"/>
      <c r="NKT162" s="4"/>
      <c r="NKU162" s="4"/>
      <c r="NKV162" s="4"/>
      <c r="NKW162" s="4"/>
      <c r="NKX162" s="4"/>
      <c r="NKY162" s="4"/>
      <c r="NKZ162" s="4"/>
      <c r="NLA162" s="4"/>
      <c r="NLB162" s="4"/>
      <c r="NLC162" s="4"/>
      <c r="NLD162" s="4"/>
      <c r="NLE162" s="4"/>
      <c r="NLF162" s="4"/>
      <c r="NLG162" s="4"/>
      <c r="NLH162" s="4"/>
      <c r="NLI162" s="4"/>
      <c r="NLJ162" s="4"/>
      <c r="NLK162" s="4"/>
      <c r="NLL162" s="4"/>
      <c r="NLM162" s="4"/>
      <c r="NLN162" s="4"/>
      <c r="NLO162" s="4"/>
      <c r="NLP162" s="4"/>
      <c r="NLQ162" s="4"/>
      <c r="NLR162" s="4"/>
      <c r="NLS162" s="4"/>
      <c r="NLT162" s="4"/>
      <c r="NLU162" s="4"/>
      <c r="NLV162" s="4"/>
      <c r="NLW162" s="4"/>
      <c r="NLX162" s="4"/>
      <c r="NLY162" s="4"/>
      <c r="NLZ162" s="4"/>
      <c r="NMA162" s="4"/>
      <c r="NMB162" s="4"/>
      <c r="NMC162" s="4"/>
      <c r="NMD162" s="4"/>
      <c r="NME162" s="4"/>
      <c r="NMF162" s="4"/>
      <c r="NMG162" s="4"/>
      <c r="NMH162" s="4"/>
      <c r="NMI162" s="4"/>
      <c r="NMJ162" s="4"/>
      <c r="NMK162" s="4"/>
      <c r="NML162" s="4"/>
      <c r="NMM162" s="4"/>
      <c r="NMN162" s="4"/>
      <c r="NMO162" s="4"/>
      <c r="NMP162" s="4"/>
      <c r="NMQ162" s="4"/>
      <c r="NMR162" s="4"/>
      <c r="NMS162" s="4"/>
      <c r="NMT162" s="4"/>
      <c r="NMU162" s="4"/>
      <c r="NMV162" s="4"/>
      <c r="NMW162" s="4"/>
      <c r="NMX162" s="4"/>
      <c r="NMY162" s="4"/>
      <c r="NMZ162" s="4"/>
      <c r="NNA162" s="4"/>
      <c r="NNB162" s="4"/>
      <c r="NNC162" s="4"/>
      <c r="NND162" s="4"/>
      <c r="NNE162" s="4"/>
      <c r="NNF162" s="4"/>
      <c r="NNG162" s="4"/>
      <c r="NNH162" s="4"/>
      <c r="NNI162" s="4"/>
      <c r="NNJ162" s="4"/>
      <c r="NNK162" s="4"/>
      <c r="NNL162" s="4"/>
      <c r="NNM162" s="4"/>
      <c r="NNN162" s="4"/>
      <c r="NNO162" s="4"/>
      <c r="NNP162" s="4"/>
      <c r="NNQ162" s="4"/>
      <c r="NNR162" s="4"/>
      <c r="NNS162" s="4"/>
      <c r="NNT162" s="4"/>
      <c r="NNU162" s="4"/>
      <c r="NNV162" s="4"/>
      <c r="NNW162" s="4"/>
      <c r="NNX162" s="4"/>
      <c r="NNY162" s="4"/>
      <c r="NNZ162" s="4"/>
      <c r="NOA162" s="4"/>
      <c r="NOB162" s="4"/>
      <c r="NOC162" s="4"/>
      <c r="NOD162" s="4"/>
      <c r="NOE162" s="4"/>
      <c r="NOF162" s="4"/>
      <c r="NOG162" s="4"/>
      <c r="NOH162" s="4"/>
      <c r="NOI162" s="4"/>
      <c r="NOJ162" s="4"/>
      <c r="NOK162" s="4"/>
      <c r="NOL162" s="4"/>
      <c r="NOM162" s="4"/>
      <c r="NON162" s="4"/>
      <c r="NOO162" s="4"/>
      <c r="NOP162" s="4"/>
      <c r="NOQ162" s="4"/>
      <c r="NOR162" s="4"/>
      <c r="NOS162" s="4"/>
      <c r="NOT162" s="4"/>
      <c r="NOU162" s="4"/>
      <c r="NOV162" s="4"/>
      <c r="NOW162" s="4"/>
      <c r="NOX162" s="4"/>
      <c r="NOY162" s="4"/>
      <c r="NOZ162" s="4"/>
      <c r="NPA162" s="4"/>
      <c r="NPB162" s="4"/>
      <c r="NPC162" s="4"/>
      <c r="NPD162" s="4"/>
      <c r="NPE162" s="4"/>
      <c r="NPF162" s="4"/>
      <c r="NPG162" s="4"/>
      <c r="NPH162" s="4"/>
      <c r="NPI162" s="4"/>
      <c r="NPJ162" s="4"/>
      <c r="NPK162" s="4"/>
      <c r="NPL162" s="4"/>
      <c r="NPM162" s="4"/>
      <c r="NPN162" s="4"/>
      <c r="NPO162" s="4"/>
      <c r="NPP162" s="4"/>
      <c r="NPQ162" s="4"/>
      <c r="NPR162" s="4"/>
      <c r="NPS162" s="4"/>
      <c r="NPT162" s="4"/>
      <c r="NPU162" s="4"/>
      <c r="NPV162" s="4"/>
      <c r="NPW162" s="4"/>
      <c r="NPX162" s="4"/>
      <c r="NPY162" s="4"/>
      <c r="NPZ162" s="4"/>
      <c r="NQA162" s="4"/>
      <c r="NQB162" s="4"/>
      <c r="NQC162" s="4"/>
      <c r="NQD162" s="4"/>
      <c r="NQE162" s="4"/>
      <c r="NQF162" s="4"/>
      <c r="NQG162" s="4"/>
      <c r="NQH162" s="4"/>
      <c r="NQI162" s="4"/>
      <c r="NQJ162" s="4"/>
      <c r="NQK162" s="4"/>
      <c r="NQL162" s="4"/>
      <c r="NQM162" s="4"/>
      <c r="NQN162" s="4"/>
      <c r="NQO162" s="4"/>
      <c r="NQP162" s="4"/>
      <c r="NQQ162" s="4"/>
      <c r="NQR162" s="4"/>
      <c r="NQS162" s="4"/>
      <c r="NQT162" s="4"/>
      <c r="NQU162" s="4"/>
      <c r="NQV162" s="4"/>
      <c r="NQW162" s="4"/>
      <c r="NQX162" s="4"/>
      <c r="NQY162" s="4"/>
      <c r="NQZ162" s="4"/>
      <c r="NRA162" s="4"/>
      <c r="NRB162" s="4"/>
      <c r="NRC162" s="4"/>
      <c r="NRD162" s="4"/>
      <c r="NRE162" s="4"/>
      <c r="NRF162" s="4"/>
      <c r="NRG162" s="4"/>
      <c r="NRH162" s="4"/>
      <c r="NRI162" s="4"/>
      <c r="NRJ162" s="4"/>
      <c r="NRK162" s="4"/>
      <c r="NRL162" s="4"/>
      <c r="NRM162" s="4"/>
      <c r="NRN162" s="4"/>
      <c r="NRO162" s="4"/>
      <c r="NRP162" s="4"/>
      <c r="NRQ162" s="4"/>
      <c r="NRR162" s="4"/>
      <c r="NRS162" s="4"/>
      <c r="NRT162" s="4"/>
      <c r="NRU162" s="4"/>
      <c r="NRV162" s="4"/>
      <c r="NRW162" s="4"/>
      <c r="NRX162" s="4"/>
      <c r="NRY162" s="4"/>
      <c r="NRZ162" s="4"/>
      <c r="NSA162" s="4"/>
      <c r="NSB162" s="4"/>
      <c r="NSC162" s="4"/>
      <c r="NSD162" s="4"/>
      <c r="NSE162" s="4"/>
      <c r="NSF162" s="4"/>
      <c r="NSG162" s="4"/>
      <c r="NSH162" s="4"/>
      <c r="NSI162" s="4"/>
      <c r="NSJ162" s="4"/>
      <c r="NSK162" s="4"/>
      <c r="NSL162" s="4"/>
      <c r="NSM162" s="4"/>
      <c r="NSN162" s="4"/>
      <c r="NSO162" s="4"/>
      <c r="NSP162" s="4"/>
      <c r="NSQ162" s="4"/>
      <c r="NSR162" s="4"/>
      <c r="NSS162" s="4"/>
      <c r="NST162" s="4"/>
      <c r="NSU162" s="4"/>
      <c r="NSV162" s="4"/>
      <c r="NSW162" s="4"/>
      <c r="NSX162" s="4"/>
      <c r="NSY162" s="4"/>
      <c r="NSZ162" s="4"/>
      <c r="NTA162" s="4"/>
      <c r="NTB162" s="4"/>
      <c r="NTC162" s="4"/>
      <c r="NTD162" s="4"/>
      <c r="NTE162" s="4"/>
      <c r="NTF162" s="4"/>
      <c r="NTG162" s="4"/>
      <c r="NTH162" s="4"/>
      <c r="NTI162" s="4"/>
      <c r="NTJ162" s="4"/>
      <c r="NTK162" s="4"/>
      <c r="NTL162" s="4"/>
      <c r="NTM162" s="4"/>
      <c r="NTN162" s="4"/>
      <c r="NTO162" s="4"/>
      <c r="NTP162" s="4"/>
      <c r="NTQ162" s="4"/>
      <c r="NTR162" s="4"/>
      <c r="NTS162" s="4"/>
      <c r="NTT162" s="4"/>
      <c r="NTU162" s="4"/>
      <c r="NTV162" s="4"/>
      <c r="NTW162" s="4"/>
      <c r="NTX162" s="4"/>
      <c r="NTY162" s="4"/>
      <c r="NTZ162" s="4"/>
      <c r="NUA162" s="4"/>
      <c r="NUB162" s="4"/>
      <c r="NUC162" s="4"/>
      <c r="NUD162" s="4"/>
      <c r="NUE162" s="4"/>
      <c r="NUF162" s="4"/>
      <c r="NUG162" s="4"/>
      <c r="NUH162" s="4"/>
      <c r="NUI162" s="4"/>
      <c r="NUJ162" s="4"/>
      <c r="NUK162" s="4"/>
      <c r="NUL162" s="4"/>
      <c r="NUM162" s="4"/>
      <c r="NUN162" s="4"/>
      <c r="NUO162" s="4"/>
      <c r="NUP162" s="4"/>
      <c r="NUQ162" s="4"/>
      <c r="NUR162" s="4"/>
      <c r="NUS162" s="4"/>
      <c r="NUT162" s="4"/>
      <c r="NUU162" s="4"/>
      <c r="NUV162" s="4"/>
      <c r="NUW162" s="4"/>
      <c r="NUX162" s="4"/>
      <c r="NUY162" s="4"/>
      <c r="NUZ162" s="4"/>
      <c r="NVA162" s="4"/>
      <c r="NVB162" s="4"/>
      <c r="NVC162" s="4"/>
      <c r="NVD162" s="4"/>
      <c r="NVE162" s="4"/>
      <c r="NVF162" s="4"/>
      <c r="NVG162" s="4"/>
      <c r="NVH162" s="4"/>
      <c r="NVI162" s="4"/>
      <c r="NVJ162" s="4"/>
      <c r="NVK162" s="4"/>
      <c r="NVL162" s="4"/>
      <c r="NVM162" s="4"/>
      <c r="NVN162" s="4"/>
      <c r="NVO162" s="4"/>
      <c r="NVP162" s="4"/>
      <c r="NVQ162" s="4"/>
      <c r="NVR162" s="4"/>
      <c r="NVS162" s="4"/>
      <c r="NVT162" s="4"/>
      <c r="NVU162" s="4"/>
      <c r="NVV162" s="4"/>
      <c r="NVW162" s="4"/>
      <c r="NVX162" s="4"/>
      <c r="NVY162" s="4"/>
      <c r="NVZ162" s="4"/>
      <c r="NWA162" s="4"/>
      <c r="NWB162" s="4"/>
      <c r="NWC162" s="4"/>
      <c r="NWD162" s="4"/>
      <c r="NWE162" s="4"/>
      <c r="NWF162" s="4"/>
      <c r="NWG162" s="4"/>
      <c r="NWH162" s="4"/>
      <c r="NWI162" s="4"/>
      <c r="NWJ162" s="4"/>
      <c r="NWK162" s="4"/>
      <c r="NWL162" s="4"/>
      <c r="NWM162" s="4"/>
      <c r="NWN162" s="4"/>
      <c r="NWO162" s="4"/>
      <c r="NWP162" s="4"/>
      <c r="NWQ162" s="4"/>
      <c r="NWR162" s="4"/>
      <c r="NWS162" s="4"/>
      <c r="NWT162" s="4"/>
      <c r="NWU162" s="4"/>
      <c r="NWV162" s="4"/>
      <c r="NWW162" s="4"/>
      <c r="NWX162" s="4"/>
      <c r="NWY162" s="4"/>
      <c r="NWZ162" s="4"/>
      <c r="NXA162" s="4"/>
      <c r="NXB162" s="4"/>
      <c r="NXC162" s="4"/>
      <c r="NXD162" s="4"/>
      <c r="NXE162" s="4"/>
      <c r="NXF162" s="4"/>
      <c r="NXG162" s="4"/>
      <c r="NXH162" s="4"/>
      <c r="NXI162" s="4"/>
      <c r="NXJ162" s="4"/>
      <c r="NXK162" s="4"/>
      <c r="NXL162" s="4"/>
      <c r="NXM162" s="4"/>
      <c r="NXN162" s="4"/>
      <c r="NXO162" s="4"/>
      <c r="NXP162" s="4"/>
      <c r="NXQ162" s="4"/>
      <c r="NXR162" s="4"/>
      <c r="NXS162" s="4"/>
      <c r="NXT162" s="4"/>
      <c r="NXU162" s="4"/>
      <c r="NXV162" s="4"/>
      <c r="NXW162" s="4"/>
      <c r="NXX162" s="4"/>
      <c r="NXY162" s="4"/>
      <c r="NXZ162" s="4"/>
      <c r="NYA162" s="4"/>
      <c r="NYB162" s="4"/>
      <c r="NYC162" s="4"/>
      <c r="NYD162" s="4"/>
      <c r="NYE162" s="4"/>
      <c r="NYF162" s="4"/>
      <c r="NYG162" s="4"/>
      <c r="NYH162" s="4"/>
      <c r="NYI162" s="4"/>
      <c r="NYJ162" s="4"/>
      <c r="NYK162" s="4"/>
      <c r="NYL162" s="4"/>
      <c r="NYM162" s="4"/>
      <c r="NYN162" s="4"/>
      <c r="NYO162" s="4"/>
      <c r="NYP162" s="4"/>
      <c r="NYQ162" s="4"/>
      <c r="NYR162" s="4"/>
      <c r="NYS162" s="4"/>
      <c r="NYT162" s="4"/>
      <c r="NYU162" s="4"/>
      <c r="NYV162" s="4"/>
      <c r="NYW162" s="4"/>
      <c r="NYX162" s="4"/>
      <c r="NYY162" s="4"/>
      <c r="NYZ162" s="4"/>
      <c r="NZA162" s="4"/>
      <c r="NZB162" s="4"/>
      <c r="NZC162" s="4"/>
      <c r="NZD162" s="4"/>
      <c r="NZE162" s="4"/>
      <c r="NZF162" s="4"/>
      <c r="NZG162" s="4"/>
      <c r="NZH162" s="4"/>
      <c r="NZI162" s="4"/>
      <c r="NZJ162" s="4"/>
      <c r="NZK162" s="4"/>
      <c r="NZL162" s="4"/>
      <c r="NZM162" s="4"/>
      <c r="NZN162" s="4"/>
      <c r="NZO162" s="4"/>
      <c r="NZP162" s="4"/>
      <c r="NZQ162" s="4"/>
      <c r="NZR162" s="4"/>
      <c r="NZS162" s="4"/>
      <c r="NZT162" s="4"/>
      <c r="NZU162" s="4"/>
      <c r="NZV162" s="4"/>
      <c r="NZW162" s="4"/>
      <c r="NZX162" s="4"/>
      <c r="NZY162" s="4"/>
      <c r="NZZ162" s="4"/>
      <c r="OAA162" s="4"/>
      <c r="OAB162" s="4"/>
      <c r="OAC162" s="4"/>
      <c r="OAD162" s="4"/>
      <c r="OAE162" s="4"/>
      <c r="OAF162" s="4"/>
      <c r="OAG162" s="4"/>
      <c r="OAH162" s="4"/>
      <c r="OAI162" s="4"/>
      <c r="OAJ162" s="4"/>
      <c r="OAK162" s="4"/>
      <c r="OAL162" s="4"/>
      <c r="OAM162" s="4"/>
      <c r="OAN162" s="4"/>
      <c r="OAO162" s="4"/>
      <c r="OAP162" s="4"/>
      <c r="OAQ162" s="4"/>
      <c r="OAR162" s="4"/>
      <c r="OAS162" s="4"/>
      <c r="OAT162" s="4"/>
      <c r="OAU162" s="4"/>
      <c r="OAV162" s="4"/>
      <c r="OAW162" s="4"/>
      <c r="OAX162" s="4"/>
      <c r="OAY162" s="4"/>
      <c r="OAZ162" s="4"/>
      <c r="OBA162" s="4"/>
      <c r="OBB162" s="4"/>
      <c r="OBC162" s="4"/>
      <c r="OBD162" s="4"/>
      <c r="OBE162" s="4"/>
      <c r="OBF162" s="4"/>
      <c r="OBG162" s="4"/>
      <c r="OBH162" s="4"/>
      <c r="OBI162" s="4"/>
      <c r="OBJ162" s="4"/>
      <c r="OBK162" s="4"/>
      <c r="OBL162" s="4"/>
      <c r="OBM162" s="4"/>
      <c r="OBN162" s="4"/>
      <c r="OBO162" s="4"/>
      <c r="OBP162" s="4"/>
      <c r="OBQ162" s="4"/>
      <c r="OBR162" s="4"/>
      <c r="OBS162" s="4"/>
      <c r="OBT162" s="4"/>
      <c r="OBU162" s="4"/>
      <c r="OBV162" s="4"/>
      <c r="OBW162" s="4"/>
      <c r="OBX162" s="4"/>
      <c r="OBY162" s="4"/>
      <c r="OBZ162" s="4"/>
      <c r="OCA162" s="4"/>
      <c r="OCB162" s="4"/>
      <c r="OCC162" s="4"/>
      <c r="OCD162" s="4"/>
      <c r="OCE162" s="4"/>
      <c r="OCF162" s="4"/>
      <c r="OCG162" s="4"/>
      <c r="OCH162" s="4"/>
      <c r="OCI162" s="4"/>
      <c r="OCJ162" s="4"/>
      <c r="OCK162" s="4"/>
      <c r="OCL162" s="4"/>
      <c r="OCM162" s="4"/>
      <c r="OCN162" s="4"/>
      <c r="OCO162" s="4"/>
      <c r="OCP162" s="4"/>
      <c r="OCQ162" s="4"/>
      <c r="OCR162" s="4"/>
      <c r="OCS162" s="4"/>
      <c r="OCT162" s="4"/>
      <c r="OCU162" s="4"/>
      <c r="OCV162" s="4"/>
      <c r="OCW162" s="4"/>
      <c r="OCX162" s="4"/>
      <c r="OCY162" s="4"/>
      <c r="OCZ162" s="4"/>
      <c r="ODA162" s="4"/>
      <c r="ODB162" s="4"/>
      <c r="ODC162" s="4"/>
      <c r="ODD162" s="4"/>
      <c r="ODE162" s="4"/>
      <c r="ODF162" s="4"/>
      <c r="ODG162" s="4"/>
      <c r="ODH162" s="4"/>
      <c r="ODI162" s="4"/>
      <c r="ODJ162" s="4"/>
      <c r="ODK162" s="4"/>
      <c r="ODL162" s="4"/>
      <c r="ODM162" s="4"/>
      <c r="ODN162" s="4"/>
      <c r="ODO162" s="4"/>
      <c r="ODP162" s="4"/>
      <c r="ODQ162" s="4"/>
      <c r="ODR162" s="4"/>
      <c r="ODS162" s="4"/>
      <c r="ODT162" s="4"/>
      <c r="ODU162" s="4"/>
      <c r="ODV162" s="4"/>
      <c r="ODW162" s="4"/>
      <c r="ODX162" s="4"/>
      <c r="ODY162" s="4"/>
      <c r="ODZ162" s="4"/>
      <c r="OEA162" s="4"/>
      <c r="OEB162" s="4"/>
      <c r="OEC162" s="4"/>
      <c r="OED162" s="4"/>
      <c r="OEE162" s="4"/>
      <c r="OEF162" s="4"/>
      <c r="OEG162" s="4"/>
      <c r="OEH162" s="4"/>
      <c r="OEI162" s="4"/>
      <c r="OEJ162" s="4"/>
      <c r="OEK162" s="4"/>
      <c r="OEL162" s="4"/>
      <c r="OEM162" s="4"/>
      <c r="OEN162" s="4"/>
      <c r="OEO162" s="4"/>
      <c r="OEP162" s="4"/>
      <c r="OEQ162" s="4"/>
      <c r="OER162" s="4"/>
      <c r="OES162" s="4"/>
      <c r="OET162" s="4"/>
      <c r="OEU162" s="4"/>
      <c r="OEV162" s="4"/>
      <c r="OEW162" s="4"/>
      <c r="OEX162" s="4"/>
      <c r="OEY162" s="4"/>
      <c r="OEZ162" s="4"/>
      <c r="OFA162" s="4"/>
      <c r="OFB162" s="4"/>
      <c r="OFC162" s="4"/>
      <c r="OFD162" s="4"/>
      <c r="OFE162" s="4"/>
      <c r="OFF162" s="4"/>
      <c r="OFG162" s="4"/>
      <c r="OFH162" s="4"/>
      <c r="OFI162" s="4"/>
      <c r="OFJ162" s="4"/>
      <c r="OFK162" s="4"/>
      <c r="OFL162" s="4"/>
      <c r="OFM162" s="4"/>
      <c r="OFN162" s="4"/>
      <c r="OFO162" s="4"/>
      <c r="OFP162" s="4"/>
      <c r="OFQ162" s="4"/>
      <c r="OFR162" s="4"/>
      <c r="OFS162" s="4"/>
      <c r="OFT162" s="4"/>
      <c r="OFU162" s="4"/>
      <c r="OFV162" s="4"/>
      <c r="OFW162" s="4"/>
      <c r="OFX162" s="4"/>
      <c r="OFY162" s="4"/>
      <c r="OFZ162" s="4"/>
      <c r="OGA162" s="4"/>
      <c r="OGB162" s="4"/>
      <c r="OGC162" s="4"/>
      <c r="OGD162" s="4"/>
      <c r="OGE162" s="4"/>
      <c r="OGF162" s="4"/>
      <c r="OGG162" s="4"/>
      <c r="OGH162" s="4"/>
      <c r="OGI162" s="4"/>
      <c r="OGJ162" s="4"/>
      <c r="OGK162" s="4"/>
      <c r="OGL162" s="4"/>
      <c r="OGM162" s="4"/>
      <c r="OGN162" s="4"/>
      <c r="OGO162" s="4"/>
      <c r="OGP162" s="4"/>
      <c r="OGQ162" s="4"/>
      <c r="OGR162" s="4"/>
      <c r="OGS162" s="4"/>
      <c r="OGT162" s="4"/>
      <c r="OGU162" s="4"/>
      <c r="OGV162" s="4"/>
      <c r="OGW162" s="4"/>
      <c r="OGX162" s="4"/>
      <c r="OGY162" s="4"/>
      <c r="OGZ162" s="4"/>
      <c r="OHA162" s="4"/>
      <c r="OHB162" s="4"/>
      <c r="OHC162" s="4"/>
      <c r="OHD162" s="4"/>
      <c r="OHE162" s="4"/>
      <c r="OHF162" s="4"/>
      <c r="OHG162" s="4"/>
      <c r="OHH162" s="4"/>
      <c r="OHI162" s="4"/>
      <c r="OHJ162" s="4"/>
      <c r="OHK162" s="4"/>
      <c r="OHL162" s="4"/>
      <c r="OHM162" s="4"/>
      <c r="OHN162" s="4"/>
      <c r="OHO162" s="4"/>
      <c r="OHP162" s="4"/>
      <c r="OHQ162" s="4"/>
      <c r="OHR162" s="4"/>
      <c r="OHS162" s="4"/>
      <c r="OHT162" s="4"/>
      <c r="OHU162" s="4"/>
      <c r="OHV162" s="4"/>
      <c r="OHW162" s="4"/>
      <c r="OHX162" s="4"/>
      <c r="OHY162" s="4"/>
      <c r="OHZ162" s="4"/>
      <c r="OIA162" s="4"/>
      <c r="OIB162" s="4"/>
      <c r="OIC162" s="4"/>
      <c r="OID162" s="4"/>
      <c r="OIE162" s="4"/>
      <c r="OIF162" s="4"/>
      <c r="OIG162" s="4"/>
      <c r="OIH162" s="4"/>
      <c r="OII162" s="4"/>
      <c r="OIJ162" s="4"/>
      <c r="OIK162" s="4"/>
      <c r="OIL162" s="4"/>
      <c r="OIM162" s="4"/>
      <c r="OIN162" s="4"/>
      <c r="OIO162" s="4"/>
      <c r="OIP162" s="4"/>
      <c r="OIQ162" s="4"/>
      <c r="OIR162" s="4"/>
      <c r="OIS162" s="4"/>
      <c r="OIT162" s="4"/>
      <c r="OIU162" s="4"/>
      <c r="OIV162" s="4"/>
      <c r="OIW162" s="4"/>
      <c r="OIX162" s="4"/>
      <c r="OIY162" s="4"/>
      <c r="OIZ162" s="4"/>
      <c r="OJA162" s="4"/>
      <c r="OJB162" s="4"/>
      <c r="OJC162" s="4"/>
      <c r="OJD162" s="4"/>
      <c r="OJE162" s="4"/>
      <c r="OJF162" s="4"/>
      <c r="OJG162" s="4"/>
      <c r="OJH162" s="4"/>
      <c r="OJI162" s="4"/>
      <c r="OJJ162" s="4"/>
      <c r="OJK162" s="4"/>
      <c r="OJL162" s="4"/>
      <c r="OJM162" s="4"/>
      <c r="OJN162" s="4"/>
      <c r="OJO162" s="4"/>
      <c r="OJP162" s="4"/>
      <c r="OJQ162" s="4"/>
      <c r="OJR162" s="4"/>
      <c r="OJS162" s="4"/>
      <c r="OJT162" s="4"/>
      <c r="OJU162" s="4"/>
      <c r="OJV162" s="4"/>
      <c r="OJW162" s="4"/>
      <c r="OJX162" s="4"/>
      <c r="OJY162" s="4"/>
      <c r="OJZ162" s="4"/>
      <c r="OKA162" s="4"/>
      <c r="OKB162" s="4"/>
      <c r="OKC162" s="4"/>
      <c r="OKD162" s="4"/>
      <c r="OKE162" s="4"/>
      <c r="OKF162" s="4"/>
      <c r="OKG162" s="4"/>
      <c r="OKH162" s="4"/>
      <c r="OKI162" s="4"/>
      <c r="OKJ162" s="4"/>
      <c r="OKK162" s="4"/>
      <c r="OKL162" s="4"/>
      <c r="OKM162" s="4"/>
      <c r="OKN162" s="4"/>
      <c r="OKO162" s="4"/>
      <c r="OKP162" s="4"/>
      <c r="OKQ162" s="4"/>
      <c r="OKR162" s="4"/>
      <c r="OKS162" s="4"/>
      <c r="OKT162" s="4"/>
      <c r="OKU162" s="4"/>
      <c r="OKV162" s="4"/>
      <c r="OKW162" s="4"/>
      <c r="OKX162" s="4"/>
      <c r="OKY162" s="4"/>
      <c r="OKZ162" s="4"/>
      <c r="OLA162" s="4"/>
      <c r="OLB162" s="4"/>
      <c r="OLC162" s="4"/>
      <c r="OLD162" s="4"/>
      <c r="OLE162" s="4"/>
      <c r="OLF162" s="4"/>
      <c r="OLG162" s="4"/>
      <c r="OLH162" s="4"/>
      <c r="OLI162" s="4"/>
      <c r="OLJ162" s="4"/>
      <c r="OLK162" s="4"/>
      <c r="OLL162" s="4"/>
      <c r="OLM162" s="4"/>
      <c r="OLN162" s="4"/>
      <c r="OLO162" s="4"/>
      <c r="OLP162" s="4"/>
      <c r="OLQ162" s="4"/>
      <c r="OLR162" s="4"/>
      <c r="OLS162" s="4"/>
      <c r="OLT162" s="4"/>
      <c r="OLU162" s="4"/>
      <c r="OLV162" s="4"/>
      <c r="OLW162" s="4"/>
      <c r="OLX162" s="4"/>
      <c r="OLY162" s="4"/>
      <c r="OLZ162" s="4"/>
      <c r="OMA162" s="4"/>
      <c r="OMB162" s="4"/>
      <c r="OMC162" s="4"/>
      <c r="OMD162" s="4"/>
      <c r="OME162" s="4"/>
      <c r="OMF162" s="4"/>
      <c r="OMG162" s="4"/>
      <c r="OMH162" s="4"/>
      <c r="OMI162" s="4"/>
      <c r="OMJ162" s="4"/>
      <c r="OMK162" s="4"/>
      <c r="OML162" s="4"/>
      <c r="OMM162" s="4"/>
      <c r="OMN162" s="4"/>
      <c r="OMO162" s="4"/>
      <c r="OMP162" s="4"/>
      <c r="OMQ162" s="4"/>
      <c r="OMR162" s="4"/>
      <c r="OMS162" s="4"/>
      <c r="OMT162" s="4"/>
      <c r="OMU162" s="4"/>
      <c r="OMV162" s="4"/>
      <c r="OMW162" s="4"/>
      <c r="OMX162" s="4"/>
      <c r="OMY162" s="4"/>
      <c r="OMZ162" s="4"/>
      <c r="ONA162" s="4"/>
      <c r="ONB162" s="4"/>
      <c r="ONC162" s="4"/>
      <c r="OND162" s="4"/>
      <c r="ONE162" s="4"/>
      <c r="ONF162" s="4"/>
      <c r="ONG162" s="4"/>
      <c r="ONH162" s="4"/>
      <c r="ONI162" s="4"/>
      <c r="ONJ162" s="4"/>
      <c r="ONK162" s="4"/>
      <c r="ONL162" s="4"/>
      <c r="ONM162" s="4"/>
      <c r="ONN162" s="4"/>
      <c r="ONO162" s="4"/>
      <c r="ONP162" s="4"/>
      <c r="ONQ162" s="4"/>
      <c r="ONR162" s="4"/>
      <c r="ONS162" s="4"/>
      <c r="ONT162" s="4"/>
      <c r="ONU162" s="4"/>
      <c r="ONV162" s="4"/>
      <c r="ONW162" s="4"/>
      <c r="ONX162" s="4"/>
      <c r="ONY162" s="4"/>
      <c r="ONZ162" s="4"/>
      <c r="OOA162" s="4"/>
      <c r="OOB162" s="4"/>
      <c r="OOC162" s="4"/>
      <c r="OOD162" s="4"/>
      <c r="OOE162" s="4"/>
      <c r="OOF162" s="4"/>
      <c r="OOG162" s="4"/>
      <c r="OOH162" s="4"/>
      <c r="OOI162" s="4"/>
      <c r="OOJ162" s="4"/>
      <c r="OOK162" s="4"/>
      <c r="OOL162" s="4"/>
      <c r="OOM162" s="4"/>
      <c r="OON162" s="4"/>
      <c r="OOO162" s="4"/>
      <c r="OOP162" s="4"/>
      <c r="OOQ162" s="4"/>
      <c r="OOR162" s="4"/>
      <c r="OOS162" s="4"/>
      <c r="OOT162" s="4"/>
      <c r="OOU162" s="4"/>
      <c r="OOV162" s="4"/>
      <c r="OOW162" s="4"/>
      <c r="OOX162" s="4"/>
      <c r="OOY162" s="4"/>
      <c r="OOZ162" s="4"/>
      <c r="OPA162" s="4"/>
      <c r="OPB162" s="4"/>
      <c r="OPC162" s="4"/>
      <c r="OPD162" s="4"/>
      <c r="OPE162" s="4"/>
      <c r="OPF162" s="4"/>
      <c r="OPG162" s="4"/>
      <c r="OPH162" s="4"/>
      <c r="OPI162" s="4"/>
      <c r="OPJ162" s="4"/>
      <c r="OPK162" s="4"/>
      <c r="OPL162" s="4"/>
      <c r="OPM162" s="4"/>
      <c r="OPN162" s="4"/>
      <c r="OPO162" s="4"/>
      <c r="OPP162" s="4"/>
      <c r="OPQ162" s="4"/>
      <c r="OPR162" s="4"/>
      <c r="OPS162" s="4"/>
      <c r="OPT162" s="4"/>
      <c r="OPU162" s="4"/>
      <c r="OPV162" s="4"/>
      <c r="OPW162" s="4"/>
      <c r="OPX162" s="4"/>
      <c r="OPY162" s="4"/>
      <c r="OPZ162" s="4"/>
      <c r="OQA162" s="4"/>
      <c r="OQB162" s="4"/>
      <c r="OQC162" s="4"/>
      <c r="OQD162" s="4"/>
      <c r="OQE162" s="4"/>
      <c r="OQF162" s="4"/>
      <c r="OQG162" s="4"/>
      <c r="OQH162" s="4"/>
      <c r="OQI162" s="4"/>
      <c r="OQJ162" s="4"/>
      <c r="OQK162" s="4"/>
      <c r="OQL162" s="4"/>
      <c r="OQM162" s="4"/>
      <c r="OQN162" s="4"/>
      <c r="OQO162" s="4"/>
      <c r="OQP162" s="4"/>
      <c r="OQQ162" s="4"/>
      <c r="OQR162" s="4"/>
      <c r="OQS162" s="4"/>
      <c r="OQT162" s="4"/>
      <c r="OQU162" s="4"/>
      <c r="OQV162" s="4"/>
      <c r="OQW162" s="4"/>
      <c r="OQX162" s="4"/>
      <c r="OQY162" s="4"/>
      <c r="OQZ162" s="4"/>
      <c r="ORA162" s="4"/>
      <c r="ORB162" s="4"/>
      <c r="ORC162" s="4"/>
      <c r="ORD162" s="4"/>
      <c r="ORE162" s="4"/>
      <c r="ORF162" s="4"/>
      <c r="ORG162" s="4"/>
      <c r="ORH162" s="4"/>
      <c r="ORI162" s="4"/>
      <c r="ORJ162" s="4"/>
      <c r="ORK162" s="4"/>
      <c r="ORL162" s="4"/>
      <c r="ORM162" s="4"/>
      <c r="ORN162" s="4"/>
      <c r="ORO162" s="4"/>
      <c r="ORP162" s="4"/>
      <c r="ORQ162" s="4"/>
      <c r="ORR162" s="4"/>
      <c r="ORS162" s="4"/>
      <c r="ORT162" s="4"/>
      <c r="ORU162" s="4"/>
      <c r="ORV162" s="4"/>
      <c r="ORW162" s="4"/>
      <c r="ORX162" s="4"/>
      <c r="ORY162" s="4"/>
      <c r="ORZ162" s="4"/>
      <c r="OSA162" s="4"/>
      <c r="OSB162" s="4"/>
      <c r="OSC162" s="4"/>
      <c r="OSD162" s="4"/>
      <c r="OSE162" s="4"/>
      <c r="OSF162" s="4"/>
      <c r="OSG162" s="4"/>
      <c r="OSH162" s="4"/>
      <c r="OSI162" s="4"/>
      <c r="OSJ162" s="4"/>
      <c r="OSK162" s="4"/>
      <c r="OSL162" s="4"/>
      <c r="OSM162" s="4"/>
      <c r="OSN162" s="4"/>
      <c r="OSO162" s="4"/>
      <c r="OSP162" s="4"/>
      <c r="OSQ162" s="4"/>
      <c r="OSR162" s="4"/>
      <c r="OSS162" s="4"/>
      <c r="OST162" s="4"/>
      <c r="OSU162" s="4"/>
      <c r="OSV162" s="4"/>
      <c r="OSW162" s="4"/>
      <c r="OSX162" s="4"/>
      <c r="OSY162" s="4"/>
      <c r="OSZ162" s="4"/>
      <c r="OTA162" s="4"/>
      <c r="OTB162" s="4"/>
      <c r="OTC162" s="4"/>
      <c r="OTD162" s="4"/>
      <c r="OTE162" s="4"/>
      <c r="OTF162" s="4"/>
      <c r="OTG162" s="4"/>
      <c r="OTH162" s="4"/>
      <c r="OTI162" s="4"/>
      <c r="OTJ162" s="4"/>
      <c r="OTK162" s="4"/>
      <c r="OTL162" s="4"/>
      <c r="OTM162" s="4"/>
      <c r="OTN162" s="4"/>
      <c r="OTO162" s="4"/>
      <c r="OTP162" s="4"/>
      <c r="OTQ162" s="4"/>
      <c r="OTR162" s="4"/>
      <c r="OTS162" s="4"/>
      <c r="OTT162" s="4"/>
      <c r="OTU162" s="4"/>
      <c r="OTV162" s="4"/>
      <c r="OTW162" s="4"/>
      <c r="OTX162" s="4"/>
      <c r="OTY162" s="4"/>
      <c r="OTZ162" s="4"/>
      <c r="OUA162" s="4"/>
      <c r="OUB162" s="4"/>
      <c r="OUC162" s="4"/>
      <c r="OUD162" s="4"/>
      <c r="OUE162" s="4"/>
      <c r="OUF162" s="4"/>
      <c r="OUG162" s="4"/>
      <c r="OUH162" s="4"/>
      <c r="OUI162" s="4"/>
      <c r="OUJ162" s="4"/>
      <c r="OUK162" s="4"/>
      <c r="OUL162" s="4"/>
      <c r="OUM162" s="4"/>
      <c r="OUN162" s="4"/>
      <c r="OUO162" s="4"/>
      <c r="OUP162" s="4"/>
      <c r="OUQ162" s="4"/>
      <c r="OUR162" s="4"/>
      <c r="OUS162" s="4"/>
      <c r="OUT162" s="4"/>
      <c r="OUU162" s="4"/>
      <c r="OUV162" s="4"/>
      <c r="OUW162" s="4"/>
      <c r="OUX162" s="4"/>
      <c r="OUY162" s="4"/>
      <c r="OUZ162" s="4"/>
      <c r="OVA162" s="4"/>
      <c r="OVB162" s="4"/>
      <c r="OVC162" s="4"/>
      <c r="OVD162" s="4"/>
      <c r="OVE162" s="4"/>
      <c r="OVF162" s="4"/>
      <c r="OVG162" s="4"/>
      <c r="OVH162" s="4"/>
      <c r="OVI162" s="4"/>
      <c r="OVJ162" s="4"/>
      <c r="OVK162" s="4"/>
      <c r="OVL162" s="4"/>
      <c r="OVM162" s="4"/>
      <c r="OVN162" s="4"/>
      <c r="OVO162" s="4"/>
      <c r="OVP162" s="4"/>
      <c r="OVQ162" s="4"/>
      <c r="OVR162" s="4"/>
      <c r="OVS162" s="4"/>
      <c r="OVT162" s="4"/>
      <c r="OVU162" s="4"/>
      <c r="OVV162" s="4"/>
      <c r="OVW162" s="4"/>
      <c r="OVX162" s="4"/>
      <c r="OVY162" s="4"/>
      <c r="OVZ162" s="4"/>
      <c r="OWA162" s="4"/>
      <c r="OWB162" s="4"/>
      <c r="OWC162" s="4"/>
      <c r="OWD162" s="4"/>
      <c r="OWE162" s="4"/>
      <c r="OWF162" s="4"/>
      <c r="OWG162" s="4"/>
      <c r="OWH162" s="4"/>
      <c r="OWI162" s="4"/>
      <c r="OWJ162" s="4"/>
      <c r="OWK162" s="4"/>
      <c r="OWL162" s="4"/>
      <c r="OWM162" s="4"/>
      <c r="OWN162" s="4"/>
      <c r="OWO162" s="4"/>
      <c r="OWP162" s="4"/>
      <c r="OWQ162" s="4"/>
      <c r="OWR162" s="4"/>
      <c r="OWS162" s="4"/>
      <c r="OWT162" s="4"/>
      <c r="OWU162" s="4"/>
      <c r="OWV162" s="4"/>
      <c r="OWW162" s="4"/>
      <c r="OWX162" s="4"/>
      <c r="OWY162" s="4"/>
      <c r="OWZ162" s="4"/>
      <c r="OXA162" s="4"/>
      <c r="OXB162" s="4"/>
      <c r="OXC162" s="4"/>
      <c r="OXD162" s="4"/>
      <c r="OXE162" s="4"/>
      <c r="OXF162" s="4"/>
      <c r="OXG162" s="4"/>
      <c r="OXH162" s="4"/>
      <c r="OXI162" s="4"/>
      <c r="OXJ162" s="4"/>
      <c r="OXK162" s="4"/>
      <c r="OXL162" s="4"/>
      <c r="OXM162" s="4"/>
      <c r="OXN162" s="4"/>
      <c r="OXO162" s="4"/>
      <c r="OXP162" s="4"/>
      <c r="OXQ162" s="4"/>
      <c r="OXR162" s="4"/>
      <c r="OXS162" s="4"/>
      <c r="OXT162" s="4"/>
      <c r="OXU162" s="4"/>
      <c r="OXV162" s="4"/>
      <c r="OXW162" s="4"/>
      <c r="OXX162" s="4"/>
      <c r="OXY162" s="4"/>
      <c r="OXZ162" s="4"/>
      <c r="OYA162" s="4"/>
      <c r="OYB162" s="4"/>
      <c r="OYC162" s="4"/>
      <c r="OYD162" s="4"/>
      <c r="OYE162" s="4"/>
      <c r="OYF162" s="4"/>
      <c r="OYG162" s="4"/>
      <c r="OYH162" s="4"/>
      <c r="OYI162" s="4"/>
      <c r="OYJ162" s="4"/>
      <c r="OYK162" s="4"/>
      <c r="OYL162" s="4"/>
      <c r="OYM162" s="4"/>
      <c r="OYN162" s="4"/>
      <c r="OYO162" s="4"/>
      <c r="OYP162" s="4"/>
      <c r="OYQ162" s="4"/>
      <c r="OYR162" s="4"/>
      <c r="OYS162" s="4"/>
      <c r="OYT162" s="4"/>
      <c r="OYU162" s="4"/>
      <c r="OYV162" s="4"/>
      <c r="OYW162" s="4"/>
      <c r="OYX162" s="4"/>
      <c r="OYY162" s="4"/>
      <c r="OYZ162" s="4"/>
      <c r="OZA162" s="4"/>
      <c r="OZB162" s="4"/>
      <c r="OZC162" s="4"/>
      <c r="OZD162" s="4"/>
      <c r="OZE162" s="4"/>
      <c r="OZF162" s="4"/>
      <c r="OZG162" s="4"/>
      <c r="OZH162" s="4"/>
      <c r="OZI162" s="4"/>
      <c r="OZJ162" s="4"/>
      <c r="OZK162" s="4"/>
      <c r="OZL162" s="4"/>
      <c r="OZM162" s="4"/>
      <c r="OZN162" s="4"/>
      <c r="OZO162" s="4"/>
      <c r="OZP162" s="4"/>
      <c r="OZQ162" s="4"/>
      <c r="OZR162" s="4"/>
      <c r="OZS162" s="4"/>
      <c r="OZT162" s="4"/>
      <c r="OZU162" s="4"/>
      <c r="OZV162" s="4"/>
      <c r="OZW162" s="4"/>
      <c r="OZX162" s="4"/>
      <c r="OZY162" s="4"/>
      <c r="OZZ162" s="4"/>
      <c r="PAA162" s="4"/>
      <c r="PAB162" s="4"/>
      <c r="PAC162" s="4"/>
      <c r="PAD162" s="4"/>
      <c r="PAE162" s="4"/>
      <c r="PAF162" s="4"/>
      <c r="PAG162" s="4"/>
      <c r="PAH162" s="4"/>
      <c r="PAI162" s="4"/>
      <c r="PAJ162" s="4"/>
      <c r="PAK162" s="4"/>
      <c r="PAL162" s="4"/>
      <c r="PAM162" s="4"/>
      <c r="PAN162" s="4"/>
      <c r="PAO162" s="4"/>
      <c r="PAP162" s="4"/>
      <c r="PAQ162" s="4"/>
      <c r="PAR162" s="4"/>
      <c r="PAS162" s="4"/>
      <c r="PAT162" s="4"/>
      <c r="PAU162" s="4"/>
      <c r="PAV162" s="4"/>
      <c r="PAW162" s="4"/>
      <c r="PAX162" s="4"/>
      <c r="PAY162" s="4"/>
      <c r="PAZ162" s="4"/>
      <c r="PBA162" s="4"/>
      <c r="PBB162" s="4"/>
      <c r="PBC162" s="4"/>
      <c r="PBD162" s="4"/>
      <c r="PBE162" s="4"/>
      <c r="PBF162" s="4"/>
      <c r="PBG162" s="4"/>
      <c r="PBH162" s="4"/>
      <c r="PBI162" s="4"/>
      <c r="PBJ162" s="4"/>
      <c r="PBK162" s="4"/>
      <c r="PBL162" s="4"/>
      <c r="PBM162" s="4"/>
      <c r="PBN162" s="4"/>
      <c r="PBO162" s="4"/>
      <c r="PBP162" s="4"/>
      <c r="PBQ162" s="4"/>
      <c r="PBR162" s="4"/>
      <c r="PBS162" s="4"/>
      <c r="PBT162" s="4"/>
      <c r="PBU162" s="4"/>
      <c r="PBV162" s="4"/>
      <c r="PBW162" s="4"/>
      <c r="PBX162" s="4"/>
      <c r="PBY162" s="4"/>
      <c r="PBZ162" s="4"/>
      <c r="PCA162" s="4"/>
      <c r="PCB162" s="4"/>
      <c r="PCC162" s="4"/>
      <c r="PCD162" s="4"/>
      <c r="PCE162" s="4"/>
      <c r="PCF162" s="4"/>
      <c r="PCG162" s="4"/>
      <c r="PCH162" s="4"/>
      <c r="PCI162" s="4"/>
      <c r="PCJ162" s="4"/>
      <c r="PCK162" s="4"/>
      <c r="PCL162" s="4"/>
      <c r="PCM162" s="4"/>
      <c r="PCN162" s="4"/>
      <c r="PCO162" s="4"/>
      <c r="PCP162" s="4"/>
      <c r="PCQ162" s="4"/>
      <c r="PCR162" s="4"/>
      <c r="PCS162" s="4"/>
      <c r="PCT162" s="4"/>
      <c r="PCU162" s="4"/>
      <c r="PCV162" s="4"/>
      <c r="PCW162" s="4"/>
      <c r="PCX162" s="4"/>
      <c r="PCY162" s="4"/>
      <c r="PCZ162" s="4"/>
      <c r="PDA162" s="4"/>
      <c r="PDB162" s="4"/>
      <c r="PDC162" s="4"/>
      <c r="PDD162" s="4"/>
      <c r="PDE162" s="4"/>
      <c r="PDF162" s="4"/>
      <c r="PDG162" s="4"/>
      <c r="PDH162" s="4"/>
      <c r="PDI162" s="4"/>
      <c r="PDJ162" s="4"/>
      <c r="PDK162" s="4"/>
      <c r="PDL162" s="4"/>
      <c r="PDM162" s="4"/>
      <c r="PDN162" s="4"/>
      <c r="PDO162" s="4"/>
      <c r="PDP162" s="4"/>
      <c r="PDQ162" s="4"/>
      <c r="PDR162" s="4"/>
      <c r="PDS162" s="4"/>
      <c r="PDT162" s="4"/>
      <c r="PDU162" s="4"/>
      <c r="PDV162" s="4"/>
      <c r="PDW162" s="4"/>
      <c r="PDX162" s="4"/>
      <c r="PDY162" s="4"/>
      <c r="PDZ162" s="4"/>
      <c r="PEA162" s="4"/>
      <c r="PEB162" s="4"/>
      <c r="PEC162" s="4"/>
      <c r="PED162" s="4"/>
      <c r="PEE162" s="4"/>
      <c r="PEF162" s="4"/>
      <c r="PEG162" s="4"/>
      <c r="PEH162" s="4"/>
      <c r="PEI162" s="4"/>
      <c r="PEJ162" s="4"/>
      <c r="PEK162" s="4"/>
      <c r="PEL162" s="4"/>
      <c r="PEM162" s="4"/>
      <c r="PEN162" s="4"/>
      <c r="PEO162" s="4"/>
      <c r="PEP162" s="4"/>
      <c r="PEQ162" s="4"/>
      <c r="PER162" s="4"/>
      <c r="PES162" s="4"/>
      <c r="PET162" s="4"/>
      <c r="PEU162" s="4"/>
      <c r="PEV162" s="4"/>
      <c r="PEW162" s="4"/>
      <c r="PEX162" s="4"/>
      <c r="PEY162" s="4"/>
      <c r="PEZ162" s="4"/>
      <c r="PFA162" s="4"/>
      <c r="PFB162" s="4"/>
      <c r="PFC162" s="4"/>
      <c r="PFD162" s="4"/>
      <c r="PFE162" s="4"/>
      <c r="PFF162" s="4"/>
      <c r="PFG162" s="4"/>
      <c r="PFH162" s="4"/>
      <c r="PFI162" s="4"/>
      <c r="PFJ162" s="4"/>
      <c r="PFK162" s="4"/>
      <c r="PFL162" s="4"/>
      <c r="PFM162" s="4"/>
      <c r="PFN162" s="4"/>
      <c r="PFO162" s="4"/>
      <c r="PFP162" s="4"/>
      <c r="PFQ162" s="4"/>
      <c r="PFR162" s="4"/>
      <c r="PFS162" s="4"/>
      <c r="PFT162" s="4"/>
      <c r="PFU162" s="4"/>
      <c r="PFV162" s="4"/>
      <c r="PFW162" s="4"/>
      <c r="PFX162" s="4"/>
      <c r="PFY162" s="4"/>
      <c r="PFZ162" s="4"/>
      <c r="PGA162" s="4"/>
      <c r="PGB162" s="4"/>
      <c r="PGC162" s="4"/>
      <c r="PGD162" s="4"/>
      <c r="PGE162" s="4"/>
      <c r="PGF162" s="4"/>
      <c r="PGG162" s="4"/>
      <c r="PGH162" s="4"/>
      <c r="PGI162" s="4"/>
      <c r="PGJ162" s="4"/>
      <c r="PGK162" s="4"/>
      <c r="PGL162" s="4"/>
      <c r="PGM162" s="4"/>
      <c r="PGN162" s="4"/>
      <c r="PGO162" s="4"/>
      <c r="PGP162" s="4"/>
      <c r="PGQ162" s="4"/>
      <c r="PGR162" s="4"/>
      <c r="PGS162" s="4"/>
      <c r="PGT162" s="4"/>
      <c r="PGU162" s="4"/>
      <c r="PGV162" s="4"/>
      <c r="PGW162" s="4"/>
      <c r="PGX162" s="4"/>
      <c r="PGY162" s="4"/>
      <c r="PGZ162" s="4"/>
      <c r="PHA162" s="4"/>
      <c r="PHB162" s="4"/>
      <c r="PHC162" s="4"/>
      <c r="PHD162" s="4"/>
      <c r="PHE162" s="4"/>
      <c r="PHF162" s="4"/>
      <c r="PHG162" s="4"/>
      <c r="PHH162" s="4"/>
      <c r="PHI162" s="4"/>
      <c r="PHJ162" s="4"/>
      <c r="PHK162" s="4"/>
      <c r="PHL162" s="4"/>
      <c r="PHM162" s="4"/>
      <c r="PHN162" s="4"/>
      <c r="PHO162" s="4"/>
      <c r="PHP162" s="4"/>
      <c r="PHQ162" s="4"/>
      <c r="PHR162" s="4"/>
      <c r="PHS162" s="4"/>
      <c r="PHT162" s="4"/>
      <c r="PHU162" s="4"/>
      <c r="PHV162" s="4"/>
      <c r="PHW162" s="4"/>
      <c r="PHX162" s="4"/>
      <c r="PHY162" s="4"/>
      <c r="PHZ162" s="4"/>
      <c r="PIA162" s="4"/>
      <c r="PIB162" s="4"/>
      <c r="PIC162" s="4"/>
      <c r="PID162" s="4"/>
      <c r="PIE162" s="4"/>
      <c r="PIF162" s="4"/>
      <c r="PIG162" s="4"/>
      <c r="PIH162" s="4"/>
      <c r="PII162" s="4"/>
      <c r="PIJ162" s="4"/>
      <c r="PIK162" s="4"/>
      <c r="PIL162" s="4"/>
      <c r="PIM162" s="4"/>
      <c r="PIN162" s="4"/>
      <c r="PIO162" s="4"/>
      <c r="PIP162" s="4"/>
      <c r="PIQ162" s="4"/>
      <c r="PIR162" s="4"/>
      <c r="PIS162" s="4"/>
      <c r="PIT162" s="4"/>
      <c r="PIU162" s="4"/>
      <c r="PIV162" s="4"/>
      <c r="PIW162" s="4"/>
      <c r="PIX162" s="4"/>
      <c r="PIY162" s="4"/>
      <c r="PIZ162" s="4"/>
      <c r="PJA162" s="4"/>
      <c r="PJB162" s="4"/>
      <c r="PJC162" s="4"/>
      <c r="PJD162" s="4"/>
      <c r="PJE162" s="4"/>
      <c r="PJF162" s="4"/>
      <c r="PJG162" s="4"/>
      <c r="PJH162" s="4"/>
      <c r="PJI162" s="4"/>
      <c r="PJJ162" s="4"/>
      <c r="PJK162" s="4"/>
      <c r="PJL162" s="4"/>
      <c r="PJM162" s="4"/>
      <c r="PJN162" s="4"/>
      <c r="PJO162" s="4"/>
      <c r="PJP162" s="4"/>
      <c r="PJQ162" s="4"/>
      <c r="PJR162" s="4"/>
      <c r="PJS162" s="4"/>
      <c r="PJT162" s="4"/>
      <c r="PJU162" s="4"/>
      <c r="PJV162" s="4"/>
      <c r="PJW162" s="4"/>
      <c r="PJX162" s="4"/>
      <c r="PJY162" s="4"/>
      <c r="PJZ162" s="4"/>
      <c r="PKA162" s="4"/>
      <c r="PKB162" s="4"/>
      <c r="PKC162" s="4"/>
      <c r="PKD162" s="4"/>
      <c r="PKE162" s="4"/>
      <c r="PKF162" s="4"/>
      <c r="PKG162" s="4"/>
      <c r="PKH162" s="4"/>
      <c r="PKI162" s="4"/>
      <c r="PKJ162" s="4"/>
      <c r="PKK162" s="4"/>
      <c r="PKL162" s="4"/>
      <c r="PKM162" s="4"/>
      <c r="PKN162" s="4"/>
      <c r="PKO162" s="4"/>
      <c r="PKP162" s="4"/>
      <c r="PKQ162" s="4"/>
      <c r="PKR162" s="4"/>
      <c r="PKS162" s="4"/>
      <c r="PKT162" s="4"/>
      <c r="PKU162" s="4"/>
      <c r="PKV162" s="4"/>
      <c r="PKW162" s="4"/>
      <c r="PKX162" s="4"/>
      <c r="PKY162" s="4"/>
      <c r="PKZ162" s="4"/>
      <c r="PLA162" s="4"/>
      <c r="PLB162" s="4"/>
      <c r="PLC162" s="4"/>
      <c r="PLD162" s="4"/>
      <c r="PLE162" s="4"/>
      <c r="PLF162" s="4"/>
      <c r="PLG162" s="4"/>
      <c r="PLH162" s="4"/>
      <c r="PLI162" s="4"/>
      <c r="PLJ162" s="4"/>
      <c r="PLK162" s="4"/>
      <c r="PLL162" s="4"/>
      <c r="PLM162" s="4"/>
      <c r="PLN162" s="4"/>
      <c r="PLO162" s="4"/>
      <c r="PLP162" s="4"/>
      <c r="PLQ162" s="4"/>
      <c r="PLR162" s="4"/>
      <c r="PLS162" s="4"/>
      <c r="PLT162" s="4"/>
      <c r="PLU162" s="4"/>
      <c r="PLV162" s="4"/>
      <c r="PLW162" s="4"/>
      <c r="PLX162" s="4"/>
      <c r="PLY162" s="4"/>
      <c r="PLZ162" s="4"/>
      <c r="PMA162" s="4"/>
      <c r="PMB162" s="4"/>
      <c r="PMC162" s="4"/>
      <c r="PMD162" s="4"/>
      <c r="PME162" s="4"/>
      <c r="PMF162" s="4"/>
      <c r="PMG162" s="4"/>
      <c r="PMH162" s="4"/>
      <c r="PMI162" s="4"/>
      <c r="PMJ162" s="4"/>
      <c r="PMK162" s="4"/>
      <c r="PML162" s="4"/>
      <c r="PMM162" s="4"/>
      <c r="PMN162" s="4"/>
      <c r="PMO162" s="4"/>
      <c r="PMP162" s="4"/>
      <c r="PMQ162" s="4"/>
      <c r="PMR162" s="4"/>
      <c r="PMS162" s="4"/>
      <c r="PMT162" s="4"/>
      <c r="PMU162" s="4"/>
      <c r="PMV162" s="4"/>
      <c r="PMW162" s="4"/>
      <c r="PMX162" s="4"/>
      <c r="PMY162" s="4"/>
      <c r="PMZ162" s="4"/>
      <c r="PNA162" s="4"/>
      <c r="PNB162" s="4"/>
      <c r="PNC162" s="4"/>
      <c r="PND162" s="4"/>
      <c r="PNE162" s="4"/>
      <c r="PNF162" s="4"/>
      <c r="PNG162" s="4"/>
      <c r="PNH162" s="4"/>
      <c r="PNI162" s="4"/>
      <c r="PNJ162" s="4"/>
      <c r="PNK162" s="4"/>
      <c r="PNL162" s="4"/>
      <c r="PNM162" s="4"/>
      <c r="PNN162" s="4"/>
      <c r="PNO162" s="4"/>
      <c r="PNP162" s="4"/>
      <c r="PNQ162" s="4"/>
      <c r="PNR162" s="4"/>
      <c r="PNS162" s="4"/>
      <c r="PNT162" s="4"/>
      <c r="PNU162" s="4"/>
      <c r="PNV162" s="4"/>
      <c r="PNW162" s="4"/>
      <c r="PNX162" s="4"/>
      <c r="PNY162" s="4"/>
      <c r="PNZ162" s="4"/>
      <c r="POA162" s="4"/>
      <c r="POB162" s="4"/>
      <c r="POC162" s="4"/>
      <c r="POD162" s="4"/>
      <c r="POE162" s="4"/>
      <c r="POF162" s="4"/>
      <c r="POG162" s="4"/>
      <c r="POH162" s="4"/>
      <c r="POI162" s="4"/>
      <c r="POJ162" s="4"/>
      <c r="POK162" s="4"/>
      <c r="POL162" s="4"/>
      <c r="POM162" s="4"/>
      <c r="PON162" s="4"/>
      <c r="POO162" s="4"/>
      <c r="POP162" s="4"/>
      <c r="POQ162" s="4"/>
      <c r="POR162" s="4"/>
      <c r="POS162" s="4"/>
      <c r="POT162" s="4"/>
      <c r="POU162" s="4"/>
      <c r="POV162" s="4"/>
      <c r="POW162" s="4"/>
      <c r="POX162" s="4"/>
      <c r="POY162" s="4"/>
      <c r="POZ162" s="4"/>
      <c r="PPA162" s="4"/>
      <c r="PPB162" s="4"/>
      <c r="PPC162" s="4"/>
      <c r="PPD162" s="4"/>
      <c r="PPE162" s="4"/>
      <c r="PPF162" s="4"/>
      <c r="PPG162" s="4"/>
      <c r="PPH162" s="4"/>
      <c r="PPI162" s="4"/>
      <c r="PPJ162" s="4"/>
      <c r="PPK162" s="4"/>
      <c r="PPL162" s="4"/>
      <c r="PPM162" s="4"/>
      <c r="PPN162" s="4"/>
      <c r="PPO162" s="4"/>
      <c r="PPP162" s="4"/>
      <c r="PPQ162" s="4"/>
      <c r="PPR162" s="4"/>
      <c r="PPS162" s="4"/>
      <c r="PPT162" s="4"/>
      <c r="PPU162" s="4"/>
      <c r="PPV162" s="4"/>
      <c r="PPW162" s="4"/>
      <c r="PPX162" s="4"/>
      <c r="PPY162" s="4"/>
      <c r="PPZ162" s="4"/>
      <c r="PQA162" s="4"/>
      <c r="PQB162" s="4"/>
      <c r="PQC162" s="4"/>
      <c r="PQD162" s="4"/>
      <c r="PQE162" s="4"/>
      <c r="PQF162" s="4"/>
      <c r="PQG162" s="4"/>
      <c r="PQH162" s="4"/>
      <c r="PQI162" s="4"/>
      <c r="PQJ162" s="4"/>
      <c r="PQK162" s="4"/>
      <c r="PQL162" s="4"/>
      <c r="PQM162" s="4"/>
      <c r="PQN162" s="4"/>
      <c r="PQO162" s="4"/>
      <c r="PQP162" s="4"/>
      <c r="PQQ162" s="4"/>
      <c r="PQR162" s="4"/>
      <c r="PQS162" s="4"/>
      <c r="PQT162" s="4"/>
      <c r="PQU162" s="4"/>
      <c r="PQV162" s="4"/>
      <c r="PQW162" s="4"/>
      <c r="PQX162" s="4"/>
      <c r="PQY162" s="4"/>
      <c r="PQZ162" s="4"/>
      <c r="PRA162" s="4"/>
      <c r="PRB162" s="4"/>
      <c r="PRC162" s="4"/>
      <c r="PRD162" s="4"/>
      <c r="PRE162" s="4"/>
      <c r="PRF162" s="4"/>
      <c r="PRG162" s="4"/>
      <c r="PRH162" s="4"/>
      <c r="PRI162" s="4"/>
      <c r="PRJ162" s="4"/>
      <c r="PRK162" s="4"/>
      <c r="PRL162" s="4"/>
      <c r="PRM162" s="4"/>
      <c r="PRN162" s="4"/>
      <c r="PRO162" s="4"/>
      <c r="PRP162" s="4"/>
      <c r="PRQ162" s="4"/>
      <c r="PRR162" s="4"/>
      <c r="PRS162" s="4"/>
      <c r="PRT162" s="4"/>
      <c r="PRU162" s="4"/>
      <c r="PRV162" s="4"/>
      <c r="PRW162" s="4"/>
      <c r="PRX162" s="4"/>
      <c r="PRY162" s="4"/>
      <c r="PRZ162" s="4"/>
      <c r="PSA162" s="4"/>
      <c r="PSB162" s="4"/>
      <c r="PSC162" s="4"/>
      <c r="PSD162" s="4"/>
      <c r="PSE162" s="4"/>
      <c r="PSF162" s="4"/>
      <c r="PSG162" s="4"/>
      <c r="PSH162" s="4"/>
      <c r="PSI162" s="4"/>
      <c r="PSJ162" s="4"/>
      <c r="PSK162" s="4"/>
      <c r="PSL162" s="4"/>
      <c r="PSM162" s="4"/>
      <c r="PSN162" s="4"/>
      <c r="PSO162" s="4"/>
      <c r="PSP162" s="4"/>
      <c r="PSQ162" s="4"/>
      <c r="PSR162" s="4"/>
      <c r="PSS162" s="4"/>
      <c r="PST162" s="4"/>
      <c r="PSU162" s="4"/>
      <c r="PSV162" s="4"/>
      <c r="PSW162" s="4"/>
      <c r="PSX162" s="4"/>
      <c r="PSY162" s="4"/>
      <c r="PSZ162" s="4"/>
      <c r="PTA162" s="4"/>
      <c r="PTB162" s="4"/>
      <c r="PTC162" s="4"/>
      <c r="PTD162" s="4"/>
      <c r="PTE162" s="4"/>
      <c r="PTF162" s="4"/>
      <c r="PTG162" s="4"/>
      <c r="PTH162" s="4"/>
      <c r="PTI162" s="4"/>
      <c r="PTJ162" s="4"/>
      <c r="PTK162" s="4"/>
      <c r="PTL162" s="4"/>
      <c r="PTM162" s="4"/>
      <c r="PTN162" s="4"/>
      <c r="PTO162" s="4"/>
      <c r="PTP162" s="4"/>
      <c r="PTQ162" s="4"/>
      <c r="PTR162" s="4"/>
      <c r="PTS162" s="4"/>
      <c r="PTT162" s="4"/>
      <c r="PTU162" s="4"/>
      <c r="PTV162" s="4"/>
      <c r="PTW162" s="4"/>
      <c r="PTX162" s="4"/>
      <c r="PTY162" s="4"/>
      <c r="PTZ162" s="4"/>
      <c r="PUA162" s="4"/>
      <c r="PUB162" s="4"/>
      <c r="PUC162" s="4"/>
      <c r="PUD162" s="4"/>
      <c r="PUE162" s="4"/>
      <c r="PUF162" s="4"/>
      <c r="PUG162" s="4"/>
      <c r="PUH162" s="4"/>
      <c r="PUI162" s="4"/>
      <c r="PUJ162" s="4"/>
      <c r="PUK162" s="4"/>
      <c r="PUL162" s="4"/>
      <c r="PUM162" s="4"/>
      <c r="PUN162" s="4"/>
      <c r="PUO162" s="4"/>
      <c r="PUP162" s="4"/>
      <c r="PUQ162" s="4"/>
      <c r="PUR162" s="4"/>
      <c r="PUS162" s="4"/>
      <c r="PUT162" s="4"/>
      <c r="PUU162" s="4"/>
      <c r="PUV162" s="4"/>
      <c r="PUW162" s="4"/>
      <c r="PUX162" s="4"/>
      <c r="PUY162" s="4"/>
      <c r="PUZ162" s="4"/>
      <c r="PVA162" s="4"/>
      <c r="PVB162" s="4"/>
      <c r="PVC162" s="4"/>
      <c r="PVD162" s="4"/>
      <c r="PVE162" s="4"/>
      <c r="PVF162" s="4"/>
      <c r="PVG162" s="4"/>
      <c r="PVH162" s="4"/>
      <c r="PVI162" s="4"/>
      <c r="PVJ162" s="4"/>
      <c r="PVK162" s="4"/>
      <c r="PVL162" s="4"/>
      <c r="PVM162" s="4"/>
      <c r="PVN162" s="4"/>
      <c r="PVO162" s="4"/>
      <c r="PVP162" s="4"/>
      <c r="PVQ162" s="4"/>
      <c r="PVR162" s="4"/>
      <c r="PVS162" s="4"/>
      <c r="PVT162" s="4"/>
      <c r="PVU162" s="4"/>
      <c r="PVV162" s="4"/>
      <c r="PVW162" s="4"/>
      <c r="PVX162" s="4"/>
      <c r="PVY162" s="4"/>
      <c r="PVZ162" s="4"/>
      <c r="PWA162" s="4"/>
      <c r="PWB162" s="4"/>
      <c r="PWC162" s="4"/>
      <c r="PWD162" s="4"/>
      <c r="PWE162" s="4"/>
      <c r="PWF162" s="4"/>
      <c r="PWG162" s="4"/>
      <c r="PWH162" s="4"/>
      <c r="PWI162" s="4"/>
      <c r="PWJ162" s="4"/>
      <c r="PWK162" s="4"/>
      <c r="PWL162" s="4"/>
      <c r="PWM162" s="4"/>
      <c r="PWN162" s="4"/>
      <c r="PWO162" s="4"/>
      <c r="PWP162" s="4"/>
      <c r="PWQ162" s="4"/>
      <c r="PWR162" s="4"/>
      <c r="PWS162" s="4"/>
      <c r="PWT162" s="4"/>
      <c r="PWU162" s="4"/>
      <c r="PWV162" s="4"/>
      <c r="PWW162" s="4"/>
      <c r="PWX162" s="4"/>
      <c r="PWY162" s="4"/>
      <c r="PWZ162" s="4"/>
      <c r="PXA162" s="4"/>
      <c r="PXB162" s="4"/>
      <c r="PXC162" s="4"/>
      <c r="PXD162" s="4"/>
      <c r="PXE162" s="4"/>
      <c r="PXF162" s="4"/>
      <c r="PXG162" s="4"/>
      <c r="PXH162" s="4"/>
      <c r="PXI162" s="4"/>
      <c r="PXJ162" s="4"/>
      <c r="PXK162" s="4"/>
      <c r="PXL162" s="4"/>
      <c r="PXM162" s="4"/>
      <c r="PXN162" s="4"/>
      <c r="PXO162" s="4"/>
      <c r="PXP162" s="4"/>
      <c r="PXQ162" s="4"/>
      <c r="PXR162" s="4"/>
      <c r="PXS162" s="4"/>
      <c r="PXT162" s="4"/>
      <c r="PXU162" s="4"/>
      <c r="PXV162" s="4"/>
      <c r="PXW162" s="4"/>
      <c r="PXX162" s="4"/>
      <c r="PXY162" s="4"/>
      <c r="PXZ162" s="4"/>
      <c r="PYA162" s="4"/>
      <c r="PYB162" s="4"/>
      <c r="PYC162" s="4"/>
      <c r="PYD162" s="4"/>
      <c r="PYE162" s="4"/>
      <c r="PYF162" s="4"/>
      <c r="PYG162" s="4"/>
      <c r="PYH162" s="4"/>
      <c r="PYI162" s="4"/>
      <c r="PYJ162" s="4"/>
      <c r="PYK162" s="4"/>
      <c r="PYL162" s="4"/>
      <c r="PYM162" s="4"/>
      <c r="PYN162" s="4"/>
      <c r="PYO162" s="4"/>
      <c r="PYP162" s="4"/>
      <c r="PYQ162" s="4"/>
      <c r="PYR162" s="4"/>
      <c r="PYS162" s="4"/>
      <c r="PYT162" s="4"/>
      <c r="PYU162" s="4"/>
      <c r="PYV162" s="4"/>
      <c r="PYW162" s="4"/>
      <c r="PYX162" s="4"/>
      <c r="PYY162" s="4"/>
      <c r="PYZ162" s="4"/>
      <c r="PZA162" s="4"/>
      <c r="PZB162" s="4"/>
      <c r="PZC162" s="4"/>
      <c r="PZD162" s="4"/>
      <c r="PZE162" s="4"/>
      <c r="PZF162" s="4"/>
      <c r="PZG162" s="4"/>
      <c r="PZH162" s="4"/>
      <c r="PZI162" s="4"/>
      <c r="PZJ162" s="4"/>
      <c r="PZK162" s="4"/>
      <c r="PZL162" s="4"/>
      <c r="PZM162" s="4"/>
      <c r="PZN162" s="4"/>
      <c r="PZO162" s="4"/>
      <c r="PZP162" s="4"/>
      <c r="PZQ162" s="4"/>
      <c r="PZR162" s="4"/>
      <c r="PZS162" s="4"/>
      <c r="PZT162" s="4"/>
      <c r="PZU162" s="4"/>
      <c r="PZV162" s="4"/>
      <c r="PZW162" s="4"/>
      <c r="PZX162" s="4"/>
      <c r="PZY162" s="4"/>
      <c r="PZZ162" s="4"/>
      <c r="QAA162" s="4"/>
      <c r="QAB162" s="4"/>
      <c r="QAC162" s="4"/>
      <c r="QAD162" s="4"/>
      <c r="QAE162" s="4"/>
      <c r="QAF162" s="4"/>
      <c r="QAG162" s="4"/>
      <c r="QAH162" s="4"/>
      <c r="QAI162" s="4"/>
      <c r="QAJ162" s="4"/>
      <c r="QAK162" s="4"/>
      <c r="QAL162" s="4"/>
      <c r="QAM162" s="4"/>
      <c r="QAN162" s="4"/>
      <c r="QAO162" s="4"/>
      <c r="QAP162" s="4"/>
      <c r="QAQ162" s="4"/>
      <c r="QAR162" s="4"/>
      <c r="QAS162" s="4"/>
      <c r="QAT162" s="4"/>
      <c r="QAU162" s="4"/>
      <c r="QAV162" s="4"/>
      <c r="QAW162" s="4"/>
      <c r="QAX162" s="4"/>
      <c r="QAY162" s="4"/>
      <c r="QAZ162" s="4"/>
      <c r="QBA162" s="4"/>
      <c r="QBB162" s="4"/>
      <c r="QBC162" s="4"/>
      <c r="QBD162" s="4"/>
      <c r="QBE162" s="4"/>
      <c r="QBF162" s="4"/>
      <c r="QBG162" s="4"/>
      <c r="QBH162" s="4"/>
      <c r="QBI162" s="4"/>
      <c r="QBJ162" s="4"/>
      <c r="QBK162" s="4"/>
      <c r="QBL162" s="4"/>
      <c r="QBM162" s="4"/>
      <c r="QBN162" s="4"/>
      <c r="QBO162" s="4"/>
      <c r="QBP162" s="4"/>
      <c r="QBQ162" s="4"/>
      <c r="QBR162" s="4"/>
      <c r="QBS162" s="4"/>
      <c r="QBT162" s="4"/>
      <c r="QBU162" s="4"/>
      <c r="QBV162" s="4"/>
      <c r="QBW162" s="4"/>
      <c r="QBX162" s="4"/>
      <c r="QBY162" s="4"/>
      <c r="QBZ162" s="4"/>
      <c r="QCA162" s="4"/>
      <c r="QCB162" s="4"/>
      <c r="QCC162" s="4"/>
      <c r="QCD162" s="4"/>
      <c r="QCE162" s="4"/>
      <c r="QCF162" s="4"/>
      <c r="QCG162" s="4"/>
      <c r="QCH162" s="4"/>
      <c r="QCI162" s="4"/>
      <c r="QCJ162" s="4"/>
      <c r="QCK162" s="4"/>
      <c r="QCL162" s="4"/>
      <c r="QCM162" s="4"/>
      <c r="QCN162" s="4"/>
      <c r="QCO162" s="4"/>
      <c r="QCP162" s="4"/>
      <c r="QCQ162" s="4"/>
      <c r="QCR162" s="4"/>
      <c r="QCS162" s="4"/>
      <c r="QCT162" s="4"/>
      <c r="QCU162" s="4"/>
      <c r="QCV162" s="4"/>
      <c r="QCW162" s="4"/>
      <c r="QCX162" s="4"/>
      <c r="QCY162" s="4"/>
      <c r="QCZ162" s="4"/>
      <c r="QDA162" s="4"/>
      <c r="QDB162" s="4"/>
      <c r="QDC162" s="4"/>
      <c r="QDD162" s="4"/>
      <c r="QDE162" s="4"/>
      <c r="QDF162" s="4"/>
      <c r="QDG162" s="4"/>
      <c r="QDH162" s="4"/>
      <c r="QDI162" s="4"/>
      <c r="QDJ162" s="4"/>
      <c r="QDK162" s="4"/>
      <c r="QDL162" s="4"/>
      <c r="QDM162" s="4"/>
      <c r="QDN162" s="4"/>
      <c r="QDO162" s="4"/>
      <c r="QDP162" s="4"/>
      <c r="QDQ162" s="4"/>
      <c r="QDR162" s="4"/>
      <c r="QDS162" s="4"/>
      <c r="QDT162" s="4"/>
      <c r="QDU162" s="4"/>
      <c r="QDV162" s="4"/>
      <c r="QDW162" s="4"/>
      <c r="QDX162" s="4"/>
      <c r="QDY162" s="4"/>
      <c r="QDZ162" s="4"/>
      <c r="QEA162" s="4"/>
      <c r="QEB162" s="4"/>
      <c r="QEC162" s="4"/>
      <c r="QED162" s="4"/>
      <c r="QEE162" s="4"/>
      <c r="QEF162" s="4"/>
      <c r="QEG162" s="4"/>
      <c r="QEH162" s="4"/>
      <c r="QEI162" s="4"/>
      <c r="QEJ162" s="4"/>
      <c r="QEK162" s="4"/>
      <c r="QEL162" s="4"/>
      <c r="QEM162" s="4"/>
      <c r="QEN162" s="4"/>
      <c r="QEO162" s="4"/>
      <c r="QEP162" s="4"/>
      <c r="QEQ162" s="4"/>
      <c r="QER162" s="4"/>
      <c r="QES162" s="4"/>
      <c r="QET162" s="4"/>
      <c r="QEU162" s="4"/>
      <c r="QEV162" s="4"/>
      <c r="QEW162" s="4"/>
      <c r="QEX162" s="4"/>
      <c r="QEY162" s="4"/>
      <c r="QEZ162" s="4"/>
      <c r="QFA162" s="4"/>
      <c r="QFB162" s="4"/>
      <c r="QFC162" s="4"/>
      <c r="QFD162" s="4"/>
      <c r="QFE162" s="4"/>
      <c r="QFF162" s="4"/>
      <c r="QFG162" s="4"/>
      <c r="QFH162" s="4"/>
      <c r="QFI162" s="4"/>
      <c r="QFJ162" s="4"/>
      <c r="QFK162" s="4"/>
      <c r="QFL162" s="4"/>
      <c r="QFM162" s="4"/>
      <c r="QFN162" s="4"/>
      <c r="QFO162" s="4"/>
      <c r="QFP162" s="4"/>
      <c r="QFQ162" s="4"/>
      <c r="QFR162" s="4"/>
      <c r="QFS162" s="4"/>
      <c r="QFT162" s="4"/>
      <c r="QFU162" s="4"/>
      <c r="QFV162" s="4"/>
      <c r="QFW162" s="4"/>
      <c r="QFX162" s="4"/>
      <c r="QFY162" s="4"/>
      <c r="QFZ162" s="4"/>
      <c r="QGA162" s="4"/>
      <c r="QGB162" s="4"/>
      <c r="QGC162" s="4"/>
      <c r="QGD162" s="4"/>
      <c r="QGE162" s="4"/>
      <c r="QGF162" s="4"/>
      <c r="QGG162" s="4"/>
      <c r="QGH162" s="4"/>
      <c r="QGI162" s="4"/>
      <c r="QGJ162" s="4"/>
      <c r="QGK162" s="4"/>
      <c r="QGL162" s="4"/>
      <c r="QGM162" s="4"/>
      <c r="QGN162" s="4"/>
      <c r="QGO162" s="4"/>
      <c r="QGP162" s="4"/>
      <c r="QGQ162" s="4"/>
      <c r="QGR162" s="4"/>
      <c r="QGS162" s="4"/>
      <c r="QGT162" s="4"/>
      <c r="QGU162" s="4"/>
      <c r="QGV162" s="4"/>
      <c r="QGW162" s="4"/>
      <c r="QGX162" s="4"/>
      <c r="QGY162" s="4"/>
      <c r="QGZ162" s="4"/>
      <c r="QHA162" s="4"/>
      <c r="QHB162" s="4"/>
      <c r="QHC162" s="4"/>
      <c r="QHD162" s="4"/>
      <c r="QHE162" s="4"/>
      <c r="QHF162" s="4"/>
      <c r="QHG162" s="4"/>
      <c r="QHH162" s="4"/>
      <c r="QHI162" s="4"/>
      <c r="QHJ162" s="4"/>
      <c r="QHK162" s="4"/>
      <c r="QHL162" s="4"/>
      <c r="QHM162" s="4"/>
      <c r="QHN162" s="4"/>
      <c r="QHO162" s="4"/>
      <c r="QHP162" s="4"/>
      <c r="QHQ162" s="4"/>
      <c r="QHR162" s="4"/>
      <c r="QHS162" s="4"/>
      <c r="QHT162" s="4"/>
      <c r="QHU162" s="4"/>
      <c r="QHV162" s="4"/>
      <c r="QHW162" s="4"/>
      <c r="QHX162" s="4"/>
      <c r="QHY162" s="4"/>
      <c r="QHZ162" s="4"/>
      <c r="QIA162" s="4"/>
      <c r="QIB162" s="4"/>
      <c r="QIC162" s="4"/>
      <c r="QID162" s="4"/>
      <c r="QIE162" s="4"/>
      <c r="QIF162" s="4"/>
      <c r="QIG162" s="4"/>
      <c r="QIH162" s="4"/>
      <c r="QII162" s="4"/>
      <c r="QIJ162" s="4"/>
      <c r="QIK162" s="4"/>
      <c r="QIL162" s="4"/>
      <c r="QIM162" s="4"/>
      <c r="QIN162" s="4"/>
      <c r="QIO162" s="4"/>
      <c r="QIP162" s="4"/>
      <c r="QIQ162" s="4"/>
      <c r="QIR162" s="4"/>
      <c r="QIS162" s="4"/>
      <c r="QIT162" s="4"/>
      <c r="QIU162" s="4"/>
      <c r="QIV162" s="4"/>
      <c r="QIW162" s="4"/>
      <c r="QIX162" s="4"/>
      <c r="QIY162" s="4"/>
      <c r="QIZ162" s="4"/>
      <c r="QJA162" s="4"/>
      <c r="QJB162" s="4"/>
      <c r="QJC162" s="4"/>
      <c r="QJD162" s="4"/>
      <c r="QJE162" s="4"/>
      <c r="QJF162" s="4"/>
      <c r="QJG162" s="4"/>
      <c r="QJH162" s="4"/>
      <c r="QJI162" s="4"/>
      <c r="QJJ162" s="4"/>
      <c r="QJK162" s="4"/>
      <c r="QJL162" s="4"/>
      <c r="QJM162" s="4"/>
      <c r="QJN162" s="4"/>
      <c r="QJO162" s="4"/>
      <c r="QJP162" s="4"/>
      <c r="QJQ162" s="4"/>
      <c r="QJR162" s="4"/>
      <c r="QJS162" s="4"/>
      <c r="QJT162" s="4"/>
      <c r="QJU162" s="4"/>
      <c r="QJV162" s="4"/>
      <c r="QJW162" s="4"/>
      <c r="QJX162" s="4"/>
      <c r="QJY162" s="4"/>
      <c r="QJZ162" s="4"/>
      <c r="QKA162" s="4"/>
      <c r="QKB162" s="4"/>
      <c r="QKC162" s="4"/>
      <c r="QKD162" s="4"/>
      <c r="QKE162" s="4"/>
      <c r="QKF162" s="4"/>
      <c r="QKG162" s="4"/>
      <c r="QKH162" s="4"/>
      <c r="QKI162" s="4"/>
      <c r="QKJ162" s="4"/>
      <c r="QKK162" s="4"/>
      <c r="QKL162" s="4"/>
      <c r="QKM162" s="4"/>
      <c r="QKN162" s="4"/>
      <c r="QKO162" s="4"/>
      <c r="QKP162" s="4"/>
      <c r="QKQ162" s="4"/>
      <c r="QKR162" s="4"/>
      <c r="QKS162" s="4"/>
      <c r="QKT162" s="4"/>
      <c r="QKU162" s="4"/>
      <c r="QKV162" s="4"/>
      <c r="QKW162" s="4"/>
      <c r="QKX162" s="4"/>
      <c r="QKY162" s="4"/>
      <c r="QKZ162" s="4"/>
      <c r="QLA162" s="4"/>
      <c r="QLB162" s="4"/>
      <c r="QLC162" s="4"/>
      <c r="QLD162" s="4"/>
      <c r="QLE162" s="4"/>
      <c r="QLF162" s="4"/>
      <c r="QLG162" s="4"/>
      <c r="QLH162" s="4"/>
      <c r="QLI162" s="4"/>
      <c r="QLJ162" s="4"/>
      <c r="QLK162" s="4"/>
      <c r="QLL162" s="4"/>
      <c r="QLM162" s="4"/>
      <c r="QLN162" s="4"/>
      <c r="QLO162" s="4"/>
      <c r="QLP162" s="4"/>
      <c r="QLQ162" s="4"/>
      <c r="QLR162" s="4"/>
      <c r="QLS162" s="4"/>
      <c r="QLT162" s="4"/>
      <c r="QLU162" s="4"/>
      <c r="QLV162" s="4"/>
      <c r="QLW162" s="4"/>
      <c r="QLX162" s="4"/>
      <c r="QLY162" s="4"/>
      <c r="QLZ162" s="4"/>
      <c r="QMA162" s="4"/>
      <c r="QMB162" s="4"/>
      <c r="QMC162" s="4"/>
      <c r="QMD162" s="4"/>
      <c r="QME162" s="4"/>
      <c r="QMF162" s="4"/>
      <c r="QMG162" s="4"/>
      <c r="QMH162" s="4"/>
      <c r="QMI162" s="4"/>
      <c r="QMJ162" s="4"/>
      <c r="QMK162" s="4"/>
      <c r="QML162" s="4"/>
      <c r="QMM162" s="4"/>
      <c r="QMN162" s="4"/>
      <c r="QMO162" s="4"/>
      <c r="QMP162" s="4"/>
      <c r="QMQ162" s="4"/>
      <c r="QMR162" s="4"/>
      <c r="QMS162" s="4"/>
      <c r="QMT162" s="4"/>
      <c r="QMU162" s="4"/>
      <c r="QMV162" s="4"/>
      <c r="QMW162" s="4"/>
      <c r="QMX162" s="4"/>
      <c r="QMY162" s="4"/>
      <c r="QMZ162" s="4"/>
      <c r="QNA162" s="4"/>
      <c r="QNB162" s="4"/>
      <c r="QNC162" s="4"/>
      <c r="QND162" s="4"/>
      <c r="QNE162" s="4"/>
      <c r="QNF162" s="4"/>
      <c r="QNG162" s="4"/>
      <c r="QNH162" s="4"/>
      <c r="QNI162" s="4"/>
      <c r="QNJ162" s="4"/>
      <c r="QNK162" s="4"/>
      <c r="QNL162" s="4"/>
      <c r="QNM162" s="4"/>
      <c r="QNN162" s="4"/>
      <c r="QNO162" s="4"/>
      <c r="QNP162" s="4"/>
      <c r="QNQ162" s="4"/>
      <c r="QNR162" s="4"/>
      <c r="QNS162" s="4"/>
      <c r="QNT162" s="4"/>
      <c r="QNU162" s="4"/>
      <c r="QNV162" s="4"/>
      <c r="QNW162" s="4"/>
      <c r="QNX162" s="4"/>
      <c r="QNY162" s="4"/>
      <c r="QNZ162" s="4"/>
      <c r="QOA162" s="4"/>
      <c r="QOB162" s="4"/>
      <c r="QOC162" s="4"/>
      <c r="QOD162" s="4"/>
      <c r="QOE162" s="4"/>
      <c r="QOF162" s="4"/>
      <c r="QOG162" s="4"/>
      <c r="QOH162" s="4"/>
      <c r="QOI162" s="4"/>
      <c r="QOJ162" s="4"/>
      <c r="QOK162" s="4"/>
      <c r="QOL162" s="4"/>
      <c r="QOM162" s="4"/>
      <c r="QON162" s="4"/>
      <c r="QOO162" s="4"/>
      <c r="QOP162" s="4"/>
      <c r="QOQ162" s="4"/>
      <c r="QOR162" s="4"/>
      <c r="QOS162" s="4"/>
      <c r="QOT162" s="4"/>
      <c r="QOU162" s="4"/>
      <c r="QOV162" s="4"/>
      <c r="QOW162" s="4"/>
      <c r="QOX162" s="4"/>
      <c r="QOY162" s="4"/>
      <c r="QOZ162" s="4"/>
      <c r="QPA162" s="4"/>
      <c r="QPB162" s="4"/>
      <c r="QPC162" s="4"/>
      <c r="QPD162" s="4"/>
      <c r="QPE162" s="4"/>
      <c r="QPF162" s="4"/>
      <c r="QPG162" s="4"/>
      <c r="QPH162" s="4"/>
      <c r="QPI162" s="4"/>
      <c r="QPJ162" s="4"/>
      <c r="QPK162" s="4"/>
      <c r="QPL162" s="4"/>
      <c r="QPM162" s="4"/>
      <c r="QPN162" s="4"/>
      <c r="QPO162" s="4"/>
      <c r="QPP162" s="4"/>
      <c r="QPQ162" s="4"/>
      <c r="QPR162" s="4"/>
      <c r="QPS162" s="4"/>
      <c r="QPT162" s="4"/>
      <c r="QPU162" s="4"/>
      <c r="QPV162" s="4"/>
      <c r="QPW162" s="4"/>
      <c r="QPX162" s="4"/>
      <c r="QPY162" s="4"/>
      <c r="QPZ162" s="4"/>
      <c r="QQA162" s="4"/>
      <c r="QQB162" s="4"/>
      <c r="QQC162" s="4"/>
      <c r="QQD162" s="4"/>
      <c r="QQE162" s="4"/>
      <c r="QQF162" s="4"/>
      <c r="QQG162" s="4"/>
      <c r="QQH162" s="4"/>
      <c r="QQI162" s="4"/>
      <c r="QQJ162" s="4"/>
      <c r="QQK162" s="4"/>
      <c r="QQL162" s="4"/>
      <c r="QQM162" s="4"/>
      <c r="QQN162" s="4"/>
      <c r="QQO162" s="4"/>
      <c r="QQP162" s="4"/>
      <c r="QQQ162" s="4"/>
      <c r="QQR162" s="4"/>
      <c r="QQS162" s="4"/>
      <c r="QQT162" s="4"/>
      <c r="QQU162" s="4"/>
      <c r="QQV162" s="4"/>
      <c r="QQW162" s="4"/>
      <c r="QQX162" s="4"/>
      <c r="QQY162" s="4"/>
      <c r="QQZ162" s="4"/>
      <c r="QRA162" s="4"/>
      <c r="QRB162" s="4"/>
      <c r="QRC162" s="4"/>
      <c r="QRD162" s="4"/>
      <c r="QRE162" s="4"/>
      <c r="QRF162" s="4"/>
      <c r="QRG162" s="4"/>
      <c r="QRH162" s="4"/>
      <c r="QRI162" s="4"/>
      <c r="QRJ162" s="4"/>
      <c r="QRK162" s="4"/>
      <c r="QRL162" s="4"/>
      <c r="QRM162" s="4"/>
      <c r="QRN162" s="4"/>
      <c r="QRO162" s="4"/>
      <c r="QRP162" s="4"/>
      <c r="QRQ162" s="4"/>
      <c r="QRR162" s="4"/>
      <c r="QRS162" s="4"/>
      <c r="QRT162" s="4"/>
      <c r="QRU162" s="4"/>
      <c r="QRV162" s="4"/>
      <c r="QRW162" s="4"/>
      <c r="QRX162" s="4"/>
      <c r="QRY162" s="4"/>
      <c r="QRZ162" s="4"/>
      <c r="QSA162" s="4"/>
      <c r="QSB162" s="4"/>
      <c r="QSC162" s="4"/>
      <c r="QSD162" s="4"/>
      <c r="QSE162" s="4"/>
      <c r="QSF162" s="4"/>
      <c r="QSG162" s="4"/>
      <c r="QSH162" s="4"/>
      <c r="QSI162" s="4"/>
      <c r="QSJ162" s="4"/>
      <c r="QSK162" s="4"/>
      <c r="QSL162" s="4"/>
      <c r="QSM162" s="4"/>
      <c r="QSN162" s="4"/>
      <c r="QSO162" s="4"/>
      <c r="QSP162" s="4"/>
      <c r="QSQ162" s="4"/>
      <c r="QSR162" s="4"/>
      <c r="QSS162" s="4"/>
      <c r="QST162" s="4"/>
      <c r="QSU162" s="4"/>
      <c r="QSV162" s="4"/>
      <c r="QSW162" s="4"/>
      <c r="QSX162" s="4"/>
      <c r="QSY162" s="4"/>
      <c r="QSZ162" s="4"/>
      <c r="QTA162" s="4"/>
      <c r="QTB162" s="4"/>
      <c r="QTC162" s="4"/>
      <c r="QTD162" s="4"/>
      <c r="QTE162" s="4"/>
      <c r="QTF162" s="4"/>
      <c r="QTG162" s="4"/>
      <c r="QTH162" s="4"/>
      <c r="QTI162" s="4"/>
      <c r="QTJ162" s="4"/>
      <c r="QTK162" s="4"/>
      <c r="QTL162" s="4"/>
      <c r="QTM162" s="4"/>
      <c r="QTN162" s="4"/>
      <c r="QTO162" s="4"/>
      <c r="QTP162" s="4"/>
      <c r="QTQ162" s="4"/>
      <c r="QTR162" s="4"/>
      <c r="QTS162" s="4"/>
      <c r="QTT162" s="4"/>
      <c r="QTU162" s="4"/>
      <c r="QTV162" s="4"/>
      <c r="QTW162" s="4"/>
      <c r="QTX162" s="4"/>
      <c r="QTY162" s="4"/>
      <c r="QTZ162" s="4"/>
      <c r="QUA162" s="4"/>
      <c r="QUB162" s="4"/>
      <c r="QUC162" s="4"/>
      <c r="QUD162" s="4"/>
      <c r="QUE162" s="4"/>
      <c r="QUF162" s="4"/>
      <c r="QUG162" s="4"/>
      <c r="QUH162" s="4"/>
      <c r="QUI162" s="4"/>
      <c r="QUJ162" s="4"/>
      <c r="QUK162" s="4"/>
      <c r="QUL162" s="4"/>
      <c r="QUM162" s="4"/>
      <c r="QUN162" s="4"/>
      <c r="QUO162" s="4"/>
      <c r="QUP162" s="4"/>
      <c r="QUQ162" s="4"/>
      <c r="QUR162" s="4"/>
      <c r="QUS162" s="4"/>
      <c r="QUT162" s="4"/>
      <c r="QUU162" s="4"/>
      <c r="QUV162" s="4"/>
      <c r="QUW162" s="4"/>
      <c r="QUX162" s="4"/>
      <c r="QUY162" s="4"/>
      <c r="QUZ162" s="4"/>
      <c r="QVA162" s="4"/>
      <c r="QVB162" s="4"/>
      <c r="QVC162" s="4"/>
      <c r="QVD162" s="4"/>
      <c r="QVE162" s="4"/>
      <c r="QVF162" s="4"/>
      <c r="QVG162" s="4"/>
      <c r="QVH162" s="4"/>
      <c r="QVI162" s="4"/>
      <c r="QVJ162" s="4"/>
      <c r="QVK162" s="4"/>
      <c r="QVL162" s="4"/>
      <c r="QVM162" s="4"/>
      <c r="QVN162" s="4"/>
      <c r="QVO162" s="4"/>
      <c r="QVP162" s="4"/>
      <c r="QVQ162" s="4"/>
      <c r="QVR162" s="4"/>
      <c r="QVS162" s="4"/>
      <c r="QVT162" s="4"/>
      <c r="QVU162" s="4"/>
      <c r="QVV162" s="4"/>
      <c r="QVW162" s="4"/>
      <c r="QVX162" s="4"/>
      <c r="QVY162" s="4"/>
      <c r="QVZ162" s="4"/>
      <c r="QWA162" s="4"/>
      <c r="QWB162" s="4"/>
      <c r="QWC162" s="4"/>
      <c r="QWD162" s="4"/>
      <c r="QWE162" s="4"/>
      <c r="QWF162" s="4"/>
      <c r="QWG162" s="4"/>
      <c r="QWH162" s="4"/>
      <c r="QWI162" s="4"/>
      <c r="QWJ162" s="4"/>
      <c r="QWK162" s="4"/>
      <c r="QWL162" s="4"/>
      <c r="QWM162" s="4"/>
      <c r="QWN162" s="4"/>
      <c r="QWO162" s="4"/>
      <c r="QWP162" s="4"/>
      <c r="QWQ162" s="4"/>
      <c r="QWR162" s="4"/>
      <c r="QWS162" s="4"/>
      <c r="QWT162" s="4"/>
      <c r="QWU162" s="4"/>
      <c r="QWV162" s="4"/>
      <c r="QWW162" s="4"/>
      <c r="QWX162" s="4"/>
      <c r="QWY162" s="4"/>
      <c r="QWZ162" s="4"/>
      <c r="QXA162" s="4"/>
      <c r="QXB162" s="4"/>
      <c r="QXC162" s="4"/>
      <c r="QXD162" s="4"/>
      <c r="QXE162" s="4"/>
      <c r="QXF162" s="4"/>
      <c r="QXG162" s="4"/>
      <c r="QXH162" s="4"/>
      <c r="QXI162" s="4"/>
      <c r="QXJ162" s="4"/>
      <c r="QXK162" s="4"/>
      <c r="QXL162" s="4"/>
      <c r="QXM162" s="4"/>
      <c r="QXN162" s="4"/>
      <c r="QXO162" s="4"/>
      <c r="QXP162" s="4"/>
      <c r="QXQ162" s="4"/>
      <c r="QXR162" s="4"/>
      <c r="QXS162" s="4"/>
      <c r="QXT162" s="4"/>
      <c r="QXU162" s="4"/>
      <c r="QXV162" s="4"/>
      <c r="QXW162" s="4"/>
      <c r="QXX162" s="4"/>
      <c r="QXY162" s="4"/>
      <c r="QXZ162" s="4"/>
      <c r="QYA162" s="4"/>
      <c r="QYB162" s="4"/>
      <c r="QYC162" s="4"/>
      <c r="QYD162" s="4"/>
      <c r="QYE162" s="4"/>
      <c r="QYF162" s="4"/>
      <c r="QYG162" s="4"/>
      <c r="QYH162" s="4"/>
      <c r="QYI162" s="4"/>
      <c r="QYJ162" s="4"/>
      <c r="QYK162" s="4"/>
      <c r="QYL162" s="4"/>
      <c r="QYM162" s="4"/>
      <c r="QYN162" s="4"/>
      <c r="QYO162" s="4"/>
      <c r="QYP162" s="4"/>
      <c r="QYQ162" s="4"/>
      <c r="QYR162" s="4"/>
      <c r="QYS162" s="4"/>
      <c r="QYT162" s="4"/>
      <c r="QYU162" s="4"/>
      <c r="QYV162" s="4"/>
      <c r="QYW162" s="4"/>
      <c r="QYX162" s="4"/>
      <c r="QYY162" s="4"/>
      <c r="QYZ162" s="4"/>
      <c r="QZA162" s="4"/>
      <c r="QZB162" s="4"/>
      <c r="QZC162" s="4"/>
      <c r="QZD162" s="4"/>
      <c r="QZE162" s="4"/>
      <c r="QZF162" s="4"/>
      <c r="QZG162" s="4"/>
      <c r="QZH162" s="4"/>
      <c r="QZI162" s="4"/>
      <c r="QZJ162" s="4"/>
      <c r="QZK162" s="4"/>
      <c r="QZL162" s="4"/>
      <c r="QZM162" s="4"/>
      <c r="QZN162" s="4"/>
      <c r="QZO162" s="4"/>
      <c r="QZP162" s="4"/>
      <c r="QZQ162" s="4"/>
      <c r="QZR162" s="4"/>
      <c r="QZS162" s="4"/>
      <c r="QZT162" s="4"/>
      <c r="QZU162" s="4"/>
      <c r="QZV162" s="4"/>
      <c r="QZW162" s="4"/>
      <c r="QZX162" s="4"/>
      <c r="QZY162" s="4"/>
      <c r="QZZ162" s="4"/>
      <c r="RAA162" s="4"/>
      <c r="RAB162" s="4"/>
      <c r="RAC162" s="4"/>
      <c r="RAD162" s="4"/>
      <c r="RAE162" s="4"/>
      <c r="RAF162" s="4"/>
      <c r="RAG162" s="4"/>
      <c r="RAH162" s="4"/>
      <c r="RAI162" s="4"/>
      <c r="RAJ162" s="4"/>
      <c r="RAK162" s="4"/>
      <c r="RAL162" s="4"/>
      <c r="RAM162" s="4"/>
      <c r="RAN162" s="4"/>
      <c r="RAO162" s="4"/>
      <c r="RAP162" s="4"/>
      <c r="RAQ162" s="4"/>
      <c r="RAR162" s="4"/>
      <c r="RAS162" s="4"/>
      <c r="RAT162" s="4"/>
      <c r="RAU162" s="4"/>
      <c r="RAV162" s="4"/>
      <c r="RAW162" s="4"/>
      <c r="RAX162" s="4"/>
      <c r="RAY162" s="4"/>
      <c r="RAZ162" s="4"/>
      <c r="RBA162" s="4"/>
      <c r="RBB162" s="4"/>
      <c r="RBC162" s="4"/>
      <c r="RBD162" s="4"/>
      <c r="RBE162" s="4"/>
      <c r="RBF162" s="4"/>
      <c r="RBG162" s="4"/>
      <c r="RBH162" s="4"/>
      <c r="RBI162" s="4"/>
      <c r="RBJ162" s="4"/>
      <c r="RBK162" s="4"/>
      <c r="RBL162" s="4"/>
      <c r="RBM162" s="4"/>
      <c r="RBN162" s="4"/>
      <c r="RBO162" s="4"/>
      <c r="RBP162" s="4"/>
      <c r="RBQ162" s="4"/>
      <c r="RBR162" s="4"/>
      <c r="RBS162" s="4"/>
      <c r="RBT162" s="4"/>
      <c r="RBU162" s="4"/>
      <c r="RBV162" s="4"/>
      <c r="RBW162" s="4"/>
      <c r="RBX162" s="4"/>
      <c r="RBY162" s="4"/>
      <c r="RBZ162" s="4"/>
      <c r="RCA162" s="4"/>
      <c r="RCB162" s="4"/>
      <c r="RCC162" s="4"/>
      <c r="RCD162" s="4"/>
      <c r="RCE162" s="4"/>
      <c r="RCF162" s="4"/>
      <c r="RCG162" s="4"/>
      <c r="RCH162" s="4"/>
      <c r="RCI162" s="4"/>
      <c r="RCJ162" s="4"/>
      <c r="RCK162" s="4"/>
      <c r="RCL162" s="4"/>
      <c r="RCM162" s="4"/>
      <c r="RCN162" s="4"/>
      <c r="RCO162" s="4"/>
      <c r="RCP162" s="4"/>
      <c r="RCQ162" s="4"/>
      <c r="RCR162" s="4"/>
      <c r="RCS162" s="4"/>
      <c r="RCT162" s="4"/>
      <c r="RCU162" s="4"/>
      <c r="RCV162" s="4"/>
      <c r="RCW162" s="4"/>
      <c r="RCX162" s="4"/>
      <c r="RCY162" s="4"/>
      <c r="RCZ162" s="4"/>
      <c r="RDA162" s="4"/>
      <c r="RDB162" s="4"/>
      <c r="RDC162" s="4"/>
      <c r="RDD162" s="4"/>
      <c r="RDE162" s="4"/>
      <c r="RDF162" s="4"/>
      <c r="RDG162" s="4"/>
      <c r="RDH162" s="4"/>
      <c r="RDI162" s="4"/>
      <c r="RDJ162" s="4"/>
      <c r="RDK162" s="4"/>
      <c r="RDL162" s="4"/>
      <c r="RDM162" s="4"/>
      <c r="RDN162" s="4"/>
      <c r="RDO162" s="4"/>
      <c r="RDP162" s="4"/>
      <c r="RDQ162" s="4"/>
      <c r="RDR162" s="4"/>
      <c r="RDS162" s="4"/>
      <c r="RDT162" s="4"/>
      <c r="RDU162" s="4"/>
      <c r="RDV162" s="4"/>
      <c r="RDW162" s="4"/>
      <c r="RDX162" s="4"/>
      <c r="RDY162" s="4"/>
      <c r="RDZ162" s="4"/>
      <c r="REA162" s="4"/>
      <c r="REB162" s="4"/>
      <c r="REC162" s="4"/>
      <c r="RED162" s="4"/>
      <c r="REE162" s="4"/>
      <c r="REF162" s="4"/>
      <c r="REG162" s="4"/>
      <c r="REH162" s="4"/>
      <c r="REI162" s="4"/>
      <c r="REJ162" s="4"/>
      <c r="REK162" s="4"/>
      <c r="REL162" s="4"/>
      <c r="REM162" s="4"/>
      <c r="REN162" s="4"/>
      <c r="REO162" s="4"/>
      <c r="REP162" s="4"/>
      <c r="REQ162" s="4"/>
      <c r="RER162" s="4"/>
      <c r="RES162" s="4"/>
      <c r="RET162" s="4"/>
      <c r="REU162" s="4"/>
      <c r="REV162" s="4"/>
      <c r="REW162" s="4"/>
      <c r="REX162" s="4"/>
      <c r="REY162" s="4"/>
      <c r="REZ162" s="4"/>
      <c r="RFA162" s="4"/>
      <c r="RFB162" s="4"/>
      <c r="RFC162" s="4"/>
      <c r="RFD162" s="4"/>
      <c r="RFE162" s="4"/>
      <c r="RFF162" s="4"/>
      <c r="RFG162" s="4"/>
      <c r="RFH162" s="4"/>
      <c r="RFI162" s="4"/>
      <c r="RFJ162" s="4"/>
      <c r="RFK162" s="4"/>
      <c r="RFL162" s="4"/>
      <c r="RFM162" s="4"/>
      <c r="RFN162" s="4"/>
      <c r="RFO162" s="4"/>
      <c r="RFP162" s="4"/>
      <c r="RFQ162" s="4"/>
      <c r="RFR162" s="4"/>
      <c r="RFS162" s="4"/>
      <c r="RFT162" s="4"/>
      <c r="RFU162" s="4"/>
      <c r="RFV162" s="4"/>
      <c r="RFW162" s="4"/>
      <c r="RFX162" s="4"/>
      <c r="RFY162" s="4"/>
      <c r="RFZ162" s="4"/>
      <c r="RGA162" s="4"/>
      <c r="RGB162" s="4"/>
      <c r="RGC162" s="4"/>
      <c r="RGD162" s="4"/>
      <c r="RGE162" s="4"/>
      <c r="RGF162" s="4"/>
      <c r="RGG162" s="4"/>
      <c r="RGH162" s="4"/>
      <c r="RGI162" s="4"/>
      <c r="RGJ162" s="4"/>
      <c r="RGK162" s="4"/>
      <c r="RGL162" s="4"/>
      <c r="RGM162" s="4"/>
      <c r="RGN162" s="4"/>
      <c r="RGO162" s="4"/>
      <c r="RGP162" s="4"/>
      <c r="RGQ162" s="4"/>
      <c r="RGR162" s="4"/>
      <c r="RGS162" s="4"/>
      <c r="RGT162" s="4"/>
      <c r="RGU162" s="4"/>
      <c r="RGV162" s="4"/>
      <c r="RGW162" s="4"/>
      <c r="RGX162" s="4"/>
      <c r="RGY162" s="4"/>
      <c r="RGZ162" s="4"/>
      <c r="RHA162" s="4"/>
      <c r="RHB162" s="4"/>
      <c r="RHC162" s="4"/>
      <c r="RHD162" s="4"/>
      <c r="RHE162" s="4"/>
      <c r="RHF162" s="4"/>
      <c r="RHG162" s="4"/>
      <c r="RHH162" s="4"/>
      <c r="RHI162" s="4"/>
      <c r="RHJ162" s="4"/>
      <c r="RHK162" s="4"/>
      <c r="RHL162" s="4"/>
      <c r="RHM162" s="4"/>
      <c r="RHN162" s="4"/>
      <c r="RHO162" s="4"/>
      <c r="RHP162" s="4"/>
      <c r="RHQ162" s="4"/>
      <c r="RHR162" s="4"/>
      <c r="RHS162" s="4"/>
      <c r="RHT162" s="4"/>
      <c r="RHU162" s="4"/>
      <c r="RHV162" s="4"/>
      <c r="RHW162" s="4"/>
      <c r="RHX162" s="4"/>
      <c r="RHY162" s="4"/>
      <c r="RHZ162" s="4"/>
      <c r="RIA162" s="4"/>
      <c r="RIB162" s="4"/>
      <c r="RIC162" s="4"/>
      <c r="RID162" s="4"/>
      <c r="RIE162" s="4"/>
      <c r="RIF162" s="4"/>
      <c r="RIG162" s="4"/>
      <c r="RIH162" s="4"/>
      <c r="RII162" s="4"/>
      <c r="RIJ162" s="4"/>
      <c r="RIK162" s="4"/>
      <c r="RIL162" s="4"/>
      <c r="RIM162" s="4"/>
      <c r="RIN162" s="4"/>
      <c r="RIO162" s="4"/>
      <c r="RIP162" s="4"/>
      <c r="RIQ162" s="4"/>
      <c r="RIR162" s="4"/>
      <c r="RIS162" s="4"/>
      <c r="RIT162" s="4"/>
      <c r="RIU162" s="4"/>
      <c r="RIV162" s="4"/>
      <c r="RIW162" s="4"/>
      <c r="RIX162" s="4"/>
      <c r="RIY162" s="4"/>
      <c r="RIZ162" s="4"/>
      <c r="RJA162" s="4"/>
      <c r="RJB162" s="4"/>
      <c r="RJC162" s="4"/>
      <c r="RJD162" s="4"/>
      <c r="RJE162" s="4"/>
      <c r="RJF162" s="4"/>
      <c r="RJG162" s="4"/>
      <c r="RJH162" s="4"/>
      <c r="RJI162" s="4"/>
      <c r="RJJ162" s="4"/>
      <c r="RJK162" s="4"/>
      <c r="RJL162" s="4"/>
      <c r="RJM162" s="4"/>
      <c r="RJN162" s="4"/>
      <c r="RJO162" s="4"/>
      <c r="RJP162" s="4"/>
      <c r="RJQ162" s="4"/>
      <c r="RJR162" s="4"/>
      <c r="RJS162" s="4"/>
      <c r="RJT162" s="4"/>
      <c r="RJU162" s="4"/>
      <c r="RJV162" s="4"/>
      <c r="RJW162" s="4"/>
      <c r="RJX162" s="4"/>
      <c r="RJY162" s="4"/>
      <c r="RJZ162" s="4"/>
      <c r="RKA162" s="4"/>
      <c r="RKB162" s="4"/>
      <c r="RKC162" s="4"/>
      <c r="RKD162" s="4"/>
      <c r="RKE162" s="4"/>
      <c r="RKF162" s="4"/>
      <c r="RKG162" s="4"/>
      <c r="RKH162" s="4"/>
      <c r="RKI162" s="4"/>
      <c r="RKJ162" s="4"/>
      <c r="RKK162" s="4"/>
      <c r="RKL162" s="4"/>
      <c r="RKM162" s="4"/>
      <c r="RKN162" s="4"/>
      <c r="RKO162" s="4"/>
      <c r="RKP162" s="4"/>
      <c r="RKQ162" s="4"/>
      <c r="RKR162" s="4"/>
      <c r="RKS162" s="4"/>
      <c r="RKT162" s="4"/>
      <c r="RKU162" s="4"/>
      <c r="RKV162" s="4"/>
      <c r="RKW162" s="4"/>
      <c r="RKX162" s="4"/>
      <c r="RKY162" s="4"/>
      <c r="RKZ162" s="4"/>
      <c r="RLA162" s="4"/>
      <c r="RLB162" s="4"/>
      <c r="RLC162" s="4"/>
      <c r="RLD162" s="4"/>
      <c r="RLE162" s="4"/>
      <c r="RLF162" s="4"/>
      <c r="RLG162" s="4"/>
      <c r="RLH162" s="4"/>
      <c r="RLI162" s="4"/>
      <c r="RLJ162" s="4"/>
      <c r="RLK162" s="4"/>
      <c r="RLL162" s="4"/>
      <c r="RLM162" s="4"/>
      <c r="RLN162" s="4"/>
      <c r="RLO162" s="4"/>
      <c r="RLP162" s="4"/>
      <c r="RLQ162" s="4"/>
      <c r="RLR162" s="4"/>
      <c r="RLS162" s="4"/>
      <c r="RLT162" s="4"/>
      <c r="RLU162" s="4"/>
      <c r="RLV162" s="4"/>
      <c r="RLW162" s="4"/>
      <c r="RLX162" s="4"/>
      <c r="RLY162" s="4"/>
      <c r="RLZ162" s="4"/>
      <c r="RMA162" s="4"/>
      <c r="RMB162" s="4"/>
      <c r="RMC162" s="4"/>
      <c r="RMD162" s="4"/>
      <c r="RME162" s="4"/>
      <c r="RMF162" s="4"/>
      <c r="RMG162" s="4"/>
      <c r="RMH162" s="4"/>
      <c r="RMI162" s="4"/>
      <c r="RMJ162" s="4"/>
      <c r="RMK162" s="4"/>
      <c r="RML162" s="4"/>
      <c r="RMM162" s="4"/>
      <c r="RMN162" s="4"/>
      <c r="RMO162" s="4"/>
      <c r="RMP162" s="4"/>
      <c r="RMQ162" s="4"/>
      <c r="RMR162" s="4"/>
      <c r="RMS162" s="4"/>
      <c r="RMT162" s="4"/>
      <c r="RMU162" s="4"/>
      <c r="RMV162" s="4"/>
      <c r="RMW162" s="4"/>
      <c r="RMX162" s="4"/>
      <c r="RMY162" s="4"/>
      <c r="RMZ162" s="4"/>
      <c r="RNA162" s="4"/>
      <c r="RNB162" s="4"/>
      <c r="RNC162" s="4"/>
      <c r="RND162" s="4"/>
      <c r="RNE162" s="4"/>
      <c r="RNF162" s="4"/>
      <c r="RNG162" s="4"/>
      <c r="RNH162" s="4"/>
      <c r="RNI162" s="4"/>
      <c r="RNJ162" s="4"/>
      <c r="RNK162" s="4"/>
      <c r="RNL162" s="4"/>
      <c r="RNM162" s="4"/>
      <c r="RNN162" s="4"/>
      <c r="RNO162" s="4"/>
      <c r="RNP162" s="4"/>
      <c r="RNQ162" s="4"/>
      <c r="RNR162" s="4"/>
      <c r="RNS162" s="4"/>
      <c r="RNT162" s="4"/>
      <c r="RNU162" s="4"/>
      <c r="RNV162" s="4"/>
      <c r="RNW162" s="4"/>
      <c r="RNX162" s="4"/>
      <c r="RNY162" s="4"/>
      <c r="RNZ162" s="4"/>
      <c r="ROA162" s="4"/>
      <c r="ROB162" s="4"/>
      <c r="ROC162" s="4"/>
      <c r="ROD162" s="4"/>
      <c r="ROE162" s="4"/>
      <c r="ROF162" s="4"/>
      <c r="ROG162" s="4"/>
      <c r="ROH162" s="4"/>
      <c r="ROI162" s="4"/>
      <c r="ROJ162" s="4"/>
      <c r="ROK162" s="4"/>
      <c r="ROL162" s="4"/>
      <c r="ROM162" s="4"/>
      <c r="RON162" s="4"/>
      <c r="ROO162" s="4"/>
      <c r="ROP162" s="4"/>
      <c r="ROQ162" s="4"/>
      <c r="ROR162" s="4"/>
      <c r="ROS162" s="4"/>
      <c r="ROT162" s="4"/>
      <c r="ROU162" s="4"/>
      <c r="ROV162" s="4"/>
      <c r="ROW162" s="4"/>
      <c r="ROX162" s="4"/>
      <c r="ROY162" s="4"/>
      <c r="ROZ162" s="4"/>
      <c r="RPA162" s="4"/>
      <c r="RPB162" s="4"/>
      <c r="RPC162" s="4"/>
      <c r="RPD162" s="4"/>
      <c r="RPE162" s="4"/>
      <c r="RPF162" s="4"/>
      <c r="RPG162" s="4"/>
      <c r="RPH162" s="4"/>
      <c r="RPI162" s="4"/>
      <c r="RPJ162" s="4"/>
      <c r="RPK162" s="4"/>
      <c r="RPL162" s="4"/>
      <c r="RPM162" s="4"/>
      <c r="RPN162" s="4"/>
      <c r="RPO162" s="4"/>
      <c r="RPP162" s="4"/>
      <c r="RPQ162" s="4"/>
      <c r="RPR162" s="4"/>
      <c r="RPS162" s="4"/>
      <c r="RPT162" s="4"/>
      <c r="RPU162" s="4"/>
      <c r="RPV162" s="4"/>
      <c r="RPW162" s="4"/>
      <c r="RPX162" s="4"/>
      <c r="RPY162" s="4"/>
      <c r="RPZ162" s="4"/>
      <c r="RQA162" s="4"/>
      <c r="RQB162" s="4"/>
      <c r="RQC162" s="4"/>
      <c r="RQD162" s="4"/>
      <c r="RQE162" s="4"/>
      <c r="RQF162" s="4"/>
      <c r="RQG162" s="4"/>
      <c r="RQH162" s="4"/>
      <c r="RQI162" s="4"/>
      <c r="RQJ162" s="4"/>
      <c r="RQK162" s="4"/>
      <c r="RQL162" s="4"/>
      <c r="RQM162" s="4"/>
      <c r="RQN162" s="4"/>
      <c r="RQO162" s="4"/>
      <c r="RQP162" s="4"/>
      <c r="RQQ162" s="4"/>
      <c r="RQR162" s="4"/>
      <c r="RQS162" s="4"/>
      <c r="RQT162" s="4"/>
      <c r="RQU162" s="4"/>
      <c r="RQV162" s="4"/>
      <c r="RQW162" s="4"/>
      <c r="RQX162" s="4"/>
      <c r="RQY162" s="4"/>
      <c r="RQZ162" s="4"/>
      <c r="RRA162" s="4"/>
      <c r="RRB162" s="4"/>
      <c r="RRC162" s="4"/>
      <c r="RRD162" s="4"/>
      <c r="RRE162" s="4"/>
      <c r="RRF162" s="4"/>
      <c r="RRG162" s="4"/>
      <c r="RRH162" s="4"/>
      <c r="RRI162" s="4"/>
      <c r="RRJ162" s="4"/>
      <c r="RRK162" s="4"/>
      <c r="RRL162" s="4"/>
      <c r="RRM162" s="4"/>
      <c r="RRN162" s="4"/>
      <c r="RRO162" s="4"/>
      <c r="RRP162" s="4"/>
      <c r="RRQ162" s="4"/>
      <c r="RRR162" s="4"/>
      <c r="RRS162" s="4"/>
      <c r="RRT162" s="4"/>
      <c r="RRU162" s="4"/>
      <c r="RRV162" s="4"/>
      <c r="RRW162" s="4"/>
      <c r="RRX162" s="4"/>
      <c r="RRY162" s="4"/>
      <c r="RRZ162" s="4"/>
      <c r="RSA162" s="4"/>
      <c r="RSB162" s="4"/>
      <c r="RSC162" s="4"/>
      <c r="RSD162" s="4"/>
      <c r="RSE162" s="4"/>
      <c r="RSF162" s="4"/>
      <c r="RSG162" s="4"/>
      <c r="RSH162" s="4"/>
      <c r="RSI162" s="4"/>
      <c r="RSJ162" s="4"/>
      <c r="RSK162" s="4"/>
      <c r="RSL162" s="4"/>
      <c r="RSM162" s="4"/>
      <c r="RSN162" s="4"/>
      <c r="RSO162" s="4"/>
      <c r="RSP162" s="4"/>
      <c r="RSQ162" s="4"/>
      <c r="RSR162" s="4"/>
      <c r="RSS162" s="4"/>
      <c r="RST162" s="4"/>
      <c r="RSU162" s="4"/>
      <c r="RSV162" s="4"/>
      <c r="RSW162" s="4"/>
      <c r="RSX162" s="4"/>
      <c r="RSY162" s="4"/>
      <c r="RSZ162" s="4"/>
      <c r="RTA162" s="4"/>
      <c r="RTB162" s="4"/>
      <c r="RTC162" s="4"/>
      <c r="RTD162" s="4"/>
      <c r="RTE162" s="4"/>
      <c r="RTF162" s="4"/>
      <c r="RTG162" s="4"/>
      <c r="RTH162" s="4"/>
      <c r="RTI162" s="4"/>
      <c r="RTJ162" s="4"/>
      <c r="RTK162" s="4"/>
      <c r="RTL162" s="4"/>
      <c r="RTM162" s="4"/>
      <c r="RTN162" s="4"/>
      <c r="RTO162" s="4"/>
      <c r="RTP162" s="4"/>
      <c r="RTQ162" s="4"/>
      <c r="RTR162" s="4"/>
      <c r="RTS162" s="4"/>
      <c r="RTT162" s="4"/>
      <c r="RTU162" s="4"/>
      <c r="RTV162" s="4"/>
      <c r="RTW162" s="4"/>
      <c r="RTX162" s="4"/>
      <c r="RTY162" s="4"/>
      <c r="RTZ162" s="4"/>
      <c r="RUA162" s="4"/>
      <c r="RUB162" s="4"/>
      <c r="RUC162" s="4"/>
      <c r="RUD162" s="4"/>
      <c r="RUE162" s="4"/>
      <c r="RUF162" s="4"/>
      <c r="RUG162" s="4"/>
      <c r="RUH162" s="4"/>
      <c r="RUI162" s="4"/>
      <c r="RUJ162" s="4"/>
      <c r="RUK162" s="4"/>
      <c r="RUL162" s="4"/>
      <c r="RUM162" s="4"/>
      <c r="RUN162" s="4"/>
      <c r="RUO162" s="4"/>
      <c r="RUP162" s="4"/>
      <c r="RUQ162" s="4"/>
      <c r="RUR162" s="4"/>
      <c r="RUS162" s="4"/>
      <c r="RUT162" s="4"/>
      <c r="RUU162" s="4"/>
      <c r="RUV162" s="4"/>
      <c r="RUW162" s="4"/>
      <c r="RUX162" s="4"/>
      <c r="RUY162" s="4"/>
      <c r="RUZ162" s="4"/>
      <c r="RVA162" s="4"/>
      <c r="RVB162" s="4"/>
      <c r="RVC162" s="4"/>
      <c r="RVD162" s="4"/>
      <c r="RVE162" s="4"/>
      <c r="RVF162" s="4"/>
      <c r="RVG162" s="4"/>
      <c r="RVH162" s="4"/>
      <c r="RVI162" s="4"/>
      <c r="RVJ162" s="4"/>
      <c r="RVK162" s="4"/>
      <c r="RVL162" s="4"/>
      <c r="RVM162" s="4"/>
      <c r="RVN162" s="4"/>
      <c r="RVO162" s="4"/>
      <c r="RVP162" s="4"/>
      <c r="RVQ162" s="4"/>
      <c r="RVR162" s="4"/>
      <c r="RVS162" s="4"/>
      <c r="RVT162" s="4"/>
      <c r="RVU162" s="4"/>
      <c r="RVV162" s="4"/>
      <c r="RVW162" s="4"/>
      <c r="RVX162" s="4"/>
      <c r="RVY162" s="4"/>
      <c r="RVZ162" s="4"/>
      <c r="RWA162" s="4"/>
      <c r="RWB162" s="4"/>
      <c r="RWC162" s="4"/>
      <c r="RWD162" s="4"/>
      <c r="RWE162" s="4"/>
      <c r="RWF162" s="4"/>
      <c r="RWG162" s="4"/>
      <c r="RWH162" s="4"/>
      <c r="RWI162" s="4"/>
      <c r="RWJ162" s="4"/>
      <c r="RWK162" s="4"/>
      <c r="RWL162" s="4"/>
      <c r="RWM162" s="4"/>
      <c r="RWN162" s="4"/>
      <c r="RWO162" s="4"/>
      <c r="RWP162" s="4"/>
      <c r="RWQ162" s="4"/>
      <c r="RWR162" s="4"/>
      <c r="RWS162" s="4"/>
      <c r="RWT162" s="4"/>
      <c r="RWU162" s="4"/>
      <c r="RWV162" s="4"/>
      <c r="RWW162" s="4"/>
      <c r="RWX162" s="4"/>
      <c r="RWY162" s="4"/>
      <c r="RWZ162" s="4"/>
      <c r="RXA162" s="4"/>
      <c r="RXB162" s="4"/>
      <c r="RXC162" s="4"/>
      <c r="RXD162" s="4"/>
      <c r="RXE162" s="4"/>
      <c r="RXF162" s="4"/>
      <c r="RXG162" s="4"/>
      <c r="RXH162" s="4"/>
      <c r="RXI162" s="4"/>
      <c r="RXJ162" s="4"/>
      <c r="RXK162" s="4"/>
      <c r="RXL162" s="4"/>
      <c r="RXM162" s="4"/>
      <c r="RXN162" s="4"/>
      <c r="RXO162" s="4"/>
      <c r="RXP162" s="4"/>
      <c r="RXQ162" s="4"/>
      <c r="RXR162" s="4"/>
      <c r="RXS162" s="4"/>
      <c r="RXT162" s="4"/>
      <c r="RXU162" s="4"/>
      <c r="RXV162" s="4"/>
      <c r="RXW162" s="4"/>
      <c r="RXX162" s="4"/>
      <c r="RXY162" s="4"/>
      <c r="RXZ162" s="4"/>
      <c r="RYA162" s="4"/>
      <c r="RYB162" s="4"/>
      <c r="RYC162" s="4"/>
      <c r="RYD162" s="4"/>
      <c r="RYE162" s="4"/>
      <c r="RYF162" s="4"/>
      <c r="RYG162" s="4"/>
      <c r="RYH162" s="4"/>
      <c r="RYI162" s="4"/>
      <c r="RYJ162" s="4"/>
      <c r="RYK162" s="4"/>
      <c r="RYL162" s="4"/>
      <c r="RYM162" s="4"/>
      <c r="RYN162" s="4"/>
      <c r="RYO162" s="4"/>
      <c r="RYP162" s="4"/>
      <c r="RYQ162" s="4"/>
      <c r="RYR162" s="4"/>
      <c r="RYS162" s="4"/>
      <c r="RYT162" s="4"/>
      <c r="RYU162" s="4"/>
      <c r="RYV162" s="4"/>
      <c r="RYW162" s="4"/>
      <c r="RYX162" s="4"/>
      <c r="RYY162" s="4"/>
      <c r="RYZ162" s="4"/>
      <c r="RZA162" s="4"/>
      <c r="RZB162" s="4"/>
      <c r="RZC162" s="4"/>
      <c r="RZD162" s="4"/>
      <c r="RZE162" s="4"/>
      <c r="RZF162" s="4"/>
      <c r="RZG162" s="4"/>
      <c r="RZH162" s="4"/>
      <c r="RZI162" s="4"/>
      <c r="RZJ162" s="4"/>
      <c r="RZK162" s="4"/>
      <c r="RZL162" s="4"/>
      <c r="RZM162" s="4"/>
      <c r="RZN162" s="4"/>
      <c r="RZO162" s="4"/>
      <c r="RZP162" s="4"/>
      <c r="RZQ162" s="4"/>
      <c r="RZR162" s="4"/>
      <c r="RZS162" s="4"/>
      <c r="RZT162" s="4"/>
      <c r="RZU162" s="4"/>
      <c r="RZV162" s="4"/>
      <c r="RZW162" s="4"/>
      <c r="RZX162" s="4"/>
      <c r="RZY162" s="4"/>
      <c r="RZZ162" s="4"/>
      <c r="SAA162" s="4"/>
      <c r="SAB162" s="4"/>
      <c r="SAC162" s="4"/>
      <c r="SAD162" s="4"/>
      <c r="SAE162" s="4"/>
      <c r="SAF162" s="4"/>
      <c r="SAG162" s="4"/>
      <c r="SAH162" s="4"/>
      <c r="SAI162" s="4"/>
      <c r="SAJ162" s="4"/>
      <c r="SAK162" s="4"/>
      <c r="SAL162" s="4"/>
      <c r="SAM162" s="4"/>
      <c r="SAN162" s="4"/>
      <c r="SAO162" s="4"/>
      <c r="SAP162" s="4"/>
      <c r="SAQ162" s="4"/>
      <c r="SAR162" s="4"/>
      <c r="SAS162" s="4"/>
      <c r="SAT162" s="4"/>
      <c r="SAU162" s="4"/>
      <c r="SAV162" s="4"/>
      <c r="SAW162" s="4"/>
      <c r="SAX162" s="4"/>
      <c r="SAY162" s="4"/>
      <c r="SAZ162" s="4"/>
      <c r="SBA162" s="4"/>
      <c r="SBB162" s="4"/>
      <c r="SBC162" s="4"/>
      <c r="SBD162" s="4"/>
      <c r="SBE162" s="4"/>
      <c r="SBF162" s="4"/>
      <c r="SBG162" s="4"/>
      <c r="SBH162" s="4"/>
      <c r="SBI162" s="4"/>
      <c r="SBJ162" s="4"/>
      <c r="SBK162" s="4"/>
      <c r="SBL162" s="4"/>
      <c r="SBM162" s="4"/>
      <c r="SBN162" s="4"/>
      <c r="SBO162" s="4"/>
      <c r="SBP162" s="4"/>
      <c r="SBQ162" s="4"/>
      <c r="SBR162" s="4"/>
      <c r="SBS162" s="4"/>
      <c r="SBT162" s="4"/>
      <c r="SBU162" s="4"/>
      <c r="SBV162" s="4"/>
      <c r="SBW162" s="4"/>
      <c r="SBX162" s="4"/>
      <c r="SBY162" s="4"/>
      <c r="SBZ162" s="4"/>
      <c r="SCA162" s="4"/>
      <c r="SCB162" s="4"/>
      <c r="SCC162" s="4"/>
      <c r="SCD162" s="4"/>
      <c r="SCE162" s="4"/>
      <c r="SCF162" s="4"/>
      <c r="SCG162" s="4"/>
      <c r="SCH162" s="4"/>
      <c r="SCI162" s="4"/>
      <c r="SCJ162" s="4"/>
      <c r="SCK162" s="4"/>
      <c r="SCL162" s="4"/>
      <c r="SCM162" s="4"/>
      <c r="SCN162" s="4"/>
      <c r="SCO162" s="4"/>
      <c r="SCP162" s="4"/>
      <c r="SCQ162" s="4"/>
      <c r="SCR162" s="4"/>
      <c r="SCS162" s="4"/>
      <c r="SCT162" s="4"/>
      <c r="SCU162" s="4"/>
      <c r="SCV162" s="4"/>
      <c r="SCW162" s="4"/>
      <c r="SCX162" s="4"/>
      <c r="SCY162" s="4"/>
      <c r="SCZ162" s="4"/>
      <c r="SDA162" s="4"/>
      <c r="SDB162" s="4"/>
      <c r="SDC162" s="4"/>
      <c r="SDD162" s="4"/>
      <c r="SDE162" s="4"/>
      <c r="SDF162" s="4"/>
      <c r="SDG162" s="4"/>
      <c r="SDH162" s="4"/>
      <c r="SDI162" s="4"/>
      <c r="SDJ162" s="4"/>
      <c r="SDK162" s="4"/>
      <c r="SDL162" s="4"/>
      <c r="SDM162" s="4"/>
      <c r="SDN162" s="4"/>
      <c r="SDO162" s="4"/>
      <c r="SDP162" s="4"/>
      <c r="SDQ162" s="4"/>
      <c r="SDR162" s="4"/>
      <c r="SDS162" s="4"/>
      <c r="SDT162" s="4"/>
      <c r="SDU162" s="4"/>
      <c r="SDV162" s="4"/>
      <c r="SDW162" s="4"/>
      <c r="SDX162" s="4"/>
      <c r="SDY162" s="4"/>
      <c r="SDZ162" s="4"/>
      <c r="SEA162" s="4"/>
      <c r="SEB162" s="4"/>
      <c r="SEC162" s="4"/>
      <c r="SED162" s="4"/>
      <c r="SEE162" s="4"/>
      <c r="SEF162" s="4"/>
      <c r="SEG162" s="4"/>
      <c r="SEH162" s="4"/>
      <c r="SEI162" s="4"/>
      <c r="SEJ162" s="4"/>
      <c r="SEK162" s="4"/>
      <c r="SEL162" s="4"/>
      <c r="SEM162" s="4"/>
      <c r="SEN162" s="4"/>
      <c r="SEO162" s="4"/>
      <c r="SEP162" s="4"/>
      <c r="SEQ162" s="4"/>
      <c r="SER162" s="4"/>
      <c r="SES162" s="4"/>
      <c r="SET162" s="4"/>
      <c r="SEU162" s="4"/>
      <c r="SEV162" s="4"/>
      <c r="SEW162" s="4"/>
      <c r="SEX162" s="4"/>
      <c r="SEY162" s="4"/>
      <c r="SEZ162" s="4"/>
      <c r="SFA162" s="4"/>
      <c r="SFB162" s="4"/>
      <c r="SFC162" s="4"/>
      <c r="SFD162" s="4"/>
      <c r="SFE162" s="4"/>
      <c r="SFF162" s="4"/>
      <c r="SFG162" s="4"/>
      <c r="SFH162" s="4"/>
      <c r="SFI162" s="4"/>
      <c r="SFJ162" s="4"/>
      <c r="SFK162" s="4"/>
      <c r="SFL162" s="4"/>
      <c r="SFM162" s="4"/>
      <c r="SFN162" s="4"/>
      <c r="SFO162" s="4"/>
      <c r="SFP162" s="4"/>
      <c r="SFQ162" s="4"/>
      <c r="SFR162" s="4"/>
      <c r="SFS162" s="4"/>
      <c r="SFT162" s="4"/>
      <c r="SFU162" s="4"/>
      <c r="SFV162" s="4"/>
      <c r="SFW162" s="4"/>
      <c r="SFX162" s="4"/>
      <c r="SFY162" s="4"/>
      <c r="SFZ162" s="4"/>
      <c r="SGA162" s="4"/>
      <c r="SGB162" s="4"/>
      <c r="SGC162" s="4"/>
      <c r="SGD162" s="4"/>
      <c r="SGE162" s="4"/>
      <c r="SGF162" s="4"/>
      <c r="SGG162" s="4"/>
      <c r="SGH162" s="4"/>
      <c r="SGI162" s="4"/>
      <c r="SGJ162" s="4"/>
      <c r="SGK162" s="4"/>
      <c r="SGL162" s="4"/>
      <c r="SGM162" s="4"/>
      <c r="SGN162" s="4"/>
      <c r="SGO162" s="4"/>
      <c r="SGP162" s="4"/>
      <c r="SGQ162" s="4"/>
      <c r="SGR162" s="4"/>
      <c r="SGS162" s="4"/>
      <c r="SGT162" s="4"/>
      <c r="SGU162" s="4"/>
      <c r="SGV162" s="4"/>
      <c r="SGW162" s="4"/>
      <c r="SGX162" s="4"/>
      <c r="SGY162" s="4"/>
      <c r="SGZ162" s="4"/>
      <c r="SHA162" s="4"/>
      <c r="SHB162" s="4"/>
      <c r="SHC162" s="4"/>
      <c r="SHD162" s="4"/>
      <c r="SHE162" s="4"/>
      <c r="SHF162" s="4"/>
      <c r="SHG162" s="4"/>
      <c r="SHH162" s="4"/>
      <c r="SHI162" s="4"/>
      <c r="SHJ162" s="4"/>
      <c r="SHK162" s="4"/>
      <c r="SHL162" s="4"/>
      <c r="SHM162" s="4"/>
      <c r="SHN162" s="4"/>
      <c r="SHO162" s="4"/>
      <c r="SHP162" s="4"/>
      <c r="SHQ162" s="4"/>
      <c r="SHR162" s="4"/>
      <c r="SHS162" s="4"/>
      <c r="SHT162" s="4"/>
      <c r="SHU162" s="4"/>
      <c r="SHV162" s="4"/>
      <c r="SHW162" s="4"/>
      <c r="SHX162" s="4"/>
      <c r="SHY162" s="4"/>
      <c r="SHZ162" s="4"/>
      <c r="SIA162" s="4"/>
      <c r="SIB162" s="4"/>
      <c r="SIC162" s="4"/>
      <c r="SID162" s="4"/>
      <c r="SIE162" s="4"/>
      <c r="SIF162" s="4"/>
      <c r="SIG162" s="4"/>
      <c r="SIH162" s="4"/>
      <c r="SII162" s="4"/>
      <c r="SIJ162" s="4"/>
      <c r="SIK162" s="4"/>
      <c r="SIL162" s="4"/>
      <c r="SIM162" s="4"/>
      <c r="SIN162" s="4"/>
      <c r="SIO162" s="4"/>
      <c r="SIP162" s="4"/>
      <c r="SIQ162" s="4"/>
      <c r="SIR162" s="4"/>
      <c r="SIS162" s="4"/>
      <c r="SIT162" s="4"/>
      <c r="SIU162" s="4"/>
      <c r="SIV162" s="4"/>
      <c r="SIW162" s="4"/>
      <c r="SIX162" s="4"/>
      <c r="SIY162" s="4"/>
      <c r="SIZ162" s="4"/>
      <c r="SJA162" s="4"/>
      <c r="SJB162" s="4"/>
      <c r="SJC162" s="4"/>
      <c r="SJD162" s="4"/>
      <c r="SJE162" s="4"/>
      <c r="SJF162" s="4"/>
      <c r="SJG162" s="4"/>
      <c r="SJH162" s="4"/>
      <c r="SJI162" s="4"/>
      <c r="SJJ162" s="4"/>
      <c r="SJK162" s="4"/>
      <c r="SJL162" s="4"/>
      <c r="SJM162" s="4"/>
      <c r="SJN162" s="4"/>
      <c r="SJO162" s="4"/>
      <c r="SJP162" s="4"/>
      <c r="SJQ162" s="4"/>
      <c r="SJR162" s="4"/>
      <c r="SJS162" s="4"/>
      <c r="SJT162" s="4"/>
      <c r="SJU162" s="4"/>
      <c r="SJV162" s="4"/>
      <c r="SJW162" s="4"/>
      <c r="SJX162" s="4"/>
      <c r="SJY162" s="4"/>
      <c r="SJZ162" s="4"/>
      <c r="SKA162" s="4"/>
      <c r="SKB162" s="4"/>
      <c r="SKC162" s="4"/>
      <c r="SKD162" s="4"/>
      <c r="SKE162" s="4"/>
      <c r="SKF162" s="4"/>
      <c r="SKG162" s="4"/>
      <c r="SKH162" s="4"/>
      <c r="SKI162" s="4"/>
      <c r="SKJ162" s="4"/>
      <c r="SKK162" s="4"/>
      <c r="SKL162" s="4"/>
      <c r="SKM162" s="4"/>
      <c r="SKN162" s="4"/>
      <c r="SKO162" s="4"/>
      <c r="SKP162" s="4"/>
      <c r="SKQ162" s="4"/>
      <c r="SKR162" s="4"/>
      <c r="SKS162" s="4"/>
      <c r="SKT162" s="4"/>
      <c r="SKU162" s="4"/>
      <c r="SKV162" s="4"/>
      <c r="SKW162" s="4"/>
      <c r="SKX162" s="4"/>
      <c r="SKY162" s="4"/>
      <c r="SKZ162" s="4"/>
      <c r="SLA162" s="4"/>
      <c r="SLB162" s="4"/>
      <c r="SLC162" s="4"/>
      <c r="SLD162" s="4"/>
      <c r="SLE162" s="4"/>
      <c r="SLF162" s="4"/>
      <c r="SLG162" s="4"/>
      <c r="SLH162" s="4"/>
      <c r="SLI162" s="4"/>
      <c r="SLJ162" s="4"/>
      <c r="SLK162" s="4"/>
      <c r="SLL162" s="4"/>
      <c r="SLM162" s="4"/>
      <c r="SLN162" s="4"/>
      <c r="SLO162" s="4"/>
      <c r="SLP162" s="4"/>
      <c r="SLQ162" s="4"/>
      <c r="SLR162" s="4"/>
      <c r="SLS162" s="4"/>
      <c r="SLT162" s="4"/>
      <c r="SLU162" s="4"/>
      <c r="SLV162" s="4"/>
      <c r="SLW162" s="4"/>
      <c r="SLX162" s="4"/>
      <c r="SLY162" s="4"/>
      <c r="SLZ162" s="4"/>
      <c r="SMA162" s="4"/>
      <c r="SMB162" s="4"/>
      <c r="SMC162" s="4"/>
      <c r="SMD162" s="4"/>
      <c r="SME162" s="4"/>
      <c r="SMF162" s="4"/>
      <c r="SMG162" s="4"/>
      <c r="SMH162" s="4"/>
      <c r="SMI162" s="4"/>
      <c r="SMJ162" s="4"/>
      <c r="SMK162" s="4"/>
      <c r="SML162" s="4"/>
      <c r="SMM162" s="4"/>
      <c r="SMN162" s="4"/>
      <c r="SMO162" s="4"/>
      <c r="SMP162" s="4"/>
      <c r="SMQ162" s="4"/>
      <c r="SMR162" s="4"/>
      <c r="SMS162" s="4"/>
      <c r="SMT162" s="4"/>
      <c r="SMU162" s="4"/>
      <c r="SMV162" s="4"/>
      <c r="SMW162" s="4"/>
      <c r="SMX162" s="4"/>
      <c r="SMY162" s="4"/>
      <c r="SMZ162" s="4"/>
      <c r="SNA162" s="4"/>
      <c r="SNB162" s="4"/>
      <c r="SNC162" s="4"/>
      <c r="SND162" s="4"/>
      <c r="SNE162" s="4"/>
      <c r="SNF162" s="4"/>
      <c r="SNG162" s="4"/>
      <c r="SNH162" s="4"/>
      <c r="SNI162" s="4"/>
      <c r="SNJ162" s="4"/>
      <c r="SNK162" s="4"/>
      <c r="SNL162" s="4"/>
      <c r="SNM162" s="4"/>
      <c r="SNN162" s="4"/>
      <c r="SNO162" s="4"/>
      <c r="SNP162" s="4"/>
      <c r="SNQ162" s="4"/>
      <c r="SNR162" s="4"/>
      <c r="SNS162" s="4"/>
      <c r="SNT162" s="4"/>
      <c r="SNU162" s="4"/>
      <c r="SNV162" s="4"/>
      <c r="SNW162" s="4"/>
      <c r="SNX162" s="4"/>
      <c r="SNY162" s="4"/>
      <c r="SNZ162" s="4"/>
      <c r="SOA162" s="4"/>
      <c r="SOB162" s="4"/>
      <c r="SOC162" s="4"/>
      <c r="SOD162" s="4"/>
      <c r="SOE162" s="4"/>
      <c r="SOF162" s="4"/>
      <c r="SOG162" s="4"/>
      <c r="SOH162" s="4"/>
      <c r="SOI162" s="4"/>
      <c r="SOJ162" s="4"/>
      <c r="SOK162" s="4"/>
      <c r="SOL162" s="4"/>
      <c r="SOM162" s="4"/>
      <c r="SON162" s="4"/>
      <c r="SOO162" s="4"/>
      <c r="SOP162" s="4"/>
      <c r="SOQ162" s="4"/>
      <c r="SOR162" s="4"/>
      <c r="SOS162" s="4"/>
      <c r="SOT162" s="4"/>
      <c r="SOU162" s="4"/>
      <c r="SOV162" s="4"/>
      <c r="SOW162" s="4"/>
      <c r="SOX162" s="4"/>
      <c r="SOY162" s="4"/>
      <c r="SOZ162" s="4"/>
      <c r="SPA162" s="4"/>
      <c r="SPB162" s="4"/>
      <c r="SPC162" s="4"/>
      <c r="SPD162" s="4"/>
      <c r="SPE162" s="4"/>
      <c r="SPF162" s="4"/>
      <c r="SPG162" s="4"/>
      <c r="SPH162" s="4"/>
      <c r="SPI162" s="4"/>
      <c r="SPJ162" s="4"/>
      <c r="SPK162" s="4"/>
      <c r="SPL162" s="4"/>
      <c r="SPM162" s="4"/>
      <c r="SPN162" s="4"/>
      <c r="SPO162" s="4"/>
      <c r="SPP162" s="4"/>
      <c r="SPQ162" s="4"/>
      <c r="SPR162" s="4"/>
      <c r="SPS162" s="4"/>
      <c r="SPT162" s="4"/>
      <c r="SPU162" s="4"/>
      <c r="SPV162" s="4"/>
      <c r="SPW162" s="4"/>
      <c r="SPX162" s="4"/>
      <c r="SPY162" s="4"/>
      <c r="SPZ162" s="4"/>
      <c r="SQA162" s="4"/>
      <c r="SQB162" s="4"/>
      <c r="SQC162" s="4"/>
      <c r="SQD162" s="4"/>
      <c r="SQE162" s="4"/>
      <c r="SQF162" s="4"/>
      <c r="SQG162" s="4"/>
      <c r="SQH162" s="4"/>
      <c r="SQI162" s="4"/>
      <c r="SQJ162" s="4"/>
      <c r="SQK162" s="4"/>
      <c r="SQL162" s="4"/>
      <c r="SQM162" s="4"/>
      <c r="SQN162" s="4"/>
      <c r="SQO162" s="4"/>
      <c r="SQP162" s="4"/>
      <c r="SQQ162" s="4"/>
      <c r="SQR162" s="4"/>
      <c r="SQS162" s="4"/>
      <c r="SQT162" s="4"/>
      <c r="SQU162" s="4"/>
      <c r="SQV162" s="4"/>
      <c r="SQW162" s="4"/>
      <c r="SQX162" s="4"/>
      <c r="SQY162" s="4"/>
      <c r="SQZ162" s="4"/>
      <c r="SRA162" s="4"/>
      <c r="SRB162" s="4"/>
      <c r="SRC162" s="4"/>
      <c r="SRD162" s="4"/>
      <c r="SRE162" s="4"/>
      <c r="SRF162" s="4"/>
      <c r="SRG162" s="4"/>
      <c r="SRH162" s="4"/>
      <c r="SRI162" s="4"/>
      <c r="SRJ162" s="4"/>
      <c r="SRK162" s="4"/>
      <c r="SRL162" s="4"/>
      <c r="SRM162" s="4"/>
      <c r="SRN162" s="4"/>
      <c r="SRO162" s="4"/>
      <c r="SRP162" s="4"/>
      <c r="SRQ162" s="4"/>
      <c r="SRR162" s="4"/>
      <c r="SRS162" s="4"/>
      <c r="SRT162" s="4"/>
      <c r="SRU162" s="4"/>
      <c r="SRV162" s="4"/>
      <c r="SRW162" s="4"/>
      <c r="SRX162" s="4"/>
      <c r="SRY162" s="4"/>
      <c r="SRZ162" s="4"/>
      <c r="SSA162" s="4"/>
      <c r="SSB162" s="4"/>
      <c r="SSC162" s="4"/>
      <c r="SSD162" s="4"/>
      <c r="SSE162" s="4"/>
      <c r="SSF162" s="4"/>
      <c r="SSG162" s="4"/>
      <c r="SSH162" s="4"/>
      <c r="SSI162" s="4"/>
      <c r="SSJ162" s="4"/>
      <c r="SSK162" s="4"/>
      <c r="SSL162" s="4"/>
      <c r="SSM162" s="4"/>
      <c r="SSN162" s="4"/>
      <c r="SSO162" s="4"/>
      <c r="SSP162" s="4"/>
      <c r="SSQ162" s="4"/>
      <c r="SSR162" s="4"/>
      <c r="SSS162" s="4"/>
      <c r="SST162" s="4"/>
      <c r="SSU162" s="4"/>
      <c r="SSV162" s="4"/>
      <c r="SSW162" s="4"/>
      <c r="SSX162" s="4"/>
      <c r="SSY162" s="4"/>
      <c r="SSZ162" s="4"/>
      <c r="STA162" s="4"/>
      <c r="STB162" s="4"/>
      <c r="STC162" s="4"/>
      <c r="STD162" s="4"/>
      <c r="STE162" s="4"/>
      <c r="STF162" s="4"/>
      <c r="STG162" s="4"/>
      <c r="STH162" s="4"/>
      <c r="STI162" s="4"/>
      <c r="STJ162" s="4"/>
      <c r="STK162" s="4"/>
      <c r="STL162" s="4"/>
      <c r="STM162" s="4"/>
      <c r="STN162" s="4"/>
      <c r="STO162" s="4"/>
      <c r="STP162" s="4"/>
      <c r="STQ162" s="4"/>
      <c r="STR162" s="4"/>
      <c r="STS162" s="4"/>
      <c r="STT162" s="4"/>
      <c r="STU162" s="4"/>
      <c r="STV162" s="4"/>
      <c r="STW162" s="4"/>
      <c r="STX162" s="4"/>
      <c r="STY162" s="4"/>
      <c r="STZ162" s="4"/>
      <c r="SUA162" s="4"/>
      <c r="SUB162" s="4"/>
      <c r="SUC162" s="4"/>
      <c r="SUD162" s="4"/>
      <c r="SUE162" s="4"/>
      <c r="SUF162" s="4"/>
      <c r="SUG162" s="4"/>
      <c r="SUH162" s="4"/>
      <c r="SUI162" s="4"/>
      <c r="SUJ162" s="4"/>
      <c r="SUK162" s="4"/>
      <c r="SUL162" s="4"/>
      <c r="SUM162" s="4"/>
      <c r="SUN162" s="4"/>
      <c r="SUO162" s="4"/>
      <c r="SUP162" s="4"/>
      <c r="SUQ162" s="4"/>
      <c r="SUR162" s="4"/>
      <c r="SUS162" s="4"/>
      <c r="SUT162" s="4"/>
      <c r="SUU162" s="4"/>
      <c r="SUV162" s="4"/>
      <c r="SUW162" s="4"/>
      <c r="SUX162" s="4"/>
      <c r="SUY162" s="4"/>
      <c r="SUZ162" s="4"/>
      <c r="SVA162" s="4"/>
      <c r="SVB162" s="4"/>
      <c r="SVC162" s="4"/>
      <c r="SVD162" s="4"/>
      <c r="SVE162" s="4"/>
      <c r="SVF162" s="4"/>
      <c r="SVG162" s="4"/>
      <c r="SVH162" s="4"/>
      <c r="SVI162" s="4"/>
      <c r="SVJ162" s="4"/>
      <c r="SVK162" s="4"/>
      <c r="SVL162" s="4"/>
      <c r="SVM162" s="4"/>
      <c r="SVN162" s="4"/>
      <c r="SVO162" s="4"/>
      <c r="SVP162" s="4"/>
      <c r="SVQ162" s="4"/>
      <c r="SVR162" s="4"/>
      <c r="SVS162" s="4"/>
      <c r="SVT162" s="4"/>
      <c r="SVU162" s="4"/>
      <c r="SVV162" s="4"/>
      <c r="SVW162" s="4"/>
      <c r="SVX162" s="4"/>
      <c r="SVY162" s="4"/>
      <c r="SVZ162" s="4"/>
      <c r="SWA162" s="4"/>
      <c r="SWB162" s="4"/>
      <c r="SWC162" s="4"/>
      <c r="SWD162" s="4"/>
      <c r="SWE162" s="4"/>
      <c r="SWF162" s="4"/>
      <c r="SWG162" s="4"/>
      <c r="SWH162" s="4"/>
      <c r="SWI162" s="4"/>
      <c r="SWJ162" s="4"/>
      <c r="SWK162" s="4"/>
      <c r="SWL162" s="4"/>
      <c r="SWM162" s="4"/>
      <c r="SWN162" s="4"/>
      <c r="SWO162" s="4"/>
      <c r="SWP162" s="4"/>
      <c r="SWQ162" s="4"/>
      <c r="SWR162" s="4"/>
      <c r="SWS162" s="4"/>
      <c r="SWT162" s="4"/>
      <c r="SWU162" s="4"/>
      <c r="SWV162" s="4"/>
      <c r="SWW162" s="4"/>
      <c r="SWX162" s="4"/>
      <c r="SWY162" s="4"/>
      <c r="SWZ162" s="4"/>
      <c r="SXA162" s="4"/>
      <c r="SXB162" s="4"/>
      <c r="SXC162" s="4"/>
      <c r="SXD162" s="4"/>
      <c r="SXE162" s="4"/>
      <c r="SXF162" s="4"/>
      <c r="SXG162" s="4"/>
      <c r="SXH162" s="4"/>
      <c r="SXI162" s="4"/>
      <c r="SXJ162" s="4"/>
      <c r="SXK162" s="4"/>
      <c r="SXL162" s="4"/>
      <c r="SXM162" s="4"/>
      <c r="SXN162" s="4"/>
      <c r="SXO162" s="4"/>
      <c r="SXP162" s="4"/>
      <c r="SXQ162" s="4"/>
      <c r="SXR162" s="4"/>
      <c r="SXS162" s="4"/>
      <c r="SXT162" s="4"/>
      <c r="SXU162" s="4"/>
      <c r="SXV162" s="4"/>
      <c r="SXW162" s="4"/>
      <c r="SXX162" s="4"/>
      <c r="SXY162" s="4"/>
      <c r="SXZ162" s="4"/>
      <c r="SYA162" s="4"/>
      <c r="SYB162" s="4"/>
      <c r="SYC162" s="4"/>
      <c r="SYD162" s="4"/>
      <c r="SYE162" s="4"/>
      <c r="SYF162" s="4"/>
      <c r="SYG162" s="4"/>
      <c r="SYH162" s="4"/>
      <c r="SYI162" s="4"/>
      <c r="SYJ162" s="4"/>
      <c r="SYK162" s="4"/>
      <c r="SYL162" s="4"/>
      <c r="SYM162" s="4"/>
      <c r="SYN162" s="4"/>
      <c r="SYO162" s="4"/>
      <c r="SYP162" s="4"/>
      <c r="SYQ162" s="4"/>
      <c r="SYR162" s="4"/>
      <c r="SYS162" s="4"/>
      <c r="SYT162" s="4"/>
      <c r="SYU162" s="4"/>
      <c r="SYV162" s="4"/>
      <c r="SYW162" s="4"/>
      <c r="SYX162" s="4"/>
      <c r="SYY162" s="4"/>
      <c r="SYZ162" s="4"/>
      <c r="SZA162" s="4"/>
      <c r="SZB162" s="4"/>
      <c r="SZC162" s="4"/>
      <c r="SZD162" s="4"/>
      <c r="SZE162" s="4"/>
      <c r="SZF162" s="4"/>
      <c r="SZG162" s="4"/>
      <c r="SZH162" s="4"/>
      <c r="SZI162" s="4"/>
      <c r="SZJ162" s="4"/>
      <c r="SZK162" s="4"/>
      <c r="SZL162" s="4"/>
      <c r="SZM162" s="4"/>
      <c r="SZN162" s="4"/>
      <c r="SZO162" s="4"/>
      <c r="SZP162" s="4"/>
      <c r="SZQ162" s="4"/>
      <c r="SZR162" s="4"/>
      <c r="SZS162" s="4"/>
      <c r="SZT162" s="4"/>
      <c r="SZU162" s="4"/>
      <c r="SZV162" s="4"/>
      <c r="SZW162" s="4"/>
      <c r="SZX162" s="4"/>
      <c r="SZY162" s="4"/>
      <c r="SZZ162" s="4"/>
      <c r="TAA162" s="4"/>
      <c r="TAB162" s="4"/>
      <c r="TAC162" s="4"/>
      <c r="TAD162" s="4"/>
      <c r="TAE162" s="4"/>
      <c r="TAF162" s="4"/>
      <c r="TAG162" s="4"/>
      <c r="TAH162" s="4"/>
      <c r="TAI162" s="4"/>
      <c r="TAJ162" s="4"/>
      <c r="TAK162" s="4"/>
      <c r="TAL162" s="4"/>
      <c r="TAM162" s="4"/>
      <c r="TAN162" s="4"/>
      <c r="TAO162" s="4"/>
      <c r="TAP162" s="4"/>
      <c r="TAQ162" s="4"/>
      <c r="TAR162" s="4"/>
      <c r="TAS162" s="4"/>
      <c r="TAT162" s="4"/>
      <c r="TAU162" s="4"/>
      <c r="TAV162" s="4"/>
      <c r="TAW162" s="4"/>
      <c r="TAX162" s="4"/>
      <c r="TAY162" s="4"/>
      <c r="TAZ162" s="4"/>
      <c r="TBA162" s="4"/>
      <c r="TBB162" s="4"/>
      <c r="TBC162" s="4"/>
      <c r="TBD162" s="4"/>
      <c r="TBE162" s="4"/>
      <c r="TBF162" s="4"/>
      <c r="TBG162" s="4"/>
      <c r="TBH162" s="4"/>
      <c r="TBI162" s="4"/>
      <c r="TBJ162" s="4"/>
      <c r="TBK162" s="4"/>
      <c r="TBL162" s="4"/>
      <c r="TBM162" s="4"/>
      <c r="TBN162" s="4"/>
      <c r="TBO162" s="4"/>
      <c r="TBP162" s="4"/>
      <c r="TBQ162" s="4"/>
      <c r="TBR162" s="4"/>
      <c r="TBS162" s="4"/>
      <c r="TBT162" s="4"/>
      <c r="TBU162" s="4"/>
      <c r="TBV162" s="4"/>
      <c r="TBW162" s="4"/>
      <c r="TBX162" s="4"/>
      <c r="TBY162" s="4"/>
      <c r="TBZ162" s="4"/>
      <c r="TCA162" s="4"/>
      <c r="TCB162" s="4"/>
      <c r="TCC162" s="4"/>
      <c r="TCD162" s="4"/>
      <c r="TCE162" s="4"/>
      <c r="TCF162" s="4"/>
      <c r="TCG162" s="4"/>
      <c r="TCH162" s="4"/>
      <c r="TCI162" s="4"/>
      <c r="TCJ162" s="4"/>
      <c r="TCK162" s="4"/>
      <c r="TCL162" s="4"/>
      <c r="TCM162" s="4"/>
      <c r="TCN162" s="4"/>
      <c r="TCO162" s="4"/>
      <c r="TCP162" s="4"/>
      <c r="TCQ162" s="4"/>
      <c r="TCR162" s="4"/>
      <c r="TCS162" s="4"/>
      <c r="TCT162" s="4"/>
      <c r="TCU162" s="4"/>
      <c r="TCV162" s="4"/>
      <c r="TCW162" s="4"/>
      <c r="TCX162" s="4"/>
      <c r="TCY162" s="4"/>
      <c r="TCZ162" s="4"/>
      <c r="TDA162" s="4"/>
      <c r="TDB162" s="4"/>
      <c r="TDC162" s="4"/>
      <c r="TDD162" s="4"/>
      <c r="TDE162" s="4"/>
      <c r="TDF162" s="4"/>
      <c r="TDG162" s="4"/>
      <c r="TDH162" s="4"/>
      <c r="TDI162" s="4"/>
      <c r="TDJ162" s="4"/>
      <c r="TDK162" s="4"/>
      <c r="TDL162" s="4"/>
      <c r="TDM162" s="4"/>
      <c r="TDN162" s="4"/>
      <c r="TDO162" s="4"/>
      <c r="TDP162" s="4"/>
      <c r="TDQ162" s="4"/>
      <c r="TDR162" s="4"/>
      <c r="TDS162" s="4"/>
      <c r="TDT162" s="4"/>
      <c r="TDU162" s="4"/>
      <c r="TDV162" s="4"/>
      <c r="TDW162" s="4"/>
      <c r="TDX162" s="4"/>
      <c r="TDY162" s="4"/>
      <c r="TDZ162" s="4"/>
      <c r="TEA162" s="4"/>
      <c r="TEB162" s="4"/>
      <c r="TEC162" s="4"/>
      <c r="TED162" s="4"/>
      <c r="TEE162" s="4"/>
      <c r="TEF162" s="4"/>
      <c r="TEG162" s="4"/>
      <c r="TEH162" s="4"/>
      <c r="TEI162" s="4"/>
      <c r="TEJ162" s="4"/>
      <c r="TEK162" s="4"/>
      <c r="TEL162" s="4"/>
      <c r="TEM162" s="4"/>
      <c r="TEN162" s="4"/>
      <c r="TEO162" s="4"/>
      <c r="TEP162" s="4"/>
      <c r="TEQ162" s="4"/>
      <c r="TER162" s="4"/>
      <c r="TES162" s="4"/>
      <c r="TET162" s="4"/>
      <c r="TEU162" s="4"/>
      <c r="TEV162" s="4"/>
      <c r="TEW162" s="4"/>
      <c r="TEX162" s="4"/>
      <c r="TEY162" s="4"/>
      <c r="TEZ162" s="4"/>
      <c r="TFA162" s="4"/>
      <c r="TFB162" s="4"/>
      <c r="TFC162" s="4"/>
      <c r="TFD162" s="4"/>
      <c r="TFE162" s="4"/>
      <c r="TFF162" s="4"/>
      <c r="TFG162" s="4"/>
      <c r="TFH162" s="4"/>
      <c r="TFI162" s="4"/>
      <c r="TFJ162" s="4"/>
      <c r="TFK162" s="4"/>
      <c r="TFL162" s="4"/>
      <c r="TFM162" s="4"/>
      <c r="TFN162" s="4"/>
      <c r="TFO162" s="4"/>
      <c r="TFP162" s="4"/>
      <c r="TFQ162" s="4"/>
      <c r="TFR162" s="4"/>
      <c r="TFS162" s="4"/>
      <c r="TFT162" s="4"/>
      <c r="TFU162" s="4"/>
      <c r="TFV162" s="4"/>
      <c r="TFW162" s="4"/>
      <c r="TFX162" s="4"/>
      <c r="TFY162" s="4"/>
      <c r="TFZ162" s="4"/>
      <c r="TGA162" s="4"/>
      <c r="TGB162" s="4"/>
      <c r="TGC162" s="4"/>
      <c r="TGD162" s="4"/>
      <c r="TGE162" s="4"/>
      <c r="TGF162" s="4"/>
      <c r="TGG162" s="4"/>
      <c r="TGH162" s="4"/>
      <c r="TGI162" s="4"/>
      <c r="TGJ162" s="4"/>
      <c r="TGK162" s="4"/>
      <c r="TGL162" s="4"/>
      <c r="TGM162" s="4"/>
      <c r="TGN162" s="4"/>
      <c r="TGO162" s="4"/>
      <c r="TGP162" s="4"/>
      <c r="TGQ162" s="4"/>
      <c r="TGR162" s="4"/>
      <c r="TGS162" s="4"/>
      <c r="TGT162" s="4"/>
      <c r="TGU162" s="4"/>
      <c r="TGV162" s="4"/>
      <c r="TGW162" s="4"/>
      <c r="TGX162" s="4"/>
      <c r="TGY162" s="4"/>
      <c r="TGZ162" s="4"/>
      <c r="THA162" s="4"/>
      <c r="THB162" s="4"/>
      <c r="THC162" s="4"/>
      <c r="THD162" s="4"/>
      <c r="THE162" s="4"/>
      <c r="THF162" s="4"/>
      <c r="THG162" s="4"/>
      <c r="THH162" s="4"/>
      <c r="THI162" s="4"/>
      <c r="THJ162" s="4"/>
      <c r="THK162" s="4"/>
      <c r="THL162" s="4"/>
      <c r="THM162" s="4"/>
      <c r="THN162" s="4"/>
      <c r="THO162" s="4"/>
      <c r="THP162" s="4"/>
      <c r="THQ162" s="4"/>
      <c r="THR162" s="4"/>
      <c r="THS162" s="4"/>
      <c r="THT162" s="4"/>
      <c r="THU162" s="4"/>
      <c r="THV162" s="4"/>
      <c r="THW162" s="4"/>
      <c r="THX162" s="4"/>
      <c r="THY162" s="4"/>
      <c r="THZ162" s="4"/>
      <c r="TIA162" s="4"/>
      <c r="TIB162" s="4"/>
      <c r="TIC162" s="4"/>
      <c r="TID162" s="4"/>
      <c r="TIE162" s="4"/>
      <c r="TIF162" s="4"/>
      <c r="TIG162" s="4"/>
      <c r="TIH162" s="4"/>
      <c r="TII162" s="4"/>
      <c r="TIJ162" s="4"/>
      <c r="TIK162" s="4"/>
      <c r="TIL162" s="4"/>
      <c r="TIM162" s="4"/>
      <c r="TIN162" s="4"/>
      <c r="TIO162" s="4"/>
      <c r="TIP162" s="4"/>
      <c r="TIQ162" s="4"/>
      <c r="TIR162" s="4"/>
      <c r="TIS162" s="4"/>
      <c r="TIT162" s="4"/>
      <c r="TIU162" s="4"/>
      <c r="TIV162" s="4"/>
      <c r="TIW162" s="4"/>
      <c r="TIX162" s="4"/>
      <c r="TIY162" s="4"/>
      <c r="TIZ162" s="4"/>
      <c r="TJA162" s="4"/>
      <c r="TJB162" s="4"/>
      <c r="TJC162" s="4"/>
      <c r="TJD162" s="4"/>
      <c r="TJE162" s="4"/>
      <c r="TJF162" s="4"/>
      <c r="TJG162" s="4"/>
      <c r="TJH162" s="4"/>
      <c r="TJI162" s="4"/>
      <c r="TJJ162" s="4"/>
      <c r="TJK162" s="4"/>
      <c r="TJL162" s="4"/>
      <c r="TJM162" s="4"/>
      <c r="TJN162" s="4"/>
      <c r="TJO162" s="4"/>
      <c r="TJP162" s="4"/>
      <c r="TJQ162" s="4"/>
      <c r="TJR162" s="4"/>
      <c r="TJS162" s="4"/>
      <c r="TJT162" s="4"/>
      <c r="TJU162" s="4"/>
      <c r="TJV162" s="4"/>
      <c r="TJW162" s="4"/>
      <c r="TJX162" s="4"/>
      <c r="TJY162" s="4"/>
      <c r="TJZ162" s="4"/>
      <c r="TKA162" s="4"/>
      <c r="TKB162" s="4"/>
      <c r="TKC162" s="4"/>
      <c r="TKD162" s="4"/>
      <c r="TKE162" s="4"/>
      <c r="TKF162" s="4"/>
      <c r="TKG162" s="4"/>
      <c r="TKH162" s="4"/>
      <c r="TKI162" s="4"/>
      <c r="TKJ162" s="4"/>
      <c r="TKK162" s="4"/>
      <c r="TKL162" s="4"/>
      <c r="TKM162" s="4"/>
      <c r="TKN162" s="4"/>
      <c r="TKO162" s="4"/>
      <c r="TKP162" s="4"/>
      <c r="TKQ162" s="4"/>
      <c r="TKR162" s="4"/>
      <c r="TKS162" s="4"/>
      <c r="TKT162" s="4"/>
      <c r="TKU162" s="4"/>
      <c r="TKV162" s="4"/>
      <c r="TKW162" s="4"/>
      <c r="TKX162" s="4"/>
      <c r="TKY162" s="4"/>
      <c r="TKZ162" s="4"/>
      <c r="TLA162" s="4"/>
      <c r="TLB162" s="4"/>
      <c r="TLC162" s="4"/>
      <c r="TLD162" s="4"/>
      <c r="TLE162" s="4"/>
      <c r="TLF162" s="4"/>
      <c r="TLG162" s="4"/>
      <c r="TLH162" s="4"/>
      <c r="TLI162" s="4"/>
      <c r="TLJ162" s="4"/>
      <c r="TLK162" s="4"/>
      <c r="TLL162" s="4"/>
      <c r="TLM162" s="4"/>
      <c r="TLN162" s="4"/>
      <c r="TLO162" s="4"/>
      <c r="TLP162" s="4"/>
      <c r="TLQ162" s="4"/>
      <c r="TLR162" s="4"/>
      <c r="TLS162" s="4"/>
      <c r="TLT162" s="4"/>
      <c r="TLU162" s="4"/>
      <c r="TLV162" s="4"/>
      <c r="TLW162" s="4"/>
      <c r="TLX162" s="4"/>
      <c r="TLY162" s="4"/>
      <c r="TLZ162" s="4"/>
      <c r="TMA162" s="4"/>
      <c r="TMB162" s="4"/>
      <c r="TMC162" s="4"/>
      <c r="TMD162" s="4"/>
      <c r="TME162" s="4"/>
      <c r="TMF162" s="4"/>
      <c r="TMG162" s="4"/>
      <c r="TMH162" s="4"/>
      <c r="TMI162" s="4"/>
      <c r="TMJ162" s="4"/>
      <c r="TMK162" s="4"/>
      <c r="TML162" s="4"/>
      <c r="TMM162" s="4"/>
      <c r="TMN162" s="4"/>
      <c r="TMO162" s="4"/>
      <c r="TMP162" s="4"/>
      <c r="TMQ162" s="4"/>
      <c r="TMR162" s="4"/>
      <c r="TMS162" s="4"/>
      <c r="TMT162" s="4"/>
      <c r="TMU162" s="4"/>
      <c r="TMV162" s="4"/>
      <c r="TMW162" s="4"/>
      <c r="TMX162" s="4"/>
      <c r="TMY162" s="4"/>
      <c r="TMZ162" s="4"/>
      <c r="TNA162" s="4"/>
      <c r="TNB162" s="4"/>
      <c r="TNC162" s="4"/>
      <c r="TND162" s="4"/>
      <c r="TNE162" s="4"/>
      <c r="TNF162" s="4"/>
      <c r="TNG162" s="4"/>
      <c r="TNH162" s="4"/>
      <c r="TNI162" s="4"/>
      <c r="TNJ162" s="4"/>
      <c r="TNK162" s="4"/>
      <c r="TNL162" s="4"/>
      <c r="TNM162" s="4"/>
      <c r="TNN162" s="4"/>
      <c r="TNO162" s="4"/>
      <c r="TNP162" s="4"/>
      <c r="TNQ162" s="4"/>
      <c r="TNR162" s="4"/>
      <c r="TNS162" s="4"/>
      <c r="TNT162" s="4"/>
      <c r="TNU162" s="4"/>
      <c r="TNV162" s="4"/>
      <c r="TNW162" s="4"/>
      <c r="TNX162" s="4"/>
      <c r="TNY162" s="4"/>
      <c r="TNZ162" s="4"/>
      <c r="TOA162" s="4"/>
      <c r="TOB162" s="4"/>
      <c r="TOC162" s="4"/>
      <c r="TOD162" s="4"/>
      <c r="TOE162" s="4"/>
      <c r="TOF162" s="4"/>
      <c r="TOG162" s="4"/>
      <c r="TOH162" s="4"/>
      <c r="TOI162" s="4"/>
      <c r="TOJ162" s="4"/>
      <c r="TOK162" s="4"/>
      <c r="TOL162" s="4"/>
      <c r="TOM162" s="4"/>
      <c r="TON162" s="4"/>
      <c r="TOO162" s="4"/>
      <c r="TOP162" s="4"/>
      <c r="TOQ162" s="4"/>
      <c r="TOR162" s="4"/>
      <c r="TOS162" s="4"/>
      <c r="TOT162" s="4"/>
      <c r="TOU162" s="4"/>
      <c r="TOV162" s="4"/>
      <c r="TOW162" s="4"/>
      <c r="TOX162" s="4"/>
      <c r="TOY162" s="4"/>
      <c r="TOZ162" s="4"/>
      <c r="TPA162" s="4"/>
      <c r="TPB162" s="4"/>
      <c r="TPC162" s="4"/>
      <c r="TPD162" s="4"/>
      <c r="TPE162" s="4"/>
      <c r="TPF162" s="4"/>
      <c r="TPG162" s="4"/>
      <c r="TPH162" s="4"/>
      <c r="TPI162" s="4"/>
      <c r="TPJ162" s="4"/>
      <c r="TPK162" s="4"/>
      <c r="TPL162" s="4"/>
      <c r="TPM162" s="4"/>
      <c r="TPN162" s="4"/>
      <c r="TPO162" s="4"/>
      <c r="TPP162" s="4"/>
      <c r="TPQ162" s="4"/>
      <c r="TPR162" s="4"/>
      <c r="TPS162" s="4"/>
      <c r="TPT162" s="4"/>
      <c r="TPU162" s="4"/>
      <c r="TPV162" s="4"/>
      <c r="TPW162" s="4"/>
      <c r="TPX162" s="4"/>
      <c r="TPY162" s="4"/>
      <c r="TPZ162" s="4"/>
      <c r="TQA162" s="4"/>
      <c r="TQB162" s="4"/>
      <c r="TQC162" s="4"/>
      <c r="TQD162" s="4"/>
      <c r="TQE162" s="4"/>
      <c r="TQF162" s="4"/>
      <c r="TQG162" s="4"/>
      <c r="TQH162" s="4"/>
      <c r="TQI162" s="4"/>
      <c r="TQJ162" s="4"/>
      <c r="TQK162" s="4"/>
      <c r="TQL162" s="4"/>
      <c r="TQM162" s="4"/>
      <c r="TQN162" s="4"/>
      <c r="TQO162" s="4"/>
      <c r="TQP162" s="4"/>
      <c r="TQQ162" s="4"/>
      <c r="TQR162" s="4"/>
      <c r="TQS162" s="4"/>
      <c r="TQT162" s="4"/>
      <c r="TQU162" s="4"/>
      <c r="TQV162" s="4"/>
      <c r="TQW162" s="4"/>
      <c r="TQX162" s="4"/>
      <c r="TQY162" s="4"/>
      <c r="TQZ162" s="4"/>
      <c r="TRA162" s="4"/>
      <c r="TRB162" s="4"/>
      <c r="TRC162" s="4"/>
      <c r="TRD162" s="4"/>
      <c r="TRE162" s="4"/>
      <c r="TRF162" s="4"/>
      <c r="TRG162" s="4"/>
      <c r="TRH162" s="4"/>
      <c r="TRI162" s="4"/>
      <c r="TRJ162" s="4"/>
      <c r="TRK162" s="4"/>
      <c r="TRL162" s="4"/>
      <c r="TRM162" s="4"/>
      <c r="TRN162" s="4"/>
      <c r="TRO162" s="4"/>
      <c r="TRP162" s="4"/>
      <c r="TRQ162" s="4"/>
      <c r="TRR162" s="4"/>
      <c r="TRS162" s="4"/>
      <c r="TRT162" s="4"/>
      <c r="TRU162" s="4"/>
      <c r="TRV162" s="4"/>
      <c r="TRW162" s="4"/>
      <c r="TRX162" s="4"/>
      <c r="TRY162" s="4"/>
      <c r="TRZ162" s="4"/>
      <c r="TSA162" s="4"/>
      <c r="TSB162" s="4"/>
      <c r="TSC162" s="4"/>
      <c r="TSD162" s="4"/>
      <c r="TSE162" s="4"/>
      <c r="TSF162" s="4"/>
      <c r="TSG162" s="4"/>
      <c r="TSH162" s="4"/>
      <c r="TSI162" s="4"/>
      <c r="TSJ162" s="4"/>
      <c r="TSK162" s="4"/>
      <c r="TSL162" s="4"/>
      <c r="TSM162" s="4"/>
      <c r="TSN162" s="4"/>
      <c r="TSO162" s="4"/>
      <c r="TSP162" s="4"/>
      <c r="TSQ162" s="4"/>
      <c r="TSR162" s="4"/>
      <c r="TSS162" s="4"/>
      <c r="TST162" s="4"/>
      <c r="TSU162" s="4"/>
      <c r="TSV162" s="4"/>
      <c r="TSW162" s="4"/>
      <c r="TSX162" s="4"/>
      <c r="TSY162" s="4"/>
      <c r="TSZ162" s="4"/>
      <c r="TTA162" s="4"/>
      <c r="TTB162" s="4"/>
      <c r="TTC162" s="4"/>
      <c r="TTD162" s="4"/>
      <c r="TTE162" s="4"/>
      <c r="TTF162" s="4"/>
      <c r="TTG162" s="4"/>
      <c r="TTH162" s="4"/>
      <c r="TTI162" s="4"/>
      <c r="TTJ162" s="4"/>
      <c r="TTK162" s="4"/>
      <c r="TTL162" s="4"/>
      <c r="TTM162" s="4"/>
      <c r="TTN162" s="4"/>
      <c r="TTO162" s="4"/>
      <c r="TTP162" s="4"/>
      <c r="TTQ162" s="4"/>
      <c r="TTR162" s="4"/>
      <c r="TTS162" s="4"/>
      <c r="TTT162" s="4"/>
      <c r="TTU162" s="4"/>
      <c r="TTV162" s="4"/>
      <c r="TTW162" s="4"/>
      <c r="TTX162" s="4"/>
      <c r="TTY162" s="4"/>
      <c r="TTZ162" s="4"/>
      <c r="TUA162" s="4"/>
      <c r="TUB162" s="4"/>
      <c r="TUC162" s="4"/>
      <c r="TUD162" s="4"/>
      <c r="TUE162" s="4"/>
      <c r="TUF162" s="4"/>
      <c r="TUG162" s="4"/>
      <c r="TUH162" s="4"/>
      <c r="TUI162" s="4"/>
      <c r="TUJ162" s="4"/>
      <c r="TUK162" s="4"/>
      <c r="TUL162" s="4"/>
      <c r="TUM162" s="4"/>
      <c r="TUN162" s="4"/>
      <c r="TUO162" s="4"/>
      <c r="TUP162" s="4"/>
      <c r="TUQ162" s="4"/>
      <c r="TUR162" s="4"/>
      <c r="TUS162" s="4"/>
      <c r="TUT162" s="4"/>
      <c r="TUU162" s="4"/>
      <c r="TUV162" s="4"/>
      <c r="TUW162" s="4"/>
      <c r="TUX162" s="4"/>
      <c r="TUY162" s="4"/>
      <c r="TUZ162" s="4"/>
      <c r="TVA162" s="4"/>
      <c r="TVB162" s="4"/>
      <c r="TVC162" s="4"/>
      <c r="TVD162" s="4"/>
      <c r="TVE162" s="4"/>
      <c r="TVF162" s="4"/>
      <c r="TVG162" s="4"/>
      <c r="TVH162" s="4"/>
      <c r="TVI162" s="4"/>
      <c r="TVJ162" s="4"/>
      <c r="TVK162" s="4"/>
      <c r="TVL162" s="4"/>
      <c r="TVM162" s="4"/>
      <c r="TVN162" s="4"/>
      <c r="TVO162" s="4"/>
      <c r="TVP162" s="4"/>
      <c r="TVQ162" s="4"/>
      <c r="TVR162" s="4"/>
      <c r="TVS162" s="4"/>
      <c r="TVT162" s="4"/>
      <c r="TVU162" s="4"/>
      <c r="TVV162" s="4"/>
      <c r="TVW162" s="4"/>
      <c r="TVX162" s="4"/>
      <c r="TVY162" s="4"/>
      <c r="TVZ162" s="4"/>
      <c r="TWA162" s="4"/>
      <c r="TWB162" s="4"/>
      <c r="TWC162" s="4"/>
      <c r="TWD162" s="4"/>
      <c r="TWE162" s="4"/>
      <c r="TWF162" s="4"/>
      <c r="TWG162" s="4"/>
      <c r="TWH162" s="4"/>
      <c r="TWI162" s="4"/>
      <c r="TWJ162" s="4"/>
      <c r="TWK162" s="4"/>
      <c r="TWL162" s="4"/>
      <c r="TWM162" s="4"/>
      <c r="TWN162" s="4"/>
      <c r="TWO162" s="4"/>
      <c r="TWP162" s="4"/>
      <c r="TWQ162" s="4"/>
      <c r="TWR162" s="4"/>
      <c r="TWS162" s="4"/>
      <c r="TWT162" s="4"/>
      <c r="TWU162" s="4"/>
      <c r="TWV162" s="4"/>
      <c r="TWW162" s="4"/>
      <c r="TWX162" s="4"/>
      <c r="TWY162" s="4"/>
      <c r="TWZ162" s="4"/>
      <c r="TXA162" s="4"/>
      <c r="TXB162" s="4"/>
      <c r="TXC162" s="4"/>
      <c r="TXD162" s="4"/>
      <c r="TXE162" s="4"/>
      <c r="TXF162" s="4"/>
      <c r="TXG162" s="4"/>
      <c r="TXH162" s="4"/>
      <c r="TXI162" s="4"/>
      <c r="TXJ162" s="4"/>
      <c r="TXK162" s="4"/>
      <c r="TXL162" s="4"/>
      <c r="TXM162" s="4"/>
      <c r="TXN162" s="4"/>
      <c r="TXO162" s="4"/>
      <c r="TXP162" s="4"/>
      <c r="TXQ162" s="4"/>
      <c r="TXR162" s="4"/>
      <c r="TXS162" s="4"/>
      <c r="TXT162" s="4"/>
      <c r="TXU162" s="4"/>
      <c r="TXV162" s="4"/>
      <c r="TXW162" s="4"/>
      <c r="TXX162" s="4"/>
      <c r="TXY162" s="4"/>
      <c r="TXZ162" s="4"/>
      <c r="TYA162" s="4"/>
      <c r="TYB162" s="4"/>
      <c r="TYC162" s="4"/>
      <c r="TYD162" s="4"/>
      <c r="TYE162" s="4"/>
      <c r="TYF162" s="4"/>
      <c r="TYG162" s="4"/>
      <c r="TYH162" s="4"/>
      <c r="TYI162" s="4"/>
      <c r="TYJ162" s="4"/>
      <c r="TYK162" s="4"/>
      <c r="TYL162" s="4"/>
      <c r="TYM162" s="4"/>
      <c r="TYN162" s="4"/>
      <c r="TYO162" s="4"/>
      <c r="TYP162" s="4"/>
      <c r="TYQ162" s="4"/>
      <c r="TYR162" s="4"/>
      <c r="TYS162" s="4"/>
      <c r="TYT162" s="4"/>
      <c r="TYU162" s="4"/>
      <c r="TYV162" s="4"/>
      <c r="TYW162" s="4"/>
      <c r="TYX162" s="4"/>
      <c r="TYY162" s="4"/>
      <c r="TYZ162" s="4"/>
      <c r="TZA162" s="4"/>
      <c r="TZB162" s="4"/>
      <c r="TZC162" s="4"/>
      <c r="TZD162" s="4"/>
      <c r="TZE162" s="4"/>
      <c r="TZF162" s="4"/>
      <c r="TZG162" s="4"/>
      <c r="TZH162" s="4"/>
      <c r="TZI162" s="4"/>
      <c r="TZJ162" s="4"/>
      <c r="TZK162" s="4"/>
      <c r="TZL162" s="4"/>
      <c r="TZM162" s="4"/>
      <c r="TZN162" s="4"/>
      <c r="TZO162" s="4"/>
      <c r="TZP162" s="4"/>
      <c r="TZQ162" s="4"/>
      <c r="TZR162" s="4"/>
      <c r="TZS162" s="4"/>
      <c r="TZT162" s="4"/>
      <c r="TZU162" s="4"/>
      <c r="TZV162" s="4"/>
      <c r="TZW162" s="4"/>
      <c r="TZX162" s="4"/>
      <c r="TZY162" s="4"/>
      <c r="TZZ162" s="4"/>
      <c r="UAA162" s="4"/>
      <c r="UAB162" s="4"/>
      <c r="UAC162" s="4"/>
      <c r="UAD162" s="4"/>
      <c r="UAE162" s="4"/>
      <c r="UAF162" s="4"/>
      <c r="UAG162" s="4"/>
      <c r="UAH162" s="4"/>
      <c r="UAI162" s="4"/>
      <c r="UAJ162" s="4"/>
      <c r="UAK162" s="4"/>
      <c r="UAL162" s="4"/>
      <c r="UAM162" s="4"/>
      <c r="UAN162" s="4"/>
      <c r="UAO162" s="4"/>
      <c r="UAP162" s="4"/>
      <c r="UAQ162" s="4"/>
      <c r="UAR162" s="4"/>
      <c r="UAS162" s="4"/>
      <c r="UAT162" s="4"/>
      <c r="UAU162" s="4"/>
      <c r="UAV162" s="4"/>
      <c r="UAW162" s="4"/>
      <c r="UAX162" s="4"/>
      <c r="UAY162" s="4"/>
      <c r="UAZ162" s="4"/>
      <c r="UBA162" s="4"/>
      <c r="UBB162" s="4"/>
      <c r="UBC162" s="4"/>
      <c r="UBD162" s="4"/>
      <c r="UBE162" s="4"/>
      <c r="UBF162" s="4"/>
      <c r="UBG162" s="4"/>
      <c r="UBH162" s="4"/>
      <c r="UBI162" s="4"/>
      <c r="UBJ162" s="4"/>
      <c r="UBK162" s="4"/>
      <c r="UBL162" s="4"/>
      <c r="UBM162" s="4"/>
      <c r="UBN162" s="4"/>
      <c r="UBO162" s="4"/>
      <c r="UBP162" s="4"/>
      <c r="UBQ162" s="4"/>
      <c r="UBR162" s="4"/>
      <c r="UBS162" s="4"/>
      <c r="UBT162" s="4"/>
      <c r="UBU162" s="4"/>
      <c r="UBV162" s="4"/>
      <c r="UBW162" s="4"/>
      <c r="UBX162" s="4"/>
      <c r="UBY162" s="4"/>
      <c r="UBZ162" s="4"/>
      <c r="UCA162" s="4"/>
      <c r="UCB162" s="4"/>
      <c r="UCC162" s="4"/>
      <c r="UCD162" s="4"/>
      <c r="UCE162" s="4"/>
      <c r="UCF162" s="4"/>
      <c r="UCG162" s="4"/>
      <c r="UCH162" s="4"/>
      <c r="UCI162" s="4"/>
      <c r="UCJ162" s="4"/>
      <c r="UCK162" s="4"/>
      <c r="UCL162" s="4"/>
      <c r="UCM162" s="4"/>
      <c r="UCN162" s="4"/>
      <c r="UCO162" s="4"/>
      <c r="UCP162" s="4"/>
      <c r="UCQ162" s="4"/>
      <c r="UCR162" s="4"/>
      <c r="UCS162" s="4"/>
      <c r="UCT162" s="4"/>
      <c r="UCU162" s="4"/>
      <c r="UCV162" s="4"/>
      <c r="UCW162" s="4"/>
      <c r="UCX162" s="4"/>
      <c r="UCY162" s="4"/>
      <c r="UCZ162" s="4"/>
      <c r="UDA162" s="4"/>
      <c r="UDB162" s="4"/>
      <c r="UDC162" s="4"/>
      <c r="UDD162" s="4"/>
      <c r="UDE162" s="4"/>
      <c r="UDF162" s="4"/>
      <c r="UDG162" s="4"/>
      <c r="UDH162" s="4"/>
      <c r="UDI162" s="4"/>
      <c r="UDJ162" s="4"/>
      <c r="UDK162" s="4"/>
      <c r="UDL162" s="4"/>
      <c r="UDM162" s="4"/>
      <c r="UDN162" s="4"/>
      <c r="UDO162" s="4"/>
      <c r="UDP162" s="4"/>
      <c r="UDQ162" s="4"/>
      <c r="UDR162" s="4"/>
      <c r="UDS162" s="4"/>
      <c r="UDT162" s="4"/>
      <c r="UDU162" s="4"/>
      <c r="UDV162" s="4"/>
      <c r="UDW162" s="4"/>
      <c r="UDX162" s="4"/>
      <c r="UDY162" s="4"/>
      <c r="UDZ162" s="4"/>
      <c r="UEA162" s="4"/>
      <c r="UEB162" s="4"/>
      <c r="UEC162" s="4"/>
      <c r="UED162" s="4"/>
      <c r="UEE162" s="4"/>
      <c r="UEF162" s="4"/>
      <c r="UEG162" s="4"/>
      <c r="UEH162" s="4"/>
      <c r="UEI162" s="4"/>
      <c r="UEJ162" s="4"/>
      <c r="UEK162" s="4"/>
      <c r="UEL162" s="4"/>
      <c r="UEM162" s="4"/>
      <c r="UEN162" s="4"/>
      <c r="UEO162" s="4"/>
      <c r="UEP162" s="4"/>
      <c r="UEQ162" s="4"/>
      <c r="UER162" s="4"/>
      <c r="UES162" s="4"/>
      <c r="UET162" s="4"/>
      <c r="UEU162" s="4"/>
      <c r="UEV162" s="4"/>
      <c r="UEW162" s="4"/>
      <c r="UEX162" s="4"/>
      <c r="UEY162" s="4"/>
      <c r="UEZ162" s="4"/>
      <c r="UFA162" s="4"/>
      <c r="UFB162" s="4"/>
      <c r="UFC162" s="4"/>
      <c r="UFD162" s="4"/>
      <c r="UFE162" s="4"/>
      <c r="UFF162" s="4"/>
      <c r="UFG162" s="4"/>
      <c r="UFH162" s="4"/>
      <c r="UFI162" s="4"/>
      <c r="UFJ162" s="4"/>
      <c r="UFK162" s="4"/>
      <c r="UFL162" s="4"/>
      <c r="UFM162" s="4"/>
      <c r="UFN162" s="4"/>
      <c r="UFO162" s="4"/>
      <c r="UFP162" s="4"/>
      <c r="UFQ162" s="4"/>
      <c r="UFR162" s="4"/>
      <c r="UFS162" s="4"/>
      <c r="UFT162" s="4"/>
      <c r="UFU162" s="4"/>
      <c r="UFV162" s="4"/>
      <c r="UFW162" s="4"/>
      <c r="UFX162" s="4"/>
      <c r="UFY162" s="4"/>
      <c r="UFZ162" s="4"/>
      <c r="UGA162" s="4"/>
      <c r="UGB162" s="4"/>
      <c r="UGC162" s="4"/>
      <c r="UGD162" s="4"/>
      <c r="UGE162" s="4"/>
      <c r="UGF162" s="4"/>
      <c r="UGG162" s="4"/>
      <c r="UGH162" s="4"/>
      <c r="UGI162" s="4"/>
      <c r="UGJ162" s="4"/>
      <c r="UGK162" s="4"/>
      <c r="UGL162" s="4"/>
      <c r="UGM162" s="4"/>
      <c r="UGN162" s="4"/>
      <c r="UGO162" s="4"/>
      <c r="UGP162" s="4"/>
      <c r="UGQ162" s="4"/>
      <c r="UGR162" s="4"/>
      <c r="UGS162" s="4"/>
      <c r="UGT162" s="4"/>
      <c r="UGU162" s="4"/>
      <c r="UGV162" s="4"/>
      <c r="UGW162" s="4"/>
      <c r="UGX162" s="4"/>
      <c r="UGY162" s="4"/>
      <c r="UGZ162" s="4"/>
      <c r="UHA162" s="4"/>
      <c r="UHB162" s="4"/>
      <c r="UHC162" s="4"/>
      <c r="UHD162" s="4"/>
      <c r="UHE162" s="4"/>
      <c r="UHF162" s="4"/>
      <c r="UHG162" s="4"/>
      <c r="UHH162" s="4"/>
      <c r="UHI162" s="4"/>
      <c r="UHJ162" s="4"/>
      <c r="UHK162" s="4"/>
      <c r="UHL162" s="4"/>
      <c r="UHM162" s="4"/>
      <c r="UHN162" s="4"/>
      <c r="UHO162" s="4"/>
      <c r="UHP162" s="4"/>
      <c r="UHQ162" s="4"/>
      <c r="UHR162" s="4"/>
      <c r="UHS162" s="4"/>
      <c r="UHT162" s="4"/>
      <c r="UHU162" s="4"/>
      <c r="UHV162" s="4"/>
      <c r="UHW162" s="4"/>
      <c r="UHX162" s="4"/>
      <c r="UHY162" s="4"/>
      <c r="UHZ162" s="4"/>
      <c r="UIA162" s="4"/>
      <c r="UIB162" s="4"/>
      <c r="UIC162" s="4"/>
      <c r="UID162" s="4"/>
      <c r="UIE162" s="4"/>
      <c r="UIF162" s="4"/>
      <c r="UIG162" s="4"/>
      <c r="UIH162" s="4"/>
      <c r="UII162" s="4"/>
      <c r="UIJ162" s="4"/>
      <c r="UIK162" s="4"/>
      <c r="UIL162" s="4"/>
      <c r="UIM162" s="4"/>
      <c r="UIN162" s="4"/>
      <c r="UIO162" s="4"/>
      <c r="UIP162" s="4"/>
      <c r="UIQ162" s="4"/>
      <c r="UIR162" s="4"/>
      <c r="UIS162" s="4"/>
      <c r="UIT162" s="4"/>
      <c r="UIU162" s="4"/>
      <c r="UIV162" s="4"/>
      <c r="UIW162" s="4"/>
      <c r="UIX162" s="4"/>
      <c r="UIY162" s="4"/>
      <c r="UIZ162" s="4"/>
      <c r="UJA162" s="4"/>
      <c r="UJB162" s="4"/>
      <c r="UJC162" s="4"/>
      <c r="UJD162" s="4"/>
      <c r="UJE162" s="4"/>
      <c r="UJF162" s="4"/>
      <c r="UJG162" s="4"/>
      <c r="UJH162" s="4"/>
      <c r="UJI162" s="4"/>
      <c r="UJJ162" s="4"/>
      <c r="UJK162" s="4"/>
      <c r="UJL162" s="4"/>
      <c r="UJM162" s="4"/>
      <c r="UJN162" s="4"/>
      <c r="UJO162" s="4"/>
      <c r="UJP162" s="4"/>
      <c r="UJQ162" s="4"/>
      <c r="UJR162" s="4"/>
      <c r="UJS162" s="4"/>
      <c r="UJT162" s="4"/>
      <c r="UJU162" s="4"/>
      <c r="UJV162" s="4"/>
      <c r="UJW162" s="4"/>
      <c r="UJX162" s="4"/>
      <c r="UJY162" s="4"/>
      <c r="UJZ162" s="4"/>
      <c r="UKA162" s="4"/>
      <c r="UKB162" s="4"/>
      <c r="UKC162" s="4"/>
      <c r="UKD162" s="4"/>
      <c r="UKE162" s="4"/>
      <c r="UKF162" s="4"/>
      <c r="UKG162" s="4"/>
      <c r="UKH162" s="4"/>
      <c r="UKI162" s="4"/>
      <c r="UKJ162" s="4"/>
      <c r="UKK162" s="4"/>
      <c r="UKL162" s="4"/>
      <c r="UKM162" s="4"/>
      <c r="UKN162" s="4"/>
      <c r="UKO162" s="4"/>
      <c r="UKP162" s="4"/>
      <c r="UKQ162" s="4"/>
      <c r="UKR162" s="4"/>
      <c r="UKS162" s="4"/>
      <c r="UKT162" s="4"/>
      <c r="UKU162" s="4"/>
      <c r="UKV162" s="4"/>
      <c r="UKW162" s="4"/>
      <c r="UKX162" s="4"/>
      <c r="UKY162" s="4"/>
      <c r="UKZ162" s="4"/>
      <c r="ULA162" s="4"/>
      <c r="ULB162" s="4"/>
      <c r="ULC162" s="4"/>
      <c r="ULD162" s="4"/>
      <c r="ULE162" s="4"/>
      <c r="ULF162" s="4"/>
      <c r="ULG162" s="4"/>
      <c r="ULH162" s="4"/>
      <c r="ULI162" s="4"/>
      <c r="ULJ162" s="4"/>
      <c r="ULK162" s="4"/>
      <c r="ULL162" s="4"/>
      <c r="ULM162" s="4"/>
      <c r="ULN162" s="4"/>
      <c r="ULO162" s="4"/>
      <c r="ULP162" s="4"/>
      <c r="ULQ162" s="4"/>
      <c r="ULR162" s="4"/>
      <c r="ULS162" s="4"/>
      <c r="ULT162" s="4"/>
      <c r="ULU162" s="4"/>
      <c r="ULV162" s="4"/>
      <c r="ULW162" s="4"/>
      <c r="ULX162" s="4"/>
      <c r="ULY162" s="4"/>
      <c r="ULZ162" s="4"/>
      <c r="UMA162" s="4"/>
      <c r="UMB162" s="4"/>
      <c r="UMC162" s="4"/>
      <c r="UMD162" s="4"/>
      <c r="UME162" s="4"/>
      <c r="UMF162" s="4"/>
      <c r="UMG162" s="4"/>
      <c r="UMH162" s="4"/>
      <c r="UMI162" s="4"/>
      <c r="UMJ162" s="4"/>
      <c r="UMK162" s="4"/>
      <c r="UML162" s="4"/>
      <c r="UMM162" s="4"/>
      <c r="UMN162" s="4"/>
      <c r="UMO162" s="4"/>
      <c r="UMP162" s="4"/>
      <c r="UMQ162" s="4"/>
      <c r="UMR162" s="4"/>
      <c r="UMS162" s="4"/>
      <c r="UMT162" s="4"/>
      <c r="UMU162" s="4"/>
      <c r="UMV162" s="4"/>
      <c r="UMW162" s="4"/>
      <c r="UMX162" s="4"/>
      <c r="UMY162" s="4"/>
      <c r="UMZ162" s="4"/>
      <c r="UNA162" s="4"/>
      <c r="UNB162" s="4"/>
      <c r="UNC162" s="4"/>
      <c r="UND162" s="4"/>
      <c r="UNE162" s="4"/>
      <c r="UNF162" s="4"/>
      <c r="UNG162" s="4"/>
      <c r="UNH162" s="4"/>
      <c r="UNI162" s="4"/>
      <c r="UNJ162" s="4"/>
      <c r="UNK162" s="4"/>
      <c r="UNL162" s="4"/>
      <c r="UNM162" s="4"/>
      <c r="UNN162" s="4"/>
      <c r="UNO162" s="4"/>
      <c r="UNP162" s="4"/>
      <c r="UNQ162" s="4"/>
      <c r="UNR162" s="4"/>
      <c r="UNS162" s="4"/>
      <c r="UNT162" s="4"/>
      <c r="UNU162" s="4"/>
      <c r="UNV162" s="4"/>
      <c r="UNW162" s="4"/>
      <c r="UNX162" s="4"/>
      <c r="UNY162" s="4"/>
      <c r="UNZ162" s="4"/>
      <c r="UOA162" s="4"/>
      <c r="UOB162" s="4"/>
      <c r="UOC162" s="4"/>
      <c r="UOD162" s="4"/>
      <c r="UOE162" s="4"/>
      <c r="UOF162" s="4"/>
      <c r="UOG162" s="4"/>
      <c r="UOH162" s="4"/>
      <c r="UOI162" s="4"/>
      <c r="UOJ162" s="4"/>
      <c r="UOK162" s="4"/>
      <c r="UOL162" s="4"/>
      <c r="UOM162" s="4"/>
      <c r="UON162" s="4"/>
      <c r="UOO162" s="4"/>
      <c r="UOP162" s="4"/>
      <c r="UOQ162" s="4"/>
      <c r="UOR162" s="4"/>
      <c r="UOS162" s="4"/>
      <c r="UOT162" s="4"/>
      <c r="UOU162" s="4"/>
      <c r="UOV162" s="4"/>
      <c r="UOW162" s="4"/>
      <c r="UOX162" s="4"/>
      <c r="UOY162" s="4"/>
      <c r="UOZ162" s="4"/>
      <c r="UPA162" s="4"/>
      <c r="UPB162" s="4"/>
      <c r="UPC162" s="4"/>
      <c r="UPD162" s="4"/>
      <c r="UPE162" s="4"/>
      <c r="UPF162" s="4"/>
      <c r="UPG162" s="4"/>
      <c r="UPH162" s="4"/>
      <c r="UPI162" s="4"/>
      <c r="UPJ162" s="4"/>
      <c r="UPK162" s="4"/>
      <c r="UPL162" s="4"/>
      <c r="UPM162" s="4"/>
      <c r="UPN162" s="4"/>
      <c r="UPO162" s="4"/>
      <c r="UPP162" s="4"/>
      <c r="UPQ162" s="4"/>
      <c r="UPR162" s="4"/>
      <c r="UPS162" s="4"/>
      <c r="UPT162" s="4"/>
      <c r="UPU162" s="4"/>
      <c r="UPV162" s="4"/>
      <c r="UPW162" s="4"/>
      <c r="UPX162" s="4"/>
      <c r="UPY162" s="4"/>
      <c r="UPZ162" s="4"/>
      <c r="UQA162" s="4"/>
      <c r="UQB162" s="4"/>
      <c r="UQC162" s="4"/>
      <c r="UQD162" s="4"/>
      <c r="UQE162" s="4"/>
      <c r="UQF162" s="4"/>
      <c r="UQG162" s="4"/>
      <c r="UQH162" s="4"/>
      <c r="UQI162" s="4"/>
      <c r="UQJ162" s="4"/>
      <c r="UQK162" s="4"/>
      <c r="UQL162" s="4"/>
      <c r="UQM162" s="4"/>
      <c r="UQN162" s="4"/>
      <c r="UQO162" s="4"/>
      <c r="UQP162" s="4"/>
      <c r="UQQ162" s="4"/>
      <c r="UQR162" s="4"/>
      <c r="UQS162" s="4"/>
      <c r="UQT162" s="4"/>
      <c r="UQU162" s="4"/>
      <c r="UQV162" s="4"/>
      <c r="UQW162" s="4"/>
      <c r="UQX162" s="4"/>
      <c r="UQY162" s="4"/>
      <c r="UQZ162" s="4"/>
      <c r="URA162" s="4"/>
      <c r="URB162" s="4"/>
      <c r="URC162" s="4"/>
      <c r="URD162" s="4"/>
      <c r="URE162" s="4"/>
      <c r="URF162" s="4"/>
      <c r="URG162" s="4"/>
      <c r="URH162" s="4"/>
      <c r="URI162" s="4"/>
      <c r="URJ162" s="4"/>
      <c r="URK162" s="4"/>
      <c r="URL162" s="4"/>
      <c r="URM162" s="4"/>
      <c r="URN162" s="4"/>
      <c r="URO162" s="4"/>
      <c r="URP162" s="4"/>
      <c r="URQ162" s="4"/>
      <c r="URR162" s="4"/>
      <c r="URS162" s="4"/>
      <c r="URT162" s="4"/>
      <c r="URU162" s="4"/>
      <c r="URV162" s="4"/>
      <c r="URW162" s="4"/>
      <c r="URX162" s="4"/>
      <c r="URY162" s="4"/>
      <c r="URZ162" s="4"/>
      <c r="USA162" s="4"/>
      <c r="USB162" s="4"/>
      <c r="USC162" s="4"/>
      <c r="USD162" s="4"/>
      <c r="USE162" s="4"/>
      <c r="USF162" s="4"/>
      <c r="USG162" s="4"/>
      <c r="USH162" s="4"/>
      <c r="USI162" s="4"/>
      <c r="USJ162" s="4"/>
      <c r="USK162" s="4"/>
      <c r="USL162" s="4"/>
      <c r="USM162" s="4"/>
      <c r="USN162" s="4"/>
      <c r="USO162" s="4"/>
      <c r="USP162" s="4"/>
      <c r="USQ162" s="4"/>
      <c r="USR162" s="4"/>
      <c r="USS162" s="4"/>
      <c r="UST162" s="4"/>
      <c r="USU162" s="4"/>
      <c r="USV162" s="4"/>
      <c r="USW162" s="4"/>
      <c r="USX162" s="4"/>
      <c r="USY162" s="4"/>
      <c r="USZ162" s="4"/>
      <c r="UTA162" s="4"/>
      <c r="UTB162" s="4"/>
      <c r="UTC162" s="4"/>
      <c r="UTD162" s="4"/>
      <c r="UTE162" s="4"/>
      <c r="UTF162" s="4"/>
      <c r="UTG162" s="4"/>
      <c r="UTH162" s="4"/>
      <c r="UTI162" s="4"/>
      <c r="UTJ162" s="4"/>
      <c r="UTK162" s="4"/>
      <c r="UTL162" s="4"/>
      <c r="UTM162" s="4"/>
      <c r="UTN162" s="4"/>
      <c r="UTO162" s="4"/>
      <c r="UTP162" s="4"/>
      <c r="UTQ162" s="4"/>
      <c r="UTR162" s="4"/>
      <c r="UTS162" s="4"/>
      <c r="UTT162" s="4"/>
      <c r="UTU162" s="4"/>
      <c r="UTV162" s="4"/>
      <c r="UTW162" s="4"/>
      <c r="UTX162" s="4"/>
      <c r="UTY162" s="4"/>
      <c r="UTZ162" s="4"/>
      <c r="UUA162" s="4"/>
      <c r="UUB162" s="4"/>
      <c r="UUC162" s="4"/>
      <c r="UUD162" s="4"/>
      <c r="UUE162" s="4"/>
      <c r="UUF162" s="4"/>
      <c r="UUG162" s="4"/>
      <c r="UUH162" s="4"/>
      <c r="UUI162" s="4"/>
      <c r="UUJ162" s="4"/>
      <c r="UUK162" s="4"/>
      <c r="UUL162" s="4"/>
      <c r="UUM162" s="4"/>
      <c r="UUN162" s="4"/>
      <c r="UUO162" s="4"/>
      <c r="UUP162" s="4"/>
      <c r="UUQ162" s="4"/>
      <c r="UUR162" s="4"/>
      <c r="UUS162" s="4"/>
      <c r="UUT162" s="4"/>
      <c r="UUU162" s="4"/>
      <c r="UUV162" s="4"/>
      <c r="UUW162" s="4"/>
      <c r="UUX162" s="4"/>
      <c r="UUY162" s="4"/>
      <c r="UUZ162" s="4"/>
      <c r="UVA162" s="4"/>
      <c r="UVB162" s="4"/>
      <c r="UVC162" s="4"/>
      <c r="UVD162" s="4"/>
      <c r="UVE162" s="4"/>
      <c r="UVF162" s="4"/>
      <c r="UVG162" s="4"/>
      <c r="UVH162" s="4"/>
      <c r="UVI162" s="4"/>
      <c r="UVJ162" s="4"/>
      <c r="UVK162" s="4"/>
      <c r="UVL162" s="4"/>
      <c r="UVM162" s="4"/>
      <c r="UVN162" s="4"/>
      <c r="UVO162" s="4"/>
      <c r="UVP162" s="4"/>
      <c r="UVQ162" s="4"/>
      <c r="UVR162" s="4"/>
      <c r="UVS162" s="4"/>
      <c r="UVT162" s="4"/>
      <c r="UVU162" s="4"/>
      <c r="UVV162" s="4"/>
      <c r="UVW162" s="4"/>
      <c r="UVX162" s="4"/>
      <c r="UVY162" s="4"/>
      <c r="UVZ162" s="4"/>
      <c r="UWA162" s="4"/>
      <c r="UWB162" s="4"/>
      <c r="UWC162" s="4"/>
      <c r="UWD162" s="4"/>
      <c r="UWE162" s="4"/>
      <c r="UWF162" s="4"/>
      <c r="UWG162" s="4"/>
      <c r="UWH162" s="4"/>
      <c r="UWI162" s="4"/>
      <c r="UWJ162" s="4"/>
      <c r="UWK162" s="4"/>
      <c r="UWL162" s="4"/>
      <c r="UWM162" s="4"/>
      <c r="UWN162" s="4"/>
      <c r="UWO162" s="4"/>
      <c r="UWP162" s="4"/>
      <c r="UWQ162" s="4"/>
      <c r="UWR162" s="4"/>
      <c r="UWS162" s="4"/>
      <c r="UWT162" s="4"/>
      <c r="UWU162" s="4"/>
      <c r="UWV162" s="4"/>
      <c r="UWW162" s="4"/>
      <c r="UWX162" s="4"/>
      <c r="UWY162" s="4"/>
      <c r="UWZ162" s="4"/>
      <c r="UXA162" s="4"/>
      <c r="UXB162" s="4"/>
      <c r="UXC162" s="4"/>
      <c r="UXD162" s="4"/>
      <c r="UXE162" s="4"/>
      <c r="UXF162" s="4"/>
      <c r="UXG162" s="4"/>
      <c r="UXH162" s="4"/>
      <c r="UXI162" s="4"/>
      <c r="UXJ162" s="4"/>
      <c r="UXK162" s="4"/>
      <c r="UXL162" s="4"/>
      <c r="UXM162" s="4"/>
      <c r="UXN162" s="4"/>
      <c r="UXO162" s="4"/>
      <c r="UXP162" s="4"/>
      <c r="UXQ162" s="4"/>
      <c r="UXR162" s="4"/>
      <c r="UXS162" s="4"/>
      <c r="UXT162" s="4"/>
      <c r="UXU162" s="4"/>
      <c r="UXV162" s="4"/>
      <c r="UXW162" s="4"/>
      <c r="UXX162" s="4"/>
      <c r="UXY162" s="4"/>
      <c r="UXZ162" s="4"/>
      <c r="UYA162" s="4"/>
      <c r="UYB162" s="4"/>
      <c r="UYC162" s="4"/>
      <c r="UYD162" s="4"/>
      <c r="UYE162" s="4"/>
      <c r="UYF162" s="4"/>
      <c r="UYG162" s="4"/>
      <c r="UYH162" s="4"/>
      <c r="UYI162" s="4"/>
      <c r="UYJ162" s="4"/>
      <c r="UYK162" s="4"/>
      <c r="UYL162" s="4"/>
      <c r="UYM162" s="4"/>
      <c r="UYN162" s="4"/>
      <c r="UYO162" s="4"/>
      <c r="UYP162" s="4"/>
      <c r="UYQ162" s="4"/>
      <c r="UYR162" s="4"/>
      <c r="UYS162" s="4"/>
      <c r="UYT162" s="4"/>
      <c r="UYU162" s="4"/>
      <c r="UYV162" s="4"/>
      <c r="UYW162" s="4"/>
      <c r="UYX162" s="4"/>
      <c r="UYY162" s="4"/>
      <c r="UYZ162" s="4"/>
      <c r="UZA162" s="4"/>
      <c r="UZB162" s="4"/>
      <c r="UZC162" s="4"/>
      <c r="UZD162" s="4"/>
      <c r="UZE162" s="4"/>
      <c r="UZF162" s="4"/>
      <c r="UZG162" s="4"/>
      <c r="UZH162" s="4"/>
      <c r="UZI162" s="4"/>
      <c r="UZJ162" s="4"/>
      <c r="UZK162" s="4"/>
      <c r="UZL162" s="4"/>
      <c r="UZM162" s="4"/>
      <c r="UZN162" s="4"/>
      <c r="UZO162" s="4"/>
      <c r="UZP162" s="4"/>
      <c r="UZQ162" s="4"/>
      <c r="UZR162" s="4"/>
      <c r="UZS162" s="4"/>
      <c r="UZT162" s="4"/>
      <c r="UZU162" s="4"/>
      <c r="UZV162" s="4"/>
      <c r="UZW162" s="4"/>
      <c r="UZX162" s="4"/>
      <c r="UZY162" s="4"/>
      <c r="UZZ162" s="4"/>
      <c r="VAA162" s="4"/>
      <c r="VAB162" s="4"/>
      <c r="VAC162" s="4"/>
      <c r="VAD162" s="4"/>
      <c r="VAE162" s="4"/>
      <c r="VAF162" s="4"/>
      <c r="VAG162" s="4"/>
      <c r="VAH162" s="4"/>
      <c r="VAI162" s="4"/>
      <c r="VAJ162" s="4"/>
      <c r="VAK162" s="4"/>
      <c r="VAL162" s="4"/>
      <c r="VAM162" s="4"/>
      <c r="VAN162" s="4"/>
      <c r="VAO162" s="4"/>
      <c r="VAP162" s="4"/>
      <c r="VAQ162" s="4"/>
      <c r="VAR162" s="4"/>
      <c r="VAS162" s="4"/>
      <c r="VAT162" s="4"/>
      <c r="VAU162" s="4"/>
      <c r="VAV162" s="4"/>
      <c r="VAW162" s="4"/>
      <c r="VAX162" s="4"/>
      <c r="VAY162" s="4"/>
      <c r="VAZ162" s="4"/>
      <c r="VBA162" s="4"/>
      <c r="VBB162" s="4"/>
      <c r="VBC162" s="4"/>
      <c r="VBD162" s="4"/>
      <c r="VBE162" s="4"/>
      <c r="VBF162" s="4"/>
      <c r="VBG162" s="4"/>
      <c r="VBH162" s="4"/>
      <c r="VBI162" s="4"/>
      <c r="VBJ162" s="4"/>
      <c r="VBK162" s="4"/>
      <c r="VBL162" s="4"/>
      <c r="VBM162" s="4"/>
      <c r="VBN162" s="4"/>
      <c r="VBO162" s="4"/>
      <c r="VBP162" s="4"/>
      <c r="VBQ162" s="4"/>
      <c r="VBR162" s="4"/>
      <c r="VBS162" s="4"/>
      <c r="VBT162" s="4"/>
      <c r="VBU162" s="4"/>
      <c r="VBV162" s="4"/>
      <c r="VBW162" s="4"/>
      <c r="VBX162" s="4"/>
      <c r="VBY162" s="4"/>
      <c r="VBZ162" s="4"/>
      <c r="VCA162" s="4"/>
      <c r="VCB162" s="4"/>
      <c r="VCC162" s="4"/>
      <c r="VCD162" s="4"/>
      <c r="VCE162" s="4"/>
      <c r="VCF162" s="4"/>
      <c r="VCG162" s="4"/>
      <c r="VCH162" s="4"/>
      <c r="VCI162" s="4"/>
      <c r="VCJ162" s="4"/>
      <c r="VCK162" s="4"/>
      <c r="VCL162" s="4"/>
      <c r="VCM162" s="4"/>
      <c r="VCN162" s="4"/>
      <c r="VCO162" s="4"/>
      <c r="VCP162" s="4"/>
      <c r="VCQ162" s="4"/>
      <c r="VCR162" s="4"/>
      <c r="VCS162" s="4"/>
      <c r="VCT162" s="4"/>
      <c r="VCU162" s="4"/>
      <c r="VCV162" s="4"/>
      <c r="VCW162" s="4"/>
      <c r="VCX162" s="4"/>
      <c r="VCY162" s="4"/>
      <c r="VCZ162" s="4"/>
      <c r="VDA162" s="4"/>
      <c r="VDB162" s="4"/>
      <c r="VDC162" s="4"/>
      <c r="VDD162" s="4"/>
      <c r="VDE162" s="4"/>
      <c r="VDF162" s="4"/>
      <c r="VDG162" s="4"/>
      <c r="VDH162" s="4"/>
      <c r="VDI162" s="4"/>
      <c r="VDJ162" s="4"/>
      <c r="VDK162" s="4"/>
      <c r="VDL162" s="4"/>
      <c r="VDM162" s="4"/>
      <c r="VDN162" s="4"/>
      <c r="VDO162" s="4"/>
      <c r="VDP162" s="4"/>
      <c r="VDQ162" s="4"/>
      <c r="VDR162" s="4"/>
      <c r="VDS162" s="4"/>
      <c r="VDT162" s="4"/>
      <c r="VDU162" s="4"/>
      <c r="VDV162" s="4"/>
      <c r="VDW162" s="4"/>
      <c r="VDX162" s="4"/>
      <c r="VDY162" s="4"/>
      <c r="VDZ162" s="4"/>
      <c r="VEA162" s="4"/>
      <c r="VEB162" s="4"/>
      <c r="VEC162" s="4"/>
      <c r="VED162" s="4"/>
      <c r="VEE162" s="4"/>
      <c r="VEF162" s="4"/>
      <c r="VEG162" s="4"/>
      <c r="VEH162" s="4"/>
      <c r="VEI162" s="4"/>
      <c r="VEJ162" s="4"/>
      <c r="VEK162" s="4"/>
      <c r="VEL162" s="4"/>
      <c r="VEM162" s="4"/>
      <c r="VEN162" s="4"/>
      <c r="VEO162" s="4"/>
      <c r="VEP162" s="4"/>
      <c r="VEQ162" s="4"/>
      <c r="VER162" s="4"/>
      <c r="VES162" s="4"/>
      <c r="VET162" s="4"/>
      <c r="VEU162" s="4"/>
      <c r="VEV162" s="4"/>
      <c r="VEW162" s="4"/>
      <c r="VEX162" s="4"/>
      <c r="VEY162" s="4"/>
      <c r="VEZ162" s="4"/>
      <c r="VFA162" s="4"/>
      <c r="VFB162" s="4"/>
      <c r="VFC162" s="4"/>
      <c r="VFD162" s="4"/>
      <c r="VFE162" s="4"/>
      <c r="VFF162" s="4"/>
      <c r="VFG162" s="4"/>
      <c r="VFH162" s="4"/>
      <c r="VFI162" s="4"/>
      <c r="VFJ162" s="4"/>
      <c r="VFK162" s="4"/>
      <c r="VFL162" s="4"/>
      <c r="VFM162" s="4"/>
      <c r="VFN162" s="4"/>
      <c r="VFO162" s="4"/>
      <c r="VFP162" s="4"/>
      <c r="VFQ162" s="4"/>
      <c r="VFR162" s="4"/>
      <c r="VFS162" s="4"/>
      <c r="VFT162" s="4"/>
      <c r="VFU162" s="4"/>
      <c r="VFV162" s="4"/>
      <c r="VFW162" s="4"/>
      <c r="VFX162" s="4"/>
      <c r="VFY162" s="4"/>
      <c r="VFZ162" s="4"/>
      <c r="VGA162" s="4"/>
      <c r="VGB162" s="4"/>
      <c r="VGC162" s="4"/>
      <c r="VGD162" s="4"/>
      <c r="VGE162" s="4"/>
      <c r="VGF162" s="4"/>
      <c r="VGG162" s="4"/>
      <c r="VGH162" s="4"/>
      <c r="VGI162" s="4"/>
      <c r="VGJ162" s="4"/>
      <c r="VGK162" s="4"/>
      <c r="VGL162" s="4"/>
      <c r="VGM162" s="4"/>
      <c r="VGN162" s="4"/>
      <c r="VGO162" s="4"/>
      <c r="VGP162" s="4"/>
      <c r="VGQ162" s="4"/>
      <c r="VGR162" s="4"/>
      <c r="VGS162" s="4"/>
      <c r="VGT162" s="4"/>
      <c r="VGU162" s="4"/>
      <c r="VGV162" s="4"/>
      <c r="VGW162" s="4"/>
      <c r="VGX162" s="4"/>
      <c r="VGY162" s="4"/>
      <c r="VGZ162" s="4"/>
      <c r="VHA162" s="4"/>
      <c r="VHB162" s="4"/>
      <c r="VHC162" s="4"/>
      <c r="VHD162" s="4"/>
      <c r="VHE162" s="4"/>
      <c r="VHF162" s="4"/>
      <c r="VHG162" s="4"/>
      <c r="VHH162" s="4"/>
      <c r="VHI162" s="4"/>
      <c r="VHJ162" s="4"/>
      <c r="VHK162" s="4"/>
      <c r="VHL162" s="4"/>
      <c r="VHM162" s="4"/>
      <c r="VHN162" s="4"/>
      <c r="VHO162" s="4"/>
      <c r="VHP162" s="4"/>
      <c r="VHQ162" s="4"/>
      <c r="VHR162" s="4"/>
      <c r="VHS162" s="4"/>
      <c r="VHT162" s="4"/>
      <c r="VHU162" s="4"/>
      <c r="VHV162" s="4"/>
      <c r="VHW162" s="4"/>
      <c r="VHX162" s="4"/>
      <c r="VHY162" s="4"/>
      <c r="VHZ162" s="4"/>
      <c r="VIA162" s="4"/>
      <c r="VIB162" s="4"/>
      <c r="VIC162" s="4"/>
      <c r="VID162" s="4"/>
      <c r="VIE162" s="4"/>
      <c r="VIF162" s="4"/>
      <c r="VIG162" s="4"/>
      <c r="VIH162" s="4"/>
      <c r="VII162" s="4"/>
      <c r="VIJ162" s="4"/>
      <c r="VIK162" s="4"/>
      <c r="VIL162" s="4"/>
      <c r="VIM162" s="4"/>
      <c r="VIN162" s="4"/>
      <c r="VIO162" s="4"/>
      <c r="VIP162" s="4"/>
      <c r="VIQ162" s="4"/>
      <c r="VIR162" s="4"/>
      <c r="VIS162" s="4"/>
      <c r="VIT162" s="4"/>
      <c r="VIU162" s="4"/>
      <c r="VIV162" s="4"/>
      <c r="VIW162" s="4"/>
      <c r="VIX162" s="4"/>
      <c r="VIY162" s="4"/>
      <c r="VIZ162" s="4"/>
      <c r="VJA162" s="4"/>
      <c r="VJB162" s="4"/>
      <c r="VJC162" s="4"/>
      <c r="VJD162" s="4"/>
      <c r="VJE162" s="4"/>
      <c r="VJF162" s="4"/>
      <c r="VJG162" s="4"/>
      <c r="VJH162" s="4"/>
      <c r="VJI162" s="4"/>
      <c r="VJJ162" s="4"/>
      <c r="VJK162" s="4"/>
      <c r="VJL162" s="4"/>
      <c r="VJM162" s="4"/>
      <c r="VJN162" s="4"/>
      <c r="VJO162" s="4"/>
      <c r="VJP162" s="4"/>
      <c r="VJQ162" s="4"/>
      <c r="VJR162" s="4"/>
      <c r="VJS162" s="4"/>
      <c r="VJT162" s="4"/>
      <c r="VJU162" s="4"/>
      <c r="VJV162" s="4"/>
      <c r="VJW162" s="4"/>
      <c r="VJX162" s="4"/>
      <c r="VJY162" s="4"/>
      <c r="VJZ162" s="4"/>
      <c r="VKA162" s="4"/>
      <c r="VKB162" s="4"/>
      <c r="VKC162" s="4"/>
      <c r="VKD162" s="4"/>
      <c r="VKE162" s="4"/>
      <c r="VKF162" s="4"/>
      <c r="VKG162" s="4"/>
      <c r="VKH162" s="4"/>
      <c r="VKI162" s="4"/>
      <c r="VKJ162" s="4"/>
      <c r="VKK162" s="4"/>
      <c r="VKL162" s="4"/>
      <c r="VKM162" s="4"/>
      <c r="VKN162" s="4"/>
      <c r="VKO162" s="4"/>
      <c r="VKP162" s="4"/>
      <c r="VKQ162" s="4"/>
      <c r="VKR162" s="4"/>
      <c r="VKS162" s="4"/>
      <c r="VKT162" s="4"/>
      <c r="VKU162" s="4"/>
      <c r="VKV162" s="4"/>
      <c r="VKW162" s="4"/>
      <c r="VKX162" s="4"/>
      <c r="VKY162" s="4"/>
      <c r="VKZ162" s="4"/>
      <c r="VLA162" s="4"/>
      <c r="VLB162" s="4"/>
      <c r="VLC162" s="4"/>
      <c r="VLD162" s="4"/>
      <c r="VLE162" s="4"/>
      <c r="VLF162" s="4"/>
      <c r="VLG162" s="4"/>
      <c r="VLH162" s="4"/>
      <c r="VLI162" s="4"/>
      <c r="VLJ162" s="4"/>
      <c r="VLK162" s="4"/>
      <c r="VLL162" s="4"/>
      <c r="VLM162" s="4"/>
      <c r="VLN162" s="4"/>
      <c r="VLO162" s="4"/>
      <c r="VLP162" s="4"/>
      <c r="VLQ162" s="4"/>
      <c r="VLR162" s="4"/>
      <c r="VLS162" s="4"/>
      <c r="VLT162" s="4"/>
      <c r="VLU162" s="4"/>
      <c r="VLV162" s="4"/>
      <c r="VLW162" s="4"/>
      <c r="VLX162" s="4"/>
      <c r="VLY162" s="4"/>
      <c r="VLZ162" s="4"/>
      <c r="VMA162" s="4"/>
      <c r="VMB162" s="4"/>
      <c r="VMC162" s="4"/>
      <c r="VMD162" s="4"/>
      <c r="VME162" s="4"/>
      <c r="VMF162" s="4"/>
      <c r="VMG162" s="4"/>
      <c r="VMH162" s="4"/>
      <c r="VMI162" s="4"/>
      <c r="VMJ162" s="4"/>
      <c r="VMK162" s="4"/>
      <c r="VML162" s="4"/>
      <c r="VMM162" s="4"/>
      <c r="VMN162" s="4"/>
      <c r="VMO162" s="4"/>
      <c r="VMP162" s="4"/>
      <c r="VMQ162" s="4"/>
      <c r="VMR162" s="4"/>
      <c r="VMS162" s="4"/>
      <c r="VMT162" s="4"/>
      <c r="VMU162" s="4"/>
      <c r="VMV162" s="4"/>
      <c r="VMW162" s="4"/>
      <c r="VMX162" s="4"/>
      <c r="VMY162" s="4"/>
      <c r="VMZ162" s="4"/>
      <c r="VNA162" s="4"/>
      <c r="VNB162" s="4"/>
      <c r="VNC162" s="4"/>
      <c r="VND162" s="4"/>
      <c r="VNE162" s="4"/>
      <c r="VNF162" s="4"/>
      <c r="VNG162" s="4"/>
      <c r="VNH162" s="4"/>
      <c r="VNI162" s="4"/>
      <c r="VNJ162" s="4"/>
      <c r="VNK162" s="4"/>
      <c r="VNL162" s="4"/>
      <c r="VNM162" s="4"/>
      <c r="VNN162" s="4"/>
      <c r="VNO162" s="4"/>
      <c r="VNP162" s="4"/>
      <c r="VNQ162" s="4"/>
      <c r="VNR162" s="4"/>
      <c r="VNS162" s="4"/>
      <c r="VNT162" s="4"/>
      <c r="VNU162" s="4"/>
      <c r="VNV162" s="4"/>
      <c r="VNW162" s="4"/>
      <c r="VNX162" s="4"/>
      <c r="VNY162" s="4"/>
      <c r="VNZ162" s="4"/>
      <c r="VOA162" s="4"/>
      <c r="VOB162" s="4"/>
      <c r="VOC162" s="4"/>
      <c r="VOD162" s="4"/>
      <c r="VOE162" s="4"/>
      <c r="VOF162" s="4"/>
      <c r="VOG162" s="4"/>
      <c r="VOH162" s="4"/>
      <c r="VOI162" s="4"/>
      <c r="VOJ162" s="4"/>
      <c r="VOK162" s="4"/>
      <c r="VOL162" s="4"/>
      <c r="VOM162" s="4"/>
      <c r="VON162" s="4"/>
      <c r="VOO162" s="4"/>
      <c r="VOP162" s="4"/>
      <c r="VOQ162" s="4"/>
      <c r="VOR162" s="4"/>
      <c r="VOS162" s="4"/>
      <c r="VOT162" s="4"/>
      <c r="VOU162" s="4"/>
      <c r="VOV162" s="4"/>
      <c r="VOW162" s="4"/>
      <c r="VOX162" s="4"/>
      <c r="VOY162" s="4"/>
      <c r="VOZ162" s="4"/>
      <c r="VPA162" s="4"/>
      <c r="VPB162" s="4"/>
      <c r="VPC162" s="4"/>
      <c r="VPD162" s="4"/>
      <c r="VPE162" s="4"/>
      <c r="VPF162" s="4"/>
      <c r="VPG162" s="4"/>
      <c r="VPH162" s="4"/>
      <c r="VPI162" s="4"/>
      <c r="VPJ162" s="4"/>
      <c r="VPK162" s="4"/>
      <c r="VPL162" s="4"/>
      <c r="VPM162" s="4"/>
      <c r="VPN162" s="4"/>
      <c r="VPO162" s="4"/>
      <c r="VPP162" s="4"/>
      <c r="VPQ162" s="4"/>
      <c r="VPR162" s="4"/>
      <c r="VPS162" s="4"/>
      <c r="VPT162" s="4"/>
      <c r="VPU162" s="4"/>
      <c r="VPV162" s="4"/>
      <c r="VPW162" s="4"/>
      <c r="VPX162" s="4"/>
      <c r="VPY162" s="4"/>
      <c r="VPZ162" s="4"/>
      <c r="VQA162" s="4"/>
      <c r="VQB162" s="4"/>
      <c r="VQC162" s="4"/>
      <c r="VQD162" s="4"/>
      <c r="VQE162" s="4"/>
      <c r="VQF162" s="4"/>
      <c r="VQG162" s="4"/>
      <c r="VQH162" s="4"/>
      <c r="VQI162" s="4"/>
      <c r="VQJ162" s="4"/>
      <c r="VQK162" s="4"/>
      <c r="VQL162" s="4"/>
      <c r="VQM162" s="4"/>
      <c r="VQN162" s="4"/>
      <c r="VQO162" s="4"/>
      <c r="VQP162" s="4"/>
      <c r="VQQ162" s="4"/>
      <c r="VQR162" s="4"/>
      <c r="VQS162" s="4"/>
      <c r="VQT162" s="4"/>
      <c r="VQU162" s="4"/>
      <c r="VQV162" s="4"/>
      <c r="VQW162" s="4"/>
      <c r="VQX162" s="4"/>
      <c r="VQY162" s="4"/>
      <c r="VQZ162" s="4"/>
      <c r="VRA162" s="4"/>
      <c r="VRB162" s="4"/>
      <c r="VRC162" s="4"/>
      <c r="VRD162" s="4"/>
      <c r="VRE162" s="4"/>
      <c r="VRF162" s="4"/>
      <c r="VRG162" s="4"/>
      <c r="VRH162" s="4"/>
      <c r="VRI162" s="4"/>
      <c r="VRJ162" s="4"/>
      <c r="VRK162" s="4"/>
      <c r="VRL162" s="4"/>
      <c r="VRM162" s="4"/>
      <c r="VRN162" s="4"/>
      <c r="VRO162" s="4"/>
      <c r="VRP162" s="4"/>
      <c r="VRQ162" s="4"/>
      <c r="VRR162" s="4"/>
      <c r="VRS162" s="4"/>
      <c r="VRT162" s="4"/>
      <c r="VRU162" s="4"/>
      <c r="VRV162" s="4"/>
      <c r="VRW162" s="4"/>
      <c r="VRX162" s="4"/>
      <c r="VRY162" s="4"/>
      <c r="VRZ162" s="4"/>
      <c r="VSA162" s="4"/>
      <c r="VSB162" s="4"/>
      <c r="VSC162" s="4"/>
      <c r="VSD162" s="4"/>
      <c r="VSE162" s="4"/>
      <c r="VSF162" s="4"/>
      <c r="VSG162" s="4"/>
      <c r="VSH162" s="4"/>
      <c r="VSI162" s="4"/>
      <c r="VSJ162" s="4"/>
      <c r="VSK162" s="4"/>
      <c r="VSL162" s="4"/>
      <c r="VSM162" s="4"/>
      <c r="VSN162" s="4"/>
      <c r="VSO162" s="4"/>
      <c r="VSP162" s="4"/>
      <c r="VSQ162" s="4"/>
      <c r="VSR162" s="4"/>
      <c r="VSS162" s="4"/>
      <c r="VST162" s="4"/>
      <c r="VSU162" s="4"/>
      <c r="VSV162" s="4"/>
      <c r="VSW162" s="4"/>
      <c r="VSX162" s="4"/>
      <c r="VSY162" s="4"/>
      <c r="VSZ162" s="4"/>
      <c r="VTA162" s="4"/>
      <c r="VTB162" s="4"/>
      <c r="VTC162" s="4"/>
      <c r="VTD162" s="4"/>
      <c r="VTE162" s="4"/>
      <c r="VTF162" s="4"/>
      <c r="VTG162" s="4"/>
      <c r="VTH162" s="4"/>
      <c r="VTI162" s="4"/>
      <c r="VTJ162" s="4"/>
      <c r="VTK162" s="4"/>
      <c r="VTL162" s="4"/>
      <c r="VTM162" s="4"/>
      <c r="VTN162" s="4"/>
      <c r="VTO162" s="4"/>
      <c r="VTP162" s="4"/>
      <c r="VTQ162" s="4"/>
      <c r="VTR162" s="4"/>
      <c r="VTS162" s="4"/>
      <c r="VTT162" s="4"/>
      <c r="VTU162" s="4"/>
      <c r="VTV162" s="4"/>
      <c r="VTW162" s="4"/>
      <c r="VTX162" s="4"/>
      <c r="VTY162" s="4"/>
      <c r="VTZ162" s="4"/>
      <c r="VUA162" s="4"/>
      <c r="VUB162" s="4"/>
      <c r="VUC162" s="4"/>
      <c r="VUD162" s="4"/>
      <c r="VUE162" s="4"/>
      <c r="VUF162" s="4"/>
      <c r="VUG162" s="4"/>
      <c r="VUH162" s="4"/>
      <c r="VUI162" s="4"/>
      <c r="VUJ162" s="4"/>
      <c r="VUK162" s="4"/>
      <c r="VUL162" s="4"/>
      <c r="VUM162" s="4"/>
      <c r="VUN162" s="4"/>
      <c r="VUO162" s="4"/>
      <c r="VUP162" s="4"/>
      <c r="VUQ162" s="4"/>
      <c r="VUR162" s="4"/>
      <c r="VUS162" s="4"/>
      <c r="VUT162" s="4"/>
      <c r="VUU162" s="4"/>
      <c r="VUV162" s="4"/>
      <c r="VUW162" s="4"/>
      <c r="VUX162" s="4"/>
      <c r="VUY162" s="4"/>
      <c r="VUZ162" s="4"/>
      <c r="VVA162" s="4"/>
      <c r="VVB162" s="4"/>
      <c r="VVC162" s="4"/>
      <c r="VVD162" s="4"/>
      <c r="VVE162" s="4"/>
      <c r="VVF162" s="4"/>
      <c r="VVG162" s="4"/>
      <c r="VVH162" s="4"/>
      <c r="VVI162" s="4"/>
      <c r="VVJ162" s="4"/>
      <c r="VVK162" s="4"/>
      <c r="VVL162" s="4"/>
      <c r="VVM162" s="4"/>
      <c r="VVN162" s="4"/>
      <c r="VVO162" s="4"/>
      <c r="VVP162" s="4"/>
      <c r="VVQ162" s="4"/>
      <c r="VVR162" s="4"/>
      <c r="VVS162" s="4"/>
      <c r="VVT162" s="4"/>
      <c r="VVU162" s="4"/>
      <c r="VVV162" s="4"/>
      <c r="VVW162" s="4"/>
      <c r="VVX162" s="4"/>
      <c r="VVY162" s="4"/>
      <c r="VVZ162" s="4"/>
      <c r="VWA162" s="4"/>
      <c r="VWB162" s="4"/>
      <c r="VWC162" s="4"/>
      <c r="VWD162" s="4"/>
      <c r="VWE162" s="4"/>
      <c r="VWF162" s="4"/>
      <c r="VWG162" s="4"/>
      <c r="VWH162" s="4"/>
      <c r="VWI162" s="4"/>
      <c r="VWJ162" s="4"/>
      <c r="VWK162" s="4"/>
      <c r="VWL162" s="4"/>
      <c r="VWM162" s="4"/>
      <c r="VWN162" s="4"/>
      <c r="VWO162" s="4"/>
      <c r="VWP162" s="4"/>
      <c r="VWQ162" s="4"/>
      <c r="VWR162" s="4"/>
      <c r="VWS162" s="4"/>
      <c r="VWT162" s="4"/>
      <c r="VWU162" s="4"/>
      <c r="VWV162" s="4"/>
      <c r="VWW162" s="4"/>
      <c r="VWX162" s="4"/>
      <c r="VWY162" s="4"/>
      <c r="VWZ162" s="4"/>
      <c r="VXA162" s="4"/>
      <c r="VXB162" s="4"/>
      <c r="VXC162" s="4"/>
      <c r="VXD162" s="4"/>
      <c r="VXE162" s="4"/>
      <c r="VXF162" s="4"/>
      <c r="VXG162" s="4"/>
      <c r="VXH162" s="4"/>
      <c r="VXI162" s="4"/>
      <c r="VXJ162" s="4"/>
      <c r="VXK162" s="4"/>
      <c r="VXL162" s="4"/>
      <c r="VXM162" s="4"/>
      <c r="VXN162" s="4"/>
      <c r="VXO162" s="4"/>
      <c r="VXP162" s="4"/>
      <c r="VXQ162" s="4"/>
      <c r="VXR162" s="4"/>
      <c r="VXS162" s="4"/>
      <c r="VXT162" s="4"/>
      <c r="VXU162" s="4"/>
      <c r="VXV162" s="4"/>
      <c r="VXW162" s="4"/>
      <c r="VXX162" s="4"/>
      <c r="VXY162" s="4"/>
      <c r="VXZ162" s="4"/>
      <c r="VYA162" s="4"/>
      <c r="VYB162" s="4"/>
      <c r="VYC162" s="4"/>
      <c r="VYD162" s="4"/>
      <c r="VYE162" s="4"/>
      <c r="VYF162" s="4"/>
      <c r="VYG162" s="4"/>
      <c r="VYH162" s="4"/>
      <c r="VYI162" s="4"/>
      <c r="VYJ162" s="4"/>
      <c r="VYK162" s="4"/>
      <c r="VYL162" s="4"/>
      <c r="VYM162" s="4"/>
      <c r="VYN162" s="4"/>
      <c r="VYO162" s="4"/>
      <c r="VYP162" s="4"/>
      <c r="VYQ162" s="4"/>
      <c r="VYR162" s="4"/>
      <c r="VYS162" s="4"/>
      <c r="VYT162" s="4"/>
      <c r="VYU162" s="4"/>
      <c r="VYV162" s="4"/>
      <c r="VYW162" s="4"/>
      <c r="VYX162" s="4"/>
      <c r="VYY162" s="4"/>
      <c r="VYZ162" s="4"/>
      <c r="VZA162" s="4"/>
      <c r="VZB162" s="4"/>
      <c r="VZC162" s="4"/>
      <c r="VZD162" s="4"/>
      <c r="VZE162" s="4"/>
      <c r="VZF162" s="4"/>
      <c r="VZG162" s="4"/>
      <c r="VZH162" s="4"/>
      <c r="VZI162" s="4"/>
      <c r="VZJ162" s="4"/>
      <c r="VZK162" s="4"/>
      <c r="VZL162" s="4"/>
      <c r="VZM162" s="4"/>
      <c r="VZN162" s="4"/>
      <c r="VZO162" s="4"/>
      <c r="VZP162" s="4"/>
      <c r="VZQ162" s="4"/>
      <c r="VZR162" s="4"/>
      <c r="VZS162" s="4"/>
      <c r="VZT162" s="4"/>
      <c r="VZU162" s="4"/>
      <c r="VZV162" s="4"/>
      <c r="VZW162" s="4"/>
      <c r="VZX162" s="4"/>
      <c r="VZY162" s="4"/>
      <c r="VZZ162" s="4"/>
      <c r="WAA162" s="4"/>
      <c r="WAB162" s="4"/>
      <c r="WAC162" s="4"/>
      <c r="WAD162" s="4"/>
      <c r="WAE162" s="4"/>
      <c r="WAF162" s="4"/>
      <c r="WAG162" s="4"/>
      <c r="WAH162" s="4"/>
      <c r="WAI162" s="4"/>
      <c r="WAJ162" s="4"/>
      <c r="WAK162" s="4"/>
      <c r="WAL162" s="4"/>
      <c r="WAM162" s="4"/>
      <c r="WAN162" s="4"/>
      <c r="WAO162" s="4"/>
      <c r="WAP162" s="4"/>
      <c r="WAQ162" s="4"/>
      <c r="WAR162" s="4"/>
      <c r="WAS162" s="4"/>
      <c r="WAT162" s="4"/>
      <c r="WAU162" s="4"/>
      <c r="WAV162" s="4"/>
      <c r="WAW162" s="4"/>
      <c r="WAX162" s="4"/>
      <c r="WAY162" s="4"/>
      <c r="WAZ162" s="4"/>
      <c r="WBA162" s="4"/>
      <c r="WBB162" s="4"/>
      <c r="WBC162" s="4"/>
      <c r="WBD162" s="4"/>
      <c r="WBE162" s="4"/>
      <c r="WBF162" s="4"/>
      <c r="WBG162" s="4"/>
      <c r="WBH162" s="4"/>
      <c r="WBI162" s="4"/>
      <c r="WBJ162" s="4"/>
      <c r="WBK162" s="4"/>
      <c r="WBL162" s="4"/>
      <c r="WBM162" s="4"/>
      <c r="WBN162" s="4"/>
      <c r="WBO162" s="4"/>
      <c r="WBP162" s="4"/>
      <c r="WBQ162" s="4"/>
      <c r="WBR162" s="4"/>
      <c r="WBS162" s="4"/>
      <c r="WBT162" s="4"/>
      <c r="WBU162" s="4"/>
      <c r="WBV162" s="4"/>
      <c r="WBW162" s="4"/>
      <c r="WBX162" s="4"/>
      <c r="WBY162" s="4"/>
      <c r="WBZ162" s="4"/>
      <c r="WCA162" s="4"/>
      <c r="WCB162" s="4"/>
      <c r="WCC162" s="4"/>
      <c r="WCD162" s="4"/>
      <c r="WCE162" s="4"/>
      <c r="WCF162" s="4"/>
      <c r="WCG162" s="4"/>
      <c r="WCH162" s="4"/>
      <c r="WCI162" s="4"/>
      <c r="WCJ162" s="4"/>
      <c r="WCK162" s="4"/>
      <c r="WCL162" s="4"/>
      <c r="WCM162" s="4"/>
      <c r="WCN162" s="4"/>
      <c r="WCO162" s="4"/>
      <c r="WCP162" s="4"/>
      <c r="WCQ162" s="4"/>
      <c r="WCR162" s="4"/>
      <c r="WCS162" s="4"/>
      <c r="WCT162" s="4"/>
      <c r="WCU162" s="4"/>
      <c r="WCV162" s="4"/>
      <c r="WCW162" s="4"/>
      <c r="WCX162" s="4"/>
      <c r="WCY162" s="4"/>
      <c r="WCZ162" s="4"/>
      <c r="WDA162" s="4"/>
      <c r="WDB162" s="4"/>
      <c r="WDC162" s="4"/>
      <c r="WDD162" s="4"/>
      <c r="WDE162" s="4"/>
      <c r="WDF162" s="4"/>
      <c r="WDG162" s="4"/>
      <c r="WDH162" s="4"/>
      <c r="WDI162" s="4"/>
      <c r="WDJ162" s="4"/>
      <c r="WDK162" s="4"/>
      <c r="WDL162" s="4"/>
      <c r="WDM162" s="4"/>
      <c r="WDN162" s="4"/>
      <c r="WDO162" s="4"/>
      <c r="WDP162" s="4"/>
      <c r="WDQ162" s="4"/>
      <c r="WDR162" s="4"/>
      <c r="WDS162" s="4"/>
      <c r="WDT162" s="4"/>
      <c r="WDU162" s="4"/>
      <c r="WDV162" s="4"/>
      <c r="WDW162" s="4"/>
      <c r="WDX162" s="4"/>
      <c r="WDY162" s="4"/>
      <c r="WDZ162" s="4"/>
      <c r="WEA162" s="4"/>
      <c r="WEB162" s="4"/>
      <c r="WEC162" s="4"/>
      <c r="WED162" s="4"/>
      <c r="WEE162" s="4"/>
      <c r="WEF162" s="4"/>
      <c r="WEG162" s="4"/>
      <c r="WEH162" s="4"/>
      <c r="WEI162" s="4"/>
      <c r="WEJ162" s="4"/>
      <c r="WEK162" s="4"/>
      <c r="WEL162" s="4"/>
      <c r="WEM162" s="4"/>
      <c r="WEN162" s="4"/>
      <c r="WEO162" s="4"/>
      <c r="WEP162" s="4"/>
      <c r="WEQ162" s="4"/>
      <c r="WER162" s="4"/>
      <c r="WES162" s="4"/>
      <c r="WET162" s="4"/>
      <c r="WEU162" s="4"/>
      <c r="WEV162" s="4"/>
      <c r="WEW162" s="4"/>
      <c r="WEX162" s="4"/>
      <c r="WEY162" s="4"/>
      <c r="WEZ162" s="4"/>
      <c r="WFA162" s="4"/>
      <c r="WFB162" s="4"/>
      <c r="WFC162" s="4"/>
      <c r="WFD162" s="4"/>
      <c r="WFE162" s="4"/>
      <c r="WFF162" s="4"/>
      <c r="WFG162" s="4"/>
      <c r="WFH162" s="4"/>
      <c r="WFI162" s="4"/>
      <c r="WFJ162" s="4"/>
      <c r="WFK162" s="4"/>
      <c r="WFL162" s="4"/>
      <c r="WFM162" s="4"/>
      <c r="WFN162" s="4"/>
      <c r="WFO162" s="4"/>
      <c r="WFP162" s="4"/>
      <c r="WFQ162" s="4"/>
      <c r="WFR162" s="4"/>
      <c r="WFS162" s="4"/>
      <c r="WFT162" s="4"/>
      <c r="WFU162" s="4"/>
      <c r="WFV162" s="4"/>
      <c r="WFW162" s="4"/>
      <c r="WFX162" s="4"/>
      <c r="WFY162" s="4"/>
      <c r="WFZ162" s="4"/>
      <c r="WGA162" s="4"/>
      <c r="WGB162" s="4"/>
      <c r="WGC162" s="4"/>
      <c r="WGD162" s="4"/>
      <c r="WGE162" s="4"/>
      <c r="WGF162" s="4"/>
      <c r="WGG162" s="4"/>
      <c r="WGH162" s="4"/>
      <c r="WGI162" s="4"/>
      <c r="WGJ162" s="4"/>
      <c r="WGK162" s="4"/>
      <c r="WGL162" s="4"/>
      <c r="WGM162" s="4"/>
      <c r="WGN162" s="4"/>
      <c r="WGO162" s="4"/>
      <c r="WGP162" s="4"/>
      <c r="WGQ162" s="4"/>
      <c r="WGR162" s="4"/>
      <c r="WGS162" s="4"/>
      <c r="WGT162" s="4"/>
      <c r="WGU162" s="4"/>
      <c r="WGV162" s="4"/>
      <c r="WGW162" s="4"/>
      <c r="WGX162" s="4"/>
      <c r="WGY162" s="4"/>
      <c r="WGZ162" s="4"/>
      <c r="WHA162" s="4"/>
      <c r="WHB162" s="4"/>
      <c r="WHC162" s="4"/>
      <c r="WHD162" s="4"/>
      <c r="WHE162" s="4"/>
      <c r="WHF162" s="4"/>
      <c r="WHG162" s="4"/>
      <c r="WHH162" s="4"/>
      <c r="WHI162" s="4"/>
      <c r="WHJ162" s="4"/>
      <c r="WHK162" s="4"/>
      <c r="WHL162" s="4"/>
      <c r="WHM162" s="4"/>
      <c r="WHN162" s="4"/>
      <c r="WHO162" s="4"/>
      <c r="WHP162" s="4"/>
      <c r="WHQ162" s="4"/>
      <c r="WHR162" s="4"/>
      <c r="WHS162" s="4"/>
      <c r="WHT162" s="4"/>
      <c r="WHU162" s="4"/>
      <c r="WHV162" s="4"/>
      <c r="WHW162" s="4"/>
      <c r="WHX162" s="4"/>
      <c r="WHY162" s="4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</row>
  </sheetData>
  <mergeCells count="15">
    <mergeCell ref="G74:G75"/>
    <mergeCell ref="G11:G13"/>
    <mergeCell ref="G24:G25"/>
    <mergeCell ref="G45:G46"/>
    <mergeCell ref="G64:G67"/>
    <mergeCell ref="A70:A71"/>
    <mergeCell ref="B70:B71"/>
    <mergeCell ref="B8:C8"/>
    <mergeCell ref="B9:F9"/>
    <mergeCell ref="A11:A13"/>
    <mergeCell ref="B11:B13"/>
    <mergeCell ref="C11:C13"/>
    <mergeCell ref="D11:D13"/>
    <mergeCell ref="E11:E13"/>
    <mergeCell ref="F11:F13"/>
  </mergeCells>
  <pageMargins left="0.39370078740157483" right="3.937007874015748E-2" top="0.39370078740157483" bottom="0.19685039370078741" header="0.31496062992125984" footer="0.31496062992125984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UR167"/>
  <sheetViews>
    <sheetView view="pageBreakPreview" topLeftCell="A37" zoomScale="40" zoomScaleSheetLayoutView="40" workbookViewId="0">
      <selection activeCell="N65" sqref="N65"/>
    </sheetView>
  </sheetViews>
  <sheetFormatPr defaultRowHeight="15.75"/>
  <cols>
    <col min="1" max="1" width="8" style="1" customWidth="1"/>
    <col min="2" max="2" width="59.5703125" style="2" customWidth="1"/>
    <col min="3" max="3" width="13" style="2" customWidth="1"/>
    <col min="4" max="4" width="19.7109375" style="5" customWidth="1"/>
    <col min="5" max="5" width="20.140625" style="7" customWidth="1"/>
    <col min="6" max="6" width="19.85546875" style="8" customWidth="1"/>
    <col min="7" max="7" width="25.42578125" style="8" customWidth="1"/>
    <col min="8" max="8" width="17.28515625" style="8" customWidth="1"/>
    <col min="9" max="228" width="8.85546875" style="4"/>
    <col min="229" max="229" width="5.7109375" style="4" customWidth="1"/>
    <col min="230" max="230" width="65" style="4" customWidth="1"/>
    <col min="231" max="231" width="20" style="4" customWidth="1"/>
    <col min="232" max="232" width="26.28515625" style="4" customWidth="1"/>
    <col min="233" max="233" width="22.140625" style="4" customWidth="1"/>
    <col min="234" max="234" width="0.140625" style="4" customWidth="1"/>
    <col min="235" max="235" width="19.140625" style="4" customWidth="1"/>
    <col min="236" max="237" width="0" style="4" hidden="1" customWidth="1"/>
    <col min="238" max="238" width="153.85546875" style="4" customWidth="1"/>
    <col min="239" max="239" width="14.85546875" style="4" customWidth="1"/>
    <col min="240" max="240" width="16.7109375" style="4" bestFit="1" customWidth="1"/>
    <col min="241" max="484" width="8.85546875" style="4"/>
    <col min="485" max="485" width="5.7109375" style="4" customWidth="1"/>
    <col min="486" max="486" width="65" style="4" customWidth="1"/>
    <col min="487" max="487" width="20" style="4" customWidth="1"/>
    <col min="488" max="488" width="26.28515625" style="4" customWidth="1"/>
    <col min="489" max="489" width="22.140625" style="4" customWidth="1"/>
    <col min="490" max="490" width="0.140625" style="4" customWidth="1"/>
    <col min="491" max="491" width="19.140625" style="4" customWidth="1"/>
    <col min="492" max="493" width="0" style="4" hidden="1" customWidth="1"/>
    <col min="494" max="494" width="153.85546875" style="4" customWidth="1"/>
    <col min="495" max="495" width="14.85546875" style="4" customWidth="1"/>
    <col min="496" max="496" width="16.7109375" style="4" bestFit="1" customWidth="1"/>
    <col min="497" max="740" width="8.85546875" style="4"/>
    <col min="741" max="741" width="5.7109375" style="4" customWidth="1"/>
    <col min="742" max="742" width="65" style="4" customWidth="1"/>
    <col min="743" max="743" width="20" style="4" customWidth="1"/>
    <col min="744" max="744" width="26.28515625" style="4" customWidth="1"/>
    <col min="745" max="745" width="22.140625" style="4" customWidth="1"/>
    <col min="746" max="746" width="0.140625" style="4" customWidth="1"/>
    <col min="747" max="747" width="19.140625" style="4" customWidth="1"/>
    <col min="748" max="749" width="0" style="4" hidden="1" customWidth="1"/>
    <col min="750" max="750" width="153.85546875" style="4" customWidth="1"/>
    <col min="751" max="751" width="14.85546875" style="4" customWidth="1"/>
    <col min="752" max="752" width="16.7109375" style="4" bestFit="1" customWidth="1"/>
    <col min="753" max="996" width="8.85546875" style="4"/>
    <col min="997" max="997" width="5.7109375" style="4" customWidth="1"/>
    <col min="998" max="998" width="65" style="4" customWidth="1"/>
    <col min="999" max="999" width="20" style="4" customWidth="1"/>
    <col min="1000" max="1000" width="26.28515625" style="4" customWidth="1"/>
    <col min="1001" max="1001" width="22.140625" style="4" customWidth="1"/>
    <col min="1002" max="1002" width="0.140625" style="4" customWidth="1"/>
    <col min="1003" max="1003" width="19.140625" style="4" customWidth="1"/>
    <col min="1004" max="1005" width="0" style="4" hidden="1" customWidth="1"/>
    <col min="1006" max="1006" width="153.85546875" style="4" customWidth="1"/>
    <col min="1007" max="1007" width="14.85546875" style="4" customWidth="1"/>
    <col min="1008" max="1008" width="16.7109375" style="4" bestFit="1" customWidth="1"/>
    <col min="1009" max="1252" width="8.85546875" style="4"/>
    <col min="1253" max="1253" width="5.7109375" style="4" customWidth="1"/>
    <col min="1254" max="1254" width="65" style="4" customWidth="1"/>
    <col min="1255" max="1255" width="20" style="4" customWidth="1"/>
    <col min="1256" max="1256" width="26.28515625" style="4" customWidth="1"/>
    <col min="1257" max="1257" width="22.140625" style="4" customWidth="1"/>
    <col min="1258" max="1258" width="0.140625" style="4" customWidth="1"/>
    <col min="1259" max="1259" width="19.140625" style="4" customWidth="1"/>
    <col min="1260" max="1261" width="0" style="4" hidden="1" customWidth="1"/>
    <col min="1262" max="1262" width="153.85546875" style="4" customWidth="1"/>
    <col min="1263" max="1263" width="14.85546875" style="4" customWidth="1"/>
    <col min="1264" max="1264" width="16.7109375" style="4" bestFit="1" customWidth="1"/>
    <col min="1265" max="1508" width="8.85546875" style="4"/>
    <col min="1509" max="1509" width="5.7109375" style="4" customWidth="1"/>
    <col min="1510" max="1510" width="65" style="4" customWidth="1"/>
    <col min="1511" max="1511" width="20" style="4" customWidth="1"/>
    <col min="1512" max="1512" width="26.28515625" style="4" customWidth="1"/>
    <col min="1513" max="1513" width="22.140625" style="4" customWidth="1"/>
    <col min="1514" max="1514" width="0.140625" style="4" customWidth="1"/>
    <col min="1515" max="1515" width="19.140625" style="4" customWidth="1"/>
    <col min="1516" max="1517" width="0" style="4" hidden="1" customWidth="1"/>
    <col min="1518" max="1518" width="153.85546875" style="4" customWidth="1"/>
    <col min="1519" max="1519" width="14.85546875" style="4" customWidth="1"/>
    <col min="1520" max="1520" width="16.7109375" style="4" bestFit="1" customWidth="1"/>
    <col min="1521" max="1764" width="8.85546875" style="4"/>
    <col min="1765" max="1765" width="5.7109375" style="4" customWidth="1"/>
    <col min="1766" max="1766" width="65" style="4" customWidth="1"/>
    <col min="1767" max="1767" width="20" style="4" customWidth="1"/>
    <col min="1768" max="1768" width="26.28515625" style="4" customWidth="1"/>
    <col min="1769" max="1769" width="22.140625" style="4" customWidth="1"/>
    <col min="1770" max="1770" width="0.140625" style="4" customWidth="1"/>
    <col min="1771" max="1771" width="19.140625" style="4" customWidth="1"/>
    <col min="1772" max="1773" width="0" style="4" hidden="1" customWidth="1"/>
    <col min="1774" max="1774" width="153.85546875" style="4" customWidth="1"/>
    <col min="1775" max="1775" width="14.85546875" style="4" customWidth="1"/>
    <col min="1776" max="1776" width="16.7109375" style="4" bestFit="1" customWidth="1"/>
    <col min="1777" max="2020" width="8.85546875" style="4"/>
    <col min="2021" max="2021" width="5.7109375" style="4" customWidth="1"/>
    <col min="2022" max="2022" width="65" style="4" customWidth="1"/>
    <col min="2023" max="2023" width="20" style="4" customWidth="1"/>
    <col min="2024" max="2024" width="26.28515625" style="4" customWidth="1"/>
    <col min="2025" max="2025" width="22.140625" style="4" customWidth="1"/>
    <col min="2026" max="2026" width="0.140625" style="4" customWidth="1"/>
    <col min="2027" max="2027" width="19.140625" style="4" customWidth="1"/>
    <col min="2028" max="2029" width="0" style="4" hidden="1" customWidth="1"/>
    <col min="2030" max="2030" width="153.85546875" style="4" customWidth="1"/>
    <col min="2031" max="2031" width="14.85546875" style="4" customWidth="1"/>
    <col min="2032" max="2032" width="16.7109375" style="4" bestFit="1" customWidth="1"/>
    <col min="2033" max="2276" width="8.85546875" style="4"/>
    <col min="2277" max="2277" width="5.7109375" style="4" customWidth="1"/>
    <col min="2278" max="2278" width="65" style="4" customWidth="1"/>
    <col min="2279" max="2279" width="20" style="4" customWidth="1"/>
    <col min="2280" max="2280" width="26.28515625" style="4" customWidth="1"/>
    <col min="2281" max="2281" width="22.140625" style="4" customWidth="1"/>
    <col min="2282" max="2282" width="0.140625" style="4" customWidth="1"/>
    <col min="2283" max="2283" width="19.140625" style="4" customWidth="1"/>
    <col min="2284" max="2285" width="0" style="4" hidden="1" customWidth="1"/>
    <col min="2286" max="2286" width="153.85546875" style="4" customWidth="1"/>
    <col min="2287" max="2287" width="14.85546875" style="4" customWidth="1"/>
    <col min="2288" max="2288" width="16.7109375" style="4" bestFit="1" customWidth="1"/>
    <col min="2289" max="2532" width="8.85546875" style="4"/>
    <col min="2533" max="2533" width="5.7109375" style="4" customWidth="1"/>
    <col min="2534" max="2534" width="65" style="4" customWidth="1"/>
    <col min="2535" max="2535" width="20" style="4" customWidth="1"/>
    <col min="2536" max="2536" width="26.28515625" style="4" customWidth="1"/>
    <col min="2537" max="2537" width="22.140625" style="4" customWidth="1"/>
    <col min="2538" max="2538" width="0.140625" style="4" customWidth="1"/>
    <col min="2539" max="2539" width="19.140625" style="4" customWidth="1"/>
    <col min="2540" max="2541" width="0" style="4" hidden="1" customWidth="1"/>
    <col min="2542" max="2542" width="153.85546875" style="4" customWidth="1"/>
    <col min="2543" max="2543" width="14.85546875" style="4" customWidth="1"/>
    <col min="2544" max="2544" width="16.7109375" style="4" bestFit="1" customWidth="1"/>
    <col min="2545" max="2788" width="8.85546875" style="4"/>
    <col min="2789" max="2789" width="5.7109375" style="4" customWidth="1"/>
    <col min="2790" max="2790" width="65" style="4" customWidth="1"/>
    <col min="2791" max="2791" width="20" style="4" customWidth="1"/>
    <col min="2792" max="2792" width="26.28515625" style="4" customWidth="1"/>
    <col min="2793" max="2793" width="22.140625" style="4" customWidth="1"/>
    <col min="2794" max="2794" width="0.140625" style="4" customWidth="1"/>
    <col min="2795" max="2795" width="19.140625" style="4" customWidth="1"/>
    <col min="2796" max="2797" width="0" style="4" hidden="1" customWidth="1"/>
    <col min="2798" max="2798" width="153.85546875" style="4" customWidth="1"/>
    <col min="2799" max="2799" width="14.85546875" style="4" customWidth="1"/>
    <col min="2800" max="2800" width="16.7109375" style="4" bestFit="1" customWidth="1"/>
    <col min="2801" max="3044" width="8.85546875" style="4"/>
    <col min="3045" max="3045" width="5.7109375" style="4" customWidth="1"/>
    <col min="3046" max="3046" width="65" style="4" customWidth="1"/>
    <col min="3047" max="3047" width="20" style="4" customWidth="1"/>
    <col min="3048" max="3048" width="26.28515625" style="4" customWidth="1"/>
    <col min="3049" max="3049" width="22.140625" style="4" customWidth="1"/>
    <col min="3050" max="3050" width="0.140625" style="4" customWidth="1"/>
    <col min="3051" max="3051" width="19.140625" style="4" customWidth="1"/>
    <col min="3052" max="3053" width="0" style="4" hidden="1" customWidth="1"/>
    <col min="3054" max="3054" width="153.85546875" style="4" customWidth="1"/>
    <col min="3055" max="3055" width="14.85546875" style="4" customWidth="1"/>
    <col min="3056" max="3056" width="16.7109375" style="4" bestFit="1" customWidth="1"/>
    <col min="3057" max="3300" width="8.85546875" style="4"/>
    <col min="3301" max="3301" width="5.7109375" style="4" customWidth="1"/>
    <col min="3302" max="3302" width="65" style="4" customWidth="1"/>
    <col min="3303" max="3303" width="20" style="4" customWidth="1"/>
    <col min="3304" max="3304" width="26.28515625" style="4" customWidth="1"/>
    <col min="3305" max="3305" width="22.140625" style="4" customWidth="1"/>
    <col min="3306" max="3306" width="0.140625" style="4" customWidth="1"/>
    <col min="3307" max="3307" width="19.140625" style="4" customWidth="1"/>
    <col min="3308" max="3309" width="0" style="4" hidden="1" customWidth="1"/>
    <col min="3310" max="3310" width="153.85546875" style="4" customWidth="1"/>
    <col min="3311" max="3311" width="14.85546875" style="4" customWidth="1"/>
    <col min="3312" max="3312" width="16.7109375" style="4" bestFit="1" customWidth="1"/>
    <col min="3313" max="3556" width="8.85546875" style="4"/>
    <col min="3557" max="3557" width="5.7109375" style="4" customWidth="1"/>
    <col min="3558" max="3558" width="65" style="4" customWidth="1"/>
    <col min="3559" max="3559" width="20" style="4" customWidth="1"/>
    <col min="3560" max="3560" width="26.28515625" style="4" customWidth="1"/>
    <col min="3561" max="3561" width="22.140625" style="4" customWidth="1"/>
    <col min="3562" max="3562" width="0.140625" style="4" customWidth="1"/>
    <col min="3563" max="3563" width="19.140625" style="4" customWidth="1"/>
    <col min="3564" max="3565" width="0" style="4" hidden="1" customWidth="1"/>
    <col min="3566" max="3566" width="153.85546875" style="4" customWidth="1"/>
    <col min="3567" max="3567" width="14.85546875" style="4" customWidth="1"/>
    <col min="3568" max="3568" width="16.7109375" style="4" bestFit="1" customWidth="1"/>
    <col min="3569" max="3812" width="8.85546875" style="4"/>
    <col min="3813" max="3813" width="5.7109375" style="4" customWidth="1"/>
    <col min="3814" max="3814" width="65" style="4" customWidth="1"/>
    <col min="3815" max="3815" width="20" style="4" customWidth="1"/>
    <col min="3816" max="3816" width="26.28515625" style="4" customWidth="1"/>
    <col min="3817" max="3817" width="22.140625" style="4" customWidth="1"/>
    <col min="3818" max="3818" width="0.140625" style="4" customWidth="1"/>
    <col min="3819" max="3819" width="19.140625" style="4" customWidth="1"/>
    <col min="3820" max="3821" width="0" style="4" hidden="1" customWidth="1"/>
    <col min="3822" max="3822" width="153.85546875" style="4" customWidth="1"/>
    <col min="3823" max="3823" width="14.85546875" style="4" customWidth="1"/>
    <col min="3824" max="3824" width="16.7109375" style="4" bestFit="1" customWidth="1"/>
    <col min="3825" max="4068" width="8.85546875" style="4"/>
    <col min="4069" max="4069" width="5.7109375" style="4" customWidth="1"/>
    <col min="4070" max="4070" width="65" style="4" customWidth="1"/>
    <col min="4071" max="4071" width="20" style="4" customWidth="1"/>
    <col min="4072" max="4072" width="26.28515625" style="4" customWidth="1"/>
    <col min="4073" max="4073" width="22.140625" style="4" customWidth="1"/>
    <col min="4074" max="4074" width="0.140625" style="4" customWidth="1"/>
    <col min="4075" max="4075" width="19.140625" style="4" customWidth="1"/>
    <col min="4076" max="4077" width="0" style="4" hidden="1" customWidth="1"/>
    <col min="4078" max="4078" width="153.85546875" style="4" customWidth="1"/>
    <col min="4079" max="4079" width="14.85546875" style="4" customWidth="1"/>
    <col min="4080" max="4080" width="16.7109375" style="4" bestFit="1" customWidth="1"/>
    <col min="4081" max="4324" width="8.85546875" style="4"/>
    <col min="4325" max="4325" width="5.7109375" style="4" customWidth="1"/>
    <col min="4326" max="4326" width="65" style="4" customWidth="1"/>
    <col min="4327" max="4327" width="20" style="4" customWidth="1"/>
    <col min="4328" max="4328" width="26.28515625" style="4" customWidth="1"/>
    <col min="4329" max="4329" width="22.140625" style="4" customWidth="1"/>
    <col min="4330" max="4330" width="0.140625" style="4" customWidth="1"/>
    <col min="4331" max="4331" width="19.140625" style="4" customWidth="1"/>
    <col min="4332" max="4333" width="0" style="4" hidden="1" customWidth="1"/>
    <col min="4334" max="4334" width="153.85546875" style="4" customWidth="1"/>
    <col min="4335" max="4335" width="14.85546875" style="4" customWidth="1"/>
    <col min="4336" max="4336" width="16.7109375" style="4" bestFit="1" customWidth="1"/>
    <col min="4337" max="4580" width="8.85546875" style="4"/>
    <col min="4581" max="4581" width="5.7109375" style="4" customWidth="1"/>
    <col min="4582" max="4582" width="65" style="4" customWidth="1"/>
    <col min="4583" max="4583" width="20" style="4" customWidth="1"/>
    <col min="4584" max="4584" width="26.28515625" style="4" customWidth="1"/>
    <col min="4585" max="4585" width="22.140625" style="4" customWidth="1"/>
    <col min="4586" max="4586" width="0.140625" style="4" customWidth="1"/>
    <col min="4587" max="4587" width="19.140625" style="4" customWidth="1"/>
    <col min="4588" max="4589" width="0" style="4" hidden="1" customWidth="1"/>
    <col min="4590" max="4590" width="153.85546875" style="4" customWidth="1"/>
    <col min="4591" max="4591" width="14.85546875" style="4" customWidth="1"/>
    <col min="4592" max="4592" width="16.7109375" style="4" bestFit="1" customWidth="1"/>
    <col min="4593" max="4836" width="8.85546875" style="4"/>
    <col min="4837" max="4837" width="5.7109375" style="4" customWidth="1"/>
    <col min="4838" max="4838" width="65" style="4" customWidth="1"/>
    <col min="4839" max="4839" width="20" style="4" customWidth="1"/>
    <col min="4840" max="4840" width="26.28515625" style="4" customWidth="1"/>
    <col min="4841" max="4841" width="22.140625" style="4" customWidth="1"/>
    <col min="4842" max="4842" width="0.140625" style="4" customWidth="1"/>
    <col min="4843" max="4843" width="19.140625" style="4" customWidth="1"/>
    <col min="4844" max="4845" width="0" style="4" hidden="1" customWidth="1"/>
    <col min="4846" max="4846" width="153.85546875" style="4" customWidth="1"/>
    <col min="4847" max="4847" width="14.85546875" style="4" customWidth="1"/>
    <col min="4848" max="4848" width="16.7109375" style="4" bestFit="1" customWidth="1"/>
    <col min="4849" max="5092" width="8.85546875" style="4"/>
    <col min="5093" max="5093" width="5.7109375" style="4" customWidth="1"/>
    <col min="5094" max="5094" width="65" style="4" customWidth="1"/>
    <col min="5095" max="5095" width="20" style="4" customWidth="1"/>
    <col min="5096" max="5096" width="26.28515625" style="4" customWidth="1"/>
    <col min="5097" max="5097" width="22.140625" style="4" customWidth="1"/>
    <col min="5098" max="5098" width="0.140625" style="4" customWidth="1"/>
    <col min="5099" max="5099" width="19.140625" style="4" customWidth="1"/>
    <col min="5100" max="5101" width="0" style="4" hidden="1" customWidth="1"/>
    <col min="5102" max="5102" width="153.85546875" style="4" customWidth="1"/>
    <col min="5103" max="5103" width="14.85546875" style="4" customWidth="1"/>
    <col min="5104" max="5104" width="16.7109375" style="4" bestFit="1" customWidth="1"/>
    <col min="5105" max="5348" width="8.85546875" style="4"/>
    <col min="5349" max="5349" width="5.7109375" style="4" customWidth="1"/>
    <col min="5350" max="5350" width="65" style="4" customWidth="1"/>
    <col min="5351" max="5351" width="20" style="4" customWidth="1"/>
    <col min="5352" max="5352" width="26.28515625" style="4" customWidth="1"/>
    <col min="5353" max="5353" width="22.140625" style="4" customWidth="1"/>
    <col min="5354" max="5354" width="0.140625" style="4" customWidth="1"/>
    <col min="5355" max="5355" width="19.140625" style="4" customWidth="1"/>
    <col min="5356" max="5357" width="0" style="4" hidden="1" customWidth="1"/>
    <col min="5358" max="5358" width="153.85546875" style="4" customWidth="1"/>
    <col min="5359" max="5359" width="14.85546875" style="4" customWidth="1"/>
    <col min="5360" max="5360" width="16.7109375" style="4" bestFit="1" customWidth="1"/>
    <col min="5361" max="5604" width="8.85546875" style="4"/>
    <col min="5605" max="5605" width="5.7109375" style="4" customWidth="1"/>
    <col min="5606" max="5606" width="65" style="4" customWidth="1"/>
    <col min="5607" max="5607" width="20" style="4" customWidth="1"/>
    <col min="5608" max="5608" width="26.28515625" style="4" customWidth="1"/>
    <col min="5609" max="5609" width="22.140625" style="4" customWidth="1"/>
    <col min="5610" max="5610" width="0.140625" style="4" customWidth="1"/>
    <col min="5611" max="5611" width="19.140625" style="4" customWidth="1"/>
    <col min="5612" max="5613" width="0" style="4" hidden="1" customWidth="1"/>
    <col min="5614" max="5614" width="153.85546875" style="4" customWidth="1"/>
    <col min="5615" max="5615" width="14.85546875" style="4" customWidth="1"/>
    <col min="5616" max="5616" width="16.7109375" style="4" bestFit="1" customWidth="1"/>
    <col min="5617" max="5860" width="8.85546875" style="4"/>
    <col min="5861" max="5861" width="5.7109375" style="4" customWidth="1"/>
    <col min="5862" max="5862" width="65" style="4" customWidth="1"/>
    <col min="5863" max="5863" width="20" style="4" customWidth="1"/>
    <col min="5864" max="5864" width="26.28515625" style="4" customWidth="1"/>
    <col min="5865" max="5865" width="22.140625" style="4" customWidth="1"/>
    <col min="5866" max="5866" width="0.140625" style="4" customWidth="1"/>
    <col min="5867" max="5867" width="19.140625" style="4" customWidth="1"/>
    <col min="5868" max="5869" width="0" style="4" hidden="1" customWidth="1"/>
    <col min="5870" max="5870" width="153.85546875" style="4" customWidth="1"/>
    <col min="5871" max="5871" width="14.85546875" style="4" customWidth="1"/>
    <col min="5872" max="5872" width="16.7109375" style="4" bestFit="1" customWidth="1"/>
    <col min="5873" max="6116" width="8.85546875" style="4"/>
    <col min="6117" max="6117" width="5.7109375" style="4" customWidth="1"/>
    <col min="6118" max="6118" width="65" style="4" customWidth="1"/>
    <col min="6119" max="6119" width="20" style="4" customWidth="1"/>
    <col min="6120" max="6120" width="26.28515625" style="4" customWidth="1"/>
    <col min="6121" max="6121" width="22.140625" style="4" customWidth="1"/>
    <col min="6122" max="6122" width="0.140625" style="4" customWidth="1"/>
    <col min="6123" max="6123" width="19.140625" style="4" customWidth="1"/>
    <col min="6124" max="6125" width="0" style="4" hidden="1" customWidth="1"/>
    <col min="6126" max="6126" width="153.85546875" style="4" customWidth="1"/>
    <col min="6127" max="6127" width="14.85546875" style="4" customWidth="1"/>
    <col min="6128" max="6128" width="16.7109375" style="4" bestFit="1" customWidth="1"/>
    <col min="6129" max="6372" width="8.85546875" style="4"/>
    <col min="6373" max="6373" width="5.7109375" style="4" customWidth="1"/>
    <col min="6374" max="6374" width="65" style="4" customWidth="1"/>
    <col min="6375" max="6375" width="20" style="4" customWidth="1"/>
    <col min="6376" max="6376" width="26.28515625" style="4" customWidth="1"/>
    <col min="6377" max="6377" width="22.140625" style="4" customWidth="1"/>
    <col min="6378" max="6378" width="0.140625" style="4" customWidth="1"/>
    <col min="6379" max="6379" width="19.140625" style="4" customWidth="1"/>
    <col min="6380" max="6381" width="0" style="4" hidden="1" customWidth="1"/>
    <col min="6382" max="6382" width="153.85546875" style="4" customWidth="1"/>
    <col min="6383" max="6383" width="14.85546875" style="4" customWidth="1"/>
    <col min="6384" max="6384" width="16.7109375" style="4" bestFit="1" customWidth="1"/>
    <col min="6385" max="6628" width="8.85546875" style="4"/>
    <col min="6629" max="6629" width="5.7109375" style="4" customWidth="1"/>
    <col min="6630" max="6630" width="65" style="4" customWidth="1"/>
    <col min="6631" max="6631" width="20" style="4" customWidth="1"/>
    <col min="6632" max="6632" width="26.28515625" style="4" customWidth="1"/>
    <col min="6633" max="6633" width="22.140625" style="4" customWidth="1"/>
    <col min="6634" max="6634" width="0.140625" style="4" customWidth="1"/>
    <col min="6635" max="6635" width="19.140625" style="4" customWidth="1"/>
    <col min="6636" max="6637" width="0" style="4" hidden="1" customWidth="1"/>
    <col min="6638" max="6638" width="153.85546875" style="4" customWidth="1"/>
    <col min="6639" max="6639" width="14.85546875" style="4" customWidth="1"/>
    <col min="6640" max="6640" width="16.7109375" style="4" bestFit="1" customWidth="1"/>
    <col min="6641" max="6884" width="8.85546875" style="4"/>
    <col min="6885" max="6885" width="5.7109375" style="4" customWidth="1"/>
    <col min="6886" max="6886" width="65" style="4" customWidth="1"/>
    <col min="6887" max="6887" width="20" style="4" customWidth="1"/>
    <col min="6888" max="6888" width="26.28515625" style="4" customWidth="1"/>
    <col min="6889" max="6889" width="22.140625" style="4" customWidth="1"/>
    <col min="6890" max="6890" width="0.140625" style="4" customWidth="1"/>
    <col min="6891" max="6891" width="19.140625" style="4" customWidth="1"/>
    <col min="6892" max="6893" width="0" style="4" hidden="1" customWidth="1"/>
    <col min="6894" max="6894" width="153.85546875" style="4" customWidth="1"/>
    <col min="6895" max="6895" width="14.85546875" style="4" customWidth="1"/>
    <col min="6896" max="6896" width="16.7109375" style="4" bestFit="1" customWidth="1"/>
    <col min="6897" max="7140" width="8.85546875" style="4"/>
    <col min="7141" max="7141" width="5.7109375" style="4" customWidth="1"/>
    <col min="7142" max="7142" width="65" style="4" customWidth="1"/>
    <col min="7143" max="7143" width="20" style="4" customWidth="1"/>
    <col min="7144" max="7144" width="26.28515625" style="4" customWidth="1"/>
    <col min="7145" max="7145" width="22.140625" style="4" customWidth="1"/>
    <col min="7146" max="7146" width="0.140625" style="4" customWidth="1"/>
    <col min="7147" max="7147" width="19.140625" style="4" customWidth="1"/>
    <col min="7148" max="7149" width="0" style="4" hidden="1" customWidth="1"/>
    <col min="7150" max="7150" width="153.85546875" style="4" customWidth="1"/>
    <col min="7151" max="7151" width="14.85546875" style="4" customWidth="1"/>
    <col min="7152" max="7152" width="16.7109375" style="4" bestFit="1" customWidth="1"/>
    <col min="7153" max="7396" width="8.85546875" style="4"/>
    <col min="7397" max="7397" width="5.7109375" style="4" customWidth="1"/>
    <col min="7398" max="7398" width="65" style="4" customWidth="1"/>
    <col min="7399" max="7399" width="20" style="4" customWidth="1"/>
    <col min="7400" max="7400" width="26.28515625" style="4" customWidth="1"/>
    <col min="7401" max="7401" width="22.140625" style="4" customWidth="1"/>
    <col min="7402" max="7402" width="0.140625" style="4" customWidth="1"/>
    <col min="7403" max="7403" width="19.140625" style="4" customWidth="1"/>
    <col min="7404" max="7405" width="0" style="4" hidden="1" customWidth="1"/>
    <col min="7406" max="7406" width="153.85546875" style="4" customWidth="1"/>
    <col min="7407" max="7407" width="14.85546875" style="4" customWidth="1"/>
    <col min="7408" max="7408" width="16.7109375" style="4" bestFit="1" customWidth="1"/>
    <col min="7409" max="7652" width="8.85546875" style="4"/>
    <col min="7653" max="7653" width="5.7109375" style="4" customWidth="1"/>
    <col min="7654" max="7654" width="65" style="4" customWidth="1"/>
    <col min="7655" max="7655" width="20" style="4" customWidth="1"/>
    <col min="7656" max="7656" width="26.28515625" style="4" customWidth="1"/>
    <col min="7657" max="7657" width="22.140625" style="4" customWidth="1"/>
    <col min="7658" max="7658" width="0.140625" style="4" customWidth="1"/>
    <col min="7659" max="7659" width="19.140625" style="4" customWidth="1"/>
    <col min="7660" max="7661" width="0" style="4" hidden="1" customWidth="1"/>
    <col min="7662" max="7662" width="153.85546875" style="4" customWidth="1"/>
    <col min="7663" max="7663" width="14.85546875" style="4" customWidth="1"/>
    <col min="7664" max="7664" width="16.7109375" style="4" bestFit="1" customWidth="1"/>
    <col min="7665" max="7908" width="8.85546875" style="4"/>
    <col min="7909" max="7909" width="5.7109375" style="4" customWidth="1"/>
    <col min="7910" max="7910" width="65" style="4" customWidth="1"/>
    <col min="7911" max="7911" width="20" style="4" customWidth="1"/>
    <col min="7912" max="7912" width="26.28515625" style="4" customWidth="1"/>
    <col min="7913" max="7913" width="22.140625" style="4" customWidth="1"/>
    <col min="7914" max="7914" width="0.140625" style="4" customWidth="1"/>
    <col min="7915" max="7915" width="19.140625" style="4" customWidth="1"/>
    <col min="7916" max="7917" width="0" style="4" hidden="1" customWidth="1"/>
    <col min="7918" max="7918" width="153.85546875" style="4" customWidth="1"/>
    <col min="7919" max="7919" width="14.85546875" style="4" customWidth="1"/>
    <col min="7920" max="7920" width="16.7109375" style="4" bestFit="1" customWidth="1"/>
    <col min="7921" max="8164" width="8.85546875" style="4"/>
    <col min="8165" max="8165" width="5.7109375" style="4" customWidth="1"/>
    <col min="8166" max="8166" width="65" style="4" customWidth="1"/>
    <col min="8167" max="8167" width="20" style="4" customWidth="1"/>
    <col min="8168" max="8168" width="26.28515625" style="4" customWidth="1"/>
    <col min="8169" max="8169" width="22.140625" style="4" customWidth="1"/>
    <col min="8170" max="8170" width="0.140625" style="4" customWidth="1"/>
    <col min="8171" max="8171" width="19.140625" style="4" customWidth="1"/>
    <col min="8172" max="8173" width="0" style="4" hidden="1" customWidth="1"/>
    <col min="8174" max="8174" width="153.85546875" style="4" customWidth="1"/>
    <col min="8175" max="8175" width="14.85546875" style="4" customWidth="1"/>
    <col min="8176" max="8176" width="16.7109375" style="4" bestFit="1" customWidth="1"/>
    <col min="8177" max="8420" width="8.85546875" style="4"/>
    <col min="8421" max="8421" width="5.7109375" style="4" customWidth="1"/>
    <col min="8422" max="8422" width="65" style="4" customWidth="1"/>
    <col min="8423" max="8423" width="20" style="4" customWidth="1"/>
    <col min="8424" max="8424" width="26.28515625" style="4" customWidth="1"/>
    <col min="8425" max="8425" width="22.140625" style="4" customWidth="1"/>
    <col min="8426" max="8426" width="0.140625" style="4" customWidth="1"/>
    <col min="8427" max="8427" width="19.140625" style="4" customWidth="1"/>
    <col min="8428" max="8429" width="0" style="4" hidden="1" customWidth="1"/>
    <col min="8430" max="8430" width="153.85546875" style="4" customWidth="1"/>
    <col min="8431" max="8431" width="14.85546875" style="4" customWidth="1"/>
    <col min="8432" max="8432" width="16.7109375" style="4" bestFit="1" customWidth="1"/>
    <col min="8433" max="8676" width="8.85546875" style="4"/>
    <col min="8677" max="8677" width="5.7109375" style="4" customWidth="1"/>
    <col min="8678" max="8678" width="65" style="4" customWidth="1"/>
    <col min="8679" max="8679" width="20" style="4" customWidth="1"/>
    <col min="8680" max="8680" width="26.28515625" style="4" customWidth="1"/>
    <col min="8681" max="8681" width="22.140625" style="4" customWidth="1"/>
    <col min="8682" max="8682" width="0.140625" style="4" customWidth="1"/>
    <col min="8683" max="8683" width="19.140625" style="4" customWidth="1"/>
    <col min="8684" max="8685" width="0" style="4" hidden="1" customWidth="1"/>
    <col min="8686" max="8686" width="153.85546875" style="4" customWidth="1"/>
    <col min="8687" max="8687" width="14.85546875" style="4" customWidth="1"/>
    <col min="8688" max="8688" width="16.7109375" style="4" bestFit="1" customWidth="1"/>
    <col min="8689" max="8932" width="8.85546875" style="4"/>
    <col min="8933" max="8933" width="5.7109375" style="4" customWidth="1"/>
    <col min="8934" max="8934" width="65" style="4" customWidth="1"/>
    <col min="8935" max="8935" width="20" style="4" customWidth="1"/>
    <col min="8936" max="8936" width="26.28515625" style="4" customWidth="1"/>
    <col min="8937" max="8937" width="22.140625" style="4" customWidth="1"/>
    <col min="8938" max="8938" width="0.140625" style="4" customWidth="1"/>
    <col min="8939" max="8939" width="19.140625" style="4" customWidth="1"/>
    <col min="8940" max="8941" width="0" style="4" hidden="1" customWidth="1"/>
    <col min="8942" max="8942" width="153.85546875" style="4" customWidth="1"/>
    <col min="8943" max="8943" width="14.85546875" style="4" customWidth="1"/>
    <col min="8944" max="8944" width="16.7109375" style="4" bestFit="1" customWidth="1"/>
    <col min="8945" max="9188" width="8.85546875" style="4"/>
    <col min="9189" max="9189" width="5.7109375" style="4" customWidth="1"/>
    <col min="9190" max="9190" width="65" style="4" customWidth="1"/>
    <col min="9191" max="9191" width="20" style="4" customWidth="1"/>
    <col min="9192" max="9192" width="26.28515625" style="4" customWidth="1"/>
    <col min="9193" max="9193" width="22.140625" style="4" customWidth="1"/>
    <col min="9194" max="9194" width="0.140625" style="4" customWidth="1"/>
    <col min="9195" max="9195" width="19.140625" style="4" customWidth="1"/>
    <col min="9196" max="9197" width="0" style="4" hidden="1" customWidth="1"/>
    <col min="9198" max="9198" width="153.85546875" style="4" customWidth="1"/>
    <col min="9199" max="9199" width="14.85546875" style="4" customWidth="1"/>
    <col min="9200" max="9200" width="16.7109375" style="4" bestFit="1" customWidth="1"/>
    <col min="9201" max="9444" width="8.85546875" style="4"/>
    <col min="9445" max="9445" width="5.7109375" style="4" customWidth="1"/>
    <col min="9446" max="9446" width="65" style="4" customWidth="1"/>
    <col min="9447" max="9447" width="20" style="4" customWidth="1"/>
    <col min="9448" max="9448" width="26.28515625" style="4" customWidth="1"/>
    <col min="9449" max="9449" width="22.140625" style="4" customWidth="1"/>
    <col min="9450" max="9450" width="0.140625" style="4" customWidth="1"/>
    <col min="9451" max="9451" width="19.140625" style="4" customWidth="1"/>
    <col min="9452" max="9453" width="0" style="4" hidden="1" customWidth="1"/>
    <col min="9454" max="9454" width="153.85546875" style="4" customWidth="1"/>
    <col min="9455" max="9455" width="14.85546875" style="4" customWidth="1"/>
    <col min="9456" max="9456" width="16.7109375" style="4" bestFit="1" customWidth="1"/>
    <col min="9457" max="9700" width="8.85546875" style="4"/>
    <col min="9701" max="9701" width="5.7109375" style="4" customWidth="1"/>
    <col min="9702" max="9702" width="65" style="4" customWidth="1"/>
    <col min="9703" max="9703" width="20" style="4" customWidth="1"/>
    <col min="9704" max="9704" width="26.28515625" style="4" customWidth="1"/>
    <col min="9705" max="9705" width="22.140625" style="4" customWidth="1"/>
    <col min="9706" max="9706" width="0.140625" style="4" customWidth="1"/>
    <col min="9707" max="9707" width="19.140625" style="4" customWidth="1"/>
    <col min="9708" max="9709" width="0" style="4" hidden="1" customWidth="1"/>
    <col min="9710" max="9710" width="153.85546875" style="4" customWidth="1"/>
    <col min="9711" max="9711" width="14.85546875" style="4" customWidth="1"/>
    <col min="9712" max="9712" width="16.7109375" style="4" bestFit="1" customWidth="1"/>
    <col min="9713" max="9956" width="8.85546875" style="4"/>
    <col min="9957" max="9957" width="5.7109375" style="4" customWidth="1"/>
    <col min="9958" max="9958" width="65" style="4" customWidth="1"/>
    <col min="9959" max="9959" width="20" style="4" customWidth="1"/>
    <col min="9960" max="9960" width="26.28515625" style="4" customWidth="1"/>
    <col min="9961" max="9961" width="22.140625" style="4" customWidth="1"/>
    <col min="9962" max="9962" width="0.140625" style="4" customWidth="1"/>
    <col min="9963" max="9963" width="19.140625" style="4" customWidth="1"/>
    <col min="9964" max="9965" width="0" style="4" hidden="1" customWidth="1"/>
    <col min="9966" max="9966" width="153.85546875" style="4" customWidth="1"/>
    <col min="9967" max="9967" width="14.85546875" style="4" customWidth="1"/>
    <col min="9968" max="9968" width="16.7109375" style="4" bestFit="1" customWidth="1"/>
    <col min="9969" max="10212" width="8.85546875" style="4"/>
    <col min="10213" max="10213" width="5.7109375" style="4" customWidth="1"/>
    <col min="10214" max="10214" width="65" style="4" customWidth="1"/>
    <col min="10215" max="10215" width="20" style="4" customWidth="1"/>
    <col min="10216" max="10216" width="26.28515625" style="4" customWidth="1"/>
    <col min="10217" max="10217" width="22.140625" style="4" customWidth="1"/>
    <col min="10218" max="10218" width="0.140625" style="4" customWidth="1"/>
    <col min="10219" max="10219" width="19.140625" style="4" customWidth="1"/>
    <col min="10220" max="10221" width="0" style="4" hidden="1" customWidth="1"/>
    <col min="10222" max="10222" width="153.85546875" style="4" customWidth="1"/>
    <col min="10223" max="10223" width="14.85546875" style="4" customWidth="1"/>
    <col min="10224" max="10224" width="16.7109375" style="4" bestFit="1" customWidth="1"/>
    <col min="10225" max="10468" width="8.85546875" style="4"/>
    <col min="10469" max="10469" width="5.7109375" style="4" customWidth="1"/>
    <col min="10470" max="10470" width="65" style="4" customWidth="1"/>
    <col min="10471" max="10471" width="20" style="4" customWidth="1"/>
    <col min="10472" max="10472" width="26.28515625" style="4" customWidth="1"/>
    <col min="10473" max="10473" width="22.140625" style="4" customWidth="1"/>
    <col min="10474" max="10474" width="0.140625" style="4" customWidth="1"/>
    <col min="10475" max="10475" width="19.140625" style="4" customWidth="1"/>
    <col min="10476" max="10477" width="0" style="4" hidden="1" customWidth="1"/>
    <col min="10478" max="10478" width="153.85546875" style="4" customWidth="1"/>
    <col min="10479" max="10479" width="14.85546875" style="4" customWidth="1"/>
    <col min="10480" max="10480" width="16.7109375" style="4" bestFit="1" customWidth="1"/>
    <col min="10481" max="10724" width="8.85546875" style="4"/>
    <col min="10725" max="10725" width="5.7109375" style="4" customWidth="1"/>
    <col min="10726" max="10726" width="65" style="4" customWidth="1"/>
    <col min="10727" max="10727" width="20" style="4" customWidth="1"/>
    <col min="10728" max="10728" width="26.28515625" style="4" customWidth="1"/>
    <col min="10729" max="10729" width="22.140625" style="4" customWidth="1"/>
    <col min="10730" max="10730" width="0.140625" style="4" customWidth="1"/>
    <col min="10731" max="10731" width="19.140625" style="4" customWidth="1"/>
    <col min="10732" max="10733" width="0" style="4" hidden="1" customWidth="1"/>
    <col min="10734" max="10734" width="153.85546875" style="4" customWidth="1"/>
    <col min="10735" max="10735" width="14.85546875" style="4" customWidth="1"/>
    <col min="10736" max="10736" width="16.7109375" style="4" bestFit="1" customWidth="1"/>
    <col min="10737" max="10980" width="8.85546875" style="4"/>
    <col min="10981" max="10981" width="5.7109375" style="4" customWidth="1"/>
    <col min="10982" max="10982" width="65" style="4" customWidth="1"/>
    <col min="10983" max="10983" width="20" style="4" customWidth="1"/>
    <col min="10984" max="10984" width="26.28515625" style="4" customWidth="1"/>
    <col min="10985" max="10985" width="22.140625" style="4" customWidth="1"/>
    <col min="10986" max="10986" width="0.140625" style="4" customWidth="1"/>
    <col min="10987" max="10987" width="19.140625" style="4" customWidth="1"/>
    <col min="10988" max="10989" width="0" style="4" hidden="1" customWidth="1"/>
    <col min="10990" max="10990" width="153.85546875" style="4" customWidth="1"/>
    <col min="10991" max="10991" width="14.85546875" style="4" customWidth="1"/>
    <col min="10992" max="10992" width="16.7109375" style="4" bestFit="1" customWidth="1"/>
    <col min="10993" max="11236" width="8.85546875" style="4"/>
    <col min="11237" max="11237" width="5.7109375" style="4" customWidth="1"/>
    <col min="11238" max="11238" width="65" style="4" customWidth="1"/>
    <col min="11239" max="11239" width="20" style="4" customWidth="1"/>
    <col min="11240" max="11240" width="26.28515625" style="4" customWidth="1"/>
    <col min="11241" max="11241" width="22.140625" style="4" customWidth="1"/>
    <col min="11242" max="11242" width="0.140625" style="4" customWidth="1"/>
    <col min="11243" max="11243" width="19.140625" style="4" customWidth="1"/>
    <col min="11244" max="11245" width="0" style="4" hidden="1" customWidth="1"/>
    <col min="11246" max="11246" width="153.85546875" style="4" customWidth="1"/>
    <col min="11247" max="11247" width="14.85546875" style="4" customWidth="1"/>
    <col min="11248" max="11248" width="16.7109375" style="4" bestFit="1" customWidth="1"/>
    <col min="11249" max="11492" width="8.85546875" style="4"/>
    <col min="11493" max="11493" width="5.7109375" style="4" customWidth="1"/>
    <col min="11494" max="11494" width="65" style="4" customWidth="1"/>
    <col min="11495" max="11495" width="20" style="4" customWidth="1"/>
    <col min="11496" max="11496" width="26.28515625" style="4" customWidth="1"/>
    <col min="11497" max="11497" width="22.140625" style="4" customWidth="1"/>
    <col min="11498" max="11498" width="0.140625" style="4" customWidth="1"/>
    <col min="11499" max="11499" width="19.140625" style="4" customWidth="1"/>
    <col min="11500" max="11501" width="0" style="4" hidden="1" customWidth="1"/>
    <col min="11502" max="11502" width="153.85546875" style="4" customWidth="1"/>
    <col min="11503" max="11503" width="14.85546875" style="4" customWidth="1"/>
    <col min="11504" max="11504" width="16.7109375" style="4" bestFit="1" customWidth="1"/>
    <col min="11505" max="11748" width="8.85546875" style="4"/>
    <col min="11749" max="11749" width="5.7109375" style="4" customWidth="1"/>
    <col min="11750" max="11750" width="65" style="4" customWidth="1"/>
    <col min="11751" max="11751" width="20" style="4" customWidth="1"/>
    <col min="11752" max="11752" width="26.28515625" style="4" customWidth="1"/>
    <col min="11753" max="11753" width="22.140625" style="4" customWidth="1"/>
    <col min="11754" max="11754" width="0.140625" style="4" customWidth="1"/>
    <col min="11755" max="11755" width="19.140625" style="4" customWidth="1"/>
    <col min="11756" max="11757" width="0" style="4" hidden="1" customWidth="1"/>
    <col min="11758" max="11758" width="153.85546875" style="4" customWidth="1"/>
    <col min="11759" max="11759" width="14.85546875" style="4" customWidth="1"/>
    <col min="11760" max="11760" width="16.7109375" style="4" bestFit="1" customWidth="1"/>
    <col min="11761" max="12004" width="8.85546875" style="4"/>
    <col min="12005" max="12005" width="5.7109375" style="4" customWidth="1"/>
    <col min="12006" max="12006" width="65" style="4" customWidth="1"/>
    <col min="12007" max="12007" width="20" style="4" customWidth="1"/>
    <col min="12008" max="12008" width="26.28515625" style="4" customWidth="1"/>
    <col min="12009" max="12009" width="22.140625" style="4" customWidth="1"/>
    <col min="12010" max="12010" width="0.140625" style="4" customWidth="1"/>
    <col min="12011" max="12011" width="19.140625" style="4" customWidth="1"/>
    <col min="12012" max="12013" width="0" style="4" hidden="1" customWidth="1"/>
    <col min="12014" max="12014" width="153.85546875" style="4" customWidth="1"/>
    <col min="12015" max="12015" width="14.85546875" style="4" customWidth="1"/>
    <col min="12016" max="12016" width="16.7109375" style="4" bestFit="1" customWidth="1"/>
    <col min="12017" max="12260" width="8.85546875" style="4"/>
    <col min="12261" max="12261" width="5.7109375" style="4" customWidth="1"/>
    <col min="12262" max="12262" width="65" style="4" customWidth="1"/>
    <col min="12263" max="12263" width="20" style="4" customWidth="1"/>
    <col min="12264" max="12264" width="26.28515625" style="4" customWidth="1"/>
    <col min="12265" max="12265" width="22.140625" style="4" customWidth="1"/>
    <col min="12266" max="12266" width="0.140625" style="4" customWidth="1"/>
    <col min="12267" max="12267" width="19.140625" style="4" customWidth="1"/>
    <col min="12268" max="12269" width="0" style="4" hidden="1" customWidth="1"/>
    <col min="12270" max="12270" width="153.85546875" style="4" customWidth="1"/>
    <col min="12271" max="12271" width="14.85546875" style="4" customWidth="1"/>
    <col min="12272" max="12272" width="16.7109375" style="4" bestFit="1" customWidth="1"/>
    <col min="12273" max="12516" width="8.85546875" style="4"/>
    <col min="12517" max="12517" width="5.7109375" style="4" customWidth="1"/>
    <col min="12518" max="12518" width="65" style="4" customWidth="1"/>
    <col min="12519" max="12519" width="20" style="4" customWidth="1"/>
    <col min="12520" max="12520" width="26.28515625" style="4" customWidth="1"/>
    <col min="12521" max="12521" width="22.140625" style="4" customWidth="1"/>
    <col min="12522" max="12522" width="0.140625" style="4" customWidth="1"/>
    <col min="12523" max="12523" width="19.140625" style="4" customWidth="1"/>
    <col min="12524" max="12525" width="0" style="4" hidden="1" customWidth="1"/>
    <col min="12526" max="12526" width="153.85546875" style="4" customWidth="1"/>
    <col min="12527" max="12527" width="14.85546875" style="4" customWidth="1"/>
    <col min="12528" max="12528" width="16.7109375" style="4" bestFit="1" customWidth="1"/>
    <col min="12529" max="12772" width="8.85546875" style="4"/>
    <col min="12773" max="12773" width="5.7109375" style="4" customWidth="1"/>
    <col min="12774" max="12774" width="65" style="4" customWidth="1"/>
    <col min="12775" max="12775" width="20" style="4" customWidth="1"/>
    <col min="12776" max="12776" width="26.28515625" style="4" customWidth="1"/>
    <col min="12777" max="12777" width="22.140625" style="4" customWidth="1"/>
    <col min="12778" max="12778" width="0.140625" style="4" customWidth="1"/>
    <col min="12779" max="12779" width="19.140625" style="4" customWidth="1"/>
    <col min="12780" max="12781" width="0" style="4" hidden="1" customWidth="1"/>
    <col min="12782" max="12782" width="153.85546875" style="4" customWidth="1"/>
    <col min="12783" max="12783" width="14.85546875" style="4" customWidth="1"/>
    <col min="12784" max="12784" width="16.7109375" style="4" bestFit="1" customWidth="1"/>
    <col min="12785" max="13028" width="8.85546875" style="4"/>
    <col min="13029" max="13029" width="5.7109375" style="4" customWidth="1"/>
    <col min="13030" max="13030" width="65" style="4" customWidth="1"/>
    <col min="13031" max="13031" width="20" style="4" customWidth="1"/>
    <col min="13032" max="13032" width="26.28515625" style="4" customWidth="1"/>
    <col min="13033" max="13033" width="22.140625" style="4" customWidth="1"/>
    <col min="13034" max="13034" width="0.140625" style="4" customWidth="1"/>
    <col min="13035" max="13035" width="19.140625" style="4" customWidth="1"/>
    <col min="13036" max="13037" width="0" style="4" hidden="1" customWidth="1"/>
    <col min="13038" max="13038" width="153.85546875" style="4" customWidth="1"/>
    <col min="13039" max="13039" width="14.85546875" style="4" customWidth="1"/>
    <col min="13040" max="13040" width="16.7109375" style="4" bestFit="1" customWidth="1"/>
    <col min="13041" max="13284" width="8.85546875" style="4"/>
    <col min="13285" max="13285" width="5.7109375" style="4" customWidth="1"/>
    <col min="13286" max="13286" width="65" style="4" customWidth="1"/>
    <col min="13287" max="13287" width="20" style="4" customWidth="1"/>
    <col min="13288" max="13288" width="26.28515625" style="4" customWidth="1"/>
    <col min="13289" max="13289" width="22.140625" style="4" customWidth="1"/>
    <col min="13290" max="13290" width="0.140625" style="4" customWidth="1"/>
    <col min="13291" max="13291" width="19.140625" style="4" customWidth="1"/>
    <col min="13292" max="13293" width="0" style="4" hidden="1" customWidth="1"/>
    <col min="13294" max="13294" width="153.85546875" style="4" customWidth="1"/>
    <col min="13295" max="13295" width="14.85546875" style="4" customWidth="1"/>
    <col min="13296" max="13296" width="16.7109375" style="4" bestFit="1" customWidth="1"/>
    <col min="13297" max="13540" width="8.85546875" style="4"/>
    <col min="13541" max="13541" width="5.7109375" style="4" customWidth="1"/>
    <col min="13542" max="13542" width="65" style="4" customWidth="1"/>
    <col min="13543" max="13543" width="20" style="4" customWidth="1"/>
    <col min="13544" max="13544" width="26.28515625" style="4" customWidth="1"/>
    <col min="13545" max="13545" width="22.140625" style="4" customWidth="1"/>
    <col min="13546" max="13546" width="0.140625" style="4" customWidth="1"/>
    <col min="13547" max="13547" width="19.140625" style="4" customWidth="1"/>
    <col min="13548" max="13549" width="0" style="4" hidden="1" customWidth="1"/>
    <col min="13550" max="13550" width="153.85546875" style="4" customWidth="1"/>
    <col min="13551" max="13551" width="14.85546875" style="4" customWidth="1"/>
    <col min="13552" max="13552" width="16.7109375" style="4" bestFit="1" customWidth="1"/>
    <col min="13553" max="13796" width="8.85546875" style="4"/>
    <col min="13797" max="13797" width="5.7109375" style="4" customWidth="1"/>
    <col min="13798" max="13798" width="65" style="4" customWidth="1"/>
    <col min="13799" max="13799" width="20" style="4" customWidth="1"/>
    <col min="13800" max="13800" width="26.28515625" style="4" customWidth="1"/>
    <col min="13801" max="13801" width="22.140625" style="4" customWidth="1"/>
    <col min="13802" max="13802" width="0.140625" style="4" customWidth="1"/>
    <col min="13803" max="13803" width="19.140625" style="4" customWidth="1"/>
    <col min="13804" max="13805" width="0" style="4" hidden="1" customWidth="1"/>
    <col min="13806" max="13806" width="153.85546875" style="4" customWidth="1"/>
    <col min="13807" max="13807" width="14.85546875" style="4" customWidth="1"/>
    <col min="13808" max="13808" width="16.7109375" style="4" bestFit="1" customWidth="1"/>
    <col min="13809" max="14052" width="8.85546875" style="4"/>
    <col min="14053" max="14053" width="5.7109375" style="4" customWidth="1"/>
    <col min="14054" max="14054" width="65" style="4" customWidth="1"/>
    <col min="14055" max="14055" width="20" style="4" customWidth="1"/>
    <col min="14056" max="14056" width="26.28515625" style="4" customWidth="1"/>
    <col min="14057" max="14057" width="22.140625" style="4" customWidth="1"/>
    <col min="14058" max="14058" width="0.140625" style="4" customWidth="1"/>
    <col min="14059" max="14059" width="19.140625" style="4" customWidth="1"/>
    <col min="14060" max="14061" width="0" style="4" hidden="1" customWidth="1"/>
    <col min="14062" max="14062" width="153.85546875" style="4" customWidth="1"/>
    <col min="14063" max="14063" width="14.85546875" style="4" customWidth="1"/>
    <col min="14064" max="14064" width="16.7109375" style="4" bestFit="1" customWidth="1"/>
    <col min="14065" max="14308" width="8.85546875" style="4"/>
    <col min="14309" max="14309" width="5.7109375" style="4" customWidth="1"/>
    <col min="14310" max="14310" width="65" style="4" customWidth="1"/>
    <col min="14311" max="14311" width="20" style="4" customWidth="1"/>
    <col min="14312" max="14312" width="26.28515625" style="4" customWidth="1"/>
    <col min="14313" max="14313" width="22.140625" style="4" customWidth="1"/>
    <col min="14314" max="14314" width="0.140625" style="4" customWidth="1"/>
    <col min="14315" max="14315" width="19.140625" style="4" customWidth="1"/>
    <col min="14316" max="14317" width="0" style="4" hidden="1" customWidth="1"/>
    <col min="14318" max="14318" width="153.85546875" style="4" customWidth="1"/>
    <col min="14319" max="14319" width="14.85546875" style="4" customWidth="1"/>
    <col min="14320" max="14320" width="16.7109375" style="4" bestFit="1" customWidth="1"/>
    <col min="14321" max="14564" width="8.85546875" style="4"/>
    <col min="14565" max="14565" width="5.7109375" style="4" customWidth="1"/>
    <col min="14566" max="14566" width="65" style="4" customWidth="1"/>
    <col min="14567" max="14567" width="20" style="4" customWidth="1"/>
    <col min="14568" max="14568" width="26.28515625" style="4" customWidth="1"/>
    <col min="14569" max="14569" width="22.140625" style="4" customWidth="1"/>
    <col min="14570" max="14570" width="0.140625" style="4" customWidth="1"/>
    <col min="14571" max="14571" width="19.140625" style="4" customWidth="1"/>
    <col min="14572" max="14573" width="0" style="4" hidden="1" customWidth="1"/>
    <col min="14574" max="14574" width="153.85546875" style="4" customWidth="1"/>
    <col min="14575" max="14575" width="14.85546875" style="4" customWidth="1"/>
    <col min="14576" max="14576" width="16.7109375" style="4" bestFit="1" customWidth="1"/>
    <col min="14577" max="14820" width="8.85546875" style="4"/>
    <col min="14821" max="14821" width="5.7109375" style="4" customWidth="1"/>
    <col min="14822" max="14822" width="65" style="4" customWidth="1"/>
    <col min="14823" max="14823" width="20" style="4" customWidth="1"/>
    <col min="14824" max="14824" width="26.28515625" style="4" customWidth="1"/>
    <col min="14825" max="14825" width="22.140625" style="4" customWidth="1"/>
    <col min="14826" max="14826" width="0.140625" style="4" customWidth="1"/>
    <col min="14827" max="14827" width="19.140625" style="4" customWidth="1"/>
    <col min="14828" max="14829" width="0" style="4" hidden="1" customWidth="1"/>
    <col min="14830" max="14830" width="153.85546875" style="4" customWidth="1"/>
    <col min="14831" max="14831" width="14.85546875" style="4" customWidth="1"/>
    <col min="14832" max="14832" width="16.7109375" style="4" bestFit="1" customWidth="1"/>
    <col min="14833" max="15076" width="8.85546875" style="4"/>
    <col min="15077" max="15077" width="5.7109375" style="4" customWidth="1"/>
    <col min="15078" max="15078" width="65" style="4" customWidth="1"/>
    <col min="15079" max="15079" width="20" style="4" customWidth="1"/>
    <col min="15080" max="15080" width="26.28515625" style="4" customWidth="1"/>
    <col min="15081" max="15081" width="22.140625" style="4" customWidth="1"/>
    <col min="15082" max="15082" width="0.140625" style="4" customWidth="1"/>
    <col min="15083" max="15083" width="19.140625" style="4" customWidth="1"/>
    <col min="15084" max="15085" width="0" style="4" hidden="1" customWidth="1"/>
    <col min="15086" max="15086" width="153.85546875" style="4" customWidth="1"/>
    <col min="15087" max="15087" width="14.85546875" style="4" customWidth="1"/>
    <col min="15088" max="15088" width="16.7109375" style="4" bestFit="1" customWidth="1"/>
    <col min="15089" max="15332" width="8.85546875" style="4"/>
    <col min="15333" max="15333" width="5.7109375" style="4" customWidth="1"/>
    <col min="15334" max="15334" width="65" style="4" customWidth="1"/>
    <col min="15335" max="15335" width="20" style="4" customWidth="1"/>
    <col min="15336" max="15336" width="26.28515625" style="4" customWidth="1"/>
    <col min="15337" max="15337" width="22.140625" style="4" customWidth="1"/>
    <col min="15338" max="15338" width="0.140625" style="4" customWidth="1"/>
    <col min="15339" max="15339" width="19.140625" style="4" customWidth="1"/>
    <col min="15340" max="15341" width="0" style="4" hidden="1" customWidth="1"/>
    <col min="15342" max="15342" width="153.85546875" style="4" customWidth="1"/>
    <col min="15343" max="15343" width="14.85546875" style="4" customWidth="1"/>
    <col min="15344" max="15344" width="16.7109375" style="4" bestFit="1" customWidth="1"/>
    <col min="15345" max="15588" width="8.85546875" style="4"/>
    <col min="15589" max="15589" width="5.7109375" style="4" customWidth="1"/>
    <col min="15590" max="15590" width="65" style="4" customWidth="1"/>
    <col min="15591" max="15591" width="20" style="4" customWidth="1"/>
    <col min="15592" max="15592" width="26.28515625" style="4" customWidth="1"/>
    <col min="15593" max="15593" width="22.140625" style="4" customWidth="1"/>
    <col min="15594" max="15594" width="0.140625" style="4" customWidth="1"/>
    <col min="15595" max="15595" width="19.140625" style="4" customWidth="1"/>
    <col min="15596" max="15597" width="0" style="4" hidden="1" customWidth="1"/>
    <col min="15598" max="15598" width="153.85546875" style="4" customWidth="1"/>
    <col min="15599" max="15599" width="14.85546875" style="4" customWidth="1"/>
    <col min="15600" max="15600" width="16.7109375" style="4" bestFit="1" customWidth="1"/>
    <col min="15601" max="15844" width="8.85546875" style="4"/>
    <col min="15845" max="15845" width="5.7109375" style="4" customWidth="1"/>
    <col min="15846" max="15846" width="65" style="4" customWidth="1"/>
    <col min="15847" max="15847" width="20" style="4" customWidth="1"/>
    <col min="15848" max="15848" width="26.28515625" style="4" customWidth="1"/>
    <col min="15849" max="15849" width="22.140625" style="4" customWidth="1"/>
    <col min="15850" max="15850" width="0.140625" style="4" customWidth="1"/>
    <col min="15851" max="15851" width="19.140625" style="4" customWidth="1"/>
    <col min="15852" max="15853" width="0" style="4" hidden="1" customWidth="1"/>
    <col min="15854" max="15854" width="153.85546875" style="4" customWidth="1"/>
    <col min="15855" max="15855" width="14.85546875" style="4" customWidth="1"/>
    <col min="15856" max="15856" width="16.7109375" style="4" bestFit="1" customWidth="1"/>
    <col min="15857" max="16100" width="8.85546875" style="4"/>
    <col min="16101" max="16101" width="5.7109375" style="4" customWidth="1"/>
    <col min="16102" max="16102" width="65" style="4" customWidth="1"/>
    <col min="16103" max="16103" width="20" style="4" customWidth="1"/>
    <col min="16104" max="16104" width="26.28515625" style="4" customWidth="1"/>
    <col min="16105" max="16105" width="22.140625" style="4" customWidth="1"/>
    <col min="16106" max="16106" width="0.140625" style="4" customWidth="1"/>
    <col min="16107" max="16107" width="19.140625" style="4" customWidth="1"/>
    <col min="16108" max="16109" width="0" style="4" hidden="1" customWidth="1"/>
    <col min="16110" max="16110" width="153.85546875" style="4" customWidth="1"/>
    <col min="16111" max="16111" width="14.85546875" style="4" customWidth="1"/>
    <col min="16112" max="16112" width="16.7109375" style="4" bestFit="1" customWidth="1"/>
    <col min="16113" max="16384" width="8.85546875" style="4"/>
  </cols>
  <sheetData>
    <row r="2" spans="1:8" s="13" customFormat="1">
      <c r="A2" s="9" t="s">
        <v>356</v>
      </c>
      <c r="B2" s="9"/>
      <c r="C2" s="9"/>
      <c r="D2" s="10"/>
      <c r="E2" s="11"/>
      <c r="F2" s="12"/>
      <c r="G2" s="12"/>
      <c r="H2" s="12"/>
    </row>
    <row r="3" spans="1:8" s="13" customFormat="1">
      <c r="A3" s="9" t="s">
        <v>840</v>
      </c>
      <c r="B3" s="9"/>
      <c r="C3" s="9"/>
      <c r="D3" s="10"/>
      <c r="E3" s="11"/>
      <c r="F3" s="12"/>
      <c r="G3" s="12"/>
      <c r="H3" s="12"/>
    </row>
    <row r="4" spans="1:8" s="13" customFormat="1">
      <c r="A4" s="9" t="s">
        <v>141</v>
      </c>
      <c r="B4" s="9"/>
      <c r="C4" s="9"/>
      <c r="D4" s="10"/>
      <c r="E4" s="11"/>
      <c r="F4" s="12"/>
      <c r="G4" s="12"/>
      <c r="H4" s="12"/>
    </row>
    <row r="5" spans="1:8" s="13" customFormat="1">
      <c r="A5" s="9" t="s">
        <v>841</v>
      </c>
      <c r="B5" s="9"/>
      <c r="C5" s="9"/>
      <c r="D5" s="10"/>
      <c r="E5" s="11"/>
      <c r="F5" s="12"/>
      <c r="G5" s="12"/>
      <c r="H5" s="12"/>
    </row>
    <row r="6" spans="1:8" s="13" customFormat="1" hidden="1">
      <c r="A6" s="14"/>
      <c r="B6" s="14" t="s">
        <v>2</v>
      </c>
      <c r="C6" s="14"/>
      <c r="D6" s="10"/>
      <c r="E6" s="11"/>
      <c r="F6" s="12"/>
      <c r="G6" s="12"/>
      <c r="H6" s="12"/>
    </row>
    <row r="7" spans="1:8" s="13" customFormat="1" ht="12.75" hidden="1" customHeight="1">
      <c r="A7" s="14"/>
      <c r="B7" s="14" t="s">
        <v>3</v>
      </c>
      <c r="C7" s="14"/>
      <c r="D7" s="15"/>
      <c r="E7" s="16"/>
      <c r="F7" s="17"/>
      <c r="G7" s="17"/>
      <c r="H7" s="17"/>
    </row>
    <row r="8" spans="1:8" s="13" customFormat="1" ht="13.5" hidden="1" customHeight="1">
      <c r="A8" s="14"/>
      <c r="B8" s="1438" t="s">
        <v>4</v>
      </c>
      <c r="C8" s="1438"/>
      <c r="D8" s="15"/>
      <c r="E8" s="16"/>
      <c r="F8" s="17"/>
      <c r="G8" s="17"/>
      <c r="H8" s="17"/>
    </row>
    <row r="9" spans="1:8" s="19" customFormat="1" ht="18.75" hidden="1" customHeight="1">
      <c r="A9" s="259"/>
      <c r="B9" s="19" t="s">
        <v>5</v>
      </c>
      <c r="D9" s="20"/>
      <c r="E9" s="21"/>
      <c r="F9" s="22"/>
      <c r="G9" s="22"/>
      <c r="H9" s="22"/>
    </row>
    <row r="10" spans="1:8" s="311" customFormat="1">
      <c r="A10" s="315"/>
      <c r="B10" s="315"/>
      <c r="C10" s="315"/>
      <c r="D10" s="314"/>
      <c r="E10" s="1045"/>
      <c r="F10" s="1046"/>
      <c r="G10" s="1046"/>
      <c r="H10" s="1046"/>
    </row>
    <row r="11" spans="1:8" ht="15.75" customHeight="1">
      <c r="A11" s="1440" t="s">
        <v>6</v>
      </c>
      <c r="B11" s="1682" t="s">
        <v>7</v>
      </c>
      <c r="C11" s="1682" t="s">
        <v>8</v>
      </c>
      <c r="D11" s="1683" t="s">
        <v>744</v>
      </c>
      <c r="E11" s="1689" t="s">
        <v>842</v>
      </c>
      <c r="F11" s="1684" t="s">
        <v>133</v>
      </c>
      <c r="G11" s="1684" t="s">
        <v>140</v>
      </c>
      <c r="H11" s="1047"/>
    </row>
    <row r="12" spans="1:8" ht="15.75" customHeight="1">
      <c r="A12" s="1440"/>
      <c r="B12" s="1442"/>
      <c r="C12" s="1442"/>
      <c r="D12" s="1445"/>
      <c r="E12" s="1434"/>
      <c r="F12" s="1431"/>
      <c r="G12" s="1431"/>
      <c r="H12" s="1047"/>
    </row>
    <row r="13" spans="1:8" ht="21" customHeight="1">
      <c r="A13" s="1440"/>
      <c r="B13" s="1443"/>
      <c r="C13" s="1443"/>
      <c r="D13" s="1446"/>
      <c r="E13" s="1435"/>
      <c r="F13" s="1432"/>
      <c r="G13" s="1432"/>
      <c r="H13" s="1047"/>
    </row>
    <row r="14" spans="1:8" hidden="1">
      <c r="A14" s="260"/>
      <c r="B14" s="24"/>
      <c r="C14" s="24"/>
      <c r="D14" s="25">
        <v>10711354.232000001</v>
      </c>
      <c r="E14" s="26"/>
      <c r="F14" s="27"/>
      <c r="G14" s="27"/>
    </row>
    <row r="15" spans="1:8" hidden="1">
      <c r="A15" s="260"/>
      <c r="B15" s="24"/>
      <c r="C15" s="24"/>
      <c r="D15" s="25">
        <f>D16-D14</f>
        <v>-10564427.432</v>
      </c>
      <c r="E15" s="26"/>
      <c r="F15" s="27"/>
      <c r="G15" s="27"/>
    </row>
    <row r="16" spans="1:8" s="171" customFormat="1" ht="37.5" customHeight="1">
      <c r="A16" s="262" t="s">
        <v>19</v>
      </c>
      <c r="B16" s="77" t="s">
        <v>20</v>
      </c>
      <c r="C16" s="72" t="s">
        <v>21</v>
      </c>
      <c r="D16" s="166">
        <f>D17+D23+D27+D28+D30+D35</f>
        <v>146926.80000000002</v>
      </c>
      <c r="E16" s="166">
        <f>E17+E23+E27+E28+E30+E35</f>
        <v>204854.38699999999</v>
      </c>
      <c r="F16" s="166">
        <f t="shared" ref="F16" si="0">F17+F23+F27+F28+F30+F35</f>
        <v>-57927.587</v>
      </c>
      <c r="G16" s="1106"/>
      <c r="H16" s="1048"/>
    </row>
    <row r="17" spans="1:8" s="122" customFormat="1" ht="32.25" customHeight="1">
      <c r="A17" s="262">
        <v>1</v>
      </c>
      <c r="B17" s="77" t="s">
        <v>22</v>
      </c>
      <c r="C17" s="262" t="s">
        <v>23</v>
      </c>
      <c r="D17" s="166">
        <f>D18+D19+D20+D21+D22</f>
        <v>7193.1</v>
      </c>
      <c r="E17" s="166">
        <f>E18+E19+E20+E21+E22</f>
        <v>3826.9250000000002</v>
      </c>
      <c r="F17" s="166">
        <f t="shared" ref="F17" si="1">F18+F19+F20+F21+F22</f>
        <v>3366.1750000000002</v>
      </c>
      <c r="G17" s="1106"/>
      <c r="H17" s="1048"/>
    </row>
    <row r="18" spans="1:8" s="122" customFormat="1">
      <c r="A18" s="82" t="s">
        <v>24</v>
      </c>
      <c r="B18" s="47" t="s">
        <v>25</v>
      </c>
      <c r="C18" s="82" t="s">
        <v>23</v>
      </c>
      <c r="D18" s="1050">
        <v>145.5</v>
      </c>
      <c r="E18" s="157"/>
      <c r="F18" s="212">
        <f>D18-E18</f>
        <v>145.5</v>
      </c>
      <c r="G18" s="1107"/>
      <c r="H18" s="1048"/>
    </row>
    <row r="19" spans="1:8" s="122" customFormat="1">
      <c r="A19" s="82" t="s">
        <v>26</v>
      </c>
      <c r="B19" s="47" t="s">
        <v>27</v>
      </c>
      <c r="C19" s="82" t="s">
        <v>23</v>
      </c>
      <c r="D19" s="1050">
        <v>4500.1000000000004</v>
      </c>
      <c r="E19" s="157">
        <v>1801.98</v>
      </c>
      <c r="F19" s="212">
        <f t="shared" ref="F19:F22" si="2">D19-E19</f>
        <v>2698.1200000000003</v>
      </c>
      <c r="G19" s="1107"/>
      <c r="H19" s="1048"/>
    </row>
    <row r="20" spans="1:8" s="122" customFormat="1" ht="21" customHeight="1">
      <c r="A20" s="82" t="s">
        <v>28</v>
      </c>
      <c r="B20" s="47" t="s">
        <v>29</v>
      </c>
      <c r="C20" s="82" t="s">
        <v>23</v>
      </c>
      <c r="D20" s="1050">
        <v>573.5</v>
      </c>
      <c r="E20" s="157">
        <v>243.82</v>
      </c>
      <c r="F20" s="212">
        <f t="shared" si="2"/>
        <v>329.68</v>
      </c>
      <c r="G20" s="1107"/>
      <c r="H20" s="1048"/>
    </row>
    <row r="21" spans="1:8" s="122" customFormat="1">
      <c r="A21" s="82" t="s">
        <v>30</v>
      </c>
      <c r="B21" s="47" t="s">
        <v>31</v>
      </c>
      <c r="C21" s="82" t="s">
        <v>23</v>
      </c>
      <c r="D21" s="1050">
        <v>1974</v>
      </c>
      <c r="E21" s="157">
        <v>1781.125</v>
      </c>
      <c r="F21" s="212">
        <f t="shared" si="2"/>
        <v>192.875</v>
      </c>
      <c r="G21" s="1107"/>
      <c r="H21" s="1048"/>
    </row>
    <row r="22" spans="1:8" s="122" customFormat="1" ht="17.25" customHeight="1">
      <c r="A22" s="82" t="s">
        <v>32</v>
      </c>
      <c r="B22" s="47" t="s">
        <v>33</v>
      </c>
      <c r="C22" s="82" t="s">
        <v>23</v>
      </c>
      <c r="D22" s="100"/>
      <c r="E22" s="170"/>
      <c r="F22" s="167">
        <f t="shared" si="2"/>
        <v>0</v>
      </c>
      <c r="G22" s="1107"/>
      <c r="H22" s="1048"/>
    </row>
    <row r="23" spans="1:8" s="122" customFormat="1" ht="31.5">
      <c r="A23" s="262" t="s">
        <v>34</v>
      </c>
      <c r="B23" s="77" t="s">
        <v>35</v>
      </c>
      <c r="C23" s="262" t="s">
        <v>23</v>
      </c>
      <c r="D23" s="166">
        <f>D24+D25+D26</f>
        <v>103659.1</v>
      </c>
      <c r="E23" s="166">
        <f>E24+E25+E26</f>
        <v>138403.4</v>
      </c>
      <c r="F23" s="166">
        <f t="shared" ref="F23" si="3">F24+F25+F26</f>
        <v>-34744.300000000003</v>
      </c>
      <c r="G23" s="1106"/>
      <c r="H23" s="1048"/>
    </row>
    <row r="24" spans="1:8" s="122" customFormat="1" ht="23.25" customHeight="1">
      <c r="A24" s="82" t="s">
        <v>36</v>
      </c>
      <c r="B24" s="47" t="s">
        <v>37</v>
      </c>
      <c r="C24" s="82" t="s">
        <v>23</v>
      </c>
      <c r="D24" s="1050">
        <v>95215.8</v>
      </c>
      <c r="E24" s="157">
        <v>124802.496</v>
      </c>
      <c r="F24" s="212">
        <f t="shared" ref="F24:F27" si="4">D24-E24</f>
        <v>-29586.695999999996</v>
      </c>
      <c r="G24" s="1696"/>
      <c r="H24" s="1048"/>
    </row>
    <row r="25" spans="1:8" s="122" customFormat="1" ht="24" customHeight="1">
      <c r="A25" s="82" t="s">
        <v>38</v>
      </c>
      <c r="B25" s="47" t="s">
        <v>39</v>
      </c>
      <c r="C25" s="82" t="s">
        <v>23</v>
      </c>
      <c r="D25" s="1050">
        <v>8443.2999999999993</v>
      </c>
      <c r="E25" s="157">
        <f>8055.621+3824.339</f>
        <v>11879.96</v>
      </c>
      <c r="F25" s="212">
        <f t="shared" si="4"/>
        <v>-3436.66</v>
      </c>
      <c r="G25" s="1697"/>
      <c r="H25" s="1048"/>
    </row>
    <row r="26" spans="1:8" s="122" customFormat="1" ht="24.75" customHeight="1">
      <c r="A26" s="82" t="s">
        <v>40</v>
      </c>
      <c r="B26" s="47" t="s">
        <v>41</v>
      </c>
      <c r="C26" s="82" t="s">
        <v>23</v>
      </c>
      <c r="D26" s="1050"/>
      <c r="E26" s="157">
        <v>1720.944</v>
      </c>
      <c r="F26" s="212">
        <f t="shared" si="4"/>
        <v>-1720.944</v>
      </c>
      <c r="G26" s="1698"/>
      <c r="H26" s="1048"/>
    </row>
    <row r="27" spans="1:8" s="171" customFormat="1" ht="38.25" customHeight="1">
      <c r="A27" s="262" t="s">
        <v>42</v>
      </c>
      <c r="B27" s="77" t="s">
        <v>43</v>
      </c>
      <c r="C27" s="262" t="s">
        <v>23</v>
      </c>
      <c r="D27" s="172"/>
      <c r="E27" s="170">
        <v>43355.409</v>
      </c>
      <c r="F27" s="167">
        <f t="shared" si="4"/>
        <v>-43355.409</v>
      </c>
      <c r="G27" s="1107"/>
      <c r="H27" s="1048"/>
    </row>
    <row r="28" spans="1:8" s="122" customFormat="1" ht="31.5">
      <c r="A28" s="262" t="s">
        <v>44</v>
      </c>
      <c r="B28" s="77" t="s">
        <v>45</v>
      </c>
      <c r="C28" s="262" t="s">
        <v>23</v>
      </c>
      <c r="D28" s="100">
        <f>D29</f>
        <v>36074.6</v>
      </c>
      <c r="E28" s="100">
        <f>E29</f>
        <v>18491.061999999998</v>
      </c>
      <c r="F28" s="100">
        <f t="shared" ref="F28" si="5">F29</f>
        <v>17583.538</v>
      </c>
      <c r="G28" s="1108"/>
      <c r="H28" s="1048"/>
    </row>
    <row r="29" spans="1:8" s="122" customFormat="1" ht="31.5">
      <c r="A29" s="82" t="s">
        <v>46</v>
      </c>
      <c r="B29" s="47" t="s">
        <v>47</v>
      </c>
      <c r="C29" s="82" t="s">
        <v>23</v>
      </c>
      <c r="D29" s="1050">
        <v>36074.6</v>
      </c>
      <c r="E29" s="157">
        <v>18491.061999999998</v>
      </c>
      <c r="F29" s="212">
        <f>D29-E29</f>
        <v>17583.538</v>
      </c>
      <c r="G29" s="1107"/>
      <c r="H29" s="1048"/>
    </row>
    <row r="30" spans="1:8" s="122" customFormat="1" ht="31.5">
      <c r="A30" s="262" t="s">
        <v>48</v>
      </c>
      <c r="B30" s="77" t="s">
        <v>49</v>
      </c>
      <c r="C30" s="262" t="s">
        <v>23</v>
      </c>
      <c r="D30" s="166">
        <f>D31+D32+D33+D34</f>
        <v>0</v>
      </c>
      <c r="E30" s="166">
        <f t="shared" ref="E30:F30" si="6">E31+E32+E33+E34</f>
        <v>0</v>
      </c>
      <c r="F30" s="166">
        <f t="shared" si="6"/>
        <v>0</v>
      </c>
      <c r="G30" s="1106"/>
      <c r="H30" s="1048"/>
    </row>
    <row r="31" spans="1:8" s="122" customFormat="1" ht="44.25" customHeight="1">
      <c r="A31" s="82" t="s">
        <v>50</v>
      </c>
      <c r="B31" s="47" t="s">
        <v>51</v>
      </c>
      <c r="C31" s="82" t="s">
        <v>23</v>
      </c>
      <c r="D31" s="291"/>
      <c r="E31" s="157"/>
      <c r="F31" s="212">
        <f t="shared" ref="F31:F34" si="7">D31-E31</f>
        <v>0</v>
      </c>
      <c r="G31" s="1107"/>
      <c r="H31" s="1048"/>
    </row>
    <row r="32" spans="1:8" s="122" customFormat="1" ht="44.25" customHeight="1">
      <c r="A32" s="82" t="s">
        <v>52</v>
      </c>
      <c r="B32" s="47" t="s">
        <v>53</v>
      </c>
      <c r="C32" s="82" t="s">
        <v>23</v>
      </c>
      <c r="D32" s="291"/>
      <c r="E32" s="157"/>
      <c r="F32" s="212">
        <f t="shared" si="7"/>
        <v>0</v>
      </c>
      <c r="G32" s="1107"/>
      <c r="H32" s="1048"/>
    </row>
    <row r="33" spans="1:8" s="122" customFormat="1" ht="31.5">
      <c r="A33" s="82" t="s">
        <v>54</v>
      </c>
      <c r="B33" s="47" t="s">
        <v>55</v>
      </c>
      <c r="C33" s="82" t="s">
        <v>23</v>
      </c>
      <c r="D33" s="291"/>
      <c r="E33" s="157"/>
      <c r="F33" s="212">
        <f t="shared" si="7"/>
        <v>0</v>
      </c>
      <c r="G33" s="1107"/>
      <c r="H33" s="1048"/>
    </row>
    <row r="34" spans="1:8" s="122" customFormat="1" ht="27" customHeight="1">
      <c r="A34" s="82" t="s">
        <v>56</v>
      </c>
      <c r="B34" s="47" t="s">
        <v>57</v>
      </c>
      <c r="C34" s="82" t="s">
        <v>23</v>
      </c>
      <c r="D34" s="1050"/>
      <c r="E34" s="157"/>
      <c r="F34" s="212">
        <f t="shared" si="7"/>
        <v>0</v>
      </c>
      <c r="G34" s="1107"/>
      <c r="H34" s="1048"/>
    </row>
    <row r="35" spans="1:8" s="122" customFormat="1" ht="29.25" customHeight="1">
      <c r="A35" s="262" t="s">
        <v>58</v>
      </c>
      <c r="B35" s="77" t="s">
        <v>59</v>
      </c>
      <c r="C35" s="262" t="s">
        <v>23</v>
      </c>
      <c r="D35" s="166">
        <f>D36+D37+D38+D39+D40</f>
        <v>0</v>
      </c>
      <c r="E35" s="166">
        <f t="shared" ref="E35:F35" si="8">E36+E37+E38+E39+E40</f>
        <v>777.59100000000001</v>
      </c>
      <c r="F35" s="166">
        <f t="shared" si="8"/>
        <v>-777.59100000000001</v>
      </c>
      <c r="G35" s="1106"/>
      <c r="H35" s="1048"/>
    </row>
    <row r="36" spans="1:8" s="122" customFormat="1">
      <c r="A36" s="82" t="s">
        <v>60</v>
      </c>
      <c r="B36" s="47" t="s">
        <v>61</v>
      </c>
      <c r="C36" s="82" t="s">
        <v>23</v>
      </c>
      <c r="D36" s="1050"/>
      <c r="E36" s="157">
        <v>777.59100000000001</v>
      </c>
      <c r="F36" s="212">
        <f t="shared" ref="F36:F40" si="9">D36-E36</f>
        <v>-777.59100000000001</v>
      </c>
      <c r="G36" s="1107"/>
      <c r="H36" s="1048"/>
    </row>
    <row r="37" spans="1:8" s="122" customFormat="1">
      <c r="A37" s="82" t="s">
        <v>62</v>
      </c>
      <c r="B37" s="47" t="s">
        <v>63</v>
      </c>
      <c r="C37" s="82"/>
      <c r="D37" s="1050"/>
      <c r="E37" s="157"/>
      <c r="F37" s="212">
        <f t="shared" si="9"/>
        <v>0</v>
      </c>
      <c r="G37" s="1107"/>
      <c r="H37" s="1048"/>
    </row>
    <row r="38" spans="1:8" s="122" customFormat="1">
      <c r="A38" s="82" t="s">
        <v>64</v>
      </c>
      <c r="B38" s="47" t="s">
        <v>65</v>
      </c>
      <c r="C38" s="82"/>
      <c r="D38" s="1050"/>
      <c r="E38" s="157"/>
      <c r="F38" s="212">
        <f t="shared" si="9"/>
        <v>0</v>
      </c>
      <c r="G38" s="1107"/>
      <c r="H38" s="1048"/>
    </row>
    <row r="39" spans="1:8" s="122" customFormat="1">
      <c r="A39" s="82" t="s">
        <v>66</v>
      </c>
      <c r="B39" s="47" t="s">
        <v>67</v>
      </c>
      <c r="C39" s="82" t="s">
        <v>23</v>
      </c>
      <c r="D39" s="1050"/>
      <c r="E39" s="157"/>
      <c r="F39" s="212">
        <f t="shared" si="9"/>
        <v>0</v>
      </c>
      <c r="G39" s="1107"/>
      <c r="H39" s="1048"/>
    </row>
    <row r="40" spans="1:8" s="122" customFormat="1">
      <c r="A40" s="82" t="s">
        <v>68</v>
      </c>
      <c r="B40" s="47" t="s">
        <v>69</v>
      </c>
      <c r="C40" s="82"/>
      <c r="D40" s="1050"/>
      <c r="E40" s="157"/>
      <c r="F40" s="212">
        <f t="shared" si="9"/>
        <v>0</v>
      </c>
      <c r="G40" s="1107"/>
      <c r="H40" s="1048"/>
    </row>
    <row r="41" spans="1:8" s="171" customFormat="1" hidden="1">
      <c r="A41" s="262"/>
      <c r="B41" s="77"/>
      <c r="C41" s="262"/>
      <c r="D41" s="100"/>
      <c r="E41" s="106"/>
      <c r="F41" s="167"/>
      <c r="G41" s="1107"/>
      <c r="H41" s="1048"/>
    </row>
    <row r="42" spans="1:8" s="171" customFormat="1" ht="31.5">
      <c r="A42" s="262" t="s">
        <v>70</v>
      </c>
      <c r="B42" s="77" t="s">
        <v>71</v>
      </c>
      <c r="C42" s="72" t="s">
        <v>23</v>
      </c>
      <c r="D42" s="166">
        <f>D43+D57+D66</f>
        <v>54210.8</v>
      </c>
      <c r="E42" s="166">
        <f>E43+E57+E66</f>
        <v>32574.935000000001</v>
      </c>
      <c r="F42" s="166">
        <f t="shared" ref="F42" si="10">F43+F57+F66</f>
        <v>21635.865000000002</v>
      </c>
      <c r="G42" s="1106"/>
      <c r="H42" s="1048"/>
    </row>
    <row r="43" spans="1:8" s="122" customFormat="1" ht="31.5" customHeight="1">
      <c r="A43" s="262" t="s">
        <v>72</v>
      </c>
      <c r="B43" s="77" t="s">
        <v>73</v>
      </c>
      <c r="C43" s="262" t="s">
        <v>23</v>
      </c>
      <c r="D43" s="172">
        <f>D44+D45+D46+D47+D48+D49+D50+D51+D52+D53+D54+D55+D56</f>
        <v>49768.600000000006</v>
      </c>
      <c r="E43" s="172">
        <f>E44+E45+E46+E47+E48+E49+E50+E51+E52+E53+E54+E55+E56</f>
        <v>30004.164000000001</v>
      </c>
      <c r="F43" s="172">
        <f t="shared" ref="F43" si="11">F44+F45+F46+F47+F48+F49+F50+F51+F52+F53+F54+F55+F56</f>
        <v>19764.436000000002</v>
      </c>
      <c r="G43" s="1109"/>
      <c r="H43" s="1048"/>
    </row>
    <row r="44" spans="1:8" s="122" customFormat="1">
      <c r="A44" s="82" t="s">
        <v>74</v>
      </c>
      <c r="B44" s="47" t="s">
        <v>25</v>
      </c>
      <c r="C44" s="82" t="s">
        <v>23</v>
      </c>
      <c r="D44" s="100"/>
      <c r="E44" s="170"/>
      <c r="F44" s="167">
        <f t="shared" ref="F44:F56" si="12">D44-E44</f>
        <v>0</v>
      </c>
      <c r="G44" s="1107"/>
      <c r="H44" s="1048"/>
    </row>
    <row r="45" spans="1:8" s="122" customFormat="1" ht="52.5" customHeight="1">
      <c r="A45" s="82" t="s">
        <v>75</v>
      </c>
      <c r="B45" s="47" t="s">
        <v>76</v>
      </c>
      <c r="C45" s="82" t="s">
        <v>23</v>
      </c>
      <c r="D45" s="291">
        <v>2190.1</v>
      </c>
      <c r="E45" s="157"/>
      <c r="F45" s="212">
        <f t="shared" si="12"/>
        <v>2190.1</v>
      </c>
      <c r="G45" s="1696"/>
      <c r="H45" s="1048"/>
    </row>
    <row r="46" spans="1:8" s="122" customFormat="1">
      <c r="A46" s="82" t="s">
        <v>77</v>
      </c>
      <c r="B46" s="47" t="s">
        <v>39</v>
      </c>
      <c r="C46" s="82" t="s">
        <v>23</v>
      </c>
      <c r="D46" s="291">
        <v>202.1</v>
      </c>
      <c r="E46" s="157"/>
      <c r="F46" s="212">
        <f t="shared" si="12"/>
        <v>202.1</v>
      </c>
      <c r="G46" s="1698"/>
      <c r="H46" s="1048"/>
    </row>
    <row r="47" spans="1:8" s="122" customFormat="1">
      <c r="A47" s="82" t="s">
        <v>78</v>
      </c>
      <c r="B47" s="47" t="s">
        <v>41</v>
      </c>
      <c r="C47" s="82" t="s">
        <v>23</v>
      </c>
      <c r="D47" s="1050"/>
      <c r="E47" s="157"/>
      <c r="F47" s="212">
        <f t="shared" si="12"/>
        <v>0</v>
      </c>
      <c r="G47" s="1107"/>
      <c r="H47" s="1048"/>
    </row>
    <row r="48" spans="1:8" s="122" customFormat="1">
      <c r="A48" s="82" t="s">
        <v>79</v>
      </c>
      <c r="B48" s="47" t="s">
        <v>80</v>
      </c>
      <c r="C48" s="82" t="s">
        <v>23</v>
      </c>
      <c r="D48" s="1050">
        <f>104.3+146</f>
        <v>250.3</v>
      </c>
      <c r="E48" s="157">
        <v>89.421999999999997</v>
      </c>
      <c r="F48" s="212">
        <f t="shared" si="12"/>
        <v>160.87800000000001</v>
      </c>
      <c r="G48" s="1107"/>
      <c r="H48" s="1048"/>
    </row>
    <row r="49" spans="1:8" s="122" customFormat="1">
      <c r="A49" s="82" t="s">
        <v>81</v>
      </c>
      <c r="B49" s="47" t="s">
        <v>82</v>
      </c>
      <c r="C49" s="82" t="s">
        <v>23</v>
      </c>
      <c r="D49" s="1050"/>
      <c r="E49" s="157"/>
      <c r="F49" s="212">
        <f t="shared" si="12"/>
        <v>0</v>
      </c>
      <c r="G49" s="1107"/>
      <c r="H49" s="1048"/>
    </row>
    <row r="50" spans="1:8" s="122" customFormat="1" ht="31.5">
      <c r="A50" s="82" t="s">
        <v>83</v>
      </c>
      <c r="B50" s="47" t="s">
        <v>84</v>
      </c>
      <c r="C50" s="82" t="s">
        <v>23</v>
      </c>
      <c r="D50" s="1050"/>
      <c r="E50" s="157"/>
      <c r="F50" s="212">
        <f t="shared" si="12"/>
        <v>0</v>
      </c>
      <c r="G50" s="1107"/>
      <c r="H50" s="1048"/>
    </row>
    <row r="51" spans="1:8" s="122" customFormat="1">
      <c r="A51" s="82" t="s">
        <v>85</v>
      </c>
      <c r="B51" s="47" t="s">
        <v>86</v>
      </c>
      <c r="C51" s="82" t="s">
        <v>23</v>
      </c>
      <c r="D51" s="1050"/>
      <c r="E51" s="157"/>
      <c r="F51" s="212">
        <f t="shared" si="12"/>
        <v>0</v>
      </c>
      <c r="G51" s="1107"/>
      <c r="H51" s="1048"/>
    </row>
    <row r="52" spans="1:8" s="122" customFormat="1">
      <c r="A52" s="82" t="s">
        <v>87</v>
      </c>
      <c r="B52" s="47" t="s">
        <v>88</v>
      </c>
      <c r="C52" s="82" t="s">
        <v>23</v>
      </c>
      <c r="D52" s="1050"/>
      <c r="E52" s="157"/>
      <c r="F52" s="212">
        <f t="shared" si="12"/>
        <v>0</v>
      </c>
      <c r="G52" s="1107"/>
      <c r="H52" s="1048"/>
    </row>
    <row r="53" spans="1:8" s="122" customFormat="1" ht="21" customHeight="1">
      <c r="A53" s="82" t="s">
        <v>89</v>
      </c>
      <c r="B53" s="47" t="s">
        <v>65</v>
      </c>
      <c r="C53" s="82" t="s">
        <v>23</v>
      </c>
      <c r="D53" s="1050">
        <v>1808.8</v>
      </c>
      <c r="E53" s="157">
        <v>1073.3499999999999</v>
      </c>
      <c r="F53" s="212">
        <f t="shared" si="12"/>
        <v>735.45</v>
      </c>
      <c r="G53" s="1696"/>
      <c r="H53" s="1048"/>
    </row>
    <row r="54" spans="1:8" s="122" customFormat="1">
      <c r="A54" s="82" t="s">
        <v>90</v>
      </c>
      <c r="B54" s="47" t="s">
        <v>91</v>
      </c>
      <c r="C54" s="82" t="s">
        <v>23</v>
      </c>
      <c r="D54" s="1050">
        <v>466</v>
      </c>
      <c r="E54" s="157">
        <v>266.90899999999999</v>
      </c>
      <c r="F54" s="212">
        <f t="shared" si="12"/>
        <v>199.09100000000001</v>
      </c>
      <c r="G54" s="1697"/>
      <c r="H54" s="1048"/>
    </row>
    <row r="55" spans="1:8" s="122" customFormat="1">
      <c r="A55" s="82" t="s">
        <v>92</v>
      </c>
      <c r="B55" s="47" t="s">
        <v>93</v>
      </c>
      <c r="C55" s="82" t="s">
        <v>23</v>
      </c>
      <c r="D55" s="1050">
        <v>573</v>
      </c>
      <c r="E55" s="157">
        <v>316.24</v>
      </c>
      <c r="F55" s="212">
        <f t="shared" si="12"/>
        <v>256.76</v>
      </c>
      <c r="G55" s="1697"/>
      <c r="H55" s="1048"/>
    </row>
    <row r="56" spans="1:8" s="122" customFormat="1">
      <c r="A56" s="82" t="s">
        <v>94</v>
      </c>
      <c r="B56" s="47" t="s">
        <v>63</v>
      </c>
      <c r="C56" s="82" t="s">
        <v>23</v>
      </c>
      <c r="D56" s="1050">
        <v>44278.3</v>
      </c>
      <c r="E56" s="157">
        <v>28258.243000000002</v>
      </c>
      <c r="F56" s="212">
        <f t="shared" si="12"/>
        <v>16020.057000000001</v>
      </c>
      <c r="G56" s="1698"/>
      <c r="H56" s="1048"/>
    </row>
    <row r="57" spans="1:8" s="171" customFormat="1" ht="31.5">
      <c r="A57" s="262" t="s">
        <v>95</v>
      </c>
      <c r="B57" s="77" t="s">
        <v>96</v>
      </c>
      <c r="C57" s="262" t="s">
        <v>23</v>
      </c>
      <c r="D57" s="172">
        <f>D58+D59+D60+D61+D62</f>
        <v>4442.2</v>
      </c>
      <c r="E57" s="172">
        <f>E58+E59+E60+E61+E62</f>
        <v>2570.7710000000002</v>
      </c>
      <c r="F57" s="172">
        <f t="shared" ref="F57" si="13">F58+F59+F60+F61+F62</f>
        <v>1871.4289999999999</v>
      </c>
      <c r="G57" s="1109"/>
      <c r="H57" s="1048"/>
    </row>
    <row r="58" spans="1:8" s="122" customFormat="1" ht="15.75" customHeight="1">
      <c r="A58" s="82" t="s">
        <v>97</v>
      </c>
      <c r="B58" s="47" t="s">
        <v>98</v>
      </c>
      <c r="C58" s="82" t="s">
        <v>23</v>
      </c>
      <c r="D58" s="100"/>
      <c r="E58" s="170"/>
      <c r="F58" s="167">
        <f t="shared" ref="F58:F61" si="14">D58-E58</f>
        <v>0</v>
      </c>
      <c r="G58" s="1107"/>
      <c r="H58" s="1048"/>
    </row>
    <row r="59" spans="1:8" s="122" customFormat="1">
      <c r="A59" s="82" t="s">
        <v>99</v>
      </c>
      <c r="B59" s="47" t="s">
        <v>100</v>
      </c>
      <c r="C59" s="82" t="s">
        <v>23</v>
      </c>
      <c r="D59" s="100"/>
      <c r="E59" s="170"/>
      <c r="F59" s="167">
        <f t="shared" si="14"/>
        <v>0</v>
      </c>
      <c r="G59" s="1107"/>
      <c r="H59" s="1048"/>
    </row>
    <row r="60" spans="1:8" s="122" customFormat="1">
      <c r="A60" s="82" t="s">
        <v>101</v>
      </c>
      <c r="B60" s="47" t="s">
        <v>102</v>
      </c>
      <c r="C60" s="82" t="s">
        <v>23</v>
      </c>
      <c r="D60" s="100"/>
      <c r="E60" s="170"/>
      <c r="F60" s="167">
        <f t="shared" si="14"/>
        <v>0</v>
      </c>
      <c r="G60" s="1107"/>
      <c r="H60" s="1048"/>
    </row>
    <row r="61" spans="1:8" s="122" customFormat="1" ht="15.75" customHeight="1">
      <c r="A61" s="82" t="s">
        <v>103</v>
      </c>
      <c r="B61" s="47" t="s">
        <v>104</v>
      </c>
      <c r="C61" s="82" t="s">
        <v>23</v>
      </c>
      <c r="D61" s="100"/>
      <c r="E61" s="170"/>
      <c r="F61" s="167">
        <f t="shared" si="14"/>
        <v>0</v>
      </c>
      <c r="G61" s="1107"/>
      <c r="H61" s="1048"/>
    </row>
    <row r="62" spans="1:8" s="1111" customFormat="1">
      <c r="A62" s="262" t="s">
        <v>105</v>
      </c>
      <c r="B62" s="77" t="s">
        <v>106</v>
      </c>
      <c r="C62" s="1110" t="s">
        <v>23</v>
      </c>
      <c r="D62" s="100">
        <f>D63+D64+D65</f>
        <v>4442.2</v>
      </c>
      <c r="E62" s="100">
        <f>E63+E64+E65</f>
        <v>2570.7710000000002</v>
      </c>
      <c r="F62" s="100">
        <f t="shared" ref="F62" si="15">F63+F64+F65</f>
        <v>1871.4289999999999</v>
      </c>
      <c r="G62" s="1107"/>
      <c r="H62" s="1048"/>
    </row>
    <row r="63" spans="1:8" s="173" customFormat="1">
      <c r="A63" s="82"/>
      <c r="B63" s="47" t="s">
        <v>843</v>
      </c>
      <c r="C63" s="94"/>
      <c r="D63" s="1050">
        <v>4000</v>
      </c>
      <c r="E63" s="157">
        <v>2570.7710000000002</v>
      </c>
      <c r="F63" s="212">
        <f t="shared" ref="F63:F65" si="16">D63-E63</f>
        <v>1429.2289999999998</v>
      </c>
      <c r="G63" s="1107"/>
      <c r="H63" s="1048"/>
    </row>
    <row r="64" spans="1:8" s="173" customFormat="1">
      <c r="A64" s="82"/>
      <c r="B64" s="47" t="s">
        <v>844</v>
      </c>
      <c r="C64" s="94"/>
      <c r="D64" s="1050">
        <v>442.2</v>
      </c>
      <c r="E64" s="157"/>
      <c r="F64" s="212">
        <f t="shared" si="16"/>
        <v>442.2</v>
      </c>
      <c r="G64" s="1107"/>
      <c r="H64" s="1048"/>
    </row>
    <row r="65" spans="1:8" s="173" customFormat="1" ht="25.5" customHeight="1">
      <c r="A65" s="82"/>
      <c r="B65" s="47" t="s">
        <v>845</v>
      </c>
      <c r="C65" s="94"/>
      <c r="D65" s="1050"/>
      <c r="E65" s="157"/>
      <c r="F65" s="212">
        <f t="shared" si="16"/>
        <v>0</v>
      </c>
      <c r="G65" s="1107"/>
      <c r="H65" s="1048"/>
    </row>
    <row r="66" spans="1:8" s="174" customFormat="1" ht="27" customHeight="1">
      <c r="A66" s="262" t="s">
        <v>138</v>
      </c>
      <c r="B66" s="77" t="s">
        <v>107</v>
      </c>
      <c r="C66" s="262"/>
      <c r="D66" s="172"/>
      <c r="E66" s="170"/>
      <c r="F66" s="167">
        <f>D66-E66</f>
        <v>0</v>
      </c>
      <c r="G66" s="1107"/>
      <c r="H66" s="1048"/>
    </row>
    <row r="67" spans="1:8" s="171" customFormat="1">
      <c r="A67" s="262" t="s">
        <v>108</v>
      </c>
      <c r="B67" s="77" t="s">
        <v>109</v>
      </c>
      <c r="C67" s="262" t="s">
        <v>23</v>
      </c>
      <c r="D67" s="83">
        <f>D16+D42</f>
        <v>201137.60000000003</v>
      </c>
      <c r="E67" s="83">
        <f t="shared" ref="E67:F67" si="17">E16+E42</f>
        <v>237429.32199999999</v>
      </c>
      <c r="F67" s="83">
        <f t="shared" si="17"/>
        <v>-36291.721999999994</v>
      </c>
      <c r="G67" s="1112"/>
      <c r="H67" s="1048"/>
    </row>
    <row r="68" spans="1:8" s="171" customFormat="1">
      <c r="A68" s="262" t="s">
        <v>110</v>
      </c>
      <c r="B68" s="77" t="s">
        <v>111</v>
      </c>
      <c r="C68" s="262" t="s">
        <v>23</v>
      </c>
      <c r="D68" s="100">
        <f>D70-D67</f>
        <v>52407.899999999965</v>
      </c>
      <c r="E68" s="100">
        <f t="shared" ref="E68" si="18">E70-E67</f>
        <v>-11199.19299999997</v>
      </c>
      <c r="F68" s="167">
        <f>D68-E68</f>
        <v>63607.092999999935</v>
      </c>
      <c r="G68" s="1108"/>
      <c r="H68" s="1048"/>
    </row>
    <row r="69" spans="1:8" s="171" customFormat="1" ht="47.25">
      <c r="A69" s="262"/>
      <c r="B69" s="77" t="s">
        <v>112</v>
      </c>
      <c r="C69" s="262"/>
      <c r="D69" s="100"/>
      <c r="E69" s="170"/>
      <c r="F69" s="167"/>
      <c r="G69" s="1107" t="s">
        <v>846</v>
      </c>
      <c r="H69" s="1048"/>
    </row>
    <row r="70" spans="1:8" s="171" customFormat="1">
      <c r="A70" s="262" t="s">
        <v>113</v>
      </c>
      <c r="B70" s="77" t="s">
        <v>114</v>
      </c>
      <c r="C70" s="262" t="s">
        <v>23</v>
      </c>
      <c r="D70" s="83">
        <v>253545.5</v>
      </c>
      <c r="E70" s="83">
        <v>226230.12900000002</v>
      </c>
      <c r="F70" s="167">
        <f>D70-E70</f>
        <v>27315.370999999985</v>
      </c>
      <c r="G70" s="1112"/>
      <c r="H70" s="1048"/>
    </row>
    <row r="71" spans="1:8" s="171" customFormat="1">
      <c r="A71" s="262" t="s">
        <v>115</v>
      </c>
      <c r="B71" s="95" t="s">
        <v>116</v>
      </c>
      <c r="C71" s="262" t="s">
        <v>117</v>
      </c>
      <c r="D71" s="100">
        <v>1593619</v>
      </c>
      <c r="E71" s="170">
        <v>1088087.757</v>
      </c>
      <c r="F71" s="167">
        <f t="shared" ref="F71:F74" si="19">D71-E71</f>
        <v>505531.24300000002</v>
      </c>
      <c r="G71" s="1107"/>
      <c r="H71" s="1048"/>
    </row>
    <row r="72" spans="1:8" s="171" customFormat="1" ht="28.5" customHeight="1">
      <c r="A72" s="262"/>
      <c r="B72" s="95" t="s">
        <v>128</v>
      </c>
      <c r="C72" s="262"/>
      <c r="D72" s="100">
        <f>D70/D71</f>
        <v>0.15910044998208481</v>
      </c>
      <c r="E72" s="100">
        <v>0.20799999999999999</v>
      </c>
      <c r="F72" s="167">
        <f t="shared" si="19"/>
        <v>-4.8899550017915183E-2</v>
      </c>
      <c r="G72" s="1108"/>
      <c r="H72" s="1059"/>
    </row>
    <row r="73" spans="1:8" s="176" customFormat="1" ht="23.25" customHeight="1">
      <c r="A73" s="1685" t="s">
        <v>118</v>
      </c>
      <c r="B73" s="1686" t="s">
        <v>119</v>
      </c>
      <c r="C73" s="261" t="s">
        <v>9</v>
      </c>
      <c r="D73" s="175">
        <v>25.2</v>
      </c>
      <c r="E73" s="168">
        <v>30.917334321004276</v>
      </c>
      <c r="F73" s="167">
        <f t="shared" si="19"/>
        <v>-5.7173343210042766</v>
      </c>
      <c r="G73" s="1113"/>
      <c r="H73" s="1061"/>
    </row>
    <row r="74" spans="1:8" s="176" customFormat="1" ht="15.75" customHeight="1">
      <c r="A74" s="1685"/>
      <c r="B74" s="1687"/>
      <c r="C74" s="261" t="s">
        <v>117</v>
      </c>
      <c r="D74" s="100">
        <v>537120.73304987128</v>
      </c>
      <c r="E74" s="177">
        <v>486964.02524590166</v>
      </c>
      <c r="F74" s="167">
        <f t="shared" si="19"/>
        <v>50156.707803969621</v>
      </c>
      <c r="G74" s="1113"/>
      <c r="H74" s="1061"/>
    </row>
    <row r="75" spans="1:8" s="176" customFormat="1" ht="36" hidden="1" customHeight="1">
      <c r="A75" s="261"/>
      <c r="B75" s="99"/>
      <c r="C75" s="261"/>
      <c r="D75" s="100"/>
      <c r="E75" s="101"/>
      <c r="F75" s="102"/>
      <c r="G75" s="1113"/>
      <c r="H75" s="1061"/>
    </row>
    <row r="76" spans="1:8" s="122" customFormat="1" hidden="1">
      <c r="A76" s="104"/>
      <c r="B76" s="105" t="s">
        <v>120</v>
      </c>
      <c r="C76" s="104"/>
      <c r="D76" s="100"/>
      <c r="E76" s="42"/>
      <c r="F76" s="74"/>
      <c r="G76" s="1114"/>
      <c r="H76" s="120"/>
    </row>
    <row r="77" spans="1:8" s="122" customFormat="1" ht="31.5" hidden="1">
      <c r="A77" s="82"/>
      <c r="B77" s="77" t="s">
        <v>121</v>
      </c>
      <c r="C77" s="82" t="s">
        <v>122</v>
      </c>
      <c r="D77" s="100"/>
      <c r="E77" s="42"/>
      <c r="F77" s="74"/>
      <c r="G77" s="1114"/>
      <c r="H77" s="120"/>
    </row>
    <row r="78" spans="1:8" s="122" customFormat="1" hidden="1">
      <c r="A78" s="104"/>
      <c r="B78" s="107" t="s">
        <v>123</v>
      </c>
      <c r="C78" s="104"/>
      <c r="D78" s="100"/>
      <c r="E78" s="42"/>
      <c r="F78" s="74"/>
      <c r="G78" s="1114"/>
      <c r="H78" s="120"/>
    </row>
    <row r="79" spans="1:8" s="122" customFormat="1" hidden="1">
      <c r="A79" s="108"/>
      <c r="B79" s="108" t="s">
        <v>124</v>
      </c>
      <c r="C79" s="109" t="s">
        <v>122</v>
      </c>
      <c r="D79" s="100"/>
      <c r="E79" s="42"/>
      <c r="F79" s="74"/>
      <c r="G79" s="1114"/>
      <c r="H79" s="120"/>
    </row>
    <row r="80" spans="1:8" s="122" customFormat="1" hidden="1">
      <c r="A80" s="82"/>
      <c r="B80" s="47" t="s">
        <v>125</v>
      </c>
      <c r="C80" s="109" t="s">
        <v>122</v>
      </c>
      <c r="D80" s="100"/>
      <c r="E80" s="42"/>
      <c r="F80" s="74"/>
      <c r="G80" s="1114"/>
      <c r="H80" s="120"/>
    </row>
    <row r="81" spans="1:34" s="171" customFormat="1" hidden="1">
      <c r="A81" s="104"/>
      <c r="B81" s="104" t="s">
        <v>126</v>
      </c>
      <c r="C81" s="262" t="s">
        <v>127</v>
      </c>
      <c r="D81" s="100"/>
      <c r="E81" s="106"/>
      <c r="F81" s="110"/>
      <c r="G81" s="1115"/>
      <c r="H81" s="345"/>
    </row>
    <row r="82" spans="1:34" s="122" customFormat="1" hidden="1">
      <c r="A82" s="262"/>
      <c r="B82" s="107" t="s">
        <v>123</v>
      </c>
      <c r="C82" s="262"/>
      <c r="D82" s="100"/>
      <c r="E82" s="42"/>
      <c r="F82" s="74"/>
      <c r="G82" s="1116"/>
      <c r="H82" s="120"/>
    </row>
    <row r="83" spans="1:34" s="122" customFormat="1" hidden="1">
      <c r="A83" s="82"/>
      <c r="B83" s="108" t="s">
        <v>124</v>
      </c>
      <c r="C83" s="82" t="s">
        <v>127</v>
      </c>
      <c r="D83" s="113"/>
      <c r="E83" s="42"/>
      <c r="F83" s="74"/>
      <c r="G83" s="1116"/>
      <c r="H83" s="120"/>
    </row>
    <row r="84" spans="1:34" s="122" customFormat="1" hidden="1">
      <c r="A84" s="82"/>
      <c r="B84" s="47" t="s">
        <v>125</v>
      </c>
      <c r="C84" s="82" t="s">
        <v>127</v>
      </c>
      <c r="D84" s="113"/>
      <c r="E84" s="42"/>
      <c r="F84" s="74"/>
      <c r="G84" s="1116"/>
      <c r="H84" s="120"/>
    </row>
    <row r="85" spans="1:34" s="114" customFormat="1">
      <c r="D85" s="115"/>
      <c r="E85" s="50"/>
      <c r="F85" s="51"/>
      <c r="G85" s="1117"/>
      <c r="H85" s="51"/>
    </row>
    <row r="86" spans="1:34" s="122" customFormat="1">
      <c r="A86" s="116"/>
      <c r="B86" s="332"/>
      <c r="C86" s="116"/>
      <c r="D86" s="118"/>
      <c r="E86" s="119"/>
      <c r="F86" s="120"/>
      <c r="G86" s="1116"/>
      <c r="H86" s="120"/>
    </row>
    <row r="87" spans="1:34" s="1122" customFormat="1" ht="14.25">
      <c r="A87" s="1118"/>
      <c r="B87" s="1119" t="s">
        <v>847</v>
      </c>
      <c r="C87" s="1118"/>
      <c r="D87" s="1120" t="s">
        <v>848</v>
      </c>
      <c r="E87" s="1121"/>
      <c r="F87" s="1120"/>
      <c r="H87" s="1123"/>
      <c r="I87" s="1124"/>
      <c r="J87" s="1125"/>
      <c r="K87" s="1125"/>
      <c r="L87" s="1125"/>
      <c r="M87" s="1125"/>
      <c r="N87" s="1125"/>
      <c r="O87" s="1126"/>
      <c r="P87" s="1127"/>
      <c r="Q87" s="1128"/>
      <c r="R87" s="1127"/>
      <c r="S87" s="1129"/>
      <c r="T87" s="1127"/>
      <c r="U87" s="1129"/>
      <c r="V87" s="1127"/>
      <c r="W87" s="1126"/>
      <c r="X87" s="1125"/>
      <c r="Y87" s="1126"/>
      <c r="Z87" s="1125"/>
      <c r="AA87" s="1126"/>
      <c r="AB87" s="1126"/>
      <c r="AC87" s="1126"/>
      <c r="AD87" s="1126"/>
      <c r="AE87" s="1126"/>
      <c r="AF87" s="1126"/>
      <c r="AG87" s="1126"/>
      <c r="AH87" s="1130"/>
    </row>
    <row r="88" spans="1:34" s="1122" customFormat="1" ht="12.75">
      <c r="B88" s="1131"/>
      <c r="D88" s="1132"/>
      <c r="E88" s="1133"/>
      <c r="F88" s="1132"/>
      <c r="H88" s="1132"/>
      <c r="I88" s="1132"/>
      <c r="J88" s="1132"/>
      <c r="K88" s="1132"/>
      <c r="L88" s="1132"/>
      <c r="M88" s="1132"/>
      <c r="N88" s="1132"/>
      <c r="O88" s="1134"/>
      <c r="P88" s="1135"/>
      <c r="Q88" s="1135"/>
      <c r="R88" s="1135"/>
      <c r="S88" s="1129">
        <f>[44]ШПУ!AA84</f>
        <v>0</v>
      </c>
      <c r="T88" s="1135"/>
      <c r="U88" s="1129">
        <f>[44]ТПУ!AA85</f>
        <v>0</v>
      </c>
      <c r="V88" s="1135"/>
      <c r="W88" s="1136"/>
      <c r="X88" s="1136"/>
      <c r="Y88" s="1136"/>
      <c r="Z88" s="1136"/>
      <c r="AA88" s="1136"/>
      <c r="AB88" s="1134"/>
      <c r="AC88" s="1134"/>
      <c r="AD88" s="1134"/>
      <c r="AE88" s="1134"/>
      <c r="AF88" s="1134"/>
      <c r="AG88" s="1134"/>
      <c r="AH88" s="1130"/>
    </row>
    <row r="89" spans="1:34" s="1122" customFormat="1" ht="12.75">
      <c r="B89" s="1131" t="s">
        <v>443</v>
      </c>
      <c r="D89" s="1132" t="s">
        <v>849</v>
      </c>
      <c r="E89" s="1133"/>
      <c r="F89" s="1132"/>
      <c r="H89" s="1132"/>
      <c r="I89" s="1132"/>
      <c r="J89" s="1132"/>
      <c r="K89" s="1132"/>
      <c r="L89" s="1132"/>
      <c r="M89" s="1132"/>
      <c r="N89" s="1132"/>
      <c r="O89" s="1134"/>
      <c r="P89" s="1137"/>
      <c r="Q89" s="1137"/>
      <c r="R89" s="1137"/>
      <c r="S89" s="1137"/>
      <c r="T89" s="1137"/>
      <c r="U89" s="1137"/>
      <c r="V89" s="1137"/>
      <c r="W89" s="1137"/>
      <c r="X89" s="1137"/>
      <c r="Y89" s="1137"/>
      <c r="Z89" s="1137"/>
      <c r="AA89" s="1137"/>
      <c r="AB89" s="1134"/>
      <c r="AC89" s="1134"/>
      <c r="AD89" s="1134"/>
      <c r="AE89" s="1134"/>
      <c r="AF89" s="1134"/>
      <c r="AG89" s="1134"/>
      <c r="AH89" s="1130"/>
    </row>
    <row r="90" spans="1:34" s="1122" customFormat="1" ht="12.75">
      <c r="B90" s="1131"/>
      <c r="D90" s="1132"/>
      <c r="E90" s="1133"/>
      <c r="F90" s="1132"/>
      <c r="H90" s="1132"/>
      <c r="I90" s="1132"/>
      <c r="J90" s="1132"/>
      <c r="K90" s="1132"/>
      <c r="L90" s="1132"/>
      <c r="M90" s="1132"/>
      <c r="N90" s="1132"/>
      <c r="O90" s="1134"/>
      <c r="P90" s="1137"/>
      <c r="Q90" s="1137"/>
      <c r="R90" s="1137"/>
      <c r="S90" s="1137"/>
      <c r="T90" s="1137"/>
      <c r="U90" s="1137"/>
      <c r="V90" s="1137"/>
      <c r="W90" s="1137"/>
      <c r="X90" s="1137"/>
      <c r="Y90" s="1137"/>
      <c r="Z90" s="1137"/>
      <c r="AA90" s="1137"/>
      <c r="AB90" s="1134"/>
      <c r="AC90" s="1134"/>
      <c r="AD90" s="1134"/>
      <c r="AE90" s="1134"/>
      <c r="AF90" s="1134"/>
      <c r="AG90" s="1134"/>
      <c r="AH90" s="1130"/>
    </row>
    <row r="91" spans="1:34" s="1122" customFormat="1" ht="12.75">
      <c r="B91" s="1131" t="s">
        <v>850</v>
      </c>
      <c r="D91" s="1132" t="s">
        <v>851</v>
      </c>
      <c r="E91" s="1133"/>
      <c r="F91" s="1132"/>
      <c r="H91" s="1132"/>
      <c r="I91" s="1132"/>
      <c r="J91" s="1132"/>
      <c r="K91" s="1132"/>
      <c r="L91" s="1132"/>
      <c r="M91" s="1132"/>
      <c r="N91" s="1132"/>
      <c r="O91" s="1134"/>
      <c r="P91" s="1137"/>
      <c r="Q91" s="1137"/>
      <c r="R91" s="1137"/>
      <c r="S91" s="1137"/>
      <c r="T91" s="1137"/>
      <c r="U91" s="1137"/>
      <c r="V91" s="1137"/>
      <c r="W91" s="1137"/>
      <c r="X91" s="1137"/>
      <c r="Y91" s="1137"/>
      <c r="Z91" s="1137"/>
      <c r="AA91" s="1137"/>
      <c r="AB91" s="1134"/>
      <c r="AC91" s="1134"/>
      <c r="AD91" s="1134"/>
      <c r="AE91" s="1134"/>
      <c r="AF91" s="1134"/>
      <c r="AG91" s="1134"/>
      <c r="AH91" s="1130"/>
    </row>
    <row r="92" spans="1:34" s="122" customFormat="1">
      <c r="A92" s="116"/>
      <c r="B92" s="117"/>
      <c r="C92" s="116"/>
      <c r="D92" s="118"/>
      <c r="E92" s="119"/>
      <c r="F92" s="120"/>
      <c r="G92" s="1116"/>
      <c r="H92" s="120"/>
    </row>
    <row r="93" spans="1:34" s="122" customFormat="1">
      <c r="A93" s="116"/>
      <c r="B93" s="117"/>
      <c r="C93" s="116"/>
      <c r="D93" s="118"/>
      <c r="E93" s="119"/>
      <c r="F93" s="120"/>
      <c r="G93" s="1116"/>
      <c r="H93" s="120"/>
    </row>
    <row r="94" spans="1:34" s="122" customFormat="1">
      <c r="A94" s="116"/>
      <c r="B94" s="117"/>
      <c r="C94" s="116"/>
      <c r="D94" s="118"/>
      <c r="E94" s="119"/>
      <c r="F94" s="120"/>
      <c r="G94" s="1116"/>
      <c r="H94" s="120"/>
    </row>
    <row r="95" spans="1:34" s="122" customFormat="1">
      <c r="A95" s="116"/>
      <c r="B95" s="117"/>
      <c r="C95" s="116"/>
      <c r="D95" s="124"/>
      <c r="E95" s="119"/>
      <c r="F95" s="120"/>
      <c r="G95" s="1116"/>
      <c r="H95" s="120"/>
    </row>
    <row r="96" spans="1:34" s="122" customFormat="1">
      <c r="A96" s="116"/>
      <c r="B96" s="117"/>
      <c r="C96" s="116"/>
      <c r="D96" s="124"/>
      <c r="E96" s="119"/>
      <c r="F96" s="120"/>
      <c r="G96" s="1116"/>
      <c r="H96" s="120"/>
    </row>
    <row r="97" spans="1:8" s="122" customFormat="1">
      <c r="A97" s="116"/>
      <c r="B97" s="117"/>
      <c r="C97" s="116"/>
      <c r="D97" s="124"/>
      <c r="E97" s="119"/>
      <c r="F97" s="120"/>
      <c r="G97" s="1116"/>
      <c r="H97" s="120"/>
    </row>
    <row r="98" spans="1:8" s="122" customFormat="1">
      <c r="A98" s="116"/>
      <c r="B98" s="117"/>
      <c r="C98" s="116"/>
      <c r="D98" s="124"/>
      <c r="E98" s="119"/>
      <c r="F98" s="120"/>
      <c r="G98" s="1116"/>
      <c r="H98" s="120"/>
    </row>
    <row r="99" spans="1:8">
      <c r="C99" s="1"/>
      <c r="D99" s="38"/>
      <c r="G99" s="1138"/>
    </row>
    <row r="100" spans="1:8">
      <c r="C100" s="1"/>
      <c r="D100" s="38"/>
      <c r="G100" s="1138"/>
    </row>
    <row r="101" spans="1:8">
      <c r="C101" s="1"/>
      <c r="D101" s="38"/>
      <c r="G101" s="1138"/>
    </row>
    <row r="102" spans="1:8">
      <c r="C102" s="1"/>
      <c r="D102" s="38"/>
      <c r="G102" s="1138"/>
    </row>
    <row r="103" spans="1:8" s="3" customFormat="1">
      <c r="A103" s="1"/>
      <c r="B103" s="2"/>
      <c r="C103" s="1"/>
      <c r="D103" s="39"/>
      <c r="E103" s="40"/>
      <c r="F103" s="41"/>
      <c r="G103" s="1139"/>
      <c r="H103" s="41"/>
    </row>
    <row r="104" spans="1:8" s="3" customFormat="1">
      <c r="A104" s="1"/>
      <c r="B104" s="2"/>
      <c r="C104" s="1"/>
      <c r="D104" s="39"/>
      <c r="E104" s="40"/>
      <c r="F104" s="41"/>
      <c r="G104" s="1139"/>
      <c r="H104" s="41"/>
    </row>
    <row r="105" spans="1:8" s="3" customFormat="1">
      <c r="A105" s="1"/>
      <c r="B105" s="2"/>
      <c r="C105" s="1"/>
      <c r="D105" s="39"/>
      <c r="E105" s="40"/>
      <c r="F105" s="41"/>
      <c r="G105" s="41"/>
      <c r="H105" s="41"/>
    </row>
    <row r="106" spans="1:8" s="3" customFormat="1">
      <c r="A106" s="1"/>
      <c r="B106" s="2"/>
      <c r="C106" s="1"/>
      <c r="D106" s="39"/>
      <c r="E106" s="40"/>
      <c r="F106" s="41"/>
      <c r="G106" s="41"/>
      <c r="H106" s="41"/>
    </row>
    <row r="107" spans="1:8" s="3" customFormat="1">
      <c r="A107" s="1"/>
      <c r="B107" s="2"/>
      <c r="C107" s="1"/>
      <c r="D107" s="39"/>
      <c r="E107" s="40"/>
      <c r="F107" s="41"/>
      <c r="G107" s="41"/>
      <c r="H107" s="41"/>
    </row>
    <row r="108" spans="1:8" s="3" customFormat="1">
      <c r="A108" s="1"/>
      <c r="B108" s="2"/>
      <c r="C108" s="1"/>
      <c r="D108" s="39"/>
      <c r="E108" s="40"/>
      <c r="F108" s="41"/>
      <c r="G108" s="41"/>
      <c r="H108" s="41"/>
    </row>
    <row r="109" spans="1:8" s="3" customFormat="1">
      <c r="A109" s="1"/>
      <c r="B109" s="2"/>
      <c r="C109" s="1"/>
      <c r="D109" s="39"/>
      <c r="E109" s="40"/>
      <c r="F109" s="41"/>
      <c r="G109" s="41"/>
      <c r="H109" s="41"/>
    </row>
    <row r="110" spans="1:8" s="3" customFormat="1">
      <c r="A110" s="1"/>
      <c r="B110" s="2"/>
      <c r="C110" s="1"/>
      <c r="D110" s="39"/>
      <c r="E110" s="40"/>
      <c r="F110" s="41"/>
      <c r="G110" s="41"/>
      <c r="H110" s="41"/>
    </row>
    <row r="111" spans="1:8" s="3" customFormat="1">
      <c r="A111" s="1"/>
      <c r="B111" s="2"/>
      <c r="C111" s="1"/>
      <c r="D111" s="39"/>
      <c r="E111" s="40"/>
      <c r="F111" s="41"/>
      <c r="G111" s="41"/>
      <c r="H111" s="41"/>
    </row>
    <row r="112" spans="1:8" s="3" customFormat="1">
      <c r="A112" s="1"/>
      <c r="B112" s="2"/>
      <c r="C112" s="1"/>
      <c r="D112" s="39"/>
      <c r="E112" s="40"/>
      <c r="F112" s="41"/>
      <c r="G112" s="41"/>
      <c r="H112" s="41"/>
    </row>
    <row r="113" spans="1:8" s="3" customFormat="1">
      <c r="A113" s="1"/>
      <c r="B113" s="2"/>
      <c r="C113" s="1"/>
      <c r="D113" s="39"/>
      <c r="E113" s="40"/>
      <c r="F113" s="41"/>
      <c r="G113" s="41"/>
      <c r="H113" s="41"/>
    </row>
    <row r="114" spans="1:8" s="3" customFormat="1">
      <c r="A114" s="1"/>
      <c r="B114" s="2"/>
      <c r="C114" s="1"/>
      <c r="D114" s="39"/>
      <c r="E114" s="40"/>
      <c r="F114" s="41"/>
      <c r="G114" s="41"/>
      <c r="H114" s="41"/>
    </row>
    <row r="115" spans="1:8" s="3" customFormat="1">
      <c r="A115" s="1"/>
      <c r="B115" s="2"/>
      <c r="C115" s="1"/>
      <c r="D115" s="39"/>
      <c r="E115" s="40"/>
      <c r="F115" s="41"/>
      <c r="G115" s="41"/>
      <c r="H115" s="41"/>
    </row>
    <row r="116" spans="1:8" s="3" customFormat="1">
      <c r="A116" s="1"/>
      <c r="B116" s="2"/>
      <c r="C116" s="1"/>
      <c r="D116" s="39"/>
      <c r="E116" s="40"/>
      <c r="F116" s="41"/>
      <c r="G116" s="41"/>
      <c r="H116" s="41"/>
    </row>
    <row r="117" spans="1:8" s="3" customFormat="1">
      <c r="A117" s="1"/>
      <c r="B117" s="2"/>
      <c r="C117" s="1"/>
      <c r="D117" s="39"/>
      <c r="E117" s="40"/>
      <c r="F117" s="41"/>
      <c r="G117" s="41"/>
      <c r="H117" s="41"/>
    </row>
    <row r="118" spans="1:8" s="3" customFormat="1">
      <c r="A118" s="1"/>
      <c r="B118" s="2"/>
      <c r="C118" s="1"/>
      <c r="D118" s="39"/>
      <c r="E118" s="40"/>
      <c r="F118" s="41"/>
      <c r="G118" s="41"/>
      <c r="H118" s="41"/>
    </row>
    <row r="119" spans="1:8" s="3" customFormat="1">
      <c r="A119" s="1"/>
      <c r="B119" s="2"/>
      <c r="C119" s="1"/>
      <c r="D119" s="39"/>
      <c r="E119" s="40"/>
      <c r="F119" s="41"/>
      <c r="G119" s="41"/>
      <c r="H119" s="41"/>
    </row>
    <row r="120" spans="1:8" s="3" customFormat="1">
      <c r="A120" s="1"/>
      <c r="B120" s="2"/>
      <c r="C120" s="1"/>
      <c r="D120" s="39"/>
      <c r="E120" s="40"/>
      <c r="F120" s="41"/>
      <c r="G120" s="41"/>
      <c r="H120" s="41"/>
    </row>
    <row r="121" spans="1:8" s="3" customFormat="1">
      <c r="A121" s="1"/>
      <c r="B121" s="2"/>
      <c r="C121" s="1"/>
      <c r="D121" s="39"/>
      <c r="E121" s="40"/>
      <c r="F121" s="41"/>
      <c r="G121" s="41"/>
      <c r="H121" s="41"/>
    </row>
    <row r="122" spans="1:8" s="3" customFormat="1">
      <c r="A122" s="1"/>
      <c r="B122" s="2"/>
      <c r="C122" s="1"/>
      <c r="D122" s="39"/>
      <c r="E122" s="40"/>
      <c r="F122" s="41"/>
      <c r="G122" s="41"/>
      <c r="H122" s="41"/>
    </row>
    <row r="123" spans="1:8" s="3" customFormat="1">
      <c r="A123" s="1"/>
      <c r="B123" s="2"/>
      <c r="C123" s="1"/>
      <c r="D123" s="39"/>
      <c r="E123" s="40"/>
      <c r="F123" s="41"/>
      <c r="G123" s="41"/>
      <c r="H123" s="41"/>
    </row>
    <row r="124" spans="1:8" s="3" customFormat="1">
      <c r="A124" s="1"/>
      <c r="B124" s="2"/>
      <c r="C124" s="1"/>
      <c r="D124" s="39"/>
      <c r="E124" s="40"/>
      <c r="F124" s="41"/>
      <c r="G124" s="41"/>
      <c r="H124" s="41"/>
    </row>
    <row r="125" spans="1:8" s="3" customFormat="1">
      <c r="A125" s="1"/>
      <c r="B125" s="2"/>
      <c r="C125" s="1"/>
      <c r="D125" s="39"/>
      <c r="E125" s="40"/>
      <c r="F125" s="41"/>
      <c r="G125" s="41"/>
      <c r="H125" s="41"/>
    </row>
    <row r="126" spans="1:8" s="3" customFormat="1">
      <c r="A126" s="1"/>
      <c r="B126" s="2"/>
      <c r="C126" s="1"/>
      <c r="D126" s="39"/>
      <c r="E126" s="40"/>
      <c r="F126" s="41"/>
      <c r="G126" s="41"/>
      <c r="H126" s="41"/>
    </row>
    <row r="127" spans="1:8" s="3" customFormat="1">
      <c r="A127" s="1"/>
      <c r="B127" s="2"/>
      <c r="C127" s="1"/>
      <c r="D127" s="39"/>
      <c r="E127" s="40"/>
      <c r="F127" s="41"/>
      <c r="G127" s="41"/>
      <c r="H127" s="41"/>
    </row>
    <row r="128" spans="1:8" s="3" customFormat="1">
      <c r="A128" s="1"/>
      <c r="B128" s="2"/>
      <c r="C128" s="1"/>
      <c r="D128" s="39"/>
      <c r="E128" s="40"/>
      <c r="F128" s="41"/>
      <c r="G128" s="41"/>
      <c r="H128" s="41"/>
    </row>
    <row r="129" spans="1:8" s="3" customFormat="1">
      <c r="A129" s="1"/>
      <c r="B129" s="2"/>
      <c r="C129" s="1"/>
      <c r="D129" s="39"/>
      <c r="E129" s="40"/>
      <c r="F129" s="41"/>
      <c r="G129" s="41"/>
      <c r="H129" s="41"/>
    </row>
    <row r="130" spans="1:8" s="3" customFormat="1">
      <c r="A130" s="1"/>
      <c r="B130" s="2"/>
      <c r="C130" s="1"/>
      <c r="D130" s="39"/>
      <c r="E130" s="40"/>
      <c r="F130" s="41"/>
      <c r="G130" s="41"/>
      <c r="H130" s="41"/>
    </row>
    <row r="131" spans="1:8" s="3" customFormat="1">
      <c r="A131" s="1"/>
      <c r="B131" s="2"/>
      <c r="C131" s="1"/>
      <c r="D131" s="39"/>
      <c r="E131" s="40"/>
      <c r="F131" s="41"/>
      <c r="G131" s="41"/>
      <c r="H131" s="41"/>
    </row>
    <row r="132" spans="1:8" s="3" customFormat="1">
      <c r="A132" s="1"/>
      <c r="B132" s="2"/>
      <c r="C132" s="1"/>
      <c r="D132" s="39"/>
      <c r="E132" s="40"/>
      <c r="F132" s="41"/>
      <c r="G132" s="41"/>
      <c r="H132" s="41"/>
    </row>
    <row r="133" spans="1:8" s="3" customFormat="1">
      <c r="A133" s="1"/>
      <c r="B133" s="2"/>
      <c r="C133" s="1"/>
      <c r="D133" s="39"/>
      <c r="E133" s="40"/>
      <c r="F133" s="41"/>
      <c r="G133" s="41"/>
      <c r="H133" s="41"/>
    </row>
    <row r="134" spans="1:8" s="3" customFormat="1">
      <c r="A134" s="1"/>
      <c r="B134" s="2"/>
      <c r="C134" s="1"/>
      <c r="D134" s="39"/>
      <c r="E134" s="40"/>
      <c r="F134" s="41"/>
      <c r="G134" s="41"/>
      <c r="H134" s="41"/>
    </row>
    <row r="135" spans="1:8" s="3" customFormat="1">
      <c r="A135" s="1"/>
      <c r="B135" s="2"/>
      <c r="C135" s="1"/>
      <c r="D135" s="39"/>
      <c r="E135" s="40"/>
      <c r="F135" s="41"/>
      <c r="G135" s="41"/>
      <c r="H135" s="41"/>
    </row>
    <row r="136" spans="1:8" s="3" customFormat="1">
      <c r="A136" s="1"/>
      <c r="B136" s="2"/>
      <c r="C136" s="1"/>
      <c r="D136" s="39"/>
      <c r="E136" s="40"/>
      <c r="F136" s="41"/>
      <c r="G136" s="41"/>
      <c r="H136" s="41"/>
    </row>
    <row r="137" spans="1:8" s="3" customFormat="1">
      <c r="A137" s="1"/>
      <c r="B137" s="2"/>
      <c r="C137" s="1"/>
      <c r="D137" s="39"/>
      <c r="E137" s="40"/>
      <c r="F137" s="41"/>
      <c r="G137" s="41"/>
      <c r="H137" s="41"/>
    </row>
    <row r="138" spans="1:8" s="3" customFormat="1">
      <c r="A138" s="1"/>
      <c r="B138" s="2"/>
      <c r="C138" s="1"/>
      <c r="D138" s="39"/>
      <c r="E138" s="40"/>
      <c r="F138" s="41"/>
      <c r="G138" s="41"/>
      <c r="H138" s="41"/>
    </row>
    <row r="139" spans="1:8" s="3" customFormat="1">
      <c r="A139" s="1"/>
      <c r="B139" s="2"/>
      <c r="C139" s="1"/>
      <c r="D139" s="39"/>
      <c r="E139" s="40"/>
      <c r="F139" s="41"/>
      <c r="G139" s="41"/>
      <c r="H139" s="41"/>
    </row>
    <row r="140" spans="1:8" s="3" customFormat="1">
      <c r="A140" s="1"/>
      <c r="B140" s="2"/>
      <c r="C140" s="1"/>
      <c r="D140" s="39"/>
      <c r="E140" s="40"/>
      <c r="F140" s="41"/>
      <c r="G140" s="41"/>
      <c r="H140" s="41"/>
    </row>
    <row r="141" spans="1:8" s="3" customFormat="1">
      <c r="A141" s="1"/>
      <c r="B141" s="2"/>
      <c r="C141" s="1"/>
      <c r="D141" s="39"/>
      <c r="E141" s="40"/>
      <c r="F141" s="41"/>
      <c r="G141" s="41"/>
      <c r="H141" s="41"/>
    </row>
    <row r="142" spans="1:8" s="3" customFormat="1">
      <c r="A142" s="1"/>
      <c r="B142" s="2"/>
      <c r="C142" s="1"/>
      <c r="D142" s="39"/>
      <c r="E142" s="40"/>
      <c r="F142" s="41"/>
      <c r="G142" s="41"/>
      <c r="H142" s="41"/>
    </row>
    <row r="143" spans="1:8" s="3" customFormat="1">
      <c r="A143" s="1"/>
      <c r="B143" s="2"/>
      <c r="C143" s="1"/>
      <c r="D143" s="39"/>
      <c r="E143" s="40"/>
      <c r="F143" s="41"/>
      <c r="G143" s="41"/>
      <c r="H143" s="41"/>
    </row>
    <row r="144" spans="1:8" s="3" customFormat="1">
      <c r="A144" s="1"/>
      <c r="B144" s="2"/>
      <c r="C144" s="1"/>
      <c r="D144" s="39"/>
      <c r="E144" s="40"/>
      <c r="F144" s="41"/>
      <c r="G144" s="41"/>
      <c r="H144" s="41"/>
    </row>
    <row r="145" spans="1:8" s="3" customFormat="1">
      <c r="A145" s="1"/>
      <c r="B145" s="2"/>
      <c r="C145" s="1"/>
      <c r="D145" s="39"/>
      <c r="E145" s="40"/>
      <c r="F145" s="41"/>
      <c r="G145" s="41"/>
      <c r="H145" s="41"/>
    </row>
    <row r="146" spans="1:8" s="3" customFormat="1">
      <c r="A146" s="1"/>
      <c r="B146" s="2"/>
      <c r="C146" s="1"/>
      <c r="D146" s="39"/>
      <c r="E146" s="40"/>
      <c r="F146" s="41"/>
      <c r="G146" s="41"/>
      <c r="H146" s="41"/>
    </row>
    <row r="147" spans="1:8" s="3" customFormat="1">
      <c r="A147" s="1"/>
      <c r="B147" s="2"/>
      <c r="C147" s="1"/>
      <c r="D147" s="39"/>
      <c r="E147" s="40"/>
      <c r="F147" s="41"/>
      <c r="G147" s="41"/>
      <c r="H147" s="41"/>
    </row>
    <row r="148" spans="1:8" s="3" customFormat="1">
      <c r="A148" s="1"/>
      <c r="B148" s="2"/>
      <c r="C148" s="1"/>
      <c r="D148" s="39"/>
      <c r="E148" s="40"/>
      <c r="F148" s="41"/>
      <c r="G148" s="41"/>
      <c r="H148" s="41"/>
    </row>
    <row r="149" spans="1:8" s="3" customFormat="1">
      <c r="A149" s="1"/>
      <c r="B149" s="2"/>
      <c r="C149" s="1"/>
      <c r="D149" s="39"/>
      <c r="E149" s="40"/>
      <c r="F149" s="41"/>
      <c r="G149" s="41"/>
      <c r="H149" s="41"/>
    </row>
    <row r="150" spans="1:8" s="3" customFormat="1">
      <c r="A150" s="1"/>
      <c r="B150" s="2"/>
      <c r="C150" s="1"/>
      <c r="D150" s="39"/>
      <c r="E150" s="40"/>
      <c r="F150" s="41"/>
      <c r="G150" s="41"/>
      <c r="H150" s="41"/>
    </row>
    <row r="151" spans="1:8" s="3" customFormat="1">
      <c r="A151" s="1"/>
      <c r="B151" s="2"/>
      <c r="C151" s="1"/>
      <c r="D151" s="39"/>
      <c r="E151" s="40"/>
      <c r="F151" s="41"/>
      <c r="G151" s="41"/>
      <c r="H151" s="41"/>
    </row>
    <row r="152" spans="1:8" s="3" customFormat="1">
      <c r="A152" s="1"/>
      <c r="B152" s="2"/>
      <c r="C152" s="1"/>
      <c r="D152" s="39"/>
      <c r="E152" s="40"/>
      <c r="F152" s="41"/>
      <c r="G152" s="41"/>
      <c r="H152" s="41"/>
    </row>
    <row r="153" spans="1:8" s="3" customFormat="1">
      <c r="A153" s="1"/>
      <c r="B153" s="2"/>
      <c r="C153" s="1"/>
      <c r="D153" s="39"/>
      <c r="E153" s="40"/>
      <c r="F153" s="41"/>
      <c r="G153" s="41"/>
      <c r="H153" s="41"/>
    </row>
    <row r="154" spans="1:8" s="3" customFormat="1">
      <c r="A154" s="1"/>
      <c r="B154" s="2"/>
      <c r="C154" s="1"/>
      <c r="D154" s="39"/>
      <c r="E154" s="40"/>
      <c r="F154" s="41"/>
      <c r="G154" s="41"/>
      <c r="H154" s="41"/>
    </row>
    <row r="155" spans="1:8" s="3" customFormat="1">
      <c r="A155" s="1"/>
      <c r="B155" s="2"/>
      <c r="C155" s="1"/>
      <c r="D155" s="39"/>
      <c r="E155" s="40"/>
      <c r="F155" s="41"/>
      <c r="G155" s="41"/>
      <c r="H155" s="41"/>
    </row>
    <row r="156" spans="1:8" s="3" customFormat="1">
      <c r="A156" s="1"/>
      <c r="B156" s="2"/>
      <c r="C156" s="1"/>
      <c r="D156" s="39"/>
      <c r="E156" s="40"/>
      <c r="F156" s="41"/>
      <c r="G156" s="41"/>
      <c r="H156" s="41"/>
    </row>
    <row r="157" spans="1:8" s="3" customFormat="1">
      <c r="A157" s="1"/>
      <c r="B157" s="2"/>
      <c r="C157" s="1"/>
      <c r="D157" s="39"/>
      <c r="E157" s="40"/>
      <c r="F157" s="41"/>
      <c r="G157" s="41"/>
      <c r="H157" s="41"/>
    </row>
    <row r="158" spans="1:8" s="3" customFormat="1">
      <c r="A158" s="1"/>
      <c r="B158" s="2"/>
      <c r="C158" s="1"/>
      <c r="D158" s="39"/>
      <c r="E158" s="40"/>
      <c r="F158" s="41"/>
      <c r="G158" s="41"/>
      <c r="H158" s="41"/>
    </row>
    <row r="159" spans="1:8" s="3" customFormat="1">
      <c r="A159" s="1"/>
      <c r="B159" s="2"/>
      <c r="C159" s="1"/>
      <c r="D159" s="39"/>
      <c r="E159" s="40"/>
      <c r="F159" s="41"/>
      <c r="G159" s="41"/>
      <c r="H159" s="41"/>
    </row>
    <row r="160" spans="1:8" s="3" customFormat="1">
      <c r="A160" s="1"/>
      <c r="B160" s="2"/>
      <c r="C160" s="1"/>
      <c r="D160" s="39"/>
      <c r="E160" s="40"/>
      <c r="F160" s="41"/>
      <c r="G160" s="41"/>
      <c r="H160" s="41"/>
    </row>
    <row r="161" spans="1:16112" s="3" customFormat="1">
      <c r="A161" s="1"/>
      <c r="B161" s="2"/>
      <c r="C161" s="1"/>
      <c r="D161" s="39"/>
      <c r="E161" s="40"/>
      <c r="F161" s="41"/>
      <c r="G161" s="41"/>
      <c r="H161" s="41"/>
    </row>
    <row r="162" spans="1:16112" s="3" customFormat="1">
      <c r="A162" s="1"/>
      <c r="B162" s="2"/>
      <c r="C162" s="1"/>
      <c r="D162" s="39"/>
      <c r="E162" s="40"/>
      <c r="F162" s="41"/>
      <c r="G162" s="41"/>
      <c r="H162" s="41"/>
    </row>
    <row r="163" spans="1:16112" s="3" customFormat="1">
      <c r="A163" s="1"/>
      <c r="B163" s="2"/>
      <c r="C163" s="1"/>
      <c r="D163" s="39"/>
      <c r="E163" s="40"/>
      <c r="F163" s="41"/>
      <c r="G163" s="41"/>
      <c r="H163" s="41"/>
    </row>
    <row r="164" spans="1:16112" s="3" customFormat="1">
      <c r="A164" s="1"/>
      <c r="B164" s="2"/>
      <c r="C164" s="1"/>
      <c r="D164" s="39"/>
      <c r="E164" s="40"/>
      <c r="F164" s="41"/>
      <c r="G164" s="41"/>
      <c r="H164" s="41"/>
    </row>
    <row r="165" spans="1:16112" s="3" customFormat="1">
      <c r="A165" s="1"/>
      <c r="B165" s="2"/>
      <c r="C165" s="1"/>
      <c r="D165" s="39"/>
      <c r="E165" s="40"/>
      <c r="F165" s="41"/>
      <c r="G165" s="41"/>
      <c r="H165" s="41"/>
    </row>
    <row r="166" spans="1:16112" s="3" customFormat="1">
      <c r="A166" s="1"/>
      <c r="B166" s="2"/>
      <c r="C166" s="1"/>
      <c r="D166" s="39"/>
      <c r="E166" s="40"/>
      <c r="F166" s="41"/>
      <c r="G166" s="41"/>
      <c r="H166" s="41"/>
    </row>
    <row r="167" spans="1:16112" s="6" customFormat="1">
      <c r="A167" s="1"/>
      <c r="B167" s="2"/>
      <c r="C167" s="2"/>
      <c r="D167" s="5"/>
      <c r="E167" s="7"/>
      <c r="F167" s="8"/>
      <c r="G167" s="8"/>
      <c r="H167" s="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  <c r="AMH167" s="4"/>
      <c r="AMI167" s="4"/>
      <c r="AMJ167" s="4"/>
      <c r="AMK167" s="4"/>
      <c r="AML167" s="4"/>
      <c r="AMM167" s="4"/>
      <c r="AMN167" s="4"/>
      <c r="AMO167" s="4"/>
      <c r="AMP167" s="4"/>
      <c r="AMQ167" s="4"/>
      <c r="AMR167" s="4"/>
      <c r="AMS167" s="4"/>
      <c r="AMT167" s="4"/>
      <c r="AMU167" s="4"/>
      <c r="AMV167" s="4"/>
      <c r="AMW167" s="4"/>
      <c r="AMX167" s="4"/>
      <c r="AMY167" s="4"/>
      <c r="AMZ167" s="4"/>
      <c r="ANA167" s="4"/>
      <c r="ANB167" s="4"/>
      <c r="ANC167" s="4"/>
      <c r="AND167" s="4"/>
      <c r="ANE167" s="4"/>
      <c r="ANF167" s="4"/>
      <c r="ANG167" s="4"/>
      <c r="ANH167" s="4"/>
      <c r="ANI167" s="4"/>
      <c r="ANJ167" s="4"/>
      <c r="ANK167" s="4"/>
      <c r="ANL167" s="4"/>
      <c r="ANM167" s="4"/>
      <c r="ANN167" s="4"/>
      <c r="ANO167" s="4"/>
      <c r="ANP167" s="4"/>
      <c r="ANQ167" s="4"/>
      <c r="ANR167" s="4"/>
      <c r="ANS167" s="4"/>
      <c r="ANT167" s="4"/>
      <c r="ANU167" s="4"/>
      <c r="ANV167" s="4"/>
      <c r="ANW167" s="4"/>
      <c r="ANX167" s="4"/>
      <c r="ANY167" s="4"/>
      <c r="ANZ167" s="4"/>
      <c r="AOA167" s="4"/>
      <c r="AOB167" s="4"/>
      <c r="AOC167" s="4"/>
      <c r="AOD167" s="4"/>
      <c r="AOE167" s="4"/>
      <c r="AOF167" s="4"/>
      <c r="AOG167" s="4"/>
      <c r="AOH167" s="4"/>
      <c r="AOI167" s="4"/>
      <c r="AOJ167" s="4"/>
      <c r="AOK167" s="4"/>
      <c r="AOL167" s="4"/>
      <c r="AOM167" s="4"/>
      <c r="AON167" s="4"/>
      <c r="AOO167" s="4"/>
      <c r="AOP167" s="4"/>
      <c r="AOQ167" s="4"/>
      <c r="AOR167" s="4"/>
      <c r="AOS167" s="4"/>
      <c r="AOT167" s="4"/>
      <c r="AOU167" s="4"/>
      <c r="AOV167" s="4"/>
      <c r="AOW167" s="4"/>
      <c r="AOX167" s="4"/>
      <c r="AOY167" s="4"/>
      <c r="AOZ167" s="4"/>
      <c r="APA167" s="4"/>
      <c r="APB167" s="4"/>
      <c r="APC167" s="4"/>
      <c r="APD167" s="4"/>
      <c r="APE167" s="4"/>
      <c r="APF167" s="4"/>
      <c r="APG167" s="4"/>
      <c r="APH167" s="4"/>
      <c r="API167" s="4"/>
      <c r="APJ167" s="4"/>
      <c r="APK167" s="4"/>
      <c r="APL167" s="4"/>
      <c r="APM167" s="4"/>
      <c r="APN167" s="4"/>
      <c r="APO167" s="4"/>
      <c r="APP167" s="4"/>
      <c r="APQ167" s="4"/>
      <c r="APR167" s="4"/>
      <c r="APS167" s="4"/>
      <c r="APT167" s="4"/>
      <c r="APU167" s="4"/>
      <c r="APV167" s="4"/>
      <c r="APW167" s="4"/>
      <c r="APX167" s="4"/>
      <c r="APY167" s="4"/>
      <c r="APZ167" s="4"/>
      <c r="AQA167" s="4"/>
      <c r="AQB167" s="4"/>
      <c r="AQC167" s="4"/>
      <c r="AQD167" s="4"/>
      <c r="AQE167" s="4"/>
      <c r="AQF167" s="4"/>
      <c r="AQG167" s="4"/>
      <c r="AQH167" s="4"/>
      <c r="AQI167" s="4"/>
      <c r="AQJ167" s="4"/>
      <c r="AQK167" s="4"/>
      <c r="AQL167" s="4"/>
      <c r="AQM167" s="4"/>
      <c r="AQN167" s="4"/>
      <c r="AQO167" s="4"/>
      <c r="AQP167" s="4"/>
      <c r="AQQ167" s="4"/>
      <c r="AQR167" s="4"/>
      <c r="AQS167" s="4"/>
      <c r="AQT167" s="4"/>
      <c r="AQU167" s="4"/>
      <c r="AQV167" s="4"/>
      <c r="AQW167" s="4"/>
      <c r="AQX167" s="4"/>
      <c r="AQY167" s="4"/>
      <c r="AQZ167" s="4"/>
      <c r="ARA167" s="4"/>
      <c r="ARB167" s="4"/>
      <c r="ARC167" s="4"/>
      <c r="ARD167" s="4"/>
      <c r="ARE167" s="4"/>
      <c r="ARF167" s="4"/>
      <c r="ARG167" s="4"/>
      <c r="ARH167" s="4"/>
      <c r="ARI167" s="4"/>
      <c r="ARJ167" s="4"/>
      <c r="ARK167" s="4"/>
      <c r="ARL167" s="4"/>
      <c r="ARM167" s="4"/>
      <c r="ARN167" s="4"/>
      <c r="ARO167" s="4"/>
      <c r="ARP167" s="4"/>
      <c r="ARQ167" s="4"/>
      <c r="ARR167" s="4"/>
      <c r="ARS167" s="4"/>
      <c r="ART167" s="4"/>
      <c r="ARU167" s="4"/>
      <c r="ARV167" s="4"/>
      <c r="ARW167" s="4"/>
      <c r="ARX167" s="4"/>
      <c r="ARY167" s="4"/>
      <c r="ARZ167" s="4"/>
      <c r="ASA167" s="4"/>
      <c r="ASB167" s="4"/>
      <c r="ASC167" s="4"/>
      <c r="ASD167" s="4"/>
      <c r="ASE167" s="4"/>
      <c r="ASF167" s="4"/>
      <c r="ASG167" s="4"/>
      <c r="ASH167" s="4"/>
      <c r="ASI167" s="4"/>
      <c r="ASJ167" s="4"/>
      <c r="ASK167" s="4"/>
      <c r="ASL167" s="4"/>
      <c r="ASM167" s="4"/>
      <c r="ASN167" s="4"/>
      <c r="ASO167" s="4"/>
      <c r="ASP167" s="4"/>
      <c r="ASQ167" s="4"/>
      <c r="ASR167" s="4"/>
      <c r="ASS167" s="4"/>
      <c r="AST167" s="4"/>
      <c r="ASU167" s="4"/>
      <c r="ASV167" s="4"/>
      <c r="ASW167" s="4"/>
      <c r="ASX167" s="4"/>
      <c r="ASY167" s="4"/>
      <c r="ASZ167" s="4"/>
      <c r="ATA167" s="4"/>
      <c r="ATB167" s="4"/>
      <c r="ATC167" s="4"/>
      <c r="ATD167" s="4"/>
      <c r="ATE167" s="4"/>
      <c r="ATF167" s="4"/>
      <c r="ATG167" s="4"/>
      <c r="ATH167" s="4"/>
      <c r="ATI167" s="4"/>
      <c r="ATJ167" s="4"/>
      <c r="ATK167" s="4"/>
      <c r="ATL167" s="4"/>
      <c r="ATM167" s="4"/>
      <c r="ATN167" s="4"/>
      <c r="ATO167" s="4"/>
      <c r="ATP167" s="4"/>
      <c r="ATQ167" s="4"/>
      <c r="ATR167" s="4"/>
      <c r="ATS167" s="4"/>
      <c r="ATT167" s="4"/>
      <c r="ATU167" s="4"/>
      <c r="ATV167" s="4"/>
      <c r="ATW167" s="4"/>
      <c r="ATX167" s="4"/>
      <c r="ATY167" s="4"/>
      <c r="ATZ167" s="4"/>
      <c r="AUA167" s="4"/>
      <c r="AUB167" s="4"/>
      <c r="AUC167" s="4"/>
      <c r="AUD167" s="4"/>
      <c r="AUE167" s="4"/>
      <c r="AUF167" s="4"/>
      <c r="AUG167" s="4"/>
      <c r="AUH167" s="4"/>
      <c r="AUI167" s="4"/>
      <c r="AUJ167" s="4"/>
      <c r="AUK167" s="4"/>
      <c r="AUL167" s="4"/>
      <c r="AUM167" s="4"/>
      <c r="AUN167" s="4"/>
      <c r="AUO167" s="4"/>
      <c r="AUP167" s="4"/>
      <c r="AUQ167" s="4"/>
      <c r="AUR167" s="4"/>
      <c r="AUS167" s="4"/>
      <c r="AUT167" s="4"/>
      <c r="AUU167" s="4"/>
      <c r="AUV167" s="4"/>
      <c r="AUW167" s="4"/>
      <c r="AUX167" s="4"/>
      <c r="AUY167" s="4"/>
      <c r="AUZ167" s="4"/>
      <c r="AVA167" s="4"/>
      <c r="AVB167" s="4"/>
      <c r="AVC167" s="4"/>
      <c r="AVD167" s="4"/>
      <c r="AVE167" s="4"/>
      <c r="AVF167" s="4"/>
      <c r="AVG167" s="4"/>
      <c r="AVH167" s="4"/>
      <c r="AVI167" s="4"/>
      <c r="AVJ167" s="4"/>
      <c r="AVK167" s="4"/>
      <c r="AVL167" s="4"/>
      <c r="AVM167" s="4"/>
      <c r="AVN167" s="4"/>
      <c r="AVO167" s="4"/>
      <c r="AVP167" s="4"/>
      <c r="AVQ167" s="4"/>
      <c r="AVR167" s="4"/>
      <c r="AVS167" s="4"/>
      <c r="AVT167" s="4"/>
      <c r="AVU167" s="4"/>
      <c r="AVV167" s="4"/>
      <c r="AVW167" s="4"/>
      <c r="AVX167" s="4"/>
      <c r="AVY167" s="4"/>
      <c r="AVZ167" s="4"/>
      <c r="AWA167" s="4"/>
      <c r="AWB167" s="4"/>
      <c r="AWC167" s="4"/>
      <c r="AWD167" s="4"/>
      <c r="AWE167" s="4"/>
      <c r="AWF167" s="4"/>
      <c r="AWG167" s="4"/>
      <c r="AWH167" s="4"/>
      <c r="AWI167" s="4"/>
      <c r="AWJ167" s="4"/>
      <c r="AWK167" s="4"/>
      <c r="AWL167" s="4"/>
      <c r="AWM167" s="4"/>
      <c r="AWN167" s="4"/>
      <c r="AWO167" s="4"/>
      <c r="AWP167" s="4"/>
      <c r="AWQ167" s="4"/>
      <c r="AWR167" s="4"/>
      <c r="AWS167" s="4"/>
      <c r="AWT167" s="4"/>
      <c r="AWU167" s="4"/>
      <c r="AWV167" s="4"/>
      <c r="AWW167" s="4"/>
      <c r="AWX167" s="4"/>
      <c r="AWY167" s="4"/>
      <c r="AWZ167" s="4"/>
      <c r="AXA167" s="4"/>
      <c r="AXB167" s="4"/>
      <c r="AXC167" s="4"/>
      <c r="AXD167" s="4"/>
      <c r="AXE167" s="4"/>
      <c r="AXF167" s="4"/>
      <c r="AXG167" s="4"/>
      <c r="AXH167" s="4"/>
      <c r="AXI167" s="4"/>
      <c r="AXJ167" s="4"/>
      <c r="AXK167" s="4"/>
      <c r="AXL167" s="4"/>
      <c r="AXM167" s="4"/>
      <c r="AXN167" s="4"/>
      <c r="AXO167" s="4"/>
      <c r="AXP167" s="4"/>
      <c r="AXQ167" s="4"/>
      <c r="AXR167" s="4"/>
      <c r="AXS167" s="4"/>
      <c r="AXT167" s="4"/>
      <c r="AXU167" s="4"/>
      <c r="AXV167" s="4"/>
      <c r="AXW167" s="4"/>
      <c r="AXX167" s="4"/>
      <c r="AXY167" s="4"/>
      <c r="AXZ167" s="4"/>
      <c r="AYA167" s="4"/>
      <c r="AYB167" s="4"/>
      <c r="AYC167" s="4"/>
      <c r="AYD167" s="4"/>
      <c r="AYE167" s="4"/>
      <c r="AYF167" s="4"/>
      <c r="AYG167" s="4"/>
      <c r="AYH167" s="4"/>
      <c r="AYI167" s="4"/>
      <c r="AYJ167" s="4"/>
      <c r="AYK167" s="4"/>
      <c r="AYL167" s="4"/>
      <c r="AYM167" s="4"/>
      <c r="AYN167" s="4"/>
      <c r="AYO167" s="4"/>
      <c r="AYP167" s="4"/>
      <c r="AYQ167" s="4"/>
      <c r="AYR167" s="4"/>
      <c r="AYS167" s="4"/>
      <c r="AYT167" s="4"/>
      <c r="AYU167" s="4"/>
      <c r="AYV167" s="4"/>
      <c r="AYW167" s="4"/>
      <c r="AYX167" s="4"/>
      <c r="AYY167" s="4"/>
      <c r="AYZ167" s="4"/>
      <c r="AZA167" s="4"/>
      <c r="AZB167" s="4"/>
      <c r="AZC167" s="4"/>
      <c r="AZD167" s="4"/>
      <c r="AZE167" s="4"/>
      <c r="AZF167" s="4"/>
      <c r="AZG167" s="4"/>
      <c r="AZH167" s="4"/>
      <c r="AZI167" s="4"/>
      <c r="AZJ167" s="4"/>
      <c r="AZK167" s="4"/>
      <c r="AZL167" s="4"/>
      <c r="AZM167" s="4"/>
      <c r="AZN167" s="4"/>
      <c r="AZO167" s="4"/>
      <c r="AZP167" s="4"/>
      <c r="AZQ167" s="4"/>
      <c r="AZR167" s="4"/>
      <c r="AZS167" s="4"/>
      <c r="AZT167" s="4"/>
      <c r="AZU167" s="4"/>
      <c r="AZV167" s="4"/>
      <c r="AZW167" s="4"/>
      <c r="AZX167" s="4"/>
      <c r="AZY167" s="4"/>
      <c r="AZZ167" s="4"/>
      <c r="BAA167" s="4"/>
      <c r="BAB167" s="4"/>
      <c r="BAC167" s="4"/>
      <c r="BAD167" s="4"/>
      <c r="BAE167" s="4"/>
      <c r="BAF167" s="4"/>
      <c r="BAG167" s="4"/>
      <c r="BAH167" s="4"/>
      <c r="BAI167" s="4"/>
      <c r="BAJ167" s="4"/>
      <c r="BAK167" s="4"/>
      <c r="BAL167" s="4"/>
      <c r="BAM167" s="4"/>
      <c r="BAN167" s="4"/>
      <c r="BAO167" s="4"/>
      <c r="BAP167" s="4"/>
      <c r="BAQ167" s="4"/>
      <c r="BAR167" s="4"/>
      <c r="BAS167" s="4"/>
      <c r="BAT167" s="4"/>
      <c r="BAU167" s="4"/>
      <c r="BAV167" s="4"/>
      <c r="BAW167" s="4"/>
      <c r="BAX167" s="4"/>
      <c r="BAY167" s="4"/>
      <c r="BAZ167" s="4"/>
      <c r="BBA167" s="4"/>
      <c r="BBB167" s="4"/>
      <c r="BBC167" s="4"/>
      <c r="BBD167" s="4"/>
      <c r="BBE167" s="4"/>
      <c r="BBF167" s="4"/>
      <c r="BBG167" s="4"/>
      <c r="BBH167" s="4"/>
      <c r="BBI167" s="4"/>
      <c r="BBJ167" s="4"/>
      <c r="BBK167" s="4"/>
      <c r="BBL167" s="4"/>
      <c r="BBM167" s="4"/>
      <c r="BBN167" s="4"/>
      <c r="BBO167" s="4"/>
      <c r="BBP167" s="4"/>
      <c r="BBQ167" s="4"/>
      <c r="BBR167" s="4"/>
      <c r="BBS167" s="4"/>
      <c r="BBT167" s="4"/>
      <c r="BBU167" s="4"/>
      <c r="BBV167" s="4"/>
      <c r="BBW167" s="4"/>
      <c r="BBX167" s="4"/>
      <c r="BBY167" s="4"/>
      <c r="BBZ167" s="4"/>
      <c r="BCA167" s="4"/>
      <c r="BCB167" s="4"/>
      <c r="BCC167" s="4"/>
      <c r="BCD167" s="4"/>
      <c r="BCE167" s="4"/>
      <c r="BCF167" s="4"/>
      <c r="BCG167" s="4"/>
      <c r="BCH167" s="4"/>
      <c r="BCI167" s="4"/>
      <c r="BCJ167" s="4"/>
      <c r="BCK167" s="4"/>
      <c r="BCL167" s="4"/>
      <c r="BCM167" s="4"/>
      <c r="BCN167" s="4"/>
      <c r="BCO167" s="4"/>
      <c r="BCP167" s="4"/>
      <c r="BCQ167" s="4"/>
      <c r="BCR167" s="4"/>
      <c r="BCS167" s="4"/>
      <c r="BCT167" s="4"/>
      <c r="BCU167" s="4"/>
      <c r="BCV167" s="4"/>
      <c r="BCW167" s="4"/>
      <c r="BCX167" s="4"/>
      <c r="BCY167" s="4"/>
      <c r="BCZ167" s="4"/>
      <c r="BDA167" s="4"/>
      <c r="BDB167" s="4"/>
      <c r="BDC167" s="4"/>
      <c r="BDD167" s="4"/>
      <c r="BDE167" s="4"/>
      <c r="BDF167" s="4"/>
      <c r="BDG167" s="4"/>
      <c r="BDH167" s="4"/>
      <c r="BDI167" s="4"/>
      <c r="BDJ167" s="4"/>
      <c r="BDK167" s="4"/>
      <c r="BDL167" s="4"/>
      <c r="BDM167" s="4"/>
      <c r="BDN167" s="4"/>
      <c r="BDO167" s="4"/>
      <c r="BDP167" s="4"/>
      <c r="BDQ167" s="4"/>
      <c r="BDR167" s="4"/>
      <c r="BDS167" s="4"/>
      <c r="BDT167" s="4"/>
      <c r="BDU167" s="4"/>
      <c r="BDV167" s="4"/>
      <c r="BDW167" s="4"/>
      <c r="BDX167" s="4"/>
      <c r="BDY167" s="4"/>
      <c r="BDZ167" s="4"/>
      <c r="BEA167" s="4"/>
      <c r="BEB167" s="4"/>
      <c r="BEC167" s="4"/>
      <c r="BED167" s="4"/>
      <c r="BEE167" s="4"/>
      <c r="BEF167" s="4"/>
      <c r="BEG167" s="4"/>
      <c r="BEH167" s="4"/>
      <c r="BEI167" s="4"/>
      <c r="BEJ167" s="4"/>
      <c r="BEK167" s="4"/>
      <c r="BEL167" s="4"/>
      <c r="BEM167" s="4"/>
      <c r="BEN167" s="4"/>
      <c r="BEO167" s="4"/>
      <c r="BEP167" s="4"/>
      <c r="BEQ167" s="4"/>
      <c r="BER167" s="4"/>
      <c r="BES167" s="4"/>
      <c r="BET167" s="4"/>
      <c r="BEU167" s="4"/>
      <c r="BEV167" s="4"/>
      <c r="BEW167" s="4"/>
      <c r="BEX167" s="4"/>
      <c r="BEY167" s="4"/>
      <c r="BEZ167" s="4"/>
      <c r="BFA167" s="4"/>
      <c r="BFB167" s="4"/>
      <c r="BFC167" s="4"/>
      <c r="BFD167" s="4"/>
      <c r="BFE167" s="4"/>
      <c r="BFF167" s="4"/>
      <c r="BFG167" s="4"/>
      <c r="BFH167" s="4"/>
      <c r="BFI167" s="4"/>
      <c r="BFJ167" s="4"/>
      <c r="BFK167" s="4"/>
      <c r="BFL167" s="4"/>
      <c r="BFM167" s="4"/>
      <c r="BFN167" s="4"/>
      <c r="BFO167" s="4"/>
      <c r="BFP167" s="4"/>
      <c r="BFQ167" s="4"/>
      <c r="BFR167" s="4"/>
      <c r="BFS167" s="4"/>
      <c r="BFT167" s="4"/>
      <c r="BFU167" s="4"/>
      <c r="BFV167" s="4"/>
      <c r="BFW167" s="4"/>
      <c r="BFX167" s="4"/>
      <c r="BFY167" s="4"/>
      <c r="BFZ167" s="4"/>
      <c r="BGA167" s="4"/>
      <c r="BGB167" s="4"/>
      <c r="BGC167" s="4"/>
      <c r="BGD167" s="4"/>
      <c r="BGE167" s="4"/>
      <c r="BGF167" s="4"/>
      <c r="BGG167" s="4"/>
      <c r="BGH167" s="4"/>
      <c r="BGI167" s="4"/>
      <c r="BGJ167" s="4"/>
      <c r="BGK167" s="4"/>
      <c r="BGL167" s="4"/>
      <c r="BGM167" s="4"/>
      <c r="BGN167" s="4"/>
      <c r="BGO167" s="4"/>
      <c r="BGP167" s="4"/>
      <c r="BGQ167" s="4"/>
      <c r="BGR167" s="4"/>
      <c r="BGS167" s="4"/>
      <c r="BGT167" s="4"/>
      <c r="BGU167" s="4"/>
      <c r="BGV167" s="4"/>
      <c r="BGW167" s="4"/>
      <c r="BGX167" s="4"/>
      <c r="BGY167" s="4"/>
      <c r="BGZ167" s="4"/>
      <c r="BHA167" s="4"/>
      <c r="BHB167" s="4"/>
      <c r="BHC167" s="4"/>
      <c r="BHD167" s="4"/>
      <c r="BHE167" s="4"/>
      <c r="BHF167" s="4"/>
      <c r="BHG167" s="4"/>
      <c r="BHH167" s="4"/>
      <c r="BHI167" s="4"/>
      <c r="BHJ167" s="4"/>
      <c r="BHK167" s="4"/>
      <c r="BHL167" s="4"/>
      <c r="BHM167" s="4"/>
      <c r="BHN167" s="4"/>
      <c r="BHO167" s="4"/>
      <c r="BHP167" s="4"/>
      <c r="BHQ167" s="4"/>
      <c r="BHR167" s="4"/>
      <c r="BHS167" s="4"/>
      <c r="BHT167" s="4"/>
      <c r="BHU167" s="4"/>
      <c r="BHV167" s="4"/>
      <c r="BHW167" s="4"/>
      <c r="BHX167" s="4"/>
      <c r="BHY167" s="4"/>
      <c r="BHZ167" s="4"/>
      <c r="BIA167" s="4"/>
      <c r="BIB167" s="4"/>
      <c r="BIC167" s="4"/>
      <c r="BID167" s="4"/>
      <c r="BIE167" s="4"/>
      <c r="BIF167" s="4"/>
      <c r="BIG167" s="4"/>
      <c r="BIH167" s="4"/>
      <c r="BII167" s="4"/>
      <c r="BIJ167" s="4"/>
      <c r="BIK167" s="4"/>
      <c r="BIL167" s="4"/>
      <c r="BIM167" s="4"/>
      <c r="BIN167" s="4"/>
      <c r="BIO167" s="4"/>
      <c r="BIP167" s="4"/>
      <c r="BIQ167" s="4"/>
      <c r="BIR167" s="4"/>
      <c r="BIS167" s="4"/>
      <c r="BIT167" s="4"/>
      <c r="BIU167" s="4"/>
      <c r="BIV167" s="4"/>
      <c r="BIW167" s="4"/>
      <c r="BIX167" s="4"/>
      <c r="BIY167" s="4"/>
      <c r="BIZ167" s="4"/>
      <c r="BJA167" s="4"/>
      <c r="BJB167" s="4"/>
      <c r="BJC167" s="4"/>
      <c r="BJD167" s="4"/>
      <c r="BJE167" s="4"/>
      <c r="BJF167" s="4"/>
      <c r="BJG167" s="4"/>
      <c r="BJH167" s="4"/>
      <c r="BJI167" s="4"/>
      <c r="BJJ167" s="4"/>
      <c r="BJK167" s="4"/>
      <c r="BJL167" s="4"/>
      <c r="BJM167" s="4"/>
      <c r="BJN167" s="4"/>
      <c r="BJO167" s="4"/>
      <c r="BJP167" s="4"/>
      <c r="BJQ167" s="4"/>
      <c r="BJR167" s="4"/>
      <c r="BJS167" s="4"/>
      <c r="BJT167" s="4"/>
      <c r="BJU167" s="4"/>
      <c r="BJV167" s="4"/>
      <c r="BJW167" s="4"/>
      <c r="BJX167" s="4"/>
      <c r="BJY167" s="4"/>
      <c r="BJZ167" s="4"/>
      <c r="BKA167" s="4"/>
      <c r="BKB167" s="4"/>
      <c r="BKC167" s="4"/>
      <c r="BKD167" s="4"/>
      <c r="BKE167" s="4"/>
      <c r="BKF167" s="4"/>
      <c r="BKG167" s="4"/>
      <c r="BKH167" s="4"/>
      <c r="BKI167" s="4"/>
      <c r="BKJ167" s="4"/>
      <c r="BKK167" s="4"/>
      <c r="BKL167" s="4"/>
      <c r="BKM167" s="4"/>
      <c r="BKN167" s="4"/>
      <c r="BKO167" s="4"/>
      <c r="BKP167" s="4"/>
      <c r="BKQ167" s="4"/>
      <c r="BKR167" s="4"/>
      <c r="BKS167" s="4"/>
      <c r="BKT167" s="4"/>
      <c r="BKU167" s="4"/>
      <c r="BKV167" s="4"/>
      <c r="BKW167" s="4"/>
      <c r="BKX167" s="4"/>
      <c r="BKY167" s="4"/>
      <c r="BKZ167" s="4"/>
      <c r="BLA167" s="4"/>
      <c r="BLB167" s="4"/>
      <c r="BLC167" s="4"/>
      <c r="BLD167" s="4"/>
      <c r="BLE167" s="4"/>
      <c r="BLF167" s="4"/>
      <c r="BLG167" s="4"/>
      <c r="BLH167" s="4"/>
      <c r="BLI167" s="4"/>
      <c r="BLJ167" s="4"/>
      <c r="BLK167" s="4"/>
      <c r="BLL167" s="4"/>
      <c r="BLM167" s="4"/>
      <c r="BLN167" s="4"/>
      <c r="BLO167" s="4"/>
      <c r="BLP167" s="4"/>
      <c r="BLQ167" s="4"/>
      <c r="BLR167" s="4"/>
      <c r="BLS167" s="4"/>
      <c r="BLT167" s="4"/>
      <c r="BLU167" s="4"/>
      <c r="BLV167" s="4"/>
      <c r="BLW167" s="4"/>
      <c r="BLX167" s="4"/>
      <c r="BLY167" s="4"/>
      <c r="BLZ167" s="4"/>
      <c r="BMA167" s="4"/>
      <c r="BMB167" s="4"/>
      <c r="BMC167" s="4"/>
      <c r="BMD167" s="4"/>
      <c r="BME167" s="4"/>
      <c r="BMF167" s="4"/>
      <c r="BMG167" s="4"/>
      <c r="BMH167" s="4"/>
      <c r="BMI167" s="4"/>
      <c r="BMJ167" s="4"/>
      <c r="BMK167" s="4"/>
      <c r="BML167" s="4"/>
      <c r="BMM167" s="4"/>
      <c r="BMN167" s="4"/>
      <c r="BMO167" s="4"/>
      <c r="BMP167" s="4"/>
      <c r="BMQ167" s="4"/>
      <c r="BMR167" s="4"/>
      <c r="BMS167" s="4"/>
      <c r="BMT167" s="4"/>
      <c r="BMU167" s="4"/>
      <c r="BMV167" s="4"/>
      <c r="BMW167" s="4"/>
      <c r="BMX167" s="4"/>
      <c r="BMY167" s="4"/>
      <c r="BMZ167" s="4"/>
      <c r="BNA167" s="4"/>
      <c r="BNB167" s="4"/>
      <c r="BNC167" s="4"/>
      <c r="BND167" s="4"/>
      <c r="BNE167" s="4"/>
      <c r="BNF167" s="4"/>
      <c r="BNG167" s="4"/>
      <c r="BNH167" s="4"/>
      <c r="BNI167" s="4"/>
      <c r="BNJ167" s="4"/>
      <c r="BNK167" s="4"/>
      <c r="BNL167" s="4"/>
      <c r="BNM167" s="4"/>
      <c r="BNN167" s="4"/>
      <c r="BNO167" s="4"/>
      <c r="BNP167" s="4"/>
      <c r="BNQ167" s="4"/>
      <c r="BNR167" s="4"/>
      <c r="BNS167" s="4"/>
      <c r="BNT167" s="4"/>
      <c r="BNU167" s="4"/>
      <c r="BNV167" s="4"/>
      <c r="BNW167" s="4"/>
      <c r="BNX167" s="4"/>
      <c r="BNY167" s="4"/>
      <c r="BNZ167" s="4"/>
      <c r="BOA167" s="4"/>
      <c r="BOB167" s="4"/>
      <c r="BOC167" s="4"/>
      <c r="BOD167" s="4"/>
      <c r="BOE167" s="4"/>
      <c r="BOF167" s="4"/>
      <c r="BOG167" s="4"/>
      <c r="BOH167" s="4"/>
      <c r="BOI167" s="4"/>
      <c r="BOJ167" s="4"/>
      <c r="BOK167" s="4"/>
      <c r="BOL167" s="4"/>
      <c r="BOM167" s="4"/>
      <c r="BON167" s="4"/>
      <c r="BOO167" s="4"/>
      <c r="BOP167" s="4"/>
      <c r="BOQ167" s="4"/>
      <c r="BOR167" s="4"/>
      <c r="BOS167" s="4"/>
      <c r="BOT167" s="4"/>
      <c r="BOU167" s="4"/>
      <c r="BOV167" s="4"/>
      <c r="BOW167" s="4"/>
      <c r="BOX167" s="4"/>
      <c r="BOY167" s="4"/>
      <c r="BOZ167" s="4"/>
      <c r="BPA167" s="4"/>
      <c r="BPB167" s="4"/>
      <c r="BPC167" s="4"/>
      <c r="BPD167" s="4"/>
      <c r="BPE167" s="4"/>
      <c r="BPF167" s="4"/>
      <c r="BPG167" s="4"/>
      <c r="BPH167" s="4"/>
      <c r="BPI167" s="4"/>
      <c r="BPJ167" s="4"/>
      <c r="BPK167" s="4"/>
      <c r="BPL167" s="4"/>
      <c r="BPM167" s="4"/>
      <c r="BPN167" s="4"/>
      <c r="BPO167" s="4"/>
      <c r="BPP167" s="4"/>
      <c r="BPQ167" s="4"/>
      <c r="BPR167" s="4"/>
      <c r="BPS167" s="4"/>
      <c r="BPT167" s="4"/>
      <c r="BPU167" s="4"/>
      <c r="BPV167" s="4"/>
      <c r="BPW167" s="4"/>
      <c r="BPX167" s="4"/>
      <c r="BPY167" s="4"/>
      <c r="BPZ167" s="4"/>
      <c r="BQA167" s="4"/>
      <c r="BQB167" s="4"/>
      <c r="BQC167" s="4"/>
      <c r="BQD167" s="4"/>
      <c r="BQE167" s="4"/>
      <c r="BQF167" s="4"/>
      <c r="BQG167" s="4"/>
      <c r="BQH167" s="4"/>
      <c r="BQI167" s="4"/>
      <c r="BQJ167" s="4"/>
      <c r="BQK167" s="4"/>
      <c r="BQL167" s="4"/>
      <c r="BQM167" s="4"/>
      <c r="BQN167" s="4"/>
      <c r="BQO167" s="4"/>
      <c r="BQP167" s="4"/>
      <c r="BQQ167" s="4"/>
      <c r="BQR167" s="4"/>
      <c r="BQS167" s="4"/>
      <c r="BQT167" s="4"/>
      <c r="BQU167" s="4"/>
      <c r="BQV167" s="4"/>
      <c r="BQW167" s="4"/>
      <c r="BQX167" s="4"/>
      <c r="BQY167" s="4"/>
      <c r="BQZ167" s="4"/>
      <c r="BRA167" s="4"/>
      <c r="BRB167" s="4"/>
      <c r="BRC167" s="4"/>
      <c r="BRD167" s="4"/>
      <c r="BRE167" s="4"/>
      <c r="BRF167" s="4"/>
      <c r="BRG167" s="4"/>
      <c r="BRH167" s="4"/>
      <c r="BRI167" s="4"/>
      <c r="BRJ167" s="4"/>
      <c r="BRK167" s="4"/>
      <c r="BRL167" s="4"/>
      <c r="BRM167" s="4"/>
      <c r="BRN167" s="4"/>
      <c r="BRO167" s="4"/>
      <c r="BRP167" s="4"/>
      <c r="BRQ167" s="4"/>
      <c r="BRR167" s="4"/>
      <c r="BRS167" s="4"/>
      <c r="BRT167" s="4"/>
      <c r="BRU167" s="4"/>
      <c r="BRV167" s="4"/>
      <c r="BRW167" s="4"/>
      <c r="BRX167" s="4"/>
      <c r="BRY167" s="4"/>
      <c r="BRZ167" s="4"/>
      <c r="BSA167" s="4"/>
      <c r="BSB167" s="4"/>
      <c r="BSC167" s="4"/>
      <c r="BSD167" s="4"/>
      <c r="BSE167" s="4"/>
      <c r="BSF167" s="4"/>
      <c r="BSG167" s="4"/>
      <c r="BSH167" s="4"/>
      <c r="BSI167" s="4"/>
      <c r="BSJ167" s="4"/>
      <c r="BSK167" s="4"/>
      <c r="BSL167" s="4"/>
      <c r="BSM167" s="4"/>
      <c r="BSN167" s="4"/>
      <c r="BSO167" s="4"/>
      <c r="BSP167" s="4"/>
      <c r="BSQ167" s="4"/>
      <c r="BSR167" s="4"/>
      <c r="BSS167" s="4"/>
      <c r="BST167" s="4"/>
      <c r="BSU167" s="4"/>
      <c r="BSV167" s="4"/>
      <c r="BSW167" s="4"/>
      <c r="BSX167" s="4"/>
      <c r="BSY167" s="4"/>
      <c r="BSZ167" s="4"/>
      <c r="BTA167" s="4"/>
      <c r="BTB167" s="4"/>
      <c r="BTC167" s="4"/>
      <c r="BTD167" s="4"/>
      <c r="BTE167" s="4"/>
      <c r="BTF167" s="4"/>
      <c r="BTG167" s="4"/>
      <c r="BTH167" s="4"/>
      <c r="BTI167" s="4"/>
      <c r="BTJ167" s="4"/>
      <c r="BTK167" s="4"/>
      <c r="BTL167" s="4"/>
      <c r="BTM167" s="4"/>
      <c r="BTN167" s="4"/>
      <c r="BTO167" s="4"/>
      <c r="BTP167" s="4"/>
      <c r="BTQ167" s="4"/>
      <c r="BTR167" s="4"/>
      <c r="BTS167" s="4"/>
      <c r="BTT167" s="4"/>
      <c r="BTU167" s="4"/>
      <c r="BTV167" s="4"/>
      <c r="BTW167" s="4"/>
      <c r="BTX167" s="4"/>
      <c r="BTY167" s="4"/>
      <c r="BTZ167" s="4"/>
      <c r="BUA167" s="4"/>
      <c r="BUB167" s="4"/>
      <c r="BUC167" s="4"/>
      <c r="BUD167" s="4"/>
      <c r="BUE167" s="4"/>
      <c r="BUF167" s="4"/>
      <c r="BUG167" s="4"/>
      <c r="BUH167" s="4"/>
      <c r="BUI167" s="4"/>
      <c r="BUJ167" s="4"/>
      <c r="BUK167" s="4"/>
      <c r="BUL167" s="4"/>
      <c r="BUM167" s="4"/>
      <c r="BUN167" s="4"/>
      <c r="BUO167" s="4"/>
      <c r="BUP167" s="4"/>
      <c r="BUQ167" s="4"/>
      <c r="BUR167" s="4"/>
      <c r="BUS167" s="4"/>
      <c r="BUT167" s="4"/>
      <c r="BUU167" s="4"/>
      <c r="BUV167" s="4"/>
      <c r="BUW167" s="4"/>
      <c r="BUX167" s="4"/>
      <c r="BUY167" s="4"/>
      <c r="BUZ167" s="4"/>
      <c r="BVA167" s="4"/>
      <c r="BVB167" s="4"/>
      <c r="BVC167" s="4"/>
      <c r="BVD167" s="4"/>
      <c r="BVE167" s="4"/>
      <c r="BVF167" s="4"/>
      <c r="BVG167" s="4"/>
      <c r="BVH167" s="4"/>
      <c r="BVI167" s="4"/>
      <c r="BVJ167" s="4"/>
      <c r="BVK167" s="4"/>
      <c r="BVL167" s="4"/>
      <c r="BVM167" s="4"/>
      <c r="BVN167" s="4"/>
      <c r="BVO167" s="4"/>
      <c r="BVP167" s="4"/>
      <c r="BVQ167" s="4"/>
      <c r="BVR167" s="4"/>
      <c r="BVS167" s="4"/>
      <c r="BVT167" s="4"/>
      <c r="BVU167" s="4"/>
      <c r="BVV167" s="4"/>
      <c r="BVW167" s="4"/>
      <c r="BVX167" s="4"/>
      <c r="BVY167" s="4"/>
      <c r="BVZ167" s="4"/>
      <c r="BWA167" s="4"/>
      <c r="BWB167" s="4"/>
      <c r="BWC167" s="4"/>
      <c r="BWD167" s="4"/>
      <c r="BWE167" s="4"/>
      <c r="BWF167" s="4"/>
      <c r="BWG167" s="4"/>
      <c r="BWH167" s="4"/>
      <c r="BWI167" s="4"/>
      <c r="BWJ167" s="4"/>
      <c r="BWK167" s="4"/>
      <c r="BWL167" s="4"/>
      <c r="BWM167" s="4"/>
      <c r="BWN167" s="4"/>
      <c r="BWO167" s="4"/>
      <c r="BWP167" s="4"/>
      <c r="BWQ167" s="4"/>
      <c r="BWR167" s="4"/>
      <c r="BWS167" s="4"/>
      <c r="BWT167" s="4"/>
      <c r="BWU167" s="4"/>
      <c r="BWV167" s="4"/>
      <c r="BWW167" s="4"/>
      <c r="BWX167" s="4"/>
      <c r="BWY167" s="4"/>
      <c r="BWZ167" s="4"/>
      <c r="BXA167" s="4"/>
      <c r="BXB167" s="4"/>
      <c r="BXC167" s="4"/>
      <c r="BXD167" s="4"/>
      <c r="BXE167" s="4"/>
      <c r="BXF167" s="4"/>
      <c r="BXG167" s="4"/>
      <c r="BXH167" s="4"/>
      <c r="BXI167" s="4"/>
      <c r="BXJ167" s="4"/>
      <c r="BXK167" s="4"/>
      <c r="BXL167" s="4"/>
      <c r="BXM167" s="4"/>
      <c r="BXN167" s="4"/>
      <c r="BXO167" s="4"/>
      <c r="BXP167" s="4"/>
      <c r="BXQ167" s="4"/>
      <c r="BXR167" s="4"/>
      <c r="BXS167" s="4"/>
      <c r="BXT167" s="4"/>
      <c r="BXU167" s="4"/>
      <c r="BXV167" s="4"/>
      <c r="BXW167" s="4"/>
      <c r="BXX167" s="4"/>
      <c r="BXY167" s="4"/>
      <c r="BXZ167" s="4"/>
      <c r="BYA167" s="4"/>
      <c r="BYB167" s="4"/>
      <c r="BYC167" s="4"/>
      <c r="BYD167" s="4"/>
      <c r="BYE167" s="4"/>
      <c r="BYF167" s="4"/>
      <c r="BYG167" s="4"/>
      <c r="BYH167" s="4"/>
      <c r="BYI167" s="4"/>
      <c r="BYJ167" s="4"/>
      <c r="BYK167" s="4"/>
      <c r="BYL167" s="4"/>
      <c r="BYM167" s="4"/>
      <c r="BYN167" s="4"/>
      <c r="BYO167" s="4"/>
      <c r="BYP167" s="4"/>
      <c r="BYQ167" s="4"/>
      <c r="BYR167" s="4"/>
      <c r="BYS167" s="4"/>
      <c r="BYT167" s="4"/>
      <c r="BYU167" s="4"/>
      <c r="BYV167" s="4"/>
      <c r="BYW167" s="4"/>
      <c r="BYX167" s="4"/>
      <c r="BYY167" s="4"/>
      <c r="BYZ167" s="4"/>
      <c r="BZA167" s="4"/>
      <c r="BZB167" s="4"/>
      <c r="BZC167" s="4"/>
      <c r="BZD167" s="4"/>
      <c r="BZE167" s="4"/>
      <c r="BZF167" s="4"/>
      <c r="BZG167" s="4"/>
      <c r="BZH167" s="4"/>
      <c r="BZI167" s="4"/>
      <c r="BZJ167" s="4"/>
      <c r="BZK167" s="4"/>
      <c r="BZL167" s="4"/>
      <c r="BZM167" s="4"/>
      <c r="BZN167" s="4"/>
      <c r="BZO167" s="4"/>
      <c r="BZP167" s="4"/>
      <c r="BZQ167" s="4"/>
      <c r="BZR167" s="4"/>
      <c r="BZS167" s="4"/>
      <c r="BZT167" s="4"/>
      <c r="BZU167" s="4"/>
      <c r="BZV167" s="4"/>
      <c r="BZW167" s="4"/>
      <c r="BZX167" s="4"/>
      <c r="BZY167" s="4"/>
      <c r="BZZ167" s="4"/>
      <c r="CAA167" s="4"/>
      <c r="CAB167" s="4"/>
      <c r="CAC167" s="4"/>
      <c r="CAD167" s="4"/>
      <c r="CAE167" s="4"/>
      <c r="CAF167" s="4"/>
      <c r="CAG167" s="4"/>
      <c r="CAH167" s="4"/>
      <c r="CAI167" s="4"/>
      <c r="CAJ167" s="4"/>
      <c r="CAK167" s="4"/>
      <c r="CAL167" s="4"/>
      <c r="CAM167" s="4"/>
      <c r="CAN167" s="4"/>
      <c r="CAO167" s="4"/>
      <c r="CAP167" s="4"/>
      <c r="CAQ167" s="4"/>
      <c r="CAR167" s="4"/>
      <c r="CAS167" s="4"/>
      <c r="CAT167" s="4"/>
      <c r="CAU167" s="4"/>
      <c r="CAV167" s="4"/>
      <c r="CAW167" s="4"/>
      <c r="CAX167" s="4"/>
      <c r="CAY167" s="4"/>
      <c r="CAZ167" s="4"/>
      <c r="CBA167" s="4"/>
      <c r="CBB167" s="4"/>
      <c r="CBC167" s="4"/>
      <c r="CBD167" s="4"/>
      <c r="CBE167" s="4"/>
      <c r="CBF167" s="4"/>
      <c r="CBG167" s="4"/>
      <c r="CBH167" s="4"/>
      <c r="CBI167" s="4"/>
      <c r="CBJ167" s="4"/>
      <c r="CBK167" s="4"/>
      <c r="CBL167" s="4"/>
      <c r="CBM167" s="4"/>
      <c r="CBN167" s="4"/>
      <c r="CBO167" s="4"/>
      <c r="CBP167" s="4"/>
      <c r="CBQ167" s="4"/>
      <c r="CBR167" s="4"/>
      <c r="CBS167" s="4"/>
      <c r="CBT167" s="4"/>
      <c r="CBU167" s="4"/>
      <c r="CBV167" s="4"/>
      <c r="CBW167" s="4"/>
      <c r="CBX167" s="4"/>
      <c r="CBY167" s="4"/>
      <c r="CBZ167" s="4"/>
      <c r="CCA167" s="4"/>
      <c r="CCB167" s="4"/>
      <c r="CCC167" s="4"/>
      <c r="CCD167" s="4"/>
      <c r="CCE167" s="4"/>
      <c r="CCF167" s="4"/>
      <c r="CCG167" s="4"/>
      <c r="CCH167" s="4"/>
      <c r="CCI167" s="4"/>
      <c r="CCJ167" s="4"/>
      <c r="CCK167" s="4"/>
      <c r="CCL167" s="4"/>
      <c r="CCM167" s="4"/>
      <c r="CCN167" s="4"/>
      <c r="CCO167" s="4"/>
      <c r="CCP167" s="4"/>
      <c r="CCQ167" s="4"/>
      <c r="CCR167" s="4"/>
      <c r="CCS167" s="4"/>
      <c r="CCT167" s="4"/>
      <c r="CCU167" s="4"/>
      <c r="CCV167" s="4"/>
      <c r="CCW167" s="4"/>
      <c r="CCX167" s="4"/>
      <c r="CCY167" s="4"/>
      <c r="CCZ167" s="4"/>
      <c r="CDA167" s="4"/>
      <c r="CDB167" s="4"/>
      <c r="CDC167" s="4"/>
      <c r="CDD167" s="4"/>
      <c r="CDE167" s="4"/>
      <c r="CDF167" s="4"/>
      <c r="CDG167" s="4"/>
      <c r="CDH167" s="4"/>
      <c r="CDI167" s="4"/>
      <c r="CDJ167" s="4"/>
      <c r="CDK167" s="4"/>
      <c r="CDL167" s="4"/>
      <c r="CDM167" s="4"/>
      <c r="CDN167" s="4"/>
      <c r="CDO167" s="4"/>
      <c r="CDP167" s="4"/>
      <c r="CDQ167" s="4"/>
      <c r="CDR167" s="4"/>
      <c r="CDS167" s="4"/>
      <c r="CDT167" s="4"/>
      <c r="CDU167" s="4"/>
      <c r="CDV167" s="4"/>
      <c r="CDW167" s="4"/>
      <c r="CDX167" s="4"/>
      <c r="CDY167" s="4"/>
      <c r="CDZ167" s="4"/>
      <c r="CEA167" s="4"/>
      <c r="CEB167" s="4"/>
      <c r="CEC167" s="4"/>
      <c r="CED167" s="4"/>
      <c r="CEE167" s="4"/>
      <c r="CEF167" s="4"/>
      <c r="CEG167" s="4"/>
      <c r="CEH167" s="4"/>
      <c r="CEI167" s="4"/>
      <c r="CEJ167" s="4"/>
      <c r="CEK167" s="4"/>
      <c r="CEL167" s="4"/>
      <c r="CEM167" s="4"/>
      <c r="CEN167" s="4"/>
      <c r="CEO167" s="4"/>
      <c r="CEP167" s="4"/>
      <c r="CEQ167" s="4"/>
      <c r="CER167" s="4"/>
      <c r="CES167" s="4"/>
      <c r="CET167" s="4"/>
      <c r="CEU167" s="4"/>
      <c r="CEV167" s="4"/>
      <c r="CEW167" s="4"/>
      <c r="CEX167" s="4"/>
      <c r="CEY167" s="4"/>
      <c r="CEZ167" s="4"/>
      <c r="CFA167" s="4"/>
      <c r="CFB167" s="4"/>
      <c r="CFC167" s="4"/>
      <c r="CFD167" s="4"/>
      <c r="CFE167" s="4"/>
      <c r="CFF167" s="4"/>
      <c r="CFG167" s="4"/>
      <c r="CFH167" s="4"/>
      <c r="CFI167" s="4"/>
      <c r="CFJ167" s="4"/>
      <c r="CFK167" s="4"/>
      <c r="CFL167" s="4"/>
      <c r="CFM167" s="4"/>
      <c r="CFN167" s="4"/>
      <c r="CFO167" s="4"/>
      <c r="CFP167" s="4"/>
      <c r="CFQ167" s="4"/>
      <c r="CFR167" s="4"/>
      <c r="CFS167" s="4"/>
      <c r="CFT167" s="4"/>
      <c r="CFU167" s="4"/>
      <c r="CFV167" s="4"/>
      <c r="CFW167" s="4"/>
      <c r="CFX167" s="4"/>
      <c r="CFY167" s="4"/>
      <c r="CFZ167" s="4"/>
      <c r="CGA167" s="4"/>
      <c r="CGB167" s="4"/>
      <c r="CGC167" s="4"/>
      <c r="CGD167" s="4"/>
      <c r="CGE167" s="4"/>
      <c r="CGF167" s="4"/>
      <c r="CGG167" s="4"/>
      <c r="CGH167" s="4"/>
      <c r="CGI167" s="4"/>
      <c r="CGJ167" s="4"/>
      <c r="CGK167" s="4"/>
      <c r="CGL167" s="4"/>
      <c r="CGM167" s="4"/>
      <c r="CGN167" s="4"/>
      <c r="CGO167" s="4"/>
      <c r="CGP167" s="4"/>
      <c r="CGQ167" s="4"/>
      <c r="CGR167" s="4"/>
      <c r="CGS167" s="4"/>
      <c r="CGT167" s="4"/>
      <c r="CGU167" s="4"/>
      <c r="CGV167" s="4"/>
      <c r="CGW167" s="4"/>
      <c r="CGX167" s="4"/>
      <c r="CGY167" s="4"/>
      <c r="CGZ167" s="4"/>
      <c r="CHA167" s="4"/>
      <c r="CHB167" s="4"/>
      <c r="CHC167" s="4"/>
      <c r="CHD167" s="4"/>
      <c r="CHE167" s="4"/>
      <c r="CHF167" s="4"/>
      <c r="CHG167" s="4"/>
      <c r="CHH167" s="4"/>
      <c r="CHI167" s="4"/>
      <c r="CHJ167" s="4"/>
      <c r="CHK167" s="4"/>
      <c r="CHL167" s="4"/>
      <c r="CHM167" s="4"/>
      <c r="CHN167" s="4"/>
      <c r="CHO167" s="4"/>
      <c r="CHP167" s="4"/>
      <c r="CHQ167" s="4"/>
      <c r="CHR167" s="4"/>
      <c r="CHS167" s="4"/>
      <c r="CHT167" s="4"/>
      <c r="CHU167" s="4"/>
      <c r="CHV167" s="4"/>
      <c r="CHW167" s="4"/>
      <c r="CHX167" s="4"/>
      <c r="CHY167" s="4"/>
      <c r="CHZ167" s="4"/>
      <c r="CIA167" s="4"/>
      <c r="CIB167" s="4"/>
      <c r="CIC167" s="4"/>
      <c r="CID167" s="4"/>
      <c r="CIE167" s="4"/>
      <c r="CIF167" s="4"/>
      <c r="CIG167" s="4"/>
      <c r="CIH167" s="4"/>
      <c r="CII167" s="4"/>
      <c r="CIJ167" s="4"/>
      <c r="CIK167" s="4"/>
      <c r="CIL167" s="4"/>
      <c r="CIM167" s="4"/>
      <c r="CIN167" s="4"/>
      <c r="CIO167" s="4"/>
      <c r="CIP167" s="4"/>
      <c r="CIQ167" s="4"/>
      <c r="CIR167" s="4"/>
      <c r="CIS167" s="4"/>
      <c r="CIT167" s="4"/>
      <c r="CIU167" s="4"/>
      <c r="CIV167" s="4"/>
      <c r="CIW167" s="4"/>
      <c r="CIX167" s="4"/>
      <c r="CIY167" s="4"/>
      <c r="CIZ167" s="4"/>
      <c r="CJA167" s="4"/>
      <c r="CJB167" s="4"/>
      <c r="CJC167" s="4"/>
      <c r="CJD167" s="4"/>
      <c r="CJE167" s="4"/>
      <c r="CJF167" s="4"/>
      <c r="CJG167" s="4"/>
      <c r="CJH167" s="4"/>
      <c r="CJI167" s="4"/>
      <c r="CJJ167" s="4"/>
      <c r="CJK167" s="4"/>
      <c r="CJL167" s="4"/>
      <c r="CJM167" s="4"/>
      <c r="CJN167" s="4"/>
      <c r="CJO167" s="4"/>
      <c r="CJP167" s="4"/>
      <c r="CJQ167" s="4"/>
      <c r="CJR167" s="4"/>
      <c r="CJS167" s="4"/>
      <c r="CJT167" s="4"/>
      <c r="CJU167" s="4"/>
      <c r="CJV167" s="4"/>
      <c r="CJW167" s="4"/>
      <c r="CJX167" s="4"/>
      <c r="CJY167" s="4"/>
      <c r="CJZ167" s="4"/>
      <c r="CKA167" s="4"/>
      <c r="CKB167" s="4"/>
      <c r="CKC167" s="4"/>
      <c r="CKD167" s="4"/>
      <c r="CKE167" s="4"/>
      <c r="CKF167" s="4"/>
      <c r="CKG167" s="4"/>
      <c r="CKH167" s="4"/>
      <c r="CKI167" s="4"/>
      <c r="CKJ167" s="4"/>
      <c r="CKK167" s="4"/>
      <c r="CKL167" s="4"/>
      <c r="CKM167" s="4"/>
      <c r="CKN167" s="4"/>
      <c r="CKO167" s="4"/>
      <c r="CKP167" s="4"/>
      <c r="CKQ167" s="4"/>
      <c r="CKR167" s="4"/>
      <c r="CKS167" s="4"/>
      <c r="CKT167" s="4"/>
      <c r="CKU167" s="4"/>
      <c r="CKV167" s="4"/>
      <c r="CKW167" s="4"/>
      <c r="CKX167" s="4"/>
      <c r="CKY167" s="4"/>
      <c r="CKZ167" s="4"/>
      <c r="CLA167" s="4"/>
      <c r="CLB167" s="4"/>
      <c r="CLC167" s="4"/>
      <c r="CLD167" s="4"/>
      <c r="CLE167" s="4"/>
      <c r="CLF167" s="4"/>
      <c r="CLG167" s="4"/>
      <c r="CLH167" s="4"/>
      <c r="CLI167" s="4"/>
      <c r="CLJ167" s="4"/>
      <c r="CLK167" s="4"/>
      <c r="CLL167" s="4"/>
      <c r="CLM167" s="4"/>
      <c r="CLN167" s="4"/>
      <c r="CLO167" s="4"/>
      <c r="CLP167" s="4"/>
      <c r="CLQ167" s="4"/>
      <c r="CLR167" s="4"/>
      <c r="CLS167" s="4"/>
      <c r="CLT167" s="4"/>
      <c r="CLU167" s="4"/>
      <c r="CLV167" s="4"/>
      <c r="CLW167" s="4"/>
      <c r="CLX167" s="4"/>
      <c r="CLY167" s="4"/>
      <c r="CLZ167" s="4"/>
      <c r="CMA167" s="4"/>
      <c r="CMB167" s="4"/>
      <c r="CMC167" s="4"/>
      <c r="CMD167" s="4"/>
      <c r="CME167" s="4"/>
      <c r="CMF167" s="4"/>
      <c r="CMG167" s="4"/>
      <c r="CMH167" s="4"/>
      <c r="CMI167" s="4"/>
      <c r="CMJ167" s="4"/>
      <c r="CMK167" s="4"/>
      <c r="CML167" s="4"/>
      <c r="CMM167" s="4"/>
      <c r="CMN167" s="4"/>
      <c r="CMO167" s="4"/>
      <c r="CMP167" s="4"/>
      <c r="CMQ167" s="4"/>
      <c r="CMR167" s="4"/>
      <c r="CMS167" s="4"/>
      <c r="CMT167" s="4"/>
      <c r="CMU167" s="4"/>
      <c r="CMV167" s="4"/>
      <c r="CMW167" s="4"/>
      <c r="CMX167" s="4"/>
      <c r="CMY167" s="4"/>
      <c r="CMZ167" s="4"/>
      <c r="CNA167" s="4"/>
      <c r="CNB167" s="4"/>
      <c r="CNC167" s="4"/>
      <c r="CND167" s="4"/>
      <c r="CNE167" s="4"/>
      <c r="CNF167" s="4"/>
      <c r="CNG167" s="4"/>
      <c r="CNH167" s="4"/>
      <c r="CNI167" s="4"/>
      <c r="CNJ167" s="4"/>
      <c r="CNK167" s="4"/>
      <c r="CNL167" s="4"/>
      <c r="CNM167" s="4"/>
      <c r="CNN167" s="4"/>
      <c r="CNO167" s="4"/>
      <c r="CNP167" s="4"/>
      <c r="CNQ167" s="4"/>
      <c r="CNR167" s="4"/>
      <c r="CNS167" s="4"/>
      <c r="CNT167" s="4"/>
      <c r="CNU167" s="4"/>
      <c r="CNV167" s="4"/>
      <c r="CNW167" s="4"/>
      <c r="CNX167" s="4"/>
      <c r="CNY167" s="4"/>
      <c r="CNZ167" s="4"/>
      <c r="COA167" s="4"/>
      <c r="COB167" s="4"/>
      <c r="COC167" s="4"/>
      <c r="COD167" s="4"/>
      <c r="COE167" s="4"/>
      <c r="COF167" s="4"/>
      <c r="COG167" s="4"/>
      <c r="COH167" s="4"/>
      <c r="COI167" s="4"/>
      <c r="COJ167" s="4"/>
      <c r="COK167" s="4"/>
      <c r="COL167" s="4"/>
      <c r="COM167" s="4"/>
      <c r="CON167" s="4"/>
      <c r="COO167" s="4"/>
      <c r="COP167" s="4"/>
      <c r="COQ167" s="4"/>
      <c r="COR167" s="4"/>
      <c r="COS167" s="4"/>
      <c r="COT167" s="4"/>
      <c r="COU167" s="4"/>
      <c r="COV167" s="4"/>
      <c r="COW167" s="4"/>
      <c r="COX167" s="4"/>
      <c r="COY167" s="4"/>
      <c r="COZ167" s="4"/>
      <c r="CPA167" s="4"/>
      <c r="CPB167" s="4"/>
      <c r="CPC167" s="4"/>
      <c r="CPD167" s="4"/>
      <c r="CPE167" s="4"/>
      <c r="CPF167" s="4"/>
      <c r="CPG167" s="4"/>
      <c r="CPH167" s="4"/>
      <c r="CPI167" s="4"/>
      <c r="CPJ167" s="4"/>
      <c r="CPK167" s="4"/>
      <c r="CPL167" s="4"/>
      <c r="CPM167" s="4"/>
      <c r="CPN167" s="4"/>
      <c r="CPO167" s="4"/>
      <c r="CPP167" s="4"/>
      <c r="CPQ167" s="4"/>
      <c r="CPR167" s="4"/>
      <c r="CPS167" s="4"/>
      <c r="CPT167" s="4"/>
      <c r="CPU167" s="4"/>
      <c r="CPV167" s="4"/>
      <c r="CPW167" s="4"/>
      <c r="CPX167" s="4"/>
      <c r="CPY167" s="4"/>
      <c r="CPZ167" s="4"/>
      <c r="CQA167" s="4"/>
      <c r="CQB167" s="4"/>
      <c r="CQC167" s="4"/>
      <c r="CQD167" s="4"/>
      <c r="CQE167" s="4"/>
      <c r="CQF167" s="4"/>
      <c r="CQG167" s="4"/>
      <c r="CQH167" s="4"/>
      <c r="CQI167" s="4"/>
      <c r="CQJ167" s="4"/>
      <c r="CQK167" s="4"/>
      <c r="CQL167" s="4"/>
      <c r="CQM167" s="4"/>
      <c r="CQN167" s="4"/>
      <c r="CQO167" s="4"/>
      <c r="CQP167" s="4"/>
      <c r="CQQ167" s="4"/>
      <c r="CQR167" s="4"/>
      <c r="CQS167" s="4"/>
      <c r="CQT167" s="4"/>
      <c r="CQU167" s="4"/>
      <c r="CQV167" s="4"/>
      <c r="CQW167" s="4"/>
      <c r="CQX167" s="4"/>
      <c r="CQY167" s="4"/>
      <c r="CQZ167" s="4"/>
      <c r="CRA167" s="4"/>
      <c r="CRB167" s="4"/>
      <c r="CRC167" s="4"/>
      <c r="CRD167" s="4"/>
      <c r="CRE167" s="4"/>
      <c r="CRF167" s="4"/>
      <c r="CRG167" s="4"/>
      <c r="CRH167" s="4"/>
      <c r="CRI167" s="4"/>
      <c r="CRJ167" s="4"/>
      <c r="CRK167" s="4"/>
      <c r="CRL167" s="4"/>
      <c r="CRM167" s="4"/>
      <c r="CRN167" s="4"/>
      <c r="CRO167" s="4"/>
      <c r="CRP167" s="4"/>
      <c r="CRQ167" s="4"/>
      <c r="CRR167" s="4"/>
      <c r="CRS167" s="4"/>
      <c r="CRT167" s="4"/>
      <c r="CRU167" s="4"/>
      <c r="CRV167" s="4"/>
      <c r="CRW167" s="4"/>
      <c r="CRX167" s="4"/>
      <c r="CRY167" s="4"/>
      <c r="CRZ167" s="4"/>
      <c r="CSA167" s="4"/>
      <c r="CSB167" s="4"/>
      <c r="CSC167" s="4"/>
      <c r="CSD167" s="4"/>
      <c r="CSE167" s="4"/>
      <c r="CSF167" s="4"/>
      <c r="CSG167" s="4"/>
      <c r="CSH167" s="4"/>
      <c r="CSI167" s="4"/>
      <c r="CSJ167" s="4"/>
      <c r="CSK167" s="4"/>
      <c r="CSL167" s="4"/>
      <c r="CSM167" s="4"/>
      <c r="CSN167" s="4"/>
      <c r="CSO167" s="4"/>
      <c r="CSP167" s="4"/>
      <c r="CSQ167" s="4"/>
      <c r="CSR167" s="4"/>
      <c r="CSS167" s="4"/>
      <c r="CST167" s="4"/>
      <c r="CSU167" s="4"/>
      <c r="CSV167" s="4"/>
      <c r="CSW167" s="4"/>
      <c r="CSX167" s="4"/>
      <c r="CSY167" s="4"/>
      <c r="CSZ167" s="4"/>
      <c r="CTA167" s="4"/>
      <c r="CTB167" s="4"/>
      <c r="CTC167" s="4"/>
      <c r="CTD167" s="4"/>
      <c r="CTE167" s="4"/>
      <c r="CTF167" s="4"/>
      <c r="CTG167" s="4"/>
      <c r="CTH167" s="4"/>
      <c r="CTI167" s="4"/>
      <c r="CTJ167" s="4"/>
      <c r="CTK167" s="4"/>
      <c r="CTL167" s="4"/>
      <c r="CTM167" s="4"/>
      <c r="CTN167" s="4"/>
      <c r="CTO167" s="4"/>
      <c r="CTP167" s="4"/>
      <c r="CTQ167" s="4"/>
      <c r="CTR167" s="4"/>
      <c r="CTS167" s="4"/>
      <c r="CTT167" s="4"/>
      <c r="CTU167" s="4"/>
      <c r="CTV167" s="4"/>
      <c r="CTW167" s="4"/>
      <c r="CTX167" s="4"/>
      <c r="CTY167" s="4"/>
      <c r="CTZ167" s="4"/>
      <c r="CUA167" s="4"/>
      <c r="CUB167" s="4"/>
      <c r="CUC167" s="4"/>
      <c r="CUD167" s="4"/>
      <c r="CUE167" s="4"/>
      <c r="CUF167" s="4"/>
      <c r="CUG167" s="4"/>
      <c r="CUH167" s="4"/>
      <c r="CUI167" s="4"/>
      <c r="CUJ167" s="4"/>
      <c r="CUK167" s="4"/>
      <c r="CUL167" s="4"/>
      <c r="CUM167" s="4"/>
      <c r="CUN167" s="4"/>
      <c r="CUO167" s="4"/>
      <c r="CUP167" s="4"/>
      <c r="CUQ167" s="4"/>
      <c r="CUR167" s="4"/>
      <c r="CUS167" s="4"/>
      <c r="CUT167" s="4"/>
      <c r="CUU167" s="4"/>
      <c r="CUV167" s="4"/>
      <c r="CUW167" s="4"/>
      <c r="CUX167" s="4"/>
      <c r="CUY167" s="4"/>
      <c r="CUZ167" s="4"/>
      <c r="CVA167" s="4"/>
      <c r="CVB167" s="4"/>
      <c r="CVC167" s="4"/>
      <c r="CVD167" s="4"/>
      <c r="CVE167" s="4"/>
      <c r="CVF167" s="4"/>
      <c r="CVG167" s="4"/>
      <c r="CVH167" s="4"/>
      <c r="CVI167" s="4"/>
      <c r="CVJ167" s="4"/>
      <c r="CVK167" s="4"/>
      <c r="CVL167" s="4"/>
      <c r="CVM167" s="4"/>
      <c r="CVN167" s="4"/>
      <c r="CVO167" s="4"/>
      <c r="CVP167" s="4"/>
      <c r="CVQ167" s="4"/>
      <c r="CVR167" s="4"/>
      <c r="CVS167" s="4"/>
      <c r="CVT167" s="4"/>
      <c r="CVU167" s="4"/>
      <c r="CVV167" s="4"/>
      <c r="CVW167" s="4"/>
      <c r="CVX167" s="4"/>
      <c r="CVY167" s="4"/>
      <c r="CVZ167" s="4"/>
      <c r="CWA167" s="4"/>
      <c r="CWB167" s="4"/>
      <c r="CWC167" s="4"/>
      <c r="CWD167" s="4"/>
      <c r="CWE167" s="4"/>
      <c r="CWF167" s="4"/>
      <c r="CWG167" s="4"/>
      <c r="CWH167" s="4"/>
      <c r="CWI167" s="4"/>
      <c r="CWJ167" s="4"/>
      <c r="CWK167" s="4"/>
      <c r="CWL167" s="4"/>
      <c r="CWM167" s="4"/>
      <c r="CWN167" s="4"/>
      <c r="CWO167" s="4"/>
      <c r="CWP167" s="4"/>
      <c r="CWQ167" s="4"/>
      <c r="CWR167" s="4"/>
      <c r="CWS167" s="4"/>
      <c r="CWT167" s="4"/>
      <c r="CWU167" s="4"/>
      <c r="CWV167" s="4"/>
      <c r="CWW167" s="4"/>
      <c r="CWX167" s="4"/>
      <c r="CWY167" s="4"/>
      <c r="CWZ167" s="4"/>
      <c r="CXA167" s="4"/>
      <c r="CXB167" s="4"/>
      <c r="CXC167" s="4"/>
      <c r="CXD167" s="4"/>
      <c r="CXE167" s="4"/>
      <c r="CXF167" s="4"/>
      <c r="CXG167" s="4"/>
      <c r="CXH167" s="4"/>
      <c r="CXI167" s="4"/>
      <c r="CXJ167" s="4"/>
      <c r="CXK167" s="4"/>
      <c r="CXL167" s="4"/>
      <c r="CXM167" s="4"/>
      <c r="CXN167" s="4"/>
      <c r="CXO167" s="4"/>
      <c r="CXP167" s="4"/>
      <c r="CXQ167" s="4"/>
      <c r="CXR167" s="4"/>
      <c r="CXS167" s="4"/>
      <c r="CXT167" s="4"/>
      <c r="CXU167" s="4"/>
      <c r="CXV167" s="4"/>
      <c r="CXW167" s="4"/>
      <c r="CXX167" s="4"/>
      <c r="CXY167" s="4"/>
      <c r="CXZ167" s="4"/>
      <c r="CYA167" s="4"/>
      <c r="CYB167" s="4"/>
      <c r="CYC167" s="4"/>
      <c r="CYD167" s="4"/>
      <c r="CYE167" s="4"/>
      <c r="CYF167" s="4"/>
      <c r="CYG167" s="4"/>
      <c r="CYH167" s="4"/>
      <c r="CYI167" s="4"/>
      <c r="CYJ167" s="4"/>
      <c r="CYK167" s="4"/>
      <c r="CYL167" s="4"/>
      <c r="CYM167" s="4"/>
      <c r="CYN167" s="4"/>
      <c r="CYO167" s="4"/>
      <c r="CYP167" s="4"/>
      <c r="CYQ167" s="4"/>
      <c r="CYR167" s="4"/>
      <c r="CYS167" s="4"/>
      <c r="CYT167" s="4"/>
      <c r="CYU167" s="4"/>
      <c r="CYV167" s="4"/>
      <c r="CYW167" s="4"/>
      <c r="CYX167" s="4"/>
      <c r="CYY167" s="4"/>
      <c r="CYZ167" s="4"/>
      <c r="CZA167" s="4"/>
      <c r="CZB167" s="4"/>
      <c r="CZC167" s="4"/>
      <c r="CZD167" s="4"/>
      <c r="CZE167" s="4"/>
      <c r="CZF167" s="4"/>
      <c r="CZG167" s="4"/>
      <c r="CZH167" s="4"/>
      <c r="CZI167" s="4"/>
      <c r="CZJ167" s="4"/>
      <c r="CZK167" s="4"/>
      <c r="CZL167" s="4"/>
      <c r="CZM167" s="4"/>
      <c r="CZN167" s="4"/>
      <c r="CZO167" s="4"/>
      <c r="CZP167" s="4"/>
      <c r="CZQ167" s="4"/>
      <c r="CZR167" s="4"/>
      <c r="CZS167" s="4"/>
      <c r="CZT167" s="4"/>
      <c r="CZU167" s="4"/>
      <c r="CZV167" s="4"/>
      <c r="CZW167" s="4"/>
      <c r="CZX167" s="4"/>
      <c r="CZY167" s="4"/>
      <c r="CZZ167" s="4"/>
      <c r="DAA167" s="4"/>
      <c r="DAB167" s="4"/>
      <c r="DAC167" s="4"/>
      <c r="DAD167" s="4"/>
      <c r="DAE167" s="4"/>
      <c r="DAF167" s="4"/>
      <c r="DAG167" s="4"/>
      <c r="DAH167" s="4"/>
      <c r="DAI167" s="4"/>
      <c r="DAJ167" s="4"/>
      <c r="DAK167" s="4"/>
      <c r="DAL167" s="4"/>
      <c r="DAM167" s="4"/>
      <c r="DAN167" s="4"/>
      <c r="DAO167" s="4"/>
      <c r="DAP167" s="4"/>
      <c r="DAQ167" s="4"/>
      <c r="DAR167" s="4"/>
      <c r="DAS167" s="4"/>
      <c r="DAT167" s="4"/>
      <c r="DAU167" s="4"/>
      <c r="DAV167" s="4"/>
      <c r="DAW167" s="4"/>
      <c r="DAX167" s="4"/>
      <c r="DAY167" s="4"/>
      <c r="DAZ167" s="4"/>
      <c r="DBA167" s="4"/>
      <c r="DBB167" s="4"/>
      <c r="DBC167" s="4"/>
      <c r="DBD167" s="4"/>
      <c r="DBE167" s="4"/>
      <c r="DBF167" s="4"/>
      <c r="DBG167" s="4"/>
      <c r="DBH167" s="4"/>
      <c r="DBI167" s="4"/>
      <c r="DBJ167" s="4"/>
      <c r="DBK167" s="4"/>
      <c r="DBL167" s="4"/>
      <c r="DBM167" s="4"/>
      <c r="DBN167" s="4"/>
      <c r="DBO167" s="4"/>
      <c r="DBP167" s="4"/>
      <c r="DBQ167" s="4"/>
      <c r="DBR167" s="4"/>
      <c r="DBS167" s="4"/>
      <c r="DBT167" s="4"/>
      <c r="DBU167" s="4"/>
      <c r="DBV167" s="4"/>
      <c r="DBW167" s="4"/>
      <c r="DBX167" s="4"/>
      <c r="DBY167" s="4"/>
      <c r="DBZ167" s="4"/>
      <c r="DCA167" s="4"/>
      <c r="DCB167" s="4"/>
      <c r="DCC167" s="4"/>
      <c r="DCD167" s="4"/>
      <c r="DCE167" s="4"/>
      <c r="DCF167" s="4"/>
      <c r="DCG167" s="4"/>
      <c r="DCH167" s="4"/>
      <c r="DCI167" s="4"/>
      <c r="DCJ167" s="4"/>
      <c r="DCK167" s="4"/>
      <c r="DCL167" s="4"/>
      <c r="DCM167" s="4"/>
      <c r="DCN167" s="4"/>
      <c r="DCO167" s="4"/>
      <c r="DCP167" s="4"/>
      <c r="DCQ167" s="4"/>
      <c r="DCR167" s="4"/>
      <c r="DCS167" s="4"/>
      <c r="DCT167" s="4"/>
      <c r="DCU167" s="4"/>
      <c r="DCV167" s="4"/>
      <c r="DCW167" s="4"/>
      <c r="DCX167" s="4"/>
      <c r="DCY167" s="4"/>
      <c r="DCZ167" s="4"/>
      <c r="DDA167" s="4"/>
      <c r="DDB167" s="4"/>
      <c r="DDC167" s="4"/>
      <c r="DDD167" s="4"/>
      <c r="DDE167" s="4"/>
      <c r="DDF167" s="4"/>
      <c r="DDG167" s="4"/>
      <c r="DDH167" s="4"/>
      <c r="DDI167" s="4"/>
      <c r="DDJ167" s="4"/>
      <c r="DDK167" s="4"/>
      <c r="DDL167" s="4"/>
      <c r="DDM167" s="4"/>
      <c r="DDN167" s="4"/>
      <c r="DDO167" s="4"/>
      <c r="DDP167" s="4"/>
      <c r="DDQ167" s="4"/>
      <c r="DDR167" s="4"/>
      <c r="DDS167" s="4"/>
      <c r="DDT167" s="4"/>
      <c r="DDU167" s="4"/>
      <c r="DDV167" s="4"/>
      <c r="DDW167" s="4"/>
      <c r="DDX167" s="4"/>
      <c r="DDY167" s="4"/>
      <c r="DDZ167" s="4"/>
      <c r="DEA167" s="4"/>
      <c r="DEB167" s="4"/>
      <c r="DEC167" s="4"/>
      <c r="DED167" s="4"/>
      <c r="DEE167" s="4"/>
      <c r="DEF167" s="4"/>
      <c r="DEG167" s="4"/>
      <c r="DEH167" s="4"/>
      <c r="DEI167" s="4"/>
      <c r="DEJ167" s="4"/>
      <c r="DEK167" s="4"/>
      <c r="DEL167" s="4"/>
      <c r="DEM167" s="4"/>
      <c r="DEN167" s="4"/>
      <c r="DEO167" s="4"/>
      <c r="DEP167" s="4"/>
      <c r="DEQ167" s="4"/>
      <c r="DER167" s="4"/>
      <c r="DES167" s="4"/>
      <c r="DET167" s="4"/>
      <c r="DEU167" s="4"/>
      <c r="DEV167" s="4"/>
      <c r="DEW167" s="4"/>
      <c r="DEX167" s="4"/>
      <c r="DEY167" s="4"/>
      <c r="DEZ167" s="4"/>
      <c r="DFA167" s="4"/>
      <c r="DFB167" s="4"/>
      <c r="DFC167" s="4"/>
      <c r="DFD167" s="4"/>
      <c r="DFE167" s="4"/>
      <c r="DFF167" s="4"/>
      <c r="DFG167" s="4"/>
      <c r="DFH167" s="4"/>
      <c r="DFI167" s="4"/>
      <c r="DFJ167" s="4"/>
      <c r="DFK167" s="4"/>
      <c r="DFL167" s="4"/>
      <c r="DFM167" s="4"/>
      <c r="DFN167" s="4"/>
      <c r="DFO167" s="4"/>
      <c r="DFP167" s="4"/>
      <c r="DFQ167" s="4"/>
      <c r="DFR167" s="4"/>
      <c r="DFS167" s="4"/>
      <c r="DFT167" s="4"/>
      <c r="DFU167" s="4"/>
      <c r="DFV167" s="4"/>
      <c r="DFW167" s="4"/>
      <c r="DFX167" s="4"/>
      <c r="DFY167" s="4"/>
      <c r="DFZ167" s="4"/>
      <c r="DGA167" s="4"/>
      <c r="DGB167" s="4"/>
      <c r="DGC167" s="4"/>
      <c r="DGD167" s="4"/>
      <c r="DGE167" s="4"/>
      <c r="DGF167" s="4"/>
      <c r="DGG167" s="4"/>
      <c r="DGH167" s="4"/>
      <c r="DGI167" s="4"/>
      <c r="DGJ167" s="4"/>
      <c r="DGK167" s="4"/>
      <c r="DGL167" s="4"/>
      <c r="DGM167" s="4"/>
      <c r="DGN167" s="4"/>
      <c r="DGO167" s="4"/>
      <c r="DGP167" s="4"/>
      <c r="DGQ167" s="4"/>
      <c r="DGR167" s="4"/>
      <c r="DGS167" s="4"/>
      <c r="DGT167" s="4"/>
      <c r="DGU167" s="4"/>
      <c r="DGV167" s="4"/>
      <c r="DGW167" s="4"/>
      <c r="DGX167" s="4"/>
      <c r="DGY167" s="4"/>
      <c r="DGZ167" s="4"/>
      <c r="DHA167" s="4"/>
      <c r="DHB167" s="4"/>
      <c r="DHC167" s="4"/>
      <c r="DHD167" s="4"/>
      <c r="DHE167" s="4"/>
      <c r="DHF167" s="4"/>
      <c r="DHG167" s="4"/>
      <c r="DHH167" s="4"/>
      <c r="DHI167" s="4"/>
      <c r="DHJ167" s="4"/>
      <c r="DHK167" s="4"/>
      <c r="DHL167" s="4"/>
      <c r="DHM167" s="4"/>
      <c r="DHN167" s="4"/>
      <c r="DHO167" s="4"/>
      <c r="DHP167" s="4"/>
      <c r="DHQ167" s="4"/>
      <c r="DHR167" s="4"/>
      <c r="DHS167" s="4"/>
      <c r="DHT167" s="4"/>
      <c r="DHU167" s="4"/>
      <c r="DHV167" s="4"/>
      <c r="DHW167" s="4"/>
      <c r="DHX167" s="4"/>
      <c r="DHY167" s="4"/>
      <c r="DHZ167" s="4"/>
      <c r="DIA167" s="4"/>
      <c r="DIB167" s="4"/>
      <c r="DIC167" s="4"/>
      <c r="DID167" s="4"/>
      <c r="DIE167" s="4"/>
      <c r="DIF167" s="4"/>
      <c r="DIG167" s="4"/>
      <c r="DIH167" s="4"/>
      <c r="DII167" s="4"/>
      <c r="DIJ167" s="4"/>
      <c r="DIK167" s="4"/>
      <c r="DIL167" s="4"/>
      <c r="DIM167" s="4"/>
      <c r="DIN167" s="4"/>
      <c r="DIO167" s="4"/>
      <c r="DIP167" s="4"/>
      <c r="DIQ167" s="4"/>
      <c r="DIR167" s="4"/>
      <c r="DIS167" s="4"/>
      <c r="DIT167" s="4"/>
      <c r="DIU167" s="4"/>
      <c r="DIV167" s="4"/>
      <c r="DIW167" s="4"/>
      <c r="DIX167" s="4"/>
      <c r="DIY167" s="4"/>
      <c r="DIZ167" s="4"/>
      <c r="DJA167" s="4"/>
      <c r="DJB167" s="4"/>
      <c r="DJC167" s="4"/>
      <c r="DJD167" s="4"/>
      <c r="DJE167" s="4"/>
      <c r="DJF167" s="4"/>
      <c r="DJG167" s="4"/>
      <c r="DJH167" s="4"/>
      <c r="DJI167" s="4"/>
      <c r="DJJ167" s="4"/>
      <c r="DJK167" s="4"/>
      <c r="DJL167" s="4"/>
      <c r="DJM167" s="4"/>
      <c r="DJN167" s="4"/>
      <c r="DJO167" s="4"/>
      <c r="DJP167" s="4"/>
      <c r="DJQ167" s="4"/>
      <c r="DJR167" s="4"/>
      <c r="DJS167" s="4"/>
      <c r="DJT167" s="4"/>
      <c r="DJU167" s="4"/>
      <c r="DJV167" s="4"/>
      <c r="DJW167" s="4"/>
      <c r="DJX167" s="4"/>
      <c r="DJY167" s="4"/>
      <c r="DJZ167" s="4"/>
      <c r="DKA167" s="4"/>
      <c r="DKB167" s="4"/>
      <c r="DKC167" s="4"/>
      <c r="DKD167" s="4"/>
      <c r="DKE167" s="4"/>
      <c r="DKF167" s="4"/>
      <c r="DKG167" s="4"/>
      <c r="DKH167" s="4"/>
      <c r="DKI167" s="4"/>
      <c r="DKJ167" s="4"/>
      <c r="DKK167" s="4"/>
      <c r="DKL167" s="4"/>
      <c r="DKM167" s="4"/>
      <c r="DKN167" s="4"/>
      <c r="DKO167" s="4"/>
      <c r="DKP167" s="4"/>
      <c r="DKQ167" s="4"/>
      <c r="DKR167" s="4"/>
      <c r="DKS167" s="4"/>
      <c r="DKT167" s="4"/>
      <c r="DKU167" s="4"/>
      <c r="DKV167" s="4"/>
      <c r="DKW167" s="4"/>
      <c r="DKX167" s="4"/>
      <c r="DKY167" s="4"/>
      <c r="DKZ167" s="4"/>
      <c r="DLA167" s="4"/>
      <c r="DLB167" s="4"/>
      <c r="DLC167" s="4"/>
      <c r="DLD167" s="4"/>
      <c r="DLE167" s="4"/>
      <c r="DLF167" s="4"/>
      <c r="DLG167" s="4"/>
      <c r="DLH167" s="4"/>
      <c r="DLI167" s="4"/>
      <c r="DLJ167" s="4"/>
      <c r="DLK167" s="4"/>
      <c r="DLL167" s="4"/>
      <c r="DLM167" s="4"/>
      <c r="DLN167" s="4"/>
      <c r="DLO167" s="4"/>
      <c r="DLP167" s="4"/>
      <c r="DLQ167" s="4"/>
      <c r="DLR167" s="4"/>
      <c r="DLS167" s="4"/>
      <c r="DLT167" s="4"/>
      <c r="DLU167" s="4"/>
      <c r="DLV167" s="4"/>
      <c r="DLW167" s="4"/>
      <c r="DLX167" s="4"/>
      <c r="DLY167" s="4"/>
      <c r="DLZ167" s="4"/>
      <c r="DMA167" s="4"/>
      <c r="DMB167" s="4"/>
      <c r="DMC167" s="4"/>
      <c r="DMD167" s="4"/>
      <c r="DME167" s="4"/>
      <c r="DMF167" s="4"/>
      <c r="DMG167" s="4"/>
      <c r="DMH167" s="4"/>
      <c r="DMI167" s="4"/>
      <c r="DMJ167" s="4"/>
      <c r="DMK167" s="4"/>
      <c r="DML167" s="4"/>
      <c r="DMM167" s="4"/>
      <c r="DMN167" s="4"/>
      <c r="DMO167" s="4"/>
      <c r="DMP167" s="4"/>
      <c r="DMQ167" s="4"/>
      <c r="DMR167" s="4"/>
      <c r="DMS167" s="4"/>
      <c r="DMT167" s="4"/>
      <c r="DMU167" s="4"/>
      <c r="DMV167" s="4"/>
      <c r="DMW167" s="4"/>
      <c r="DMX167" s="4"/>
      <c r="DMY167" s="4"/>
      <c r="DMZ167" s="4"/>
      <c r="DNA167" s="4"/>
      <c r="DNB167" s="4"/>
      <c r="DNC167" s="4"/>
      <c r="DND167" s="4"/>
      <c r="DNE167" s="4"/>
      <c r="DNF167" s="4"/>
      <c r="DNG167" s="4"/>
      <c r="DNH167" s="4"/>
      <c r="DNI167" s="4"/>
      <c r="DNJ167" s="4"/>
      <c r="DNK167" s="4"/>
      <c r="DNL167" s="4"/>
      <c r="DNM167" s="4"/>
      <c r="DNN167" s="4"/>
      <c r="DNO167" s="4"/>
      <c r="DNP167" s="4"/>
      <c r="DNQ167" s="4"/>
      <c r="DNR167" s="4"/>
      <c r="DNS167" s="4"/>
      <c r="DNT167" s="4"/>
      <c r="DNU167" s="4"/>
      <c r="DNV167" s="4"/>
      <c r="DNW167" s="4"/>
      <c r="DNX167" s="4"/>
      <c r="DNY167" s="4"/>
      <c r="DNZ167" s="4"/>
      <c r="DOA167" s="4"/>
      <c r="DOB167" s="4"/>
      <c r="DOC167" s="4"/>
      <c r="DOD167" s="4"/>
      <c r="DOE167" s="4"/>
      <c r="DOF167" s="4"/>
      <c r="DOG167" s="4"/>
      <c r="DOH167" s="4"/>
      <c r="DOI167" s="4"/>
      <c r="DOJ167" s="4"/>
      <c r="DOK167" s="4"/>
      <c r="DOL167" s="4"/>
      <c r="DOM167" s="4"/>
      <c r="DON167" s="4"/>
      <c r="DOO167" s="4"/>
      <c r="DOP167" s="4"/>
      <c r="DOQ167" s="4"/>
      <c r="DOR167" s="4"/>
      <c r="DOS167" s="4"/>
      <c r="DOT167" s="4"/>
      <c r="DOU167" s="4"/>
      <c r="DOV167" s="4"/>
      <c r="DOW167" s="4"/>
      <c r="DOX167" s="4"/>
      <c r="DOY167" s="4"/>
      <c r="DOZ167" s="4"/>
      <c r="DPA167" s="4"/>
      <c r="DPB167" s="4"/>
      <c r="DPC167" s="4"/>
      <c r="DPD167" s="4"/>
      <c r="DPE167" s="4"/>
      <c r="DPF167" s="4"/>
      <c r="DPG167" s="4"/>
      <c r="DPH167" s="4"/>
      <c r="DPI167" s="4"/>
      <c r="DPJ167" s="4"/>
      <c r="DPK167" s="4"/>
      <c r="DPL167" s="4"/>
      <c r="DPM167" s="4"/>
      <c r="DPN167" s="4"/>
      <c r="DPO167" s="4"/>
      <c r="DPP167" s="4"/>
      <c r="DPQ167" s="4"/>
      <c r="DPR167" s="4"/>
      <c r="DPS167" s="4"/>
      <c r="DPT167" s="4"/>
      <c r="DPU167" s="4"/>
      <c r="DPV167" s="4"/>
      <c r="DPW167" s="4"/>
      <c r="DPX167" s="4"/>
      <c r="DPY167" s="4"/>
      <c r="DPZ167" s="4"/>
      <c r="DQA167" s="4"/>
      <c r="DQB167" s="4"/>
      <c r="DQC167" s="4"/>
      <c r="DQD167" s="4"/>
      <c r="DQE167" s="4"/>
      <c r="DQF167" s="4"/>
      <c r="DQG167" s="4"/>
      <c r="DQH167" s="4"/>
      <c r="DQI167" s="4"/>
      <c r="DQJ167" s="4"/>
      <c r="DQK167" s="4"/>
      <c r="DQL167" s="4"/>
      <c r="DQM167" s="4"/>
      <c r="DQN167" s="4"/>
      <c r="DQO167" s="4"/>
      <c r="DQP167" s="4"/>
      <c r="DQQ167" s="4"/>
      <c r="DQR167" s="4"/>
      <c r="DQS167" s="4"/>
      <c r="DQT167" s="4"/>
      <c r="DQU167" s="4"/>
      <c r="DQV167" s="4"/>
      <c r="DQW167" s="4"/>
      <c r="DQX167" s="4"/>
      <c r="DQY167" s="4"/>
      <c r="DQZ167" s="4"/>
      <c r="DRA167" s="4"/>
      <c r="DRB167" s="4"/>
      <c r="DRC167" s="4"/>
      <c r="DRD167" s="4"/>
      <c r="DRE167" s="4"/>
      <c r="DRF167" s="4"/>
      <c r="DRG167" s="4"/>
      <c r="DRH167" s="4"/>
      <c r="DRI167" s="4"/>
      <c r="DRJ167" s="4"/>
      <c r="DRK167" s="4"/>
      <c r="DRL167" s="4"/>
      <c r="DRM167" s="4"/>
      <c r="DRN167" s="4"/>
      <c r="DRO167" s="4"/>
      <c r="DRP167" s="4"/>
      <c r="DRQ167" s="4"/>
      <c r="DRR167" s="4"/>
      <c r="DRS167" s="4"/>
      <c r="DRT167" s="4"/>
      <c r="DRU167" s="4"/>
      <c r="DRV167" s="4"/>
      <c r="DRW167" s="4"/>
      <c r="DRX167" s="4"/>
      <c r="DRY167" s="4"/>
      <c r="DRZ167" s="4"/>
      <c r="DSA167" s="4"/>
      <c r="DSB167" s="4"/>
      <c r="DSC167" s="4"/>
      <c r="DSD167" s="4"/>
      <c r="DSE167" s="4"/>
      <c r="DSF167" s="4"/>
      <c r="DSG167" s="4"/>
      <c r="DSH167" s="4"/>
      <c r="DSI167" s="4"/>
      <c r="DSJ167" s="4"/>
      <c r="DSK167" s="4"/>
      <c r="DSL167" s="4"/>
      <c r="DSM167" s="4"/>
      <c r="DSN167" s="4"/>
      <c r="DSO167" s="4"/>
      <c r="DSP167" s="4"/>
      <c r="DSQ167" s="4"/>
      <c r="DSR167" s="4"/>
      <c r="DSS167" s="4"/>
      <c r="DST167" s="4"/>
      <c r="DSU167" s="4"/>
      <c r="DSV167" s="4"/>
      <c r="DSW167" s="4"/>
      <c r="DSX167" s="4"/>
      <c r="DSY167" s="4"/>
      <c r="DSZ167" s="4"/>
      <c r="DTA167" s="4"/>
      <c r="DTB167" s="4"/>
      <c r="DTC167" s="4"/>
      <c r="DTD167" s="4"/>
      <c r="DTE167" s="4"/>
      <c r="DTF167" s="4"/>
      <c r="DTG167" s="4"/>
      <c r="DTH167" s="4"/>
      <c r="DTI167" s="4"/>
      <c r="DTJ167" s="4"/>
      <c r="DTK167" s="4"/>
      <c r="DTL167" s="4"/>
      <c r="DTM167" s="4"/>
      <c r="DTN167" s="4"/>
      <c r="DTO167" s="4"/>
      <c r="DTP167" s="4"/>
      <c r="DTQ167" s="4"/>
      <c r="DTR167" s="4"/>
      <c r="DTS167" s="4"/>
      <c r="DTT167" s="4"/>
      <c r="DTU167" s="4"/>
      <c r="DTV167" s="4"/>
      <c r="DTW167" s="4"/>
      <c r="DTX167" s="4"/>
      <c r="DTY167" s="4"/>
      <c r="DTZ167" s="4"/>
      <c r="DUA167" s="4"/>
      <c r="DUB167" s="4"/>
      <c r="DUC167" s="4"/>
      <c r="DUD167" s="4"/>
      <c r="DUE167" s="4"/>
      <c r="DUF167" s="4"/>
      <c r="DUG167" s="4"/>
      <c r="DUH167" s="4"/>
      <c r="DUI167" s="4"/>
      <c r="DUJ167" s="4"/>
      <c r="DUK167" s="4"/>
      <c r="DUL167" s="4"/>
      <c r="DUM167" s="4"/>
      <c r="DUN167" s="4"/>
      <c r="DUO167" s="4"/>
      <c r="DUP167" s="4"/>
      <c r="DUQ167" s="4"/>
      <c r="DUR167" s="4"/>
      <c r="DUS167" s="4"/>
      <c r="DUT167" s="4"/>
      <c r="DUU167" s="4"/>
      <c r="DUV167" s="4"/>
      <c r="DUW167" s="4"/>
      <c r="DUX167" s="4"/>
      <c r="DUY167" s="4"/>
      <c r="DUZ167" s="4"/>
      <c r="DVA167" s="4"/>
      <c r="DVB167" s="4"/>
      <c r="DVC167" s="4"/>
      <c r="DVD167" s="4"/>
      <c r="DVE167" s="4"/>
      <c r="DVF167" s="4"/>
      <c r="DVG167" s="4"/>
      <c r="DVH167" s="4"/>
      <c r="DVI167" s="4"/>
      <c r="DVJ167" s="4"/>
      <c r="DVK167" s="4"/>
      <c r="DVL167" s="4"/>
      <c r="DVM167" s="4"/>
      <c r="DVN167" s="4"/>
      <c r="DVO167" s="4"/>
      <c r="DVP167" s="4"/>
      <c r="DVQ167" s="4"/>
      <c r="DVR167" s="4"/>
      <c r="DVS167" s="4"/>
      <c r="DVT167" s="4"/>
      <c r="DVU167" s="4"/>
      <c r="DVV167" s="4"/>
      <c r="DVW167" s="4"/>
      <c r="DVX167" s="4"/>
      <c r="DVY167" s="4"/>
      <c r="DVZ167" s="4"/>
      <c r="DWA167" s="4"/>
      <c r="DWB167" s="4"/>
      <c r="DWC167" s="4"/>
      <c r="DWD167" s="4"/>
      <c r="DWE167" s="4"/>
      <c r="DWF167" s="4"/>
      <c r="DWG167" s="4"/>
      <c r="DWH167" s="4"/>
      <c r="DWI167" s="4"/>
      <c r="DWJ167" s="4"/>
      <c r="DWK167" s="4"/>
      <c r="DWL167" s="4"/>
      <c r="DWM167" s="4"/>
      <c r="DWN167" s="4"/>
      <c r="DWO167" s="4"/>
      <c r="DWP167" s="4"/>
      <c r="DWQ167" s="4"/>
      <c r="DWR167" s="4"/>
      <c r="DWS167" s="4"/>
      <c r="DWT167" s="4"/>
      <c r="DWU167" s="4"/>
      <c r="DWV167" s="4"/>
      <c r="DWW167" s="4"/>
      <c r="DWX167" s="4"/>
      <c r="DWY167" s="4"/>
      <c r="DWZ167" s="4"/>
      <c r="DXA167" s="4"/>
      <c r="DXB167" s="4"/>
      <c r="DXC167" s="4"/>
      <c r="DXD167" s="4"/>
      <c r="DXE167" s="4"/>
      <c r="DXF167" s="4"/>
      <c r="DXG167" s="4"/>
      <c r="DXH167" s="4"/>
      <c r="DXI167" s="4"/>
      <c r="DXJ167" s="4"/>
      <c r="DXK167" s="4"/>
      <c r="DXL167" s="4"/>
      <c r="DXM167" s="4"/>
      <c r="DXN167" s="4"/>
      <c r="DXO167" s="4"/>
      <c r="DXP167" s="4"/>
      <c r="DXQ167" s="4"/>
      <c r="DXR167" s="4"/>
      <c r="DXS167" s="4"/>
      <c r="DXT167" s="4"/>
      <c r="DXU167" s="4"/>
      <c r="DXV167" s="4"/>
      <c r="DXW167" s="4"/>
      <c r="DXX167" s="4"/>
      <c r="DXY167" s="4"/>
      <c r="DXZ167" s="4"/>
      <c r="DYA167" s="4"/>
      <c r="DYB167" s="4"/>
      <c r="DYC167" s="4"/>
      <c r="DYD167" s="4"/>
      <c r="DYE167" s="4"/>
      <c r="DYF167" s="4"/>
      <c r="DYG167" s="4"/>
      <c r="DYH167" s="4"/>
      <c r="DYI167" s="4"/>
      <c r="DYJ167" s="4"/>
      <c r="DYK167" s="4"/>
      <c r="DYL167" s="4"/>
      <c r="DYM167" s="4"/>
      <c r="DYN167" s="4"/>
      <c r="DYO167" s="4"/>
      <c r="DYP167" s="4"/>
      <c r="DYQ167" s="4"/>
      <c r="DYR167" s="4"/>
      <c r="DYS167" s="4"/>
      <c r="DYT167" s="4"/>
      <c r="DYU167" s="4"/>
      <c r="DYV167" s="4"/>
      <c r="DYW167" s="4"/>
      <c r="DYX167" s="4"/>
      <c r="DYY167" s="4"/>
      <c r="DYZ167" s="4"/>
      <c r="DZA167" s="4"/>
      <c r="DZB167" s="4"/>
      <c r="DZC167" s="4"/>
      <c r="DZD167" s="4"/>
      <c r="DZE167" s="4"/>
      <c r="DZF167" s="4"/>
      <c r="DZG167" s="4"/>
      <c r="DZH167" s="4"/>
      <c r="DZI167" s="4"/>
      <c r="DZJ167" s="4"/>
      <c r="DZK167" s="4"/>
      <c r="DZL167" s="4"/>
      <c r="DZM167" s="4"/>
      <c r="DZN167" s="4"/>
      <c r="DZO167" s="4"/>
      <c r="DZP167" s="4"/>
      <c r="DZQ167" s="4"/>
      <c r="DZR167" s="4"/>
      <c r="DZS167" s="4"/>
      <c r="DZT167" s="4"/>
      <c r="DZU167" s="4"/>
      <c r="DZV167" s="4"/>
      <c r="DZW167" s="4"/>
      <c r="DZX167" s="4"/>
      <c r="DZY167" s="4"/>
      <c r="DZZ167" s="4"/>
      <c r="EAA167" s="4"/>
      <c r="EAB167" s="4"/>
      <c r="EAC167" s="4"/>
      <c r="EAD167" s="4"/>
      <c r="EAE167" s="4"/>
      <c r="EAF167" s="4"/>
      <c r="EAG167" s="4"/>
      <c r="EAH167" s="4"/>
      <c r="EAI167" s="4"/>
      <c r="EAJ167" s="4"/>
      <c r="EAK167" s="4"/>
      <c r="EAL167" s="4"/>
      <c r="EAM167" s="4"/>
      <c r="EAN167" s="4"/>
      <c r="EAO167" s="4"/>
      <c r="EAP167" s="4"/>
      <c r="EAQ167" s="4"/>
      <c r="EAR167" s="4"/>
      <c r="EAS167" s="4"/>
      <c r="EAT167" s="4"/>
      <c r="EAU167" s="4"/>
      <c r="EAV167" s="4"/>
      <c r="EAW167" s="4"/>
      <c r="EAX167" s="4"/>
      <c r="EAY167" s="4"/>
      <c r="EAZ167" s="4"/>
      <c r="EBA167" s="4"/>
      <c r="EBB167" s="4"/>
      <c r="EBC167" s="4"/>
      <c r="EBD167" s="4"/>
      <c r="EBE167" s="4"/>
      <c r="EBF167" s="4"/>
      <c r="EBG167" s="4"/>
      <c r="EBH167" s="4"/>
      <c r="EBI167" s="4"/>
      <c r="EBJ167" s="4"/>
      <c r="EBK167" s="4"/>
      <c r="EBL167" s="4"/>
      <c r="EBM167" s="4"/>
      <c r="EBN167" s="4"/>
      <c r="EBO167" s="4"/>
      <c r="EBP167" s="4"/>
      <c r="EBQ167" s="4"/>
      <c r="EBR167" s="4"/>
      <c r="EBS167" s="4"/>
      <c r="EBT167" s="4"/>
      <c r="EBU167" s="4"/>
      <c r="EBV167" s="4"/>
      <c r="EBW167" s="4"/>
      <c r="EBX167" s="4"/>
      <c r="EBY167" s="4"/>
      <c r="EBZ167" s="4"/>
      <c r="ECA167" s="4"/>
      <c r="ECB167" s="4"/>
      <c r="ECC167" s="4"/>
      <c r="ECD167" s="4"/>
      <c r="ECE167" s="4"/>
      <c r="ECF167" s="4"/>
      <c r="ECG167" s="4"/>
      <c r="ECH167" s="4"/>
      <c r="ECI167" s="4"/>
      <c r="ECJ167" s="4"/>
      <c r="ECK167" s="4"/>
      <c r="ECL167" s="4"/>
      <c r="ECM167" s="4"/>
      <c r="ECN167" s="4"/>
      <c r="ECO167" s="4"/>
      <c r="ECP167" s="4"/>
      <c r="ECQ167" s="4"/>
      <c r="ECR167" s="4"/>
      <c r="ECS167" s="4"/>
      <c r="ECT167" s="4"/>
      <c r="ECU167" s="4"/>
      <c r="ECV167" s="4"/>
      <c r="ECW167" s="4"/>
      <c r="ECX167" s="4"/>
      <c r="ECY167" s="4"/>
      <c r="ECZ167" s="4"/>
      <c r="EDA167" s="4"/>
      <c r="EDB167" s="4"/>
      <c r="EDC167" s="4"/>
      <c r="EDD167" s="4"/>
      <c r="EDE167" s="4"/>
      <c r="EDF167" s="4"/>
      <c r="EDG167" s="4"/>
      <c r="EDH167" s="4"/>
      <c r="EDI167" s="4"/>
      <c r="EDJ167" s="4"/>
      <c r="EDK167" s="4"/>
      <c r="EDL167" s="4"/>
      <c r="EDM167" s="4"/>
      <c r="EDN167" s="4"/>
      <c r="EDO167" s="4"/>
      <c r="EDP167" s="4"/>
      <c r="EDQ167" s="4"/>
      <c r="EDR167" s="4"/>
      <c r="EDS167" s="4"/>
      <c r="EDT167" s="4"/>
      <c r="EDU167" s="4"/>
      <c r="EDV167" s="4"/>
      <c r="EDW167" s="4"/>
      <c r="EDX167" s="4"/>
      <c r="EDY167" s="4"/>
      <c r="EDZ167" s="4"/>
      <c r="EEA167" s="4"/>
      <c r="EEB167" s="4"/>
      <c r="EEC167" s="4"/>
      <c r="EED167" s="4"/>
      <c r="EEE167" s="4"/>
      <c r="EEF167" s="4"/>
      <c r="EEG167" s="4"/>
      <c r="EEH167" s="4"/>
      <c r="EEI167" s="4"/>
      <c r="EEJ167" s="4"/>
      <c r="EEK167" s="4"/>
      <c r="EEL167" s="4"/>
      <c r="EEM167" s="4"/>
      <c r="EEN167" s="4"/>
      <c r="EEO167" s="4"/>
      <c r="EEP167" s="4"/>
      <c r="EEQ167" s="4"/>
      <c r="EER167" s="4"/>
      <c r="EES167" s="4"/>
      <c r="EET167" s="4"/>
      <c r="EEU167" s="4"/>
      <c r="EEV167" s="4"/>
      <c r="EEW167" s="4"/>
      <c r="EEX167" s="4"/>
      <c r="EEY167" s="4"/>
      <c r="EEZ167" s="4"/>
      <c r="EFA167" s="4"/>
      <c r="EFB167" s="4"/>
      <c r="EFC167" s="4"/>
      <c r="EFD167" s="4"/>
      <c r="EFE167" s="4"/>
      <c r="EFF167" s="4"/>
      <c r="EFG167" s="4"/>
      <c r="EFH167" s="4"/>
      <c r="EFI167" s="4"/>
      <c r="EFJ167" s="4"/>
      <c r="EFK167" s="4"/>
      <c r="EFL167" s="4"/>
      <c r="EFM167" s="4"/>
      <c r="EFN167" s="4"/>
      <c r="EFO167" s="4"/>
      <c r="EFP167" s="4"/>
      <c r="EFQ167" s="4"/>
      <c r="EFR167" s="4"/>
      <c r="EFS167" s="4"/>
      <c r="EFT167" s="4"/>
      <c r="EFU167" s="4"/>
      <c r="EFV167" s="4"/>
      <c r="EFW167" s="4"/>
      <c r="EFX167" s="4"/>
      <c r="EFY167" s="4"/>
      <c r="EFZ167" s="4"/>
      <c r="EGA167" s="4"/>
      <c r="EGB167" s="4"/>
      <c r="EGC167" s="4"/>
      <c r="EGD167" s="4"/>
      <c r="EGE167" s="4"/>
      <c r="EGF167" s="4"/>
      <c r="EGG167" s="4"/>
      <c r="EGH167" s="4"/>
      <c r="EGI167" s="4"/>
      <c r="EGJ167" s="4"/>
      <c r="EGK167" s="4"/>
      <c r="EGL167" s="4"/>
      <c r="EGM167" s="4"/>
      <c r="EGN167" s="4"/>
      <c r="EGO167" s="4"/>
      <c r="EGP167" s="4"/>
      <c r="EGQ167" s="4"/>
      <c r="EGR167" s="4"/>
      <c r="EGS167" s="4"/>
      <c r="EGT167" s="4"/>
      <c r="EGU167" s="4"/>
      <c r="EGV167" s="4"/>
      <c r="EGW167" s="4"/>
      <c r="EGX167" s="4"/>
      <c r="EGY167" s="4"/>
      <c r="EGZ167" s="4"/>
      <c r="EHA167" s="4"/>
      <c r="EHB167" s="4"/>
      <c r="EHC167" s="4"/>
      <c r="EHD167" s="4"/>
      <c r="EHE167" s="4"/>
      <c r="EHF167" s="4"/>
      <c r="EHG167" s="4"/>
      <c r="EHH167" s="4"/>
      <c r="EHI167" s="4"/>
      <c r="EHJ167" s="4"/>
      <c r="EHK167" s="4"/>
      <c r="EHL167" s="4"/>
      <c r="EHM167" s="4"/>
      <c r="EHN167" s="4"/>
      <c r="EHO167" s="4"/>
      <c r="EHP167" s="4"/>
      <c r="EHQ167" s="4"/>
      <c r="EHR167" s="4"/>
      <c r="EHS167" s="4"/>
      <c r="EHT167" s="4"/>
      <c r="EHU167" s="4"/>
      <c r="EHV167" s="4"/>
      <c r="EHW167" s="4"/>
      <c r="EHX167" s="4"/>
      <c r="EHY167" s="4"/>
      <c r="EHZ167" s="4"/>
      <c r="EIA167" s="4"/>
      <c r="EIB167" s="4"/>
      <c r="EIC167" s="4"/>
      <c r="EID167" s="4"/>
      <c r="EIE167" s="4"/>
      <c r="EIF167" s="4"/>
      <c r="EIG167" s="4"/>
      <c r="EIH167" s="4"/>
      <c r="EII167" s="4"/>
      <c r="EIJ167" s="4"/>
      <c r="EIK167" s="4"/>
      <c r="EIL167" s="4"/>
      <c r="EIM167" s="4"/>
      <c r="EIN167" s="4"/>
      <c r="EIO167" s="4"/>
      <c r="EIP167" s="4"/>
      <c r="EIQ167" s="4"/>
      <c r="EIR167" s="4"/>
      <c r="EIS167" s="4"/>
      <c r="EIT167" s="4"/>
      <c r="EIU167" s="4"/>
      <c r="EIV167" s="4"/>
      <c r="EIW167" s="4"/>
      <c r="EIX167" s="4"/>
      <c r="EIY167" s="4"/>
      <c r="EIZ167" s="4"/>
      <c r="EJA167" s="4"/>
      <c r="EJB167" s="4"/>
      <c r="EJC167" s="4"/>
      <c r="EJD167" s="4"/>
      <c r="EJE167" s="4"/>
      <c r="EJF167" s="4"/>
      <c r="EJG167" s="4"/>
      <c r="EJH167" s="4"/>
      <c r="EJI167" s="4"/>
      <c r="EJJ167" s="4"/>
      <c r="EJK167" s="4"/>
      <c r="EJL167" s="4"/>
      <c r="EJM167" s="4"/>
      <c r="EJN167" s="4"/>
      <c r="EJO167" s="4"/>
      <c r="EJP167" s="4"/>
      <c r="EJQ167" s="4"/>
      <c r="EJR167" s="4"/>
      <c r="EJS167" s="4"/>
      <c r="EJT167" s="4"/>
      <c r="EJU167" s="4"/>
      <c r="EJV167" s="4"/>
      <c r="EJW167" s="4"/>
      <c r="EJX167" s="4"/>
      <c r="EJY167" s="4"/>
      <c r="EJZ167" s="4"/>
      <c r="EKA167" s="4"/>
      <c r="EKB167" s="4"/>
      <c r="EKC167" s="4"/>
      <c r="EKD167" s="4"/>
      <c r="EKE167" s="4"/>
      <c r="EKF167" s="4"/>
      <c r="EKG167" s="4"/>
      <c r="EKH167" s="4"/>
      <c r="EKI167" s="4"/>
      <c r="EKJ167" s="4"/>
      <c r="EKK167" s="4"/>
      <c r="EKL167" s="4"/>
      <c r="EKM167" s="4"/>
      <c r="EKN167" s="4"/>
      <c r="EKO167" s="4"/>
      <c r="EKP167" s="4"/>
      <c r="EKQ167" s="4"/>
      <c r="EKR167" s="4"/>
      <c r="EKS167" s="4"/>
      <c r="EKT167" s="4"/>
      <c r="EKU167" s="4"/>
      <c r="EKV167" s="4"/>
      <c r="EKW167" s="4"/>
      <c r="EKX167" s="4"/>
      <c r="EKY167" s="4"/>
      <c r="EKZ167" s="4"/>
      <c r="ELA167" s="4"/>
      <c r="ELB167" s="4"/>
      <c r="ELC167" s="4"/>
      <c r="ELD167" s="4"/>
      <c r="ELE167" s="4"/>
      <c r="ELF167" s="4"/>
      <c r="ELG167" s="4"/>
      <c r="ELH167" s="4"/>
      <c r="ELI167" s="4"/>
      <c r="ELJ167" s="4"/>
      <c r="ELK167" s="4"/>
      <c r="ELL167" s="4"/>
      <c r="ELM167" s="4"/>
      <c r="ELN167" s="4"/>
      <c r="ELO167" s="4"/>
      <c r="ELP167" s="4"/>
      <c r="ELQ167" s="4"/>
      <c r="ELR167" s="4"/>
      <c r="ELS167" s="4"/>
      <c r="ELT167" s="4"/>
      <c r="ELU167" s="4"/>
      <c r="ELV167" s="4"/>
      <c r="ELW167" s="4"/>
      <c r="ELX167" s="4"/>
      <c r="ELY167" s="4"/>
      <c r="ELZ167" s="4"/>
      <c r="EMA167" s="4"/>
      <c r="EMB167" s="4"/>
      <c r="EMC167" s="4"/>
      <c r="EMD167" s="4"/>
      <c r="EME167" s="4"/>
      <c r="EMF167" s="4"/>
      <c r="EMG167" s="4"/>
      <c r="EMH167" s="4"/>
      <c r="EMI167" s="4"/>
      <c r="EMJ167" s="4"/>
      <c r="EMK167" s="4"/>
      <c r="EML167" s="4"/>
      <c r="EMM167" s="4"/>
      <c r="EMN167" s="4"/>
      <c r="EMO167" s="4"/>
      <c r="EMP167" s="4"/>
      <c r="EMQ167" s="4"/>
      <c r="EMR167" s="4"/>
      <c r="EMS167" s="4"/>
      <c r="EMT167" s="4"/>
      <c r="EMU167" s="4"/>
      <c r="EMV167" s="4"/>
      <c r="EMW167" s="4"/>
      <c r="EMX167" s="4"/>
      <c r="EMY167" s="4"/>
      <c r="EMZ167" s="4"/>
      <c r="ENA167" s="4"/>
      <c r="ENB167" s="4"/>
      <c r="ENC167" s="4"/>
      <c r="END167" s="4"/>
      <c r="ENE167" s="4"/>
      <c r="ENF167" s="4"/>
      <c r="ENG167" s="4"/>
      <c r="ENH167" s="4"/>
      <c r="ENI167" s="4"/>
      <c r="ENJ167" s="4"/>
      <c r="ENK167" s="4"/>
      <c r="ENL167" s="4"/>
      <c r="ENM167" s="4"/>
      <c r="ENN167" s="4"/>
      <c r="ENO167" s="4"/>
      <c r="ENP167" s="4"/>
      <c r="ENQ167" s="4"/>
      <c r="ENR167" s="4"/>
      <c r="ENS167" s="4"/>
      <c r="ENT167" s="4"/>
      <c r="ENU167" s="4"/>
      <c r="ENV167" s="4"/>
      <c r="ENW167" s="4"/>
      <c r="ENX167" s="4"/>
      <c r="ENY167" s="4"/>
      <c r="ENZ167" s="4"/>
      <c r="EOA167" s="4"/>
      <c r="EOB167" s="4"/>
      <c r="EOC167" s="4"/>
      <c r="EOD167" s="4"/>
      <c r="EOE167" s="4"/>
      <c r="EOF167" s="4"/>
      <c r="EOG167" s="4"/>
      <c r="EOH167" s="4"/>
      <c r="EOI167" s="4"/>
      <c r="EOJ167" s="4"/>
      <c r="EOK167" s="4"/>
      <c r="EOL167" s="4"/>
      <c r="EOM167" s="4"/>
      <c r="EON167" s="4"/>
      <c r="EOO167" s="4"/>
      <c r="EOP167" s="4"/>
      <c r="EOQ167" s="4"/>
      <c r="EOR167" s="4"/>
      <c r="EOS167" s="4"/>
      <c r="EOT167" s="4"/>
      <c r="EOU167" s="4"/>
      <c r="EOV167" s="4"/>
      <c r="EOW167" s="4"/>
      <c r="EOX167" s="4"/>
      <c r="EOY167" s="4"/>
      <c r="EOZ167" s="4"/>
      <c r="EPA167" s="4"/>
      <c r="EPB167" s="4"/>
      <c r="EPC167" s="4"/>
      <c r="EPD167" s="4"/>
      <c r="EPE167" s="4"/>
      <c r="EPF167" s="4"/>
      <c r="EPG167" s="4"/>
      <c r="EPH167" s="4"/>
      <c r="EPI167" s="4"/>
      <c r="EPJ167" s="4"/>
      <c r="EPK167" s="4"/>
      <c r="EPL167" s="4"/>
      <c r="EPM167" s="4"/>
      <c r="EPN167" s="4"/>
      <c r="EPO167" s="4"/>
      <c r="EPP167" s="4"/>
      <c r="EPQ167" s="4"/>
      <c r="EPR167" s="4"/>
      <c r="EPS167" s="4"/>
      <c r="EPT167" s="4"/>
      <c r="EPU167" s="4"/>
      <c r="EPV167" s="4"/>
      <c r="EPW167" s="4"/>
      <c r="EPX167" s="4"/>
      <c r="EPY167" s="4"/>
      <c r="EPZ167" s="4"/>
      <c r="EQA167" s="4"/>
      <c r="EQB167" s="4"/>
      <c r="EQC167" s="4"/>
      <c r="EQD167" s="4"/>
      <c r="EQE167" s="4"/>
      <c r="EQF167" s="4"/>
      <c r="EQG167" s="4"/>
      <c r="EQH167" s="4"/>
      <c r="EQI167" s="4"/>
      <c r="EQJ167" s="4"/>
      <c r="EQK167" s="4"/>
      <c r="EQL167" s="4"/>
      <c r="EQM167" s="4"/>
      <c r="EQN167" s="4"/>
      <c r="EQO167" s="4"/>
      <c r="EQP167" s="4"/>
      <c r="EQQ167" s="4"/>
      <c r="EQR167" s="4"/>
      <c r="EQS167" s="4"/>
      <c r="EQT167" s="4"/>
      <c r="EQU167" s="4"/>
      <c r="EQV167" s="4"/>
      <c r="EQW167" s="4"/>
      <c r="EQX167" s="4"/>
      <c r="EQY167" s="4"/>
      <c r="EQZ167" s="4"/>
      <c r="ERA167" s="4"/>
      <c r="ERB167" s="4"/>
      <c r="ERC167" s="4"/>
      <c r="ERD167" s="4"/>
      <c r="ERE167" s="4"/>
      <c r="ERF167" s="4"/>
      <c r="ERG167" s="4"/>
      <c r="ERH167" s="4"/>
      <c r="ERI167" s="4"/>
      <c r="ERJ167" s="4"/>
      <c r="ERK167" s="4"/>
      <c r="ERL167" s="4"/>
      <c r="ERM167" s="4"/>
      <c r="ERN167" s="4"/>
      <c r="ERO167" s="4"/>
      <c r="ERP167" s="4"/>
      <c r="ERQ167" s="4"/>
      <c r="ERR167" s="4"/>
      <c r="ERS167" s="4"/>
      <c r="ERT167" s="4"/>
      <c r="ERU167" s="4"/>
      <c r="ERV167" s="4"/>
      <c r="ERW167" s="4"/>
      <c r="ERX167" s="4"/>
      <c r="ERY167" s="4"/>
      <c r="ERZ167" s="4"/>
      <c r="ESA167" s="4"/>
      <c r="ESB167" s="4"/>
      <c r="ESC167" s="4"/>
      <c r="ESD167" s="4"/>
      <c r="ESE167" s="4"/>
      <c r="ESF167" s="4"/>
      <c r="ESG167" s="4"/>
      <c r="ESH167" s="4"/>
      <c r="ESI167" s="4"/>
      <c r="ESJ167" s="4"/>
      <c r="ESK167" s="4"/>
      <c r="ESL167" s="4"/>
      <c r="ESM167" s="4"/>
      <c r="ESN167" s="4"/>
      <c r="ESO167" s="4"/>
      <c r="ESP167" s="4"/>
      <c r="ESQ167" s="4"/>
      <c r="ESR167" s="4"/>
      <c r="ESS167" s="4"/>
      <c r="EST167" s="4"/>
      <c r="ESU167" s="4"/>
      <c r="ESV167" s="4"/>
      <c r="ESW167" s="4"/>
      <c r="ESX167" s="4"/>
      <c r="ESY167" s="4"/>
      <c r="ESZ167" s="4"/>
      <c r="ETA167" s="4"/>
      <c r="ETB167" s="4"/>
      <c r="ETC167" s="4"/>
      <c r="ETD167" s="4"/>
      <c r="ETE167" s="4"/>
      <c r="ETF167" s="4"/>
      <c r="ETG167" s="4"/>
      <c r="ETH167" s="4"/>
      <c r="ETI167" s="4"/>
      <c r="ETJ167" s="4"/>
      <c r="ETK167" s="4"/>
      <c r="ETL167" s="4"/>
      <c r="ETM167" s="4"/>
      <c r="ETN167" s="4"/>
      <c r="ETO167" s="4"/>
      <c r="ETP167" s="4"/>
      <c r="ETQ167" s="4"/>
      <c r="ETR167" s="4"/>
      <c r="ETS167" s="4"/>
      <c r="ETT167" s="4"/>
      <c r="ETU167" s="4"/>
      <c r="ETV167" s="4"/>
      <c r="ETW167" s="4"/>
      <c r="ETX167" s="4"/>
      <c r="ETY167" s="4"/>
      <c r="ETZ167" s="4"/>
      <c r="EUA167" s="4"/>
      <c r="EUB167" s="4"/>
      <c r="EUC167" s="4"/>
      <c r="EUD167" s="4"/>
      <c r="EUE167" s="4"/>
      <c r="EUF167" s="4"/>
      <c r="EUG167" s="4"/>
      <c r="EUH167" s="4"/>
      <c r="EUI167" s="4"/>
      <c r="EUJ167" s="4"/>
      <c r="EUK167" s="4"/>
      <c r="EUL167" s="4"/>
      <c r="EUM167" s="4"/>
      <c r="EUN167" s="4"/>
      <c r="EUO167" s="4"/>
      <c r="EUP167" s="4"/>
      <c r="EUQ167" s="4"/>
      <c r="EUR167" s="4"/>
      <c r="EUS167" s="4"/>
      <c r="EUT167" s="4"/>
      <c r="EUU167" s="4"/>
      <c r="EUV167" s="4"/>
      <c r="EUW167" s="4"/>
      <c r="EUX167" s="4"/>
      <c r="EUY167" s="4"/>
      <c r="EUZ167" s="4"/>
      <c r="EVA167" s="4"/>
      <c r="EVB167" s="4"/>
      <c r="EVC167" s="4"/>
      <c r="EVD167" s="4"/>
      <c r="EVE167" s="4"/>
      <c r="EVF167" s="4"/>
      <c r="EVG167" s="4"/>
      <c r="EVH167" s="4"/>
      <c r="EVI167" s="4"/>
      <c r="EVJ167" s="4"/>
      <c r="EVK167" s="4"/>
      <c r="EVL167" s="4"/>
      <c r="EVM167" s="4"/>
      <c r="EVN167" s="4"/>
      <c r="EVO167" s="4"/>
      <c r="EVP167" s="4"/>
      <c r="EVQ167" s="4"/>
      <c r="EVR167" s="4"/>
      <c r="EVS167" s="4"/>
      <c r="EVT167" s="4"/>
      <c r="EVU167" s="4"/>
      <c r="EVV167" s="4"/>
      <c r="EVW167" s="4"/>
      <c r="EVX167" s="4"/>
      <c r="EVY167" s="4"/>
      <c r="EVZ167" s="4"/>
      <c r="EWA167" s="4"/>
      <c r="EWB167" s="4"/>
      <c r="EWC167" s="4"/>
      <c r="EWD167" s="4"/>
      <c r="EWE167" s="4"/>
      <c r="EWF167" s="4"/>
      <c r="EWG167" s="4"/>
      <c r="EWH167" s="4"/>
      <c r="EWI167" s="4"/>
      <c r="EWJ167" s="4"/>
      <c r="EWK167" s="4"/>
      <c r="EWL167" s="4"/>
      <c r="EWM167" s="4"/>
      <c r="EWN167" s="4"/>
      <c r="EWO167" s="4"/>
      <c r="EWP167" s="4"/>
      <c r="EWQ167" s="4"/>
      <c r="EWR167" s="4"/>
      <c r="EWS167" s="4"/>
      <c r="EWT167" s="4"/>
      <c r="EWU167" s="4"/>
      <c r="EWV167" s="4"/>
      <c r="EWW167" s="4"/>
      <c r="EWX167" s="4"/>
      <c r="EWY167" s="4"/>
      <c r="EWZ167" s="4"/>
      <c r="EXA167" s="4"/>
      <c r="EXB167" s="4"/>
      <c r="EXC167" s="4"/>
      <c r="EXD167" s="4"/>
      <c r="EXE167" s="4"/>
      <c r="EXF167" s="4"/>
      <c r="EXG167" s="4"/>
      <c r="EXH167" s="4"/>
      <c r="EXI167" s="4"/>
      <c r="EXJ167" s="4"/>
      <c r="EXK167" s="4"/>
      <c r="EXL167" s="4"/>
      <c r="EXM167" s="4"/>
      <c r="EXN167" s="4"/>
      <c r="EXO167" s="4"/>
      <c r="EXP167" s="4"/>
      <c r="EXQ167" s="4"/>
      <c r="EXR167" s="4"/>
      <c r="EXS167" s="4"/>
      <c r="EXT167" s="4"/>
      <c r="EXU167" s="4"/>
      <c r="EXV167" s="4"/>
      <c r="EXW167" s="4"/>
      <c r="EXX167" s="4"/>
      <c r="EXY167" s="4"/>
      <c r="EXZ167" s="4"/>
      <c r="EYA167" s="4"/>
      <c r="EYB167" s="4"/>
      <c r="EYC167" s="4"/>
      <c r="EYD167" s="4"/>
      <c r="EYE167" s="4"/>
      <c r="EYF167" s="4"/>
      <c r="EYG167" s="4"/>
      <c r="EYH167" s="4"/>
      <c r="EYI167" s="4"/>
      <c r="EYJ167" s="4"/>
      <c r="EYK167" s="4"/>
      <c r="EYL167" s="4"/>
      <c r="EYM167" s="4"/>
      <c r="EYN167" s="4"/>
      <c r="EYO167" s="4"/>
      <c r="EYP167" s="4"/>
      <c r="EYQ167" s="4"/>
      <c r="EYR167" s="4"/>
      <c r="EYS167" s="4"/>
      <c r="EYT167" s="4"/>
      <c r="EYU167" s="4"/>
      <c r="EYV167" s="4"/>
      <c r="EYW167" s="4"/>
      <c r="EYX167" s="4"/>
      <c r="EYY167" s="4"/>
      <c r="EYZ167" s="4"/>
      <c r="EZA167" s="4"/>
      <c r="EZB167" s="4"/>
      <c r="EZC167" s="4"/>
      <c r="EZD167" s="4"/>
      <c r="EZE167" s="4"/>
      <c r="EZF167" s="4"/>
      <c r="EZG167" s="4"/>
      <c r="EZH167" s="4"/>
      <c r="EZI167" s="4"/>
      <c r="EZJ167" s="4"/>
      <c r="EZK167" s="4"/>
      <c r="EZL167" s="4"/>
      <c r="EZM167" s="4"/>
      <c r="EZN167" s="4"/>
      <c r="EZO167" s="4"/>
      <c r="EZP167" s="4"/>
      <c r="EZQ167" s="4"/>
      <c r="EZR167" s="4"/>
      <c r="EZS167" s="4"/>
      <c r="EZT167" s="4"/>
      <c r="EZU167" s="4"/>
      <c r="EZV167" s="4"/>
      <c r="EZW167" s="4"/>
      <c r="EZX167" s="4"/>
      <c r="EZY167" s="4"/>
      <c r="EZZ167" s="4"/>
      <c r="FAA167" s="4"/>
      <c r="FAB167" s="4"/>
      <c r="FAC167" s="4"/>
      <c r="FAD167" s="4"/>
      <c r="FAE167" s="4"/>
      <c r="FAF167" s="4"/>
      <c r="FAG167" s="4"/>
      <c r="FAH167" s="4"/>
      <c r="FAI167" s="4"/>
      <c r="FAJ167" s="4"/>
      <c r="FAK167" s="4"/>
      <c r="FAL167" s="4"/>
      <c r="FAM167" s="4"/>
      <c r="FAN167" s="4"/>
      <c r="FAO167" s="4"/>
      <c r="FAP167" s="4"/>
      <c r="FAQ167" s="4"/>
      <c r="FAR167" s="4"/>
      <c r="FAS167" s="4"/>
      <c r="FAT167" s="4"/>
      <c r="FAU167" s="4"/>
      <c r="FAV167" s="4"/>
      <c r="FAW167" s="4"/>
      <c r="FAX167" s="4"/>
      <c r="FAY167" s="4"/>
      <c r="FAZ167" s="4"/>
      <c r="FBA167" s="4"/>
      <c r="FBB167" s="4"/>
      <c r="FBC167" s="4"/>
      <c r="FBD167" s="4"/>
      <c r="FBE167" s="4"/>
      <c r="FBF167" s="4"/>
      <c r="FBG167" s="4"/>
      <c r="FBH167" s="4"/>
      <c r="FBI167" s="4"/>
      <c r="FBJ167" s="4"/>
      <c r="FBK167" s="4"/>
      <c r="FBL167" s="4"/>
      <c r="FBM167" s="4"/>
      <c r="FBN167" s="4"/>
      <c r="FBO167" s="4"/>
      <c r="FBP167" s="4"/>
      <c r="FBQ167" s="4"/>
      <c r="FBR167" s="4"/>
      <c r="FBS167" s="4"/>
      <c r="FBT167" s="4"/>
      <c r="FBU167" s="4"/>
      <c r="FBV167" s="4"/>
      <c r="FBW167" s="4"/>
      <c r="FBX167" s="4"/>
      <c r="FBY167" s="4"/>
      <c r="FBZ167" s="4"/>
      <c r="FCA167" s="4"/>
      <c r="FCB167" s="4"/>
      <c r="FCC167" s="4"/>
      <c r="FCD167" s="4"/>
      <c r="FCE167" s="4"/>
      <c r="FCF167" s="4"/>
      <c r="FCG167" s="4"/>
      <c r="FCH167" s="4"/>
      <c r="FCI167" s="4"/>
      <c r="FCJ167" s="4"/>
      <c r="FCK167" s="4"/>
      <c r="FCL167" s="4"/>
      <c r="FCM167" s="4"/>
      <c r="FCN167" s="4"/>
      <c r="FCO167" s="4"/>
      <c r="FCP167" s="4"/>
      <c r="FCQ167" s="4"/>
      <c r="FCR167" s="4"/>
      <c r="FCS167" s="4"/>
      <c r="FCT167" s="4"/>
      <c r="FCU167" s="4"/>
      <c r="FCV167" s="4"/>
      <c r="FCW167" s="4"/>
      <c r="FCX167" s="4"/>
      <c r="FCY167" s="4"/>
      <c r="FCZ167" s="4"/>
      <c r="FDA167" s="4"/>
      <c r="FDB167" s="4"/>
      <c r="FDC167" s="4"/>
      <c r="FDD167" s="4"/>
      <c r="FDE167" s="4"/>
      <c r="FDF167" s="4"/>
      <c r="FDG167" s="4"/>
      <c r="FDH167" s="4"/>
      <c r="FDI167" s="4"/>
      <c r="FDJ167" s="4"/>
      <c r="FDK167" s="4"/>
      <c r="FDL167" s="4"/>
      <c r="FDM167" s="4"/>
      <c r="FDN167" s="4"/>
      <c r="FDO167" s="4"/>
      <c r="FDP167" s="4"/>
      <c r="FDQ167" s="4"/>
      <c r="FDR167" s="4"/>
      <c r="FDS167" s="4"/>
      <c r="FDT167" s="4"/>
      <c r="FDU167" s="4"/>
      <c r="FDV167" s="4"/>
      <c r="FDW167" s="4"/>
      <c r="FDX167" s="4"/>
      <c r="FDY167" s="4"/>
      <c r="FDZ167" s="4"/>
      <c r="FEA167" s="4"/>
      <c r="FEB167" s="4"/>
      <c r="FEC167" s="4"/>
      <c r="FED167" s="4"/>
      <c r="FEE167" s="4"/>
      <c r="FEF167" s="4"/>
      <c r="FEG167" s="4"/>
      <c r="FEH167" s="4"/>
      <c r="FEI167" s="4"/>
      <c r="FEJ167" s="4"/>
      <c r="FEK167" s="4"/>
      <c r="FEL167" s="4"/>
      <c r="FEM167" s="4"/>
      <c r="FEN167" s="4"/>
      <c r="FEO167" s="4"/>
      <c r="FEP167" s="4"/>
      <c r="FEQ167" s="4"/>
      <c r="FER167" s="4"/>
      <c r="FES167" s="4"/>
      <c r="FET167" s="4"/>
      <c r="FEU167" s="4"/>
      <c r="FEV167" s="4"/>
      <c r="FEW167" s="4"/>
      <c r="FEX167" s="4"/>
      <c r="FEY167" s="4"/>
      <c r="FEZ167" s="4"/>
      <c r="FFA167" s="4"/>
      <c r="FFB167" s="4"/>
      <c r="FFC167" s="4"/>
      <c r="FFD167" s="4"/>
      <c r="FFE167" s="4"/>
      <c r="FFF167" s="4"/>
      <c r="FFG167" s="4"/>
      <c r="FFH167" s="4"/>
      <c r="FFI167" s="4"/>
      <c r="FFJ167" s="4"/>
      <c r="FFK167" s="4"/>
      <c r="FFL167" s="4"/>
      <c r="FFM167" s="4"/>
      <c r="FFN167" s="4"/>
      <c r="FFO167" s="4"/>
      <c r="FFP167" s="4"/>
      <c r="FFQ167" s="4"/>
      <c r="FFR167" s="4"/>
      <c r="FFS167" s="4"/>
      <c r="FFT167" s="4"/>
      <c r="FFU167" s="4"/>
      <c r="FFV167" s="4"/>
      <c r="FFW167" s="4"/>
      <c r="FFX167" s="4"/>
      <c r="FFY167" s="4"/>
      <c r="FFZ167" s="4"/>
      <c r="FGA167" s="4"/>
      <c r="FGB167" s="4"/>
      <c r="FGC167" s="4"/>
      <c r="FGD167" s="4"/>
      <c r="FGE167" s="4"/>
      <c r="FGF167" s="4"/>
      <c r="FGG167" s="4"/>
      <c r="FGH167" s="4"/>
      <c r="FGI167" s="4"/>
      <c r="FGJ167" s="4"/>
      <c r="FGK167" s="4"/>
      <c r="FGL167" s="4"/>
      <c r="FGM167" s="4"/>
      <c r="FGN167" s="4"/>
      <c r="FGO167" s="4"/>
      <c r="FGP167" s="4"/>
      <c r="FGQ167" s="4"/>
      <c r="FGR167" s="4"/>
      <c r="FGS167" s="4"/>
      <c r="FGT167" s="4"/>
      <c r="FGU167" s="4"/>
      <c r="FGV167" s="4"/>
      <c r="FGW167" s="4"/>
      <c r="FGX167" s="4"/>
      <c r="FGY167" s="4"/>
      <c r="FGZ167" s="4"/>
      <c r="FHA167" s="4"/>
      <c r="FHB167" s="4"/>
      <c r="FHC167" s="4"/>
      <c r="FHD167" s="4"/>
      <c r="FHE167" s="4"/>
      <c r="FHF167" s="4"/>
      <c r="FHG167" s="4"/>
      <c r="FHH167" s="4"/>
      <c r="FHI167" s="4"/>
      <c r="FHJ167" s="4"/>
      <c r="FHK167" s="4"/>
      <c r="FHL167" s="4"/>
      <c r="FHM167" s="4"/>
      <c r="FHN167" s="4"/>
      <c r="FHO167" s="4"/>
      <c r="FHP167" s="4"/>
      <c r="FHQ167" s="4"/>
      <c r="FHR167" s="4"/>
      <c r="FHS167" s="4"/>
      <c r="FHT167" s="4"/>
      <c r="FHU167" s="4"/>
      <c r="FHV167" s="4"/>
      <c r="FHW167" s="4"/>
      <c r="FHX167" s="4"/>
      <c r="FHY167" s="4"/>
      <c r="FHZ167" s="4"/>
      <c r="FIA167" s="4"/>
      <c r="FIB167" s="4"/>
      <c r="FIC167" s="4"/>
      <c r="FID167" s="4"/>
      <c r="FIE167" s="4"/>
      <c r="FIF167" s="4"/>
      <c r="FIG167" s="4"/>
      <c r="FIH167" s="4"/>
      <c r="FII167" s="4"/>
      <c r="FIJ167" s="4"/>
      <c r="FIK167" s="4"/>
      <c r="FIL167" s="4"/>
      <c r="FIM167" s="4"/>
      <c r="FIN167" s="4"/>
      <c r="FIO167" s="4"/>
      <c r="FIP167" s="4"/>
      <c r="FIQ167" s="4"/>
      <c r="FIR167" s="4"/>
      <c r="FIS167" s="4"/>
      <c r="FIT167" s="4"/>
      <c r="FIU167" s="4"/>
      <c r="FIV167" s="4"/>
      <c r="FIW167" s="4"/>
      <c r="FIX167" s="4"/>
      <c r="FIY167" s="4"/>
      <c r="FIZ167" s="4"/>
      <c r="FJA167" s="4"/>
      <c r="FJB167" s="4"/>
      <c r="FJC167" s="4"/>
      <c r="FJD167" s="4"/>
      <c r="FJE167" s="4"/>
      <c r="FJF167" s="4"/>
      <c r="FJG167" s="4"/>
      <c r="FJH167" s="4"/>
      <c r="FJI167" s="4"/>
      <c r="FJJ167" s="4"/>
      <c r="FJK167" s="4"/>
      <c r="FJL167" s="4"/>
      <c r="FJM167" s="4"/>
      <c r="FJN167" s="4"/>
      <c r="FJO167" s="4"/>
      <c r="FJP167" s="4"/>
      <c r="FJQ167" s="4"/>
      <c r="FJR167" s="4"/>
      <c r="FJS167" s="4"/>
      <c r="FJT167" s="4"/>
      <c r="FJU167" s="4"/>
      <c r="FJV167" s="4"/>
      <c r="FJW167" s="4"/>
      <c r="FJX167" s="4"/>
      <c r="FJY167" s="4"/>
      <c r="FJZ167" s="4"/>
      <c r="FKA167" s="4"/>
      <c r="FKB167" s="4"/>
      <c r="FKC167" s="4"/>
      <c r="FKD167" s="4"/>
      <c r="FKE167" s="4"/>
      <c r="FKF167" s="4"/>
      <c r="FKG167" s="4"/>
      <c r="FKH167" s="4"/>
      <c r="FKI167" s="4"/>
      <c r="FKJ167" s="4"/>
      <c r="FKK167" s="4"/>
      <c r="FKL167" s="4"/>
      <c r="FKM167" s="4"/>
      <c r="FKN167" s="4"/>
      <c r="FKO167" s="4"/>
      <c r="FKP167" s="4"/>
      <c r="FKQ167" s="4"/>
      <c r="FKR167" s="4"/>
      <c r="FKS167" s="4"/>
      <c r="FKT167" s="4"/>
      <c r="FKU167" s="4"/>
      <c r="FKV167" s="4"/>
      <c r="FKW167" s="4"/>
      <c r="FKX167" s="4"/>
      <c r="FKY167" s="4"/>
      <c r="FKZ167" s="4"/>
      <c r="FLA167" s="4"/>
      <c r="FLB167" s="4"/>
      <c r="FLC167" s="4"/>
      <c r="FLD167" s="4"/>
      <c r="FLE167" s="4"/>
      <c r="FLF167" s="4"/>
      <c r="FLG167" s="4"/>
      <c r="FLH167" s="4"/>
      <c r="FLI167" s="4"/>
      <c r="FLJ167" s="4"/>
      <c r="FLK167" s="4"/>
      <c r="FLL167" s="4"/>
      <c r="FLM167" s="4"/>
      <c r="FLN167" s="4"/>
      <c r="FLO167" s="4"/>
      <c r="FLP167" s="4"/>
      <c r="FLQ167" s="4"/>
      <c r="FLR167" s="4"/>
      <c r="FLS167" s="4"/>
      <c r="FLT167" s="4"/>
      <c r="FLU167" s="4"/>
      <c r="FLV167" s="4"/>
      <c r="FLW167" s="4"/>
      <c r="FLX167" s="4"/>
      <c r="FLY167" s="4"/>
      <c r="FLZ167" s="4"/>
      <c r="FMA167" s="4"/>
      <c r="FMB167" s="4"/>
      <c r="FMC167" s="4"/>
      <c r="FMD167" s="4"/>
      <c r="FME167" s="4"/>
      <c r="FMF167" s="4"/>
      <c r="FMG167" s="4"/>
      <c r="FMH167" s="4"/>
      <c r="FMI167" s="4"/>
      <c r="FMJ167" s="4"/>
      <c r="FMK167" s="4"/>
      <c r="FML167" s="4"/>
      <c r="FMM167" s="4"/>
      <c r="FMN167" s="4"/>
      <c r="FMO167" s="4"/>
      <c r="FMP167" s="4"/>
      <c r="FMQ167" s="4"/>
      <c r="FMR167" s="4"/>
      <c r="FMS167" s="4"/>
      <c r="FMT167" s="4"/>
      <c r="FMU167" s="4"/>
      <c r="FMV167" s="4"/>
      <c r="FMW167" s="4"/>
      <c r="FMX167" s="4"/>
      <c r="FMY167" s="4"/>
      <c r="FMZ167" s="4"/>
      <c r="FNA167" s="4"/>
      <c r="FNB167" s="4"/>
      <c r="FNC167" s="4"/>
      <c r="FND167" s="4"/>
      <c r="FNE167" s="4"/>
      <c r="FNF167" s="4"/>
      <c r="FNG167" s="4"/>
      <c r="FNH167" s="4"/>
      <c r="FNI167" s="4"/>
      <c r="FNJ167" s="4"/>
      <c r="FNK167" s="4"/>
      <c r="FNL167" s="4"/>
      <c r="FNM167" s="4"/>
      <c r="FNN167" s="4"/>
      <c r="FNO167" s="4"/>
      <c r="FNP167" s="4"/>
      <c r="FNQ167" s="4"/>
      <c r="FNR167" s="4"/>
      <c r="FNS167" s="4"/>
      <c r="FNT167" s="4"/>
      <c r="FNU167" s="4"/>
      <c r="FNV167" s="4"/>
      <c r="FNW167" s="4"/>
      <c r="FNX167" s="4"/>
      <c r="FNY167" s="4"/>
      <c r="FNZ167" s="4"/>
      <c r="FOA167" s="4"/>
      <c r="FOB167" s="4"/>
      <c r="FOC167" s="4"/>
      <c r="FOD167" s="4"/>
      <c r="FOE167" s="4"/>
      <c r="FOF167" s="4"/>
      <c r="FOG167" s="4"/>
      <c r="FOH167" s="4"/>
      <c r="FOI167" s="4"/>
      <c r="FOJ167" s="4"/>
      <c r="FOK167" s="4"/>
      <c r="FOL167" s="4"/>
      <c r="FOM167" s="4"/>
      <c r="FON167" s="4"/>
      <c r="FOO167" s="4"/>
      <c r="FOP167" s="4"/>
      <c r="FOQ167" s="4"/>
      <c r="FOR167" s="4"/>
      <c r="FOS167" s="4"/>
      <c r="FOT167" s="4"/>
      <c r="FOU167" s="4"/>
      <c r="FOV167" s="4"/>
      <c r="FOW167" s="4"/>
      <c r="FOX167" s="4"/>
      <c r="FOY167" s="4"/>
      <c r="FOZ167" s="4"/>
      <c r="FPA167" s="4"/>
      <c r="FPB167" s="4"/>
      <c r="FPC167" s="4"/>
      <c r="FPD167" s="4"/>
      <c r="FPE167" s="4"/>
      <c r="FPF167" s="4"/>
      <c r="FPG167" s="4"/>
      <c r="FPH167" s="4"/>
      <c r="FPI167" s="4"/>
      <c r="FPJ167" s="4"/>
      <c r="FPK167" s="4"/>
      <c r="FPL167" s="4"/>
      <c r="FPM167" s="4"/>
      <c r="FPN167" s="4"/>
      <c r="FPO167" s="4"/>
      <c r="FPP167" s="4"/>
      <c r="FPQ167" s="4"/>
      <c r="FPR167" s="4"/>
      <c r="FPS167" s="4"/>
      <c r="FPT167" s="4"/>
      <c r="FPU167" s="4"/>
      <c r="FPV167" s="4"/>
      <c r="FPW167" s="4"/>
      <c r="FPX167" s="4"/>
      <c r="FPY167" s="4"/>
      <c r="FPZ167" s="4"/>
      <c r="FQA167" s="4"/>
      <c r="FQB167" s="4"/>
      <c r="FQC167" s="4"/>
      <c r="FQD167" s="4"/>
      <c r="FQE167" s="4"/>
      <c r="FQF167" s="4"/>
      <c r="FQG167" s="4"/>
      <c r="FQH167" s="4"/>
      <c r="FQI167" s="4"/>
      <c r="FQJ167" s="4"/>
      <c r="FQK167" s="4"/>
      <c r="FQL167" s="4"/>
      <c r="FQM167" s="4"/>
      <c r="FQN167" s="4"/>
      <c r="FQO167" s="4"/>
      <c r="FQP167" s="4"/>
      <c r="FQQ167" s="4"/>
      <c r="FQR167" s="4"/>
      <c r="FQS167" s="4"/>
      <c r="FQT167" s="4"/>
      <c r="FQU167" s="4"/>
      <c r="FQV167" s="4"/>
      <c r="FQW167" s="4"/>
      <c r="FQX167" s="4"/>
      <c r="FQY167" s="4"/>
      <c r="FQZ167" s="4"/>
      <c r="FRA167" s="4"/>
      <c r="FRB167" s="4"/>
      <c r="FRC167" s="4"/>
      <c r="FRD167" s="4"/>
      <c r="FRE167" s="4"/>
      <c r="FRF167" s="4"/>
      <c r="FRG167" s="4"/>
      <c r="FRH167" s="4"/>
      <c r="FRI167" s="4"/>
      <c r="FRJ167" s="4"/>
      <c r="FRK167" s="4"/>
      <c r="FRL167" s="4"/>
      <c r="FRM167" s="4"/>
      <c r="FRN167" s="4"/>
      <c r="FRO167" s="4"/>
      <c r="FRP167" s="4"/>
      <c r="FRQ167" s="4"/>
      <c r="FRR167" s="4"/>
      <c r="FRS167" s="4"/>
      <c r="FRT167" s="4"/>
      <c r="FRU167" s="4"/>
      <c r="FRV167" s="4"/>
      <c r="FRW167" s="4"/>
      <c r="FRX167" s="4"/>
      <c r="FRY167" s="4"/>
      <c r="FRZ167" s="4"/>
      <c r="FSA167" s="4"/>
      <c r="FSB167" s="4"/>
      <c r="FSC167" s="4"/>
      <c r="FSD167" s="4"/>
      <c r="FSE167" s="4"/>
      <c r="FSF167" s="4"/>
      <c r="FSG167" s="4"/>
      <c r="FSH167" s="4"/>
      <c r="FSI167" s="4"/>
      <c r="FSJ167" s="4"/>
      <c r="FSK167" s="4"/>
      <c r="FSL167" s="4"/>
      <c r="FSM167" s="4"/>
      <c r="FSN167" s="4"/>
      <c r="FSO167" s="4"/>
      <c r="FSP167" s="4"/>
      <c r="FSQ167" s="4"/>
      <c r="FSR167" s="4"/>
      <c r="FSS167" s="4"/>
      <c r="FST167" s="4"/>
      <c r="FSU167" s="4"/>
      <c r="FSV167" s="4"/>
      <c r="FSW167" s="4"/>
      <c r="FSX167" s="4"/>
      <c r="FSY167" s="4"/>
      <c r="FSZ167" s="4"/>
      <c r="FTA167" s="4"/>
      <c r="FTB167" s="4"/>
      <c r="FTC167" s="4"/>
      <c r="FTD167" s="4"/>
      <c r="FTE167" s="4"/>
      <c r="FTF167" s="4"/>
      <c r="FTG167" s="4"/>
      <c r="FTH167" s="4"/>
      <c r="FTI167" s="4"/>
      <c r="FTJ167" s="4"/>
      <c r="FTK167" s="4"/>
      <c r="FTL167" s="4"/>
      <c r="FTM167" s="4"/>
      <c r="FTN167" s="4"/>
      <c r="FTO167" s="4"/>
      <c r="FTP167" s="4"/>
      <c r="FTQ167" s="4"/>
      <c r="FTR167" s="4"/>
      <c r="FTS167" s="4"/>
      <c r="FTT167" s="4"/>
      <c r="FTU167" s="4"/>
      <c r="FTV167" s="4"/>
      <c r="FTW167" s="4"/>
      <c r="FTX167" s="4"/>
      <c r="FTY167" s="4"/>
      <c r="FTZ167" s="4"/>
      <c r="FUA167" s="4"/>
      <c r="FUB167" s="4"/>
      <c r="FUC167" s="4"/>
      <c r="FUD167" s="4"/>
      <c r="FUE167" s="4"/>
      <c r="FUF167" s="4"/>
      <c r="FUG167" s="4"/>
      <c r="FUH167" s="4"/>
      <c r="FUI167" s="4"/>
      <c r="FUJ167" s="4"/>
      <c r="FUK167" s="4"/>
      <c r="FUL167" s="4"/>
      <c r="FUM167" s="4"/>
      <c r="FUN167" s="4"/>
      <c r="FUO167" s="4"/>
      <c r="FUP167" s="4"/>
      <c r="FUQ167" s="4"/>
      <c r="FUR167" s="4"/>
      <c r="FUS167" s="4"/>
      <c r="FUT167" s="4"/>
      <c r="FUU167" s="4"/>
      <c r="FUV167" s="4"/>
      <c r="FUW167" s="4"/>
      <c r="FUX167" s="4"/>
      <c r="FUY167" s="4"/>
      <c r="FUZ167" s="4"/>
      <c r="FVA167" s="4"/>
      <c r="FVB167" s="4"/>
      <c r="FVC167" s="4"/>
      <c r="FVD167" s="4"/>
      <c r="FVE167" s="4"/>
      <c r="FVF167" s="4"/>
      <c r="FVG167" s="4"/>
      <c r="FVH167" s="4"/>
      <c r="FVI167" s="4"/>
      <c r="FVJ167" s="4"/>
      <c r="FVK167" s="4"/>
      <c r="FVL167" s="4"/>
      <c r="FVM167" s="4"/>
      <c r="FVN167" s="4"/>
      <c r="FVO167" s="4"/>
      <c r="FVP167" s="4"/>
      <c r="FVQ167" s="4"/>
      <c r="FVR167" s="4"/>
      <c r="FVS167" s="4"/>
      <c r="FVT167" s="4"/>
      <c r="FVU167" s="4"/>
      <c r="FVV167" s="4"/>
      <c r="FVW167" s="4"/>
      <c r="FVX167" s="4"/>
      <c r="FVY167" s="4"/>
      <c r="FVZ167" s="4"/>
      <c r="FWA167" s="4"/>
      <c r="FWB167" s="4"/>
      <c r="FWC167" s="4"/>
      <c r="FWD167" s="4"/>
      <c r="FWE167" s="4"/>
      <c r="FWF167" s="4"/>
      <c r="FWG167" s="4"/>
      <c r="FWH167" s="4"/>
      <c r="FWI167" s="4"/>
      <c r="FWJ167" s="4"/>
      <c r="FWK167" s="4"/>
      <c r="FWL167" s="4"/>
      <c r="FWM167" s="4"/>
      <c r="FWN167" s="4"/>
      <c r="FWO167" s="4"/>
      <c r="FWP167" s="4"/>
      <c r="FWQ167" s="4"/>
      <c r="FWR167" s="4"/>
      <c r="FWS167" s="4"/>
      <c r="FWT167" s="4"/>
      <c r="FWU167" s="4"/>
      <c r="FWV167" s="4"/>
      <c r="FWW167" s="4"/>
      <c r="FWX167" s="4"/>
      <c r="FWY167" s="4"/>
      <c r="FWZ167" s="4"/>
      <c r="FXA167" s="4"/>
      <c r="FXB167" s="4"/>
      <c r="FXC167" s="4"/>
      <c r="FXD167" s="4"/>
      <c r="FXE167" s="4"/>
      <c r="FXF167" s="4"/>
      <c r="FXG167" s="4"/>
      <c r="FXH167" s="4"/>
      <c r="FXI167" s="4"/>
      <c r="FXJ167" s="4"/>
      <c r="FXK167" s="4"/>
      <c r="FXL167" s="4"/>
      <c r="FXM167" s="4"/>
      <c r="FXN167" s="4"/>
      <c r="FXO167" s="4"/>
      <c r="FXP167" s="4"/>
      <c r="FXQ167" s="4"/>
      <c r="FXR167" s="4"/>
      <c r="FXS167" s="4"/>
      <c r="FXT167" s="4"/>
      <c r="FXU167" s="4"/>
      <c r="FXV167" s="4"/>
      <c r="FXW167" s="4"/>
      <c r="FXX167" s="4"/>
      <c r="FXY167" s="4"/>
      <c r="FXZ167" s="4"/>
      <c r="FYA167" s="4"/>
      <c r="FYB167" s="4"/>
      <c r="FYC167" s="4"/>
      <c r="FYD167" s="4"/>
      <c r="FYE167" s="4"/>
      <c r="FYF167" s="4"/>
      <c r="FYG167" s="4"/>
      <c r="FYH167" s="4"/>
      <c r="FYI167" s="4"/>
      <c r="FYJ167" s="4"/>
      <c r="FYK167" s="4"/>
      <c r="FYL167" s="4"/>
      <c r="FYM167" s="4"/>
      <c r="FYN167" s="4"/>
      <c r="FYO167" s="4"/>
      <c r="FYP167" s="4"/>
      <c r="FYQ167" s="4"/>
      <c r="FYR167" s="4"/>
      <c r="FYS167" s="4"/>
      <c r="FYT167" s="4"/>
      <c r="FYU167" s="4"/>
      <c r="FYV167" s="4"/>
      <c r="FYW167" s="4"/>
      <c r="FYX167" s="4"/>
      <c r="FYY167" s="4"/>
      <c r="FYZ167" s="4"/>
      <c r="FZA167" s="4"/>
      <c r="FZB167" s="4"/>
      <c r="FZC167" s="4"/>
      <c r="FZD167" s="4"/>
      <c r="FZE167" s="4"/>
      <c r="FZF167" s="4"/>
      <c r="FZG167" s="4"/>
      <c r="FZH167" s="4"/>
      <c r="FZI167" s="4"/>
      <c r="FZJ167" s="4"/>
      <c r="FZK167" s="4"/>
      <c r="FZL167" s="4"/>
      <c r="FZM167" s="4"/>
      <c r="FZN167" s="4"/>
      <c r="FZO167" s="4"/>
      <c r="FZP167" s="4"/>
      <c r="FZQ167" s="4"/>
      <c r="FZR167" s="4"/>
      <c r="FZS167" s="4"/>
      <c r="FZT167" s="4"/>
      <c r="FZU167" s="4"/>
      <c r="FZV167" s="4"/>
      <c r="FZW167" s="4"/>
      <c r="FZX167" s="4"/>
      <c r="FZY167" s="4"/>
      <c r="FZZ167" s="4"/>
      <c r="GAA167" s="4"/>
      <c r="GAB167" s="4"/>
      <c r="GAC167" s="4"/>
      <c r="GAD167" s="4"/>
      <c r="GAE167" s="4"/>
      <c r="GAF167" s="4"/>
      <c r="GAG167" s="4"/>
      <c r="GAH167" s="4"/>
      <c r="GAI167" s="4"/>
      <c r="GAJ167" s="4"/>
      <c r="GAK167" s="4"/>
      <c r="GAL167" s="4"/>
      <c r="GAM167" s="4"/>
      <c r="GAN167" s="4"/>
      <c r="GAO167" s="4"/>
      <c r="GAP167" s="4"/>
      <c r="GAQ167" s="4"/>
      <c r="GAR167" s="4"/>
      <c r="GAS167" s="4"/>
      <c r="GAT167" s="4"/>
      <c r="GAU167" s="4"/>
      <c r="GAV167" s="4"/>
      <c r="GAW167" s="4"/>
      <c r="GAX167" s="4"/>
      <c r="GAY167" s="4"/>
      <c r="GAZ167" s="4"/>
      <c r="GBA167" s="4"/>
      <c r="GBB167" s="4"/>
      <c r="GBC167" s="4"/>
      <c r="GBD167" s="4"/>
      <c r="GBE167" s="4"/>
      <c r="GBF167" s="4"/>
      <c r="GBG167" s="4"/>
      <c r="GBH167" s="4"/>
      <c r="GBI167" s="4"/>
      <c r="GBJ167" s="4"/>
      <c r="GBK167" s="4"/>
      <c r="GBL167" s="4"/>
      <c r="GBM167" s="4"/>
      <c r="GBN167" s="4"/>
      <c r="GBO167" s="4"/>
      <c r="GBP167" s="4"/>
      <c r="GBQ167" s="4"/>
      <c r="GBR167" s="4"/>
      <c r="GBS167" s="4"/>
      <c r="GBT167" s="4"/>
      <c r="GBU167" s="4"/>
      <c r="GBV167" s="4"/>
      <c r="GBW167" s="4"/>
      <c r="GBX167" s="4"/>
      <c r="GBY167" s="4"/>
      <c r="GBZ167" s="4"/>
      <c r="GCA167" s="4"/>
      <c r="GCB167" s="4"/>
      <c r="GCC167" s="4"/>
      <c r="GCD167" s="4"/>
      <c r="GCE167" s="4"/>
      <c r="GCF167" s="4"/>
      <c r="GCG167" s="4"/>
      <c r="GCH167" s="4"/>
      <c r="GCI167" s="4"/>
      <c r="GCJ167" s="4"/>
      <c r="GCK167" s="4"/>
      <c r="GCL167" s="4"/>
      <c r="GCM167" s="4"/>
      <c r="GCN167" s="4"/>
      <c r="GCO167" s="4"/>
      <c r="GCP167" s="4"/>
      <c r="GCQ167" s="4"/>
      <c r="GCR167" s="4"/>
      <c r="GCS167" s="4"/>
      <c r="GCT167" s="4"/>
      <c r="GCU167" s="4"/>
      <c r="GCV167" s="4"/>
      <c r="GCW167" s="4"/>
      <c r="GCX167" s="4"/>
      <c r="GCY167" s="4"/>
      <c r="GCZ167" s="4"/>
      <c r="GDA167" s="4"/>
      <c r="GDB167" s="4"/>
      <c r="GDC167" s="4"/>
      <c r="GDD167" s="4"/>
      <c r="GDE167" s="4"/>
      <c r="GDF167" s="4"/>
      <c r="GDG167" s="4"/>
      <c r="GDH167" s="4"/>
      <c r="GDI167" s="4"/>
      <c r="GDJ167" s="4"/>
      <c r="GDK167" s="4"/>
      <c r="GDL167" s="4"/>
      <c r="GDM167" s="4"/>
      <c r="GDN167" s="4"/>
      <c r="GDO167" s="4"/>
      <c r="GDP167" s="4"/>
      <c r="GDQ167" s="4"/>
      <c r="GDR167" s="4"/>
      <c r="GDS167" s="4"/>
      <c r="GDT167" s="4"/>
      <c r="GDU167" s="4"/>
      <c r="GDV167" s="4"/>
      <c r="GDW167" s="4"/>
      <c r="GDX167" s="4"/>
      <c r="GDY167" s="4"/>
      <c r="GDZ167" s="4"/>
      <c r="GEA167" s="4"/>
      <c r="GEB167" s="4"/>
      <c r="GEC167" s="4"/>
      <c r="GED167" s="4"/>
      <c r="GEE167" s="4"/>
      <c r="GEF167" s="4"/>
      <c r="GEG167" s="4"/>
      <c r="GEH167" s="4"/>
      <c r="GEI167" s="4"/>
      <c r="GEJ167" s="4"/>
      <c r="GEK167" s="4"/>
      <c r="GEL167" s="4"/>
      <c r="GEM167" s="4"/>
      <c r="GEN167" s="4"/>
      <c r="GEO167" s="4"/>
      <c r="GEP167" s="4"/>
      <c r="GEQ167" s="4"/>
      <c r="GER167" s="4"/>
      <c r="GES167" s="4"/>
      <c r="GET167" s="4"/>
      <c r="GEU167" s="4"/>
      <c r="GEV167" s="4"/>
      <c r="GEW167" s="4"/>
      <c r="GEX167" s="4"/>
      <c r="GEY167" s="4"/>
      <c r="GEZ167" s="4"/>
      <c r="GFA167" s="4"/>
      <c r="GFB167" s="4"/>
      <c r="GFC167" s="4"/>
      <c r="GFD167" s="4"/>
      <c r="GFE167" s="4"/>
      <c r="GFF167" s="4"/>
      <c r="GFG167" s="4"/>
      <c r="GFH167" s="4"/>
      <c r="GFI167" s="4"/>
      <c r="GFJ167" s="4"/>
      <c r="GFK167" s="4"/>
      <c r="GFL167" s="4"/>
      <c r="GFM167" s="4"/>
      <c r="GFN167" s="4"/>
      <c r="GFO167" s="4"/>
      <c r="GFP167" s="4"/>
      <c r="GFQ167" s="4"/>
      <c r="GFR167" s="4"/>
      <c r="GFS167" s="4"/>
      <c r="GFT167" s="4"/>
      <c r="GFU167" s="4"/>
      <c r="GFV167" s="4"/>
      <c r="GFW167" s="4"/>
      <c r="GFX167" s="4"/>
      <c r="GFY167" s="4"/>
      <c r="GFZ167" s="4"/>
      <c r="GGA167" s="4"/>
      <c r="GGB167" s="4"/>
      <c r="GGC167" s="4"/>
      <c r="GGD167" s="4"/>
      <c r="GGE167" s="4"/>
      <c r="GGF167" s="4"/>
      <c r="GGG167" s="4"/>
      <c r="GGH167" s="4"/>
      <c r="GGI167" s="4"/>
      <c r="GGJ167" s="4"/>
      <c r="GGK167" s="4"/>
      <c r="GGL167" s="4"/>
      <c r="GGM167" s="4"/>
      <c r="GGN167" s="4"/>
      <c r="GGO167" s="4"/>
      <c r="GGP167" s="4"/>
      <c r="GGQ167" s="4"/>
      <c r="GGR167" s="4"/>
      <c r="GGS167" s="4"/>
      <c r="GGT167" s="4"/>
      <c r="GGU167" s="4"/>
      <c r="GGV167" s="4"/>
      <c r="GGW167" s="4"/>
      <c r="GGX167" s="4"/>
      <c r="GGY167" s="4"/>
      <c r="GGZ167" s="4"/>
      <c r="GHA167" s="4"/>
      <c r="GHB167" s="4"/>
      <c r="GHC167" s="4"/>
      <c r="GHD167" s="4"/>
      <c r="GHE167" s="4"/>
      <c r="GHF167" s="4"/>
      <c r="GHG167" s="4"/>
      <c r="GHH167" s="4"/>
      <c r="GHI167" s="4"/>
      <c r="GHJ167" s="4"/>
      <c r="GHK167" s="4"/>
      <c r="GHL167" s="4"/>
      <c r="GHM167" s="4"/>
      <c r="GHN167" s="4"/>
      <c r="GHO167" s="4"/>
      <c r="GHP167" s="4"/>
      <c r="GHQ167" s="4"/>
      <c r="GHR167" s="4"/>
      <c r="GHS167" s="4"/>
      <c r="GHT167" s="4"/>
      <c r="GHU167" s="4"/>
      <c r="GHV167" s="4"/>
      <c r="GHW167" s="4"/>
      <c r="GHX167" s="4"/>
      <c r="GHY167" s="4"/>
      <c r="GHZ167" s="4"/>
      <c r="GIA167" s="4"/>
      <c r="GIB167" s="4"/>
      <c r="GIC167" s="4"/>
      <c r="GID167" s="4"/>
      <c r="GIE167" s="4"/>
      <c r="GIF167" s="4"/>
      <c r="GIG167" s="4"/>
      <c r="GIH167" s="4"/>
      <c r="GII167" s="4"/>
      <c r="GIJ167" s="4"/>
      <c r="GIK167" s="4"/>
      <c r="GIL167" s="4"/>
      <c r="GIM167" s="4"/>
      <c r="GIN167" s="4"/>
      <c r="GIO167" s="4"/>
      <c r="GIP167" s="4"/>
      <c r="GIQ167" s="4"/>
      <c r="GIR167" s="4"/>
      <c r="GIS167" s="4"/>
      <c r="GIT167" s="4"/>
      <c r="GIU167" s="4"/>
      <c r="GIV167" s="4"/>
      <c r="GIW167" s="4"/>
      <c r="GIX167" s="4"/>
      <c r="GIY167" s="4"/>
      <c r="GIZ167" s="4"/>
      <c r="GJA167" s="4"/>
      <c r="GJB167" s="4"/>
      <c r="GJC167" s="4"/>
      <c r="GJD167" s="4"/>
      <c r="GJE167" s="4"/>
      <c r="GJF167" s="4"/>
      <c r="GJG167" s="4"/>
      <c r="GJH167" s="4"/>
      <c r="GJI167" s="4"/>
      <c r="GJJ167" s="4"/>
      <c r="GJK167" s="4"/>
      <c r="GJL167" s="4"/>
      <c r="GJM167" s="4"/>
      <c r="GJN167" s="4"/>
      <c r="GJO167" s="4"/>
      <c r="GJP167" s="4"/>
      <c r="GJQ167" s="4"/>
      <c r="GJR167" s="4"/>
      <c r="GJS167" s="4"/>
      <c r="GJT167" s="4"/>
      <c r="GJU167" s="4"/>
      <c r="GJV167" s="4"/>
      <c r="GJW167" s="4"/>
      <c r="GJX167" s="4"/>
      <c r="GJY167" s="4"/>
      <c r="GJZ167" s="4"/>
      <c r="GKA167" s="4"/>
      <c r="GKB167" s="4"/>
      <c r="GKC167" s="4"/>
      <c r="GKD167" s="4"/>
      <c r="GKE167" s="4"/>
      <c r="GKF167" s="4"/>
      <c r="GKG167" s="4"/>
      <c r="GKH167" s="4"/>
      <c r="GKI167" s="4"/>
      <c r="GKJ167" s="4"/>
      <c r="GKK167" s="4"/>
      <c r="GKL167" s="4"/>
      <c r="GKM167" s="4"/>
      <c r="GKN167" s="4"/>
      <c r="GKO167" s="4"/>
      <c r="GKP167" s="4"/>
      <c r="GKQ167" s="4"/>
      <c r="GKR167" s="4"/>
      <c r="GKS167" s="4"/>
      <c r="GKT167" s="4"/>
      <c r="GKU167" s="4"/>
      <c r="GKV167" s="4"/>
      <c r="GKW167" s="4"/>
      <c r="GKX167" s="4"/>
      <c r="GKY167" s="4"/>
      <c r="GKZ167" s="4"/>
      <c r="GLA167" s="4"/>
      <c r="GLB167" s="4"/>
      <c r="GLC167" s="4"/>
      <c r="GLD167" s="4"/>
      <c r="GLE167" s="4"/>
      <c r="GLF167" s="4"/>
      <c r="GLG167" s="4"/>
      <c r="GLH167" s="4"/>
      <c r="GLI167" s="4"/>
      <c r="GLJ167" s="4"/>
      <c r="GLK167" s="4"/>
      <c r="GLL167" s="4"/>
      <c r="GLM167" s="4"/>
      <c r="GLN167" s="4"/>
      <c r="GLO167" s="4"/>
      <c r="GLP167" s="4"/>
      <c r="GLQ167" s="4"/>
      <c r="GLR167" s="4"/>
      <c r="GLS167" s="4"/>
      <c r="GLT167" s="4"/>
      <c r="GLU167" s="4"/>
      <c r="GLV167" s="4"/>
      <c r="GLW167" s="4"/>
      <c r="GLX167" s="4"/>
      <c r="GLY167" s="4"/>
      <c r="GLZ167" s="4"/>
      <c r="GMA167" s="4"/>
      <c r="GMB167" s="4"/>
      <c r="GMC167" s="4"/>
      <c r="GMD167" s="4"/>
      <c r="GME167" s="4"/>
      <c r="GMF167" s="4"/>
      <c r="GMG167" s="4"/>
      <c r="GMH167" s="4"/>
      <c r="GMI167" s="4"/>
      <c r="GMJ167" s="4"/>
      <c r="GMK167" s="4"/>
      <c r="GML167" s="4"/>
      <c r="GMM167" s="4"/>
      <c r="GMN167" s="4"/>
      <c r="GMO167" s="4"/>
      <c r="GMP167" s="4"/>
      <c r="GMQ167" s="4"/>
      <c r="GMR167" s="4"/>
      <c r="GMS167" s="4"/>
      <c r="GMT167" s="4"/>
      <c r="GMU167" s="4"/>
      <c r="GMV167" s="4"/>
      <c r="GMW167" s="4"/>
      <c r="GMX167" s="4"/>
      <c r="GMY167" s="4"/>
      <c r="GMZ167" s="4"/>
      <c r="GNA167" s="4"/>
      <c r="GNB167" s="4"/>
      <c r="GNC167" s="4"/>
      <c r="GND167" s="4"/>
      <c r="GNE167" s="4"/>
      <c r="GNF167" s="4"/>
      <c r="GNG167" s="4"/>
      <c r="GNH167" s="4"/>
      <c r="GNI167" s="4"/>
      <c r="GNJ167" s="4"/>
      <c r="GNK167" s="4"/>
      <c r="GNL167" s="4"/>
      <c r="GNM167" s="4"/>
      <c r="GNN167" s="4"/>
      <c r="GNO167" s="4"/>
      <c r="GNP167" s="4"/>
      <c r="GNQ167" s="4"/>
      <c r="GNR167" s="4"/>
      <c r="GNS167" s="4"/>
      <c r="GNT167" s="4"/>
      <c r="GNU167" s="4"/>
      <c r="GNV167" s="4"/>
      <c r="GNW167" s="4"/>
      <c r="GNX167" s="4"/>
      <c r="GNY167" s="4"/>
      <c r="GNZ167" s="4"/>
      <c r="GOA167" s="4"/>
      <c r="GOB167" s="4"/>
      <c r="GOC167" s="4"/>
      <c r="GOD167" s="4"/>
      <c r="GOE167" s="4"/>
      <c r="GOF167" s="4"/>
      <c r="GOG167" s="4"/>
      <c r="GOH167" s="4"/>
      <c r="GOI167" s="4"/>
      <c r="GOJ167" s="4"/>
      <c r="GOK167" s="4"/>
      <c r="GOL167" s="4"/>
      <c r="GOM167" s="4"/>
      <c r="GON167" s="4"/>
      <c r="GOO167" s="4"/>
      <c r="GOP167" s="4"/>
      <c r="GOQ167" s="4"/>
      <c r="GOR167" s="4"/>
      <c r="GOS167" s="4"/>
      <c r="GOT167" s="4"/>
      <c r="GOU167" s="4"/>
      <c r="GOV167" s="4"/>
      <c r="GOW167" s="4"/>
      <c r="GOX167" s="4"/>
      <c r="GOY167" s="4"/>
      <c r="GOZ167" s="4"/>
      <c r="GPA167" s="4"/>
      <c r="GPB167" s="4"/>
      <c r="GPC167" s="4"/>
      <c r="GPD167" s="4"/>
      <c r="GPE167" s="4"/>
      <c r="GPF167" s="4"/>
      <c r="GPG167" s="4"/>
      <c r="GPH167" s="4"/>
      <c r="GPI167" s="4"/>
      <c r="GPJ167" s="4"/>
      <c r="GPK167" s="4"/>
      <c r="GPL167" s="4"/>
      <c r="GPM167" s="4"/>
      <c r="GPN167" s="4"/>
      <c r="GPO167" s="4"/>
      <c r="GPP167" s="4"/>
      <c r="GPQ167" s="4"/>
      <c r="GPR167" s="4"/>
      <c r="GPS167" s="4"/>
      <c r="GPT167" s="4"/>
      <c r="GPU167" s="4"/>
      <c r="GPV167" s="4"/>
      <c r="GPW167" s="4"/>
      <c r="GPX167" s="4"/>
      <c r="GPY167" s="4"/>
      <c r="GPZ167" s="4"/>
      <c r="GQA167" s="4"/>
      <c r="GQB167" s="4"/>
      <c r="GQC167" s="4"/>
      <c r="GQD167" s="4"/>
      <c r="GQE167" s="4"/>
      <c r="GQF167" s="4"/>
      <c r="GQG167" s="4"/>
      <c r="GQH167" s="4"/>
      <c r="GQI167" s="4"/>
      <c r="GQJ167" s="4"/>
      <c r="GQK167" s="4"/>
      <c r="GQL167" s="4"/>
      <c r="GQM167" s="4"/>
      <c r="GQN167" s="4"/>
      <c r="GQO167" s="4"/>
      <c r="GQP167" s="4"/>
      <c r="GQQ167" s="4"/>
      <c r="GQR167" s="4"/>
      <c r="GQS167" s="4"/>
      <c r="GQT167" s="4"/>
      <c r="GQU167" s="4"/>
      <c r="GQV167" s="4"/>
      <c r="GQW167" s="4"/>
      <c r="GQX167" s="4"/>
      <c r="GQY167" s="4"/>
      <c r="GQZ167" s="4"/>
      <c r="GRA167" s="4"/>
      <c r="GRB167" s="4"/>
      <c r="GRC167" s="4"/>
      <c r="GRD167" s="4"/>
      <c r="GRE167" s="4"/>
      <c r="GRF167" s="4"/>
      <c r="GRG167" s="4"/>
      <c r="GRH167" s="4"/>
      <c r="GRI167" s="4"/>
      <c r="GRJ167" s="4"/>
      <c r="GRK167" s="4"/>
      <c r="GRL167" s="4"/>
      <c r="GRM167" s="4"/>
      <c r="GRN167" s="4"/>
      <c r="GRO167" s="4"/>
      <c r="GRP167" s="4"/>
      <c r="GRQ167" s="4"/>
      <c r="GRR167" s="4"/>
      <c r="GRS167" s="4"/>
      <c r="GRT167" s="4"/>
      <c r="GRU167" s="4"/>
      <c r="GRV167" s="4"/>
      <c r="GRW167" s="4"/>
      <c r="GRX167" s="4"/>
      <c r="GRY167" s="4"/>
      <c r="GRZ167" s="4"/>
      <c r="GSA167" s="4"/>
      <c r="GSB167" s="4"/>
      <c r="GSC167" s="4"/>
      <c r="GSD167" s="4"/>
      <c r="GSE167" s="4"/>
      <c r="GSF167" s="4"/>
      <c r="GSG167" s="4"/>
      <c r="GSH167" s="4"/>
      <c r="GSI167" s="4"/>
      <c r="GSJ167" s="4"/>
      <c r="GSK167" s="4"/>
      <c r="GSL167" s="4"/>
      <c r="GSM167" s="4"/>
      <c r="GSN167" s="4"/>
      <c r="GSO167" s="4"/>
      <c r="GSP167" s="4"/>
      <c r="GSQ167" s="4"/>
      <c r="GSR167" s="4"/>
      <c r="GSS167" s="4"/>
      <c r="GST167" s="4"/>
      <c r="GSU167" s="4"/>
      <c r="GSV167" s="4"/>
      <c r="GSW167" s="4"/>
      <c r="GSX167" s="4"/>
      <c r="GSY167" s="4"/>
      <c r="GSZ167" s="4"/>
      <c r="GTA167" s="4"/>
      <c r="GTB167" s="4"/>
      <c r="GTC167" s="4"/>
      <c r="GTD167" s="4"/>
      <c r="GTE167" s="4"/>
      <c r="GTF167" s="4"/>
      <c r="GTG167" s="4"/>
      <c r="GTH167" s="4"/>
      <c r="GTI167" s="4"/>
      <c r="GTJ167" s="4"/>
      <c r="GTK167" s="4"/>
      <c r="GTL167" s="4"/>
      <c r="GTM167" s="4"/>
      <c r="GTN167" s="4"/>
      <c r="GTO167" s="4"/>
      <c r="GTP167" s="4"/>
      <c r="GTQ167" s="4"/>
      <c r="GTR167" s="4"/>
      <c r="GTS167" s="4"/>
      <c r="GTT167" s="4"/>
      <c r="GTU167" s="4"/>
      <c r="GTV167" s="4"/>
      <c r="GTW167" s="4"/>
      <c r="GTX167" s="4"/>
      <c r="GTY167" s="4"/>
      <c r="GTZ167" s="4"/>
      <c r="GUA167" s="4"/>
      <c r="GUB167" s="4"/>
      <c r="GUC167" s="4"/>
      <c r="GUD167" s="4"/>
      <c r="GUE167" s="4"/>
      <c r="GUF167" s="4"/>
      <c r="GUG167" s="4"/>
      <c r="GUH167" s="4"/>
      <c r="GUI167" s="4"/>
      <c r="GUJ167" s="4"/>
      <c r="GUK167" s="4"/>
      <c r="GUL167" s="4"/>
      <c r="GUM167" s="4"/>
      <c r="GUN167" s="4"/>
      <c r="GUO167" s="4"/>
      <c r="GUP167" s="4"/>
      <c r="GUQ167" s="4"/>
      <c r="GUR167" s="4"/>
      <c r="GUS167" s="4"/>
      <c r="GUT167" s="4"/>
      <c r="GUU167" s="4"/>
      <c r="GUV167" s="4"/>
      <c r="GUW167" s="4"/>
      <c r="GUX167" s="4"/>
      <c r="GUY167" s="4"/>
      <c r="GUZ167" s="4"/>
      <c r="GVA167" s="4"/>
      <c r="GVB167" s="4"/>
      <c r="GVC167" s="4"/>
      <c r="GVD167" s="4"/>
      <c r="GVE167" s="4"/>
      <c r="GVF167" s="4"/>
      <c r="GVG167" s="4"/>
      <c r="GVH167" s="4"/>
      <c r="GVI167" s="4"/>
      <c r="GVJ167" s="4"/>
      <c r="GVK167" s="4"/>
      <c r="GVL167" s="4"/>
      <c r="GVM167" s="4"/>
      <c r="GVN167" s="4"/>
      <c r="GVO167" s="4"/>
      <c r="GVP167" s="4"/>
      <c r="GVQ167" s="4"/>
      <c r="GVR167" s="4"/>
      <c r="GVS167" s="4"/>
      <c r="GVT167" s="4"/>
      <c r="GVU167" s="4"/>
      <c r="GVV167" s="4"/>
      <c r="GVW167" s="4"/>
      <c r="GVX167" s="4"/>
      <c r="GVY167" s="4"/>
      <c r="GVZ167" s="4"/>
      <c r="GWA167" s="4"/>
      <c r="GWB167" s="4"/>
      <c r="GWC167" s="4"/>
      <c r="GWD167" s="4"/>
      <c r="GWE167" s="4"/>
      <c r="GWF167" s="4"/>
      <c r="GWG167" s="4"/>
      <c r="GWH167" s="4"/>
      <c r="GWI167" s="4"/>
      <c r="GWJ167" s="4"/>
      <c r="GWK167" s="4"/>
      <c r="GWL167" s="4"/>
      <c r="GWM167" s="4"/>
      <c r="GWN167" s="4"/>
      <c r="GWO167" s="4"/>
      <c r="GWP167" s="4"/>
      <c r="GWQ167" s="4"/>
      <c r="GWR167" s="4"/>
      <c r="GWS167" s="4"/>
      <c r="GWT167" s="4"/>
      <c r="GWU167" s="4"/>
      <c r="GWV167" s="4"/>
      <c r="GWW167" s="4"/>
      <c r="GWX167" s="4"/>
      <c r="GWY167" s="4"/>
      <c r="GWZ167" s="4"/>
      <c r="GXA167" s="4"/>
      <c r="GXB167" s="4"/>
      <c r="GXC167" s="4"/>
      <c r="GXD167" s="4"/>
      <c r="GXE167" s="4"/>
      <c r="GXF167" s="4"/>
      <c r="GXG167" s="4"/>
      <c r="GXH167" s="4"/>
      <c r="GXI167" s="4"/>
      <c r="GXJ167" s="4"/>
      <c r="GXK167" s="4"/>
      <c r="GXL167" s="4"/>
      <c r="GXM167" s="4"/>
      <c r="GXN167" s="4"/>
      <c r="GXO167" s="4"/>
      <c r="GXP167" s="4"/>
      <c r="GXQ167" s="4"/>
      <c r="GXR167" s="4"/>
      <c r="GXS167" s="4"/>
      <c r="GXT167" s="4"/>
      <c r="GXU167" s="4"/>
      <c r="GXV167" s="4"/>
      <c r="GXW167" s="4"/>
      <c r="GXX167" s="4"/>
      <c r="GXY167" s="4"/>
      <c r="GXZ167" s="4"/>
      <c r="GYA167" s="4"/>
      <c r="GYB167" s="4"/>
      <c r="GYC167" s="4"/>
      <c r="GYD167" s="4"/>
      <c r="GYE167" s="4"/>
      <c r="GYF167" s="4"/>
      <c r="GYG167" s="4"/>
      <c r="GYH167" s="4"/>
      <c r="GYI167" s="4"/>
      <c r="GYJ167" s="4"/>
      <c r="GYK167" s="4"/>
      <c r="GYL167" s="4"/>
      <c r="GYM167" s="4"/>
      <c r="GYN167" s="4"/>
      <c r="GYO167" s="4"/>
      <c r="GYP167" s="4"/>
      <c r="GYQ167" s="4"/>
      <c r="GYR167" s="4"/>
      <c r="GYS167" s="4"/>
      <c r="GYT167" s="4"/>
      <c r="GYU167" s="4"/>
      <c r="GYV167" s="4"/>
      <c r="GYW167" s="4"/>
      <c r="GYX167" s="4"/>
      <c r="GYY167" s="4"/>
      <c r="GYZ167" s="4"/>
      <c r="GZA167" s="4"/>
      <c r="GZB167" s="4"/>
      <c r="GZC167" s="4"/>
      <c r="GZD167" s="4"/>
      <c r="GZE167" s="4"/>
      <c r="GZF167" s="4"/>
      <c r="GZG167" s="4"/>
      <c r="GZH167" s="4"/>
      <c r="GZI167" s="4"/>
      <c r="GZJ167" s="4"/>
      <c r="GZK167" s="4"/>
      <c r="GZL167" s="4"/>
      <c r="GZM167" s="4"/>
      <c r="GZN167" s="4"/>
      <c r="GZO167" s="4"/>
      <c r="GZP167" s="4"/>
      <c r="GZQ167" s="4"/>
      <c r="GZR167" s="4"/>
      <c r="GZS167" s="4"/>
      <c r="GZT167" s="4"/>
      <c r="GZU167" s="4"/>
      <c r="GZV167" s="4"/>
      <c r="GZW167" s="4"/>
      <c r="GZX167" s="4"/>
      <c r="GZY167" s="4"/>
      <c r="GZZ167" s="4"/>
      <c r="HAA167" s="4"/>
      <c r="HAB167" s="4"/>
      <c r="HAC167" s="4"/>
      <c r="HAD167" s="4"/>
      <c r="HAE167" s="4"/>
      <c r="HAF167" s="4"/>
      <c r="HAG167" s="4"/>
      <c r="HAH167" s="4"/>
      <c r="HAI167" s="4"/>
      <c r="HAJ167" s="4"/>
      <c r="HAK167" s="4"/>
      <c r="HAL167" s="4"/>
      <c r="HAM167" s="4"/>
      <c r="HAN167" s="4"/>
      <c r="HAO167" s="4"/>
      <c r="HAP167" s="4"/>
      <c r="HAQ167" s="4"/>
      <c r="HAR167" s="4"/>
      <c r="HAS167" s="4"/>
      <c r="HAT167" s="4"/>
      <c r="HAU167" s="4"/>
      <c r="HAV167" s="4"/>
      <c r="HAW167" s="4"/>
      <c r="HAX167" s="4"/>
      <c r="HAY167" s="4"/>
      <c r="HAZ167" s="4"/>
      <c r="HBA167" s="4"/>
      <c r="HBB167" s="4"/>
      <c r="HBC167" s="4"/>
      <c r="HBD167" s="4"/>
      <c r="HBE167" s="4"/>
      <c r="HBF167" s="4"/>
      <c r="HBG167" s="4"/>
      <c r="HBH167" s="4"/>
      <c r="HBI167" s="4"/>
      <c r="HBJ167" s="4"/>
      <c r="HBK167" s="4"/>
      <c r="HBL167" s="4"/>
      <c r="HBM167" s="4"/>
      <c r="HBN167" s="4"/>
      <c r="HBO167" s="4"/>
      <c r="HBP167" s="4"/>
      <c r="HBQ167" s="4"/>
      <c r="HBR167" s="4"/>
      <c r="HBS167" s="4"/>
      <c r="HBT167" s="4"/>
      <c r="HBU167" s="4"/>
      <c r="HBV167" s="4"/>
      <c r="HBW167" s="4"/>
      <c r="HBX167" s="4"/>
      <c r="HBY167" s="4"/>
      <c r="HBZ167" s="4"/>
      <c r="HCA167" s="4"/>
      <c r="HCB167" s="4"/>
      <c r="HCC167" s="4"/>
      <c r="HCD167" s="4"/>
      <c r="HCE167" s="4"/>
      <c r="HCF167" s="4"/>
      <c r="HCG167" s="4"/>
      <c r="HCH167" s="4"/>
      <c r="HCI167" s="4"/>
      <c r="HCJ167" s="4"/>
      <c r="HCK167" s="4"/>
      <c r="HCL167" s="4"/>
      <c r="HCM167" s="4"/>
      <c r="HCN167" s="4"/>
      <c r="HCO167" s="4"/>
      <c r="HCP167" s="4"/>
      <c r="HCQ167" s="4"/>
      <c r="HCR167" s="4"/>
      <c r="HCS167" s="4"/>
      <c r="HCT167" s="4"/>
      <c r="HCU167" s="4"/>
      <c r="HCV167" s="4"/>
      <c r="HCW167" s="4"/>
      <c r="HCX167" s="4"/>
      <c r="HCY167" s="4"/>
      <c r="HCZ167" s="4"/>
      <c r="HDA167" s="4"/>
      <c r="HDB167" s="4"/>
      <c r="HDC167" s="4"/>
      <c r="HDD167" s="4"/>
      <c r="HDE167" s="4"/>
      <c r="HDF167" s="4"/>
      <c r="HDG167" s="4"/>
      <c r="HDH167" s="4"/>
      <c r="HDI167" s="4"/>
      <c r="HDJ167" s="4"/>
      <c r="HDK167" s="4"/>
      <c r="HDL167" s="4"/>
      <c r="HDM167" s="4"/>
      <c r="HDN167" s="4"/>
      <c r="HDO167" s="4"/>
      <c r="HDP167" s="4"/>
      <c r="HDQ167" s="4"/>
      <c r="HDR167" s="4"/>
      <c r="HDS167" s="4"/>
      <c r="HDT167" s="4"/>
      <c r="HDU167" s="4"/>
      <c r="HDV167" s="4"/>
      <c r="HDW167" s="4"/>
      <c r="HDX167" s="4"/>
      <c r="HDY167" s="4"/>
      <c r="HDZ167" s="4"/>
      <c r="HEA167" s="4"/>
      <c r="HEB167" s="4"/>
      <c r="HEC167" s="4"/>
      <c r="HED167" s="4"/>
      <c r="HEE167" s="4"/>
      <c r="HEF167" s="4"/>
      <c r="HEG167" s="4"/>
      <c r="HEH167" s="4"/>
      <c r="HEI167" s="4"/>
      <c r="HEJ167" s="4"/>
      <c r="HEK167" s="4"/>
      <c r="HEL167" s="4"/>
      <c r="HEM167" s="4"/>
      <c r="HEN167" s="4"/>
      <c r="HEO167" s="4"/>
      <c r="HEP167" s="4"/>
      <c r="HEQ167" s="4"/>
      <c r="HER167" s="4"/>
      <c r="HES167" s="4"/>
      <c r="HET167" s="4"/>
      <c r="HEU167" s="4"/>
      <c r="HEV167" s="4"/>
      <c r="HEW167" s="4"/>
      <c r="HEX167" s="4"/>
      <c r="HEY167" s="4"/>
      <c r="HEZ167" s="4"/>
      <c r="HFA167" s="4"/>
      <c r="HFB167" s="4"/>
      <c r="HFC167" s="4"/>
      <c r="HFD167" s="4"/>
      <c r="HFE167" s="4"/>
      <c r="HFF167" s="4"/>
      <c r="HFG167" s="4"/>
      <c r="HFH167" s="4"/>
      <c r="HFI167" s="4"/>
      <c r="HFJ167" s="4"/>
      <c r="HFK167" s="4"/>
      <c r="HFL167" s="4"/>
      <c r="HFM167" s="4"/>
      <c r="HFN167" s="4"/>
      <c r="HFO167" s="4"/>
      <c r="HFP167" s="4"/>
      <c r="HFQ167" s="4"/>
      <c r="HFR167" s="4"/>
      <c r="HFS167" s="4"/>
      <c r="HFT167" s="4"/>
      <c r="HFU167" s="4"/>
      <c r="HFV167" s="4"/>
      <c r="HFW167" s="4"/>
      <c r="HFX167" s="4"/>
      <c r="HFY167" s="4"/>
      <c r="HFZ167" s="4"/>
      <c r="HGA167" s="4"/>
      <c r="HGB167" s="4"/>
      <c r="HGC167" s="4"/>
      <c r="HGD167" s="4"/>
      <c r="HGE167" s="4"/>
      <c r="HGF167" s="4"/>
      <c r="HGG167" s="4"/>
      <c r="HGH167" s="4"/>
      <c r="HGI167" s="4"/>
      <c r="HGJ167" s="4"/>
      <c r="HGK167" s="4"/>
      <c r="HGL167" s="4"/>
      <c r="HGM167" s="4"/>
      <c r="HGN167" s="4"/>
      <c r="HGO167" s="4"/>
      <c r="HGP167" s="4"/>
      <c r="HGQ167" s="4"/>
      <c r="HGR167" s="4"/>
      <c r="HGS167" s="4"/>
      <c r="HGT167" s="4"/>
      <c r="HGU167" s="4"/>
      <c r="HGV167" s="4"/>
      <c r="HGW167" s="4"/>
      <c r="HGX167" s="4"/>
      <c r="HGY167" s="4"/>
      <c r="HGZ167" s="4"/>
      <c r="HHA167" s="4"/>
      <c r="HHB167" s="4"/>
      <c r="HHC167" s="4"/>
      <c r="HHD167" s="4"/>
      <c r="HHE167" s="4"/>
      <c r="HHF167" s="4"/>
      <c r="HHG167" s="4"/>
      <c r="HHH167" s="4"/>
      <c r="HHI167" s="4"/>
      <c r="HHJ167" s="4"/>
      <c r="HHK167" s="4"/>
      <c r="HHL167" s="4"/>
      <c r="HHM167" s="4"/>
      <c r="HHN167" s="4"/>
      <c r="HHO167" s="4"/>
      <c r="HHP167" s="4"/>
      <c r="HHQ167" s="4"/>
      <c r="HHR167" s="4"/>
      <c r="HHS167" s="4"/>
      <c r="HHT167" s="4"/>
      <c r="HHU167" s="4"/>
      <c r="HHV167" s="4"/>
      <c r="HHW167" s="4"/>
      <c r="HHX167" s="4"/>
      <c r="HHY167" s="4"/>
      <c r="HHZ167" s="4"/>
      <c r="HIA167" s="4"/>
      <c r="HIB167" s="4"/>
      <c r="HIC167" s="4"/>
      <c r="HID167" s="4"/>
      <c r="HIE167" s="4"/>
      <c r="HIF167" s="4"/>
      <c r="HIG167" s="4"/>
      <c r="HIH167" s="4"/>
      <c r="HII167" s="4"/>
      <c r="HIJ167" s="4"/>
      <c r="HIK167" s="4"/>
      <c r="HIL167" s="4"/>
      <c r="HIM167" s="4"/>
      <c r="HIN167" s="4"/>
      <c r="HIO167" s="4"/>
      <c r="HIP167" s="4"/>
      <c r="HIQ167" s="4"/>
      <c r="HIR167" s="4"/>
      <c r="HIS167" s="4"/>
      <c r="HIT167" s="4"/>
      <c r="HIU167" s="4"/>
      <c r="HIV167" s="4"/>
      <c r="HIW167" s="4"/>
      <c r="HIX167" s="4"/>
      <c r="HIY167" s="4"/>
      <c r="HIZ167" s="4"/>
      <c r="HJA167" s="4"/>
      <c r="HJB167" s="4"/>
      <c r="HJC167" s="4"/>
      <c r="HJD167" s="4"/>
      <c r="HJE167" s="4"/>
      <c r="HJF167" s="4"/>
      <c r="HJG167" s="4"/>
      <c r="HJH167" s="4"/>
      <c r="HJI167" s="4"/>
      <c r="HJJ167" s="4"/>
      <c r="HJK167" s="4"/>
      <c r="HJL167" s="4"/>
      <c r="HJM167" s="4"/>
      <c r="HJN167" s="4"/>
      <c r="HJO167" s="4"/>
      <c r="HJP167" s="4"/>
      <c r="HJQ167" s="4"/>
      <c r="HJR167" s="4"/>
      <c r="HJS167" s="4"/>
      <c r="HJT167" s="4"/>
      <c r="HJU167" s="4"/>
      <c r="HJV167" s="4"/>
      <c r="HJW167" s="4"/>
      <c r="HJX167" s="4"/>
      <c r="HJY167" s="4"/>
      <c r="HJZ167" s="4"/>
      <c r="HKA167" s="4"/>
      <c r="HKB167" s="4"/>
      <c r="HKC167" s="4"/>
      <c r="HKD167" s="4"/>
      <c r="HKE167" s="4"/>
      <c r="HKF167" s="4"/>
      <c r="HKG167" s="4"/>
      <c r="HKH167" s="4"/>
      <c r="HKI167" s="4"/>
      <c r="HKJ167" s="4"/>
      <c r="HKK167" s="4"/>
      <c r="HKL167" s="4"/>
      <c r="HKM167" s="4"/>
      <c r="HKN167" s="4"/>
      <c r="HKO167" s="4"/>
      <c r="HKP167" s="4"/>
      <c r="HKQ167" s="4"/>
      <c r="HKR167" s="4"/>
      <c r="HKS167" s="4"/>
      <c r="HKT167" s="4"/>
      <c r="HKU167" s="4"/>
      <c r="HKV167" s="4"/>
      <c r="HKW167" s="4"/>
      <c r="HKX167" s="4"/>
      <c r="HKY167" s="4"/>
      <c r="HKZ167" s="4"/>
      <c r="HLA167" s="4"/>
      <c r="HLB167" s="4"/>
      <c r="HLC167" s="4"/>
      <c r="HLD167" s="4"/>
      <c r="HLE167" s="4"/>
      <c r="HLF167" s="4"/>
      <c r="HLG167" s="4"/>
      <c r="HLH167" s="4"/>
      <c r="HLI167" s="4"/>
      <c r="HLJ167" s="4"/>
      <c r="HLK167" s="4"/>
      <c r="HLL167" s="4"/>
      <c r="HLM167" s="4"/>
      <c r="HLN167" s="4"/>
      <c r="HLO167" s="4"/>
      <c r="HLP167" s="4"/>
      <c r="HLQ167" s="4"/>
      <c r="HLR167" s="4"/>
      <c r="HLS167" s="4"/>
      <c r="HLT167" s="4"/>
      <c r="HLU167" s="4"/>
      <c r="HLV167" s="4"/>
      <c r="HLW167" s="4"/>
      <c r="HLX167" s="4"/>
      <c r="HLY167" s="4"/>
      <c r="HLZ167" s="4"/>
      <c r="HMA167" s="4"/>
      <c r="HMB167" s="4"/>
      <c r="HMC167" s="4"/>
      <c r="HMD167" s="4"/>
      <c r="HME167" s="4"/>
      <c r="HMF167" s="4"/>
      <c r="HMG167" s="4"/>
      <c r="HMH167" s="4"/>
      <c r="HMI167" s="4"/>
      <c r="HMJ167" s="4"/>
      <c r="HMK167" s="4"/>
      <c r="HML167" s="4"/>
      <c r="HMM167" s="4"/>
      <c r="HMN167" s="4"/>
      <c r="HMO167" s="4"/>
      <c r="HMP167" s="4"/>
      <c r="HMQ167" s="4"/>
      <c r="HMR167" s="4"/>
      <c r="HMS167" s="4"/>
      <c r="HMT167" s="4"/>
      <c r="HMU167" s="4"/>
      <c r="HMV167" s="4"/>
      <c r="HMW167" s="4"/>
      <c r="HMX167" s="4"/>
      <c r="HMY167" s="4"/>
      <c r="HMZ167" s="4"/>
      <c r="HNA167" s="4"/>
      <c r="HNB167" s="4"/>
      <c r="HNC167" s="4"/>
      <c r="HND167" s="4"/>
      <c r="HNE167" s="4"/>
      <c r="HNF167" s="4"/>
      <c r="HNG167" s="4"/>
      <c r="HNH167" s="4"/>
      <c r="HNI167" s="4"/>
      <c r="HNJ167" s="4"/>
      <c r="HNK167" s="4"/>
      <c r="HNL167" s="4"/>
      <c r="HNM167" s="4"/>
      <c r="HNN167" s="4"/>
      <c r="HNO167" s="4"/>
      <c r="HNP167" s="4"/>
      <c r="HNQ167" s="4"/>
      <c r="HNR167" s="4"/>
      <c r="HNS167" s="4"/>
      <c r="HNT167" s="4"/>
      <c r="HNU167" s="4"/>
      <c r="HNV167" s="4"/>
      <c r="HNW167" s="4"/>
      <c r="HNX167" s="4"/>
      <c r="HNY167" s="4"/>
      <c r="HNZ167" s="4"/>
      <c r="HOA167" s="4"/>
      <c r="HOB167" s="4"/>
      <c r="HOC167" s="4"/>
      <c r="HOD167" s="4"/>
      <c r="HOE167" s="4"/>
      <c r="HOF167" s="4"/>
      <c r="HOG167" s="4"/>
      <c r="HOH167" s="4"/>
      <c r="HOI167" s="4"/>
      <c r="HOJ167" s="4"/>
      <c r="HOK167" s="4"/>
      <c r="HOL167" s="4"/>
      <c r="HOM167" s="4"/>
      <c r="HON167" s="4"/>
      <c r="HOO167" s="4"/>
      <c r="HOP167" s="4"/>
      <c r="HOQ167" s="4"/>
      <c r="HOR167" s="4"/>
      <c r="HOS167" s="4"/>
      <c r="HOT167" s="4"/>
      <c r="HOU167" s="4"/>
      <c r="HOV167" s="4"/>
      <c r="HOW167" s="4"/>
      <c r="HOX167" s="4"/>
      <c r="HOY167" s="4"/>
      <c r="HOZ167" s="4"/>
      <c r="HPA167" s="4"/>
      <c r="HPB167" s="4"/>
      <c r="HPC167" s="4"/>
      <c r="HPD167" s="4"/>
      <c r="HPE167" s="4"/>
      <c r="HPF167" s="4"/>
      <c r="HPG167" s="4"/>
      <c r="HPH167" s="4"/>
      <c r="HPI167" s="4"/>
      <c r="HPJ167" s="4"/>
      <c r="HPK167" s="4"/>
      <c r="HPL167" s="4"/>
      <c r="HPM167" s="4"/>
      <c r="HPN167" s="4"/>
      <c r="HPO167" s="4"/>
      <c r="HPP167" s="4"/>
      <c r="HPQ167" s="4"/>
      <c r="HPR167" s="4"/>
      <c r="HPS167" s="4"/>
      <c r="HPT167" s="4"/>
      <c r="HPU167" s="4"/>
      <c r="HPV167" s="4"/>
      <c r="HPW167" s="4"/>
      <c r="HPX167" s="4"/>
      <c r="HPY167" s="4"/>
      <c r="HPZ167" s="4"/>
      <c r="HQA167" s="4"/>
      <c r="HQB167" s="4"/>
      <c r="HQC167" s="4"/>
      <c r="HQD167" s="4"/>
      <c r="HQE167" s="4"/>
      <c r="HQF167" s="4"/>
      <c r="HQG167" s="4"/>
      <c r="HQH167" s="4"/>
      <c r="HQI167" s="4"/>
      <c r="HQJ167" s="4"/>
      <c r="HQK167" s="4"/>
      <c r="HQL167" s="4"/>
      <c r="HQM167" s="4"/>
      <c r="HQN167" s="4"/>
      <c r="HQO167" s="4"/>
      <c r="HQP167" s="4"/>
      <c r="HQQ167" s="4"/>
      <c r="HQR167" s="4"/>
      <c r="HQS167" s="4"/>
      <c r="HQT167" s="4"/>
      <c r="HQU167" s="4"/>
      <c r="HQV167" s="4"/>
      <c r="HQW167" s="4"/>
      <c r="HQX167" s="4"/>
      <c r="HQY167" s="4"/>
      <c r="HQZ167" s="4"/>
      <c r="HRA167" s="4"/>
      <c r="HRB167" s="4"/>
      <c r="HRC167" s="4"/>
      <c r="HRD167" s="4"/>
      <c r="HRE167" s="4"/>
      <c r="HRF167" s="4"/>
      <c r="HRG167" s="4"/>
      <c r="HRH167" s="4"/>
      <c r="HRI167" s="4"/>
      <c r="HRJ167" s="4"/>
      <c r="HRK167" s="4"/>
      <c r="HRL167" s="4"/>
      <c r="HRM167" s="4"/>
      <c r="HRN167" s="4"/>
      <c r="HRO167" s="4"/>
      <c r="HRP167" s="4"/>
      <c r="HRQ167" s="4"/>
      <c r="HRR167" s="4"/>
      <c r="HRS167" s="4"/>
      <c r="HRT167" s="4"/>
      <c r="HRU167" s="4"/>
      <c r="HRV167" s="4"/>
      <c r="HRW167" s="4"/>
      <c r="HRX167" s="4"/>
      <c r="HRY167" s="4"/>
      <c r="HRZ167" s="4"/>
      <c r="HSA167" s="4"/>
      <c r="HSB167" s="4"/>
      <c r="HSC167" s="4"/>
      <c r="HSD167" s="4"/>
      <c r="HSE167" s="4"/>
      <c r="HSF167" s="4"/>
      <c r="HSG167" s="4"/>
      <c r="HSH167" s="4"/>
      <c r="HSI167" s="4"/>
      <c r="HSJ167" s="4"/>
      <c r="HSK167" s="4"/>
      <c r="HSL167" s="4"/>
      <c r="HSM167" s="4"/>
      <c r="HSN167" s="4"/>
      <c r="HSO167" s="4"/>
      <c r="HSP167" s="4"/>
      <c r="HSQ167" s="4"/>
      <c r="HSR167" s="4"/>
      <c r="HSS167" s="4"/>
      <c r="HST167" s="4"/>
      <c r="HSU167" s="4"/>
      <c r="HSV167" s="4"/>
      <c r="HSW167" s="4"/>
      <c r="HSX167" s="4"/>
      <c r="HSY167" s="4"/>
      <c r="HSZ167" s="4"/>
      <c r="HTA167" s="4"/>
      <c r="HTB167" s="4"/>
      <c r="HTC167" s="4"/>
      <c r="HTD167" s="4"/>
      <c r="HTE167" s="4"/>
      <c r="HTF167" s="4"/>
      <c r="HTG167" s="4"/>
      <c r="HTH167" s="4"/>
      <c r="HTI167" s="4"/>
      <c r="HTJ167" s="4"/>
      <c r="HTK167" s="4"/>
      <c r="HTL167" s="4"/>
      <c r="HTM167" s="4"/>
      <c r="HTN167" s="4"/>
      <c r="HTO167" s="4"/>
      <c r="HTP167" s="4"/>
      <c r="HTQ167" s="4"/>
      <c r="HTR167" s="4"/>
      <c r="HTS167" s="4"/>
      <c r="HTT167" s="4"/>
      <c r="HTU167" s="4"/>
      <c r="HTV167" s="4"/>
      <c r="HTW167" s="4"/>
      <c r="HTX167" s="4"/>
      <c r="HTY167" s="4"/>
      <c r="HTZ167" s="4"/>
      <c r="HUA167" s="4"/>
      <c r="HUB167" s="4"/>
      <c r="HUC167" s="4"/>
      <c r="HUD167" s="4"/>
      <c r="HUE167" s="4"/>
      <c r="HUF167" s="4"/>
      <c r="HUG167" s="4"/>
      <c r="HUH167" s="4"/>
      <c r="HUI167" s="4"/>
      <c r="HUJ167" s="4"/>
      <c r="HUK167" s="4"/>
      <c r="HUL167" s="4"/>
      <c r="HUM167" s="4"/>
      <c r="HUN167" s="4"/>
      <c r="HUO167" s="4"/>
      <c r="HUP167" s="4"/>
      <c r="HUQ167" s="4"/>
      <c r="HUR167" s="4"/>
      <c r="HUS167" s="4"/>
      <c r="HUT167" s="4"/>
      <c r="HUU167" s="4"/>
      <c r="HUV167" s="4"/>
      <c r="HUW167" s="4"/>
      <c r="HUX167" s="4"/>
      <c r="HUY167" s="4"/>
      <c r="HUZ167" s="4"/>
      <c r="HVA167" s="4"/>
      <c r="HVB167" s="4"/>
      <c r="HVC167" s="4"/>
      <c r="HVD167" s="4"/>
      <c r="HVE167" s="4"/>
      <c r="HVF167" s="4"/>
      <c r="HVG167" s="4"/>
      <c r="HVH167" s="4"/>
      <c r="HVI167" s="4"/>
      <c r="HVJ167" s="4"/>
      <c r="HVK167" s="4"/>
      <c r="HVL167" s="4"/>
      <c r="HVM167" s="4"/>
      <c r="HVN167" s="4"/>
      <c r="HVO167" s="4"/>
      <c r="HVP167" s="4"/>
      <c r="HVQ167" s="4"/>
      <c r="HVR167" s="4"/>
      <c r="HVS167" s="4"/>
      <c r="HVT167" s="4"/>
      <c r="HVU167" s="4"/>
      <c r="HVV167" s="4"/>
      <c r="HVW167" s="4"/>
      <c r="HVX167" s="4"/>
      <c r="HVY167" s="4"/>
      <c r="HVZ167" s="4"/>
      <c r="HWA167" s="4"/>
      <c r="HWB167" s="4"/>
      <c r="HWC167" s="4"/>
      <c r="HWD167" s="4"/>
      <c r="HWE167" s="4"/>
      <c r="HWF167" s="4"/>
      <c r="HWG167" s="4"/>
      <c r="HWH167" s="4"/>
      <c r="HWI167" s="4"/>
      <c r="HWJ167" s="4"/>
      <c r="HWK167" s="4"/>
      <c r="HWL167" s="4"/>
      <c r="HWM167" s="4"/>
      <c r="HWN167" s="4"/>
      <c r="HWO167" s="4"/>
      <c r="HWP167" s="4"/>
      <c r="HWQ167" s="4"/>
      <c r="HWR167" s="4"/>
      <c r="HWS167" s="4"/>
      <c r="HWT167" s="4"/>
      <c r="HWU167" s="4"/>
      <c r="HWV167" s="4"/>
      <c r="HWW167" s="4"/>
      <c r="HWX167" s="4"/>
      <c r="HWY167" s="4"/>
      <c r="HWZ167" s="4"/>
      <c r="HXA167" s="4"/>
      <c r="HXB167" s="4"/>
      <c r="HXC167" s="4"/>
      <c r="HXD167" s="4"/>
      <c r="HXE167" s="4"/>
      <c r="HXF167" s="4"/>
      <c r="HXG167" s="4"/>
      <c r="HXH167" s="4"/>
      <c r="HXI167" s="4"/>
      <c r="HXJ167" s="4"/>
      <c r="HXK167" s="4"/>
      <c r="HXL167" s="4"/>
      <c r="HXM167" s="4"/>
      <c r="HXN167" s="4"/>
      <c r="HXO167" s="4"/>
      <c r="HXP167" s="4"/>
      <c r="HXQ167" s="4"/>
      <c r="HXR167" s="4"/>
      <c r="HXS167" s="4"/>
      <c r="HXT167" s="4"/>
      <c r="HXU167" s="4"/>
      <c r="HXV167" s="4"/>
      <c r="HXW167" s="4"/>
      <c r="HXX167" s="4"/>
      <c r="HXY167" s="4"/>
      <c r="HXZ167" s="4"/>
      <c r="HYA167" s="4"/>
      <c r="HYB167" s="4"/>
      <c r="HYC167" s="4"/>
      <c r="HYD167" s="4"/>
      <c r="HYE167" s="4"/>
      <c r="HYF167" s="4"/>
      <c r="HYG167" s="4"/>
      <c r="HYH167" s="4"/>
      <c r="HYI167" s="4"/>
      <c r="HYJ167" s="4"/>
      <c r="HYK167" s="4"/>
      <c r="HYL167" s="4"/>
      <c r="HYM167" s="4"/>
      <c r="HYN167" s="4"/>
      <c r="HYO167" s="4"/>
      <c r="HYP167" s="4"/>
      <c r="HYQ167" s="4"/>
      <c r="HYR167" s="4"/>
      <c r="HYS167" s="4"/>
      <c r="HYT167" s="4"/>
      <c r="HYU167" s="4"/>
      <c r="HYV167" s="4"/>
      <c r="HYW167" s="4"/>
      <c r="HYX167" s="4"/>
      <c r="HYY167" s="4"/>
      <c r="HYZ167" s="4"/>
      <c r="HZA167" s="4"/>
      <c r="HZB167" s="4"/>
      <c r="HZC167" s="4"/>
      <c r="HZD167" s="4"/>
      <c r="HZE167" s="4"/>
      <c r="HZF167" s="4"/>
      <c r="HZG167" s="4"/>
      <c r="HZH167" s="4"/>
      <c r="HZI167" s="4"/>
      <c r="HZJ167" s="4"/>
      <c r="HZK167" s="4"/>
      <c r="HZL167" s="4"/>
      <c r="HZM167" s="4"/>
      <c r="HZN167" s="4"/>
      <c r="HZO167" s="4"/>
      <c r="HZP167" s="4"/>
      <c r="HZQ167" s="4"/>
      <c r="HZR167" s="4"/>
      <c r="HZS167" s="4"/>
      <c r="HZT167" s="4"/>
      <c r="HZU167" s="4"/>
      <c r="HZV167" s="4"/>
      <c r="HZW167" s="4"/>
      <c r="HZX167" s="4"/>
      <c r="HZY167" s="4"/>
      <c r="HZZ167" s="4"/>
      <c r="IAA167" s="4"/>
      <c r="IAB167" s="4"/>
      <c r="IAC167" s="4"/>
      <c r="IAD167" s="4"/>
      <c r="IAE167" s="4"/>
      <c r="IAF167" s="4"/>
      <c r="IAG167" s="4"/>
      <c r="IAH167" s="4"/>
      <c r="IAI167" s="4"/>
      <c r="IAJ167" s="4"/>
      <c r="IAK167" s="4"/>
      <c r="IAL167" s="4"/>
      <c r="IAM167" s="4"/>
      <c r="IAN167" s="4"/>
      <c r="IAO167" s="4"/>
      <c r="IAP167" s="4"/>
      <c r="IAQ167" s="4"/>
      <c r="IAR167" s="4"/>
      <c r="IAS167" s="4"/>
      <c r="IAT167" s="4"/>
      <c r="IAU167" s="4"/>
      <c r="IAV167" s="4"/>
      <c r="IAW167" s="4"/>
      <c r="IAX167" s="4"/>
      <c r="IAY167" s="4"/>
      <c r="IAZ167" s="4"/>
      <c r="IBA167" s="4"/>
      <c r="IBB167" s="4"/>
      <c r="IBC167" s="4"/>
      <c r="IBD167" s="4"/>
      <c r="IBE167" s="4"/>
      <c r="IBF167" s="4"/>
      <c r="IBG167" s="4"/>
      <c r="IBH167" s="4"/>
      <c r="IBI167" s="4"/>
      <c r="IBJ167" s="4"/>
      <c r="IBK167" s="4"/>
      <c r="IBL167" s="4"/>
      <c r="IBM167" s="4"/>
      <c r="IBN167" s="4"/>
      <c r="IBO167" s="4"/>
      <c r="IBP167" s="4"/>
      <c r="IBQ167" s="4"/>
      <c r="IBR167" s="4"/>
      <c r="IBS167" s="4"/>
      <c r="IBT167" s="4"/>
      <c r="IBU167" s="4"/>
      <c r="IBV167" s="4"/>
      <c r="IBW167" s="4"/>
      <c r="IBX167" s="4"/>
      <c r="IBY167" s="4"/>
      <c r="IBZ167" s="4"/>
      <c r="ICA167" s="4"/>
      <c r="ICB167" s="4"/>
      <c r="ICC167" s="4"/>
      <c r="ICD167" s="4"/>
      <c r="ICE167" s="4"/>
      <c r="ICF167" s="4"/>
      <c r="ICG167" s="4"/>
      <c r="ICH167" s="4"/>
      <c r="ICI167" s="4"/>
      <c r="ICJ167" s="4"/>
      <c r="ICK167" s="4"/>
      <c r="ICL167" s="4"/>
      <c r="ICM167" s="4"/>
      <c r="ICN167" s="4"/>
      <c r="ICO167" s="4"/>
      <c r="ICP167" s="4"/>
      <c r="ICQ167" s="4"/>
      <c r="ICR167" s="4"/>
      <c r="ICS167" s="4"/>
      <c r="ICT167" s="4"/>
      <c r="ICU167" s="4"/>
      <c r="ICV167" s="4"/>
      <c r="ICW167" s="4"/>
      <c r="ICX167" s="4"/>
      <c r="ICY167" s="4"/>
      <c r="ICZ167" s="4"/>
      <c r="IDA167" s="4"/>
      <c r="IDB167" s="4"/>
      <c r="IDC167" s="4"/>
      <c r="IDD167" s="4"/>
      <c r="IDE167" s="4"/>
      <c r="IDF167" s="4"/>
      <c r="IDG167" s="4"/>
      <c r="IDH167" s="4"/>
      <c r="IDI167" s="4"/>
      <c r="IDJ167" s="4"/>
      <c r="IDK167" s="4"/>
      <c r="IDL167" s="4"/>
      <c r="IDM167" s="4"/>
      <c r="IDN167" s="4"/>
      <c r="IDO167" s="4"/>
      <c r="IDP167" s="4"/>
      <c r="IDQ167" s="4"/>
      <c r="IDR167" s="4"/>
      <c r="IDS167" s="4"/>
      <c r="IDT167" s="4"/>
      <c r="IDU167" s="4"/>
      <c r="IDV167" s="4"/>
      <c r="IDW167" s="4"/>
      <c r="IDX167" s="4"/>
      <c r="IDY167" s="4"/>
      <c r="IDZ167" s="4"/>
      <c r="IEA167" s="4"/>
      <c r="IEB167" s="4"/>
      <c r="IEC167" s="4"/>
      <c r="IED167" s="4"/>
      <c r="IEE167" s="4"/>
      <c r="IEF167" s="4"/>
      <c r="IEG167" s="4"/>
      <c r="IEH167" s="4"/>
      <c r="IEI167" s="4"/>
      <c r="IEJ167" s="4"/>
      <c r="IEK167" s="4"/>
      <c r="IEL167" s="4"/>
      <c r="IEM167" s="4"/>
      <c r="IEN167" s="4"/>
      <c r="IEO167" s="4"/>
      <c r="IEP167" s="4"/>
      <c r="IEQ167" s="4"/>
      <c r="IER167" s="4"/>
      <c r="IES167" s="4"/>
      <c r="IET167" s="4"/>
      <c r="IEU167" s="4"/>
      <c r="IEV167" s="4"/>
      <c r="IEW167" s="4"/>
      <c r="IEX167" s="4"/>
      <c r="IEY167" s="4"/>
      <c r="IEZ167" s="4"/>
      <c r="IFA167" s="4"/>
      <c r="IFB167" s="4"/>
      <c r="IFC167" s="4"/>
      <c r="IFD167" s="4"/>
      <c r="IFE167" s="4"/>
      <c r="IFF167" s="4"/>
      <c r="IFG167" s="4"/>
      <c r="IFH167" s="4"/>
      <c r="IFI167" s="4"/>
      <c r="IFJ167" s="4"/>
      <c r="IFK167" s="4"/>
      <c r="IFL167" s="4"/>
      <c r="IFM167" s="4"/>
      <c r="IFN167" s="4"/>
      <c r="IFO167" s="4"/>
      <c r="IFP167" s="4"/>
      <c r="IFQ167" s="4"/>
      <c r="IFR167" s="4"/>
      <c r="IFS167" s="4"/>
      <c r="IFT167" s="4"/>
      <c r="IFU167" s="4"/>
      <c r="IFV167" s="4"/>
      <c r="IFW167" s="4"/>
      <c r="IFX167" s="4"/>
      <c r="IFY167" s="4"/>
      <c r="IFZ167" s="4"/>
      <c r="IGA167" s="4"/>
      <c r="IGB167" s="4"/>
      <c r="IGC167" s="4"/>
      <c r="IGD167" s="4"/>
      <c r="IGE167" s="4"/>
      <c r="IGF167" s="4"/>
      <c r="IGG167" s="4"/>
      <c r="IGH167" s="4"/>
      <c r="IGI167" s="4"/>
      <c r="IGJ167" s="4"/>
      <c r="IGK167" s="4"/>
      <c r="IGL167" s="4"/>
      <c r="IGM167" s="4"/>
      <c r="IGN167" s="4"/>
      <c r="IGO167" s="4"/>
      <c r="IGP167" s="4"/>
      <c r="IGQ167" s="4"/>
      <c r="IGR167" s="4"/>
      <c r="IGS167" s="4"/>
      <c r="IGT167" s="4"/>
      <c r="IGU167" s="4"/>
      <c r="IGV167" s="4"/>
      <c r="IGW167" s="4"/>
      <c r="IGX167" s="4"/>
      <c r="IGY167" s="4"/>
      <c r="IGZ167" s="4"/>
      <c r="IHA167" s="4"/>
      <c r="IHB167" s="4"/>
      <c r="IHC167" s="4"/>
      <c r="IHD167" s="4"/>
      <c r="IHE167" s="4"/>
      <c r="IHF167" s="4"/>
      <c r="IHG167" s="4"/>
      <c r="IHH167" s="4"/>
      <c r="IHI167" s="4"/>
      <c r="IHJ167" s="4"/>
      <c r="IHK167" s="4"/>
      <c r="IHL167" s="4"/>
      <c r="IHM167" s="4"/>
      <c r="IHN167" s="4"/>
      <c r="IHO167" s="4"/>
      <c r="IHP167" s="4"/>
      <c r="IHQ167" s="4"/>
      <c r="IHR167" s="4"/>
      <c r="IHS167" s="4"/>
      <c r="IHT167" s="4"/>
      <c r="IHU167" s="4"/>
      <c r="IHV167" s="4"/>
      <c r="IHW167" s="4"/>
      <c r="IHX167" s="4"/>
      <c r="IHY167" s="4"/>
      <c r="IHZ167" s="4"/>
      <c r="IIA167" s="4"/>
      <c r="IIB167" s="4"/>
      <c r="IIC167" s="4"/>
      <c r="IID167" s="4"/>
      <c r="IIE167" s="4"/>
      <c r="IIF167" s="4"/>
      <c r="IIG167" s="4"/>
      <c r="IIH167" s="4"/>
      <c r="III167" s="4"/>
      <c r="IIJ167" s="4"/>
      <c r="IIK167" s="4"/>
      <c r="IIL167" s="4"/>
      <c r="IIM167" s="4"/>
      <c r="IIN167" s="4"/>
      <c r="IIO167" s="4"/>
      <c r="IIP167" s="4"/>
      <c r="IIQ167" s="4"/>
      <c r="IIR167" s="4"/>
      <c r="IIS167" s="4"/>
      <c r="IIT167" s="4"/>
      <c r="IIU167" s="4"/>
      <c r="IIV167" s="4"/>
      <c r="IIW167" s="4"/>
      <c r="IIX167" s="4"/>
      <c r="IIY167" s="4"/>
      <c r="IIZ167" s="4"/>
      <c r="IJA167" s="4"/>
      <c r="IJB167" s="4"/>
      <c r="IJC167" s="4"/>
      <c r="IJD167" s="4"/>
      <c r="IJE167" s="4"/>
      <c r="IJF167" s="4"/>
      <c r="IJG167" s="4"/>
      <c r="IJH167" s="4"/>
      <c r="IJI167" s="4"/>
      <c r="IJJ167" s="4"/>
      <c r="IJK167" s="4"/>
      <c r="IJL167" s="4"/>
      <c r="IJM167" s="4"/>
      <c r="IJN167" s="4"/>
      <c r="IJO167" s="4"/>
      <c r="IJP167" s="4"/>
      <c r="IJQ167" s="4"/>
      <c r="IJR167" s="4"/>
      <c r="IJS167" s="4"/>
      <c r="IJT167" s="4"/>
      <c r="IJU167" s="4"/>
      <c r="IJV167" s="4"/>
      <c r="IJW167" s="4"/>
      <c r="IJX167" s="4"/>
      <c r="IJY167" s="4"/>
      <c r="IJZ167" s="4"/>
      <c r="IKA167" s="4"/>
      <c r="IKB167" s="4"/>
      <c r="IKC167" s="4"/>
      <c r="IKD167" s="4"/>
      <c r="IKE167" s="4"/>
      <c r="IKF167" s="4"/>
      <c r="IKG167" s="4"/>
      <c r="IKH167" s="4"/>
      <c r="IKI167" s="4"/>
      <c r="IKJ167" s="4"/>
      <c r="IKK167" s="4"/>
      <c r="IKL167" s="4"/>
      <c r="IKM167" s="4"/>
      <c r="IKN167" s="4"/>
      <c r="IKO167" s="4"/>
      <c r="IKP167" s="4"/>
      <c r="IKQ167" s="4"/>
      <c r="IKR167" s="4"/>
      <c r="IKS167" s="4"/>
      <c r="IKT167" s="4"/>
      <c r="IKU167" s="4"/>
      <c r="IKV167" s="4"/>
      <c r="IKW167" s="4"/>
      <c r="IKX167" s="4"/>
      <c r="IKY167" s="4"/>
      <c r="IKZ167" s="4"/>
      <c r="ILA167" s="4"/>
      <c r="ILB167" s="4"/>
      <c r="ILC167" s="4"/>
      <c r="ILD167" s="4"/>
      <c r="ILE167" s="4"/>
      <c r="ILF167" s="4"/>
      <c r="ILG167" s="4"/>
      <c r="ILH167" s="4"/>
      <c r="ILI167" s="4"/>
      <c r="ILJ167" s="4"/>
      <c r="ILK167" s="4"/>
      <c r="ILL167" s="4"/>
      <c r="ILM167" s="4"/>
      <c r="ILN167" s="4"/>
      <c r="ILO167" s="4"/>
      <c r="ILP167" s="4"/>
      <c r="ILQ167" s="4"/>
      <c r="ILR167" s="4"/>
      <c r="ILS167" s="4"/>
      <c r="ILT167" s="4"/>
      <c r="ILU167" s="4"/>
      <c r="ILV167" s="4"/>
      <c r="ILW167" s="4"/>
      <c r="ILX167" s="4"/>
      <c r="ILY167" s="4"/>
      <c r="ILZ167" s="4"/>
      <c r="IMA167" s="4"/>
      <c r="IMB167" s="4"/>
      <c r="IMC167" s="4"/>
      <c r="IMD167" s="4"/>
      <c r="IME167" s="4"/>
      <c r="IMF167" s="4"/>
      <c r="IMG167" s="4"/>
      <c r="IMH167" s="4"/>
      <c r="IMI167" s="4"/>
      <c r="IMJ167" s="4"/>
      <c r="IMK167" s="4"/>
      <c r="IML167" s="4"/>
      <c r="IMM167" s="4"/>
      <c r="IMN167" s="4"/>
      <c r="IMO167" s="4"/>
      <c r="IMP167" s="4"/>
      <c r="IMQ167" s="4"/>
      <c r="IMR167" s="4"/>
      <c r="IMS167" s="4"/>
      <c r="IMT167" s="4"/>
      <c r="IMU167" s="4"/>
      <c r="IMV167" s="4"/>
      <c r="IMW167" s="4"/>
      <c r="IMX167" s="4"/>
      <c r="IMY167" s="4"/>
      <c r="IMZ167" s="4"/>
      <c r="INA167" s="4"/>
      <c r="INB167" s="4"/>
      <c r="INC167" s="4"/>
      <c r="IND167" s="4"/>
      <c r="INE167" s="4"/>
      <c r="INF167" s="4"/>
      <c r="ING167" s="4"/>
      <c r="INH167" s="4"/>
      <c r="INI167" s="4"/>
      <c r="INJ167" s="4"/>
      <c r="INK167" s="4"/>
      <c r="INL167" s="4"/>
      <c r="INM167" s="4"/>
      <c r="INN167" s="4"/>
      <c r="INO167" s="4"/>
      <c r="INP167" s="4"/>
      <c r="INQ167" s="4"/>
      <c r="INR167" s="4"/>
      <c r="INS167" s="4"/>
      <c r="INT167" s="4"/>
      <c r="INU167" s="4"/>
      <c r="INV167" s="4"/>
      <c r="INW167" s="4"/>
      <c r="INX167" s="4"/>
      <c r="INY167" s="4"/>
      <c r="INZ167" s="4"/>
      <c r="IOA167" s="4"/>
      <c r="IOB167" s="4"/>
      <c r="IOC167" s="4"/>
      <c r="IOD167" s="4"/>
      <c r="IOE167" s="4"/>
      <c r="IOF167" s="4"/>
      <c r="IOG167" s="4"/>
      <c r="IOH167" s="4"/>
      <c r="IOI167" s="4"/>
      <c r="IOJ167" s="4"/>
      <c r="IOK167" s="4"/>
      <c r="IOL167" s="4"/>
      <c r="IOM167" s="4"/>
      <c r="ION167" s="4"/>
      <c r="IOO167" s="4"/>
      <c r="IOP167" s="4"/>
      <c r="IOQ167" s="4"/>
      <c r="IOR167" s="4"/>
      <c r="IOS167" s="4"/>
      <c r="IOT167" s="4"/>
      <c r="IOU167" s="4"/>
      <c r="IOV167" s="4"/>
      <c r="IOW167" s="4"/>
      <c r="IOX167" s="4"/>
      <c r="IOY167" s="4"/>
      <c r="IOZ167" s="4"/>
      <c r="IPA167" s="4"/>
      <c r="IPB167" s="4"/>
      <c r="IPC167" s="4"/>
      <c r="IPD167" s="4"/>
      <c r="IPE167" s="4"/>
      <c r="IPF167" s="4"/>
      <c r="IPG167" s="4"/>
      <c r="IPH167" s="4"/>
      <c r="IPI167" s="4"/>
      <c r="IPJ167" s="4"/>
      <c r="IPK167" s="4"/>
      <c r="IPL167" s="4"/>
      <c r="IPM167" s="4"/>
      <c r="IPN167" s="4"/>
      <c r="IPO167" s="4"/>
      <c r="IPP167" s="4"/>
      <c r="IPQ167" s="4"/>
      <c r="IPR167" s="4"/>
      <c r="IPS167" s="4"/>
      <c r="IPT167" s="4"/>
      <c r="IPU167" s="4"/>
      <c r="IPV167" s="4"/>
      <c r="IPW167" s="4"/>
      <c r="IPX167" s="4"/>
      <c r="IPY167" s="4"/>
      <c r="IPZ167" s="4"/>
      <c r="IQA167" s="4"/>
      <c r="IQB167" s="4"/>
      <c r="IQC167" s="4"/>
      <c r="IQD167" s="4"/>
      <c r="IQE167" s="4"/>
      <c r="IQF167" s="4"/>
      <c r="IQG167" s="4"/>
      <c r="IQH167" s="4"/>
      <c r="IQI167" s="4"/>
      <c r="IQJ167" s="4"/>
      <c r="IQK167" s="4"/>
      <c r="IQL167" s="4"/>
      <c r="IQM167" s="4"/>
      <c r="IQN167" s="4"/>
      <c r="IQO167" s="4"/>
      <c r="IQP167" s="4"/>
      <c r="IQQ167" s="4"/>
      <c r="IQR167" s="4"/>
      <c r="IQS167" s="4"/>
      <c r="IQT167" s="4"/>
      <c r="IQU167" s="4"/>
      <c r="IQV167" s="4"/>
      <c r="IQW167" s="4"/>
      <c r="IQX167" s="4"/>
      <c r="IQY167" s="4"/>
      <c r="IQZ167" s="4"/>
      <c r="IRA167" s="4"/>
      <c r="IRB167" s="4"/>
      <c r="IRC167" s="4"/>
      <c r="IRD167" s="4"/>
      <c r="IRE167" s="4"/>
      <c r="IRF167" s="4"/>
      <c r="IRG167" s="4"/>
      <c r="IRH167" s="4"/>
      <c r="IRI167" s="4"/>
      <c r="IRJ167" s="4"/>
      <c r="IRK167" s="4"/>
      <c r="IRL167" s="4"/>
      <c r="IRM167" s="4"/>
      <c r="IRN167" s="4"/>
      <c r="IRO167" s="4"/>
      <c r="IRP167" s="4"/>
      <c r="IRQ167" s="4"/>
      <c r="IRR167" s="4"/>
      <c r="IRS167" s="4"/>
      <c r="IRT167" s="4"/>
      <c r="IRU167" s="4"/>
      <c r="IRV167" s="4"/>
      <c r="IRW167" s="4"/>
      <c r="IRX167" s="4"/>
      <c r="IRY167" s="4"/>
      <c r="IRZ167" s="4"/>
      <c r="ISA167" s="4"/>
      <c r="ISB167" s="4"/>
      <c r="ISC167" s="4"/>
      <c r="ISD167" s="4"/>
      <c r="ISE167" s="4"/>
      <c r="ISF167" s="4"/>
      <c r="ISG167" s="4"/>
      <c r="ISH167" s="4"/>
      <c r="ISI167" s="4"/>
      <c r="ISJ167" s="4"/>
      <c r="ISK167" s="4"/>
      <c r="ISL167" s="4"/>
      <c r="ISM167" s="4"/>
      <c r="ISN167" s="4"/>
      <c r="ISO167" s="4"/>
      <c r="ISP167" s="4"/>
      <c r="ISQ167" s="4"/>
      <c r="ISR167" s="4"/>
      <c r="ISS167" s="4"/>
      <c r="IST167" s="4"/>
      <c r="ISU167" s="4"/>
      <c r="ISV167" s="4"/>
      <c r="ISW167" s="4"/>
      <c r="ISX167" s="4"/>
      <c r="ISY167" s="4"/>
      <c r="ISZ167" s="4"/>
      <c r="ITA167" s="4"/>
      <c r="ITB167" s="4"/>
      <c r="ITC167" s="4"/>
      <c r="ITD167" s="4"/>
      <c r="ITE167" s="4"/>
      <c r="ITF167" s="4"/>
      <c r="ITG167" s="4"/>
      <c r="ITH167" s="4"/>
      <c r="ITI167" s="4"/>
      <c r="ITJ167" s="4"/>
      <c r="ITK167" s="4"/>
      <c r="ITL167" s="4"/>
      <c r="ITM167" s="4"/>
      <c r="ITN167" s="4"/>
      <c r="ITO167" s="4"/>
      <c r="ITP167" s="4"/>
      <c r="ITQ167" s="4"/>
      <c r="ITR167" s="4"/>
      <c r="ITS167" s="4"/>
      <c r="ITT167" s="4"/>
      <c r="ITU167" s="4"/>
      <c r="ITV167" s="4"/>
      <c r="ITW167" s="4"/>
      <c r="ITX167" s="4"/>
      <c r="ITY167" s="4"/>
      <c r="ITZ167" s="4"/>
      <c r="IUA167" s="4"/>
      <c r="IUB167" s="4"/>
      <c r="IUC167" s="4"/>
      <c r="IUD167" s="4"/>
      <c r="IUE167" s="4"/>
      <c r="IUF167" s="4"/>
      <c r="IUG167" s="4"/>
      <c r="IUH167" s="4"/>
      <c r="IUI167" s="4"/>
      <c r="IUJ167" s="4"/>
      <c r="IUK167" s="4"/>
      <c r="IUL167" s="4"/>
      <c r="IUM167" s="4"/>
      <c r="IUN167" s="4"/>
      <c r="IUO167" s="4"/>
      <c r="IUP167" s="4"/>
      <c r="IUQ167" s="4"/>
      <c r="IUR167" s="4"/>
      <c r="IUS167" s="4"/>
      <c r="IUT167" s="4"/>
      <c r="IUU167" s="4"/>
      <c r="IUV167" s="4"/>
      <c r="IUW167" s="4"/>
      <c r="IUX167" s="4"/>
      <c r="IUY167" s="4"/>
      <c r="IUZ167" s="4"/>
      <c r="IVA167" s="4"/>
      <c r="IVB167" s="4"/>
      <c r="IVC167" s="4"/>
      <c r="IVD167" s="4"/>
      <c r="IVE167" s="4"/>
      <c r="IVF167" s="4"/>
      <c r="IVG167" s="4"/>
      <c r="IVH167" s="4"/>
      <c r="IVI167" s="4"/>
      <c r="IVJ167" s="4"/>
      <c r="IVK167" s="4"/>
      <c r="IVL167" s="4"/>
      <c r="IVM167" s="4"/>
      <c r="IVN167" s="4"/>
      <c r="IVO167" s="4"/>
      <c r="IVP167" s="4"/>
      <c r="IVQ167" s="4"/>
      <c r="IVR167" s="4"/>
      <c r="IVS167" s="4"/>
      <c r="IVT167" s="4"/>
      <c r="IVU167" s="4"/>
      <c r="IVV167" s="4"/>
      <c r="IVW167" s="4"/>
      <c r="IVX167" s="4"/>
      <c r="IVY167" s="4"/>
      <c r="IVZ167" s="4"/>
      <c r="IWA167" s="4"/>
      <c r="IWB167" s="4"/>
      <c r="IWC167" s="4"/>
      <c r="IWD167" s="4"/>
      <c r="IWE167" s="4"/>
      <c r="IWF167" s="4"/>
      <c r="IWG167" s="4"/>
      <c r="IWH167" s="4"/>
      <c r="IWI167" s="4"/>
      <c r="IWJ167" s="4"/>
      <c r="IWK167" s="4"/>
      <c r="IWL167" s="4"/>
      <c r="IWM167" s="4"/>
      <c r="IWN167" s="4"/>
      <c r="IWO167" s="4"/>
      <c r="IWP167" s="4"/>
      <c r="IWQ167" s="4"/>
      <c r="IWR167" s="4"/>
      <c r="IWS167" s="4"/>
      <c r="IWT167" s="4"/>
      <c r="IWU167" s="4"/>
      <c r="IWV167" s="4"/>
      <c r="IWW167" s="4"/>
      <c r="IWX167" s="4"/>
      <c r="IWY167" s="4"/>
      <c r="IWZ167" s="4"/>
      <c r="IXA167" s="4"/>
      <c r="IXB167" s="4"/>
      <c r="IXC167" s="4"/>
      <c r="IXD167" s="4"/>
      <c r="IXE167" s="4"/>
      <c r="IXF167" s="4"/>
      <c r="IXG167" s="4"/>
      <c r="IXH167" s="4"/>
      <c r="IXI167" s="4"/>
      <c r="IXJ167" s="4"/>
      <c r="IXK167" s="4"/>
      <c r="IXL167" s="4"/>
      <c r="IXM167" s="4"/>
      <c r="IXN167" s="4"/>
      <c r="IXO167" s="4"/>
      <c r="IXP167" s="4"/>
      <c r="IXQ167" s="4"/>
      <c r="IXR167" s="4"/>
      <c r="IXS167" s="4"/>
      <c r="IXT167" s="4"/>
      <c r="IXU167" s="4"/>
      <c r="IXV167" s="4"/>
      <c r="IXW167" s="4"/>
      <c r="IXX167" s="4"/>
      <c r="IXY167" s="4"/>
      <c r="IXZ167" s="4"/>
      <c r="IYA167" s="4"/>
      <c r="IYB167" s="4"/>
      <c r="IYC167" s="4"/>
      <c r="IYD167" s="4"/>
      <c r="IYE167" s="4"/>
      <c r="IYF167" s="4"/>
      <c r="IYG167" s="4"/>
      <c r="IYH167" s="4"/>
      <c r="IYI167" s="4"/>
      <c r="IYJ167" s="4"/>
      <c r="IYK167" s="4"/>
      <c r="IYL167" s="4"/>
      <c r="IYM167" s="4"/>
      <c r="IYN167" s="4"/>
      <c r="IYO167" s="4"/>
      <c r="IYP167" s="4"/>
      <c r="IYQ167" s="4"/>
      <c r="IYR167" s="4"/>
      <c r="IYS167" s="4"/>
      <c r="IYT167" s="4"/>
      <c r="IYU167" s="4"/>
      <c r="IYV167" s="4"/>
      <c r="IYW167" s="4"/>
      <c r="IYX167" s="4"/>
      <c r="IYY167" s="4"/>
      <c r="IYZ167" s="4"/>
      <c r="IZA167" s="4"/>
      <c r="IZB167" s="4"/>
      <c r="IZC167" s="4"/>
      <c r="IZD167" s="4"/>
      <c r="IZE167" s="4"/>
      <c r="IZF167" s="4"/>
      <c r="IZG167" s="4"/>
      <c r="IZH167" s="4"/>
      <c r="IZI167" s="4"/>
      <c r="IZJ167" s="4"/>
      <c r="IZK167" s="4"/>
      <c r="IZL167" s="4"/>
      <c r="IZM167" s="4"/>
      <c r="IZN167" s="4"/>
      <c r="IZO167" s="4"/>
      <c r="IZP167" s="4"/>
      <c r="IZQ167" s="4"/>
      <c r="IZR167" s="4"/>
      <c r="IZS167" s="4"/>
      <c r="IZT167" s="4"/>
      <c r="IZU167" s="4"/>
      <c r="IZV167" s="4"/>
      <c r="IZW167" s="4"/>
      <c r="IZX167" s="4"/>
      <c r="IZY167" s="4"/>
      <c r="IZZ167" s="4"/>
      <c r="JAA167" s="4"/>
      <c r="JAB167" s="4"/>
      <c r="JAC167" s="4"/>
      <c r="JAD167" s="4"/>
      <c r="JAE167" s="4"/>
      <c r="JAF167" s="4"/>
      <c r="JAG167" s="4"/>
      <c r="JAH167" s="4"/>
      <c r="JAI167" s="4"/>
      <c r="JAJ167" s="4"/>
      <c r="JAK167" s="4"/>
      <c r="JAL167" s="4"/>
      <c r="JAM167" s="4"/>
      <c r="JAN167" s="4"/>
      <c r="JAO167" s="4"/>
      <c r="JAP167" s="4"/>
      <c r="JAQ167" s="4"/>
      <c r="JAR167" s="4"/>
      <c r="JAS167" s="4"/>
      <c r="JAT167" s="4"/>
      <c r="JAU167" s="4"/>
      <c r="JAV167" s="4"/>
      <c r="JAW167" s="4"/>
      <c r="JAX167" s="4"/>
      <c r="JAY167" s="4"/>
      <c r="JAZ167" s="4"/>
      <c r="JBA167" s="4"/>
      <c r="JBB167" s="4"/>
      <c r="JBC167" s="4"/>
      <c r="JBD167" s="4"/>
      <c r="JBE167" s="4"/>
      <c r="JBF167" s="4"/>
      <c r="JBG167" s="4"/>
      <c r="JBH167" s="4"/>
      <c r="JBI167" s="4"/>
      <c r="JBJ167" s="4"/>
      <c r="JBK167" s="4"/>
      <c r="JBL167" s="4"/>
      <c r="JBM167" s="4"/>
      <c r="JBN167" s="4"/>
      <c r="JBO167" s="4"/>
      <c r="JBP167" s="4"/>
      <c r="JBQ167" s="4"/>
      <c r="JBR167" s="4"/>
      <c r="JBS167" s="4"/>
      <c r="JBT167" s="4"/>
      <c r="JBU167" s="4"/>
      <c r="JBV167" s="4"/>
      <c r="JBW167" s="4"/>
      <c r="JBX167" s="4"/>
      <c r="JBY167" s="4"/>
      <c r="JBZ167" s="4"/>
      <c r="JCA167" s="4"/>
      <c r="JCB167" s="4"/>
      <c r="JCC167" s="4"/>
      <c r="JCD167" s="4"/>
      <c r="JCE167" s="4"/>
      <c r="JCF167" s="4"/>
      <c r="JCG167" s="4"/>
      <c r="JCH167" s="4"/>
      <c r="JCI167" s="4"/>
      <c r="JCJ167" s="4"/>
      <c r="JCK167" s="4"/>
      <c r="JCL167" s="4"/>
      <c r="JCM167" s="4"/>
      <c r="JCN167" s="4"/>
      <c r="JCO167" s="4"/>
      <c r="JCP167" s="4"/>
      <c r="JCQ167" s="4"/>
      <c r="JCR167" s="4"/>
      <c r="JCS167" s="4"/>
      <c r="JCT167" s="4"/>
      <c r="JCU167" s="4"/>
      <c r="JCV167" s="4"/>
      <c r="JCW167" s="4"/>
      <c r="JCX167" s="4"/>
      <c r="JCY167" s="4"/>
      <c r="JCZ167" s="4"/>
      <c r="JDA167" s="4"/>
      <c r="JDB167" s="4"/>
      <c r="JDC167" s="4"/>
      <c r="JDD167" s="4"/>
      <c r="JDE167" s="4"/>
      <c r="JDF167" s="4"/>
      <c r="JDG167" s="4"/>
      <c r="JDH167" s="4"/>
      <c r="JDI167" s="4"/>
      <c r="JDJ167" s="4"/>
      <c r="JDK167" s="4"/>
      <c r="JDL167" s="4"/>
      <c r="JDM167" s="4"/>
      <c r="JDN167" s="4"/>
      <c r="JDO167" s="4"/>
      <c r="JDP167" s="4"/>
      <c r="JDQ167" s="4"/>
      <c r="JDR167" s="4"/>
      <c r="JDS167" s="4"/>
      <c r="JDT167" s="4"/>
      <c r="JDU167" s="4"/>
      <c r="JDV167" s="4"/>
      <c r="JDW167" s="4"/>
      <c r="JDX167" s="4"/>
      <c r="JDY167" s="4"/>
      <c r="JDZ167" s="4"/>
      <c r="JEA167" s="4"/>
      <c r="JEB167" s="4"/>
      <c r="JEC167" s="4"/>
      <c r="JED167" s="4"/>
      <c r="JEE167" s="4"/>
      <c r="JEF167" s="4"/>
      <c r="JEG167" s="4"/>
      <c r="JEH167" s="4"/>
      <c r="JEI167" s="4"/>
      <c r="JEJ167" s="4"/>
      <c r="JEK167" s="4"/>
      <c r="JEL167" s="4"/>
      <c r="JEM167" s="4"/>
      <c r="JEN167" s="4"/>
      <c r="JEO167" s="4"/>
      <c r="JEP167" s="4"/>
      <c r="JEQ167" s="4"/>
      <c r="JER167" s="4"/>
      <c r="JES167" s="4"/>
      <c r="JET167" s="4"/>
      <c r="JEU167" s="4"/>
      <c r="JEV167" s="4"/>
      <c r="JEW167" s="4"/>
      <c r="JEX167" s="4"/>
      <c r="JEY167" s="4"/>
      <c r="JEZ167" s="4"/>
      <c r="JFA167" s="4"/>
      <c r="JFB167" s="4"/>
      <c r="JFC167" s="4"/>
      <c r="JFD167" s="4"/>
      <c r="JFE167" s="4"/>
      <c r="JFF167" s="4"/>
      <c r="JFG167" s="4"/>
      <c r="JFH167" s="4"/>
      <c r="JFI167" s="4"/>
      <c r="JFJ167" s="4"/>
      <c r="JFK167" s="4"/>
      <c r="JFL167" s="4"/>
      <c r="JFM167" s="4"/>
      <c r="JFN167" s="4"/>
      <c r="JFO167" s="4"/>
      <c r="JFP167" s="4"/>
      <c r="JFQ167" s="4"/>
      <c r="JFR167" s="4"/>
      <c r="JFS167" s="4"/>
      <c r="JFT167" s="4"/>
      <c r="JFU167" s="4"/>
      <c r="JFV167" s="4"/>
      <c r="JFW167" s="4"/>
      <c r="JFX167" s="4"/>
      <c r="JFY167" s="4"/>
      <c r="JFZ167" s="4"/>
      <c r="JGA167" s="4"/>
      <c r="JGB167" s="4"/>
      <c r="JGC167" s="4"/>
      <c r="JGD167" s="4"/>
      <c r="JGE167" s="4"/>
      <c r="JGF167" s="4"/>
      <c r="JGG167" s="4"/>
      <c r="JGH167" s="4"/>
      <c r="JGI167" s="4"/>
      <c r="JGJ167" s="4"/>
      <c r="JGK167" s="4"/>
      <c r="JGL167" s="4"/>
      <c r="JGM167" s="4"/>
      <c r="JGN167" s="4"/>
      <c r="JGO167" s="4"/>
      <c r="JGP167" s="4"/>
      <c r="JGQ167" s="4"/>
      <c r="JGR167" s="4"/>
      <c r="JGS167" s="4"/>
      <c r="JGT167" s="4"/>
      <c r="JGU167" s="4"/>
      <c r="JGV167" s="4"/>
      <c r="JGW167" s="4"/>
      <c r="JGX167" s="4"/>
      <c r="JGY167" s="4"/>
      <c r="JGZ167" s="4"/>
      <c r="JHA167" s="4"/>
      <c r="JHB167" s="4"/>
      <c r="JHC167" s="4"/>
      <c r="JHD167" s="4"/>
      <c r="JHE167" s="4"/>
      <c r="JHF167" s="4"/>
      <c r="JHG167" s="4"/>
      <c r="JHH167" s="4"/>
      <c r="JHI167" s="4"/>
      <c r="JHJ167" s="4"/>
      <c r="JHK167" s="4"/>
      <c r="JHL167" s="4"/>
      <c r="JHM167" s="4"/>
      <c r="JHN167" s="4"/>
      <c r="JHO167" s="4"/>
      <c r="JHP167" s="4"/>
      <c r="JHQ167" s="4"/>
      <c r="JHR167" s="4"/>
      <c r="JHS167" s="4"/>
      <c r="JHT167" s="4"/>
      <c r="JHU167" s="4"/>
      <c r="JHV167" s="4"/>
      <c r="JHW167" s="4"/>
      <c r="JHX167" s="4"/>
      <c r="JHY167" s="4"/>
      <c r="JHZ167" s="4"/>
      <c r="JIA167" s="4"/>
      <c r="JIB167" s="4"/>
      <c r="JIC167" s="4"/>
      <c r="JID167" s="4"/>
      <c r="JIE167" s="4"/>
      <c r="JIF167" s="4"/>
      <c r="JIG167" s="4"/>
      <c r="JIH167" s="4"/>
      <c r="JII167" s="4"/>
      <c r="JIJ167" s="4"/>
      <c r="JIK167" s="4"/>
      <c r="JIL167" s="4"/>
      <c r="JIM167" s="4"/>
      <c r="JIN167" s="4"/>
      <c r="JIO167" s="4"/>
      <c r="JIP167" s="4"/>
      <c r="JIQ167" s="4"/>
      <c r="JIR167" s="4"/>
      <c r="JIS167" s="4"/>
      <c r="JIT167" s="4"/>
      <c r="JIU167" s="4"/>
      <c r="JIV167" s="4"/>
      <c r="JIW167" s="4"/>
      <c r="JIX167" s="4"/>
      <c r="JIY167" s="4"/>
      <c r="JIZ167" s="4"/>
      <c r="JJA167" s="4"/>
      <c r="JJB167" s="4"/>
      <c r="JJC167" s="4"/>
      <c r="JJD167" s="4"/>
      <c r="JJE167" s="4"/>
      <c r="JJF167" s="4"/>
      <c r="JJG167" s="4"/>
      <c r="JJH167" s="4"/>
      <c r="JJI167" s="4"/>
      <c r="JJJ167" s="4"/>
      <c r="JJK167" s="4"/>
      <c r="JJL167" s="4"/>
      <c r="JJM167" s="4"/>
      <c r="JJN167" s="4"/>
      <c r="JJO167" s="4"/>
      <c r="JJP167" s="4"/>
      <c r="JJQ167" s="4"/>
      <c r="JJR167" s="4"/>
      <c r="JJS167" s="4"/>
      <c r="JJT167" s="4"/>
      <c r="JJU167" s="4"/>
      <c r="JJV167" s="4"/>
      <c r="JJW167" s="4"/>
      <c r="JJX167" s="4"/>
      <c r="JJY167" s="4"/>
      <c r="JJZ167" s="4"/>
      <c r="JKA167" s="4"/>
      <c r="JKB167" s="4"/>
      <c r="JKC167" s="4"/>
      <c r="JKD167" s="4"/>
      <c r="JKE167" s="4"/>
      <c r="JKF167" s="4"/>
      <c r="JKG167" s="4"/>
      <c r="JKH167" s="4"/>
      <c r="JKI167" s="4"/>
      <c r="JKJ167" s="4"/>
      <c r="JKK167" s="4"/>
      <c r="JKL167" s="4"/>
      <c r="JKM167" s="4"/>
      <c r="JKN167" s="4"/>
      <c r="JKO167" s="4"/>
      <c r="JKP167" s="4"/>
      <c r="JKQ167" s="4"/>
      <c r="JKR167" s="4"/>
      <c r="JKS167" s="4"/>
      <c r="JKT167" s="4"/>
      <c r="JKU167" s="4"/>
      <c r="JKV167" s="4"/>
      <c r="JKW167" s="4"/>
      <c r="JKX167" s="4"/>
      <c r="JKY167" s="4"/>
      <c r="JKZ167" s="4"/>
      <c r="JLA167" s="4"/>
      <c r="JLB167" s="4"/>
      <c r="JLC167" s="4"/>
      <c r="JLD167" s="4"/>
      <c r="JLE167" s="4"/>
      <c r="JLF167" s="4"/>
      <c r="JLG167" s="4"/>
      <c r="JLH167" s="4"/>
      <c r="JLI167" s="4"/>
      <c r="JLJ167" s="4"/>
      <c r="JLK167" s="4"/>
      <c r="JLL167" s="4"/>
      <c r="JLM167" s="4"/>
      <c r="JLN167" s="4"/>
      <c r="JLO167" s="4"/>
      <c r="JLP167" s="4"/>
      <c r="JLQ167" s="4"/>
      <c r="JLR167" s="4"/>
      <c r="JLS167" s="4"/>
      <c r="JLT167" s="4"/>
      <c r="JLU167" s="4"/>
      <c r="JLV167" s="4"/>
      <c r="JLW167" s="4"/>
      <c r="JLX167" s="4"/>
      <c r="JLY167" s="4"/>
      <c r="JLZ167" s="4"/>
      <c r="JMA167" s="4"/>
      <c r="JMB167" s="4"/>
      <c r="JMC167" s="4"/>
      <c r="JMD167" s="4"/>
      <c r="JME167" s="4"/>
      <c r="JMF167" s="4"/>
      <c r="JMG167" s="4"/>
      <c r="JMH167" s="4"/>
      <c r="JMI167" s="4"/>
      <c r="JMJ167" s="4"/>
      <c r="JMK167" s="4"/>
      <c r="JML167" s="4"/>
      <c r="JMM167" s="4"/>
      <c r="JMN167" s="4"/>
      <c r="JMO167" s="4"/>
      <c r="JMP167" s="4"/>
      <c r="JMQ167" s="4"/>
      <c r="JMR167" s="4"/>
      <c r="JMS167" s="4"/>
      <c r="JMT167" s="4"/>
      <c r="JMU167" s="4"/>
      <c r="JMV167" s="4"/>
      <c r="JMW167" s="4"/>
      <c r="JMX167" s="4"/>
      <c r="JMY167" s="4"/>
      <c r="JMZ167" s="4"/>
      <c r="JNA167" s="4"/>
      <c r="JNB167" s="4"/>
      <c r="JNC167" s="4"/>
      <c r="JND167" s="4"/>
      <c r="JNE167" s="4"/>
      <c r="JNF167" s="4"/>
      <c r="JNG167" s="4"/>
      <c r="JNH167" s="4"/>
      <c r="JNI167" s="4"/>
      <c r="JNJ167" s="4"/>
      <c r="JNK167" s="4"/>
      <c r="JNL167" s="4"/>
      <c r="JNM167" s="4"/>
      <c r="JNN167" s="4"/>
      <c r="JNO167" s="4"/>
      <c r="JNP167" s="4"/>
      <c r="JNQ167" s="4"/>
      <c r="JNR167" s="4"/>
      <c r="JNS167" s="4"/>
      <c r="JNT167" s="4"/>
      <c r="JNU167" s="4"/>
      <c r="JNV167" s="4"/>
      <c r="JNW167" s="4"/>
      <c r="JNX167" s="4"/>
      <c r="JNY167" s="4"/>
      <c r="JNZ167" s="4"/>
      <c r="JOA167" s="4"/>
      <c r="JOB167" s="4"/>
      <c r="JOC167" s="4"/>
      <c r="JOD167" s="4"/>
      <c r="JOE167" s="4"/>
      <c r="JOF167" s="4"/>
      <c r="JOG167" s="4"/>
      <c r="JOH167" s="4"/>
      <c r="JOI167" s="4"/>
      <c r="JOJ167" s="4"/>
      <c r="JOK167" s="4"/>
      <c r="JOL167" s="4"/>
      <c r="JOM167" s="4"/>
      <c r="JON167" s="4"/>
      <c r="JOO167" s="4"/>
      <c r="JOP167" s="4"/>
      <c r="JOQ167" s="4"/>
      <c r="JOR167" s="4"/>
      <c r="JOS167" s="4"/>
      <c r="JOT167" s="4"/>
      <c r="JOU167" s="4"/>
      <c r="JOV167" s="4"/>
      <c r="JOW167" s="4"/>
      <c r="JOX167" s="4"/>
      <c r="JOY167" s="4"/>
      <c r="JOZ167" s="4"/>
      <c r="JPA167" s="4"/>
      <c r="JPB167" s="4"/>
      <c r="JPC167" s="4"/>
      <c r="JPD167" s="4"/>
      <c r="JPE167" s="4"/>
      <c r="JPF167" s="4"/>
      <c r="JPG167" s="4"/>
      <c r="JPH167" s="4"/>
      <c r="JPI167" s="4"/>
      <c r="JPJ167" s="4"/>
      <c r="JPK167" s="4"/>
      <c r="JPL167" s="4"/>
      <c r="JPM167" s="4"/>
      <c r="JPN167" s="4"/>
      <c r="JPO167" s="4"/>
      <c r="JPP167" s="4"/>
      <c r="JPQ167" s="4"/>
      <c r="JPR167" s="4"/>
      <c r="JPS167" s="4"/>
      <c r="JPT167" s="4"/>
      <c r="JPU167" s="4"/>
      <c r="JPV167" s="4"/>
      <c r="JPW167" s="4"/>
      <c r="JPX167" s="4"/>
      <c r="JPY167" s="4"/>
      <c r="JPZ167" s="4"/>
      <c r="JQA167" s="4"/>
      <c r="JQB167" s="4"/>
      <c r="JQC167" s="4"/>
      <c r="JQD167" s="4"/>
      <c r="JQE167" s="4"/>
      <c r="JQF167" s="4"/>
      <c r="JQG167" s="4"/>
      <c r="JQH167" s="4"/>
      <c r="JQI167" s="4"/>
      <c r="JQJ167" s="4"/>
      <c r="JQK167" s="4"/>
      <c r="JQL167" s="4"/>
      <c r="JQM167" s="4"/>
      <c r="JQN167" s="4"/>
      <c r="JQO167" s="4"/>
      <c r="JQP167" s="4"/>
      <c r="JQQ167" s="4"/>
      <c r="JQR167" s="4"/>
      <c r="JQS167" s="4"/>
      <c r="JQT167" s="4"/>
      <c r="JQU167" s="4"/>
      <c r="JQV167" s="4"/>
      <c r="JQW167" s="4"/>
      <c r="JQX167" s="4"/>
      <c r="JQY167" s="4"/>
      <c r="JQZ167" s="4"/>
      <c r="JRA167" s="4"/>
      <c r="JRB167" s="4"/>
      <c r="JRC167" s="4"/>
      <c r="JRD167" s="4"/>
      <c r="JRE167" s="4"/>
      <c r="JRF167" s="4"/>
      <c r="JRG167" s="4"/>
      <c r="JRH167" s="4"/>
      <c r="JRI167" s="4"/>
      <c r="JRJ167" s="4"/>
      <c r="JRK167" s="4"/>
      <c r="JRL167" s="4"/>
      <c r="JRM167" s="4"/>
      <c r="JRN167" s="4"/>
      <c r="JRO167" s="4"/>
      <c r="JRP167" s="4"/>
      <c r="JRQ167" s="4"/>
      <c r="JRR167" s="4"/>
      <c r="JRS167" s="4"/>
      <c r="JRT167" s="4"/>
      <c r="JRU167" s="4"/>
      <c r="JRV167" s="4"/>
      <c r="JRW167" s="4"/>
      <c r="JRX167" s="4"/>
      <c r="JRY167" s="4"/>
      <c r="JRZ167" s="4"/>
      <c r="JSA167" s="4"/>
      <c r="JSB167" s="4"/>
      <c r="JSC167" s="4"/>
      <c r="JSD167" s="4"/>
      <c r="JSE167" s="4"/>
      <c r="JSF167" s="4"/>
      <c r="JSG167" s="4"/>
      <c r="JSH167" s="4"/>
      <c r="JSI167" s="4"/>
      <c r="JSJ167" s="4"/>
      <c r="JSK167" s="4"/>
      <c r="JSL167" s="4"/>
      <c r="JSM167" s="4"/>
      <c r="JSN167" s="4"/>
      <c r="JSO167" s="4"/>
      <c r="JSP167" s="4"/>
      <c r="JSQ167" s="4"/>
      <c r="JSR167" s="4"/>
      <c r="JSS167" s="4"/>
      <c r="JST167" s="4"/>
      <c r="JSU167" s="4"/>
      <c r="JSV167" s="4"/>
      <c r="JSW167" s="4"/>
      <c r="JSX167" s="4"/>
      <c r="JSY167" s="4"/>
      <c r="JSZ167" s="4"/>
      <c r="JTA167" s="4"/>
      <c r="JTB167" s="4"/>
      <c r="JTC167" s="4"/>
      <c r="JTD167" s="4"/>
      <c r="JTE167" s="4"/>
      <c r="JTF167" s="4"/>
      <c r="JTG167" s="4"/>
      <c r="JTH167" s="4"/>
      <c r="JTI167" s="4"/>
      <c r="JTJ167" s="4"/>
      <c r="JTK167" s="4"/>
      <c r="JTL167" s="4"/>
      <c r="JTM167" s="4"/>
      <c r="JTN167" s="4"/>
      <c r="JTO167" s="4"/>
      <c r="JTP167" s="4"/>
      <c r="JTQ167" s="4"/>
      <c r="JTR167" s="4"/>
      <c r="JTS167" s="4"/>
      <c r="JTT167" s="4"/>
      <c r="JTU167" s="4"/>
      <c r="JTV167" s="4"/>
      <c r="JTW167" s="4"/>
      <c r="JTX167" s="4"/>
      <c r="JTY167" s="4"/>
      <c r="JTZ167" s="4"/>
      <c r="JUA167" s="4"/>
      <c r="JUB167" s="4"/>
      <c r="JUC167" s="4"/>
      <c r="JUD167" s="4"/>
      <c r="JUE167" s="4"/>
      <c r="JUF167" s="4"/>
      <c r="JUG167" s="4"/>
      <c r="JUH167" s="4"/>
      <c r="JUI167" s="4"/>
      <c r="JUJ167" s="4"/>
      <c r="JUK167" s="4"/>
      <c r="JUL167" s="4"/>
      <c r="JUM167" s="4"/>
      <c r="JUN167" s="4"/>
      <c r="JUO167" s="4"/>
      <c r="JUP167" s="4"/>
      <c r="JUQ167" s="4"/>
      <c r="JUR167" s="4"/>
      <c r="JUS167" s="4"/>
      <c r="JUT167" s="4"/>
      <c r="JUU167" s="4"/>
      <c r="JUV167" s="4"/>
      <c r="JUW167" s="4"/>
      <c r="JUX167" s="4"/>
      <c r="JUY167" s="4"/>
      <c r="JUZ167" s="4"/>
      <c r="JVA167" s="4"/>
      <c r="JVB167" s="4"/>
      <c r="JVC167" s="4"/>
      <c r="JVD167" s="4"/>
      <c r="JVE167" s="4"/>
      <c r="JVF167" s="4"/>
      <c r="JVG167" s="4"/>
      <c r="JVH167" s="4"/>
      <c r="JVI167" s="4"/>
      <c r="JVJ167" s="4"/>
      <c r="JVK167" s="4"/>
      <c r="JVL167" s="4"/>
      <c r="JVM167" s="4"/>
      <c r="JVN167" s="4"/>
      <c r="JVO167" s="4"/>
      <c r="JVP167" s="4"/>
      <c r="JVQ167" s="4"/>
      <c r="JVR167" s="4"/>
      <c r="JVS167" s="4"/>
      <c r="JVT167" s="4"/>
      <c r="JVU167" s="4"/>
      <c r="JVV167" s="4"/>
      <c r="JVW167" s="4"/>
      <c r="JVX167" s="4"/>
      <c r="JVY167" s="4"/>
      <c r="JVZ167" s="4"/>
      <c r="JWA167" s="4"/>
      <c r="JWB167" s="4"/>
      <c r="JWC167" s="4"/>
      <c r="JWD167" s="4"/>
      <c r="JWE167" s="4"/>
      <c r="JWF167" s="4"/>
      <c r="JWG167" s="4"/>
      <c r="JWH167" s="4"/>
      <c r="JWI167" s="4"/>
      <c r="JWJ167" s="4"/>
      <c r="JWK167" s="4"/>
      <c r="JWL167" s="4"/>
      <c r="JWM167" s="4"/>
      <c r="JWN167" s="4"/>
      <c r="JWO167" s="4"/>
      <c r="JWP167" s="4"/>
      <c r="JWQ167" s="4"/>
      <c r="JWR167" s="4"/>
      <c r="JWS167" s="4"/>
      <c r="JWT167" s="4"/>
      <c r="JWU167" s="4"/>
      <c r="JWV167" s="4"/>
      <c r="JWW167" s="4"/>
      <c r="JWX167" s="4"/>
      <c r="JWY167" s="4"/>
      <c r="JWZ167" s="4"/>
      <c r="JXA167" s="4"/>
      <c r="JXB167" s="4"/>
      <c r="JXC167" s="4"/>
      <c r="JXD167" s="4"/>
      <c r="JXE167" s="4"/>
      <c r="JXF167" s="4"/>
      <c r="JXG167" s="4"/>
      <c r="JXH167" s="4"/>
      <c r="JXI167" s="4"/>
      <c r="JXJ167" s="4"/>
      <c r="JXK167" s="4"/>
      <c r="JXL167" s="4"/>
      <c r="JXM167" s="4"/>
      <c r="JXN167" s="4"/>
      <c r="JXO167" s="4"/>
      <c r="JXP167" s="4"/>
      <c r="JXQ167" s="4"/>
      <c r="JXR167" s="4"/>
      <c r="JXS167" s="4"/>
      <c r="JXT167" s="4"/>
      <c r="JXU167" s="4"/>
      <c r="JXV167" s="4"/>
      <c r="JXW167" s="4"/>
      <c r="JXX167" s="4"/>
      <c r="JXY167" s="4"/>
      <c r="JXZ167" s="4"/>
      <c r="JYA167" s="4"/>
      <c r="JYB167" s="4"/>
      <c r="JYC167" s="4"/>
      <c r="JYD167" s="4"/>
      <c r="JYE167" s="4"/>
      <c r="JYF167" s="4"/>
      <c r="JYG167" s="4"/>
      <c r="JYH167" s="4"/>
      <c r="JYI167" s="4"/>
      <c r="JYJ167" s="4"/>
      <c r="JYK167" s="4"/>
      <c r="JYL167" s="4"/>
      <c r="JYM167" s="4"/>
      <c r="JYN167" s="4"/>
      <c r="JYO167" s="4"/>
      <c r="JYP167" s="4"/>
      <c r="JYQ167" s="4"/>
      <c r="JYR167" s="4"/>
      <c r="JYS167" s="4"/>
      <c r="JYT167" s="4"/>
      <c r="JYU167" s="4"/>
      <c r="JYV167" s="4"/>
      <c r="JYW167" s="4"/>
      <c r="JYX167" s="4"/>
      <c r="JYY167" s="4"/>
      <c r="JYZ167" s="4"/>
      <c r="JZA167" s="4"/>
      <c r="JZB167" s="4"/>
      <c r="JZC167" s="4"/>
      <c r="JZD167" s="4"/>
      <c r="JZE167" s="4"/>
      <c r="JZF167" s="4"/>
      <c r="JZG167" s="4"/>
      <c r="JZH167" s="4"/>
      <c r="JZI167" s="4"/>
      <c r="JZJ167" s="4"/>
      <c r="JZK167" s="4"/>
      <c r="JZL167" s="4"/>
      <c r="JZM167" s="4"/>
      <c r="JZN167" s="4"/>
      <c r="JZO167" s="4"/>
      <c r="JZP167" s="4"/>
      <c r="JZQ167" s="4"/>
      <c r="JZR167" s="4"/>
      <c r="JZS167" s="4"/>
      <c r="JZT167" s="4"/>
      <c r="JZU167" s="4"/>
      <c r="JZV167" s="4"/>
      <c r="JZW167" s="4"/>
      <c r="JZX167" s="4"/>
      <c r="JZY167" s="4"/>
      <c r="JZZ167" s="4"/>
      <c r="KAA167" s="4"/>
      <c r="KAB167" s="4"/>
      <c r="KAC167" s="4"/>
      <c r="KAD167" s="4"/>
      <c r="KAE167" s="4"/>
      <c r="KAF167" s="4"/>
      <c r="KAG167" s="4"/>
      <c r="KAH167" s="4"/>
      <c r="KAI167" s="4"/>
      <c r="KAJ167" s="4"/>
      <c r="KAK167" s="4"/>
      <c r="KAL167" s="4"/>
      <c r="KAM167" s="4"/>
      <c r="KAN167" s="4"/>
      <c r="KAO167" s="4"/>
      <c r="KAP167" s="4"/>
      <c r="KAQ167" s="4"/>
      <c r="KAR167" s="4"/>
      <c r="KAS167" s="4"/>
      <c r="KAT167" s="4"/>
      <c r="KAU167" s="4"/>
      <c r="KAV167" s="4"/>
      <c r="KAW167" s="4"/>
      <c r="KAX167" s="4"/>
      <c r="KAY167" s="4"/>
      <c r="KAZ167" s="4"/>
      <c r="KBA167" s="4"/>
      <c r="KBB167" s="4"/>
      <c r="KBC167" s="4"/>
      <c r="KBD167" s="4"/>
      <c r="KBE167" s="4"/>
      <c r="KBF167" s="4"/>
      <c r="KBG167" s="4"/>
      <c r="KBH167" s="4"/>
      <c r="KBI167" s="4"/>
      <c r="KBJ167" s="4"/>
      <c r="KBK167" s="4"/>
      <c r="KBL167" s="4"/>
      <c r="KBM167" s="4"/>
      <c r="KBN167" s="4"/>
      <c r="KBO167" s="4"/>
      <c r="KBP167" s="4"/>
      <c r="KBQ167" s="4"/>
      <c r="KBR167" s="4"/>
      <c r="KBS167" s="4"/>
      <c r="KBT167" s="4"/>
      <c r="KBU167" s="4"/>
      <c r="KBV167" s="4"/>
      <c r="KBW167" s="4"/>
      <c r="KBX167" s="4"/>
      <c r="KBY167" s="4"/>
      <c r="KBZ167" s="4"/>
      <c r="KCA167" s="4"/>
      <c r="KCB167" s="4"/>
      <c r="KCC167" s="4"/>
      <c r="KCD167" s="4"/>
      <c r="KCE167" s="4"/>
      <c r="KCF167" s="4"/>
      <c r="KCG167" s="4"/>
      <c r="KCH167" s="4"/>
      <c r="KCI167" s="4"/>
      <c r="KCJ167" s="4"/>
      <c r="KCK167" s="4"/>
      <c r="KCL167" s="4"/>
      <c r="KCM167" s="4"/>
      <c r="KCN167" s="4"/>
      <c r="KCO167" s="4"/>
      <c r="KCP167" s="4"/>
      <c r="KCQ167" s="4"/>
      <c r="KCR167" s="4"/>
      <c r="KCS167" s="4"/>
      <c r="KCT167" s="4"/>
      <c r="KCU167" s="4"/>
      <c r="KCV167" s="4"/>
      <c r="KCW167" s="4"/>
      <c r="KCX167" s="4"/>
      <c r="KCY167" s="4"/>
      <c r="KCZ167" s="4"/>
      <c r="KDA167" s="4"/>
      <c r="KDB167" s="4"/>
      <c r="KDC167" s="4"/>
      <c r="KDD167" s="4"/>
      <c r="KDE167" s="4"/>
      <c r="KDF167" s="4"/>
      <c r="KDG167" s="4"/>
      <c r="KDH167" s="4"/>
      <c r="KDI167" s="4"/>
      <c r="KDJ167" s="4"/>
      <c r="KDK167" s="4"/>
      <c r="KDL167" s="4"/>
      <c r="KDM167" s="4"/>
      <c r="KDN167" s="4"/>
      <c r="KDO167" s="4"/>
      <c r="KDP167" s="4"/>
      <c r="KDQ167" s="4"/>
      <c r="KDR167" s="4"/>
      <c r="KDS167" s="4"/>
      <c r="KDT167" s="4"/>
      <c r="KDU167" s="4"/>
      <c r="KDV167" s="4"/>
      <c r="KDW167" s="4"/>
      <c r="KDX167" s="4"/>
      <c r="KDY167" s="4"/>
      <c r="KDZ167" s="4"/>
      <c r="KEA167" s="4"/>
      <c r="KEB167" s="4"/>
      <c r="KEC167" s="4"/>
      <c r="KED167" s="4"/>
      <c r="KEE167" s="4"/>
      <c r="KEF167" s="4"/>
      <c r="KEG167" s="4"/>
      <c r="KEH167" s="4"/>
      <c r="KEI167" s="4"/>
      <c r="KEJ167" s="4"/>
      <c r="KEK167" s="4"/>
      <c r="KEL167" s="4"/>
      <c r="KEM167" s="4"/>
      <c r="KEN167" s="4"/>
      <c r="KEO167" s="4"/>
      <c r="KEP167" s="4"/>
      <c r="KEQ167" s="4"/>
      <c r="KER167" s="4"/>
      <c r="KES167" s="4"/>
      <c r="KET167" s="4"/>
      <c r="KEU167" s="4"/>
      <c r="KEV167" s="4"/>
      <c r="KEW167" s="4"/>
      <c r="KEX167" s="4"/>
      <c r="KEY167" s="4"/>
      <c r="KEZ167" s="4"/>
      <c r="KFA167" s="4"/>
      <c r="KFB167" s="4"/>
      <c r="KFC167" s="4"/>
      <c r="KFD167" s="4"/>
      <c r="KFE167" s="4"/>
      <c r="KFF167" s="4"/>
      <c r="KFG167" s="4"/>
      <c r="KFH167" s="4"/>
      <c r="KFI167" s="4"/>
      <c r="KFJ167" s="4"/>
      <c r="KFK167" s="4"/>
      <c r="KFL167" s="4"/>
      <c r="KFM167" s="4"/>
      <c r="KFN167" s="4"/>
      <c r="KFO167" s="4"/>
      <c r="KFP167" s="4"/>
      <c r="KFQ167" s="4"/>
      <c r="KFR167" s="4"/>
      <c r="KFS167" s="4"/>
      <c r="KFT167" s="4"/>
      <c r="KFU167" s="4"/>
      <c r="KFV167" s="4"/>
      <c r="KFW167" s="4"/>
      <c r="KFX167" s="4"/>
      <c r="KFY167" s="4"/>
      <c r="KFZ167" s="4"/>
      <c r="KGA167" s="4"/>
      <c r="KGB167" s="4"/>
      <c r="KGC167" s="4"/>
      <c r="KGD167" s="4"/>
      <c r="KGE167" s="4"/>
      <c r="KGF167" s="4"/>
      <c r="KGG167" s="4"/>
      <c r="KGH167" s="4"/>
      <c r="KGI167" s="4"/>
      <c r="KGJ167" s="4"/>
      <c r="KGK167" s="4"/>
      <c r="KGL167" s="4"/>
      <c r="KGM167" s="4"/>
      <c r="KGN167" s="4"/>
      <c r="KGO167" s="4"/>
      <c r="KGP167" s="4"/>
      <c r="KGQ167" s="4"/>
      <c r="KGR167" s="4"/>
      <c r="KGS167" s="4"/>
      <c r="KGT167" s="4"/>
      <c r="KGU167" s="4"/>
      <c r="KGV167" s="4"/>
      <c r="KGW167" s="4"/>
      <c r="KGX167" s="4"/>
      <c r="KGY167" s="4"/>
      <c r="KGZ167" s="4"/>
      <c r="KHA167" s="4"/>
      <c r="KHB167" s="4"/>
      <c r="KHC167" s="4"/>
      <c r="KHD167" s="4"/>
      <c r="KHE167" s="4"/>
      <c r="KHF167" s="4"/>
      <c r="KHG167" s="4"/>
      <c r="KHH167" s="4"/>
      <c r="KHI167" s="4"/>
      <c r="KHJ167" s="4"/>
      <c r="KHK167" s="4"/>
      <c r="KHL167" s="4"/>
      <c r="KHM167" s="4"/>
      <c r="KHN167" s="4"/>
      <c r="KHO167" s="4"/>
      <c r="KHP167" s="4"/>
      <c r="KHQ167" s="4"/>
      <c r="KHR167" s="4"/>
      <c r="KHS167" s="4"/>
      <c r="KHT167" s="4"/>
      <c r="KHU167" s="4"/>
      <c r="KHV167" s="4"/>
      <c r="KHW167" s="4"/>
      <c r="KHX167" s="4"/>
      <c r="KHY167" s="4"/>
      <c r="KHZ167" s="4"/>
      <c r="KIA167" s="4"/>
      <c r="KIB167" s="4"/>
      <c r="KIC167" s="4"/>
      <c r="KID167" s="4"/>
      <c r="KIE167" s="4"/>
      <c r="KIF167" s="4"/>
      <c r="KIG167" s="4"/>
      <c r="KIH167" s="4"/>
      <c r="KII167" s="4"/>
      <c r="KIJ167" s="4"/>
      <c r="KIK167" s="4"/>
      <c r="KIL167" s="4"/>
      <c r="KIM167" s="4"/>
      <c r="KIN167" s="4"/>
      <c r="KIO167" s="4"/>
      <c r="KIP167" s="4"/>
      <c r="KIQ167" s="4"/>
      <c r="KIR167" s="4"/>
      <c r="KIS167" s="4"/>
      <c r="KIT167" s="4"/>
      <c r="KIU167" s="4"/>
      <c r="KIV167" s="4"/>
      <c r="KIW167" s="4"/>
      <c r="KIX167" s="4"/>
      <c r="KIY167" s="4"/>
      <c r="KIZ167" s="4"/>
      <c r="KJA167" s="4"/>
      <c r="KJB167" s="4"/>
      <c r="KJC167" s="4"/>
      <c r="KJD167" s="4"/>
      <c r="KJE167" s="4"/>
      <c r="KJF167" s="4"/>
      <c r="KJG167" s="4"/>
      <c r="KJH167" s="4"/>
      <c r="KJI167" s="4"/>
      <c r="KJJ167" s="4"/>
      <c r="KJK167" s="4"/>
      <c r="KJL167" s="4"/>
      <c r="KJM167" s="4"/>
      <c r="KJN167" s="4"/>
      <c r="KJO167" s="4"/>
      <c r="KJP167" s="4"/>
      <c r="KJQ167" s="4"/>
      <c r="KJR167" s="4"/>
      <c r="KJS167" s="4"/>
      <c r="KJT167" s="4"/>
      <c r="KJU167" s="4"/>
      <c r="KJV167" s="4"/>
      <c r="KJW167" s="4"/>
      <c r="KJX167" s="4"/>
      <c r="KJY167" s="4"/>
      <c r="KJZ167" s="4"/>
      <c r="KKA167" s="4"/>
      <c r="KKB167" s="4"/>
      <c r="KKC167" s="4"/>
      <c r="KKD167" s="4"/>
      <c r="KKE167" s="4"/>
      <c r="KKF167" s="4"/>
      <c r="KKG167" s="4"/>
      <c r="KKH167" s="4"/>
      <c r="KKI167" s="4"/>
      <c r="KKJ167" s="4"/>
      <c r="KKK167" s="4"/>
      <c r="KKL167" s="4"/>
      <c r="KKM167" s="4"/>
      <c r="KKN167" s="4"/>
      <c r="KKO167" s="4"/>
      <c r="KKP167" s="4"/>
      <c r="KKQ167" s="4"/>
      <c r="KKR167" s="4"/>
      <c r="KKS167" s="4"/>
      <c r="KKT167" s="4"/>
      <c r="KKU167" s="4"/>
      <c r="KKV167" s="4"/>
      <c r="KKW167" s="4"/>
      <c r="KKX167" s="4"/>
      <c r="KKY167" s="4"/>
      <c r="KKZ167" s="4"/>
      <c r="KLA167" s="4"/>
      <c r="KLB167" s="4"/>
      <c r="KLC167" s="4"/>
      <c r="KLD167" s="4"/>
      <c r="KLE167" s="4"/>
      <c r="KLF167" s="4"/>
      <c r="KLG167" s="4"/>
      <c r="KLH167" s="4"/>
      <c r="KLI167" s="4"/>
      <c r="KLJ167" s="4"/>
      <c r="KLK167" s="4"/>
      <c r="KLL167" s="4"/>
      <c r="KLM167" s="4"/>
      <c r="KLN167" s="4"/>
      <c r="KLO167" s="4"/>
      <c r="KLP167" s="4"/>
      <c r="KLQ167" s="4"/>
      <c r="KLR167" s="4"/>
      <c r="KLS167" s="4"/>
      <c r="KLT167" s="4"/>
      <c r="KLU167" s="4"/>
      <c r="KLV167" s="4"/>
      <c r="KLW167" s="4"/>
      <c r="KLX167" s="4"/>
      <c r="KLY167" s="4"/>
      <c r="KLZ167" s="4"/>
      <c r="KMA167" s="4"/>
      <c r="KMB167" s="4"/>
      <c r="KMC167" s="4"/>
      <c r="KMD167" s="4"/>
      <c r="KME167" s="4"/>
      <c r="KMF167" s="4"/>
      <c r="KMG167" s="4"/>
      <c r="KMH167" s="4"/>
      <c r="KMI167" s="4"/>
      <c r="KMJ167" s="4"/>
      <c r="KMK167" s="4"/>
      <c r="KML167" s="4"/>
      <c r="KMM167" s="4"/>
      <c r="KMN167" s="4"/>
      <c r="KMO167" s="4"/>
      <c r="KMP167" s="4"/>
      <c r="KMQ167" s="4"/>
      <c r="KMR167" s="4"/>
      <c r="KMS167" s="4"/>
      <c r="KMT167" s="4"/>
      <c r="KMU167" s="4"/>
      <c r="KMV167" s="4"/>
      <c r="KMW167" s="4"/>
      <c r="KMX167" s="4"/>
      <c r="KMY167" s="4"/>
      <c r="KMZ167" s="4"/>
      <c r="KNA167" s="4"/>
      <c r="KNB167" s="4"/>
      <c r="KNC167" s="4"/>
      <c r="KND167" s="4"/>
      <c r="KNE167" s="4"/>
      <c r="KNF167" s="4"/>
      <c r="KNG167" s="4"/>
      <c r="KNH167" s="4"/>
      <c r="KNI167" s="4"/>
      <c r="KNJ167" s="4"/>
      <c r="KNK167" s="4"/>
      <c r="KNL167" s="4"/>
      <c r="KNM167" s="4"/>
      <c r="KNN167" s="4"/>
      <c r="KNO167" s="4"/>
      <c r="KNP167" s="4"/>
      <c r="KNQ167" s="4"/>
      <c r="KNR167" s="4"/>
      <c r="KNS167" s="4"/>
      <c r="KNT167" s="4"/>
      <c r="KNU167" s="4"/>
      <c r="KNV167" s="4"/>
      <c r="KNW167" s="4"/>
      <c r="KNX167" s="4"/>
      <c r="KNY167" s="4"/>
      <c r="KNZ167" s="4"/>
      <c r="KOA167" s="4"/>
      <c r="KOB167" s="4"/>
      <c r="KOC167" s="4"/>
      <c r="KOD167" s="4"/>
      <c r="KOE167" s="4"/>
      <c r="KOF167" s="4"/>
      <c r="KOG167" s="4"/>
      <c r="KOH167" s="4"/>
      <c r="KOI167" s="4"/>
      <c r="KOJ167" s="4"/>
      <c r="KOK167" s="4"/>
      <c r="KOL167" s="4"/>
      <c r="KOM167" s="4"/>
      <c r="KON167" s="4"/>
      <c r="KOO167" s="4"/>
      <c r="KOP167" s="4"/>
      <c r="KOQ167" s="4"/>
      <c r="KOR167" s="4"/>
      <c r="KOS167" s="4"/>
      <c r="KOT167" s="4"/>
      <c r="KOU167" s="4"/>
      <c r="KOV167" s="4"/>
      <c r="KOW167" s="4"/>
      <c r="KOX167" s="4"/>
      <c r="KOY167" s="4"/>
      <c r="KOZ167" s="4"/>
      <c r="KPA167" s="4"/>
      <c r="KPB167" s="4"/>
      <c r="KPC167" s="4"/>
      <c r="KPD167" s="4"/>
      <c r="KPE167" s="4"/>
      <c r="KPF167" s="4"/>
      <c r="KPG167" s="4"/>
      <c r="KPH167" s="4"/>
      <c r="KPI167" s="4"/>
      <c r="KPJ167" s="4"/>
      <c r="KPK167" s="4"/>
      <c r="KPL167" s="4"/>
      <c r="KPM167" s="4"/>
      <c r="KPN167" s="4"/>
      <c r="KPO167" s="4"/>
      <c r="KPP167" s="4"/>
      <c r="KPQ167" s="4"/>
      <c r="KPR167" s="4"/>
      <c r="KPS167" s="4"/>
      <c r="KPT167" s="4"/>
      <c r="KPU167" s="4"/>
      <c r="KPV167" s="4"/>
      <c r="KPW167" s="4"/>
      <c r="KPX167" s="4"/>
      <c r="KPY167" s="4"/>
      <c r="KPZ167" s="4"/>
      <c r="KQA167" s="4"/>
      <c r="KQB167" s="4"/>
      <c r="KQC167" s="4"/>
      <c r="KQD167" s="4"/>
      <c r="KQE167" s="4"/>
      <c r="KQF167" s="4"/>
      <c r="KQG167" s="4"/>
      <c r="KQH167" s="4"/>
      <c r="KQI167" s="4"/>
      <c r="KQJ167" s="4"/>
      <c r="KQK167" s="4"/>
      <c r="KQL167" s="4"/>
      <c r="KQM167" s="4"/>
      <c r="KQN167" s="4"/>
      <c r="KQO167" s="4"/>
      <c r="KQP167" s="4"/>
      <c r="KQQ167" s="4"/>
      <c r="KQR167" s="4"/>
      <c r="KQS167" s="4"/>
      <c r="KQT167" s="4"/>
      <c r="KQU167" s="4"/>
      <c r="KQV167" s="4"/>
      <c r="KQW167" s="4"/>
      <c r="KQX167" s="4"/>
      <c r="KQY167" s="4"/>
      <c r="KQZ167" s="4"/>
      <c r="KRA167" s="4"/>
      <c r="KRB167" s="4"/>
      <c r="KRC167" s="4"/>
      <c r="KRD167" s="4"/>
      <c r="KRE167" s="4"/>
      <c r="KRF167" s="4"/>
      <c r="KRG167" s="4"/>
      <c r="KRH167" s="4"/>
      <c r="KRI167" s="4"/>
      <c r="KRJ167" s="4"/>
      <c r="KRK167" s="4"/>
      <c r="KRL167" s="4"/>
      <c r="KRM167" s="4"/>
      <c r="KRN167" s="4"/>
      <c r="KRO167" s="4"/>
      <c r="KRP167" s="4"/>
      <c r="KRQ167" s="4"/>
      <c r="KRR167" s="4"/>
      <c r="KRS167" s="4"/>
      <c r="KRT167" s="4"/>
      <c r="KRU167" s="4"/>
      <c r="KRV167" s="4"/>
      <c r="KRW167" s="4"/>
      <c r="KRX167" s="4"/>
      <c r="KRY167" s="4"/>
      <c r="KRZ167" s="4"/>
      <c r="KSA167" s="4"/>
      <c r="KSB167" s="4"/>
      <c r="KSC167" s="4"/>
      <c r="KSD167" s="4"/>
      <c r="KSE167" s="4"/>
      <c r="KSF167" s="4"/>
      <c r="KSG167" s="4"/>
      <c r="KSH167" s="4"/>
      <c r="KSI167" s="4"/>
      <c r="KSJ167" s="4"/>
      <c r="KSK167" s="4"/>
      <c r="KSL167" s="4"/>
      <c r="KSM167" s="4"/>
      <c r="KSN167" s="4"/>
      <c r="KSO167" s="4"/>
      <c r="KSP167" s="4"/>
      <c r="KSQ167" s="4"/>
      <c r="KSR167" s="4"/>
      <c r="KSS167" s="4"/>
      <c r="KST167" s="4"/>
      <c r="KSU167" s="4"/>
      <c r="KSV167" s="4"/>
      <c r="KSW167" s="4"/>
      <c r="KSX167" s="4"/>
      <c r="KSY167" s="4"/>
      <c r="KSZ167" s="4"/>
      <c r="KTA167" s="4"/>
      <c r="KTB167" s="4"/>
      <c r="KTC167" s="4"/>
      <c r="KTD167" s="4"/>
      <c r="KTE167" s="4"/>
      <c r="KTF167" s="4"/>
      <c r="KTG167" s="4"/>
      <c r="KTH167" s="4"/>
      <c r="KTI167" s="4"/>
      <c r="KTJ167" s="4"/>
      <c r="KTK167" s="4"/>
      <c r="KTL167" s="4"/>
      <c r="KTM167" s="4"/>
      <c r="KTN167" s="4"/>
      <c r="KTO167" s="4"/>
      <c r="KTP167" s="4"/>
      <c r="KTQ167" s="4"/>
      <c r="KTR167" s="4"/>
      <c r="KTS167" s="4"/>
      <c r="KTT167" s="4"/>
      <c r="KTU167" s="4"/>
      <c r="KTV167" s="4"/>
      <c r="KTW167" s="4"/>
      <c r="KTX167" s="4"/>
      <c r="KTY167" s="4"/>
      <c r="KTZ167" s="4"/>
      <c r="KUA167" s="4"/>
      <c r="KUB167" s="4"/>
      <c r="KUC167" s="4"/>
      <c r="KUD167" s="4"/>
      <c r="KUE167" s="4"/>
      <c r="KUF167" s="4"/>
      <c r="KUG167" s="4"/>
      <c r="KUH167" s="4"/>
      <c r="KUI167" s="4"/>
      <c r="KUJ167" s="4"/>
      <c r="KUK167" s="4"/>
      <c r="KUL167" s="4"/>
      <c r="KUM167" s="4"/>
      <c r="KUN167" s="4"/>
      <c r="KUO167" s="4"/>
      <c r="KUP167" s="4"/>
      <c r="KUQ167" s="4"/>
      <c r="KUR167" s="4"/>
      <c r="KUS167" s="4"/>
      <c r="KUT167" s="4"/>
      <c r="KUU167" s="4"/>
      <c r="KUV167" s="4"/>
      <c r="KUW167" s="4"/>
      <c r="KUX167" s="4"/>
      <c r="KUY167" s="4"/>
      <c r="KUZ167" s="4"/>
      <c r="KVA167" s="4"/>
      <c r="KVB167" s="4"/>
      <c r="KVC167" s="4"/>
      <c r="KVD167" s="4"/>
      <c r="KVE167" s="4"/>
      <c r="KVF167" s="4"/>
      <c r="KVG167" s="4"/>
      <c r="KVH167" s="4"/>
      <c r="KVI167" s="4"/>
      <c r="KVJ167" s="4"/>
      <c r="KVK167" s="4"/>
      <c r="KVL167" s="4"/>
      <c r="KVM167" s="4"/>
      <c r="KVN167" s="4"/>
      <c r="KVO167" s="4"/>
      <c r="KVP167" s="4"/>
      <c r="KVQ167" s="4"/>
      <c r="KVR167" s="4"/>
      <c r="KVS167" s="4"/>
      <c r="KVT167" s="4"/>
      <c r="KVU167" s="4"/>
      <c r="KVV167" s="4"/>
      <c r="KVW167" s="4"/>
      <c r="KVX167" s="4"/>
      <c r="KVY167" s="4"/>
      <c r="KVZ167" s="4"/>
      <c r="KWA167" s="4"/>
      <c r="KWB167" s="4"/>
      <c r="KWC167" s="4"/>
      <c r="KWD167" s="4"/>
      <c r="KWE167" s="4"/>
      <c r="KWF167" s="4"/>
      <c r="KWG167" s="4"/>
      <c r="KWH167" s="4"/>
      <c r="KWI167" s="4"/>
      <c r="KWJ167" s="4"/>
      <c r="KWK167" s="4"/>
      <c r="KWL167" s="4"/>
      <c r="KWM167" s="4"/>
      <c r="KWN167" s="4"/>
      <c r="KWO167" s="4"/>
      <c r="KWP167" s="4"/>
      <c r="KWQ167" s="4"/>
      <c r="KWR167" s="4"/>
      <c r="KWS167" s="4"/>
      <c r="KWT167" s="4"/>
      <c r="KWU167" s="4"/>
      <c r="KWV167" s="4"/>
      <c r="KWW167" s="4"/>
      <c r="KWX167" s="4"/>
      <c r="KWY167" s="4"/>
      <c r="KWZ167" s="4"/>
      <c r="KXA167" s="4"/>
      <c r="KXB167" s="4"/>
      <c r="KXC167" s="4"/>
      <c r="KXD167" s="4"/>
      <c r="KXE167" s="4"/>
      <c r="KXF167" s="4"/>
      <c r="KXG167" s="4"/>
      <c r="KXH167" s="4"/>
      <c r="KXI167" s="4"/>
      <c r="KXJ167" s="4"/>
      <c r="KXK167" s="4"/>
      <c r="KXL167" s="4"/>
      <c r="KXM167" s="4"/>
      <c r="KXN167" s="4"/>
      <c r="KXO167" s="4"/>
      <c r="KXP167" s="4"/>
      <c r="KXQ167" s="4"/>
      <c r="KXR167" s="4"/>
      <c r="KXS167" s="4"/>
      <c r="KXT167" s="4"/>
      <c r="KXU167" s="4"/>
      <c r="KXV167" s="4"/>
      <c r="KXW167" s="4"/>
      <c r="KXX167" s="4"/>
      <c r="KXY167" s="4"/>
      <c r="KXZ167" s="4"/>
      <c r="KYA167" s="4"/>
      <c r="KYB167" s="4"/>
      <c r="KYC167" s="4"/>
      <c r="KYD167" s="4"/>
      <c r="KYE167" s="4"/>
      <c r="KYF167" s="4"/>
      <c r="KYG167" s="4"/>
      <c r="KYH167" s="4"/>
      <c r="KYI167" s="4"/>
      <c r="KYJ167" s="4"/>
      <c r="KYK167" s="4"/>
      <c r="KYL167" s="4"/>
      <c r="KYM167" s="4"/>
      <c r="KYN167" s="4"/>
      <c r="KYO167" s="4"/>
      <c r="KYP167" s="4"/>
      <c r="KYQ167" s="4"/>
      <c r="KYR167" s="4"/>
      <c r="KYS167" s="4"/>
      <c r="KYT167" s="4"/>
      <c r="KYU167" s="4"/>
      <c r="KYV167" s="4"/>
      <c r="KYW167" s="4"/>
      <c r="KYX167" s="4"/>
      <c r="KYY167" s="4"/>
      <c r="KYZ167" s="4"/>
      <c r="KZA167" s="4"/>
      <c r="KZB167" s="4"/>
      <c r="KZC167" s="4"/>
      <c r="KZD167" s="4"/>
      <c r="KZE167" s="4"/>
      <c r="KZF167" s="4"/>
      <c r="KZG167" s="4"/>
      <c r="KZH167" s="4"/>
      <c r="KZI167" s="4"/>
      <c r="KZJ167" s="4"/>
      <c r="KZK167" s="4"/>
      <c r="KZL167" s="4"/>
      <c r="KZM167" s="4"/>
      <c r="KZN167" s="4"/>
      <c r="KZO167" s="4"/>
      <c r="KZP167" s="4"/>
      <c r="KZQ167" s="4"/>
      <c r="KZR167" s="4"/>
      <c r="KZS167" s="4"/>
      <c r="KZT167" s="4"/>
      <c r="KZU167" s="4"/>
      <c r="KZV167" s="4"/>
      <c r="KZW167" s="4"/>
      <c r="KZX167" s="4"/>
      <c r="KZY167" s="4"/>
      <c r="KZZ167" s="4"/>
      <c r="LAA167" s="4"/>
      <c r="LAB167" s="4"/>
      <c r="LAC167" s="4"/>
      <c r="LAD167" s="4"/>
      <c r="LAE167" s="4"/>
      <c r="LAF167" s="4"/>
      <c r="LAG167" s="4"/>
      <c r="LAH167" s="4"/>
      <c r="LAI167" s="4"/>
      <c r="LAJ167" s="4"/>
      <c r="LAK167" s="4"/>
      <c r="LAL167" s="4"/>
      <c r="LAM167" s="4"/>
      <c r="LAN167" s="4"/>
      <c r="LAO167" s="4"/>
      <c r="LAP167" s="4"/>
      <c r="LAQ167" s="4"/>
      <c r="LAR167" s="4"/>
      <c r="LAS167" s="4"/>
      <c r="LAT167" s="4"/>
      <c r="LAU167" s="4"/>
      <c r="LAV167" s="4"/>
      <c r="LAW167" s="4"/>
      <c r="LAX167" s="4"/>
      <c r="LAY167" s="4"/>
      <c r="LAZ167" s="4"/>
      <c r="LBA167" s="4"/>
      <c r="LBB167" s="4"/>
      <c r="LBC167" s="4"/>
      <c r="LBD167" s="4"/>
      <c r="LBE167" s="4"/>
      <c r="LBF167" s="4"/>
      <c r="LBG167" s="4"/>
      <c r="LBH167" s="4"/>
      <c r="LBI167" s="4"/>
      <c r="LBJ167" s="4"/>
      <c r="LBK167" s="4"/>
      <c r="LBL167" s="4"/>
      <c r="LBM167" s="4"/>
      <c r="LBN167" s="4"/>
      <c r="LBO167" s="4"/>
      <c r="LBP167" s="4"/>
      <c r="LBQ167" s="4"/>
      <c r="LBR167" s="4"/>
      <c r="LBS167" s="4"/>
      <c r="LBT167" s="4"/>
      <c r="LBU167" s="4"/>
      <c r="LBV167" s="4"/>
      <c r="LBW167" s="4"/>
      <c r="LBX167" s="4"/>
      <c r="LBY167" s="4"/>
      <c r="LBZ167" s="4"/>
      <c r="LCA167" s="4"/>
      <c r="LCB167" s="4"/>
      <c r="LCC167" s="4"/>
      <c r="LCD167" s="4"/>
      <c r="LCE167" s="4"/>
      <c r="LCF167" s="4"/>
      <c r="LCG167" s="4"/>
      <c r="LCH167" s="4"/>
      <c r="LCI167" s="4"/>
      <c r="LCJ167" s="4"/>
      <c r="LCK167" s="4"/>
      <c r="LCL167" s="4"/>
      <c r="LCM167" s="4"/>
      <c r="LCN167" s="4"/>
      <c r="LCO167" s="4"/>
      <c r="LCP167" s="4"/>
      <c r="LCQ167" s="4"/>
      <c r="LCR167" s="4"/>
      <c r="LCS167" s="4"/>
      <c r="LCT167" s="4"/>
      <c r="LCU167" s="4"/>
      <c r="LCV167" s="4"/>
      <c r="LCW167" s="4"/>
      <c r="LCX167" s="4"/>
      <c r="LCY167" s="4"/>
      <c r="LCZ167" s="4"/>
      <c r="LDA167" s="4"/>
      <c r="LDB167" s="4"/>
      <c r="LDC167" s="4"/>
      <c r="LDD167" s="4"/>
      <c r="LDE167" s="4"/>
      <c r="LDF167" s="4"/>
      <c r="LDG167" s="4"/>
      <c r="LDH167" s="4"/>
      <c r="LDI167" s="4"/>
      <c r="LDJ167" s="4"/>
      <c r="LDK167" s="4"/>
      <c r="LDL167" s="4"/>
      <c r="LDM167" s="4"/>
      <c r="LDN167" s="4"/>
      <c r="LDO167" s="4"/>
      <c r="LDP167" s="4"/>
      <c r="LDQ167" s="4"/>
      <c r="LDR167" s="4"/>
      <c r="LDS167" s="4"/>
      <c r="LDT167" s="4"/>
      <c r="LDU167" s="4"/>
      <c r="LDV167" s="4"/>
      <c r="LDW167" s="4"/>
      <c r="LDX167" s="4"/>
      <c r="LDY167" s="4"/>
      <c r="LDZ167" s="4"/>
      <c r="LEA167" s="4"/>
      <c r="LEB167" s="4"/>
      <c r="LEC167" s="4"/>
      <c r="LED167" s="4"/>
      <c r="LEE167" s="4"/>
      <c r="LEF167" s="4"/>
      <c r="LEG167" s="4"/>
      <c r="LEH167" s="4"/>
      <c r="LEI167" s="4"/>
      <c r="LEJ167" s="4"/>
      <c r="LEK167" s="4"/>
      <c r="LEL167" s="4"/>
      <c r="LEM167" s="4"/>
      <c r="LEN167" s="4"/>
      <c r="LEO167" s="4"/>
      <c r="LEP167" s="4"/>
      <c r="LEQ167" s="4"/>
      <c r="LER167" s="4"/>
      <c r="LES167" s="4"/>
      <c r="LET167" s="4"/>
      <c r="LEU167" s="4"/>
      <c r="LEV167" s="4"/>
      <c r="LEW167" s="4"/>
      <c r="LEX167" s="4"/>
      <c r="LEY167" s="4"/>
      <c r="LEZ167" s="4"/>
      <c r="LFA167" s="4"/>
      <c r="LFB167" s="4"/>
      <c r="LFC167" s="4"/>
      <c r="LFD167" s="4"/>
      <c r="LFE167" s="4"/>
      <c r="LFF167" s="4"/>
      <c r="LFG167" s="4"/>
      <c r="LFH167" s="4"/>
      <c r="LFI167" s="4"/>
      <c r="LFJ167" s="4"/>
      <c r="LFK167" s="4"/>
      <c r="LFL167" s="4"/>
      <c r="LFM167" s="4"/>
      <c r="LFN167" s="4"/>
      <c r="LFO167" s="4"/>
      <c r="LFP167" s="4"/>
      <c r="LFQ167" s="4"/>
      <c r="LFR167" s="4"/>
      <c r="LFS167" s="4"/>
      <c r="LFT167" s="4"/>
      <c r="LFU167" s="4"/>
      <c r="LFV167" s="4"/>
      <c r="LFW167" s="4"/>
      <c r="LFX167" s="4"/>
      <c r="LFY167" s="4"/>
      <c r="LFZ167" s="4"/>
      <c r="LGA167" s="4"/>
      <c r="LGB167" s="4"/>
      <c r="LGC167" s="4"/>
      <c r="LGD167" s="4"/>
      <c r="LGE167" s="4"/>
      <c r="LGF167" s="4"/>
      <c r="LGG167" s="4"/>
      <c r="LGH167" s="4"/>
      <c r="LGI167" s="4"/>
      <c r="LGJ167" s="4"/>
      <c r="LGK167" s="4"/>
      <c r="LGL167" s="4"/>
      <c r="LGM167" s="4"/>
      <c r="LGN167" s="4"/>
      <c r="LGO167" s="4"/>
      <c r="LGP167" s="4"/>
      <c r="LGQ167" s="4"/>
      <c r="LGR167" s="4"/>
      <c r="LGS167" s="4"/>
      <c r="LGT167" s="4"/>
      <c r="LGU167" s="4"/>
      <c r="LGV167" s="4"/>
      <c r="LGW167" s="4"/>
      <c r="LGX167" s="4"/>
      <c r="LGY167" s="4"/>
      <c r="LGZ167" s="4"/>
      <c r="LHA167" s="4"/>
      <c r="LHB167" s="4"/>
      <c r="LHC167" s="4"/>
      <c r="LHD167" s="4"/>
      <c r="LHE167" s="4"/>
      <c r="LHF167" s="4"/>
      <c r="LHG167" s="4"/>
      <c r="LHH167" s="4"/>
      <c r="LHI167" s="4"/>
      <c r="LHJ167" s="4"/>
      <c r="LHK167" s="4"/>
      <c r="LHL167" s="4"/>
      <c r="LHM167" s="4"/>
      <c r="LHN167" s="4"/>
      <c r="LHO167" s="4"/>
      <c r="LHP167" s="4"/>
      <c r="LHQ167" s="4"/>
      <c r="LHR167" s="4"/>
      <c r="LHS167" s="4"/>
      <c r="LHT167" s="4"/>
      <c r="LHU167" s="4"/>
      <c r="LHV167" s="4"/>
      <c r="LHW167" s="4"/>
      <c r="LHX167" s="4"/>
      <c r="LHY167" s="4"/>
      <c r="LHZ167" s="4"/>
      <c r="LIA167" s="4"/>
      <c r="LIB167" s="4"/>
      <c r="LIC167" s="4"/>
      <c r="LID167" s="4"/>
      <c r="LIE167" s="4"/>
      <c r="LIF167" s="4"/>
      <c r="LIG167" s="4"/>
      <c r="LIH167" s="4"/>
      <c r="LII167" s="4"/>
      <c r="LIJ167" s="4"/>
      <c r="LIK167" s="4"/>
      <c r="LIL167" s="4"/>
      <c r="LIM167" s="4"/>
      <c r="LIN167" s="4"/>
      <c r="LIO167" s="4"/>
      <c r="LIP167" s="4"/>
      <c r="LIQ167" s="4"/>
      <c r="LIR167" s="4"/>
      <c r="LIS167" s="4"/>
      <c r="LIT167" s="4"/>
      <c r="LIU167" s="4"/>
      <c r="LIV167" s="4"/>
      <c r="LIW167" s="4"/>
      <c r="LIX167" s="4"/>
      <c r="LIY167" s="4"/>
      <c r="LIZ167" s="4"/>
      <c r="LJA167" s="4"/>
      <c r="LJB167" s="4"/>
      <c r="LJC167" s="4"/>
      <c r="LJD167" s="4"/>
      <c r="LJE167" s="4"/>
      <c r="LJF167" s="4"/>
      <c r="LJG167" s="4"/>
      <c r="LJH167" s="4"/>
      <c r="LJI167" s="4"/>
      <c r="LJJ167" s="4"/>
      <c r="LJK167" s="4"/>
      <c r="LJL167" s="4"/>
      <c r="LJM167" s="4"/>
      <c r="LJN167" s="4"/>
      <c r="LJO167" s="4"/>
      <c r="LJP167" s="4"/>
      <c r="LJQ167" s="4"/>
      <c r="LJR167" s="4"/>
      <c r="LJS167" s="4"/>
      <c r="LJT167" s="4"/>
      <c r="LJU167" s="4"/>
      <c r="LJV167" s="4"/>
      <c r="LJW167" s="4"/>
      <c r="LJX167" s="4"/>
      <c r="LJY167" s="4"/>
      <c r="LJZ167" s="4"/>
      <c r="LKA167" s="4"/>
      <c r="LKB167" s="4"/>
      <c r="LKC167" s="4"/>
      <c r="LKD167" s="4"/>
      <c r="LKE167" s="4"/>
      <c r="LKF167" s="4"/>
      <c r="LKG167" s="4"/>
      <c r="LKH167" s="4"/>
      <c r="LKI167" s="4"/>
      <c r="LKJ167" s="4"/>
      <c r="LKK167" s="4"/>
      <c r="LKL167" s="4"/>
      <c r="LKM167" s="4"/>
      <c r="LKN167" s="4"/>
      <c r="LKO167" s="4"/>
      <c r="LKP167" s="4"/>
      <c r="LKQ167" s="4"/>
      <c r="LKR167" s="4"/>
      <c r="LKS167" s="4"/>
      <c r="LKT167" s="4"/>
      <c r="LKU167" s="4"/>
      <c r="LKV167" s="4"/>
      <c r="LKW167" s="4"/>
      <c r="LKX167" s="4"/>
      <c r="LKY167" s="4"/>
      <c r="LKZ167" s="4"/>
      <c r="LLA167" s="4"/>
      <c r="LLB167" s="4"/>
      <c r="LLC167" s="4"/>
      <c r="LLD167" s="4"/>
      <c r="LLE167" s="4"/>
      <c r="LLF167" s="4"/>
      <c r="LLG167" s="4"/>
      <c r="LLH167" s="4"/>
      <c r="LLI167" s="4"/>
      <c r="LLJ167" s="4"/>
      <c r="LLK167" s="4"/>
      <c r="LLL167" s="4"/>
      <c r="LLM167" s="4"/>
      <c r="LLN167" s="4"/>
      <c r="LLO167" s="4"/>
      <c r="LLP167" s="4"/>
      <c r="LLQ167" s="4"/>
      <c r="LLR167" s="4"/>
      <c r="LLS167" s="4"/>
      <c r="LLT167" s="4"/>
      <c r="LLU167" s="4"/>
      <c r="LLV167" s="4"/>
      <c r="LLW167" s="4"/>
      <c r="LLX167" s="4"/>
      <c r="LLY167" s="4"/>
      <c r="LLZ167" s="4"/>
      <c r="LMA167" s="4"/>
      <c r="LMB167" s="4"/>
      <c r="LMC167" s="4"/>
      <c r="LMD167" s="4"/>
      <c r="LME167" s="4"/>
      <c r="LMF167" s="4"/>
      <c r="LMG167" s="4"/>
      <c r="LMH167" s="4"/>
      <c r="LMI167" s="4"/>
      <c r="LMJ167" s="4"/>
      <c r="LMK167" s="4"/>
      <c r="LML167" s="4"/>
      <c r="LMM167" s="4"/>
      <c r="LMN167" s="4"/>
      <c r="LMO167" s="4"/>
      <c r="LMP167" s="4"/>
      <c r="LMQ167" s="4"/>
      <c r="LMR167" s="4"/>
      <c r="LMS167" s="4"/>
      <c r="LMT167" s="4"/>
      <c r="LMU167" s="4"/>
      <c r="LMV167" s="4"/>
      <c r="LMW167" s="4"/>
      <c r="LMX167" s="4"/>
      <c r="LMY167" s="4"/>
      <c r="LMZ167" s="4"/>
      <c r="LNA167" s="4"/>
      <c r="LNB167" s="4"/>
      <c r="LNC167" s="4"/>
      <c r="LND167" s="4"/>
      <c r="LNE167" s="4"/>
      <c r="LNF167" s="4"/>
      <c r="LNG167" s="4"/>
      <c r="LNH167" s="4"/>
      <c r="LNI167" s="4"/>
      <c r="LNJ167" s="4"/>
      <c r="LNK167" s="4"/>
      <c r="LNL167" s="4"/>
      <c r="LNM167" s="4"/>
      <c r="LNN167" s="4"/>
      <c r="LNO167" s="4"/>
      <c r="LNP167" s="4"/>
      <c r="LNQ167" s="4"/>
      <c r="LNR167" s="4"/>
      <c r="LNS167" s="4"/>
      <c r="LNT167" s="4"/>
      <c r="LNU167" s="4"/>
      <c r="LNV167" s="4"/>
      <c r="LNW167" s="4"/>
      <c r="LNX167" s="4"/>
      <c r="LNY167" s="4"/>
      <c r="LNZ167" s="4"/>
      <c r="LOA167" s="4"/>
      <c r="LOB167" s="4"/>
      <c r="LOC167" s="4"/>
      <c r="LOD167" s="4"/>
      <c r="LOE167" s="4"/>
      <c r="LOF167" s="4"/>
      <c r="LOG167" s="4"/>
      <c r="LOH167" s="4"/>
      <c r="LOI167" s="4"/>
      <c r="LOJ167" s="4"/>
      <c r="LOK167" s="4"/>
      <c r="LOL167" s="4"/>
      <c r="LOM167" s="4"/>
      <c r="LON167" s="4"/>
      <c r="LOO167" s="4"/>
      <c r="LOP167" s="4"/>
      <c r="LOQ167" s="4"/>
      <c r="LOR167" s="4"/>
      <c r="LOS167" s="4"/>
      <c r="LOT167" s="4"/>
      <c r="LOU167" s="4"/>
      <c r="LOV167" s="4"/>
      <c r="LOW167" s="4"/>
      <c r="LOX167" s="4"/>
      <c r="LOY167" s="4"/>
      <c r="LOZ167" s="4"/>
      <c r="LPA167" s="4"/>
      <c r="LPB167" s="4"/>
      <c r="LPC167" s="4"/>
      <c r="LPD167" s="4"/>
      <c r="LPE167" s="4"/>
      <c r="LPF167" s="4"/>
      <c r="LPG167" s="4"/>
      <c r="LPH167" s="4"/>
      <c r="LPI167" s="4"/>
      <c r="LPJ167" s="4"/>
      <c r="LPK167" s="4"/>
      <c r="LPL167" s="4"/>
      <c r="LPM167" s="4"/>
      <c r="LPN167" s="4"/>
      <c r="LPO167" s="4"/>
      <c r="LPP167" s="4"/>
      <c r="LPQ167" s="4"/>
      <c r="LPR167" s="4"/>
      <c r="LPS167" s="4"/>
      <c r="LPT167" s="4"/>
      <c r="LPU167" s="4"/>
      <c r="LPV167" s="4"/>
      <c r="LPW167" s="4"/>
      <c r="LPX167" s="4"/>
      <c r="LPY167" s="4"/>
      <c r="LPZ167" s="4"/>
      <c r="LQA167" s="4"/>
      <c r="LQB167" s="4"/>
      <c r="LQC167" s="4"/>
      <c r="LQD167" s="4"/>
      <c r="LQE167" s="4"/>
      <c r="LQF167" s="4"/>
      <c r="LQG167" s="4"/>
      <c r="LQH167" s="4"/>
      <c r="LQI167" s="4"/>
      <c r="LQJ167" s="4"/>
      <c r="LQK167" s="4"/>
      <c r="LQL167" s="4"/>
      <c r="LQM167" s="4"/>
      <c r="LQN167" s="4"/>
      <c r="LQO167" s="4"/>
      <c r="LQP167" s="4"/>
      <c r="LQQ167" s="4"/>
      <c r="LQR167" s="4"/>
      <c r="LQS167" s="4"/>
      <c r="LQT167" s="4"/>
      <c r="LQU167" s="4"/>
      <c r="LQV167" s="4"/>
      <c r="LQW167" s="4"/>
      <c r="LQX167" s="4"/>
      <c r="LQY167" s="4"/>
      <c r="LQZ167" s="4"/>
      <c r="LRA167" s="4"/>
      <c r="LRB167" s="4"/>
      <c r="LRC167" s="4"/>
      <c r="LRD167" s="4"/>
      <c r="LRE167" s="4"/>
      <c r="LRF167" s="4"/>
      <c r="LRG167" s="4"/>
      <c r="LRH167" s="4"/>
      <c r="LRI167" s="4"/>
      <c r="LRJ167" s="4"/>
      <c r="LRK167" s="4"/>
      <c r="LRL167" s="4"/>
      <c r="LRM167" s="4"/>
      <c r="LRN167" s="4"/>
      <c r="LRO167" s="4"/>
      <c r="LRP167" s="4"/>
      <c r="LRQ167" s="4"/>
      <c r="LRR167" s="4"/>
      <c r="LRS167" s="4"/>
      <c r="LRT167" s="4"/>
      <c r="LRU167" s="4"/>
      <c r="LRV167" s="4"/>
      <c r="LRW167" s="4"/>
      <c r="LRX167" s="4"/>
      <c r="LRY167" s="4"/>
      <c r="LRZ167" s="4"/>
      <c r="LSA167" s="4"/>
      <c r="LSB167" s="4"/>
      <c r="LSC167" s="4"/>
      <c r="LSD167" s="4"/>
      <c r="LSE167" s="4"/>
      <c r="LSF167" s="4"/>
      <c r="LSG167" s="4"/>
      <c r="LSH167" s="4"/>
      <c r="LSI167" s="4"/>
      <c r="LSJ167" s="4"/>
      <c r="LSK167" s="4"/>
      <c r="LSL167" s="4"/>
      <c r="LSM167" s="4"/>
      <c r="LSN167" s="4"/>
      <c r="LSO167" s="4"/>
      <c r="LSP167" s="4"/>
      <c r="LSQ167" s="4"/>
      <c r="LSR167" s="4"/>
      <c r="LSS167" s="4"/>
      <c r="LST167" s="4"/>
      <c r="LSU167" s="4"/>
      <c r="LSV167" s="4"/>
      <c r="LSW167" s="4"/>
      <c r="LSX167" s="4"/>
      <c r="LSY167" s="4"/>
      <c r="LSZ167" s="4"/>
      <c r="LTA167" s="4"/>
      <c r="LTB167" s="4"/>
      <c r="LTC167" s="4"/>
      <c r="LTD167" s="4"/>
      <c r="LTE167" s="4"/>
      <c r="LTF167" s="4"/>
      <c r="LTG167" s="4"/>
      <c r="LTH167" s="4"/>
      <c r="LTI167" s="4"/>
      <c r="LTJ167" s="4"/>
      <c r="LTK167" s="4"/>
      <c r="LTL167" s="4"/>
      <c r="LTM167" s="4"/>
      <c r="LTN167" s="4"/>
      <c r="LTO167" s="4"/>
      <c r="LTP167" s="4"/>
      <c r="LTQ167" s="4"/>
      <c r="LTR167" s="4"/>
      <c r="LTS167" s="4"/>
      <c r="LTT167" s="4"/>
      <c r="LTU167" s="4"/>
      <c r="LTV167" s="4"/>
      <c r="LTW167" s="4"/>
      <c r="LTX167" s="4"/>
      <c r="LTY167" s="4"/>
      <c r="LTZ167" s="4"/>
      <c r="LUA167" s="4"/>
      <c r="LUB167" s="4"/>
      <c r="LUC167" s="4"/>
      <c r="LUD167" s="4"/>
      <c r="LUE167" s="4"/>
      <c r="LUF167" s="4"/>
      <c r="LUG167" s="4"/>
      <c r="LUH167" s="4"/>
      <c r="LUI167" s="4"/>
      <c r="LUJ167" s="4"/>
      <c r="LUK167" s="4"/>
      <c r="LUL167" s="4"/>
      <c r="LUM167" s="4"/>
      <c r="LUN167" s="4"/>
      <c r="LUO167" s="4"/>
      <c r="LUP167" s="4"/>
      <c r="LUQ167" s="4"/>
      <c r="LUR167" s="4"/>
      <c r="LUS167" s="4"/>
      <c r="LUT167" s="4"/>
      <c r="LUU167" s="4"/>
      <c r="LUV167" s="4"/>
      <c r="LUW167" s="4"/>
      <c r="LUX167" s="4"/>
      <c r="LUY167" s="4"/>
      <c r="LUZ167" s="4"/>
      <c r="LVA167" s="4"/>
      <c r="LVB167" s="4"/>
      <c r="LVC167" s="4"/>
      <c r="LVD167" s="4"/>
      <c r="LVE167" s="4"/>
      <c r="LVF167" s="4"/>
      <c r="LVG167" s="4"/>
      <c r="LVH167" s="4"/>
      <c r="LVI167" s="4"/>
      <c r="LVJ167" s="4"/>
      <c r="LVK167" s="4"/>
      <c r="LVL167" s="4"/>
      <c r="LVM167" s="4"/>
      <c r="LVN167" s="4"/>
      <c r="LVO167" s="4"/>
      <c r="LVP167" s="4"/>
      <c r="LVQ167" s="4"/>
      <c r="LVR167" s="4"/>
      <c r="LVS167" s="4"/>
      <c r="LVT167" s="4"/>
      <c r="LVU167" s="4"/>
      <c r="LVV167" s="4"/>
      <c r="LVW167" s="4"/>
      <c r="LVX167" s="4"/>
      <c r="LVY167" s="4"/>
      <c r="LVZ167" s="4"/>
      <c r="LWA167" s="4"/>
      <c r="LWB167" s="4"/>
      <c r="LWC167" s="4"/>
      <c r="LWD167" s="4"/>
      <c r="LWE167" s="4"/>
      <c r="LWF167" s="4"/>
      <c r="LWG167" s="4"/>
      <c r="LWH167" s="4"/>
      <c r="LWI167" s="4"/>
      <c r="LWJ167" s="4"/>
      <c r="LWK167" s="4"/>
      <c r="LWL167" s="4"/>
      <c r="LWM167" s="4"/>
      <c r="LWN167" s="4"/>
      <c r="LWO167" s="4"/>
      <c r="LWP167" s="4"/>
      <c r="LWQ167" s="4"/>
      <c r="LWR167" s="4"/>
      <c r="LWS167" s="4"/>
      <c r="LWT167" s="4"/>
      <c r="LWU167" s="4"/>
      <c r="LWV167" s="4"/>
      <c r="LWW167" s="4"/>
      <c r="LWX167" s="4"/>
      <c r="LWY167" s="4"/>
      <c r="LWZ167" s="4"/>
      <c r="LXA167" s="4"/>
      <c r="LXB167" s="4"/>
      <c r="LXC167" s="4"/>
      <c r="LXD167" s="4"/>
      <c r="LXE167" s="4"/>
      <c r="LXF167" s="4"/>
      <c r="LXG167" s="4"/>
      <c r="LXH167" s="4"/>
      <c r="LXI167" s="4"/>
      <c r="LXJ167" s="4"/>
      <c r="LXK167" s="4"/>
      <c r="LXL167" s="4"/>
      <c r="LXM167" s="4"/>
      <c r="LXN167" s="4"/>
      <c r="LXO167" s="4"/>
      <c r="LXP167" s="4"/>
      <c r="LXQ167" s="4"/>
      <c r="LXR167" s="4"/>
      <c r="LXS167" s="4"/>
      <c r="LXT167" s="4"/>
      <c r="LXU167" s="4"/>
      <c r="LXV167" s="4"/>
      <c r="LXW167" s="4"/>
      <c r="LXX167" s="4"/>
      <c r="LXY167" s="4"/>
      <c r="LXZ167" s="4"/>
      <c r="LYA167" s="4"/>
      <c r="LYB167" s="4"/>
      <c r="LYC167" s="4"/>
      <c r="LYD167" s="4"/>
      <c r="LYE167" s="4"/>
      <c r="LYF167" s="4"/>
      <c r="LYG167" s="4"/>
      <c r="LYH167" s="4"/>
      <c r="LYI167" s="4"/>
      <c r="LYJ167" s="4"/>
      <c r="LYK167" s="4"/>
      <c r="LYL167" s="4"/>
      <c r="LYM167" s="4"/>
      <c r="LYN167" s="4"/>
      <c r="LYO167" s="4"/>
      <c r="LYP167" s="4"/>
      <c r="LYQ167" s="4"/>
      <c r="LYR167" s="4"/>
      <c r="LYS167" s="4"/>
      <c r="LYT167" s="4"/>
      <c r="LYU167" s="4"/>
      <c r="LYV167" s="4"/>
      <c r="LYW167" s="4"/>
      <c r="LYX167" s="4"/>
      <c r="LYY167" s="4"/>
      <c r="LYZ167" s="4"/>
      <c r="LZA167" s="4"/>
      <c r="LZB167" s="4"/>
      <c r="LZC167" s="4"/>
      <c r="LZD167" s="4"/>
      <c r="LZE167" s="4"/>
      <c r="LZF167" s="4"/>
      <c r="LZG167" s="4"/>
      <c r="LZH167" s="4"/>
      <c r="LZI167" s="4"/>
      <c r="LZJ167" s="4"/>
      <c r="LZK167" s="4"/>
      <c r="LZL167" s="4"/>
      <c r="LZM167" s="4"/>
      <c r="LZN167" s="4"/>
      <c r="LZO167" s="4"/>
      <c r="LZP167" s="4"/>
      <c r="LZQ167" s="4"/>
      <c r="LZR167" s="4"/>
      <c r="LZS167" s="4"/>
      <c r="LZT167" s="4"/>
      <c r="LZU167" s="4"/>
      <c r="LZV167" s="4"/>
      <c r="LZW167" s="4"/>
      <c r="LZX167" s="4"/>
      <c r="LZY167" s="4"/>
      <c r="LZZ167" s="4"/>
      <c r="MAA167" s="4"/>
      <c r="MAB167" s="4"/>
      <c r="MAC167" s="4"/>
      <c r="MAD167" s="4"/>
      <c r="MAE167" s="4"/>
      <c r="MAF167" s="4"/>
      <c r="MAG167" s="4"/>
      <c r="MAH167" s="4"/>
      <c r="MAI167" s="4"/>
      <c r="MAJ167" s="4"/>
      <c r="MAK167" s="4"/>
      <c r="MAL167" s="4"/>
      <c r="MAM167" s="4"/>
      <c r="MAN167" s="4"/>
      <c r="MAO167" s="4"/>
      <c r="MAP167" s="4"/>
      <c r="MAQ167" s="4"/>
      <c r="MAR167" s="4"/>
      <c r="MAS167" s="4"/>
      <c r="MAT167" s="4"/>
      <c r="MAU167" s="4"/>
      <c r="MAV167" s="4"/>
      <c r="MAW167" s="4"/>
      <c r="MAX167" s="4"/>
      <c r="MAY167" s="4"/>
      <c r="MAZ167" s="4"/>
      <c r="MBA167" s="4"/>
      <c r="MBB167" s="4"/>
      <c r="MBC167" s="4"/>
      <c r="MBD167" s="4"/>
      <c r="MBE167" s="4"/>
      <c r="MBF167" s="4"/>
      <c r="MBG167" s="4"/>
      <c r="MBH167" s="4"/>
      <c r="MBI167" s="4"/>
      <c r="MBJ167" s="4"/>
      <c r="MBK167" s="4"/>
      <c r="MBL167" s="4"/>
      <c r="MBM167" s="4"/>
      <c r="MBN167" s="4"/>
      <c r="MBO167" s="4"/>
      <c r="MBP167" s="4"/>
      <c r="MBQ167" s="4"/>
      <c r="MBR167" s="4"/>
      <c r="MBS167" s="4"/>
      <c r="MBT167" s="4"/>
      <c r="MBU167" s="4"/>
      <c r="MBV167" s="4"/>
      <c r="MBW167" s="4"/>
      <c r="MBX167" s="4"/>
      <c r="MBY167" s="4"/>
      <c r="MBZ167" s="4"/>
      <c r="MCA167" s="4"/>
      <c r="MCB167" s="4"/>
      <c r="MCC167" s="4"/>
      <c r="MCD167" s="4"/>
      <c r="MCE167" s="4"/>
      <c r="MCF167" s="4"/>
      <c r="MCG167" s="4"/>
      <c r="MCH167" s="4"/>
      <c r="MCI167" s="4"/>
      <c r="MCJ167" s="4"/>
      <c r="MCK167" s="4"/>
      <c r="MCL167" s="4"/>
      <c r="MCM167" s="4"/>
      <c r="MCN167" s="4"/>
      <c r="MCO167" s="4"/>
      <c r="MCP167" s="4"/>
      <c r="MCQ167" s="4"/>
      <c r="MCR167" s="4"/>
      <c r="MCS167" s="4"/>
      <c r="MCT167" s="4"/>
      <c r="MCU167" s="4"/>
      <c r="MCV167" s="4"/>
      <c r="MCW167" s="4"/>
      <c r="MCX167" s="4"/>
      <c r="MCY167" s="4"/>
      <c r="MCZ167" s="4"/>
      <c r="MDA167" s="4"/>
      <c r="MDB167" s="4"/>
      <c r="MDC167" s="4"/>
      <c r="MDD167" s="4"/>
      <c r="MDE167" s="4"/>
      <c r="MDF167" s="4"/>
      <c r="MDG167" s="4"/>
      <c r="MDH167" s="4"/>
      <c r="MDI167" s="4"/>
      <c r="MDJ167" s="4"/>
      <c r="MDK167" s="4"/>
      <c r="MDL167" s="4"/>
      <c r="MDM167" s="4"/>
      <c r="MDN167" s="4"/>
      <c r="MDO167" s="4"/>
      <c r="MDP167" s="4"/>
      <c r="MDQ167" s="4"/>
      <c r="MDR167" s="4"/>
      <c r="MDS167" s="4"/>
      <c r="MDT167" s="4"/>
      <c r="MDU167" s="4"/>
      <c r="MDV167" s="4"/>
      <c r="MDW167" s="4"/>
      <c r="MDX167" s="4"/>
      <c r="MDY167" s="4"/>
      <c r="MDZ167" s="4"/>
      <c r="MEA167" s="4"/>
      <c r="MEB167" s="4"/>
      <c r="MEC167" s="4"/>
      <c r="MED167" s="4"/>
      <c r="MEE167" s="4"/>
      <c r="MEF167" s="4"/>
      <c r="MEG167" s="4"/>
      <c r="MEH167" s="4"/>
      <c r="MEI167" s="4"/>
      <c r="MEJ167" s="4"/>
      <c r="MEK167" s="4"/>
      <c r="MEL167" s="4"/>
      <c r="MEM167" s="4"/>
      <c r="MEN167" s="4"/>
      <c r="MEO167" s="4"/>
      <c r="MEP167" s="4"/>
      <c r="MEQ167" s="4"/>
      <c r="MER167" s="4"/>
      <c r="MES167" s="4"/>
      <c r="MET167" s="4"/>
      <c r="MEU167" s="4"/>
      <c r="MEV167" s="4"/>
      <c r="MEW167" s="4"/>
      <c r="MEX167" s="4"/>
      <c r="MEY167" s="4"/>
      <c r="MEZ167" s="4"/>
      <c r="MFA167" s="4"/>
      <c r="MFB167" s="4"/>
      <c r="MFC167" s="4"/>
      <c r="MFD167" s="4"/>
      <c r="MFE167" s="4"/>
      <c r="MFF167" s="4"/>
      <c r="MFG167" s="4"/>
      <c r="MFH167" s="4"/>
      <c r="MFI167" s="4"/>
      <c r="MFJ167" s="4"/>
      <c r="MFK167" s="4"/>
      <c r="MFL167" s="4"/>
      <c r="MFM167" s="4"/>
      <c r="MFN167" s="4"/>
      <c r="MFO167" s="4"/>
      <c r="MFP167" s="4"/>
      <c r="MFQ167" s="4"/>
      <c r="MFR167" s="4"/>
      <c r="MFS167" s="4"/>
      <c r="MFT167" s="4"/>
      <c r="MFU167" s="4"/>
      <c r="MFV167" s="4"/>
      <c r="MFW167" s="4"/>
      <c r="MFX167" s="4"/>
      <c r="MFY167" s="4"/>
      <c r="MFZ167" s="4"/>
      <c r="MGA167" s="4"/>
      <c r="MGB167" s="4"/>
      <c r="MGC167" s="4"/>
      <c r="MGD167" s="4"/>
      <c r="MGE167" s="4"/>
      <c r="MGF167" s="4"/>
      <c r="MGG167" s="4"/>
      <c r="MGH167" s="4"/>
      <c r="MGI167" s="4"/>
      <c r="MGJ167" s="4"/>
      <c r="MGK167" s="4"/>
      <c r="MGL167" s="4"/>
      <c r="MGM167" s="4"/>
      <c r="MGN167" s="4"/>
      <c r="MGO167" s="4"/>
      <c r="MGP167" s="4"/>
      <c r="MGQ167" s="4"/>
      <c r="MGR167" s="4"/>
      <c r="MGS167" s="4"/>
      <c r="MGT167" s="4"/>
      <c r="MGU167" s="4"/>
      <c r="MGV167" s="4"/>
      <c r="MGW167" s="4"/>
      <c r="MGX167" s="4"/>
      <c r="MGY167" s="4"/>
      <c r="MGZ167" s="4"/>
      <c r="MHA167" s="4"/>
      <c r="MHB167" s="4"/>
      <c r="MHC167" s="4"/>
      <c r="MHD167" s="4"/>
      <c r="MHE167" s="4"/>
      <c r="MHF167" s="4"/>
      <c r="MHG167" s="4"/>
      <c r="MHH167" s="4"/>
      <c r="MHI167" s="4"/>
      <c r="MHJ167" s="4"/>
      <c r="MHK167" s="4"/>
      <c r="MHL167" s="4"/>
      <c r="MHM167" s="4"/>
      <c r="MHN167" s="4"/>
      <c r="MHO167" s="4"/>
      <c r="MHP167" s="4"/>
      <c r="MHQ167" s="4"/>
      <c r="MHR167" s="4"/>
      <c r="MHS167" s="4"/>
      <c r="MHT167" s="4"/>
      <c r="MHU167" s="4"/>
      <c r="MHV167" s="4"/>
      <c r="MHW167" s="4"/>
      <c r="MHX167" s="4"/>
      <c r="MHY167" s="4"/>
      <c r="MHZ167" s="4"/>
      <c r="MIA167" s="4"/>
      <c r="MIB167" s="4"/>
      <c r="MIC167" s="4"/>
      <c r="MID167" s="4"/>
      <c r="MIE167" s="4"/>
      <c r="MIF167" s="4"/>
      <c r="MIG167" s="4"/>
      <c r="MIH167" s="4"/>
      <c r="MII167" s="4"/>
      <c r="MIJ167" s="4"/>
      <c r="MIK167" s="4"/>
      <c r="MIL167" s="4"/>
      <c r="MIM167" s="4"/>
      <c r="MIN167" s="4"/>
      <c r="MIO167" s="4"/>
      <c r="MIP167" s="4"/>
      <c r="MIQ167" s="4"/>
      <c r="MIR167" s="4"/>
      <c r="MIS167" s="4"/>
      <c r="MIT167" s="4"/>
      <c r="MIU167" s="4"/>
      <c r="MIV167" s="4"/>
      <c r="MIW167" s="4"/>
      <c r="MIX167" s="4"/>
      <c r="MIY167" s="4"/>
      <c r="MIZ167" s="4"/>
      <c r="MJA167" s="4"/>
      <c r="MJB167" s="4"/>
      <c r="MJC167" s="4"/>
      <c r="MJD167" s="4"/>
      <c r="MJE167" s="4"/>
      <c r="MJF167" s="4"/>
      <c r="MJG167" s="4"/>
      <c r="MJH167" s="4"/>
      <c r="MJI167" s="4"/>
      <c r="MJJ167" s="4"/>
      <c r="MJK167" s="4"/>
      <c r="MJL167" s="4"/>
      <c r="MJM167" s="4"/>
      <c r="MJN167" s="4"/>
      <c r="MJO167" s="4"/>
      <c r="MJP167" s="4"/>
      <c r="MJQ167" s="4"/>
      <c r="MJR167" s="4"/>
      <c r="MJS167" s="4"/>
      <c r="MJT167" s="4"/>
      <c r="MJU167" s="4"/>
      <c r="MJV167" s="4"/>
      <c r="MJW167" s="4"/>
      <c r="MJX167" s="4"/>
      <c r="MJY167" s="4"/>
      <c r="MJZ167" s="4"/>
      <c r="MKA167" s="4"/>
      <c r="MKB167" s="4"/>
      <c r="MKC167" s="4"/>
      <c r="MKD167" s="4"/>
      <c r="MKE167" s="4"/>
      <c r="MKF167" s="4"/>
      <c r="MKG167" s="4"/>
      <c r="MKH167" s="4"/>
      <c r="MKI167" s="4"/>
      <c r="MKJ167" s="4"/>
      <c r="MKK167" s="4"/>
      <c r="MKL167" s="4"/>
      <c r="MKM167" s="4"/>
      <c r="MKN167" s="4"/>
      <c r="MKO167" s="4"/>
      <c r="MKP167" s="4"/>
      <c r="MKQ167" s="4"/>
      <c r="MKR167" s="4"/>
      <c r="MKS167" s="4"/>
      <c r="MKT167" s="4"/>
      <c r="MKU167" s="4"/>
      <c r="MKV167" s="4"/>
      <c r="MKW167" s="4"/>
      <c r="MKX167" s="4"/>
      <c r="MKY167" s="4"/>
      <c r="MKZ167" s="4"/>
      <c r="MLA167" s="4"/>
      <c r="MLB167" s="4"/>
      <c r="MLC167" s="4"/>
      <c r="MLD167" s="4"/>
      <c r="MLE167" s="4"/>
      <c r="MLF167" s="4"/>
      <c r="MLG167" s="4"/>
      <c r="MLH167" s="4"/>
      <c r="MLI167" s="4"/>
      <c r="MLJ167" s="4"/>
      <c r="MLK167" s="4"/>
      <c r="MLL167" s="4"/>
      <c r="MLM167" s="4"/>
      <c r="MLN167" s="4"/>
      <c r="MLO167" s="4"/>
      <c r="MLP167" s="4"/>
      <c r="MLQ167" s="4"/>
      <c r="MLR167" s="4"/>
      <c r="MLS167" s="4"/>
      <c r="MLT167" s="4"/>
      <c r="MLU167" s="4"/>
      <c r="MLV167" s="4"/>
      <c r="MLW167" s="4"/>
      <c r="MLX167" s="4"/>
      <c r="MLY167" s="4"/>
      <c r="MLZ167" s="4"/>
      <c r="MMA167" s="4"/>
      <c r="MMB167" s="4"/>
      <c r="MMC167" s="4"/>
      <c r="MMD167" s="4"/>
      <c r="MME167" s="4"/>
      <c r="MMF167" s="4"/>
      <c r="MMG167" s="4"/>
      <c r="MMH167" s="4"/>
      <c r="MMI167" s="4"/>
      <c r="MMJ167" s="4"/>
      <c r="MMK167" s="4"/>
      <c r="MML167" s="4"/>
      <c r="MMM167" s="4"/>
      <c r="MMN167" s="4"/>
      <c r="MMO167" s="4"/>
      <c r="MMP167" s="4"/>
      <c r="MMQ167" s="4"/>
      <c r="MMR167" s="4"/>
      <c r="MMS167" s="4"/>
      <c r="MMT167" s="4"/>
      <c r="MMU167" s="4"/>
      <c r="MMV167" s="4"/>
      <c r="MMW167" s="4"/>
      <c r="MMX167" s="4"/>
      <c r="MMY167" s="4"/>
      <c r="MMZ167" s="4"/>
      <c r="MNA167" s="4"/>
      <c r="MNB167" s="4"/>
      <c r="MNC167" s="4"/>
      <c r="MND167" s="4"/>
      <c r="MNE167" s="4"/>
      <c r="MNF167" s="4"/>
      <c r="MNG167" s="4"/>
      <c r="MNH167" s="4"/>
      <c r="MNI167" s="4"/>
      <c r="MNJ167" s="4"/>
      <c r="MNK167" s="4"/>
      <c r="MNL167" s="4"/>
      <c r="MNM167" s="4"/>
      <c r="MNN167" s="4"/>
      <c r="MNO167" s="4"/>
      <c r="MNP167" s="4"/>
      <c r="MNQ167" s="4"/>
      <c r="MNR167" s="4"/>
      <c r="MNS167" s="4"/>
      <c r="MNT167" s="4"/>
      <c r="MNU167" s="4"/>
      <c r="MNV167" s="4"/>
      <c r="MNW167" s="4"/>
      <c r="MNX167" s="4"/>
      <c r="MNY167" s="4"/>
      <c r="MNZ167" s="4"/>
      <c r="MOA167" s="4"/>
      <c r="MOB167" s="4"/>
      <c r="MOC167" s="4"/>
      <c r="MOD167" s="4"/>
      <c r="MOE167" s="4"/>
      <c r="MOF167" s="4"/>
      <c r="MOG167" s="4"/>
      <c r="MOH167" s="4"/>
      <c r="MOI167" s="4"/>
      <c r="MOJ167" s="4"/>
      <c r="MOK167" s="4"/>
      <c r="MOL167" s="4"/>
      <c r="MOM167" s="4"/>
      <c r="MON167" s="4"/>
      <c r="MOO167" s="4"/>
      <c r="MOP167" s="4"/>
      <c r="MOQ167" s="4"/>
      <c r="MOR167" s="4"/>
      <c r="MOS167" s="4"/>
      <c r="MOT167" s="4"/>
      <c r="MOU167" s="4"/>
      <c r="MOV167" s="4"/>
      <c r="MOW167" s="4"/>
      <c r="MOX167" s="4"/>
      <c r="MOY167" s="4"/>
      <c r="MOZ167" s="4"/>
      <c r="MPA167" s="4"/>
      <c r="MPB167" s="4"/>
      <c r="MPC167" s="4"/>
      <c r="MPD167" s="4"/>
      <c r="MPE167" s="4"/>
      <c r="MPF167" s="4"/>
      <c r="MPG167" s="4"/>
      <c r="MPH167" s="4"/>
      <c r="MPI167" s="4"/>
      <c r="MPJ167" s="4"/>
      <c r="MPK167" s="4"/>
      <c r="MPL167" s="4"/>
      <c r="MPM167" s="4"/>
      <c r="MPN167" s="4"/>
      <c r="MPO167" s="4"/>
      <c r="MPP167" s="4"/>
      <c r="MPQ167" s="4"/>
      <c r="MPR167" s="4"/>
      <c r="MPS167" s="4"/>
      <c r="MPT167" s="4"/>
      <c r="MPU167" s="4"/>
      <c r="MPV167" s="4"/>
      <c r="MPW167" s="4"/>
      <c r="MPX167" s="4"/>
      <c r="MPY167" s="4"/>
      <c r="MPZ167" s="4"/>
      <c r="MQA167" s="4"/>
      <c r="MQB167" s="4"/>
      <c r="MQC167" s="4"/>
      <c r="MQD167" s="4"/>
      <c r="MQE167" s="4"/>
      <c r="MQF167" s="4"/>
      <c r="MQG167" s="4"/>
      <c r="MQH167" s="4"/>
      <c r="MQI167" s="4"/>
      <c r="MQJ167" s="4"/>
      <c r="MQK167" s="4"/>
      <c r="MQL167" s="4"/>
      <c r="MQM167" s="4"/>
      <c r="MQN167" s="4"/>
      <c r="MQO167" s="4"/>
      <c r="MQP167" s="4"/>
      <c r="MQQ167" s="4"/>
      <c r="MQR167" s="4"/>
      <c r="MQS167" s="4"/>
      <c r="MQT167" s="4"/>
      <c r="MQU167" s="4"/>
      <c r="MQV167" s="4"/>
      <c r="MQW167" s="4"/>
      <c r="MQX167" s="4"/>
      <c r="MQY167" s="4"/>
      <c r="MQZ167" s="4"/>
      <c r="MRA167" s="4"/>
      <c r="MRB167" s="4"/>
      <c r="MRC167" s="4"/>
      <c r="MRD167" s="4"/>
      <c r="MRE167" s="4"/>
      <c r="MRF167" s="4"/>
      <c r="MRG167" s="4"/>
      <c r="MRH167" s="4"/>
      <c r="MRI167" s="4"/>
      <c r="MRJ167" s="4"/>
      <c r="MRK167" s="4"/>
      <c r="MRL167" s="4"/>
      <c r="MRM167" s="4"/>
      <c r="MRN167" s="4"/>
      <c r="MRO167" s="4"/>
      <c r="MRP167" s="4"/>
      <c r="MRQ167" s="4"/>
      <c r="MRR167" s="4"/>
      <c r="MRS167" s="4"/>
      <c r="MRT167" s="4"/>
      <c r="MRU167" s="4"/>
      <c r="MRV167" s="4"/>
      <c r="MRW167" s="4"/>
      <c r="MRX167" s="4"/>
      <c r="MRY167" s="4"/>
      <c r="MRZ167" s="4"/>
      <c r="MSA167" s="4"/>
      <c r="MSB167" s="4"/>
      <c r="MSC167" s="4"/>
      <c r="MSD167" s="4"/>
      <c r="MSE167" s="4"/>
      <c r="MSF167" s="4"/>
      <c r="MSG167" s="4"/>
      <c r="MSH167" s="4"/>
      <c r="MSI167" s="4"/>
      <c r="MSJ167" s="4"/>
      <c r="MSK167" s="4"/>
      <c r="MSL167" s="4"/>
      <c r="MSM167" s="4"/>
      <c r="MSN167" s="4"/>
      <c r="MSO167" s="4"/>
      <c r="MSP167" s="4"/>
      <c r="MSQ167" s="4"/>
      <c r="MSR167" s="4"/>
      <c r="MSS167" s="4"/>
      <c r="MST167" s="4"/>
      <c r="MSU167" s="4"/>
      <c r="MSV167" s="4"/>
      <c r="MSW167" s="4"/>
      <c r="MSX167" s="4"/>
      <c r="MSY167" s="4"/>
      <c r="MSZ167" s="4"/>
      <c r="MTA167" s="4"/>
      <c r="MTB167" s="4"/>
      <c r="MTC167" s="4"/>
      <c r="MTD167" s="4"/>
      <c r="MTE167" s="4"/>
      <c r="MTF167" s="4"/>
      <c r="MTG167" s="4"/>
      <c r="MTH167" s="4"/>
      <c r="MTI167" s="4"/>
      <c r="MTJ167" s="4"/>
      <c r="MTK167" s="4"/>
      <c r="MTL167" s="4"/>
      <c r="MTM167" s="4"/>
      <c r="MTN167" s="4"/>
      <c r="MTO167" s="4"/>
      <c r="MTP167" s="4"/>
      <c r="MTQ167" s="4"/>
      <c r="MTR167" s="4"/>
      <c r="MTS167" s="4"/>
      <c r="MTT167" s="4"/>
      <c r="MTU167" s="4"/>
      <c r="MTV167" s="4"/>
      <c r="MTW167" s="4"/>
      <c r="MTX167" s="4"/>
      <c r="MTY167" s="4"/>
      <c r="MTZ167" s="4"/>
      <c r="MUA167" s="4"/>
      <c r="MUB167" s="4"/>
      <c r="MUC167" s="4"/>
      <c r="MUD167" s="4"/>
      <c r="MUE167" s="4"/>
      <c r="MUF167" s="4"/>
      <c r="MUG167" s="4"/>
      <c r="MUH167" s="4"/>
      <c r="MUI167" s="4"/>
      <c r="MUJ167" s="4"/>
      <c r="MUK167" s="4"/>
      <c r="MUL167" s="4"/>
      <c r="MUM167" s="4"/>
      <c r="MUN167" s="4"/>
      <c r="MUO167" s="4"/>
      <c r="MUP167" s="4"/>
      <c r="MUQ167" s="4"/>
      <c r="MUR167" s="4"/>
      <c r="MUS167" s="4"/>
      <c r="MUT167" s="4"/>
      <c r="MUU167" s="4"/>
      <c r="MUV167" s="4"/>
      <c r="MUW167" s="4"/>
      <c r="MUX167" s="4"/>
      <c r="MUY167" s="4"/>
      <c r="MUZ167" s="4"/>
      <c r="MVA167" s="4"/>
      <c r="MVB167" s="4"/>
      <c r="MVC167" s="4"/>
      <c r="MVD167" s="4"/>
      <c r="MVE167" s="4"/>
      <c r="MVF167" s="4"/>
      <c r="MVG167" s="4"/>
      <c r="MVH167" s="4"/>
      <c r="MVI167" s="4"/>
      <c r="MVJ167" s="4"/>
      <c r="MVK167" s="4"/>
      <c r="MVL167" s="4"/>
      <c r="MVM167" s="4"/>
      <c r="MVN167" s="4"/>
      <c r="MVO167" s="4"/>
      <c r="MVP167" s="4"/>
      <c r="MVQ167" s="4"/>
      <c r="MVR167" s="4"/>
      <c r="MVS167" s="4"/>
      <c r="MVT167" s="4"/>
      <c r="MVU167" s="4"/>
      <c r="MVV167" s="4"/>
      <c r="MVW167" s="4"/>
      <c r="MVX167" s="4"/>
      <c r="MVY167" s="4"/>
      <c r="MVZ167" s="4"/>
      <c r="MWA167" s="4"/>
      <c r="MWB167" s="4"/>
      <c r="MWC167" s="4"/>
      <c r="MWD167" s="4"/>
      <c r="MWE167" s="4"/>
      <c r="MWF167" s="4"/>
      <c r="MWG167" s="4"/>
      <c r="MWH167" s="4"/>
      <c r="MWI167" s="4"/>
      <c r="MWJ167" s="4"/>
      <c r="MWK167" s="4"/>
      <c r="MWL167" s="4"/>
      <c r="MWM167" s="4"/>
      <c r="MWN167" s="4"/>
      <c r="MWO167" s="4"/>
      <c r="MWP167" s="4"/>
      <c r="MWQ167" s="4"/>
      <c r="MWR167" s="4"/>
      <c r="MWS167" s="4"/>
      <c r="MWT167" s="4"/>
      <c r="MWU167" s="4"/>
      <c r="MWV167" s="4"/>
      <c r="MWW167" s="4"/>
      <c r="MWX167" s="4"/>
      <c r="MWY167" s="4"/>
      <c r="MWZ167" s="4"/>
      <c r="MXA167" s="4"/>
      <c r="MXB167" s="4"/>
      <c r="MXC167" s="4"/>
      <c r="MXD167" s="4"/>
      <c r="MXE167" s="4"/>
      <c r="MXF167" s="4"/>
      <c r="MXG167" s="4"/>
      <c r="MXH167" s="4"/>
      <c r="MXI167" s="4"/>
      <c r="MXJ167" s="4"/>
      <c r="MXK167" s="4"/>
      <c r="MXL167" s="4"/>
      <c r="MXM167" s="4"/>
      <c r="MXN167" s="4"/>
      <c r="MXO167" s="4"/>
      <c r="MXP167" s="4"/>
      <c r="MXQ167" s="4"/>
      <c r="MXR167" s="4"/>
      <c r="MXS167" s="4"/>
      <c r="MXT167" s="4"/>
      <c r="MXU167" s="4"/>
      <c r="MXV167" s="4"/>
      <c r="MXW167" s="4"/>
      <c r="MXX167" s="4"/>
      <c r="MXY167" s="4"/>
      <c r="MXZ167" s="4"/>
      <c r="MYA167" s="4"/>
      <c r="MYB167" s="4"/>
      <c r="MYC167" s="4"/>
      <c r="MYD167" s="4"/>
      <c r="MYE167" s="4"/>
      <c r="MYF167" s="4"/>
      <c r="MYG167" s="4"/>
      <c r="MYH167" s="4"/>
      <c r="MYI167" s="4"/>
      <c r="MYJ167" s="4"/>
      <c r="MYK167" s="4"/>
      <c r="MYL167" s="4"/>
      <c r="MYM167" s="4"/>
      <c r="MYN167" s="4"/>
      <c r="MYO167" s="4"/>
      <c r="MYP167" s="4"/>
      <c r="MYQ167" s="4"/>
      <c r="MYR167" s="4"/>
      <c r="MYS167" s="4"/>
      <c r="MYT167" s="4"/>
      <c r="MYU167" s="4"/>
      <c r="MYV167" s="4"/>
      <c r="MYW167" s="4"/>
      <c r="MYX167" s="4"/>
      <c r="MYY167" s="4"/>
      <c r="MYZ167" s="4"/>
      <c r="MZA167" s="4"/>
      <c r="MZB167" s="4"/>
      <c r="MZC167" s="4"/>
      <c r="MZD167" s="4"/>
      <c r="MZE167" s="4"/>
      <c r="MZF167" s="4"/>
      <c r="MZG167" s="4"/>
      <c r="MZH167" s="4"/>
      <c r="MZI167" s="4"/>
      <c r="MZJ167" s="4"/>
      <c r="MZK167" s="4"/>
      <c r="MZL167" s="4"/>
      <c r="MZM167" s="4"/>
      <c r="MZN167" s="4"/>
      <c r="MZO167" s="4"/>
      <c r="MZP167" s="4"/>
      <c r="MZQ167" s="4"/>
      <c r="MZR167" s="4"/>
      <c r="MZS167" s="4"/>
      <c r="MZT167" s="4"/>
      <c r="MZU167" s="4"/>
      <c r="MZV167" s="4"/>
      <c r="MZW167" s="4"/>
      <c r="MZX167" s="4"/>
      <c r="MZY167" s="4"/>
      <c r="MZZ167" s="4"/>
      <c r="NAA167" s="4"/>
      <c r="NAB167" s="4"/>
      <c r="NAC167" s="4"/>
      <c r="NAD167" s="4"/>
      <c r="NAE167" s="4"/>
      <c r="NAF167" s="4"/>
      <c r="NAG167" s="4"/>
      <c r="NAH167" s="4"/>
      <c r="NAI167" s="4"/>
      <c r="NAJ167" s="4"/>
      <c r="NAK167" s="4"/>
      <c r="NAL167" s="4"/>
      <c r="NAM167" s="4"/>
      <c r="NAN167" s="4"/>
      <c r="NAO167" s="4"/>
      <c r="NAP167" s="4"/>
      <c r="NAQ167" s="4"/>
      <c r="NAR167" s="4"/>
      <c r="NAS167" s="4"/>
      <c r="NAT167" s="4"/>
      <c r="NAU167" s="4"/>
      <c r="NAV167" s="4"/>
      <c r="NAW167" s="4"/>
      <c r="NAX167" s="4"/>
      <c r="NAY167" s="4"/>
      <c r="NAZ167" s="4"/>
      <c r="NBA167" s="4"/>
      <c r="NBB167" s="4"/>
      <c r="NBC167" s="4"/>
      <c r="NBD167" s="4"/>
      <c r="NBE167" s="4"/>
      <c r="NBF167" s="4"/>
      <c r="NBG167" s="4"/>
      <c r="NBH167" s="4"/>
      <c r="NBI167" s="4"/>
      <c r="NBJ167" s="4"/>
      <c r="NBK167" s="4"/>
      <c r="NBL167" s="4"/>
      <c r="NBM167" s="4"/>
      <c r="NBN167" s="4"/>
      <c r="NBO167" s="4"/>
      <c r="NBP167" s="4"/>
      <c r="NBQ167" s="4"/>
      <c r="NBR167" s="4"/>
      <c r="NBS167" s="4"/>
      <c r="NBT167" s="4"/>
      <c r="NBU167" s="4"/>
      <c r="NBV167" s="4"/>
      <c r="NBW167" s="4"/>
      <c r="NBX167" s="4"/>
      <c r="NBY167" s="4"/>
      <c r="NBZ167" s="4"/>
      <c r="NCA167" s="4"/>
      <c r="NCB167" s="4"/>
      <c r="NCC167" s="4"/>
      <c r="NCD167" s="4"/>
      <c r="NCE167" s="4"/>
      <c r="NCF167" s="4"/>
      <c r="NCG167" s="4"/>
      <c r="NCH167" s="4"/>
      <c r="NCI167" s="4"/>
      <c r="NCJ167" s="4"/>
      <c r="NCK167" s="4"/>
      <c r="NCL167" s="4"/>
      <c r="NCM167" s="4"/>
      <c r="NCN167" s="4"/>
      <c r="NCO167" s="4"/>
      <c r="NCP167" s="4"/>
      <c r="NCQ167" s="4"/>
      <c r="NCR167" s="4"/>
      <c r="NCS167" s="4"/>
      <c r="NCT167" s="4"/>
      <c r="NCU167" s="4"/>
      <c r="NCV167" s="4"/>
      <c r="NCW167" s="4"/>
      <c r="NCX167" s="4"/>
      <c r="NCY167" s="4"/>
      <c r="NCZ167" s="4"/>
      <c r="NDA167" s="4"/>
      <c r="NDB167" s="4"/>
      <c r="NDC167" s="4"/>
      <c r="NDD167" s="4"/>
      <c r="NDE167" s="4"/>
      <c r="NDF167" s="4"/>
      <c r="NDG167" s="4"/>
      <c r="NDH167" s="4"/>
      <c r="NDI167" s="4"/>
      <c r="NDJ167" s="4"/>
      <c r="NDK167" s="4"/>
      <c r="NDL167" s="4"/>
      <c r="NDM167" s="4"/>
      <c r="NDN167" s="4"/>
      <c r="NDO167" s="4"/>
      <c r="NDP167" s="4"/>
      <c r="NDQ167" s="4"/>
      <c r="NDR167" s="4"/>
      <c r="NDS167" s="4"/>
      <c r="NDT167" s="4"/>
      <c r="NDU167" s="4"/>
      <c r="NDV167" s="4"/>
      <c r="NDW167" s="4"/>
      <c r="NDX167" s="4"/>
      <c r="NDY167" s="4"/>
      <c r="NDZ167" s="4"/>
      <c r="NEA167" s="4"/>
      <c r="NEB167" s="4"/>
      <c r="NEC167" s="4"/>
      <c r="NED167" s="4"/>
      <c r="NEE167" s="4"/>
      <c r="NEF167" s="4"/>
      <c r="NEG167" s="4"/>
      <c r="NEH167" s="4"/>
      <c r="NEI167" s="4"/>
      <c r="NEJ167" s="4"/>
      <c r="NEK167" s="4"/>
      <c r="NEL167" s="4"/>
      <c r="NEM167" s="4"/>
      <c r="NEN167" s="4"/>
      <c r="NEO167" s="4"/>
      <c r="NEP167" s="4"/>
      <c r="NEQ167" s="4"/>
      <c r="NER167" s="4"/>
      <c r="NES167" s="4"/>
      <c r="NET167" s="4"/>
      <c r="NEU167" s="4"/>
      <c r="NEV167" s="4"/>
      <c r="NEW167" s="4"/>
      <c r="NEX167" s="4"/>
      <c r="NEY167" s="4"/>
      <c r="NEZ167" s="4"/>
      <c r="NFA167" s="4"/>
      <c r="NFB167" s="4"/>
      <c r="NFC167" s="4"/>
      <c r="NFD167" s="4"/>
      <c r="NFE167" s="4"/>
      <c r="NFF167" s="4"/>
      <c r="NFG167" s="4"/>
      <c r="NFH167" s="4"/>
      <c r="NFI167" s="4"/>
      <c r="NFJ167" s="4"/>
      <c r="NFK167" s="4"/>
      <c r="NFL167" s="4"/>
      <c r="NFM167" s="4"/>
      <c r="NFN167" s="4"/>
      <c r="NFO167" s="4"/>
      <c r="NFP167" s="4"/>
      <c r="NFQ167" s="4"/>
      <c r="NFR167" s="4"/>
      <c r="NFS167" s="4"/>
      <c r="NFT167" s="4"/>
      <c r="NFU167" s="4"/>
      <c r="NFV167" s="4"/>
      <c r="NFW167" s="4"/>
      <c r="NFX167" s="4"/>
      <c r="NFY167" s="4"/>
      <c r="NFZ167" s="4"/>
      <c r="NGA167" s="4"/>
      <c r="NGB167" s="4"/>
      <c r="NGC167" s="4"/>
      <c r="NGD167" s="4"/>
      <c r="NGE167" s="4"/>
      <c r="NGF167" s="4"/>
      <c r="NGG167" s="4"/>
      <c r="NGH167" s="4"/>
      <c r="NGI167" s="4"/>
      <c r="NGJ167" s="4"/>
      <c r="NGK167" s="4"/>
      <c r="NGL167" s="4"/>
      <c r="NGM167" s="4"/>
      <c r="NGN167" s="4"/>
      <c r="NGO167" s="4"/>
      <c r="NGP167" s="4"/>
      <c r="NGQ167" s="4"/>
      <c r="NGR167" s="4"/>
      <c r="NGS167" s="4"/>
      <c r="NGT167" s="4"/>
      <c r="NGU167" s="4"/>
      <c r="NGV167" s="4"/>
      <c r="NGW167" s="4"/>
      <c r="NGX167" s="4"/>
      <c r="NGY167" s="4"/>
      <c r="NGZ167" s="4"/>
      <c r="NHA167" s="4"/>
      <c r="NHB167" s="4"/>
      <c r="NHC167" s="4"/>
      <c r="NHD167" s="4"/>
      <c r="NHE167" s="4"/>
      <c r="NHF167" s="4"/>
      <c r="NHG167" s="4"/>
      <c r="NHH167" s="4"/>
      <c r="NHI167" s="4"/>
      <c r="NHJ167" s="4"/>
      <c r="NHK167" s="4"/>
      <c r="NHL167" s="4"/>
      <c r="NHM167" s="4"/>
      <c r="NHN167" s="4"/>
      <c r="NHO167" s="4"/>
      <c r="NHP167" s="4"/>
      <c r="NHQ167" s="4"/>
      <c r="NHR167" s="4"/>
      <c r="NHS167" s="4"/>
      <c r="NHT167" s="4"/>
      <c r="NHU167" s="4"/>
      <c r="NHV167" s="4"/>
      <c r="NHW167" s="4"/>
      <c r="NHX167" s="4"/>
      <c r="NHY167" s="4"/>
      <c r="NHZ167" s="4"/>
      <c r="NIA167" s="4"/>
      <c r="NIB167" s="4"/>
      <c r="NIC167" s="4"/>
      <c r="NID167" s="4"/>
      <c r="NIE167" s="4"/>
      <c r="NIF167" s="4"/>
      <c r="NIG167" s="4"/>
      <c r="NIH167" s="4"/>
      <c r="NII167" s="4"/>
      <c r="NIJ167" s="4"/>
      <c r="NIK167" s="4"/>
      <c r="NIL167" s="4"/>
      <c r="NIM167" s="4"/>
      <c r="NIN167" s="4"/>
      <c r="NIO167" s="4"/>
      <c r="NIP167" s="4"/>
      <c r="NIQ167" s="4"/>
      <c r="NIR167" s="4"/>
      <c r="NIS167" s="4"/>
      <c r="NIT167" s="4"/>
      <c r="NIU167" s="4"/>
      <c r="NIV167" s="4"/>
      <c r="NIW167" s="4"/>
      <c r="NIX167" s="4"/>
      <c r="NIY167" s="4"/>
      <c r="NIZ167" s="4"/>
      <c r="NJA167" s="4"/>
      <c r="NJB167" s="4"/>
      <c r="NJC167" s="4"/>
      <c r="NJD167" s="4"/>
      <c r="NJE167" s="4"/>
      <c r="NJF167" s="4"/>
      <c r="NJG167" s="4"/>
      <c r="NJH167" s="4"/>
      <c r="NJI167" s="4"/>
      <c r="NJJ167" s="4"/>
      <c r="NJK167" s="4"/>
      <c r="NJL167" s="4"/>
      <c r="NJM167" s="4"/>
      <c r="NJN167" s="4"/>
      <c r="NJO167" s="4"/>
      <c r="NJP167" s="4"/>
      <c r="NJQ167" s="4"/>
      <c r="NJR167" s="4"/>
      <c r="NJS167" s="4"/>
      <c r="NJT167" s="4"/>
      <c r="NJU167" s="4"/>
      <c r="NJV167" s="4"/>
      <c r="NJW167" s="4"/>
      <c r="NJX167" s="4"/>
      <c r="NJY167" s="4"/>
      <c r="NJZ167" s="4"/>
      <c r="NKA167" s="4"/>
      <c r="NKB167" s="4"/>
      <c r="NKC167" s="4"/>
      <c r="NKD167" s="4"/>
      <c r="NKE167" s="4"/>
      <c r="NKF167" s="4"/>
      <c r="NKG167" s="4"/>
      <c r="NKH167" s="4"/>
      <c r="NKI167" s="4"/>
      <c r="NKJ167" s="4"/>
      <c r="NKK167" s="4"/>
      <c r="NKL167" s="4"/>
      <c r="NKM167" s="4"/>
      <c r="NKN167" s="4"/>
      <c r="NKO167" s="4"/>
      <c r="NKP167" s="4"/>
      <c r="NKQ167" s="4"/>
      <c r="NKR167" s="4"/>
      <c r="NKS167" s="4"/>
      <c r="NKT167" s="4"/>
      <c r="NKU167" s="4"/>
      <c r="NKV167" s="4"/>
      <c r="NKW167" s="4"/>
      <c r="NKX167" s="4"/>
      <c r="NKY167" s="4"/>
      <c r="NKZ167" s="4"/>
      <c r="NLA167" s="4"/>
      <c r="NLB167" s="4"/>
      <c r="NLC167" s="4"/>
      <c r="NLD167" s="4"/>
      <c r="NLE167" s="4"/>
      <c r="NLF167" s="4"/>
      <c r="NLG167" s="4"/>
      <c r="NLH167" s="4"/>
      <c r="NLI167" s="4"/>
      <c r="NLJ167" s="4"/>
      <c r="NLK167" s="4"/>
      <c r="NLL167" s="4"/>
      <c r="NLM167" s="4"/>
      <c r="NLN167" s="4"/>
      <c r="NLO167" s="4"/>
      <c r="NLP167" s="4"/>
      <c r="NLQ167" s="4"/>
      <c r="NLR167" s="4"/>
      <c r="NLS167" s="4"/>
      <c r="NLT167" s="4"/>
      <c r="NLU167" s="4"/>
      <c r="NLV167" s="4"/>
      <c r="NLW167" s="4"/>
      <c r="NLX167" s="4"/>
      <c r="NLY167" s="4"/>
      <c r="NLZ167" s="4"/>
      <c r="NMA167" s="4"/>
      <c r="NMB167" s="4"/>
      <c r="NMC167" s="4"/>
      <c r="NMD167" s="4"/>
      <c r="NME167" s="4"/>
      <c r="NMF167" s="4"/>
      <c r="NMG167" s="4"/>
      <c r="NMH167" s="4"/>
      <c r="NMI167" s="4"/>
      <c r="NMJ167" s="4"/>
      <c r="NMK167" s="4"/>
      <c r="NML167" s="4"/>
      <c r="NMM167" s="4"/>
      <c r="NMN167" s="4"/>
      <c r="NMO167" s="4"/>
      <c r="NMP167" s="4"/>
      <c r="NMQ167" s="4"/>
      <c r="NMR167" s="4"/>
      <c r="NMS167" s="4"/>
      <c r="NMT167" s="4"/>
      <c r="NMU167" s="4"/>
      <c r="NMV167" s="4"/>
      <c r="NMW167" s="4"/>
      <c r="NMX167" s="4"/>
      <c r="NMY167" s="4"/>
      <c r="NMZ167" s="4"/>
      <c r="NNA167" s="4"/>
      <c r="NNB167" s="4"/>
      <c r="NNC167" s="4"/>
      <c r="NND167" s="4"/>
      <c r="NNE167" s="4"/>
      <c r="NNF167" s="4"/>
      <c r="NNG167" s="4"/>
      <c r="NNH167" s="4"/>
      <c r="NNI167" s="4"/>
      <c r="NNJ167" s="4"/>
      <c r="NNK167" s="4"/>
      <c r="NNL167" s="4"/>
      <c r="NNM167" s="4"/>
      <c r="NNN167" s="4"/>
      <c r="NNO167" s="4"/>
      <c r="NNP167" s="4"/>
      <c r="NNQ167" s="4"/>
      <c r="NNR167" s="4"/>
      <c r="NNS167" s="4"/>
      <c r="NNT167" s="4"/>
      <c r="NNU167" s="4"/>
      <c r="NNV167" s="4"/>
      <c r="NNW167" s="4"/>
      <c r="NNX167" s="4"/>
      <c r="NNY167" s="4"/>
      <c r="NNZ167" s="4"/>
      <c r="NOA167" s="4"/>
      <c r="NOB167" s="4"/>
      <c r="NOC167" s="4"/>
      <c r="NOD167" s="4"/>
      <c r="NOE167" s="4"/>
      <c r="NOF167" s="4"/>
      <c r="NOG167" s="4"/>
      <c r="NOH167" s="4"/>
      <c r="NOI167" s="4"/>
      <c r="NOJ167" s="4"/>
      <c r="NOK167" s="4"/>
      <c r="NOL167" s="4"/>
      <c r="NOM167" s="4"/>
      <c r="NON167" s="4"/>
      <c r="NOO167" s="4"/>
      <c r="NOP167" s="4"/>
      <c r="NOQ167" s="4"/>
      <c r="NOR167" s="4"/>
      <c r="NOS167" s="4"/>
      <c r="NOT167" s="4"/>
      <c r="NOU167" s="4"/>
      <c r="NOV167" s="4"/>
      <c r="NOW167" s="4"/>
      <c r="NOX167" s="4"/>
      <c r="NOY167" s="4"/>
      <c r="NOZ167" s="4"/>
      <c r="NPA167" s="4"/>
      <c r="NPB167" s="4"/>
      <c r="NPC167" s="4"/>
      <c r="NPD167" s="4"/>
      <c r="NPE167" s="4"/>
      <c r="NPF167" s="4"/>
      <c r="NPG167" s="4"/>
      <c r="NPH167" s="4"/>
      <c r="NPI167" s="4"/>
      <c r="NPJ167" s="4"/>
      <c r="NPK167" s="4"/>
      <c r="NPL167" s="4"/>
      <c r="NPM167" s="4"/>
      <c r="NPN167" s="4"/>
      <c r="NPO167" s="4"/>
      <c r="NPP167" s="4"/>
      <c r="NPQ167" s="4"/>
      <c r="NPR167" s="4"/>
      <c r="NPS167" s="4"/>
      <c r="NPT167" s="4"/>
      <c r="NPU167" s="4"/>
      <c r="NPV167" s="4"/>
      <c r="NPW167" s="4"/>
      <c r="NPX167" s="4"/>
      <c r="NPY167" s="4"/>
      <c r="NPZ167" s="4"/>
      <c r="NQA167" s="4"/>
      <c r="NQB167" s="4"/>
      <c r="NQC167" s="4"/>
      <c r="NQD167" s="4"/>
      <c r="NQE167" s="4"/>
      <c r="NQF167" s="4"/>
      <c r="NQG167" s="4"/>
      <c r="NQH167" s="4"/>
      <c r="NQI167" s="4"/>
      <c r="NQJ167" s="4"/>
      <c r="NQK167" s="4"/>
      <c r="NQL167" s="4"/>
      <c r="NQM167" s="4"/>
      <c r="NQN167" s="4"/>
      <c r="NQO167" s="4"/>
      <c r="NQP167" s="4"/>
      <c r="NQQ167" s="4"/>
      <c r="NQR167" s="4"/>
      <c r="NQS167" s="4"/>
      <c r="NQT167" s="4"/>
      <c r="NQU167" s="4"/>
      <c r="NQV167" s="4"/>
      <c r="NQW167" s="4"/>
      <c r="NQX167" s="4"/>
      <c r="NQY167" s="4"/>
      <c r="NQZ167" s="4"/>
      <c r="NRA167" s="4"/>
      <c r="NRB167" s="4"/>
      <c r="NRC167" s="4"/>
      <c r="NRD167" s="4"/>
      <c r="NRE167" s="4"/>
      <c r="NRF167" s="4"/>
      <c r="NRG167" s="4"/>
      <c r="NRH167" s="4"/>
      <c r="NRI167" s="4"/>
      <c r="NRJ167" s="4"/>
      <c r="NRK167" s="4"/>
      <c r="NRL167" s="4"/>
      <c r="NRM167" s="4"/>
      <c r="NRN167" s="4"/>
      <c r="NRO167" s="4"/>
      <c r="NRP167" s="4"/>
      <c r="NRQ167" s="4"/>
      <c r="NRR167" s="4"/>
      <c r="NRS167" s="4"/>
      <c r="NRT167" s="4"/>
      <c r="NRU167" s="4"/>
      <c r="NRV167" s="4"/>
      <c r="NRW167" s="4"/>
      <c r="NRX167" s="4"/>
      <c r="NRY167" s="4"/>
      <c r="NRZ167" s="4"/>
      <c r="NSA167" s="4"/>
      <c r="NSB167" s="4"/>
      <c r="NSC167" s="4"/>
      <c r="NSD167" s="4"/>
      <c r="NSE167" s="4"/>
      <c r="NSF167" s="4"/>
      <c r="NSG167" s="4"/>
      <c r="NSH167" s="4"/>
      <c r="NSI167" s="4"/>
      <c r="NSJ167" s="4"/>
      <c r="NSK167" s="4"/>
      <c r="NSL167" s="4"/>
      <c r="NSM167" s="4"/>
      <c r="NSN167" s="4"/>
      <c r="NSO167" s="4"/>
      <c r="NSP167" s="4"/>
      <c r="NSQ167" s="4"/>
      <c r="NSR167" s="4"/>
      <c r="NSS167" s="4"/>
      <c r="NST167" s="4"/>
      <c r="NSU167" s="4"/>
      <c r="NSV167" s="4"/>
      <c r="NSW167" s="4"/>
      <c r="NSX167" s="4"/>
      <c r="NSY167" s="4"/>
      <c r="NSZ167" s="4"/>
      <c r="NTA167" s="4"/>
      <c r="NTB167" s="4"/>
      <c r="NTC167" s="4"/>
      <c r="NTD167" s="4"/>
      <c r="NTE167" s="4"/>
      <c r="NTF167" s="4"/>
      <c r="NTG167" s="4"/>
      <c r="NTH167" s="4"/>
      <c r="NTI167" s="4"/>
      <c r="NTJ167" s="4"/>
      <c r="NTK167" s="4"/>
      <c r="NTL167" s="4"/>
      <c r="NTM167" s="4"/>
      <c r="NTN167" s="4"/>
      <c r="NTO167" s="4"/>
      <c r="NTP167" s="4"/>
      <c r="NTQ167" s="4"/>
      <c r="NTR167" s="4"/>
      <c r="NTS167" s="4"/>
      <c r="NTT167" s="4"/>
      <c r="NTU167" s="4"/>
      <c r="NTV167" s="4"/>
      <c r="NTW167" s="4"/>
      <c r="NTX167" s="4"/>
      <c r="NTY167" s="4"/>
      <c r="NTZ167" s="4"/>
      <c r="NUA167" s="4"/>
      <c r="NUB167" s="4"/>
      <c r="NUC167" s="4"/>
      <c r="NUD167" s="4"/>
      <c r="NUE167" s="4"/>
      <c r="NUF167" s="4"/>
      <c r="NUG167" s="4"/>
      <c r="NUH167" s="4"/>
      <c r="NUI167" s="4"/>
      <c r="NUJ167" s="4"/>
      <c r="NUK167" s="4"/>
      <c r="NUL167" s="4"/>
      <c r="NUM167" s="4"/>
      <c r="NUN167" s="4"/>
      <c r="NUO167" s="4"/>
      <c r="NUP167" s="4"/>
      <c r="NUQ167" s="4"/>
      <c r="NUR167" s="4"/>
      <c r="NUS167" s="4"/>
      <c r="NUT167" s="4"/>
      <c r="NUU167" s="4"/>
      <c r="NUV167" s="4"/>
      <c r="NUW167" s="4"/>
      <c r="NUX167" s="4"/>
      <c r="NUY167" s="4"/>
      <c r="NUZ167" s="4"/>
      <c r="NVA167" s="4"/>
      <c r="NVB167" s="4"/>
      <c r="NVC167" s="4"/>
      <c r="NVD167" s="4"/>
      <c r="NVE167" s="4"/>
      <c r="NVF167" s="4"/>
      <c r="NVG167" s="4"/>
      <c r="NVH167" s="4"/>
      <c r="NVI167" s="4"/>
      <c r="NVJ167" s="4"/>
      <c r="NVK167" s="4"/>
      <c r="NVL167" s="4"/>
      <c r="NVM167" s="4"/>
      <c r="NVN167" s="4"/>
      <c r="NVO167" s="4"/>
      <c r="NVP167" s="4"/>
      <c r="NVQ167" s="4"/>
      <c r="NVR167" s="4"/>
      <c r="NVS167" s="4"/>
      <c r="NVT167" s="4"/>
      <c r="NVU167" s="4"/>
      <c r="NVV167" s="4"/>
      <c r="NVW167" s="4"/>
      <c r="NVX167" s="4"/>
      <c r="NVY167" s="4"/>
      <c r="NVZ167" s="4"/>
      <c r="NWA167" s="4"/>
      <c r="NWB167" s="4"/>
      <c r="NWC167" s="4"/>
      <c r="NWD167" s="4"/>
      <c r="NWE167" s="4"/>
      <c r="NWF167" s="4"/>
      <c r="NWG167" s="4"/>
      <c r="NWH167" s="4"/>
      <c r="NWI167" s="4"/>
      <c r="NWJ167" s="4"/>
      <c r="NWK167" s="4"/>
      <c r="NWL167" s="4"/>
      <c r="NWM167" s="4"/>
      <c r="NWN167" s="4"/>
      <c r="NWO167" s="4"/>
      <c r="NWP167" s="4"/>
      <c r="NWQ167" s="4"/>
      <c r="NWR167" s="4"/>
      <c r="NWS167" s="4"/>
      <c r="NWT167" s="4"/>
      <c r="NWU167" s="4"/>
      <c r="NWV167" s="4"/>
      <c r="NWW167" s="4"/>
      <c r="NWX167" s="4"/>
      <c r="NWY167" s="4"/>
      <c r="NWZ167" s="4"/>
      <c r="NXA167" s="4"/>
      <c r="NXB167" s="4"/>
      <c r="NXC167" s="4"/>
      <c r="NXD167" s="4"/>
      <c r="NXE167" s="4"/>
      <c r="NXF167" s="4"/>
      <c r="NXG167" s="4"/>
      <c r="NXH167" s="4"/>
      <c r="NXI167" s="4"/>
      <c r="NXJ167" s="4"/>
      <c r="NXK167" s="4"/>
      <c r="NXL167" s="4"/>
      <c r="NXM167" s="4"/>
      <c r="NXN167" s="4"/>
      <c r="NXO167" s="4"/>
      <c r="NXP167" s="4"/>
      <c r="NXQ167" s="4"/>
      <c r="NXR167" s="4"/>
      <c r="NXS167" s="4"/>
      <c r="NXT167" s="4"/>
      <c r="NXU167" s="4"/>
      <c r="NXV167" s="4"/>
      <c r="NXW167" s="4"/>
      <c r="NXX167" s="4"/>
      <c r="NXY167" s="4"/>
      <c r="NXZ167" s="4"/>
      <c r="NYA167" s="4"/>
      <c r="NYB167" s="4"/>
      <c r="NYC167" s="4"/>
      <c r="NYD167" s="4"/>
      <c r="NYE167" s="4"/>
      <c r="NYF167" s="4"/>
      <c r="NYG167" s="4"/>
      <c r="NYH167" s="4"/>
      <c r="NYI167" s="4"/>
      <c r="NYJ167" s="4"/>
      <c r="NYK167" s="4"/>
      <c r="NYL167" s="4"/>
      <c r="NYM167" s="4"/>
      <c r="NYN167" s="4"/>
      <c r="NYO167" s="4"/>
      <c r="NYP167" s="4"/>
      <c r="NYQ167" s="4"/>
      <c r="NYR167" s="4"/>
      <c r="NYS167" s="4"/>
      <c r="NYT167" s="4"/>
      <c r="NYU167" s="4"/>
      <c r="NYV167" s="4"/>
      <c r="NYW167" s="4"/>
      <c r="NYX167" s="4"/>
      <c r="NYY167" s="4"/>
      <c r="NYZ167" s="4"/>
      <c r="NZA167" s="4"/>
      <c r="NZB167" s="4"/>
      <c r="NZC167" s="4"/>
      <c r="NZD167" s="4"/>
      <c r="NZE167" s="4"/>
      <c r="NZF167" s="4"/>
      <c r="NZG167" s="4"/>
      <c r="NZH167" s="4"/>
      <c r="NZI167" s="4"/>
      <c r="NZJ167" s="4"/>
      <c r="NZK167" s="4"/>
      <c r="NZL167" s="4"/>
      <c r="NZM167" s="4"/>
      <c r="NZN167" s="4"/>
      <c r="NZO167" s="4"/>
      <c r="NZP167" s="4"/>
      <c r="NZQ167" s="4"/>
      <c r="NZR167" s="4"/>
      <c r="NZS167" s="4"/>
      <c r="NZT167" s="4"/>
      <c r="NZU167" s="4"/>
      <c r="NZV167" s="4"/>
      <c r="NZW167" s="4"/>
      <c r="NZX167" s="4"/>
      <c r="NZY167" s="4"/>
      <c r="NZZ167" s="4"/>
      <c r="OAA167" s="4"/>
      <c r="OAB167" s="4"/>
      <c r="OAC167" s="4"/>
      <c r="OAD167" s="4"/>
      <c r="OAE167" s="4"/>
      <c r="OAF167" s="4"/>
      <c r="OAG167" s="4"/>
      <c r="OAH167" s="4"/>
      <c r="OAI167" s="4"/>
      <c r="OAJ167" s="4"/>
      <c r="OAK167" s="4"/>
      <c r="OAL167" s="4"/>
      <c r="OAM167" s="4"/>
      <c r="OAN167" s="4"/>
      <c r="OAO167" s="4"/>
      <c r="OAP167" s="4"/>
      <c r="OAQ167" s="4"/>
      <c r="OAR167" s="4"/>
      <c r="OAS167" s="4"/>
      <c r="OAT167" s="4"/>
      <c r="OAU167" s="4"/>
      <c r="OAV167" s="4"/>
      <c r="OAW167" s="4"/>
      <c r="OAX167" s="4"/>
      <c r="OAY167" s="4"/>
      <c r="OAZ167" s="4"/>
      <c r="OBA167" s="4"/>
      <c r="OBB167" s="4"/>
      <c r="OBC167" s="4"/>
      <c r="OBD167" s="4"/>
      <c r="OBE167" s="4"/>
      <c r="OBF167" s="4"/>
      <c r="OBG167" s="4"/>
      <c r="OBH167" s="4"/>
      <c r="OBI167" s="4"/>
      <c r="OBJ167" s="4"/>
      <c r="OBK167" s="4"/>
      <c r="OBL167" s="4"/>
      <c r="OBM167" s="4"/>
      <c r="OBN167" s="4"/>
      <c r="OBO167" s="4"/>
      <c r="OBP167" s="4"/>
      <c r="OBQ167" s="4"/>
      <c r="OBR167" s="4"/>
      <c r="OBS167" s="4"/>
      <c r="OBT167" s="4"/>
      <c r="OBU167" s="4"/>
      <c r="OBV167" s="4"/>
      <c r="OBW167" s="4"/>
      <c r="OBX167" s="4"/>
      <c r="OBY167" s="4"/>
      <c r="OBZ167" s="4"/>
      <c r="OCA167" s="4"/>
      <c r="OCB167" s="4"/>
      <c r="OCC167" s="4"/>
      <c r="OCD167" s="4"/>
      <c r="OCE167" s="4"/>
      <c r="OCF167" s="4"/>
      <c r="OCG167" s="4"/>
      <c r="OCH167" s="4"/>
      <c r="OCI167" s="4"/>
      <c r="OCJ167" s="4"/>
      <c r="OCK167" s="4"/>
      <c r="OCL167" s="4"/>
      <c r="OCM167" s="4"/>
      <c r="OCN167" s="4"/>
      <c r="OCO167" s="4"/>
      <c r="OCP167" s="4"/>
      <c r="OCQ167" s="4"/>
      <c r="OCR167" s="4"/>
      <c r="OCS167" s="4"/>
      <c r="OCT167" s="4"/>
      <c r="OCU167" s="4"/>
      <c r="OCV167" s="4"/>
      <c r="OCW167" s="4"/>
      <c r="OCX167" s="4"/>
      <c r="OCY167" s="4"/>
      <c r="OCZ167" s="4"/>
      <c r="ODA167" s="4"/>
      <c r="ODB167" s="4"/>
      <c r="ODC167" s="4"/>
      <c r="ODD167" s="4"/>
      <c r="ODE167" s="4"/>
      <c r="ODF167" s="4"/>
      <c r="ODG167" s="4"/>
      <c r="ODH167" s="4"/>
      <c r="ODI167" s="4"/>
      <c r="ODJ167" s="4"/>
      <c r="ODK167" s="4"/>
      <c r="ODL167" s="4"/>
      <c r="ODM167" s="4"/>
      <c r="ODN167" s="4"/>
      <c r="ODO167" s="4"/>
      <c r="ODP167" s="4"/>
      <c r="ODQ167" s="4"/>
      <c r="ODR167" s="4"/>
      <c r="ODS167" s="4"/>
      <c r="ODT167" s="4"/>
      <c r="ODU167" s="4"/>
      <c r="ODV167" s="4"/>
      <c r="ODW167" s="4"/>
      <c r="ODX167" s="4"/>
      <c r="ODY167" s="4"/>
      <c r="ODZ167" s="4"/>
      <c r="OEA167" s="4"/>
      <c r="OEB167" s="4"/>
      <c r="OEC167" s="4"/>
      <c r="OED167" s="4"/>
      <c r="OEE167" s="4"/>
      <c r="OEF167" s="4"/>
      <c r="OEG167" s="4"/>
      <c r="OEH167" s="4"/>
      <c r="OEI167" s="4"/>
      <c r="OEJ167" s="4"/>
      <c r="OEK167" s="4"/>
      <c r="OEL167" s="4"/>
      <c r="OEM167" s="4"/>
      <c r="OEN167" s="4"/>
      <c r="OEO167" s="4"/>
      <c r="OEP167" s="4"/>
      <c r="OEQ167" s="4"/>
      <c r="OER167" s="4"/>
      <c r="OES167" s="4"/>
      <c r="OET167" s="4"/>
      <c r="OEU167" s="4"/>
      <c r="OEV167" s="4"/>
      <c r="OEW167" s="4"/>
      <c r="OEX167" s="4"/>
      <c r="OEY167" s="4"/>
      <c r="OEZ167" s="4"/>
      <c r="OFA167" s="4"/>
      <c r="OFB167" s="4"/>
      <c r="OFC167" s="4"/>
      <c r="OFD167" s="4"/>
      <c r="OFE167" s="4"/>
      <c r="OFF167" s="4"/>
      <c r="OFG167" s="4"/>
      <c r="OFH167" s="4"/>
      <c r="OFI167" s="4"/>
      <c r="OFJ167" s="4"/>
      <c r="OFK167" s="4"/>
      <c r="OFL167" s="4"/>
      <c r="OFM167" s="4"/>
      <c r="OFN167" s="4"/>
      <c r="OFO167" s="4"/>
      <c r="OFP167" s="4"/>
      <c r="OFQ167" s="4"/>
      <c r="OFR167" s="4"/>
      <c r="OFS167" s="4"/>
      <c r="OFT167" s="4"/>
      <c r="OFU167" s="4"/>
      <c r="OFV167" s="4"/>
      <c r="OFW167" s="4"/>
      <c r="OFX167" s="4"/>
      <c r="OFY167" s="4"/>
      <c r="OFZ167" s="4"/>
      <c r="OGA167" s="4"/>
      <c r="OGB167" s="4"/>
      <c r="OGC167" s="4"/>
      <c r="OGD167" s="4"/>
      <c r="OGE167" s="4"/>
      <c r="OGF167" s="4"/>
      <c r="OGG167" s="4"/>
      <c r="OGH167" s="4"/>
      <c r="OGI167" s="4"/>
      <c r="OGJ167" s="4"/>
      <c r="OGK167" s="4"/>
      <c r="OGL167" s="4"/>
      <c r="OGM167" s="4"/>
      <c r="OGN167" s="4"/>
      <c r="OGO167" s="4"/>
      <c r="OGP167" s="4"/>
      <c r="OGQ167" s="4"/>
      <c r="OGR167" s="4"/>
      <c r="OGS167" s="4"/>
      <c r="OGT167" s="4"/>
      <c r="OGU167" s="4"/>
      <c r="OGV167" s="4"/>
      <c r="OGW167" s="4"/>
      <c r="OGX167" s="4"/>
      <c r="OGY167" s="4"/>
      <c r="OGZ167" s="4"/>
      <c r="OHA167" s="4"/>
      <c r="OHB167" s="4"/>
      <c r="OHC167" s="4"/>
      <c r="OHD167" s="4"/>
      <c r="OHE167" s="4"/>
      <c r="OHF167" s="4"/>
      <c r="OHG167" s="4"/>
      <c r="OHH167" s="4"/>
      <c r="OHI167" s="4"/>
      <c r="OHJ167" s="4"/>
      <c r="OHK167" s="4"/>
      <c r="OHL167" s="4"/>
      <c r="OHM167" s="4"/>
      <c r="OHN167" s="4"/>
      <c r="OHO167" s="4"/>
      <c r="OHP167" s="4"/>
      <c r="OHQ167" s="4"/>
      <c r="OHR167" s="4"/>
      <c r="OHS167" s="4"/>
      <c r="OHT167" s="4"/>
      <c r="OHU167" s="4"/>
      <c r="OHV167" s="4"/>
      <c r="OHW167" s="4"/>
      <c r="OHX167" s="4"/>
      <c r="OHY167" s="4"/>
      <c r="OHZ167" s="4"/>
      <c r="OIA167" s="4"/>
      <c r="OIB167" s="4"/>
      <c r="OIC167" s="4"/>
      <c r="OID167" s="4"/>
      <c r="OIE167" s="4"/>
      <c r="OIF167" s="4"/>
      <c r="OIG167" s="4"/>
      <c r="OIH167" s="4"/>
      <c r="OII167" s="4"/>
      <c r="OIJ167" s="4"/>
      <c r="OIK167" s="4"/>
      <c r="OIL167" s="4"/>
      <c r="OIM167" s="4"/>
      <c r="OIN167" s="4"/>
      <c r="OIO167" s="4"/>
      <c r="OIP167" s="4"/>
      <c r="OIQ167" s="4"/>
      <c r="OIR167" s="4"/>
      <c r="OIS167" s="4"/>
      <c r="OIT167" s="4"/>
      <c r="OIU167" s="4"/>
      <c r="OIV167" s="4"/>
      <c r="OIW167" s="4"/>
      <c r="OIX167" s="4"/>
      <c r="OIY167" s="4"/>
      <c r="OIZ167" s="4"/>
      <c r="OJA167" s="4"/>
      <c r="OJB167" s="4"/>
      <c r="OJC167" s="4"/>
      <c r="OJD167" s="4"/>
      <c r="OJE167" s="4"/>
      <c r="OJF167" s="4"/>
      <c r="OJG167" s="4"/>
      <c r="OJH167" s="4"/>
      <c r="OJI167" s="4"/>
      <c r="OJJ167" s="4"/>
      <c r="OJK167" s="4"/>
      <c r="OJL167" s="4"/>
      <c r="OJM167" s="4"/>
      <c r="OJN167" s="4"/>
      <c r="OJO167" s="4"/>
      <c r="OJP167" s="4"/>
      <c r="OJQ167" s="4"/>
      <c r="OJR167" s="4"/>
      <c r="OJS167" s="4"/>
      <c r="OJT167" s="4"/>
      <c r="OJU167" s="4"/>
      <c r="OJV167" s="4"/>
      <c r="OJW167" s="4"/>
      <c r="OJX167" s="4"/>
      <c r="OJY167" s="4"/>
      <c r="OJZ167" s="4"/>
      <c r="OKA167" s="4"/>
      <c r="OKB167" s="4"/>
      <c r="OKC167" s="4"/>
      <c r="OKD167" s="4"/>
      <c r="OKE167" s="4"/>
      <c r="OKF167" s="4"/>
      <c r="OKG167" s="4"/>
      <c r="OKH167" s="4"/>
      <c r="OKI167" s="4"/>
      <c r="OKJ167" s="4"/>
      <c r="OKK167" s="4"/>
      <c r="OKL167" s="4"/>
      <c r="OKM167" s="4"/>
      <c r="OKN167" s="4"/>
      <c r="OKO167" s="4"/>
      <c r="OKP167" s="4"/>
      <c r="OKQ167" s="4"/>
      <c r="OKR167" s="4"/>
      <c r="OKS167" s="4"/>
      <c r="OKT167" s="4"/>
      <c r="OKU167" s="4"/>
      <c r="OKV167" s="4"/>
      <c r="OKW167" s="4"/>
      <c r="OKX167" s="4"/>
      <c r="OKY167" s="4"/>
      <c r="OKZ167" s="4"/>
      <c r="OLA167" s="4"/>
      <c r="OLB167" s="4"/>
      <c r="OLC167" s="4"/>
      <c r="OLD167" s="4"/>
      <c r="OLE167" s="4"/>
      <c r="OLF167" s="4"/>
      <c r="OLG167" s="4"/>
      <c r="OLH167" s="4"/>
      <c r="OLI167" s="4"/>
      <c r="OLJ167" s="4"/>
      <c r="OLK167" s="4"/>
      <c r="OLL167" s="4"/>
      <c r="OLM167" s="4"/>
      <c r="OLN167" s="4"/>
      <c r="OLO167" s="4"/>
      <c r="OLP167" s="4"/>
      <c r="OLQ167" s="4"/>
      <c r="OLR167" s="4"/>
      <c r="OLS167" s="4"/>
      <c r="OLT167" s="4"/>
      <c r="OLU167" s="4"/>
      <c r="OLV167" s="4"/>
      <c r="OLW167" s="4"/>
      <c r="OLX167" s="4"/>
      <c r="OLY167" s="4"/>
      <c r="OLZ167" s="4"/>
      <c r="OMA167" s="4"/>
      <c r="OMB167" s="4"/>
      <c r="OMC167" s="4"/>
      <c r="OMD167" s="4"/>
      <c r="OME167" s="4"/>
      <c r="OMF167" s="4"/>
      <c r="OMG167" s="4"/>
      <c r="OMH167" s="4"/>
      <c r="OMI167" s="4"/>
      <c r="OMJ167" s="4"/>
      <c r="OMK167" s="4"/>
      <c r="OML167" s="4"/>
      <c r="OMM167" s="4"/>
      <c r="OMN167" s="4"/>
      <c r="OMO167" s="4"/>
      <c r="OMP167" s="4"/>
      <c r="OMQ167" s="4"/>
      <c r="OMR167" s="4"/>
      <c r="OMS167" s="4"/>
      <c r="OMT167" s="4"/>
      <c r="OMU167" s="4"/>
      <c r="OMV167" s="4"/>
      <c r="OMW167" s="4"/>
      <c r="OMX167" s="4"/>
      <c r="OMY167" s="4"/>
      <c r="OMZ167" s="4"/>
      <c r="ONA167" s="4"/>
      <c r="ONB167" s="4"/>
      <c r="ONC167" s="4"/>
      <c r="OND167" s="4"/>
      <c r="ONE167" s="4"/>
      <c r="ONF167" s="4"/>
      <c r="ONG167" s="4"/>
      <c r="ONH167" s="4"/>
      <c r="ONI167" s="4"/>
      <c r="ONJ167" s="4"/>
      <c r="ONK167" s="4"/>
      <c r="ONL167" s="4"/>
      <c r="ONM167" s="4"/>
      <c r="ONN167" s="4"/>
      <c r="ONO167" s="4"/>
      <c r="ONP167" s="4"/>
      <c r="ONQ167" s="4"/>
      <c r="ONR167" s="4"/>
      <c r="ONS167" s="4"/>
      <c r="ONT167" s="4"/>
      <c r="ONU167" s="4"/>
      <c r="ONV167" s="4"/>
      <c r="ONW167" s="4"/>
      <c r="ONX167" s="4"/>
      <c r="ONY167" s="4"/>
      <c r="ONZ167" s="4"/>
      <c r="OOA167" s="4"/>
      <c r="OOB167" s="4"/>
      <c r="OOC167" s="4"/>
      <c r="OOD167" s="4"/>
      <c r="OOE167" s="4"/>
      <c r="OOF167" s="4"/>
      <c r="OOG167" s="4"/>
      <c r="OOH167" s="4"/>
      <c r="OOI167" s="4"/>
      <c r="OOJ167" s="4"/>
      <c r="OOK167" s="4"/>
      <c r="OOL167" s="4"/>
      <c r="OOM167" s="4"/>
      <c r="OON167" s="4"/>
      <c r="OOO167" s="4"/>
      <c r="OOP167" s="4"/>
      <c r="OOQ167" s="4"/>
      <c r="OOR167" s="4"/>
      <c r="OOS167" s="4"/>
      <c r="OOT167" s="4"/>
      <c r="OOU167" s="4"/>
      <c r="OOV167" s="4"/>
      <c r="OOW167" s="4"/>
      <c r="OOX167" s="4"/>
      <c r="OOY167" s="4"/>
      <c r="OOZ167" s="4"/>
      <c r="OPA167" s="4"/>
      <c r="OPB167" s="4"/>
      <c r="OPC167" s="4"/>
      <c r="OPD167" s="4"/>
      <c r="OPE167" s="4"/>
      <c r="OPF167" s="4"/>
      <c r="OPG167" s="4"/>
      <c r="OPH167" s="4"/>
      <c r="OPI167" s="4"/>
      <c r="OPJ167" s="4"/>
      <c r="OPK167" s="4"/>
      <c r="OPL167" s="4"/>
      <c r="OPM167" s="4"/>
      <c r="OPN167" s="4"/>
      <c r="OPO167" s="4"/>
      <c r="OPP167" s="4"/>
      <c r="OPQ167" s="4"/>
      <c r="OPR167" s="4"/>
      <c r="OPS167" s="4"/>
      <c r="OPT167" s="4"/>
      <c r="OPU167" s="4"/>
      <c r="OPV167" s="4"/>
      <c r="OPW167" s="4"/>
      <c r="OPX167" s="4"/>
      <c r="OPY167" s="4"/>
      <c r="OPZ167" s="4"/>
      <c r="OQA167" s="4"/>
      <c r="OQB167" s="4"/>
      <c r="OQC167" s="4"/>
      <c r="OQD167" s="4"/>
      <c r="OQE167" s="4"/>
      <c r="OQF167" s="4"/>
      <c r="OQG167" s="4"/>
      <c r="OQH167" s="4"/>
      <c r="OQI167" s="4"/>
      <c r="OQJ167" s="4"/>
      <c r="OQK167" s="4"/>
      <c r="OQL167" s="4"/>
      <c r="OQM167" s="4"/>
      <c r="OQN167" s="4"/>
      <c r="OQO167" s="4"/>
      <c r="OQP167" s="4"/>
      <c r="OQQ167" s="4"/>
      <c r="OQR167" s="4"/>
      <c r="OQS167" s="4"/>
      <c r="OQT167" s="4"/>
      <c r="OQU167" s="4"/>
      <c r="OQV167" s="4"/>
      <c r="OQW167" s="4"/>
      <c r="OQX167" s="4"/>
      <c r="OQY167" s="4"/>
      <c r="OQZ167" s="4"/>
      <c r="ORA167" s="4"/>
      <c r="ORB167" s="4"/>
      <c r="ORC167" s="4"/>
      <c r="ORD167" s="4"/>
      <c r="ORE167" s="4"/>
      <c r="ORF167" s="4"/>
      <c r="ORG167" s="4"/>
      <c r="ORH167" s="4"/>
      <c r="ORI167" s="4"/>
      <c r="ORJ167" s="4"/>
      <c r="ORK167" s="4"/>
      <c r="ORL167" s="4"/>
      <c r="ORM167" s="4"/>
      <c r="ORN167" s="4"/>
      <c r="ORO167" s="4"/>
      <c r="ORP167" s="4"/>
      <c r="ORQ167" s="4"/>
      <c r="ORR167" s="4"/>
      <c r="ORS167" s="4"/>
      <c r="ORT167" s="4"/>
      <c r="ORU167" s="4"/>
      <c r="ORV167" s="4"/>
      <c r="ORW167" s="4"/>
      <c r="ORX167" s="4"/>
      <c r="ORY167" s="4"/>
      <c r="ORZ167" s="4"/>
      <c r="OSA167" s="4"/>
      <c r="OSB167" s="4"/>
      <c r="OSC167" s="4"/>
      <c r="OSD167" s="4"/>
      <c r="OSE167" s="4"/>
      <c r="OSF167" s="4"/>
      <c r="OSG167" s="4"/>
      <c r="OSH167" s="4"/>
      <c r="OSI167" s="4"/>
      <c r="OSJ167" s="4"/>
      <c r="OSK167" s="4"/>
      <c r="OSL167" s="4"/>
      <c r="OSM167" s="4"/>
      <c r="OSN167" s="4"/>
      <c r="OSO167" s="4"/>
      <c r="OSP167" s="4"/>
      <c r="OSQ167" s="4"/>
      <c r="OSR167" s="4"/>
      <c r="OSS167" s="4"/>
      <c r="OST167" s="4"/>
      <c r="OSU167" s="4"/>
      <c r="OSV167" s="4"/>
      <c r="OSW167" s="4"/>
      <c r="OSX167" s="4"/>
      <c r="OSY167" s="4"/>
      <c r="OSZ167" s="4"/>
      <c r="OTA167" s="4"/>
      <c r="OTB167" s="4"/>
      <c r="OTC167" s="4"/>
      <c r="OTD167" s="4"/>
      <c r="OTE167" s="4"/>
      <c r="OTF167" s="4"/>
      <c r="OTG167" s="4"/>
      <c r="OTH167" s="4"/>
      <c r="OTI167" s="4"/>
      <c r="OTJ167" s="4"/>
      <c r="OTK167" s="4"/>
      <c r="OTL167" s="4"/>
      <c r="OTM167" s="4"/>
      <c r="OTN167" s="4"/>
      <c r="OTO167" s="4"/>
      <c r="OTP167" s="4"/>
      <c r="OTQ167" s="4"/>
      <c r="OTR167" s="4"/>
      <c r="OTS167" s="4"/>
      <c r="OTT167" s="4"/>
      <c r="OTU167" s="4"/>
      <c r="OTV167" s="4"/>
      <c r="OTW167" s="4"/>
      <c r="OTX167" s="4"/>
      <c r="OTY167" s="4"/>
      <c r="OTZ167" s="4"/>
      <c r="OUA167" s="4"/>
      <c r="OUB167" s="4"/>
      <c r="OUC167" s="4"/>
      <c r="OUD167" s="4"/>
      <c r="OUE167" s="4"/>
      <c r="OUF167" s="4"/>
      <c r="OUG167" s="4"/>
      <c r="OUH167" s="4"/>
      <c r="OUI167" s="4"/>
      <c r="OUJ167" s="4"/>
      <c r="OUK167" s="4"/>
      <c r="OUL167" s="4"/>
      <c r="OUM167" s="4"/>
      <c r="OUN167" s="4"/>
      <c r="OUO167" s="4"/>
      <c r="OUP167" s="4"/>
      <c r="OUQ167" s="4"/>
      <c r="OUR167" s="4"/>
      <c r="OUS167" s="4"/>
      <c r="OUT167" s="4"/>
      <c r="OUU167" s="4"/>
      <c r="OUV167" s="4"/>
      <c r="OUW167" s="4"/>
      <c r="OUX167" s="4"/>
      <c r="OUY167" s="4"/>
      <c r="OUZ167" s="4"/>
      <c r="OVA167" s="4"/>
      <c r="OVB167" s="4"/>
      <c r="OVC167" s="4"/>
      <c r="OVD167" s="4"/>
      <c r="OVE167" s="4"/>
      <c r="OVF167" s="4"/>
      <c r="OVG167" s="4"/>
      <c r="OVH167" s="4"/>
      <c r="OVI167" s="4"/>
      <c r="OVJ167" s="4"/>
      <c r="OVK167" s="4"/>
      <c r="OVL167" s="4"/>
      <c r="OVM167" s="4"/>
      <c r="OVN167" s="4"/>
      <c r="OVO167" s="4"/>
      <c r="OVP167" s="4"/>
      <c r="OVQ167" s="4"/>
      <c r="OVR167" s="4"/>
      <c r="OVS167" s="4"/>
      <c r="OVT167" s="4"/>
      <c r="OVU167" s="4"/>
      <c r="OVV167" s="4"/>
      <c r="OVW167" s="4"/>
      <c r="OVX167" s="4"/>
      <c r="OVY167" s="4"/>
      <c r="OVZ167" s="4"/>
      <c r="OWA167" s="4"/>
      <c r="OWB167" s="4"/>
      <c r="OWC167" s="4"/>
      <c r="OWD167" s="4"/>
      <c r="OWE167" s="4"/>
      <c r="OWF167" s="4"/>
      <c r="OWG167" s="4"/>
      <c r="OWH167" s="4"/>
      <c r="OWI167" s="4"/>
      <c r="OWJ167" s="4"/>
      <c r="OWK167" s="4"/>
      <c r="OWL167" s="4"/>
      <c r="OWM167" s="4"/>
      <c r="OWN167" s="4"/>
      <c r="OWO167" s="4"/>
      <c r="OWP167" s="4"/>
      <c r="OWQ167" s="4"/>
      <c r="OWR167" s="4"/>
      <c r="OWS167" s="4"/>
      <c r="OWT167" s="4"/>
      <c r="OWU167" s="4"/>
      <c r="OWV167" s="4"/>
      <c r="OWW167" s="4"/>
      <c r="OWX167" s="4"/>
      <c r="OWY167" s="4"/>
      <c r="OWZ167" s="4"/>
      <c r="OXA167" s="4"/>
      <c r="OXB167" s="4"/>
      <c r="OXC167" s="4"/>
      <c r="OXD167" s="4"/>
      <c r="OXE167" s="4"/>
      <c r="OXF167" s="4"/>
      <c r="OXG167" s="4"/>
      <c r="OXH167" s="4"/>
      <c r="OXI167" s="4"/>
      <c r="OXJ167" s="4"/>
      <c r="OXK167" s="4"/>
      <c r="OXL167" s="4"/>
      <c r="OXM167" s="4"/>
      <c r="OXN167" s="4"/>
      <c r="OXO167" s="4"/>
      <c r="OXP167" s="4"/>
      <c r="OXQ167" s="4"/>
      <c r="OXR167" s="4"/>
      <c r="OXS167" s="4"/>
      <c r="OXT167" s="4"/>
      <c r="OXU167" s="4"/>
      <c r="OXV167" s="4"/>
      <c r="OXW167" s="4"/>
      <c r="OXX167" s="4"/>
      <c r="OXY167" s="4"/>
      <c r="OXZ167" s="4"/>
      <c r="OYA167" s="4"/>
      <c r="OYB167" s="4"/>
      <c r="OYC167" s="4"/>
      <c r="OYD167" s="4"/>
      <c r="OYE167" s="4"/>
      <c r="OYF167" s="4"/>
      <c r="OYG167" s="4"/>
      <c r="OYH167" s="4"/>
      <c r="OYI167" s="4"/>
      <c r="OYJ167" s="4"/>
      <c r="OYK167" s="4"/>
      <c r="OYL167" s="4"/>
      <c r="OYM167" s="4"/>
      <c r="OYN167" s="4"/>
      <c r="OYO167" s="4"/>
      <c r="OYP167" s="4"/>
      <c r="OYQ167" s="4"/>
      <c r="OYR167" s="4"/>
      <c r="OYS167" s="4"/>
      <c r="OYT167" s="4"/>
      <c r="OYU167" s="4"/>
      <c r="OYV167" s="4"/>
      <c r="OYW167" s="4"/>
      <c r="OYX167" s="4"/>
      <c r="OYY167" s="4"/>
      <c r="OYZ167" s="4"/>
      <c r="OZA167" s="4"/>
      <c r="OZB167" s="4"/>
      <c r="OZC167" s="4"/>
      <c r="OZD167" s="4"/>
      <c r="OZE167" s="4"/>
      <c r="OZF167" s="4"/>
      <c r="OZG167" s="4"/>
      <c r="OZH167" s="4"/>
      <c r="OZI167" s="4"/>
      <c r="OZJ167" s="4"/>
      <c r="OZK167" s="4"/>
      <c r="OZL167" s="4"/>
      <c r="OZM167" s="4"/>
      <c r="OZN167" s="4"/>
      <c r="OZO167" s="4"/>
      <c r="OZP167" s="4"/>
      <c r="OZQ167" s="4"/>
      <c r="OZR167" s="4"/>
      <c r="OZS167" s="4"/>
      <c r="OZT167" s="4"/>
      <c r="OZU167" s="4"/>
      <c r="OZV167" s="4"/>
      <c r="OZW167" s="4"/>
      <c r="OZX167" s="4"/>
      <c r="OZY167" s="4"/>
      <c r="OZZ167" s="4"/>
      <c r="PAA167" s="4"/>
      <c r="PAB167" s="4"/>
      <c r="PAC167" s="4"/>
      <c r="PAD167" s="4"/>
      <c r="PAE167" s="4"/>
      <c r="PAF167" s="4"/>
      <c r="PAG167" s="4"/>
      <c r="PAH167" s="4"/>
      <c r="PAI167" s="4"/>
      <c r="PAJ167" s="4"/>
      <c r="PAK167" s="4"/>
      <c r="PAL167" s="4"/>
      <c r="PAM167" s="4"/>
      <c r="PAN167" s="4"/>
      <c r="PAO167" s="4"/>
      <c r="PAP167" s="4"/>
      <c r="PAQ167" s="4"/>
      <c r="PAR167" s="4"/>
      <c r="PAS167" s="4"/>
      <c r="PAT167" s="4"/>
      <c r="PAU167" s="4"/>
      <c r="PAV167" s="4"/>
      <c r="PAW167" s="4"/>
      <c r="PAX167" s="4"/>
      <c r="PAY167" s="4"/>
      <c r="PAZ167" s="4"/>
      <c r="PBA167" s="4"/>
      <c r="PBB167" s="4"/>
      <c r="PBC167" s="4"/>
      <c r="PBD167" s="4"/>
      <c r="PBE167" s="4"/>
      <c r="PBF167" s="4"/>
      <c r="PBG167" s="4"/>
      <c r="PBH167" s="4"/>
      <c r="PBI167" s="4"/>
      <c r="PBJ167" s="4"/>
      <c r="PBK167" s="4"/>
      <c r="PBL167" s="4"/>
      <c r="PBM167" s="4"/>
      <c r="PBN167" s="4"/>
      <c r="PBO167" s="4"/>
      <c r="PBP167" s="4"/>
      <c r="PBQ167" s="4"/>
      <c r="PBR167" s="4"/>
      <c r="PBS167" s="4"/>
      <c r="PBT167" s="4"/>
      <c r="PBU167" s="4"/>
      <c r="PBV167" s="4"/>
      <c r="PBW167" s="4"/>
      <c r="PBX167" s="4"/>
      <c r="PBY167" s="4"/>
      <c r="PBZ167" s="4"/>
      <c r="PCA167" s="4"/>
      <c r="PCB167" s="4"/>
      <c r="PCC167" s="4"/>
      <c r="PCD167" s="4"/>
      <c r="PCE167" s="4"/>
      <c r="PCF167" s="4"/>
      <c r="PCG167" s="4"/>
      <c r="PCH167" s="4"/>
      <c r="PCI167" s="4"/>
      <c r="PCJ167" s="4"/>
      <c r="PCK167" s="4"/>
      <c r="PCL167" s="4"/>
      <c r="PCM167" s="4"/>
      <c r="PCN167" s="4"/>
      <c r="PCO167" s="4"/>
      <c r="PCP167" s="4"/>
      <c r="PCQ167" s="4"/>
      <c r="PCR167" s="4"/>
      <c r="PCS167" s="4"/>
      <c r="PCT167" s="4"/>
      <c r="PCU167" s="4"/>
      <c r="PCV167" s="4"/>
      <c r="PCW167" s="4"/>
      <c r="PCX167" s="4"/>
      <c r="PCY167" s="4"/>
      <c r="PCZ167" s="4"/>
      <c r="PDA167" s="4"/>
      <c r="PDB167" s="4"/>
      <c r="PDC167" s="4"/>
      <c r="PDD167" s="4"/>
      <c r="PDE167" s="4"/>
      <c r="PDF167" s="4"/>
      <c r="PDG167" s="4"/>
      <c r="PDH167" s="4"/>
      <c r="PDI167" s="4"/>
      <c r="PDJ167" s="4"/>
      <c r="PDK167" s="4"/>
      <c r="PDL167" s="4"/>
      <c r="PDM167" s="4"/>
      <c r="PDN167" s="4"/>
      <c r="PDO167" s="4"/>
      <c r="PDP167" s="4"/>
      <c r="PDQ167" s="4"/>
      <c r="PDR167" s="4"/>
      <c r="PDS167" s="4"/>
      <c r="PDT167" s="4"/>
      <c r="PDU167" s="4"/>
      <c r="PDV167" s="4"/>
      <c r="PDW167" s="4"/>
      <c r="PDX167" s="4"/>
      <c r="PDY167" s="4"/>
      <c r="PDZ167" s="4"/>
      <c r="PEA167" s="4"/>
      <c r="PEB167" s="4"/>
      <c r="PEC167" s="4"/>
      <c r="PED167" s="4"/>
      <c r="PEE167" s="4"/>
      <c r="PEF167" s="4"/>
      <c r="PEG167" s="4"/>
      <c r="PEH167" s="4"/>
      <c r="PEI167" s="4"/>
      <c r="PEJ167" s="4"/>
      <c r="PEK167" s="4"/>
      <c r="PEL167" s="4"/>
      <c r="PEM167" s="4"/>
      <c r="PEN167" s="4"/>
      <c r="PEO167" s="4"/>
      <c r="PEP167" s="4"/>
      <c r="PEQ167" s="4"/>
      <c r="PER167" s="4"/>
      <c r="PES167" s="4"/>
      <c r="PET167" s="4"/>
      <c r="PEU167" s="4"/>
      <c r="PEV167" s="4"/>
      <c r="PEW167" s="4"/>
      <c r="PEX167" s="4"/>
      <c r="PEY167" s="4"/>
      <c r="PEZ167" s="4"/>
      <c r="PFA167" s="4"/>
      <c r="PFB167" s="4"/>
      <c r="PFC167" s="4"/>
      <c r="PFD167" s="4"/>
      <c r="PFE167" s="4"/>
      <c r="PFF167" s="4"/>
      <c r="PFG167" s="4"/>
      <c r="PFH167" s="4"/>
      <c r="PFI167" s="4"/>
      <c r="PFJ167" s="4"/>
      <c r="PFK167" s="4"/>
      <c r="PFL167" s="4"/>
      <c r="PFM167" s="4"/>
      <c r="PFN167" s="4"/>
      <c r="PFO167" s="4"/>
      <c r="PFP167" s="4"/>
      <c r="PFQ167" s="4"/>
      <c r="PFR167" s="4"/>
      <c r="PFS167" s="4"/>
      <c r="PFT167" s="4"/>
      <c r="PFU167" s="4"/>
      <c r="PFV167" s="4"/>
      <c r="PFW167" s="4"/>
      <c r="PFX167" s="4"/>
      <c r="PFY167" s="4"/>
      <c r="PFZ167" s="4"/>
      <c r="PGA167" s="4"/>
      <c r="PGB167" s="4"/>
      <c r="PGC167" s="4"/>
      <c r="PGD167" s="4"/>
      <c r="PGE167" s="4"/>
      <c r="PGF167" s="4"/>
      <c r="PGG167" s="4"/>
      <c r="PGH167" s="4"/>
      <c r="PGI167" s="4"/>
      <c r="PGJ167" s="4"/>
      <c r="PGK167" s="4"/>
      <c r="PGL167" s="4"/>
      <c r="PGM167" s="4"/>
      <c r="PGN167" s="4"/>
      <c r="PGO167" s="4"/>
      <c r="PGP167" s="4"/>
      <c r="PGQ167" s="4"/>
      <c r="PGR167" s="4"/>
      <c r="PGS167" s="4"/>
      <c r="PGT167" s="4"/>
      <c r="PGU167" s="4"/>
      <c r="PGV167" s="4"/>
      <c r="PGW167" s="4"/>
      <c r="PGX167" s="4"/>
      <c r="PGY167" s="4"/>
      <c r="PGZ167" s="4"/>
      <c r="PHA167" s="4"/>
      <c r="PHB167" s="4"/>
      <c r="PHC167" s="4"/>
      <c r="PHD167" s="4"/>
      <c r="PHE167" s="4"/>
      <c r="PHF167" s="4"/>
      <c r="PHG167" s="4"/>
      <c r="PHH167" s="4"/>
      <c r="PHI167" s="4"/>
      <c r="PHJ167" s="4"/>
      <c r="PHK167" s="4"/>
      <c r="PHL167" s="4"/>
      <c r="PHM167" s="4"/>
      <c r="PHN167" s="4"/>
      <c r="PHO167" s="4"/>
      <c r="PHP167" s="4"/>
      <c r="PHQ167" s="4"/>
      <c r="PHR167" s="4"/>
      <c r="PHS167" s="4"/>
      <c r="PHT167" s="4"/>
      <c r="PHU167" s="4"/>
      <c r="PHV167" s="4"/>
      <c r="PHW167" s="4"/>
      <c r="PHX167" s="4"/>
      <c r="PHY167" s="4"/>
      <c r="PHZ167" s="4"/>
      <c r="PIA167" s="4"/>
      <c r="PIB167" s="4"/>
      <c r="PIC167" s="4"/>
      <c r="PID167" s="4"/>
      <c r="PIE167" s="4"/>
      <c r="PIF167" s="4"/>
      <c r="PIG167" s="4"/>
      <c r="PIH167" s="4"/>
      <c r="PII167" s="4"/>
      <c r="PIJ167" s="4"/>
      <c r="PIK167" s="4"/>
      <c r="PIL167" s="4"/>
      <c r="PIM167" s="4"/>
      <c r="PIN167" s="4"/>
      <c r="PIO167" s="4"/>
      <c r="PIP167" s="4"/>
      <c r="PIQ167" s="4"/>
      <c r="PIR167" s="4"/>
      <c r="PIS167" s="4"/>
      <c r="PIT167" s="4"/>
      <c r="PIU167" s="4"/>
      <c r="PIV167" s="4"/>
      <c r="PIW167" s="4"/>
      <c r="PIX167" s="4"/>
      <c r="PIY167" s="4"/>
      <c r="PIZ167" s="4"/>
      <c r="PJA167" s="4"/>
      <c r="PJB167" s="4"/>
      <c r="PJC167" s="4"/>
      <c r="PJD167" s="4"/>
      <c r="PJE167" s="4"/>
      <c r="PJF167" s="4"/>
      <c r="PJG167" s="4"/>
      <c r="PJH167" s="4"/>
      <c r="PJI167" s="4"/>
      <c r="PJJ167" s="4"/>
      <c r="PJK167" s="4"/>
      <c r="PJL167" s="4"/>
      <c r="PJM167" s="4"/>
      <c r="PJN167" s="4"/>
      <c r="PJO167" s="4"/>
      <c r="PJP167" s="4"/>
      <c r="PJQ167" s="4"/>
      <c r="PJR167" s="4"/>
      <c r="PJS167" s="4"/>
      <c r="PJT167" s="4"/>
      <c r="PJU167" s="4"/>
      <c r="PJV167" s="4"/>
      <c r="PJW167" s="4"/>
      <c r="PJX167" s="4"/>
      <c r="PJY167" s="4"/>
      <c r="PJZ167" s="4"/>
      <c r="PKA167" s="4"/>
      <c r="PKB167" s="4"/>
      <c r="PKC167" s="4"/>
      <c r="PKD167" s="4"/>
      <c r="PKE167" s="4"/>
      <c r="PKF167" s="4"/>
      <c r="PKG167" s="4"/>
      <c r="PKH167" s="4"/>
      <c r="PKI167" s="4"/>
      <c r="PKJ167" s="4"/>
      <c r="PKK167" s="4"/>
      <c r="PKL167" s="4"/>
      <c r="PKM167" s="4"/>
      <c r="PKN167" s="4"/>
      <c r="PKO167" s="4"/>
      <c r="PKP167" s="4"/>
      <c r="PKQ167" s="4"/>
      <c r="PKR167" s="4"/>
      <c r="PKS167" s="4"/>
      <c r="PKT167" s="4"/>
      <c r="PKU167" s="4"/>
      <c r="PKV167" s="4"/>
      <c r="PKW167" s="4"/>
      <c r="PKX167" s="4"/>
      <c r="PKY167" s="4"/>
      <c r="PKZ167" s="4"/>
      <c r="PLA167" s="4"/>
      <c r="PLB167" s="4"/>
      <c r="PLC167" s="4"/>
      <c r="PLD167" s="4"/>
      <c r="PLE167" s="4"/>
      <c r="PLF167" s="4"/>
      <c r="PLG167" s="4"/>
      <c r="PLH167" s="4"/>
      <c r="PLI167" s="4"/>
      <c r="PLJ167" s="4"/>
      <c r="PLK167" s="4"/>
      <c r="PLL167" s="4"/>
      <c r="PLM167" s="4"/>
      <c r="PLN167" s="4"/>
      <c r="PLO167" s="4"/>
      <c r="PLP167" s="4"/>
      <c r="PLQ167" s="4"/>
      <c r="PLR167" s="4"/>
      <c r="PLS167" s="4"/>
      <c r="PLT167" s="4"/>
      <c r="PLU167" s="4"/>
      <c r="PLV167" s="4"/>
      <c r="PLW167" s="4"/>
      <c r="PLX167" s="4"/>
      <c r="PLY167" s="4"/>
      <c r="PLZ167" s="4"/>
      <c r="PMA167" s="4"/>
      <c r="PMB167" s="4"/>
      <c r="PMC167" s="4"/>
      <c r="PMD167" s="4"/>
      <c r="PME167" s="4"/>
      <c r="PMF167" s="4"/>
      <c r="PMG167" s="4"/>
      <c r="PMH167" s="4"/>
      <c r="PMI167" s="4"/>
      <c r="PMJ167" s="4"/>
      <c r="PMK167" s="4"/>
      <c r="PML167" s="4"/>
      <c r="PMM167" s="4"/>
      <c r="PMN167" s="4"/>
      <c r="PMO167" s="4"/>
      <c r="PMP167" s="4"/>
      <c r="PMQ167" s="4"/>
      <c r="PMR167" s="4"/>
      <c r="PMS167" s="4"/>
      <c r="PMT167" s="4"/>
      <c r="PMU167" s="4"/>
      <c r="PMV167" s="4"/>
      <c r="PMW167" s="4"/>
      <c r="PMX167" s="4"/>
      <c r="PMY167" s="4"/>
      <c r="PMZ167" s="4"/>
      <c r="PNA167" s="4"/>
      <c r="PNB167" s="4"/>
      <c r="PNC167" s="4"/>
      <c r="PND167" s="4"/>
      <c r="PNE167" s="4"/>
      <c r="PNF167" s="4"/>
      <c r="PNG167" s="4"/>
      <c r="PNH167" s="4"/>
      <c r="PNI167" s="4"/>
      <c r="PNJ167" s="4"/>
      <c r="PNK167" s="4"/>
      <c r="PNL167" s="4"/>
      <c r="PNM167" s="4"/>
      <c r="PNN167" s="4"/>
      <c r="PNO167" s="4"/>
      <c r="PNP167" s="4"/>
      <c r="PNQ167" s="4"/>
      <c r="PNR167" s="4"/>
      <c r="PNS167" s="4"/>
      <c r="PNT167" s="4"/>
      <c r="PNU167" s="4"/>
      <c r="PNV167" s="4"/>
      <c r="PNW167" s="4"/>
      <c r="PNX167" s="4"/>
      <c r="PNY167" s="4"/>
      <c r="PNZ167" s="4"/>
      <c r="POA167" s="4"/>
      <c r="POB167" s="4"/>
      <c r="POC167" s="4"/>
      <c r="POD167" s="4"/>
      <c r="POE167" s="4"/>
      <c r="POF167" s="4"/>
      <c r="POG167" s="4"/>
      <c r="POH167" s="4"/>
      <c r="POI167" s="4"/>
      <c r="POJ167" s="4"/>
      <c r="POK167" s="4"/>
      <c r="POL167" s="4"/>
      <c r="POM167" s="4"/>
      <c r="PON167" s="4"/>
      <c r="POO167" s="4"/>
      <c r="POP167" s="4"/>
      <c r="POQ167" s="4"/>
      <c r="POR167" s="4"/>
      <c r="POS167" s="4"/>
      <c r="POT167" s="4"/>
      <c r="POU167" s="4"/>
      <c r="POV167" s="4"/>
      <c r="POW167" s="4"/>
      <c r="POX167" s="4"/>
      <c r="POY167" s="4"/>
      <c r="POZ167" s="4"/>
      <c r="PPA167" s="4"/>
      <c r="PPB167" s="4"/>
      <c r="PPC167" s="4"/>
      <c r="PPD167" s="4"/>
      <c r="PPE167" s="4"/>
      <c r="PPF167" s="4"/>
      <c r="PPG167" s="4"/>
      <c r="PPH167" s="4"/>
      <c r="PPI167" s="4"/>
      <c r="PPJ167" s="4"/>
      <c r="PPK167" s="4"/>
      <c r="PPL167" s="4"/>
      <c r="PPM167" s="4"/>
      <c r="PPN167" s="4"/>
      <c r="PPO167" s="4"/>
      <c r="PPP167" s="4"/>
      <c r="PPQ167" s="4"/>
      <c r="PPR167" s="4"/>
      <c r="PPS167" s="4"/>
      <c r="PPT167" s="4"/>
      <c r="PPU167" s="4"/>
      <c r="PPV167" s="4"/>
      <c r="PPW167" s="4"/>
      <c r="PPX167" s="4"/>
      <c r="PPY167" s="4"/>
      <c r="PPZ167" s="4"/>
      <c r="PQA167" s="4"/>
      <c r="PQB167" s="4"/>
      <c r="PQC167" s="4"/>
      <c r="PQD167" s="4"/>
      <c r="PQE167" s="4"/>
      <c r="PQF167" s="4"/>
      <c r="PQG167" s="4"/>
      <c r="PQH167" s="4"/>
      <c r="PQI167" s="4"/>
      <c r="PQJ167" s="4"/>
      <c r="PQK167" s="4"/>
      <c r="PQL167" s="4"/>
      <c r="PQM167" s="4"/>
      <c r="PQN167" s="4"/>
      <c r="PQO167" s="4"/>
      <c r="PQP167" s="4"/>
      <c r="PQQ167" s="4"/>
      <c r="PQR167" s="4"/>
      <c r="PQS167" s="4"/>
      <c r="PQT167" s="4"/>
      <c r="PQU167" s="4"/>
      <c r="PQV167" s="4"/>
      <c r="PQW167" s="4"/>
      <c r="PQX167" s="4"/>
      <c r="PQY167" s="4"/>
      <c r="PQZ167" s="4"/>
      <c r="PRA167" s="4"/>
      <c r="PRB167" s="4"/>
      <c r="PRC167" s="4"/>
      <c r="PRD167" s="4"/>
      <c r="PRE167" s="4"/>
      <c r="PRF167" s="4"/>
      <c r="PRG167" s="4"/>
      <c r="PRH167" s="4"/>
      <c r="PRI167" s="4"/>
      <c r="PRJ167" s="4"/>
      <c r="PRK167" s="4"/>
      <c r="PRL167" s="4"/>
      <c r="PRM167" s="4"/>
      <c r="PRN167" s="4"/>
      <c r="PRO167" s="4"/>
      <c r="PRP167" s="4"/>
      <c r="PRQ167" s="4"/>
      <c r="PRR167" s="4"/>
      <c r="PRS167" s="4"/>
      <c r="PRT167" s="4"/>
      <c r="PRU167" s="4"/>
      <c r="PRV167" s="4"/>
      <c r="PRW167" s="4"/>
      <c r="PRX167" s="4"/>
      <c r="PRY167" s="4"/>
      <c r="PRZ167" s="4"/>
      <c r="PSA167" s="4"/>
      <c r="PSB167" s="4"/>
      <c r="PSC167" s="4"/>
      <c r="PSD167" s="4"/>
      <c r="PSE167" s="4"/>
      <c r="PSF167" s="4"/>
      <c r="PSG167" s="4"/>
      <c r="PSH167" s="4"/>
      <c r="PSI167" s="4"/>
      <c r="PSJ167" s="4"/>
      <c r="PSK167" s="4"/>
      <c r="PSL167" s="4"/>
      <c r="PSM167" s="4"/>
      <c r="PSN167" s="4"/>
      <c r="PSO167" s="4"/>
      <c r="PSP167" s="4"/>
      <c r="PSQ167" s="4"/>
      <c r="PSR167" s="4"/>
      <c r="PSS167" s="4"/>
      <c r="PST167" s="4"/>
      <c r="PSU167" s="4"/>
      <c r="PSV167" s="4"/>
      <c r="PSW167" s="4"/>
      <c r="PSX167" s="4"/>
      <c r="PSY167" s="4"/>
      <c r="PSZ167" s="4"/>
      <c r="PTA167" s="4"/>
      <c r="PTB167" s="4"/>
      <c r="PTC167" s="4"/>
      <c r="PTD167" s="4"/>
      <c r="PTE167" s="4"/>
      <c r="PTF167" s="4"/>
      <c r="PTG167" s="4"/>
      <c r="PTH167" s="4"/>
      <c r="PTI167" s="4"/>
      <c r="PTJ167" s="4"/>
      <c r="PTK167" s="4"/>
      <c r="PTL167" s="4"/>
      <c r="PTM167" s="4"/>
      <c r="PTN167" s="4"/>
      <c r="PTO167" s="4"/>
      <c r="PTP167" s="4"/>
      <c r="PTQ167" s="4"/>
      <c r="PTR167" s="4"/>
      <c r="PTS167" s="4"/>
      <c r="PTT167" s="4"/>
      <c r="PTU167" s="4"/>
      <c r="PTV167" s="4"/>
      <c r="PTW167" s="4"/>
      <c r="PTX167" s="4"/>
      <c r="PTY167" s="4"/>
      <c r="PTZ167" s="4"/>
      <c r="PUA167" s="4"/>
      <c r="PUB167" s="4"/>
      <c r="PUC167" s="4"/>
      <c r="PUD167" s="4"/>
      <c r="PUE167" s="4"/>
      <c r="PUF167" s="4"/>
      <c r="PUG167" s="4"/>
      <c r="PUH167" s="4"/>
      <c r="PUI167" s="4"/>
      <c r="PUJ167" s="4"/>
      <c r="PUK167" s="4"/>
      <c r="PUL167" s="4"/>
      <c r="PUM167" s="4"/>
      <c r="PUN167" s="4"/>
      <c r="PUO167" s="4"/>
      <c r="PUP167" s="4"/>
      <c r="PUQ167" s="4"/>
      <c r="PUR167" s="4"/>
      <c r="PUS167" s="4"/>
      <c r="PUT167" s="4"/>
      <c r="PUU167" s="4"/>
      <c r="PUV167" s="4"/>
      <c r="PUW167" s="4"/>
      <c r="PUX167" s="4"/>
      <c r="PUY167" s="4"/>
      <c r="PUZ167" s="4"/>
      <c r="PVA167" s="4"/>
      <c r="PVB167" s="4"/>
      <c r="PVC167" s="4"/>
      <c r="PVD167" s="4"/>
      <c r="PVE167" s="4"/>
      <c r="PVF167" s="4"/>
      <c r="PVG167" s="4"/>
      <c r="PVH167" s="4"/>
      <c r="PVI167" s="4"/>
      <c r="PVJ167" s="4"/>
      <c r="PVK167" s="4"/>
      <c r="PVL167" s="4"/>
      <c r="PVM167" s="4"/>
      <c r="PVN167" s="4"/>
      <c r="PVO167" s="4"/>
      <c r="PVP167" s="4"/>
      <c r="PVQ167" s="4"/>
      <c r="PVR167" s="4"/>
      <c r="PVS167" s="4"/>
      <c r="PVT167" s="4"/>
      <c r="PVU167" s="4"/>
      <c r="PVV167" s="4"/>
      <c r="PVW167" s="4"/>
      <c r="PVX167" s="4"/>
      <c r="PVY167" s="4"/>
      <c r="PVZ167" s="4"/>
      <c r="PWA167" s="4"/>
      <c r="PWB167" s="4"/>
      <c r="PWC167" s="4"/>
      <c r="PWD167" s="4"/>
      <c r="PWE167" s="4"/>
      <c r="PWF167" s="4"/>
      <c r="PWG167" s="4"/>
      <c r="PWH167" s="4"/>
      <c r="PWI167" s="4"/>
      <c r="PWJ167" s="4"/>
      <c r="PWK167" s="4"/>
      <c r="PWL167" s="4"/>
      <c r="PWM167" s="4"/>
      <c r="PWN167" s="4"/>
      <c r="PWO167" s="4"/>
      <c r="PWP167" s="4"/>
      <c r="PWQ167" s="4"/>
      <c r="PWR167" s="4"/>
      <c r="PWS167" s="4"/>
      <c r="PWT167" s="4"/>
      <c r="PWU167" s="4"/>
      <c r="PWV167" s="4"/>
      <c r="PWW167" s="4"/>
      <c r="PWX167" s="4"/>
      <c r="PWY167" s="4"/>
      <c r="PWZ167" s="4"/>
      <c r="PXA167" s="4"/>
      <c r="PXB167" s="4"/>
      <c r="PXC167" s="4"/>
      <c r="PXD167" s="4"/>
      <c r="PXE167" s="4"/>
      <c r="PXF167" s="4"/>
      <c r="PXG167" s="4"/>
      <c r="PXH167" s="4"/>
      <c r="PXI167" s="4"/>
      <c r="PXJ167" s="4"/>
      <c r="PXK167" s="4"/>
      <c r="PXL167" s="4"/>
      <c r="PXM167" s="4"/>
      <c r="PXN167" s="4"/>
      <c r="PXO167" s="4"/>
      <c r="PXP167" s="4"/>
      <c r="PXQ167" s="4"/>
      <c r="PXR167" s="4"/>
      <c r="PXS167" s="4"/>
      <c r="PXT167" s="4"/>
      <c r="PXU167" s="4"/>
      <c r="PXV167" s="4"/>
      <c r="PXW167" s="4"/>
      <c r="PXX167" s="4"/>
      <c r="PXY167" s="4"/>
      <c r="PXZ167" s="4"/>
      <c r="PYA167" s="4"/>
      <c r="PYB167" s="4"/>
      <c r="PYC167" s="4"/>
      <c r="PYD167" s="4"/>
      <c r="PYE167" s="4"/>
      <c r="PYF167" s="4"/>
      <c r="PYG167" s="4"/>
      <c r="PYH167" s="4"/>
      <c r="PYI167" s="4"/>
      <c r="PYJ167" s="4"/>
      <c r="PYK167" s="4"/>
      <c r="PYL167" s="4"/>
      <c r="PYM167" s="4"/>
      <c r="PYN167" s="4"/>
      <c r="PYO167" s="4"/>
      <c r="PYP167" s="4"/>
      <c r="PYQ167" s="4"/>
      <c r="PYR167" s="4"/>
      <c r="PYS167" s="4"/>
      <c r="PYT167" s="4"/>
      <c r="PYU167" s="4"/>
      <c r="PYV167" s="4"/>
      <c r="PYW167" s="4"/>
      <c r="PYX167" s="4"/>
      <c r="PYY167" s="4"/>
      <c r="PYZ167" s="4"/>
      <c r="PZA167" s="4"/>
      <c r="PZB167" s="4"/>
      <c r="PZC167" s="4"/>
      <c r="PZD167" s="4"/>
      <c r="PZE167" s="4"/>
      <c r="PZF167" s="4"/>
      <c r="PZG167" s="4"/>
      <c r="PZH167" s="4"/>
      <c r="PZI167" s="4"/>
      <c r="PZJ167" s="4"/>
      <c r="PZK167" s="4"/>
      <c r="PZL167" s="4"/>
      <c r="PZM167" s="4"/>
      <c r="PZN167" s="4"/>
      <c r="PZO167" s="4"/>
      <c r="PZP167" s="4"/>
      <c r="PZQ167" s="4"/>
      <c r="PZR167" s="4"/>
      <c r="PZS167" s="4"/>
      <c r="PZT167" s="4"/>
      <c r="PZU167" s="4"/>
      <c r="PZV167" s="4"/>
      <c r="PZW167" s="4"/>
      <c r="PZX167" s="4"/>
      <c r="PZY167" s="4"/>
      <c r="PZZ167" s="4"/>
      <c r="QAA167" s="4"/>
      <c r="QAB167" s="4"/>
      <c r="QAC167" s="4"/>
      <c r="QAD167" s="4"/>
      <c r="QAE167" s="4"/>
      <c r="QAF167" s="4"/>
      <c r="QAG167" s="4"/>
      <c r="QAH167" s="4"/>
      <c r="QAI167" s="4"/>
      <c r="QAJ167" s="4"/>
      <c r="QAK167" s="4"/>
      <c r="QAL167" s="4"/>
      <c r="QAM167" s="4"/>
      <c r="QAN167" s="4"/>
      <c r="QAO167" s="4"/>
      <c r="QAP167" s="4"/>
      <c r="QAQ167" s="4"/>
      <c r="QAR167" s="4"/>
      <c r="QAS167" s="4"/>
      <c r="QAT167" s="4"/>
      <c r="QAU167" s="4"/>
      <c r="QAV167" s="4"/>
      <c r="QAW167" s="4"/>
      <c r="QAX167" s="4"/>
      <c r="QAY167" s="4"/>
      <c r="QAZ167" s="4"/>
      <c r="QBA167" s="4"/>
      <c r="QBB167" s="4"/>
      <c r="QBC167" s="4"/>
      <c r="QBD167" s="4"/>
      <c r="QBE167" s="4"/>
      <c r="QBF167" s="4"/>
      <c r="QBG167" s="4"/>
      <c r="QBH167" s="4"/>
      <c r="QBI167" s="4"/>
      <c r="QBJ167" s="4"/>
      <c r="QBK167" s="4"/>
      <c r="QBL167" s="4"/>
      <c r="QBM167" s="4"/>
      <c r="QBN167" s="4"/>
      <c r="QBO167" s="4"/>
      <c r="QBP167" s="4"/>
      <c r="QBQ167" s="4"/>
      <c r="QBR167" s="4"/>
      <c r="QBS167" s="4"/>
      <c r="QBT167" s="4"/>
      <c r="QBU167" s="4"/>
      <c r="QBV167" s="4"/>
      <c r="QBW167" s="4"/>
      <c r="QBX167" s="4"/>
      <c r="QBY167" s="4"/>
      <c r="QBZ167" s="4"/>
      <c r="QCA167" s="4"/>
      <c r="QCB167" s="4"/>
      <c r="QCC167" s="4"/>
      <c r="QCD167" s="4"/>
      <c r="QCE167" s="4"/>
      <c r="QCF167" s="4"/>
      <c r="QCG167" s="4"/>
      <c r="QCH167" s="4"/>
      <c r="QCI167" s="4"/>
      <c r="QCJ167" s="4"/>
      <c r="QCK167" s="4"/>
      <c r="QCL167" s="4"/>
      <c r="QCM167" s="4"/>
      <c r="QCN167" s="4"/>
      <c r="QCO167" s="4"/>
      <c r="QCP167" s="4"/>
      <c r="QCQ167" s="4"/>
      <c r="QCR167" s="4"/>
      <c r="QCS167" s="4"/>
      <c r="QCT167" s="4"/>
      <c r="QCU167" s="4"/>
      <c r="QCV167" s="4"/>
      <c r="QCW167" s="4"/>
      <c r="QCX167" s="4"/>
      <c r="QCY167" s="4"/>
      <c r="QCZ167" s="4"/>
      <c r="QDA167" s="4"/>
      <c r="QDB167" s="4"/>
      <c r="QDC167" s="4"/>
      <c r="QDD167" s="4"/>
      <c r="QDE167" s="4"/>
      <c r="QDF167" s="4"/>
      <c r="QDG167" s="4"/>
      <c r="QDH167" s="4"/>
      <c r="QDI167" s="4"/>
      <c r="QDJ167" s="4"/>
      <c r="QDK167" s="4"/>
      <c r="QDL167" s="4"/>
      <c r="QDM167" s="4"/>
      <c r="QDN167" s="4"/>
      <c r="QDO167" s="4"/>
      <c r="QDP167" s="4"/>
      <c r="QDQ167" s="4"/>
      <c r="QDR167" s="4"/>
      <c r="QDS167" s="4"/>
      <c r="QDT167" s="4"/>
      <c r="QDU167" s="4"/>
      <c r="QDV167" s="4"/>
      <c r="QDW167" s="4"/>
      <c r="QDX167" s="4"/>
      <c r="QDY167" s="4"/>
      <c r="QDZ167" s="4"/>
      <c r="QEA167" s="4"/>
      <c r="QEB167" s="4"/>
      <c r="QEC167" s="4"/>
      <c r="QED167" s="4"/>
      <c r="QEE167" s="4"/>
      <c r="QEF167" s="4"/>
      <c r="QEG167" s="4"/>
      <c r="QEH167" s="4"/>
      <c r="QEI167" s="4"/>
      <c r="QEJ167" s="4"/>
      <c r="QEK167" s="4"/>
      <c r="QEL167" s="4"/>
      <c r="QEM167" s="4"/>
      <c r="QEN167" s="4"/>
      <c r="QEO167" s="4"/>
      <c r="QEP167" s="4"/>
      <c r="QEQ167" s="4"/>
      <c r="QER167" s="4"/>
      <c r="QES167" s="4"/>
      <c r="QET167" s="4"/>
      <c r="QEU167" s="4"/>
      <c r="QEV167" s="4"/>
      <c r="QEW167" s="4"/>
      <c r="QEX167" s="4"/>
      <c r="QEY167" s="4"/>
      <c r="QEZ167" s="4"/>
      <c r="QFA167" s="4"/>
      <c r="QFB167" s="4"/>
      <c r="QFC167" s="4"/>
      <c r="QFD167" s="4"/>
      <c r="QFE167" s="4"/>
      <c r="QFF167" s="4"/>
      <c r="QFG167" s="4"/>
      <c r="QFH167" s="4"/>
      <c r="QFI167" s="4"/>
      <c r="QFJ167" s="4"/>
      <c r="QFK167" s="4"/>
      <c r="QFL167" s="4"/>
      <c r="QFM167" s="4"/>
      <c r="QFN167" s="4"/>
      <c r="QFO167" s="4"/>
      <c r="QFP167" s="4"/>
      <c r="QFQ167" s="4"/>
      <c r="QFR167" s="4"/>
      <c r="QFS167" s="4"/>
      <c r="QFT167" s="4"/>
      <c r="QFU167" s="4"/>
      <c r="QFV167" s="4"/>
      <c r="QFW167" s="4"/>
      <c r="QFX167" s="4"/>
      <c r="QFY167" s="4"/>
      <c r="QFZ167" s="4"/>
      <c r="QGA167" s="4"/>
      <c r="QGB167" s="4"/>
      <c r="QGC167" s="4"/>
      <c r="QGD167" s="4"/>
      <c r="QGE167" s="4"/>
      <c r="QGF167" s="4"/>
      <c r="QGG167" s="4"/>
      <c r="QGH167" s="4"/>
      <c r="QGI167" s="4"/>
      <c r="QGJ167" s="4"/>
      <c r="QGK167" s="4"/>
      <c r="QGL167" s="4"/>
      <c r="QGM167" s="4"/>
      <c r="QGN167" s="4"/>
      <c r="QGO167" s="4"/>
      <c r="QGP167" s="4"/>
      <c r="QGQ167" s="4"/>
      <c r="QGR167" s="4"/>
      <c r="QGS167" s="4"/>
      <c r="QGT167" s="4"/>
      <c r="QGU167" s="4"/>
      <c r="QGV167" s="4"/>
      <c r="QGW167" s="4"/>
      <c r="QGX167" s="4"/>
      <c r="QGY167" s="4"/>
      <c r="QGZ167" s="4"/>
      <c r="QHA167" s="4"/>
      <c r="QHB167" s="4"/>
      <c r="QHC167" s="4"/>
      <c r="QHD167" s="4"/>
      <c r="QHE167" s="4"/>
      <c r="QHF167" s="4"/>
      <c r="QHG167" s="4"/>
      <c r="QHH167" s="4"/>
      <c r="QHI167" s="4"/>
      <c r="QHJ167" s="4"/>
      <c r="QHK167" s="4"/>
      <c r="QHL167" s="4"/>
      <c r="QHM167" s="4"/>
      <c r="QHN167" s="4"/>
      <c r="QHO167" s="4"/>
      <c r="QHP167" s="4"/>
      <c r="QHQ167" s="4"/>
      <c r="QHR167" s="4"/>
      <c r="QHS167" s="4"/>
      <c r="QHT167" s="4"/>
      <c r="QHU167" s="4"/>
      <c r="QHV167" s="4"/>
      <c r="QHW167" s="4"/>
      <c r="QHX167" s="4"/>
      <c r="QHY167" s="4"/>
      <c r="QHZ167" s="4"/>
      <c r="QIA167" s="4"/>
      <c r="QIB167" s="4"/>
      <c r="QIC167" s="4"/>
      <c r="QID167" s="4"/>
      <c r="QIE167" s="4"/>
      <c r="QIF167" s="4"/>
      <c r="QIG167" s="4"/>
      <c r="QIH167" s="4"/>
      <c r="QII167" s="4"/>
      <c r="QIJ167" s="4"/>
      <c r="QIK167" s="4"/>
      <c r="QIL167" s="4"/>
      <c r="QIM167" s="4"/>
      <c r="QIN167" s="4"/>
      <c r="QIO167" s="4"/>
      <c r="QIP167" s="4"/>
      <c r="QIQ167" s="4"/>
      <c r="QIR167" s="4"/>
      <c r="QIS167" s="4"/>
      <c r="QIT167" s="4"/>
      <c r="QIU167" s="4"/>
      <c r="QIV167" s="4"/>
      <c r="QIW167" s="4"/>
      <c r="QIX167" s="4"/>
      <c r="QIY167" s="4"/>
      <c r="QIZ167" s="4"/>
      <c r="QJA167" s="4"/>
      <c r="QJB167" s="4"/>
      <c r="QJC167" s="4"/>
      <c r="QJD167" s="4"/>
      <c r="QJE167" s="4"/>
      <c r="QJF167" s="4"/>
      <c r="QJG167" s="4"/>
      <c r="QJH167" s="4"/>
      <c r="QJI167" s="4"/>
      <c r="QJJ167" s="4"/>
      <c r="QJK167" s="4"/>
      <c r="QJL167" s="4"/>
      <c r="QJM167" s="4"/>
      <c r="QJN167" s="4"/>
      <c r="QJO167" s="4"/>
      <c r="QJP167" s="4"/>
      <c r="QJQ167" s="4"/>
      <c r="QJR167" s="4"/>
      <c r="QJS167" s="4"/>
      <c r="QJT167" s="4"/>
      <c r="QJU167" s="4"/>
      <c r="QJV167" s="4"/>
      <c r="QJW167" s="4"/>
      <c r="QJX167" s="4"/>
      <c r="QJY167" s="4"/>
      <c r="QJZ167" s="4"/>
      <c r="QKA167" s="4"/>
      <c r="QKB167" s="4"/>
      <c r="QKC167" s="4"/>
      <c r="QKD167" s="4"/>
      <c r="QKE167" s="4"/>
      <c r="QKF167" s="4"/>
      <c r="QKG167" s="4"/>
      <c r="QKH167" s="4"/>
      <c r="QKI167" s="4"/>
      <c r="QKJ167" s="4"/>
      <c r="QKK167" s="4"/>
      <c r="QKL167" s="4"/>
      <c r="QKM167" s="4"/>
      <c r="QKN167" s="4"/>
      <c r="QKO167" s="4"/>
      <c r="QKP167" s="4"/>
      <c r="QKQ167" s="4"/>
      <c r="QKR167" s="4"/>
      <c r="QKS167" s="4"/>
      <c r="QKT167" s="4"/>
      <c r="QKU167" s="4"/>
      <c r="QKV167" s="4"/>
      <c r="QKW167" s="4"/>
      <c r="QKX167" s="4"/>
      <c r="QKY167" s="4"/>
      <c r="QKZ167" s="4"/>
      <c r="QLA167" s="4"/>
      <c r="QLB167" s="4"/>
      <c r="QLC167" s="4"/>
      <c r="QLD167" s="4"/>
      <c r="QLE167" s="4"/>
      <c r="QLF167" s="4"/>
      <c r="QLG167" s="4"/>
      <c r="QLH167" s="4"/>
      <c r="QLI167" s="4"/>
      <c r="QLJ167" s="4"/>
      <c r="QLK167" s="4"/>
      <c r="QLL167" s="4"/>
      <c r="QLM167" s="4"/>
      <c r="QLN167" s="4"/>
      <c r="QLO167" s="4"/>
      <c r="QLP167" s="4"/>
      <c r="QLQ167" s="4"/>
      <c r="QLR167" s="4"/>
      <c r="QLS167" s="4"/>
      <c r="QLT167" s="4"/>
      <c r="QLU167" s="4"/>
      <c r="QLV167" s="4"/>
      <c r="QLW167" s="4"/>
      <c r="QLX167" s="4"/>
      <c r="QLY167" s="4"/>
      <c r="QLZ167" s="4"/>
      <c r="QMA167" s="4"/>
      <c r="QMB167" s="4"/>
      <c r="QMC167" s="4"/>
      <c r="QMD167" s="4"/>
      <c r="QME167" s="4"/>
      <c r="QMF167" s="4"/>
      <c r="QMG167" s="4"/>
      <c r="QMH167" s="4"/>
      <c r="QMI167" s="4"/>
      <c r="QMJ167" s="4"/>
      <c r="QMK167" s="4"/>
      <c r="QML167" s="4"/>
      <c r="QMM167" s="4"/>
      <c r="QMN167" s="4"/>
      <c r="QMO167" s="4"/>
      <c r="QMP167" s="4"/>
      <c r="QMQ167" s="4"/>
      <c r="QMR167" s="4"/>
      <c r="QMS167" s="4"/>
      <c r="QMT167" s="4"/>
      <c r="QMU167" s="4"/>
      <c r="QMV167" s="4"/>
      <c r="QMW167" s="4"/>
      <c r="QMX167" s="4"/>
      <c r="QMY167" s="4"/>
      <c r="QMZ167" s="4"/>
      <c r="QNA167" s="4"/>
      <c r="QNB167" s="4"/>
      <c r="QNC167" s="4"/>
      <c r="QND167" s="4"/>
      <c r="QNE167" s="4"/>
      <c r="QNF167" s="4"/>
      <c r="QNG167" s="4"/>
      <c r="QNH167" s="4"/>
      <c r="QNI167" s="4"/>
      <c r="QNJ167" s="4"/>
      <c r="QNK167" s="4"/>
      <c r="QNL167" s="4"/>
      <c r="QNM167" s="4"/>
      <c r="QNN167" s="4"/>
      <c r="QNO167" s="4"/>
      <c r="QNP167" s="4"/>
      <c r="QNQ167" s="4"/>
      <c r="QNR167" s="4"/>
      <c r="QNS167" s="4"/>
      <c r="QNT167" s="4"/>
      <c r="QNU167" s="4"/>
      <c r="QNV167" s="4"/>
      <c r="QNW167" s="4"/>
      <c r="QNX167" s="4"/>
      <c r="QNY167" s="4"/>
      <c r="QNZ167" s="4"/>
      <c r="QOA167" s="4"/>
      <c r="QOB167" s="4"/>
      <c r="QOC167" s="4"/>
      <c r="QOD167" s="4"/>
      <c r="QOE167" s="4"/>
      <c r="QOF167" s="4"/>
      <c r="QOG167" s="4"/>
      <c r="QOH167" s="4"/>
      <c r="QOI167" s="4"/>
      <c r="QOJ167" s="4"/>
      <c r="QOK167" s="4"/>
      <c r="QOL167" s="4"/>
      <c r="QOM167" s="4"/>
      <c r="QON167" s="4"/>
      <c r="QOO167" s="4"/>
      <c r="QOP167" s="4"/>
      <c r="QOQ167" s="4"/>
      <c r="QOR167" s="4"/>
      <c r="QOS167" s="4"/>
      <c r="QOT167" s="4"/>
      <c r="QOU167" s="4"/>
      <c r="QOV167" s="4"/>
      <c r="QOW167" s="4"/>
      <c r="QOX167" s="4"/>
      <c r="QOY167" s="4"/>
      <c r="QOZ167" s="4"/>
      <c r="QPA167" s="4"/>
      <c r="QPB167" s="4"/>
      <c r="QPC167" s="4"/>
      <c r="QPD167" s="4"/>
      <c r="QPE167" s="4"/>
      <c r="QPF167" s="4"/>
      <c r="QPG167" s="4"/>
      <c r="QPH167" s="4"/>
      <c r="QPI167" s="4"/>
      <c r="QPJ167" s="4"/>
      <c r="QPK167" s="4"/>
      <c r="QPL167" s="4"/>
      <c r="QPM167" s="4"/>
      <c r="QPN167" s="4"/>
      <c r="QPO167" s="4"/>
      <c r="QPP167" s="4"/>
      <c r="QPQ167" s="4"/>
      <c r="QPR167" s="4"/>
      <c r="QPS167" s="4"/>
      <c r="QPT167" s="4"/>
      <c r="QPU167" s="4"/>
      <c r="QPV167" s="4"/>
      <c r="QPW167" s="4"/>
      <c r="QPX167" s="4"/>
      <c r="QPY167" s="4"/>
      <c r="QPZ167" s="4"/>
      <c r="QQA167" s="4"/>
      <c r="QQB167" s="4"/>
      <c r="QQC167" s="4"/>
      <c r="QQD167" s="4"/>
      <c r="QQE167" s="4"/>
      <c r="QQF167" s="4"/>
      <c r="QQG167" s="4"/>
      <c r="QQH167" s="4"/>
      <c r="QQI167" s="4"/>
      <c r="QQJ167" s="4"/>
      <c r="QQK167" s="4"/>
      <c r="QQL167" s="4"/>
      <c r="QQM167" s="4"/>
      <c r="QQN167" s="4"/>
      <c r="QQO167" s="4"/>
      <c r="QQP167" s="4"/>
      <c r="QQQ167" s="4"/>
      <c r="QQR167" s="4"/>
      <c r="QQS167" s="4"/>
      <c r="QQT167" s="4"/>
      <c r="QQU167" s="4"/>
      <c r="QQV167" s="4"/>
      <c r="QQW167" s="4"/>
      <c r="QQX167" s="4"/>
      <c r="QQY167" s="4"/>
      <c r="QQZ167" s="4"/>
      <c r="QRA167" s="4"/>
      <c r="QRB167" s="4"/>
      <c r="QRC167" s="4"/>
      <c r="QRD167" s="4"/>
      <c r="QRE167" s="4"/>
      <c r="QRF167" s="4"/>
      <c r="QRG167" s="4"/>
      <c r="QRH167" s="4"/>
      <c r="QRI167" s="4"/>
      <c r="QRJ167" s="4"/>
      <c r="QRK167" s="4"/>
      <c r="QRL167" s="4"/>
      <c r="QRM167" s="4"/>
      <c r="QRN167" s="4"/>
      <c r="QRO167" s="4"/>
      <c r="QRP167" s="4"/>
      <c r="QRQ167" s="4"/>
      <c r="QRR167" s="4"/>
      <c r="QRS167" s="4"/>
      <c r="QRT167" s="4"/>
      <c r="QRU167" s="4"/>
      <c r="QRV167" s="4"/>
      <c r="QRW167" s="4"/>
      <c r="QRX167" s="4"/>
      <c r="QRY167" s="4"/>
      <c r="QRZ167" s="4"/>
      <c r="QSA167" s="4"/>
      <c r="QSB167" s="4"/>
      <c r="QSC167" s="4"/>
      <c r="QSD167" s="4"/>
      <c r="QSE167" s="4"/>
      <c r="QSF167" s="4"/>
      <c r="QSG167" s="4"/>
      <c r="QSH167" s="4"/>
      <c r="QSI167" s="4"/>
      <c r="QSJ167" s="4"/>
      <c r="QSK167" s="4"/>
      <c r="QSL167" s="4"/>
      <c r="QSM167" s="4"/>
      <c r="QSN167" s="4"/>
      <c r="QSO167" s="4"/>
      <c r="QSP167" s="4"/>
      <c r="QSQ167" s="4"/>
      <c r="QSR167" s="4"/>
      <c r="QSS167" s="4"/>
      <c r="QST167" s="4"/>
      <c r="QSU167" s="4"/>
      <c r="QSV167" s="4"/>
      <c r="QSW167" s="4"/>
      <c r="QSX167" s="4"/>
      <c r="QSY167" s="4"/>
      <c r="QSZ167" s="4"/>
      <c r="QTA167" s="4"/>
      <c r="QTB167" s="4"/>
      <c r="QTC167" s="4"/>
      <c r="QTD167" s="4"/>
      <c r="QTE167" s="4"/>
      <c r="QTF167" s="4"/>
      <c r="QTG167" s="4"/>
      <c r="QTH167" s="4"/>
      <c r="QTI167" s="4"/>
      <c r="QTJ167" s="4"/>
      <c r="QTK167" s="4"/>
      <c r="QTL167" s="4"/>
      <c r="QTM167" s="4"/>
      <c r="QTN167" s="4"/>
      <c r="QTO167" s="4"/>
      <c r="QTP167" s="4"/>
      <c r="QTQ167" s="4"/>
      <c r="QTR167" s="4"/>
      <c r="QTS167" s="4"/>
      <c r="QTT167" s="4"/>
      <c r="QTU167" s="4"/>
      <c r="QTV167" s="4"/>
      <c r="QTW167" s="4"/>
      <c r="QTX167" s="4"/>
      <c r="QTY167" s="4"/>
      <c r="QTZ167" s="4"/>
      <c r="QUA167" s="4"/>
      <c r="QUB167" s="4"/>
      <c r="QUC167" s="4"/>
      <c r="QUD167" s="4"/>
      <c r="QUE167" s="4"/>
      <c r="QUF167" s="4"/>
      <c r="QUG167" s="4"/>
      <c r="QUH167" s="4"/>
      <c r="QUI167" s="4"/>
      <c r="QUJ167" s="4"/>
      <c r="QUK167" s="4"/>
      <c r="QUL167" s="4"/>
      <c r="QUM167" s="4"/>
      <c r="QUN167" s="4"/>
      <c r="QUO167" s="4"/>
      <c r="QUP167" s="4"/>
      <c r="QUQ167" s="4"/>
      <c r="QUR167" s="4"/>
      <c r="QUS167" s="4"/>
      <c r="QUT167" s="4"/>
      <c r="QUU167" s="4"/>
      <c r="QUV167" s="4"/>
      <c r="QUW167" s="4"/>
      <c r="QUX167" s="4"/>
      <c r="QUY167" s="4"/>
      <c r="QUZ167" s="4"/>
      <c r="QVA167" s="4"/>
      <c r="QVB167" s="4"/>
      <c r="QVC167" s="4"/>
      <c r="QVD167" s="4"/>
      <c r="QVE167" s="4"/>
      <c r="QVF167" s="4"/>
      <c r="QVG167" s="4"/>
      <c r="QVH167" s="4"/>
      <c r="QVI167" s="4"/>
      <c r="QVJ167" s="4"/>
      <c r="QVK167" s="4"/>
      <c r="QVL167" s="4"/>
      <c r="QVM167" s="4"/>
      <c r="QVN167" s="4"/>
      <c r="QVO167" s="4"/>
      <c r="QVP167" s="4"/>
      <c r="QVQ167" s="4"/>
      <c r="QVR167" s="4"/>
      <c r="QVS167" s="4"/>
      <c r="QVT167" s="4"/>
      <c r="QVU167" s="4"/>
      <c r="QVV167" s="4"/>
      <c r="QVW167" s="4"/>
      <c r="QVX167" s="4"/>
      <c r="QVY167" s="4"/>
      <c r="QVZ167" s="4"/>
      <c r="QWA167" s="4"/>
      <c r="QWB167" s="4"/>
      <c r="QWC167" s="4"/>
      <c r="QWD167" s="4"/>
      <c r="QWE167" s="4"/>
      <c r="QWF167" s="4"/>
      <c r="QWG167" s="4"/>
      <c r="QWH167" s="4"/>
      <c r="QWI167" s="4"/>
      <c r="QWJ167" s="4"/>
      <c r="QWK167" s="4"/>
      <c r="QWL167" s="4"/>
      <c r="QWM167" s="4"/>
      <c r="QWN167" s="4"/>
      <c r="QWO167" s="4"/>
      <c r="QWP167" s="4"/>
      <c r="QWQ167" s="4"/>
      <c r="QWR167" s="4"/>
      <c r="QWS167" s="4"/>
      <c r="QWT167" s="4"/>
      <c r="QWU167" s="4"/>
      <c r="QWV167" s="4"/>
      <c r="QWW167" s="4"/>
      <c r="QWX167" s="4"/>
      <c r="QWY167" s="4"/>
      <c r="QWZ167" s="4"/>
      <c r="QXA167" s="4"/>
      <c r="QXB167" s="4"/>
      <c r="QXC167" s="4"/>
      <c r="QXD167" s="4"/>
      <c r="QXE167" s="4"/>
      <c r="QXF167" s="4"/>
      <c r="QXG167" s="4"/>
      <c r="QXH167" s="4"/>
      <c r="QXI167" s="4"/>
      <c r="QXJ167" s="4"/>
      <c r="QXK167" s="4"/>
      <c r="QXL167" s="4"/>
      <c r="QXM167" s="4"/>
      <c r="QXN167" s="4"/>
      <c r="QXO167" s="4"/>
      <c r="QXP167" s="4"/>
      <c r="QXQ167" s="4"/>
      <c r="QXR167" s="4"/>
      <c r="QXS167" s="4"/>
      <c r="QXT167" s="4"/>
      <c r="QXU167" s="4"/>
      <c r="QXV167" s="4"/>
      <c r="QXW167" s="4"/>
      <c r="QXX167" s="4"/>
      <c r="QXY167" s="4"/>
      <c r="QXZ167" s="4"/>
      <c r="QYA167" s="4"/>
      <c r="QYB167" s="4"/>
      <c r="QYC167" s="4"/>
      <c r="QYD167" s="4"/>
      <c r="QYE167" s="4"/>
      <c r="QYF167" s="4"/>
      <c r="QYG167" s="4"/>
      <c r="QYH167" s="4"/>
      <c r="QYI167" s="4"/>
      <c r="QYJ167" s="4"/>
      <c r="QYK167" s="4"/>
      <c r="QYL167" s="4"/>
      <c r="QYM167" s="4"/>
      <c r="QYN167" s="4"/>
      <c r="QYO167" s="4"/>
      <c r="QYP167" s="4"/>
      <c r="QYQ167" s="4"/>
      <c r="QYR167" s="4"/>
      <c r="QYS167" s="4"/>
      <c r="QYT167" s="4"/>
      <c r="QYU167" s="4"/>
      <c r="QYV167" s="4"/>
      <c r="QYW167" s="4"/>
      <c r="QYX167" s="4"/>
      <c r="QYY167" s="4"/>
      <c r="QYZ167" s="4"/>
      <c r="QZA167" s="4"/>
      <c r="QZB167" s="4"/>
      <c r="QZC167" s="4"/>
      <c r="QZD167" s="4"/>
      <c r="QZE167" s="4"/>
      <c r="QZF167" s="4"/>
      <c r="QZG167" s="4"/>
      <c r="QZH167" s="4"/>
      <c r="QZI167" s="4"/>
      <c r="QZJ167" s="4"/>
      <c r="QZK167" s="4"/>
      <c r="QZL167" s="4"/>
      <c r="QZM167" s="4"/>
      <c r="QZN167" s="4"/>
      <c r="QZO167" s="4"/>
      <c r="QZP167" s="4"/>
      <c r="QZQ167" s="4"/>
      <c r="QZR167" s="4"/>
      <c r="QZS167" s="4"/>
      <c r="QZT167" s="4"/>
      <c r="QZU167" s="4"/>
      <c r="QZV167" s="4"/>
      <c r="QZW167" s="4"/>
      <c r="QZX167" s="4"/>
      <c r="QZY167" s="4"/>
      <c r="QZZ167" s="4"/>
      <c r="RAA167" s="4"/>
      <c r="RAB167" s="4"/>
      <c r="RAC167" s="4"/>
      <c r="RAD167" s="4"/>
      <c r="RAE167" s="4"/>
      <c r="RAF167" s="4"/>
      <c r="RAG167" s="4"/>
      <c r="RAH167" s="4"/>
      <c r="RAI167" s="4"/>
      <c r="RAJ167" s="4"/>
      <c r="RAK167" s="4"/>
      <c r="RAL167" s="4"/>
      <c r="RAM167" s="4"/>
      <c r="RAN167" s="4"/>
      <c r="RAO167" s="4"/>
      <c r="RAP167" s="4"/>
      <c r="RAQ167" s="4"/>
      <c r="RAR167" s="4"/>
      <c r="RAS167" s="4"/>
      <c r="RAT167" s="4"/>
      <c r="RAU167" s="4"/>
      <c r="RAV167" s="4"/>
      <c r="RAW167" s="4"/>
      <c r="RAX167" s="4"/>
      <c r="RAY167" s="4"/>
      <c r="RAZ167" s="4"/>
      <c r="RBA167" s="4"/>
      <c r="RBB167" s="4"/>
      <c r="RBC167" s="4"/>
      <c r="RBD167" s="4"/>
      <c r="RBE167" s="4"/>
      <c r="RBF167" s="4"/>
      <c r="RBG167" s="4"/>
      <c r="RBH167" s="4"/>
      <c r="RBI167" s="4"/>
      <c r="RBJ167" s="4"/>
      <c r="RBK167" s="4"/>
      <c r="RBL167" s="4"/>
      <c r="RBM167" s="4"/>
      <c r="RBN167" s="4"/>
      <c r="RBO167" s="4"/>
      <c r="RBP167" s="4"/>
      <c r="RBQ167" s="4"/>
      <c r="RBR167" s="4"/>
      <c r="RBS167" s="4"/>
      <c r="RBT167" s="4"/>
      <c r="RBU167" s="4"/>
      <c r="RBV167" s="4"/>
      <c r="RBW167" s="4"/>
      <c r="RBX167" s="4"/>
      <c r="RBY167" s="4"/>
      <c r="RBZ167" s="4"/>
      <c r="RCA167" s="4"/>
      <c r="RCB167" s="4"/>
      <c r="RCC167" s="4"/>
      <c r="RCD167" s="4"/>
      <c r="RCE167" s="4"/>
      <c r="RCF167" s="4"/>
      <c r="RCG167" s="4"/>
      <c r="RCH167" s="4"/>
      <c r="RCI167" s="4"/>
      <c r="RCJ167" s="4"/>
      <c r="RCK167" s="4"/>
      <c r="RCL167" s="4"/>
      <c r="RCM167" s="4"/>
      <c r="RCN167" s="4"/>
      <c r="RCO167" s="4"/>
      <c r="RCP167" s="4"/>
      <c r="RCQ167" s="4"/>
      <c r="RCR167" s="4"/>
      <c r="RCS167" s="4"/>
      <c r="RCT167" s="4"/>
      <c r="RCU167" s="4"/>
      <c r="RCV167" s="4"/>
      <c r="RCW167" s="4"/>
      <c r="RCX167" s="4"/>
      <c r="RCY167" s="4"/>
      <c r="RCZ167" s="4"/>
      <c r="RDA167" s="4"/>
      <c r="RDB167" s="4"/>
      <c r="RDC167" s="4"/>
      <c r="RDD167" s="4"/>
      <c r="RDE167" s="4"/>
      <c r="RDF167" s="4"/>
      <c r="RDG167" s="4"/>
      <c r="RDH167" s="4"/>
      <c r="RDI167" s="4"/>
      <c r="RDJ167" s="4"/>
      <c r="RDK167" s="4"/>
      <c r="RDL167" s="4"/>
      <c r="RDM167" s="4"/>
      <c r="RDN167" s="4"/>
      <c r="RDO167" s="4"/>
      <c r="RDP167" s="4"/>
      <c r="RDQ167" s="4"/>
      <c r="RDR167" s="4"/>
      <c r="RDS167" s="4"/>
      <c r="RDT167" s="4"/>
      <c r="RDU167" s="4"/>
      <c r="RDV167" s="4"/>
      <c r="RDW167" s="4"/>
      <c r="RDX167" s="4"/>
      <c r="RDY167" s="4"/>
      <c r="RDZ167" s="4"/>
      <c r="REA167" s="4"/>
      <c r="REB167" s="4"/>
      <c r="REC167" s="4"/>
      <c r="RED167" s="4"/>
      <c r="REE167" s="4"/>
      <c r="REF167" s="4"/>
      <c r="REG167" s="4"/>
      <c r="REH167" s="4"/>
      <c r="REI167" s="4"/>
      <c r="REJ167" s="4"/>
      <c r="REK167" s="4"/>
      <c r="REL167" s="4"/>
      <c r="REM167" s="4"/>
      <c r="REN167" s="4"/>
      <c r="REO167" s="4"/>
      <c r="REP167" s="4"/>
      <c r="REQ167" s="4"/>
      <c r="RER167" s="4"/>
      <c r="RES167" s="4"/>
      <c r="RET167" s="4"/>
      <c r="REU167" s="4"/>
      <c r="REV167" s="4"/>
      <c r="REW167" s="4"/>
      <c r="REX167" s="4"/>
      <c r="REY167" s="4"/>
      <c r="REZ167" s="4"/>
      <c r="RFA167" s="4"/>
      <c r="RFB167" s="4"/>
      <c r="RFC167" s="4"/>
      <c r="RFD167" s="4"/>
      <c r="RFE167" s="4"/>
      <c r="RFF167" s="4"/>
      <c r="RFG167" s="4"/>
      <c r="RFH167" s="4"/>
      <c r="RFI167" s="4"/>
      <c r="RFJ167" s="4"/>
      <c r="RFK167" s="4"/>
      <c r="RFL167" s="4"/>
      <c r="RFM167" s="4"/>
      <c r="RFN167" s="4"/>
      <c r="RFO167" s="4"/>
      <c r="RFP167" s="4"/>
      <c r="RFQ167" s="4"/>
      <c r="RFR167" s="4"/>
      <c r="RFS167" s="4"/>
      <c r="RFT167" s="4"/>
      <c r="RFU167" s="4"/>
      <c r="RFV167" s="4"/>
      <c r="RFW167" s="4"/>
      <c r="RFX167" s="4"/>
      <c r="RFY167" s="4"/>
      <c r="RFZ167" s="4"/>
      <c r="RGA167" s="4"/>
      <c r="RGB167" s="4"/>
      <c r="RGC167" s="4"/>
      <c r="RGD167" s="4"/>
      <c r="RGE167" s="4"/>
      <c r="RGF167" s="4"/>
      <c r="RGG167" s="4"/>
      <c r="RGH167" s="4"/>
      <c r="RGI167" s="4"/>
      <c r="RGJ167" s="4"/>
      <c r="RGK167" s="4"/>
      <c r="RGL167" s="4"/>
      <c r="RGM167" s="4"/>
      <c r="RGN167" s="4"/>
      <c r="RGO167" s="4"/>
      <c r="RGP167" s="4"/>
      <c r="RGQ167" s="4"/>
      <c r="RGR167" s="4"/>
      <c r="RGS167" s="4"/>
      <c r="RGT167" s="4"/>
      <c r="RGU167" s="4"/>
      <c r="RGV167" s="4"/>
      <c r="RGW167" s="4"/>
      <c r="RGX167" s="4"/>
      <c r="RGY167" s="4"/>
      <c r="RGZ167" s="4"/>
      <c r="RHA167" s="4"/>
      <c r="RHB167" s="4"/>
      <c r="RHC167" s="4"/>
      <c r="RHD167" s="4"/>
      <c r="RHE167" s="4"/>
      <c r="RHF167" s="4"/>
      <c r="RHG167" s="4"/>
      <c r="RHH167" s="4"/>
      <c r="RHI167" s="4"/>
      <c r="RHJ167" s="4"/>
      <c r="RHK167" s="4"/>
      <c r="RHL167" s="4"/>
      <c r="RHM167" s="4"/>
      <c r="RHN167" s="4"/>
      <c r="RHO167" s="4"/>
      <c r="RHP167" s="4"/>
      <c r="RHQ167" s="4"/>
      <c r="RHR167" s="4"/>
      <c r="RHS167" s="4"/>
      <c r="RHT167" s="4"/>
      <c r="RHU167" s="4"/>
      <c r="RHV167" s="4"/>
      <c r="RHW167" s="4"/>
      <c r="RHX167" s="4"/>
      <c r="RHY167" s="4"/>
      <c r="RHZ167" s="4"/>
      <c r="RIA167" s="4"/>
      <c r="RIB167" s="4"/>
      <c r="RIC167" s="4"/>
      <c r="RID167" s="4"/>
      <c r="RIE167" s="4"/>
      <c r="RIF167" s="4"/>
      <c r="RIG167" s="4"/>
      <c r="RIH167" s="4"/>
      <c r="RII167" s="4"/>
      <c r="RIJ167" s="4"/>
      <c r="RIK167" s="4"/>
      <c r="RIL167" s="4"/>
      <c r="RIM167" s="4"/>
      <c r="RIN167" s="4"/>
      <c r="RIO167" s="4"/>
      <c r="RIP167" s="4"/>
      <c r="RIQ167" s="4"/>
      <c r="RIR167" s="4"/>
      <c r="RIS167" s="4"/>
      <c r="RIT167" s="4"/>
      <c r="RIU167" s="4"/>
      <c r="RIV167" s="4"/>
      <c r="RIW167" s="4"/>
      <c r="RIX167" s="4"/>
      <c r="RIY167" s="4"/>
      <c r="RIZ167" s="4"/>
      <c r="RJA167" s="4"/>
      <c r="RJB167" s="4"/>
      <c r="RJC167" s="4"/>
      <c r="RJD167" s="4"/>
      <c r="RJE167" s="4"/>
      <c r="RJF167" s="4"/>
      <c r="RJG167" s="4"/>
      <c r="RJH167" s="4"/>
      <c r="RJI167" s="4"/>
      <c r="RJJ167" s="4"/>
      <c r="RJK167" s="4"/>
      <c r="RJL167" s="4"/>
      <c r="RJM167" s="4"/>
      <c r="RJN167" s="4"/>
      <c r="RJO167" s="4"/>
      <c r="RJP167" s="4"/>
      <c r="RJQ167" s="4"/>
      <c r="RJR167" s="4"/>
      <c r="RJS167" s="4"/>
      <c r="RJT167" s="4"/>
      <c r="RJU167" s="4"/>
      <c r="RJV167" s="4"/>
      <c r="RJW167" s="4"/>
      <c r="RJX167" s="4"/>
      <c r="RJY167" s="4"/>
      <c r="RJZ167" s="4"/>
      <c r="RKA167" s="4"/>
      <c r="RKB167" s="4"/>
      <c r="RKC167" s="4"/>
      <c r="RKD167" s="4"/>
      <c r="RKE167" s="4"/>
      <c r="RKF167" s="4"/>
      <c r="RKG167" s="4"/>
      <c r="RKH167" s="4"/>
      <c r="RKI167" s="4"/>
      <c r="RKJ167" s="4"/>
      <c r="RKK167" s="4"/>
      <c r="RKL167" s="4"/>
      <c r="RKM167" s="4"/>
      <c r="RKN167" s="4"/>
      <c r="RKO167" s="4"/>
      <c r="RKP167" s="4"/>
      <c r="RKQ167" s="4"/>
      <c r="RKR167" s="4"/>
      <c r="RKS167" s="4"/>
      <c r="RKT167" s="4"/>
      <c r="RKU167" s="4"/>
      <c r="RKV167" s="4"/>
      <c r="RKW167" s="4"/>
      <c r="RKX167" s="4"/>
      <c r="RKY167" s="4"/>
      <c r="RKZ167" s="4"/>
      <c r="RLA167" s="4"/>
      <c r="RLB167" s="4"/>
      <c r="RLC167" s="4"/>
      <c r="RLD167" s="4"/>
      <c r="RLE167" s="4"/>
      <c r="RLF167" s="4"/>
      <c r="RLG167" s="4"/>
      <c r="RLH167" s="4"/>
      <c r="RLI167" s="4"/>
      <c r="RLJ167" s="4"/>
      <c r="RLK167" s="4"/>
      <c r="RLL167" s="4"/>
      <c r="RLM167" s="4"/>
      <c r="RLN167" s="4"/>
      <c r="RLO167" s="4"/>
      <c r="RLP167" s="4"/>
      <c r="RLQ167" s="4"/>
      <c r="RLR167" s="4"/>
      <c r="RLS167" s="4"/>
      <c r="RLT167" s="4"/>
      <c r="RLU167" s="4"/>
      <c r="RLV167" s="4"/>
      <c r="RLW167" s="4"/>
      <c r="RLX167" s="4"/>
      <c r="RLY167" s="4"/>
      <c r="RLZ167" s="4"/>
      <c r="RMA167" s="4"/>
      <c r="RMB167" s="4"/>
      <c r="RMC167" s="4"/>
      <c r="RMD167" s="4"/>
      <c r="RME167" s="4"/>
      <c r="RMF167" s="4"/>
      <c r="RMG167" s="4"/>
      <c r="RMH167" s="4"/>
      <c r="RMI167" s="4"/>
      <c r="RMJ167" s="4"/>
      <c r="RMK167" s="4"/>
      <c r="RML167" s="4"/>
      <c r="RMM167" s="4"/>
      <c r="RMN167" s="4"/>
      <c r="RMO167" s="4"/>
      <c r="RMP167" s="4"/>
      <c r="RMQ167" s="4"/>
      <c r="RMR167" s="4"/>
      <c r="RMS167" s="4"/>
      <c r="RMT167" s="4"/>
      <c r="RMU167" s="4"/>
      <c r="RMV167" s="4"/>
      <c r="RMW167" s="4"/>
      <c r="RMX167" s="4"/>
      <c r="RMY167" s="4"/>
      <c r="RMZ167" s="4"/>
      <c r="RNA167" s="4"/>
      <c r="RNB167" s="4"/>
      <c r="RNC167" s="4"/>
      <c r="RND167" s="4"/>
      <c r="RNE167" s="4"/>
      <c r="RNF167" s="4"/>
      <c r="RNG167" s="4"/>
      <c r="RNH167" s="4"/>
      <c r="RNI167" s="4"/>
      <c r="RNJ167" s="4"/>
      <c r="RNK167" s="4"/>
      <c r="RNL167" s="4"/>
      <c r="RNM167" s="4"/>
      <c r="RNN167" s="4"/>
      <c r="RNO167" s="4"/>
      <c r="RNP167" s="4"/>
      <c r="RNQ167" s="4"/>
      <c r="RNR167" s="4"/>
      <c r="RNS167" s="4"/>
      <c r="RNT167" s="4"/>
      <c r="RNU167" s="4"/>
      <c r="RNV167" s="4"/>
      <c r="RNW167" s="4"/>
      <c r="RNX167" s="4"/>
      <c r="RNY167" s="4"/>
      <c r="RNZ167" s="4"/>
      <c r="ROA167" s="4"/>
      <c r="ROB167" s="4"/>
      <c r="ROC167" s="4"/>
      <c r="ROD167" s="4"/>
      <c r="ROE167" s="4"/>
      <c r="ROF167" s="4"/>
      <c r="ROG167" s="4"/>
      <c r="ROH167" s="4"/>
      <c r="ROI167" s="4"/>
      <c r="ROJ167" s="4"/>
      <c r="ROK167" s="4"/>
      <c r="ROL167" s="4"/>
      <c r="ROM167" s="4"/>
      <c r="RON167" s="4"/>
      <c r="ROO167" s="4"/>
      <c r="ROP167" s="4"/>
      <c r="ROQ167" s="4"/>
      <c r="ROR167" s="4"/>
      <c r="ROS167" s="4"/>
      <c r="ROT167" s="4"/>
      <c r="ROU167" s="4"/>
      <c r="ROV167" s="4"/>
      <c r="ROW167" s="4"/>
      <c r="ROX167" s="4"/>
      <c r="ROY167" s="4"/>
      <c r="ROZ167" s="4"/>
      <c r="RPA167" s="4"/>
      <c r="RPB167" s="4"/>
      <c r="RPC167" s="4"/>
      <c r="RPD167" s="4"/>
      <c r="RPE167" s="4"/>
      <c r="RPF167" s="4"/>
      <c r="RPG167" s="4"/>
      <c r="RPH167" s="4"/>
      <c r="RPI167" s="4"/>
      <c r="RPJ167" s="4"/>
      <c r="RPK167" s="4"/>
      <c r="RPL167" s="4"/>
      <c r="RPM167" s="4"/>
      <c r="RPN167" s="4"/>
      <c r="RPO167" s="4"/>
      <c r="RPP167" s="4"/>
      <c r="RPQ167" s="4"/>
      <c r="RPR167" s="4"/>
      <c r="RPS167" s="4"/>
      <c r="RPT167" s="4"/>
      <c r="RPU167" s="4"/>
      <c r="RPV167" s="4"/>
      <c r="RPW167" s="4"/>
      <c r="RPX167" s="4"/>
      <c r="RPY167" s="4"/>
      <c r="RPZ167" s="4"/>
      <c r="RQA167" s="4"/>
      <c r="RQB167" s="4"/>
      <c r="RQC167" s="4"/>
      <c r="RQD167" s="4"/>
      <c r="RQE167" s="4"/>
      <c r="RQF167" s="4"/>
      <c r="RQG167" s="4"/>
      <c r="RQH167" s="4"/>
      <c r="RQI167" s="4"/>
      <c r="RQJ167" s="4"/>
      <c r="RQK167" s="4"/>
      <c r="RQL167" s="4"/>
      <c r="RQM167" s="4"/>
      <c r="RQN167" s="4"/>
      <c r="RQO167" s="4"/>
      <c r="RQP167" s="4"/>
      <c r="RQQ167" s="4"/>
      <c r="RQR167" s="4"/>
      <c r="RQS167" s="4"/>
      <c r="RQT167" s="4"/>
      <c r="RQU167" s="4"/>
      <c r="RQV167" s="4"/>
      <c r="RQW167" s="4"/>
      <c r="RQX167" s="4"/>
      <c r="RQY167" s="4"/>
      <c r="RQZ167" s="4"/>
      <c r="RRA167" s="4"/>
      <c r="RRB167" s="4"/>
      <c r="RRC167" s="4"/>
      <c r="RRD167" s="4"/>
      <c r="RRE167" s="4"/>
      <c r="RRF167" s="4"/>
      <c r="RRG167" s="4"/>
      <c r="RRH167" s="4"/>
      <c r="RRI167" s="4"/>
      <c r="RRJ167" s="4"/>
      <c r="RRK167" s="4"/>
      <c r="RRL167" s="4"/>
      <c r="RRM167" s="4"/>
      <c r="RRN167" s="4"/>
      <c r="RRO167" s="4"/>
      <c r="RRP167" s="4"/>
      <c r="RRQ167" s="4"/>
      <c r="RRR167" s="4"/>
      <c r="RRS167" s="4"/>
      <c r="RRT167" s="4"/>
      <c r="RRU167" s="4"/>
      <c r="RRV167" s="4"/>
      <c r="RRW167" s="4"/>
      <c r="RRX167" s="4"/>
      <c r="RRY167" s="4"/>
      <c r="RRZ167" s="4"/>
      <c r="RSA167" s="4"/>
      <c r="RSB167" s="4"/>
      <c r="RSC167" s="4"/>
      <c r="RSD167" s="4"/>
      <c r="RSE167" s="4"/>
      <c r="RSF167" s="4"/>
      <c r="RSG167" s="4"/>
      <c r="RSH167" s="4"/>
      <c r="RSI167" s="4"/>
      <c r="RSJ167" s="4"/>
      <c r="RSK167" s="4"/>
      <c r="RSL167" s="4"/>
      <c r="RSM167" s="4"/>
      <c r="RSN167" s="4"/>
      <c r="RSO167" s="4"/>
      <c r="RSP167" s="4"/>
      <c r="RSQ167" s="4"/>
      <c r="RSR167" s="4"/>
      <c r="RSS167" s="4"/>
      <c r="RST167" s="4"/>
      <c r="RSU167" s="4"/>
      <c r="RSV167" s="4"/>
      <c r="RSW167" s="4"/>
      <c r="RSX167" s="4"/>
      <c r="RSY167" s="4"/>
      <c r="RSZ167" s="4"/>
      <c r="RTA167" s="4"/>
      <c r="RTB167" s="4"/>
      <c r="RTC167" s="4"/>
      <c r="RTD167" s="4"/>
      <c r="RTE167" s="4"/>
      <c r="RTF167" s="4"/>
      <c r="RTG167" s="4"/>
      <c r="RTH167" s="4"/>
      <c r="RTI167" s="4"/>
      <c r="RTJ167" s="4"/>
      <c r="RTK167" s="4"/>
      <c r="RTL167" s="4"/>
      <c r="RTM167" s="4"/>
      <c r="RTN167" s="4"/>
      <c r="RTO167" s="4"/>
      <c r="RTP167" s="4"/>
      <c r="RTQ167" s="4"/>
      <c r="RTR167" s="4"/>
      <c r="RTS167" s="4"/>
      <c r="RTT167" s="4"/>
      <c r="RTU167" s="4"/>
      <c r="RTV167" s="4"/>
      <c r="RTW167" s="4"/>
      <c r="RTX167" s="4"/>
      <c r="RTY167" s="4"/>
      <c r="RTZ167" s="4"/>
      <c r="RUA167" s="4"/>
      <c r="RUB167" s="4"/>
      <c r="RUC167" s="4"/>
      <c r="RUD167" s="4"/>
      <c r="RUE167" s="4"/>
      <c r="RUF167" s="4"/>
      <c r="RUG167" s="4"/>
      <c r="RUH167" s="4"/>
      <c r="RUI167" s="4"/>
      <c r="RUJ167" s="4"/>
      <c r="RUK167" s="4"/>
      <c r="RUL167" s="4"/>
      <c r="RUM167" s="4"/>
      <c r="RUN167" s="4"/>
      <c r="RUO167" s="4"/>
      <c r="RUP167" s="4"/>
      <c r="RUQ167" s="4"/>
      <c r="RUR167" s="4"/>
      <c r="RUS167" s="4"/>
      <c r="RUT167" s="4"/>
      <c r="RUU167" s="4"/>
      <c r="RUV167" s="4"/>
      <c r="RUW167" s="4"/>
      <c r="RUX167" s="4"/>
      <c r="RUY167" s="4"/>
      <c r="RUZ167" s="4"/>
      <c r="RVA167" s="4"/>
      <c r="RVB167" s="4"/>
      <c r="RVC167" s="4"/>
      <c r="RVD167" s="4"/>
      <c r="RVE167" s="4"/>
      <c r="RVF167" s="4"/>
      <c r="RVG167" s="4"/>
      <c r="RVH167" s="4"/>
      <c r="RVI167" s="4"/>
      <c r="RVJ167" s="4"/>
      <c r="RVK167" s="4"/>
      <c r="RVL167" s="4"/>
      <c r="RVM167" s="4"/>
      <c r="RVN167" s="4"/>
      <c r="RVO167" s="4"/>
      <c r="RVP167" s="4"/>
      <c r="RVQ167" s="4"/>
      <c r="RVR167" s="4"/>
      <c r="RVS167" s="4"/>
      <c r="RVT167" s="4"/>
      <c r="RVU167" s="4"/>
      <c r="RVV167" s="4"/>
      <c r="RVW167" s="4"/>
      <c r="RVX167" s="4"/>
      <c r="RVY167" s="4"/>
      <c r="RVZ167" s="4"/>
      <c r="RWA167" s="4"/>
      <c r="RWB167" s="4"/>
      <c r="RWC167" s="4"/>
      <c r="RWD167" s="4"/>
      <c r="RWE167" s="4"/>
      <c r="RWF167" s="4"/>
      <c r="RWG167" s="4"/>
      <c r="RWH167" s="4"/>
      <c r="RWI167" s="4"/>
      <c r="RWJ167" s="4"/>
      <c r="RWK167" s="4"/>
      <c r="RWL167" s="4"/>
      <c r="RWM167" s="4"/>
      <c r="RWN167" s="4"/>
      <c r="RWO167" s="4"/>
      <c r="RWP167" s="4"/>
      <c r="RWQ167" s="4"/>
      <c r="RWR167" s="4"/>
      <c r="RWS167" s="4"/>
      <c r="RWT167" s="4"/>
      <c r="RWU167" s="4"/>
      <c r="RWV167" s="4"/>
      <c r="RWW167" s="4"/>
      <c r="RWX167" s="4"/>
      <c r="RWY167" s="4"/>
      <c r="RWZ167" s="4"/>
      <c r="RXA167" s="4"/>
      <c r="RXB167" s="4"/>
      <c r="RXC167" s="4"/>
      <c r="RXD167" s="4"/>
      <c r="RXE167" s="4"/>
      <c r="RXF167" s="4"/>
      <c r="RXG167" s="4"/>
      <c r="RXH167" s="4"/>
      <c r="RXI167" s="4"/>
      <c r="RXJ167" s="4"/>
      <c r="RXK167" s="4"/>
      <c r="RXL167" s="4"/>
      <c r="RXM167" s="4"/>
      <c r="RXN167" s="4"/>
      <c r="RXO167" s="4"/>
      <c r="RXP167" s="4"/>
      <c r="RXQ167" s="4"/>
      <c r="RXR167" s="4"/>
      <c r="RXS167" s="4"/>
      <c r="RXT167" s="4"/>
      <c r="RXU167" s="4"/>
      <c r="RXV167" s="4"/>
      <c r="RXW167" s="4"/>
      <c r="RXX167" s="4"/>
      <c r="RXY167" s="4"/>
      <c r="RXZ167" s="4"/>
      <c r="RYA167" s="4"/>
      <c r="RYB167" s="4"/>
      <c r="RYC167" s="4"/>
      <c r="RYD167" s="4"/>
      <c r="RYE167" s="4"/>
      <c r="RYF167" s="4"/>
      <c r="RYG167" s="4"/>
      <c r="RYH167" s="4"/>
      <c r="RYI167" s="4"/>
      <c r="RYJ167" s="4"/>
      <c r="RYK167" s="4"/>
      <c r="RYL167" s="4"/>
      <c r="RYM167" s="4"/>
      <c r="RYN167" s="4"/>
      <c r="RYO167" s="4"/>
      <c r="RYP167" s="4"/>
      <c r="RYQ167" s="4"/>
      <c r="RYR167" s="4"/>
      <c r="RYS167" s="4"/>
      <c r="RYT167" s="4"/>
      <c r="RYU167" s="4"/>
      <c r="RYV167" s="4"/>
      <c r="RYW167" s="4"/>
      <c r="RYX167" s="4"/>
      <c r="RYY167" s="4"/>
      <c r="RYZ167" s="4"/>
      <c r="RZA167" s="4"/>
      <c r="RZB167" s="4"/>
      <c r="RZC167" s="4"/>
      <c r="RZD167" s="4"/>
      <c r="RZE167" s="4"/>
      <c r="RZF167" s="4"/>
      <c r="RZG167" s="4"/>
      <c r="RZH167" s="4"/>
      <c r="RZI167" s="4"/>
      <c r="RZJ167" s="4"/>
      <c r="RZK167" s="4"/>
      <c r="RZL167" s="4"/>
      <c r="RZM167" s="4"/>
      <c r="RZN167" s="4"/>
      <c r="RZO167" s="4"/>
      <c r="RZP167" s="4"/>
      <c r="RZQ167" s="4"/>
      <c r="RZR167" s="4"/>
      <c r="RZS167" s="4"/>
      <c r="RZT167" s="4"/>
      <c r="RZU167" s="4"/>
      <c r="RZV167" s="4"/>
      <c r="RZW167" s="4"/>
      <c r="RZX167" s="4"/>
      <c r="RZY167" s="4"/>
      <c r="RZZ167" s="4"/>
      <c r="SAA167" s="4"/>
      <c r="SAB167" s="4"/>
      <c r="SAC167" s="4"/>
      <c r="SAD167" s="4"/>
      <c r="SAE167" s="4"/>
      <c r="SAF167" s="4"/>
      <c r="SAG167" s="4"/>
      <c r="SAH167" s="4"/>
      <c r="SAI167" s="4"/>
      <c r="SAJ167" s="4"/>
      <c r="SAK167" s="4"/>
      <c r="SAL167" s="4"/>
      <c r="SAM167" s="4"/>
      <c r="SAN167" s="4"/>
      <c r="SAO167" s="4"/>
      <c r="SAP167" s="4"/>
      <c r="SAQ167" s="4"/>
      <c r="SAR167" s="4"/>
      <c r="SAS167" s="4"/>
      <c r="SAT167" s="4"/>
      <c r="SAU167" s="4"/>
      <c r="SAV167" s="4"/>
      <c r="SAW167" s="4"/>
      <c r="SAX167" s="4"/>
      <c r="SAY167" s="4"/>
      <c r="SAZ167" s="4"/>
      <c r="SBA167" s="4"/>
      <c r="SBB167" s="4"/>
      <c r="SBC167" s="4"/>
      <c r="SBD167" s="4"/>
      <c r="SBE167" s="4"/>
      <c r="SBF167" s="4"/>
      <c r="SBG167" s="4"/>
      <c r="SBH167" s="4"/>
      <c r="SBI167" s="4"/>
      <c r="SBJ167" s="4"/>
      <c r="SBK167" s="4"/>
      <c r="SBL167" s="4"/>
      <c r="SBM167" s="4"/>
      <c r="SBN167" s="4"/>
      <c r="SBO167" s="4"/>
      <c r="SBP167" s="4"/>
      <c r="SBQ167" s="4"/>
      <c r="SBR167" s="4"/>
      <c r="SBS167" s="4"/>
      <c r="SBT167" s="4"/>
      <c r="SBU167" s="4"/>
      <c r="SBV167" s="4"/>
      <c r="SBW167" s="4"/>
      <c r="SBX167" s="4"/>
      <c r="SBY167" s="4"/>
      <c r="SBZ167" s="4"/>
      <c r="SCA167" s="4"/>
      <c r="SCB167" s="4"/>
      <c r="SCC167" s="4"/>
      <c r="SCD167" s="4"/>
      <c r="SCE167" s="4"/>
      <c r="SCF167" s="4"/>
      <c r="SCG167" s="4"/>
      <c r="SCH167" s="4"/>
      <c r="SCI167" s="4"/>
      <c r="SCJ167" s="4"/>
      <c r="SCK167" s="4"/>
      <c r="SCL167" s="4"/>
      <c r="SCM167" s="4"/>
      <c r="SCN167" s="4"/>
      <c r="SCO167" s="4"/>
      <c r="SCP167" s="4"/>
      <c r="SCQ167" s="4"/>
      <c r="SCR167" s="4"/>
      <c r="SCS167" s="4"/>
      <c r="SCT167" s="4"/>
      <c r="SCU167" s="4"/>
      <c r="SCV167" s="4"/>
      <c r="SCW167" s="4"/>
      <c r="SCX167" s="4"/>
      <c r="SCY167" s="4"/>
      <c r="SCZ167" s="4"/>
      <c r="SDA167" s="4"/>
      <c r="SDB167" s="4"/>
      <c r="SDC167" s="4"/>
      <c r="SDD167" s="4"/>
      <c r="SDE167" s="4"/>
      <c r="SDF167" s="4"/>
      <c r="SDG167" s="4"/>
      <c r="SDH167" s="4"/>
      <c r="SDI167" s="4"/>
      <c r="SDJ167" s="4"/>
      <c r="SDK167" s="4"/>
      <c r="SDL167" s="4"/>
      <c r="SDM167" s="4"/>
      <c r="SDN167" s="4"/>
      <c r="SDO167" s="4"/>
      <c r="SDP167" s="4"/>
      <c r="SDQ167" s="4"/>
      <c r="SDR167" s="4"/>
      <c r="SDS167" s="4"/>
      <c r="SDT167" s="4"/>
      <c r="SDU167" s="4"/>
      <c r="SDV167" s="4"/>
      <c r="SDW167" s="4"/>
      <c r="SDX167" s="4"/>
      <c r="SDY167" s="4"/>
      <c r="SDZ167" s="4"/>
      <c r="SEA167" s="4"/>
      <c r="SEB167" s="4"/>
      <c r="SEC167" s="4"/>
      <c r="SED167" s="4"/>
      <c r="SEE167" s="4"/>
      <c r="SEF167" s="4"/>
      <c r="SEG167" s="4"/>
      <c r="SEH167" s="4"/>
      <c r="SEI167" s="4"/>
      <c r="SEJ167" s="4"/>
      <c r="SEK167" s="4"/>
      <c r="SEL167" s="4"/>
      <c r="SEM167" s="4"/>
      <c r="SEN167" s="4"/>
      <c r="SEO167" s="4"/>
      <c r="SEP167" s="4"/>
      <c r="SEQ167" s="4"/>
      <c r="SER167" s="4"/>
      <c r="SES167" s="4"/>
      <c r="SET167" s="4"/>
      <c r="SEU167" s="4"/>
      <c r="SEV167" s="4"/>
      <c r="SEW167" s="4"/>
      <c r="SEX167" s="4"/>
      <c r="SEY167" s="4"/>
      <c r="SEZ167" s="4"/>
      <c r="SFA167" s="4"/>
      <c r="SFB167" s="4"/>
      <c r="SFC167" s="4"/>
      <c r="SFD167" s="4"/>
      <c r="SFE167" s="4"/>
      <c r="SFF167" s="4"/>
      <c r="SFG167" s="4"/>
      <c r="SFH167" s="4"/>
      <c r="SFI167" s="4"/>
      <c r="SFJ167" s="4"/>
      <c r="SFK167" s="4"/>
      <c r="SFL167" s="4"/>
      <c r="SFM167" s="4"/>
      <c r="SFN167" s="4"/>
      <c r="SFO167" s="4"/>
      <c r="SFP167" s="4"/>
      <c r="SFQ167" s="4"/>
      <c r="SFR167" s="4"/>
      <c r="SFS167" s="4"/>
      <c r="SFT167" s="4"/>
      <c r="SFU167" s="4"/>
      <c r="SFV167" s="4"/>
      <c r="SFW167" s="4"/>
      <c r="SFX167" s="4"/>
      <c r="SFY167" s="4"/>
      <c r="SFZ167" s="4"/>
      <c r="SGA167" s="4"/>
      <c r="SGB167" s="4"/>
      <c r="SGC167" s="4"/>
      <c r="SGD167" s="4"/>
      <c r="SGE167" s="4"/>
      <c r="SGF167" s="4"/>
      <c r="SGG167" s="4"/>
      <c r="SGH167" s="4"/>
      <c r="SGI167" s="4"/>
      <c r="SGJ167" s="4"/>
      <c r="SGK167" s="4"/>
      <c r="SGL167" s="4"/>
      <c r="SGM167" s="4"/>
      <c r="SGN167" s="4"/>
      <c r="SGO167" s="4"/>
      <c r="SGP167" s="4"/>
      <c r="SGQ167" s="4"/>
      <c r="SGR167" s="4"/>
      <c r="SGS167" s="4"/>
      <c r="SGT167" s="4"/>
      <c r="SGU167" s="4"/>
      <c r="SGV167" s="4"/>
      <c r="SGW167" s="4"/>
      <c r="SGX167" s="4"/>
      <c r="SGY167" s="4"/>
      <c r="SGZ167" s="4"/>
      <c r="SHA167" s="4"/>
      <c r="SHB167" s="4"/>
      <c r="SHC167" s="4"/>
      <c r="SHD167" s="4"/>
      <c r="SHE167" s="4"/>
      <c r="SHF167" s="4"/>
      <c r="SHG167" s="4"/>
      <c r="SHH167" s="4"/>
      <c r="SHI167" s="4"/>
      <c r="SHJ167" s="4"/>
      <c r="SHK167" s="4"/>
      <c r="SHL167" s="4"/>
      <c r="SHM167" s="4"/>
      <c r="SHN167" s="4"/>
      <c r="SHO167" s="4"/>
      <c r="SHP167" s="4"/>
      <c r="SHQ167" s="4"/>
      <c r="SHR167" s="4"/>
      <c r="SHS167" s="4"/>
      <c r="SHT167" s="4"/>
      <c r="SHU167" s="4"/>
      <c r="SHV167" s="4"/>
      <c r="SHW167" s="4"/>
      <c r="SHX167" s="4"/>
      <c r="SHY167" s="4"/>
      <c r="SHZ167" s="4"/>
      <c r="SIA167" s="4"/>
      <c r="SIB167" s="4"/>
      <c r="SIC167" s="4"/>
      <c r="SID167" s="4"/>
      <c r="SIE167" s="4"/>
      <c r="SIF167" s="4"/>
      <c r="SIG167" s="4"/>
      <c r="SIH167" s="4"/>
      <c r="SII167" s="4"/>
      <c r="SIJ167" s="4"/>
      <c r="SIK167" s="4"/>
      <c r="SIL167" s="4"/>
      <c r="SIM167" s="4"/>
      <c r="SIN167" s="4"/>
      <c r="SIO167" s="4"/>
      <c r="SIP167" s="4"/>
      <c r="SIQ167" s="4"/>
      <c r="SIR167" s="4"/>
      <c r="SIS167" s="4"/>
      <c r="SIT167" s="4"/>
      <c r="SIU167" s="4"/>
      <c r="SIV167" s="4"/>
      <c r="SIW167" s="4"/>
      <c r="SIX167" s="4"/>
      <c r="SIY167" s="4"/>
      <c r="SIZ167" s="4"/>
      <c r="SJA167" s="4"/>
      <c r="SJB167" s="4"/>
      <c r="SJC167" s="4"/>
      <c r="SJD167" s="4"/>
      <c r="SJE167" s="4"/>
      <c r="SJF167" s="4"/>
      <c r="SJG167" s="4"/>
      <c r="SJH167" s="4"/>
      <c r="SJI167" s="4"/>
      <c r="SJJ167" s="4"/>
      <c r="SJK167" s="4"/>
      <c r="SJL167" s="4"/>
      <c r="SJM167" s="4"/>
      <c r="SJN167" s="4"/>
      <c r="SJO167" s="4"/>
      <c r="SJP167" s="4"/>
      <c r="SJQ167" s="4"/>
      <c r="SJR167" s="4"/>
      <c r="SJS167" s="4"/>
      <c r="SJT167" s="4"/>
      <c r="SJU167" s="4"/>
      <c r="SJV167" s="4"/>
      <c r="SJW167" s="4"/>
      <c r="SJX167" s="4"/>
      <c r="SJY167" s="4"/>
      <c r="SJZ167" s="4"/>
      <c r="SKA167" s="4"/>
      <c r="SKB167" s="4"/>
      <c r="SKC167" s="4"/>
      <c r="SKD167" s="4"/>
      <c r="SKE167" s="4"/>
      <c r="SKF167" s="4"/>
      <c r="SKG167" s="4"/>
      <c r="SKH167" s="4"/>
      <c r="SKI167" s="4"/>
      <c r="SKJ167" s="4"/>
      <c r="SKK167" s="4"/>
      <c r="SKL167" s="4"/>
      <c r="SKM167" s="4"/>
      <c r="SKN167" s="4"/>
      <c r="SKO167" s="4"/>
      <c r="SKP167" s="4"/>
      <c r="SKQ167" s="4"/>
      <c r="SKR167" s="4"/>
      <c r="SKS167" s="4"/>
      <c r="SKT167" s="4"/>
      <c r="SKU167" s="4"/>
      <c r="SKV167" s="4"/>
      <c r="SKW167" s="4"/>
      <c r="SKX167" s="4"/>
      <c r="SKY167" s="4"/>
      <c r="SKZ167" s="4"/>
      <c r="SLA167" s="4"/>
      <c r="SLB167" s="4"/>
      <c r="SLC167" s="4"/>
      <c r="SLD167" s="4"/>
      <c r="SLE167" s="4"/>
      <c r="SLF167" s="4"/>
      <c r="SLG167" s="4"/>
      <c r="SLH167" s="4"/>
      <c r="SLI167" s="4"/>
      <c r="SLJ167" s="4"/>
      <c r="SLK167" s="4"/>
      <c r="SLL167" s="4"/>
      <c r="SLM167" s="4"/>
      <c r="SLN167" s="4"/>
      <c r="SLO167" s="4"/>
      <c r="SLP167" s="4"/>
      <c r="SLQ167" s="4"/>
      <c r="SLR167" s="4"/>
      <c r="SLS167" s="4"/>
      <c r="SLT167" s="4"/>
      <c r="SLU167" s="4"/>
      <c r="SLV167" s="4"/>
      <c r="SLW167" s="4"/>
      <c r="SLX167" s="4"/>
      <c r="SLY167" s="4"/>
      <c r="SLZ167" s="4"/>
      <c r="SMA167" s="4"/>
      <c r="SMB167" s="4"/>
      <c r="SMC167" s="4"/>
      <c r="SMD167" s="4"/>
      <c r="SME167" s="4"/>
      <c r="SMF167" s="4"/>
      <c r="SMG167" s="4"/>
      <c r="SMH167" s="4"/>
      <c r="SMI167" s="4"/>
      <c r="SMJ167" s="4"/>
      <c r="SMK167" s="4"/>
      <c r="SML167" s="4"/>
      <c r="SMM167" s="4"/>
      <c r="SMN167" s="4"/>
      <c r="SMO167" s="4"/>
      <c r="SMP167" s="4"/>
      <c r="SMQ167" s="4"/>
      <c r="SMR167" s="4"/>
      <c r="SMS167" s="4"/>
      <c r="SMT167" s="4"/>
      <c r="SMU167" s="4"/>
      <c r="SMV167" s="4"/>
      <c r="SMW167" s="4"/>
      <c r="SMX167" s="4"/>
      <c r="SMY167" s="4"/>
      <c r="SMZ167" s="4"/>
      <c r="SNA167" s="4"/>
      <c r="SNB167" s="4"/>
      <c r="SNC167" s="4"/>
      <c r="SND167" s="4"/>
      <c r="SNE167" s="4"/>
      <c r="SNF167" s="4"/>
      <c r="SNG167" s="4"/>
      <c r="SNH167" s="4"/>
      <c r="SNI167" s="4"/>
      <c r="SNJ167" s="4"/>
      <c r="SNK167" s="4"/>
      <c r="SNL167" s="4"/>
      <c r="SNM167" s="4"/>
      <c r="SNN167" s="4"/>
      <c r="SNO167" s="4"/>
      <c r="SNP167" s="4"/>
      <c r="SNQ167" s="4"/>
      <c r="SNR167" s="4"/>
      <c r="SNS167" s="4"/>
      <c r="SNT167" s="4"/>
      <c r="SNU167" s="4"/>
      <c r="SNV167" s="4"/>
      <c r="SNW167" s="4"/>
      <c r="SNX167" s="4"/>
      <c r="SNY167" s="4"/>
      <c r="SNZ167" s="4"/>
      <c r="SOA167" s="4"/>
      <c r="SOB167" s="4"/>
      <c r="SOC167" s="4"/>
      <c r="SOD167" s="4"/>
      <c r="SOE167" s="4"/>
      <c r="SOF167" s="4"/>
      <c r="SOG167" s="4"/>
      <c r="SOH167" s="4"/>
      <c r="SOI167" s="4"/>
      <c r="SOJ167" s="4"/>
      <c r="SOK167" s="4"/>
      <c r="SOL167" s="4"/>
      <c r="SOM167" s="4"/>
      <c r="SON167" s="4"/>
      <c r="SOO167" s="4"/>
      <c r="SOP167" s="4"/>
      <c r="SOQ167" s="4"/>
      <c r="SOR167" s="4"/>
      <c r="SOS167" s="4"/>
      <c r="SOT167" s="4"/>
      <c r="SOU167" s="4"/>
      <c r="SOV167" s="4"/>
      <c r="SOW167" s="4"/>
      <c r="SOX167" s="4"/>
      <c r="SOY167" s="4"/>
      <c r="SOZ167" s="4"/>
      <c r="SPA167" s="4"/>
      <c r="SPB167" s="4"/>
      <c r="SPC167" s="4"/>
      <c r="SPD167" s="4"/>
      <c r="SPE167" s="4"/>
      <c r="SPF167" s="4"/>
      <c r="SPG167" s="4"/>
      <c r="SPH167" s="4"/>
      <c r="SPI167" s="4"/>
      <c r="SPJ167" s="4"/>
      <c r="SPK167" s="4"/>
      <c r="SPL167" s="4"/>
      <c r="SPM167" s="4"/>
      <c r="SPN167" s="4"/>
      <c r="SPO167" s="4"/>
      <c r="SPP167" s="4"/>
      <c r="SPQ167" s="4"/>
      <c r="SPR167" s="4"/>
      <c r="SPS167" s="4"/>
      <c r="SPT167" s="4"/>
      <c r="SPU167" s="4"/>
      <c r="SPV167" s="4"/>
      <c r="SPW167" s="4"/>
      <c r="SPX167" s="4"/>
      <c r="SPY167" s="4"/>
      <c r="SPZ167" s="4"/>
      <c r="SQA167" s="4"/>
      <c r="SQB167" s="4"/>
      <c r="SQC167" s="4"/>
      <c r="SQD167" s="4"/>
      <c r="SQE167" s="4"/>
      <c r="SQF167" s="4"/>
      <c r="SQG167" s="4"/>
      <c r="SQH167" s="4"/>
      <c r="SQI167" s="4"/>
      <c r="SQJ167" s="4"/>
      <c r="SQK167" s="4"/>
      <c r="SQL167" s="4"/>
      <c r="SQM167" s="4"/>
      <c r="SQN167" s="4"/>
      <c r="SQO167" s="4"/>
      <c r="SQP167" s="4"/>
      <c r="SQQ167" s="4"/>
      <c r="SQR167" s="4"/>
      <c r="SQS167" s="4"/>
      <c r="SQT167" s="4"/>
      <c r="SQU167" s="4"/>
      <c r="SQV167" s="4"/>
      <c r="SQW167" s="4"/>
      <c r="SQX167" s="4"/>
      <c r="SQY167" s="4"/>
      <c r="SQZ167" s="4"/>
      <c r="SRA167" s="4"/>
      <c r="SRB167" s="4"/>
      <c r="SRC167" s="4"/>
      <c r="SRD167" s="4"/>
      <c r="SRE167" s="4"/>
      <c r="SRF167" s="4"/>
      <c r="SRG167" s="4"/>
      <c r="SRH167" s="4"/>
      <c r="SRI167" s="4"/>
      <c r="SRJ167" s="4"/>
      <c r="SRK167" s="4"/>
      <c r="SRL167" s="4"/>
      <c r="SRM167" s="4"/>
      <c r="SRN167" s="4"/>
      <c r="SRO167" s="4"/>
      <c r="SRP167" s="4"/>
      <c r="SRQ167" s="4"/>
      <c r="SRR167" s="4"/>
      <c r="SRS167" s="4"/>
      <c r="SRT167" s="4"/>
      <c r="SRU167" s="4"/>
      <c r="SRV167" s="4"/>
      <c r="SRW167" s="4"/>
      <c r="SRX167" s="4"/>
      <c r="SRY167" s="4"/>
      <c r="SRZ167" s="4"/>
      <c r="SSA167" s="4"/>
      <c r="SSB167" s="4"/>
      <c r="SSC167" s="4"/>
      <c r="SSD167" s="4"/>
      <c r="SSE167" s="4"/>
      <c r="SSF167" s="4"/>
      <c r="SSG167" s="4"/>
      <c r="SSH167" s="4"/>
      <c r="SSI167" s="4"/>
      <c r="SSJ167" s="4"/>
      <c r="SSK167" s="4"/>
      <c r="SSL167" s="4"/>
      <c r="SSM167" s="4"/>
      <c r="SSN167" s="4"/>
      <c r="SSO167" s="4"/>
      <c r="SSP167" s="4"/>
      <c r="SSQ167" s="4"/>
      <c r="SSR167" s="4"/>
      <c r="SSS167" s="4"/>
      <c r="SST167" s="4"/>
      <c r="SSU167" s="4"/>
      <c r="SSV167" s="4"/>
      <c r="SSW167" s="4"/>
      <c r="SSX167" s="4"/>
      <c r="SSY167" s="4"/>
      <c r="SSZ167" s="4"/>
      <c r="STA167" s="4"/>
      <c r="STB167" s="4"/>
      <c r="STC167" s="4"/>
      <c r="STD167" s="4"/>
      <c r="STE167" s="4"/>
      <c r="STF167" s="4"/>
      <c r="STG167" s="4"/>
      <c r="STH167" s="4"/>
      <c r="STI167" s="4"/>
      <c r="STJ167" s="4"/>
      <c r="STK167" s="4"/>
      <c r="STL167" s="4"/>
      <c r="STM167" s="4"/>
      <c r="STN167" s="4"/>
      <c r="STO167" s="4"/>
      <c r="STP167" s="4"/>
      <c r="STQ167" s="4"/>
      <c r="STR167" s="4"/>
      <c r="STS167" s="4"/>
      <c r="STT167" s="4"/>
      <c r="STU167" s="4"/>
      <c r="STV167" s="4"/>
      <c r="STW167" s="4"/>
      <c r="STX167" s="4"/>
      <c r="STY167" s="4"/>
      <c r="STZ167" s="4"/>
      <c r="SUA167" s="4"/>
      <c r="SUB167" s="4"/>
      <c r="SUC167" s="4"/>
      <c r="SUD167" s="4"/>
      <c r="SUE167" s="4"/>
      <c r="SUF167" s="4"/>
      <c r="SUG167" s="4"/>
      <c r="SUH167" s="4"/>
      <c r="SUI167" s="4"/>
      <c r="SUJ167" s="4"/>
      <c r="SUK167" s="4"/>
      <c r="SUL167" s="4"/>
      <c r="SUM167" s="4"/>
      <c r="SUN167" s="4"/>
      <c r="SUO167" s="4"/>
      <c r="SUP167" s="4"/>
      <c r="SUQ167" s="4"/>
      <c r="SUR167" s="4"/>
      <c r="SUS167" s="4"/>
      <c r="SUT167" s="4"/>
      <c r="SUU167" s="4"/>
      <c r="SUV167" s="4"/>
      <c r="SUW167" s="4"/>
      <c r="SUX167" s="4"/>
      <c r="SUY167" s="4"/>
      <c r="SUZ167" s="4"/>
      <c r="SVA167" s="4"/>
      <c r="SVB167" s="4"/>
      <c r="SVC167" s="4"/>
      <c r="SVD167" s="4"/>
      <c r="SVE167" s="4"/>
      <c r="SVF167" s="4"/>
      <c r="SVG167" s="4"/>
      <c r="SVH167" s="4"/>
      <c r="SVI167" s="4"/>
      <c r="SVJ167" s="4"/>
      <c r="SVK167" s="4"/>
      <c r="SVL167" s="4"/>
      <c r="SVM167" s="4"/>
      <c r="SVN167" s="4"/>
      <c r="SVO167" s="4"/>
      <c r="SVP167" s="4"/>
      <c r="SVQ167" s="4"/>
      <c r="SVR167" s="4"/>
      <c r="SVS167" s="4"/>
      <c r="SVT167" s="4"/>
      <c r="SVU167" s="4"/>
      <c r="SVV167" s="4"/>
      <c r="SVW167" s="4"/>
      <c r="SVX167" s="4"/>
      <c r="SVY167" s="4"/>
      <c r="SVZ167" s="4"/>
      <c r="SWA167" s="4"/>
      <c r="SWB167" s="4"/>
      <c r="SWC167" s="4"/>
      <c r="SWD167" s="4"/>
      <c r="SWE167" s="4"/>
      <c r="SWF167" s="4"/>
      <c r="SWG167" s="4"/>
      <c r="SWH167" s="4"/>
      <c r="SWI167" s="4"/>
      <c r="SWJ167" s="4"/>
      <c r="SWK167" s="4"/>
      <c r="SWL167" s="4"/>
      <c r="SWM167" s="4"/>
      <c r="SWN167" s="4"/>
      <c r="SWO167" s="4"/>
      <c r="SWP167" s="4"/>
      <c r="SWQ167" s="4"/>
      <c r="SWR167" s="4"/>
      <c r="SWS167" s="4"/>
      <c r="SWT167" s="4"/>
      <c r="SWU167" s="4"/>
      <c r="SWV167" s="4"/>
      <c r="SWW167" s="4"/>
      <c r="SWX167" s="4"/>
      <c r="SWY167" s="4"/>
      <c r="SWZ167" s="4"/>
      <c r="SXA167" s="4"/>
      <c r="SXB167" s="4"/>
      <c r="SXC167" s="4"/>
      <c r="SXD167" s="4"/>
      <c r="SXE167" s="4"/>
      <c r="SXF167" s="4"/>
      <c r="SXG167" s="4"/>
      <c r="SXH167" s="4"/>
      <c r="SXI167" s="4"/>
      <c r="SXJ167" s="4"/>
      <c r="SXK167" s="4"/>
      <c r="SXL167" s="4"/>
      <c r="SXM167" s="4"/>
      <c r="SXN167" s="4"/>
      <c r="SXO167" s="4"/>
      <c r="SXP167" s="4"/>
      <c r="SXQ167" s="4"/>
      <c r="SXR167" s="4"/>
      <c r="SXS167" s="4"/>
      <c r="SXT167" s="4"/>
      <c r="SXU167" s="4"/>
      <c r="SXV167" s="4"/>
      <c r="SXW167" s="4"/>
      <c r="SXX167" s="4"/>
      <c r="SXY167" s="4"/>
      <c r="SXZ167" s="4"/>
      <c r="SYA167" s="4"/>
      <c r="SYB167" s="4"/>
      <c r="SYC167" s="4"/>
      <c r="SYD167" s="4"/>
      <c r="SYE167" s="4"/>
      <c r="SYF167" s="4"/>
      <c r="SYG167" s="4"/>
      <c r="SYH167" s="4"/>
      <c r="SYI167" s="4"/>
      <c r="SYJ167" s="4"/>
      <c r="SYK167" s="4"/>
      <c r="SYL167" s="4"/>
      <c r="SYM167" s="4"/>
      <c r="SYN167" s="4"/>
      <c r="SYO167" s="4"/>
      <c r="SYP167" s="4"/>
      <c r="SYQ167" s="4"/>
      <c r="SYR167" s="4"/>
      <c r="SYS167" s="4"/>
      <c r="SYT167" s="4"/>
      <c r="SYU167" s="4"/>
      <c r="SYV167" s="4"/>
      <c r="SYW167" s="4"/>
      <c r="SYX167" s="4"/>
      <c r="SYY167" s="4"/>
      <c r="SYZ167" s="4"/>
      <c r="SZA167" s="4"/>
      <c r="SZB167" s="4"/>
      <c r="SZC167" s="4"/>
      <c r="SZD167" s="4"/>
      <c r="SZE167" s="4"/>
      <c r="SZF167" s="4"/>
      <c r="SZG167" s="4"/>
      <c r="SZH167" s="4"/>
      <c r="SZI167" s="4"/>
      <c r="SZJ167" s="4"/>
      <c r="SZK167" s="4"/>
      <c r="SZL167" s="4"/>
      <c r="SZM167" s="4"/>
      <c r="SZN167" s="4"/>
      <c r="SZO167" s="4"/>
      <c r="SZP167" s="4"/>
      <c r="SZQ167" s="4"/>
      <c r="SZR167" s="4"/>
      <c r="SZS167" s="4"/>
      <c r="SZT167" s="4"/>
      <c r="SZU167" s="4"/>
      <c r="SZV167" s="4"/>
      <c r="SZW167" s="4"/>
      <c r="SZX167" s="4"/>
      <c r="SZY167" s="4"/>
      <c r="SZZ167" s="4"/>
      <c r="TAA167" s="4"/>
      <c r="TAB167" s="4"/>
      <c r="TAC167" s="4"/>
      <c r="TAD167" s="4"/>
      <c r="TAE167" s="4"/>
      <c r="TAF167" s="4"/>
      <c r="TAG167" s="4"/>
      <c r="TAH167" s="4"/>
      <c r="TAI167" s="4"/>
      <c r="TAJ167" s="4"/>
      <c r="TAK167" s="4"/>
      <c r="TAL167" s="4"/>
      <c r="TAM167" s="4"/>
      <c r="TAN167" s="4"/>
      <c r="TAO167" s="4"/>
      <c r="TAP167" s="4"/>
      <c r="TAQ167" s="4"/>
      <c r="TAR167" s="4"/>
      <c r="TAS167" s="4"/>
      <c r="TAT167" s="4"/>
      <c r="TAU167" s="4"/>
      <c r="TAV167" s="4"/>
      <c r="TAW167" s="4"/>
      <c r="TAX167" s="4"/>
      <c r="TAY167" s="4"/>
      <c r="TAZ167" s="4"/>
      <c r="TBA167" s="4"/>
      <c r="TBB167" s="4"/>
      <c r="TBC167" s="4"/>
      <c r="TBD167" s="4"/>
      <c r="TBE167" s="4"/>
      <c r="TBF167" s="4"/>
      <c r="TBG167" s="4"/>
      <c r="TBH167" s="4"/>
      <c r="TBI167" s="4"/>
      <c r="TBJ167" s="4"/>
      <c r="TBK167" s="4"/>
      <c r="TBL167" s="4"/>
      <c r="TBM167" s="4"/>
      <c r="TBN167" s="4"/>
      <c r="TBO167" s="4"/>
      <c r="TBP167" s="4"/>
      <c r="TBQ167" s="4"/>
      <c r="TBR167" s="4"/>
      <c r="TBS167" s="4"/>
      <c r="TBT167" s="4"/>
      <c r="TBU167" s="4"/>
      <c r="TBV167" s="4"/>
      <c r="TBW167" s="4"/>
      <c r="TBX167" s="4"/>
      <c r="TBY167" s="4"/>
      <c r="TBZ167" s="4"/>
      <c r="TCA167" s="4"/>
      <c r="TCB167" s="4"/>
      <c r="TCC167" s="4"/>
      <c r="TCD167" s="4"/>
      <c r="TCE167" s="4"/>
      <c r="TCF167" s="4"/>
      <c r="TCG167" s="4"/>
      <c r="TCH167" s="4"/>
      <c r="TCI167" s="4"/>
      <c r="TCJ167" s="4"/>
      <c r="TCK167" s="4"/>
      <c r="TCL167" s="4"/>
      <c r="TCM167" s="4"/>
      <c r="TCN167" s="4"/>
      <c r="TCO167" s="4"/>
      <c r="TCP167" s="4"/>
      <c r="TCQ167" s="4"/>
      <c r="TCR167" s="4"/>
      <c r="TCS167" s="4"/>
      <c r="TCT167" s="4"/>
      <c r="TCU167" s="4"/>
      <c r="TCV167" s="4"/>
      <c r="TCW167" s="4"/>
      <c r="TCX167" s="4"/>
      <c r="TCY167" s="4"/>
      <c r="TCZ167" s="4"/>
      <c r="TDA167" s="4"/>
      <c r="TDB167" s="4"/>
      <c r="TDC167" s="4"/>
      <c r="TDD167" s="4"/>
      <c r="TDE167" s="4"/>
      <c r="TDF167" s="4"/>
      <c r="TDG167" s="4"/>
      <c r="TDH167" s="4"/>
      <c r="TDI167" s="4"/>
      <c r="TDJ167" s="4"/>
      <c r="TDK167" s="4"/>
      <c r="TDL167" s="4"/>
      <c r="TDM167" s="4"/>
      <c r="TDN167" s="4"/>
      <c r="TDO167" s="4"/>
      <c r="TDP167" s="4"/>
      <c r="TDQ167" s="4"/>
      <c r="TDR167" s="4"/>
      <c r="TDS167" s="4"/>
      <c r="TDT167" s="4"/>
      <c r="TDU167" s="4"/>
      <c r="TDV167" s="4"/>
      <c r="TDW167" s="4"/>
      <c r="TDX167" s="4"/>
      <c r="TDY167" s="4"/>
      <c r="TDZ167" s="4"/>
      <c r="TEA167" s="4"/>
      <c r="TEB167" s="4"/>
      <c r="TEC167" s="4"/>
      <c r="TED167" s="4"/>
      <c r="TEE167" s="4"/>
      <c r="TEF167" s="4"/>
      <c r="TEG167" s="4"/>
      <c r="TEH167" s="4"/>
      <c r="TEI167" s="4"/>
      <c r="TEJ167" s="4"/>
      <c r="TEK167" s="4"/>
      <c r="TEL167" s="4"/>
      <c r="TEM167" s="4"/>
      <c r="TEN167" s="4"/>
      <c r="TEO167" s="4"/>
      <c r="TEP167" s="4"/>
      <c r="TEQ167" s="4"/>
      <c r="TER167" s="4"/>
      <c r="TES167" s="4"/>
      <c r="TET167" s="4"/>
      <c r="TEU167" s="4"/>
      <c r="TEV167" s="4"/>
      <c r="TEW167" s="4"/>
      <c r="TEX167" s="4"/>
      <c r="TEY167" s="4"/>
      <c r="TEZ167" s="4"/>
      <c r="TFA167" s="4"/>
      <c r="TFB167" s="4"/>
      <c r="TFC167" s="4"/>
      <c r="TFD167" s="4"/>
      <c r="TFE167" s="4"/>
      <c r="TFF167" s="4"/>
      <c r="TFG167" s="4"/>
      <c r="TFH167" s="4"/>
      <c r="TFI167" s="4"/>
      <c r="TFJ167" s="4"/>
      <c r="TFK167" s="4"/>
      <c r="TFL167" s="4"/>
      <c r="TFM167" s="4"/>
      <c r="TFN167" s="4"/>
      <c r="TFO167" s="4"/>
      <c r="TFP167" s="4"/>
      <c r="TFQ167" s="4"/>
      <c r="TFR167" s="4"/>
      <c r="TFS167" s="4"/>
      <c r="TFT167" s="4"/>
      <c r="TFU167" s="4"/>
      <c r="TFV167" s="4"/>
      <c r="TFW167" s="4"/>
      <c r="TFX167" s="4"/>
      <c r="TFY167" s="4"/>
      <c r="TFZ167" s="4"/>
      <c r="TGA167" s="4"/>
      <c r="TGB167" s="4"/>
      <c r="TGC167" s="4"/>
      <c r="TGD167" s="4"/>
      <c r="TGE167" s="4"/>
      <c r="TGF167" s="4"/>
      <c r="TGG167" s="4"/>
      <c r="TGH167" s="4"/>
      <c r="TGI167" s="4"/>
      <c r="TGJ167" s="4"/>
      <c r="TGK167" s="4"/>
      <c r="TGL167" s="4"/>
      <c r="TGM167" s="4"/>
      <c r="TGN167" s="4"/>
      <c r="TGO167" s="4"/>
      <c r="TGP167" s="4"/>
      <c r="TGQ167" s="4"/>
      <c r="TGR167" s="4"/>
      <c r="TGS167" s="4"/>
      <c r="TGT167" s="4"/>
      <c r="TGU167" s="4"/>
      <c r="TGV167" s="4"/>
      <c r="TGW167" s="4"/>
      <c r="TGX167" s="4"/>
      <c r="TGY167" s="4"/>
      <c r="TGZ167" s="4"/>
      <c r="THA167" s="4"/>
      <c r="THB167" s="4"/>
      <c r="THC167" s="4"/>
      <c r="THD167" s="4"/>
      <c r="THE167" s="4"/>
      <c r="THF167" s="4"/>
      <c r="THG167" s="4"/>
      <c r="THH167" s="4"/>
      <c r="THI167" s="4"/>
      <c r="THJ167" s="4"/>
      <c r="THK167" s="4"/>
      <c r="THL167" s="4"/>
      <c r="THM167" s="4"/>
      <c r="THN167" s="4"/>
      <c r="THO167" s="4"/>
      <c r="THP167" s="4"/>
      <c r="THQ167" s="4"/>
      <c r="THR167" s="4"/>
      <c r="THS167" s="4"/>
      <c r="THT167" s="4"/>
      <c r="THU167" s="4"/>
      <c r="THV167" s="4"/>
      <c r="THW167" s="4"/>
      <c r="THX167" s="4"/>
      <c r="THY167" s="4"/>
      <c r="THZ167" s="4"/>
      <c r="TIA167" s="4"/>
      <c r="TIB167" s="4"/>
      <c r="TIC167" s="4"/>
      <c r="TID167" s="4"/>
      <c r="TIE167" s="4"/>
      <c r="TIF167" s="4"/>
      <c r="TIG167" s="4"/>
      <c r="TIH167" s="4"/>
      <c r="TII167" s="4"/>
      <c r="TIJ167" s="4"/>
      <c r="TIK167" s="4"/>
      <c r="TIL167" s="4"/>
      <c r="TIM167" s="4"/>
      <c r="TIN167" s="4"/>
      <c r="TIO167" s="4"/>
      <c r="TIP167" s="4"/>
      <c r="TIQ167" s="4"/>
      <c r="TIR167" s="4"/>
      <c r="TIS167" s="4"/>
      <c r="TIT167" s="4"/>
      <c r="TIU167" s="4"/>
      <c r="TIV167" s="4"/>
      <c r="TIW167" s="4"/>
      <c r="TIX167" s="4"/>
      <c r="TIY167" s="4"/>
      <c r="TIZ167" s="4"/>
      <c r="TJA167" s="4"/>
      <c r="TJB167" s="4"/>
      <c r="TJC167" s="4"/>
      <c r="TJD167" s="4"/>
      <c r="TJE167" s="4"/>
      <c r="TJF167" s="4"/>
      <c r="TJG167" s="4"/>
      <c r="TJH167" s="4"/>
      <c r="TJI167" s="4"/>
      <c r="TJJ167" s="4"/>
      <c r="TJK167" s="4"/>
      <c r="TJL167" s="4"/>
      <c r="TJM167" s="4"/>
      <c r="TJN167" s="4"/>
      <c r="TJO167" s="4"/>
      <c r="TJP167" s="4"/>
      <c r="TJQ167" s="4"/>
      <c r="TJR167" s="4"/>
      <c r="TJS167" s="4"/>
      <c r="TJT167" s="4"/>
      <c r="TJU167" s="4"/>
      <c r="TJV167" s="4"/>
      <c r="TJW167" s="4"/>
      <c r="TJX167" s="4"/>
      <c r="TJY167" s="4"/>
      <c r="TJZ167" s="4"/>
      <c r="TKA167" s="4"/>
      <c r="TKB167" s="4"/>
      <c r="TKC167" s="4"/>
      <c r="TKD167" s="4"/>
      <c r="TKE167" s="4"/>
      <c r="TKF167" s="4"/>
      <c r="TKG167" s="4"/>
      <c r="TKH167" s="4"/>
      <c r="TKI167" s="4"/>
      <c r="TKJ167" s="4"/>
      <c r="TKK167" s="4"/>
      <c r="TKL167" s="4"/>
      <c r="TKM167" s="4"/>
      <c r="TKN167" s="4"/>
      <c r="TKO167" s="4"/>
      <c r="TKP167" s="4"/>
      <c r="TKQ167" s="4"/>
      <c r="TKR167" s="4"/>
      <c r="TKS167" s="4"/>
      <c r="TKT167" s="4"/>
      <c r="TKU167" s="4"/>
      <c r="TKV167" s="4"/>
      <c r="TKW167" s="4"/>
      <c r="TKX167" s="4"/>
      <c r="TKY167" s="4"/>
      <c r="TKZ167" s="4"/>
      <c r="TLA167" s="4"/>
      <c r="TLB167" s="4"/>
      <c r="TLC167" s="4"/>
      <c r="TLD167" s="4"/>
      <c r="TLE167" s="4"/>
      <c r="TLF167" s="4"/>
      <c r="TLG167" s="4"/>
      <c r="TLH167" s="4"/>
      <c r="TLI167" s="4"/>
      <c r="TLJ167" s="4"/>
      <c r="TLK167" s="4"/>
      <c r="TLL167" s="4"/>
      <c r="TLM167" s="4"/>
      <c r="TLN167" s="4"/>
      <c r="TLO167" s="4"/>
      <c r="TLP167" s="4"/>
      <c r="TLQ167" s="4"/>
      <c r="TLR167" s="4"/>
      <c r="TLS167" s="4"/>
      <c r="TLT167" s="4"/>
      <c r="TLU167" s="4"/>
      <c r="TLV167" s="4"/>
      <c r="TLW167" s="4"/>
      <c r="TLX167" s="4"/>
      <c r="TLY167" s="4"/>
      <c r="TLZ167" s="4"/>
      <c r="TMA167" s="4"/>
      <c r="TMB167" s="4"/>
      <c r="TMC167" s="4"/>
      <c r="TMD167" s="4"/>
      <c r="TME167" s="4"/>
      <c r="TMF167" s="4"/>
      <c r="TMG167" s="4"/>
      <c r="TMH167" s="4"/>
      <c r="TMI167" s="4"/>
      <c r="TMJ167" s="4"/>
      <c r="TMK167" s="4"/>
      <c r="TML167" s="4"/>
      <c r="TMM167" s="4"/>
      <c r="TMN167" s="4"/>
      <c r="TMO167" s="4"/>
      <c r="TMP167" s="4"/>
      <c r="TMQ167" s="4"/>
      <c r="TMR167" s="4"/>
      <c r="TMS167" s="4"/>
      <c r="TMT167" s="4"/>
      <c r="TMU167" s="4"/>
      <c r="TMV167" s="4"/>
      <c r="TMW167" s="4"/>
      <c r="TMX167" s="4"/>
      <c r="TMY167" s="4"/>
      <c r="TMZ167" s="4"/>
      <c r="TNA167" s="4"/>
      <c r="TNB167" s="4"/>
      <c r="TNC167" s="4"/>
      <c r="TND167" s="4"/>
      <c r="TNE167" s="4"/>
      <c r="TNF167" s="4"/>
      <c r="TNG167" s="4"/>
      <c r="TNH167" s="4"/>
      <c r="TNI167" s="4"/>
      <c r="TNJ167" s="4"/>
      <c r="TNK167" s="4"/>
      <c r="TNL167" s="4"/>
      <c r="TNM167" s="4"/>
      <c r="TNN167" s="4"/>
      <c r="TNO167" s="4"/>
      <c r="TNP167" s="4"/>
      <c r="TNQ167" s="4"/>
      <c r="TNR167" s="4"/>
      <c r="TNS167" s="4"/>
      <c r="TNT167" s="4"/>
      <c r="TNU167" s="4"/>
      <c r="TNV167" s="4"/>
      <c r="TNW167" s="4"/>
      <c r="TNX167" s="4"/>
      <c r="TNY167" s="4"/>
      <c r="TNZ167" s="4"/>
      <c r="TOA167" s="4"/>
      <c r="TOB167" s="4"/>
      <c r="TOC167" s="4"/>
      <c r="TOD167" s="4"/>
      <c r="TOE167" s="4"/>
      <c r="TOF167" s="4"/>
      <c r="TOG167" s="4"/>
      <c r="TOH167" s="4"/>
      <c r="TOI167" s="4"/>
      <c r="TOJ167" s="4"/>
      <c r="TOK167" s="4"/>
      <c r="TOL167" s="4"/>
      <c r="TOM167" s="4"/>
      <c r="TON167" s="4"/>
      <c r="TOO167" s="4"/>
      <c r="TOP167" s="4"/>
      <c r="TOQ167" s="4"/>
      <c r="TOR167" s="4"/>
      <c r="TOS167" s="4"/>
      <c r="TOT167" s="4"/>
      <c r="TOU167" s="4"/>
      <c r="TOV167" s="4"/>
      <c r="TOW167" s="4"/>
      <c r="TOX167" s="4"/>
      <c r="TOY167" s="4"/>
      <c r="TOZ167" s="4"/>
      <c r="TPA167" s="4"/>
      <c r="TPB167" s="4"/>
      <c r="TPC167" s="4"/>
      <c r="TPD167" s="4"/>
      <c r="TPE167" s="4"/>
      <c r="TPF167" s="4"/>
      <c r="TPG167" s="4"/>
      <c r="TPH167" s="4"/>
      <c r="TPI167" s="4"/>
      <c r="TPJ167" s="4"/>
      <c r="TPK167" s="4"/>
      <c r="TPL167" s="4"/>
      <c r="TPM167" s="4"/>
      <c r="TPN167" s="4"/>
      <c r="TPO167" s="4"/>
      <c r="TPP167" s="4"/>
      <c r="TPQ167" s="4"/>
      <c r="TPR167" s="4"/>
      <c r="TPS167" s="4"/>
      <c r="TPT167" s="4"/>
      <c r="TPU167" s="4"/>
      <c r="TPV167" s="4"/>
      <c r="TPW167" s="4"/>
      <c r="TPX167" s="4"/>
      <c r="TPY167" s="4"/>
      <c r="TPZ167" s="4"/>
      <c r="TQA167" s="4"/>
      <c r="TQB167" s="4"/>
      <c r="TQC167" s="4"/>
      <c r="TQD167" s="4"/>
      <c r="TQE167" s="4"/>
      <c r="TQF167" s="4"/>
      <c r="TQG167" s="4"/>
      <c r="TQH167" s="4"/>
      <c r="TQI167" s="4"/>
      <c r="TQJ167" s="4"/>
      <c r="TQK167" s="4"/>
      <c r="TQL167" s="4"/>
      <c r="TQM167" s="4"/>
      <c r="TQN167" s="4"/>
      <c r="TQO167" s="4"/>
      <c r="TQP167" s="4"/>
      <c r="TQQ167" s="4"/>
      <c r="TQR167" s="4"/>
      <c r="TQS167" s="4"/>
      <c r="TQT167" s="4"/>
      <c r="TQU167" s="4"/>
      <c r="TQV167" s="4"/>
      <c r="TQW167" s="4"/>
      <c r="TQX167" s="4"/>
      <c r="TQY167" s="4"/>
      <c r="TQZ167" s="4"/>
      <c r="TRA167" s="4"/>
      <c r="TRB167" s="4"/>
      <c r="TRC167" s="4"/>
      <c r="TRD167" s="4"/>
      <c r="TRE167" s="4"/>
      <c r="TRF167" s="4"/>
      <c r="TRG167" s="4"/>
      <c r="TRH167" s="4"/>
      <c r="TRI167" s="4"/>
      <c r="TRJ167" s="4"/>
      <c r="TRK167" s="4"/>
      <c r="TRL167" s="4"/>
      <c r="TRM167" s="4"/>
      <c r="TRN167" s="4"/>
      <c r="TRO167" s="4"/>
      <c r="TRP167" s="4"/>
      <c r="TRQ167" s="4"/>
      <c r="TRR167" s="4"/>
      <c r="TRS167" s="4"/>
      <c r="TRT167" s="4"/>
      <c r="TRU167" s="4"/>
      <c r="TRV167" s="4"/>
      <c r="TRW167" s="4"/>
      <c r="TRX167" s="4"/>
      <c r="TRY167" s="4"/>
      <c r="TRZ167" s="4"/>
      <c r="TSA167" s="4"/>
      <c r="TSB167" s="4"/>
      <c r="TSC167" s="4"/>
      <c r="TSD167" s="4"/>
      <c r="TSE167" s="4"/>
      <c r="TSF167" s="4"/>
      <c r="TSG167" s="4"/>
      <c r="TSH167" s="4"/>
      <c r="TSI167" s="4"/>
      <c r="TSJ167" s="4"/>
      <c r="TSK167" s="4"/>
      <c r="TSL167" s="4"/>
      <c r="TSM167" s="4"/>
      <c r="TSN167" s="4"/>
      <c r="TSO167" s="4"/>
      <c r="TSP167" s="4"/>
      <c r="TSQ167" s="4"/>
      <c r="TSR167" s="4"/>
      <c r="TSS167" s="4"/>
      <c r="TST167" s="4"/>
      <c r="TSU167" s="4"/>
      <c r="TSV167" s="4"/>
      <c r="TSW167" s="4"/>
      <c r="TSX167" s="4"/>
      <c r="TSY167" s="4"/>
      <c r="TSZ167" s="4"/>
      <c r="TTA167" s="4"/>
      <c r="TTB167" s="4"/>
      <c r="TTC167" s="4"/>
      <c r="TTD167" s="4"/>
      <c r="TTE167" s="4"/>
      <c r="TTF167" s="4"/>
      <c r="TTG167" s="4"/>
      <c r="TTH167" s="4"/>
      <c r="TTI167" s="4"/>
      <c r="TTJ167" s="4"/>
      <c r="TTK167" s="4"/>
      <c r="TTL167" s="4"/>
      <c r="TTM167" s="4"/>
      <c r="TTN167" s="4"/>
      <c r="TTO167" s="4"/>
      <c r="TTP167" s="4"/>
      <c r="TTQ167" s="4"/>
      <c r="TTR167" s="4"/>
      <c r="TTS167" s="4"/>
      <c r="TTT167" s="4"/>
      <c r="TTU167" s="4"/>
      <c r="TTV167" s="4"/>
      <c r="TTW167" s="4"/>
      <c r="TTX167" s="4"/>
      <c r="TTY167" s="4"/>
      <c r="TTZ167" s="4"/>
      <c r="TUA167" s="4"/>
      <c r="TUB167" s="4"/>
      <c r="TUC167" s="4"/>
      <c r="TUD167" s="4"/>
      <c r="TUE167" s="4"/>
      <c r="TUF167" s="4"/>
      <c r="TUG167" s="4"/>
      <c r="TUH167" s="4"/>
      <c r="TUI167" s="4"/>
      <c r="TUJ167" s="4"/>
      <c r="TUK167" s="4"/>
      <c r="TUL167" s="4"/>
      <c r="TUM167" s="4"/>
      <c r="TUN167" s="4"/>
      <c r="TUO167" s="4"/>
      <c r="TUP167" s="4"/>
      <c r="TUQ167" s="4"/>
      <c r="TUR167" s="4"/>
      <c r="TUS167" s="4"/>
      <c r="TUT167" s="4"/>
      <c r="TUU167" s="4"/>
      <c r="TUV167" s="4"/>
      <c r="TUW167" s="4"/>
      <c r="TUX167" s="4"/>
      <c r="TUY167" s="4"/>
      <c r="TUZ167" s="4"/>
      <c r="TVA167" s="4"/>
      <c r="TVB167" s="4"/>
      <c r="TVC167" s="4"/>
      <c r="TVD167" s="4"/>
      <c r="TVE167" s="4"/>
      <c r="TVF167" s="4"/>
      <c r="TVG167" s="4"/>
      <c r="TVH167" s="4"/>
      <c r="TVI167" s="4"/>
      <c r="TVJ167" s="4"/>
      <c r="TVK167" s="4"/>
      <c r="TVL167" s="4"/>
      <c r="TVM167" s="4"/>
      <c r="TVN167" s="4"/>
      <c r="TVO167" s="4"/>
      <c r="TVP167" s="4"/>
      <c r="TVQ167" s="4"/>
      <c r="TVR167" s="4"/>
      <c r="TVS167" s="4"/>
      <c r="TVT167" s="4"/>
      <c r="TVU167" s="4"/>
      <c r="TVV167" s="4"/>
      <c r="TVW167" s="4"/>
      <c r="TVX167" s="4"/>
      <c r="TVY167" s="4"/>
      <c r="TVZ167" s="4"/>
      <c r="TWA167" s="4"/>
      <c r="TWB167" s="4"/>
      <c r="TWC167" s="4"/>
      <c r="TWD167" s="4"/>
      <c r="TWE167" s="4"/>
      <c r="TWF167" s="4"/>
      <c r="TWG167" s="4"/>
      <c r="TWH167" s="4"/>
      <c r="TWI167" s="4"/>
      <c r="TWJ167" s="4"/>
      <c r="TWK167" s="4"/>
      <c r="TWL167" s="4"/>
      <c r="TWM167" s="4"/>
      <c r="TWN167" s="4"/>
      <c r="TWO167" s="4"/>
      <c r="TWP167" s="4"/>
      <c r="TWQ167" s="4"/>
      <c r="TWR167" s="4"/>
      <c r="TWS167" s="4"/>
      <c r="TWT167" s="4"/>
      <c r="TWU167" s="4"/>
      <c r="TWV167" s="4"/>
      <c r="TWW167" s="4"/>
      <c r="TWX167" s="4"/>
      <c r="TWY167" s="4"/>
      <c r="TWZ167" s="4"/>
      <c r="TXA167" s="4"/>
      <c r="TXB167" s="4"/>
      <c r="TXC167" s="4"/>
      <c r="TXD167" s="4"/>
      <c r="TXE167" s="4"/>
      <c r="TXF167" s="4"/>
      <c r="TXG167" s="4"/>
      <c r="TXH167" s="4"/>
      <c r="TXI167" s="4"/>
      <c r="TXJ167" s="4"/>
      <c r="TXK167" s="4"/>
      <c r="TXL167" s="4"/>
      <c r="TXM167" s="4"/>
      <c r="TXN167" s="4"/>
      <c r="TXO167" s="4"/>
      <c r="TXP167" s="4"/>
      <c r="TXQ167" s="4"/>
      <c r="TXR167" s="4"/>
      <c r="TXS167" s="4"/>
      <c r="TXT167" s="4"/>
      <c r="TXU167" s="4"/>
      <c r="TXV167" s="4"/>
      <c r="TXW167" s="4"/>
      <c r="TXX167" s="4"/>
      <c r="TXY167" s="4"/>
      <c r="TXZ167" s="4"/>
      <c r="TYA167" s="4"/>
      <c r="TYB167" s="4"/>
      <c r="TYC167" s="4"/>
      <c r="TYD167" s="4"/>
      <c r="TYE167" s="4"/>
      <c r="TYF167" s="4"/>
      <c r="TYG167" s="4"/>
      <c r="TYH167" s="4"/>
      <c r="TYI167" s="4"/>
      <c r="TYJ167" s="4"/>
      <c r="TYK167" s="4"/>
      <c r="TYL167" s="4"/>
      <c r="TYM167" s="4"/>
      <c r="TYN167" s="4"/>
      <c r="TYO167" s="4"/>
      <c r="TYP167" s="4"/>
      <c r="TYQ167" s="4"/>
      <c r="TYR167" s="4"/>
      <c r="TYS167" s="4"/>
      <c r="TYT167" s="4"/>
      <c r="TYU167" s="4"/>
      <c r="TYV167" s="4"/>
      <c r="TYW167" s="4"/>
      <c r="TYX167" s="4"/>
      <c r="TYY167" s="4"/>
      <c r="TYZ167" s="4"/>
      <c r="TZA167" s="4"/>
      <c r="TZB167" s="4"/>
      <c r="TZC167" s="4"/>
      <c r="TZD167" s="4"/>
      <c r="TZE167" s="4"/>
      <c r="TZF167" s="4"/>
      <c r="TZG167" s="4"/>
      <c r="TZH167" s="4"/>
      <c r="TZI167" s="4"/>
      <c r="TZJ167" s="4"/>
      <c r="TZK167" s="4"/>
      <c r="TZL167" s="4"/>
      <c r="TZM167" s="4"/>
      <c r="TZN167" s="4"/>
      <c r="TZO167" s="4"/>
      <c r="TZP167" s="4"/>
      <c r="TZQ167" s="4"/>
      <c r="TZR167" s="4"/>
      <c r="TZS167" s="4"/>
      <c r="TZT167" s="4"/>
      <c r="TZU167" s="4"/>
      <c r="TZV167" s="4"/>
      <c r="TZW167" s="4"/>
      <c r="TZX167" s="4"/>
      <c r="TZY167" s="4"/>
      <c r="TZZ167" s="4"/>
      <c r="UAA167" s="4"/>
      <c r="UAB167" s="4"/>
      <c r="UAC167" s="4"/>
      <c r="UAD167" s="4"/>
      <c r="UAE167" s="4"/>
      <c r="UAF167" s="4"/>
      <c r="UAG167" s="4"/>
      <c r="UAH167" s="4"/>
      <c r="UAI167" s="4"/>
      <c r="UAJ167" s="4"/>
      <c r="UAK167" s="4"/>
      <c r="UAL167" s="4"/>
      <c r="UAM167" s="4"/>
      <c r="UAN167" s="4"/>
      <c r="UAO167" s="4"/>
      <c r="UAP167" s="4"/>
      <c r="UAQ167" s="4"/>
      <c r="UAR167" s="4"/>
      <c r="UAS167" s="4"/>
      <c r="UAT167" s="4"/>
      <c r="UAU167" s="4"/>
      <c r="UAV167" s="4"/>
      <c r="UAW167" s="4"/>
      <c r="UAX167" s="4"/>
      <c r="UAY167" s="4"/>
      <c r="UAZ167" s="4"/>
      <c r="UBA167" s="4"/>
      <c r="UBB167" s="4"/>
      <c r="UBC167" s="4"/>
      <c r="UBD167" s="4"/>
      <c r="UBE167" s="4"/>
      <c r="UBF167" s="4"/>
      <c r="UBG167" s="4"/>
      <c r="UBH167" s="4"/>
      <c r="UBI167" s="4"/>
      <c r="UBJ167" s="4"/>
      <c r="UBK167" s="4"/>
      <c r="UBL167" s="4"/>
      <c r="UBM167" s="4"/>
      <c r="UBN167" s="4"/>
      <c r="UBO167" s="4"/>
      <c r="UBP167" s="4"/>
      <c r="UBQ167" s="4"/>
      <c r="UBR167" s="4"/>
      <c r="UBS167" s="4"/>
      <c r="UBT167" s="4"/>
      <c r="UBU167" s="4"/>
      <c r="UBV167" s="4"/>
      <c r="UBW167" s="4"/>
      <c r="UBX167" s="4"/>
      <c r="UBY167" s="4"/>
      <c r="UBZ167" s="4"/>
      <c r="UCA167" s="4"/>
      <c r="UCB167" s="4"/>
      <c r="UCC167" s="4"/>
      <c r="UCD167" s="4"/>
      <c r="UCE167" s="4"/>
      <c r="UCF167" s="4"/>
      <c r="UCG167" s="4"/>
      <c r="UCH167" s="4"/>
      <c r="UCI167" s="4"/>
      <c r="UCJ167" s="4"/>
      <c r="UCK167" s="4"/>
      <c r="UCL167" s="4"/>
      <c r="UCM167" s="4"/>
      <c r="UCN167" s="4"/>
      <c r="UCO167" s="4"/>
      <c r="UCP167" s="4"/>
      <c r="UCQ167" s="4"/>
      <c r="UCR167" s="4"/>
      <c r="UCS167" s="4"/>
      <c r="UCT167" s="4"/>
      <c r="UCU167" s="4"/>
      <c r="UCV167" s="4"/>
      <c r="UCW167" s="4"/>
      <c r="UCX167" s="4"/>
      <c r="UCY167" s="4"/>
      <c r="UCZ167" s="4"/>
      <c r="UDA167" s="4"/>
      <c r="UDB167" s="4"/>
      <c r="UDC167" s="4"/>
      <c r="UDD167" s="4"/>
      <c r="UDE167" s="4"/>
      <c r="UDF167" s="4"/>
      <c r="UDG167" s="4"/>
      <c r="UDH167" s="4"/>
      <c r="UDI167" s="4"/>
      <c r="UDJ167" s="4"/>
      <c r="UDK167" s="4"/>
      <c r="UDL167" s="4"/>
      <c r="UDM167" s="4"/>
      <c r="UDN167" s="4"/>
      <c r="UDO167" s="4"/>
      <c r="UDP167" s="4"/>
      <c r="UDQ167" s="4"/>
      <c r="UDR167" s="4"/>
      <c r="UDS167" s="4"/>
      <c r="UDT167" s="4"/>
      <c r="UDU167" s="4"/>
      <c r="UDV167" s="4"/>
      <c r="UDW167" s="4"/>
      <c r="UDX167" s="4"/>
      <c r="UDY167" s="4"/>
      <c r="UDZ167" s="4"/>
      <c r="UEA167" s="4"/>
      <c r="UEB167" s="4"/>
      <c r="UEC167" s="4"/>
      <c r="UED167" s="4"/>
      <c r="UEE167" s="4"/>
      <c r="UEF167" s="4"/>
      <c r="UEG167" s="4"/>
      <c r="UEH167" s="4"/>
      <c r="UEI167" s="4"/>
      <c r="UEJ167" s="4"/>
      <c r="UEK167" s="4"/>
      <c r="UEL167" s="4"/>
      <c r="UEM167" s="4"/>
      <c r="UEN167" s="4"/>
      <c r="UEO167" s="4"/>
      <c r="UEP167" s="4"/>
      <c r="UEQ167" s="4"/>
      <c r="UER167" s="4"/>
      <c r="UES167" s="4"/>
      <c r="UET167" s="4"/>
      <c r="UEU167" s="4"/>
      <c r="UEV167" s="4"/>
      <c r="UEW167" s="4"/>
      <c r="UEX167" s="4"/>
      <c r="UEY167" s="4"/>
      <c r="UEZ167" s="4"/>
      <c r="UFA167" s="4"/>
      <c r="UFB167" s="4"/>
      <c r="UFC167" s="4"/>
      <c r="UFD167" s="4"/>
      <c r="UFE167" s="4"/>
      <c r="UFF167" s="4"/>
      <c r="UFG167" s="4"/>
      <c r="UFH167" s="4"/>
      <c r="UFI167" s="4"/>
      <c r="UFJ167" s="4"/>
      <c r="UFK167" s="4"/>
      <c r="UFL167" s="4"/>
      <c r="UFM167" s="4"/>
      <c r="UFN167" s="4"/>
      <c r="UFO167" s="4"/>
      <c r="UFP167" s="4"/>
      <c r="UFQ167" s="4"/>
      <c r="UFR167" s="4"/>
      <c r="UFS167" s="4"/>
      <c r="UFT167" s="4"/>
      <c r="UFU167" s="4"/>
      <c r="UFV167" s="4"/>
      <c r="UFW167" s="4"/>
      <c r="UFX167" s="4"/>
      <c r="UFY167" s="4"/>
      <c r="UFZ167" s="4"/>
      <c r="UGA167" s="4"/>
      <c r="UGB167" s="4"/>
      <c r="UGC167" s="4"/>
      <c r="UGD167" s="4"/>
      <c r="UGE167" s="4"/>
      <c r="UGF167" s="4"/>
      <c r="UGG167" s="4"/>
      <c r="UGH167" s="4"/>
      <c r="UGI167" s="4"/>
      <c r="UGJ167" s="4"/>
      <c r="UGK167" s="4"/>
      <c r="UGL167" s="4"/>
      <c r="UGM167" s="4"/>
      <c r="UGN167" s="4"/>
      <c r="UGO167" s="4"/>
      <c r="UGP167" s="4"/>
      <c r="UGQ167" s="4"/>
      <c r="UGR167" s="4"/>
      <c r="UGS167" s="4"/>
      <c r="UGT167" s="4"/>
      <c r="UGU167" s="4"/>
      <c r="UGV167" s="4"/>
      <c r="UGW167" s="4"/>
      <c r="UGX167" s="4"/>
      <c r="UGY167" s="4"/>
      <c r="UGZ167" s="4"/>
      <c r="UHA167" s="4"/>
      <c r="UHB167" s="4"/>
      <c r="UHC167" s="4"/>
      <c r="UHD167" s="4"/>
      <c r="UHE167" s="4"/>
      <c r="UHF167" s="4"/>
      <c r="UHG167" s="4"/>
      <c r="UHH167" s="4"/>
      <c r="UHI167" s="4"/>
      <c r="UHJ167" s="4"/>
      <c r="UHK167" s="4"/>
      <c r="UHL167" s="4"/>
      <c r="UHM167" s="4"/>
      <c r="UHN167" s="4"/>
      <c r="UHO167" s="4"/>
      <c r="UHP167" s="4"/>
      <c r="UHQ167" s="4"/>
      <c r="UHR167" s="4"/>
      <c r="UHS167" s="4"/>
      <c r="UHT167" s="4"/>
      <c r="UHU167" s="4"/>
      <c r="UHV167" s="4"/>
      <c r="UHW167" s="4"/>
      <c r="UHX167" s="4"/>
      <c r="UHY167" s="4"/>
      <c r="UHZ167" s="4"/>
      <c r="UIA167" s="4"/>
      <c r="UIB167" s="4"/>
      <c r="UIC167" s="4"/>
      <c r="UID167" s="4"/>
      <c r="UIE167" s="4"/>
      <c r="UIF167" s="4"/>
      <c r="UIG167" s="4"/>
      <c r="UIH167" s="4"/>
      <c r="UII167" s="4"/>
      <c r="UIJ167" s="4"/>
      <c r="UIK167" s="4"/>
      <c r="UIL167" s="4"/>
      <c r="UIM167" s="4"/>
      <c r="UIN167" s="4"/>
      <c r="UIO167" s="4"/>
      <c r="UIP167" s="4"/>
      <c r="UIQ167" s="4"/>
      <c r="UIR167" s="4"/>
      <c r="UIS167" s="4"/>
      <c r="UIT167" s="4"/>
      <c r="UIU167" s="4"/>
      <c r="UIV167" s="4"/>
      <c r="UIW167" s="4"/>
      <c r="UIX167" s="4"/>
      <c r="UIY167" s="4"/>
      <c r="UIZ167" s="4"/>
      <c r="UJA167" s="4"/>
      <c r="UJB167" s="4"/>
      <c r="UJC167" s="4"/>
      <c r="UJD167" s="4"/>
      <c r="UJE167" s="4"/>
      <c r="UJF167" s="4"/>
      <c r="UJG167" s="4"/>
      <c r="UJH167" s="4"/>
      <c r="UJI167" s="4"/>
      <c r="UJJ167" s="4"/>
      <c r="UJK167" s="4"/>
      <c r="UJL167" s="4"/>
      <c r="UJM167" s="4"/>
      <c r="UJN167" s="4"/>
      <c r="UJO167" s="4"/>
      <c r="UJP167" s="4"/>
      <c r="UJQ167" s="4"/>
      <c r="UJR167" s="4"/>
      <c r="UJS167" s="4"/>
      <c r="UJT167" s="4"/>
      <c r="UJU167" s="4"/>
      <c r="UJV167" s="4"/>
      <c r="UJW167" s="4"/>
      <c r="UJX167" s="4"/>
      <c r="UJY167" s="4"/>
      <c r="UJZ167" s="4"/>
      <c r="UKA167" s="4"/>
      <c r="UKB167" s="4"/>
      <c r="UKC167" s="4"/>
      <c r="UKD167" s="4"/>
      <c r="UKE167" s="4"/>
      <c r="UKF167" s="4"/>
      <c r="UKG167" s="4"/>
      <c r="UKH167" s="4"/>
      <c r="UKI167" s="4"/>
      <c r="UKJ167" s="4"/>
      <c r="UKK167" s="4"/>
      <c r="UKL167" s="4"/>
      <c r="UKM167" s="4"/>
      <c r="UKN167" s="4"/>
      <c r="UKO167" s="4"/>
      <c r="UKP167" s="4"/>
      <c r="UKQ167" s="4"/>
      <c r="UKR167" s="4"/>
      <c r="UKS167" s="4"/>
      <c r="UKT167" s="4"/>
      <c r="UKU167" s="4"/>
      <c r="UKV167" s="4"/>
      <c r="UKW167" s="4"/>
      <c r="UKX167" s="4"/>
      <c r="UKY167" s="4"/>
      <c r="UKZ167" s="4"/>
      <c r="ULA167" s="4"/>
      <c r="ULB167" s="4"/>
      <c r="ULC167" s="4"/>
      <c r="ULD167" s="4"/>
      <c r="ULE167" s="4"/>
      <c r="ULF167" s="4"/>
      <c r="ULG167" s="4"/>
      <c r="ULH167" s="4"/>
      <c r="ULI167" s="4"/>
      <c r="ULJ167" s="4"/>
      <c r="ULK167" s="4"/>
      <c r="ULL167" s="4"/>
      <c r="ULM167" s="4"/>
      <c r="ULN167" s="4"/>
      <c r="ULO167" s="4"/>
      <c r="ULP167" s="4"/>
      <c r="ULQ167" s="4"/>
      <c r="ULR167" s="4"/>
      <c r="ULS167" s="4"/>
      <c r="ULT167" s="4"/>
      <c r="ULU167" s="4"/>
      <c r="ULV167" s="4"/>
      <c r="ULW167" s="4"/>
      <c r="ULX167" s="4"/>
      <c r="ULY167" s="4"/>
      <c r="ULZ167" s="4"/>
      <c r="UMA167" s="4"/>
      <c r="UMB167" s="4"/>
      <c r="UMC167" s="4"/>
      <c r="UMD167" s="4"/>
      <c r="UME167" s="4"/>
      <c r="UMF167" s="4"/>
      <c r="UMG167" s="4"/>
      <c r="UMH167" s="4"/>
      <c r="UMI167" s="4"/>
      <c r="UMJ167" s="4"/>
      <c r="UMK167" s="4"/>
      <c r="UML167" s="4"/>
      <c r="UMM167" s="4"/>
      <c r="UMN167" s="4"/>
      <c r="UMO167" s="4"/>
      <c r="UMP167" s="4"/>
      <c r="UMQ167" s="4"/>
      <c r="UMR167" s="4"/>
      <c r="UMS167" s="4"/>
      <c r="UMT167" s="4"/>
      <c r="UMU167" s="4"/>
      <c r="UMV167" s="4"/>
      <c r="UMW167" s="4"/>
      <c r="UMX167" s="4"/>
      <c r="UMY167" s="4"/>
      <c r="UMZ167" s="4"/>
      <c r="UNA167" s="4"/>
      <c r="UNB167" s="4"/>
      <c r="UNC167" s="4"/>
      <c r="UND167" s="4"/>
      <c r="UNE167" s="4"/>
      <c r="UNF167" s="4"/>
      <c r="UNG167" s="4"/>
      <c r="UNH167" s="4"/>
      <c r="UNI167" s="4"/>
      <c r="UNJ167" s="4"/>
      <c r="UNK167" s="4"/>
      <c r="UNL167" s="4"/>
      <c r="UNM167" s="4"/>
      <c r="UNN167" s="4"/>
      <c r="UNO167" s="4"/>
      <c r="UNP167" s="4"/>
      <c r="UNQ167" s="4"/>
      <c r="UNR167" s="4"/>
      <c r="UNS167" s="4"/>
      <c r="UNT167" s="4"/>
      <c r="UNU167" s="4"/>
      <c r="UNV167" s="4"/>
      <c r="UNW167" s="4"/>
      <c r="UNX167" s="4"/>
      <c r="UNY167" s="4"/>
      <c r="UNZ167" s="4"/>
      <c r="UOA167" s="4"/>
      <c r="UOB167" s="4"/>
      <c r="UOC167" s="4"/>
      <c r="UOD167" s="4"/>
      <c r="UOE167" s="4"/>
      <c r="UOF167" s="4"/>
      <c r="UOG167" s="4"/>
      <c r="UOH167" s="4"/>
      <c r="UOI167" s="4"/>
      <c r="UOJ167" s="4"/>
      <c r="UOK167" s="4"/>
      <c r="UOL167" s="4"/>
      <c r="UOM167" s="4"/>
      <c r="UON167" s="4"/>
      <c r="UOO167" s="4"/>
      <c r="UOP167" s="4"/>
      <c r="UOQ167" s="4"/>
      <c r="UOR167" s="4"/>
      <c r="UOS167" s="4"/>
      <c r="UOT167" s="4"/>
      <c r="UOU167" s="4"/>
      <c r="UOV167" s="4"/>
      <c r="UOW167" s="4"/>
      <c r="UOX167" s="4"/>
      <c r="UOY167" s="4"/>
      <c r="UOZ167" s="4"/>
      <c r="UPA167" s="4"/>
      <c r="UPB167" s="4"/>
      <c r="UPC167" s="4"/>
      <c r="UPD167" s="4"/>
      <c r="UPE167" s="4"/>
      <c r="UPF167" s="4"/>
      <c r="UPG167" s="4"/>
      <c r="UPH167" s="4"/>
      <c r="UPI167" s="4"/>
      <c r="UPJ167" s="4"/>
      <c r="UPK167" s="4"/>
      <c r="UPL167" s="4"/>
      <c r="UPM167" s="4"/>
      <c r="UPN167" s="4"/>
      <c r="UPO167" s="4"/>
      <c r="UPP167" s="4"/>
      <c r="UPQ167" s="4"/>
      <c r="UPR167" s="4"/>
      <c r="UPS167" s="4"/>
      <c r="UPT167" s="4"/>
      <c r="UPU167" s="4"/>
      <c r="UPV167" s="4"/>
      <c r="UPW167" s="4"/>
      <c r="UPX167" s="4"/>
      <c r="UPY167" s="4"/>
      <c r="UPZ167" s="4"/>
      <c r="UQA167" s="4"/>
      <c r="UQB167" s="4"/>
      <c r="UQC167" s="4"/>
      <c r="UQD167" s="4"/>
      <c r="UQE167" s="4"/>
      <c r="UQF167" s="4"/>
      <c r="UQG167" s="4"/>
      <c r="UQH167" s="4"/>
      <c r="UQI167" s="4"/>
      <c r="UQJ167" s="4"/>
      <c r="UQK167" s="4"/>
      <c r="UQL167" s="4"/>
      <c r="UQM167" s="4"/>
      <c r="UQN167" s="4"/>
      <c r="UQO167" s="4"/>
      <c r="UQP167" s="4"/>
      <c r="UQQ167" s="4"/>
      <c r="UQR167" s="4"/>
      <c r="UQS167" s="4"/>
      <c r="UQT167" s="4"/>
      <c r="UQU167" s="4"/>
      <c r="UQV167" s="4"/>
      <c r="UQW167" s="4"/>
      <c r="UQX167" s="4"/>
      <c r="UQY167" s="4"/>
      <c r="UQZ167" s="4"/>
      <c r="URA167" s="4"/>
      <c r="URB167" s="4"/>
      <c r="URC167" s="4"/>
      <c r="URD167" s="4"/>
      <c r="URE167" s="4"/>
      <c r="URF167" s="4"/>
      <c r="URG167" s="4"/>
      <c r="URH167" s="4"/>
      <c r="URI167" s="4"/>
      <c r="URJ167" s="4"/>
      <c r="URK167" s="4"/>
      <c r="URL167" s="4"/>
      <c r="URM167" s="4"/>
      <c r="URN167" s="4"/>
      <c r="URO167" s="4"/>
      <c r="URP167" s="4"/>
      <c r="URQ167" s="4"/>
      <c r="URR167" s="4"/>
      <c r="URS167" s="4"/>
      <c r="URT167" s="4"/>
      <c r="URU167" s="4"/>
      <c r="URV167" s="4"/>
      <c r="URW167" s="4"/>
      <c r="URX167" s="4"/>
      <c r="URY167" s="4"/>
      <c r="URZ167" s="4"/>
      <c r="USA167" s="4"/>
      <c r="USB167" s="4"/>
      <c r="USC167" s="4"/>
      <c r="USD167" s="4"/>
      <c r="USE167" s="4"/>
      <c r="USF167" s="4"/>
      <c r="USG167" s="4"/>
      <c r="USH167" s="4"/>
      <c r="USI167" s="4"/>
      <c r="USJ167" s="4"/>
      <c r="USK167" s="4"/>
      <c r="USL167" s="4"/>
      <c r="USM167" s="4"/>
      <c r="USN167" s="4"/>
      <c r="USO167" s="4"/>
      <c r="USP167" s="4"/>
      <c r="USQ167" s="4"/>
      <c r="USR167" s="4"/>
      <c r="USS167" s="4"/>
      <c r="UST167" s="4"/>
      <c r="USU167" s="4"/>
      <c r="USV167" s="4"/>
      <c r="USW167" s="4"/>
      <c r="USX167" s="4"/>
      <c r="USY167" s="4"/>
      <c r="USZ167" s="4"/>
      <c r="UTA167" s="4"/>
      <c r="UTB167" s="4"/>
      <c r="UTC167" s="4"/>
      <c r="UTD167" s="4"/>
      <c r="UTE167" s="4"/>
      <c r="UTF167" s="4"/>
      <c r="UTG167" s="4"/>
      <c r="UTH167" s="4"/>
      <c r="UTI167" s="4"/>
      <c r="UTJ167" s="4"/>
      <c r="UTK167" s="4"/>
      <c r="UTL167" s="4"/>
      <c r="UTM167" s="4"/>
      <c r="UTN167" s="4"/>
      <c r="UTO167" s="4"/>
      <c r="UTP167" s="4"/>
      <c r="UTQ167" s="4"/>
      <c r="UTR167" s="4"/>
      <c r="UTS167" s="4"/>
      <c r="UTT167" s="4"/>
      <c r="UTU167" s="4"/>
      <c r="UTV167" s="4"/>
      <c r="UTW167" s="4"/>
      <c r="UTX167" s="4"/>
      <c r="UTY167" s="4"/>
      <c r="UTZ167" s="4"/>
      <c r="UUA167" s="4"/>
      <c r="UUB167" s="4"/>
      <c r="UUC167" s="4"/>
      <c r="UUD167" s="4"/>
      <c r="UUE167" s="4"/>
      <c r="UUF167" s="4"/>
      <c r="UUG167" s="4"/>
      <c r="UUH167" s="4"/>
      <c r="UUI167" s="4"/>
      <c r="UUJ167" s="4"/>
      <c r="UUK167" s="4"/>
      <c r="UUL167" s="4"/>
      <c r="UUM167" s="4"/>
      <c r="UUN167" s="4"/>
      <c r="UUO167" s="4"/>
      <c r="UUP167" s="4"/>
      <c r="UUQ167" s="4"/>
      <c r="UUR167" s="4"/>
      <c r="UUS167" s="4"/>
      <c r="UUT167" s="4"/>
      <c r="UUU167" s="4"/>
      <c r="UUV167" s="4"/>
      <c r="UUW167" s="4"/>
      <c r="UUX167" s="4"/>
      <c r="UUY167" s="4"/>
      <c r="UUZ167" s="4"/>
      <c r="UVA167" s="4"/>
      <c r="UVB167" s="4"/>
      <c r="UVC167" s="4"/>
      <c r="UVD167" s="4"/>
      <c r="UVE167" s="4"/>
      <c r="UVF167" s="4"/>
      <c r="UVG167" s="4"/>
      <c r="UVH167" s="4"/>
      <c r="UVI167" s="4"/>
      <c r="UVJ167" s="4"/>
      <c r="UVK167" s="4"/>
      <c r="UVL167" s="4"/>
      <c r="UVM167" s="4"/>
      <c r="UVN167" s="4"/>
      <c r="UVO167" s="4"/>
      <c r="UVP167" s="4"/>
      <c r="UVQ167" s="4"/>
      <c r="UVR167" s="4"/>
      <c r="UVS167" s="4"/>
      <c r="UVT167" s="4"/>
      <c r="UVU167" s="4"/>
      <c r="UVV167" s="4"/>
      <c r="UVW167" s="4"/>
      <c r="UVX167" s="4"/>
      <c r="UVY167" s="4"/>
      <c r="UVZ167" s="4"/>
      <c r="UWA167" s="4"/>
      <c r="UWB167" s="4"/>
      <c r="UWC167" s="4"/>
      <c r="UWD167" s="4"/>
      <c r="UWE167" s="4"/>
      <c r="UWF167" s="4"/>
      <c r="UWG167" s="4"/>
      <c r="UWH167" s="4"/>
      <c r="UWI167" s="4"/>
      <c r="UWJ167" s="4"/>
      <c r="UWK167" s="4"/>
      <c r="UWL167" s="4"/>
      <c r="UWM167" s="4"/>
      <c r="UWN167" s="4"/>
      <c r="UWO167" s="4"/>
      <c r="UWP167" s="4"/>
      <c r="UWQ167" s="4"/>
      <c r="UWR167" s="4"/>
      <c r="UWS167" s="4"/>
      <c r="UWT167" s="4"/>
      <c r="UWU167" s="4"/>
      <c r="UWV167" s="4"/>
      <c r="UWW167" s="4"/>
      <c r="UWX167" s="4"/>
      <c r="UWY167" s="4"/>
      <c r="UWZ167" s="4"/>
      <c r="UXA167" s="4"/>
      <c r="UXB167" s="4"/>
      <c r="UXC167" s="4"/>
      <c r="UXD167" s="4"/>
      <c r="UXE167" s="4"/>
      <c r="UXF167" s="4"/>
      <c r="UXG167" s="4"/>
      <c r="UXH167" s="4"/>
      <c r="UXI167" s="4"/>
      <c r="UXJ167" s="4"/>
      <c r="UXK167" s="4"/>
      <c r="UXL167" s="4"/>
      <c r="UXM167" s="4"/>
      <c r="UXN167" s="4"/>
      <c r="UXO167" s="4"/>
      <c r="UXP167" s="4"/>
      <c r="UXQ167" s="4"/>
      <c r="UXR167" s="4"/>
      <c r="UXS167" s="4"/>
      <c r="UXT167" s="4"/>
      <c r="UXU167" s="4"/>
      <c r="UXV167" s="4"/>
      <c r="UXW167" s="4"/>
      <c r="UXX167" s="4"/>
      <c r="UXY167" s="4"/>
      <c r="UXZ167" s="4"/>
      <c r="UYA167" s="4"/>
      <c r="UYB167" s="4"/>
      <c r="UYC167" s="4"/>
      <c r="UYD167" s="4"/>
      <c r="UYE167" s="4"/>
      <c r="UYF167" s="4"/>
      <c r="UYG167" s="4"/>
      <c r="UYH167" s="4"/>
      <c r="UYI167" s="4"/>
      <c r="UYJ167" s="4"/>
      <c r="UYK167" s="4"/>
      <c r="UYL167" s="4"/>
      <c r="UYM167" s="4"/>
      <c r="UYN167" s="4"/>
      <c r="UYO167" s="4"/>
      <c r="UYP167" s="4"/>
      <c r="UYQ167" s="4"/>
      <c r="UYR167" s="4"/>
      <c r="UYS167" s="4"/>
      <c r="UYT167" s="4"/>
      <c r="UYU167" s="4"/>
      <c r="UYV167" s="4"/>
      <c r="UYW167" s="4"/>
      <c r="UYX167" s="4"/>
      <c r="UYY167" s="4"/>
      <c r="UYZ167" s="4"/>
      <c r="UZA167" s="4"/>
      <c r="UZB167" s="4"/>
      <c r="UZC167" s="4"/>
      <c r="UZD167" s="4"/>
      <c r="UZE167" s="4"/>
      <c r="UZF167" s="4"/>
      <c r="UZG167" s="4"/>
      <c r="UZH167" s="4"/>
      <c r="UZI167" s="4"/>
      <c r="UZJ167" s="4"/>
      <c r="UZK167" s="4"/>
      <c r="UZL167" s="4"/>
      <c r="UZM167" s="4"/>
      <c r="UZN167" s="4"/>
      <c r="UZO167" s="4"/>
      <c r="UZP167" s="4"/>
      <c r="UZQ167" s="4"/>
      <c r="UZR167" s="4"/>
      <c r="UZS167" s="4"/>
      <c r="UZT167" s="4"/>
      <c r="UZU167" s="4"/>
      <c r="UZV167" s="4"/>
      <c r="UZW167" s="4"/>
      <c r="UZX167" s="4"/>
      <c r="UZY167" s="4"/>
      <c r="UZZ167" s="4"/>
      <c r="VAA167" s="4"/>
      <c r="VAB167" s="4"/>
      <c r="VAC167" s="4"/>
      <c r="VAD167" s="4"/>
      <c r="VAE167" s="4"/>
      <c r="VAF167" s="4"/>
      <c r="VAG167" s="4"/>
      <c r="VAH167" s="4"/>
      <c r="VAI167" s="4"/>
      <c r="VAJ167" s="4"/>
      <c r="VAK167" s="4"/>
      <c r="VAL167" s="4"/>
      <c r="VAM167" s="4"/>
      <c r="VAN167" s="4"/>
      <c r="VAO167" s="4"/>
      <c r="VAP167" s="4"/>
      <c r="VAQ167" s="4"/>
      <c r="VAR167" s="4"/>
      <c r="VAS167" s="4"/>
      <c r="VAT167" s="4"/>
      <c r="VAU167" s="4"/>
      <c r="VAV167" s="4"/>
      <c r="VAW167" s="4"/>
      <c r="VAX167" s="4"/>
      <c r="VAY167" s="4"/>
      <c r="VAZ167" s="4"/>
      <c r="VBA167" s="4"/>
      <c r="VBB167" s="4"/>
      <c r="VBC167" s="4"/>
      <c r="VBD167" s="4"/>
      <c r="VBE167" s="4"/>
      <c r="VBF167" s="4"/>
      <c r="VBG167" s="4"/>
      <c r="VBH167" s="4"/>
      <c r="VBI167" s="4"/>
      <c r="VBJ167" s="4"/>
      <c r="VBK167" s="4"/>
      <c r="VBL167" s="4"/>
      <c r="VBM167" s="4"/>
      <c r="VBN167" s="4"/>
      <c r="VBO167" s="4"/>
      <c r="VBP167" s="4"/>
      <c r="VBQ167" s="4"/>
      <c r="VBR167" s="4"/>
      <c r="VBS167" s="4"/>
      <c r="VBT167" s="4"/>
      <c r="VBU167" s="4"/>
      <c r="VBV167" s="4"/>
      <c r="VBW167" s="4"/>
      <c r="VBX167" s="4"/>
      <c r="VBY167" s="4"/>
      <c r="VBZ167" s="4"/>
      <c r="VCA167" s="4"/>
      <c r="VCB167" s="4"/>
      <c r="VCC167" s="4"/>
      <c r="VCD167" s="4"/>
      <c r="VCE167" s="4"/>
      <c r="VCF167" s="4"/>
      <c r="VCG167" s="4"/>
      <c r="VCH167" s="4"/>
      <c r="VCI167" s="4"/>
      <c r="VCJ167" s="4"/>
      <c r="VCK167" s="4"/>
      <c r="VCL167" s="4"/>
      <c r="VCM167" s="4"/>
      <c r="VCN167" s="4"/>
      <c r="VCO167" s="4"/>
      <c r="VCP167" s="4"/>
      <c r="VCQ167" s="4"/>
      <c r="VCR167" s="4"/>
      <c r="VCS167" s="4"/>
      <c r="VCT167" s="4"/>
      <c r="VCU167" s="4"/>
      <c r="VCV167" s="4"/>
      <c r="VCW167" s="4"/>
      <c r="VCX167" s="4"/>
      <c r="VCY167" s="4"/>
      <c r="VCZ167" s="4"/>
      <c r="VDA167" s="4"/>
      <c r="VDB167" s="4"/>
      <c r="VDC167" s="4"/>
      <c r="VDD167" s="4"/>
      <c r="VDE167" s="4"/>
      <c r="VDF167" s="4"/>
      <c r="VDG167" s="4"/>
      <c r="VDH167" s="4"/>
      <c r="VDI167" s="4"/>
      <c r="VDJ167" s="4"/>
      <c r="VDK167" s="4"/>
      <c r="VDL167" s="4"/>
      <c r="VDM167" s="4"/>
      <c r="VDN167" s="4"/>
      <c r="VDO167" s="4"/>
      <c r="VDP167" s="4"/>
      <c r="VDQ167" s="4"/>
      <c r="VDR167" s="4"/>
      <c r="VDS167" s="4"/>
      <c r="VDT167" s="4"/>
      <c r="VDU167" s="4"/>
      <c r="VDV167" s="4"/>
      <c r="VDW167" s="4"/>
      <c r="VDX167" s="4"/>
      <c r="VDY167" s="4"/>
      <c r="VDZ167" s="4"/>
      <c r="VEA167" s="4"/>
      <c r="VEB167" s="4"/>
      <c r="VEC167" s="4"/>
      <c r="VED167" s="4"/>
      <c r="VEE167" s="4"/>
      <c r="VEF167" s="4"/>
      <c r="VEG167" s="4"/>
      <c r="VEH167" s="4"/>
      <c r="VEI167" s="4"/>
      <c r="VEJ167" s="4"/>
      <c r="VEK167" s="4"/>
      <c r="VEL167" s="4"/>
      <c r="VEM167" s="4"/>
      <c r="VEN167" s="4"/>
      <c r="VEO167" s="4"/>
      <c r="VEP167" s="4"/>
      <c r="VEQ167" s="4"/>
      <c r="VER167" s="4"/>
      <c r="VES167" s="4"/>
      <c r="VET167" s="4"/>
      <c r="VEU167" s="4"/>
      <c r="VEV167" s="4"/>
      <c r="VEW167" s="4"/>
      <c r="VEX167" s="4"/>
      <c r="VEY167" s="4"/>
      <c r="VEZ167" s="4"/>
      <c r="VFA167" s="4"/>
      <c r="VFB167" s="4"/>
      <c r="VFC167" s="4"/>
      <c r="VFD167" s="4"/>
      <c r="VFE167" s="4"/>
      <c r="VFF167" s="4"/>
      <c r="VFG167" s="4"/>
      <c r="VFH167" s="4"/>
      <c r="VFI167" s="4"/>
      <c r="VFJ167" s="4"/>
      <c r="VFK167" s="4"/>
      <c r="VFL167" s="4"/>
      <c r="VFM167" s="4"/>
      <c r="VFN167" s="4"/>
      <c r="VFO167" s="4"/>
      <c r="VFP167" s="4"/>
      <c r="VFQ167" s="4"/>
      <c r="VFR167" s="4"/>
      <c r="VFS167" s="4"/>
      <c r="VFT167" s="4"/>
      <c r="VFU167" s="4"/>
      <c r="VFV167" s="4"/>
      <c r="VFW167" s="4"/>
      <c r="VFX167" s="4"/>
      <c r="VFY167" s="4"/>
      <c r="VFZ167" s="4"/>
      <c r="VGA167" s="4"/>
      <c r="VGB167" s="4"/>
      <c r="VGC167" s="4"/>
      <c r="VGD167" s="4"/>
      <c r="VGE167" s="4"/>
      <c r="VGF167" s="4"/>
      <c r="VGG167" s="4"/>
      <c r="VGH167" s="4"/>
      <c r="VGI167" s="4"/>
      <c r="VGJ167" s="4"/>
      <c r="VGK167" s="4"/>
      <c r="VGL167" s="4"/>
      <c r="VGM167" s="4"/>
      <c r="VGN167" s="4"/>
      <c r="VGO167" s="4"/>
      <c r="VGP167" s="4"/>
      <c r="VGQ167" s="4"/>
      <c r="VGR167" s="4"/>
      <c r="VGS167" s="4"/>
      <c r="VGT167" s="4"/>
      <c r="VGU167" s="4"/>
      <c r="VGV167" s="4"/>
      <c r="VGW167" s="4"/>
      <c r="VGX167" s="4"/>
      <c r="VGY167" s="4"/>
      <c r="VGZ167" s="4"/>
      <c r="VHA167" s="4"/>
      <c r="VHB167" s="4"/>
      <c r="VHC167" s="4"/>
      <c r="VHD167" s="4"/>
      <c r="VHE167" s="4"/>
      <c r="VHF167" s="4"/>
      <c r="VHG167" s="4"/>
      <c r="VHH167" s="4"/>
      <c r="VHI167" s="4"/>
      <c r="VHJ167" s="4"/>
      <c r="VHK167" s="4"/>
      <c r="VHL167" s="4"/>
      <c r="VHM167" s="4"/>
      <c r="VHN167" s="4"/>
      <c r="VHO167" s="4"/>
      <c r="VHP167" s="4"/>
      <c r="VHQ167" s="4"/>
      <c r="VHR167" s="4"/>
      <c r="VHS167" s="4"/>
      <c r="VHT167" s="4"/>
      <c r="VHU167" s="4"/>
      <c r="VHV167" s="4"/>
      <c r="VHW167" s="4"/>
      <c r="VHX167" s="4"/>
      <c r="VHY167" s="4"/>
      <c r="VHZ167" s="4"/>
      <c r="VIA167" s="4"/>
      <c r="VIB167" s="4"/>
      <c r="VIC167" s="4"/>
      <c r="VID167" s="4"/>
      <c r="VIE167" s="4"/>
      <c r="VIF167" s="4"/>
      <c r="VIG167" s="4"/>
      <c r="VIH167" s="4"/>
      <c r="VII167" s="4"/>
      <c r="VIJ167" s="4"/>
      <c r="VIK167" s="4"/>
      <c r="VIL167" s="4"/>
      <c r="VIM167" s="4"/>
      <c r="VIN167" s="4"/>
      <c r="VIO167" s="4"/>
      <c r="VIP167" s="4"/>
      <c r="VIQ167" s="4"/>
      <c r="VIR167" s="4"/>
      <c r="VIS167" s="4"/>
      <c r="VIT167" s="4"/>
      <c r="VIU167" s="4"/>
      <c r="VIV167" s="4"/>
      <c r="VIW167" s="4"/>
      <c r="VIX167" s="4"/>
      <c r="VIY167" s="4"/>
      <c r="VIZ167" s="4"/>
      <c r="VJA167" s="4"/>
      <c r="VJB167" s="4"/>
      <c r="VJC167" s="4"/>
      <c r="VJD167" s="4"/>
      <c r="VJE167" s="4"/>
      <c r="VJF167" s="4"/>
      <c r="VJG167" s="4"/>
      <c r="VJH167" s="4"/>
      <c r="VJI167" s="4"/>
      <c r="VJJ167" s="4"/>
      <c r="VJK167" s="4"/>
      <c r="VJL167" s="4"/>
      <c r="VJM167" s="4"/>
      <c r="VJN167" s="4"/>
      <c r="VJO167" s="4"/>
      <c r="VJP167" s="4"/>
      <c r="VJQ167" s="4"/>
      <c r="VJR167" s="4"/>
      <c r="VJS167" s="4"/>
      <c r="VJT167" s="4"/>
      <c r="VJU167" s="4"/>
      <c r="VJV167" s="4"/>
      <c r="VJW167" s="4"/>
      <c r="VJX167" s="4"/>
      <c r="VJY167" s="4"/>
      <c r="VJZ167" s="4"/>
      <c r="VKA167" s="4"/>
      <c r="VKB167" s="4"/>
      <c r="VKC167" s="4"/>
      <c r="VKD167" s="4"/>
      <c r="VKE167" s="4"/>
      <c r="VKF167" s="4"/>
      <c r="VKG167" s="4"/>
      <c r="VKH167" s="4"/>
      <c r="VKI167" s="4"/>
      <c r="VKJ167" s="4"/>
      <c r="VKK167" s="4"/>
      <c r="VKL167" s="4"/>
      <c r="VKM167" s="4"/>
      <c r="VKN167" s="4"/>
      <c r="VKO167" s="4"/>
      <c r="VKP167" s="4"/>
      <c r="VKQ167" s="4"/>
      <c r="VKR167" s="4"/>
      <c r="VKS167" s="4"/>
      <c r="VKT167" s="4"/>
      <c r="VKU167" s="4"/>
      <c r="VKV167" s="4"/>
      <c r="VKW167" s="4"/>
      <c r="VKX167" s="4"/>
      <c r="VKY167" s="4"/>
      <c r="VKZ167" s="4"/>
      <c r="VLA167" s="4"/>
      <c r="VLB167" s="4"/>
      <c r="VLC167" s="4"/>
      <c r="VLD167" s="4"/>
      <c r="VLE167" s="4"/>
      <c r="VLF167" s="4"/>
      <c r="VLG167" s="4"/>
      <c r="VLH167" s="4"/>
      <c r="VLI167" s="4"/>
      <c r="VLJ167" s="4"/>
      <c r="VLK167" s="4"/>
      <c r="VLL167" s="4"/>
      <c r="VLM167" s="4"/>
      <c r="VLN167" s="4"/>
      <c r="VLO167" s="4"/>
      <c r="VLP167" s="4"/>
      <c r="VLQ167" s="4"/>
      <c r="VLR167" s="4"/>
      <c r="VLS167" s="4"/>
      <c r="VLT167" s="4"/>
      <c r="VLU167" s="4"/>
      <c r="VLV167" s="4"/>
      <c r="VLW167" s="4"/>
      <c r="VLX167" s="4"/>
      <c r="VLY167" s="4"/>
      <c r="VLZ167" s="4"/>
      <c r="VMA167" s="4"/>
      <c r="VMB167" s="4"/>
      <c r="VMC167" s="4"/>
      <c r="VMD167" s="4"/>
      <c r="VME167" s="4"/>
      <c r="VMF167" s="4"/>
      <c r="VMG167" s="4"/>
      <c r="VMH167" s="4"/>
      <c r="VMI167" s="4"/>
      <c r="VMJ167" s="4"/>
      <c r="VMK167" s="4"/>
      <c r="VML167" s="4"/>
      <c r="VMM167" s="4"/>
      <c r="VMN167" s="4"/>
      <c r="VMO167" s="4"/>
      <c r="VMP167" s="4"/>
      <c r="VMQ167" s="4"/>
      <c r="VMR167" s="4"/>
      <c r="VMS167" s="4"/>
      <c r="VMT167" s="4"/>
      <c r="VMU167" s="4"/>
      <c r="VMV167" s="4"/>
      <c r="VMW167" s="4"/>
      <c r="VMX167" s="4"/>
      <c r="VMY167" s="4"/>
      <c r="VMZ167" s="4"/>
      <c r="VNA167" s="4"/>
      <c r="VNB167" s="4"/>
      <c r="VNC167" s="4"/>
      <c r="VND167" s="4"/>
      <c r="VNE167" s="4"/>
      <c r="VNF167" s="4"/>
      <c r="VNG167" s="4"/>
      <c r="VNH167" s="4"/>
      <c r="VNI167" s="4"/>
      <c r="VNJ167" s="4"/>
      <c r="VNK167" s="4"/>
      <c r="VNL167" s="4"/>
      <c r="VNM167" s="4"/>
      <c r="VNN167" s="4"/>
      <c r="VNO167" s="4"/>
      <c r="VNP167" s="4"/>
      <c r="VNQ167" s="4"/>
      <c r="VNR167" s="4"/>
      <c r="VNS167" s="4"/>
      <c r="VNT167" s="4"/>
      <c r="VNU167" s="4"/>
      <c r="VNV167" s="4"/>
      <c r="VNW167" s="4"/>
      <c r="VNX167" s="4"/>
      <c r="VNY167" s="4"/>
      <c r="VNZ167" s="4"/>
      <c r="VOA167" s="4"/>
      <c r="VOB167" s="4"/>
      <c r="VOC167" s="4"/>
      <c r="VOD167" s="4"/>
      <c r="VOE167" s="4"/>
      <c r="VOF167" s="4"/>
      <c r="VOG167" s="4"/>
      <c r="VOH167" s="4"/>
      <c r="VOI167" s="4"/>
      <c r="VOJ167" s="4"/>
      <c r="VOK167" s="4"/>
      <c r="VOL167" s="4"/>
      <c r="VOM167" s="4"/>
      <c r="VON167" s="4"/>
      <c r="VOO167" s="4"/>
      <c r="VOP167" s="4"/>
      <c r="VOQ167" s="4"/>
      <c r="VOR167" s="4"/>
      <c r="VOS167" s="4"/>
      <c r="VOT167" s="4"/>
      <c r="VOU167" s="4"/>
      <c r="VOV167" s="4"/>
      <c r="VOW167" s="4"/>
      <c r="VOX167" s="4"/>
      <c r="VOY167" s="4"/>
      <c r="VOZ167" s="4"/>
      <c r="VPA167" s="4"/>
      <c r="VPB167" s="4"/>
      <c r="VPC167" s="4"/>
      <c r="VPD167" s="4"/>
      <c r="VPE167" s="4"/>
      <c r="VPF167" s="4"/>
      <c r="VPG167" s="4"/>
      <c r="VPH167" s="4"/>
      <c r="VPI167" s="4"/>
      <c r="VPJ167" s="4"/>
      <c r="VPK167" s="4"/>
      <c r="VPL167" s="4"/>
      <c r="VPM167" s="4"/>
      <c r="VPN167" s="4"/>
      <c r="VPO167" s="4"/>
      <c r="VPP167" s="4"/>
      <c r="VPQ167" s="4"/>
      <c r="VPR167" s="4"/>
      <c r="VPS167" s="4"/>
      <c r="VPT167" s="4"/>
      <c r="VPU167" s="4"/>
      <c r="VPV167" s="4"/>
      <c r="VPW167" s="4"/>
      <c r="VPX167" s="4"/>
      <c r="VPY167" s="4"/>
      <c r="VPZ167" s="4"/>
      <c r="VQA167" s="4"/>
      <c r="VQB167" s="4"/>
      <c r="VQC167" s="4"/>
      <c r="VQD167" s="4"/>
      <c r="VQE167" s="4"/>
      <c r="VQF167" s="4"/>
      <c r="VQG167" s="4"/>
      <c r="VQH167" s="4"/>
      <c r="VQI167" s="4"/>
      <c r="VQJ167" s="4"/>
      <c r="VQK167" s="4"/>
      <c r="VQL167" s="4"/>
      <c r="VQM167" s="4"/>
      <c r="VQN167" s="4"/>
      <c r="VQO167" s="4"/>
      <c r="VQP167" s="4"/>
      <c r="VQQ167" s="4"/>
      <c r="VQR167" s="4"/>
      <c r="VQS167" s="4"/>
      <c r="VQT167" s="4"/>
      <c r="VQU167" s="4"/>
      <c r="VQV167" s="4"/>
      <c r="VQW167" s="4"/>
      <c r="VQX167" s="4"/>
      <c r="VQY167" s="4"/>
      <c r="VQZ167" s="4"/>
      <c r="VRA167" s="4"/>
      <c r="VRB167" s="4"/>
      <c r="VRC167" s="4"/>
      <c r="VRD167" s="4"/>
      <c r="VRE167" s="4"/>
      <c r="VRF167" s="4"/>
      <c r="VRG167" s="4"/>
      <c r="VRH167" s="4"/>
      <c r="VRI167" s="4"/>
      <c r="VRJ167" s="4"/>
      <c r="VRK167" s="4"/>
      <c r="VRL167" s="4"/>
      <c r="VRM167" s="4"/>
      <c r="VRN167" s="4"/>
      <c r="VRO167" s="4"/>
      <c r="VRP167" s="4"/>
      <c r="VRQ167" s="4"/>
      <c r="VRR167" s="4"/>
      <c r="VRS167" s="4"/>
      <c r="VRT167" s="4"/>
      <c r="VRU167" s="4"/>
      <c r="VRV167" s="4"/>
      <c r="VRW167" s="4"/>
      <c r="VRX167" s="4"/>
      <c r="VRY167" s="4"/>
      <c r="VRZ167" s="4"/>
      <c r="VSA167" s="4"/>
      <c r="VSB167" s="4"/>
      <c r="VSC167" s="4"/>
      <c r="VSD167" s="4"/>
      <c r="VSE167" s="4"/>
      <c r="VSF167" s="4"/>
      <c r="VSG167" s="4"/>
      <c r="VSH167" s="4"/>
      <c r="VSI167" s="4"/>
      <c r="VSJ167" s="4"/>
      <c r="VSK167" s="4"/>
      <c r="VSL167" s="4"/>
      <c r="VSM167" s="4"/>
      <c r="VSN167" s="4"/>
      <c r="VSO167" s="4"/>
      <c r="VSP167" s="4"/>
      <c r="VSQ167" s="4"/>
      <c r="VSR167" s="4"/>
      <c r="VSS167" s="4"/>
      <c r="VST167" s="4"/>
      <c r="VSU167" s="4"/>
      <c r="VSV167" s="4"/>
      <c r="VSW167" s="4"/>
      <c r="VSX167" s="4"/>
      <c r="VSY167" s="4"/>
      <c r="VSZ167" s="4"/>
      <c r="VTA167" s="4"/>
      <c r="VTB167" s="4"/>
      <c r="VTC167" s="4"/>
      <c r="VTD167" s="4"/>
      <c r="VTE167" s="4"/>
      <c r="VTF167" s="4"/>
      <c r="VTG167" s="4"/>
      <c r="VTH167" s="4"/>
      <c r="VTI167" s="4"/>
      <c r="VTJ167" s="4"/>
      <c r="VTK167" s="4"/>
      <c r="VTL167" s="4"/>
      <c r="VTM167" s="4"/>
      <c r="VTN167" s="4"/>
      <c r="VTO167" s="4"/>
      <c r="VTP167" s="4"/>
      <c r="VTQ167" s="4"/>
      <c r="VTR167" s="4"/>
      <c r="VTS167" s="4"/>
      <c r="VTT167" s="4"/>
      <c r="VTU167" s="4"/>
      <c r="VTV167" s="4"/>
      <c r="VTW167" s="4"/>
      <c r="VTX167" s="4"/>
      <c r="VTY167" s="4"/>
      <c r="VTZ167" s="4"/>
      <c r="VUA167" s="4"/>
      <c r="VUB167" s="4"/>
      <c r="VUC167" s="4"/>
      <c r="VUD167" s="4"/>
      <c r="VUE167" s="4"/>
      <c r="VUF167" s="4"/>
      <c r="VUG167" s="4"/>
      <c r="VUH167" s="4"/>
      <c r="VUI167" s="4"/>
      <c r="VUJ167" s="4"/>
      <c r="VUK167" s="4"/>
      <c r="VUL167" s="4"/>
      <c r="VUM167" s="4"/>
      <c r="VUN167" s="4"/>
      <c r="VUO167" s="4"/>
      <c r="VUP167" s="4"/>
      <c r="VUQ167" s="4"/>
      <c r="VUR167" s="4"/>
      <c r="VUS167" s="4"/>
      <c r="VUT167" s="4"/>
      <c r="VUU167" s="4"/>
      <c r="VUV167" s="4"/>
      <c r="VUW167" s="4"/>
      <c r="VUX167" s="4"/>
      <c r="VUY167" s="4"/>
      <c r="VUZ167" s="4"/>
      <c r="VVA167" s="4"/>
      <c r="VVB167" s="4"/>
      <c r="VVC167" s="4"/>
      <c r="VVD167" s="4"/>
      <c r="VVE167" s="4"/>
      <c r="VVF167" s="4"/>
      <c r="VVG167" s="4"/>
      <c r="VVH167" s="4"/>
      <c r="VVI167" s="4"/>
      <c r="VVJ167" s="4"/>
      <c r="VVK167" s="4"/>
      <c r="VVL167" s="4"/>
      <c r="VVM167" s="4"/>
      <c r="VVN167" s="4"/>
      <c r="VVO167" s="4"/>
      <c r="VVP167" s="4"/>
      <c r="VVQ167" s="4"/>
      <c r="VVR167" s="4"/>
      <c r="VVS167" s="4"/>
      <c r="VVT167" s="4"/>
      <c r="VVU167" s="4"/>
      <c r="VVV167" s="4"/>
      <c r="VVW167" s="4"/>
      <c r="VVX167" s="4"/>
      <c r="VVY167" s="4"/>
      <c r="VVZ167" s="4"/>
      <c r="VWA167" s="4"/>
      <c r="VWB167" s="4"/>
      <c r="VWC167" s="4"/>
      <c r="VWD167" s="4"/>
      <c r="VWE167" s="4"/>
      <c r="VWF167" s="4"/>
      <c r="VWG167" s="4"/>
      <c r="VWH167" s="4"/>
      <c r="VWI167" s="4"/>
      <c r="VWJ167" s="4"/>
      <c r="VWK167" s="4"/>
      <c r="VWL167" s="4"/>
      <c r="VWM167" s="4"/>
      <c r="VWN167" s="4"/>
      <c r="VWO167" s="4"/>
      <c r="VWP167" s="4"/>
      <c r="VWQ167" s="4"/>
      <c r="VWR167" s="4"/>
      <c r="VWS167" s="4"/>
      <c r="VWT167" s="4"/>
      <c r="VWU167" s="4"/>
      <c r="VWV167" s="4"/>
      <c r="VWW167" s="4"/>
      <c r="VWX167" s="4"/>
      <c r="VWY167" s="4"/>
      <c r="VWZ167" s="4"/>
      <c r="VXA167" s="4"/>
      <c r="VXB167" s="4"/>
      <c r="VXC167" s="4"/>
      <c r="VXD167" s="4"/>
      <c r="VXE167" s="4"/>
      <c r="VXF167" s="4"/>
      <c r="VXG167" s="4"/>
      <c r="VXH167" s="4"/>
      <c r="VXI167" s="4"/>
      <c r="VXJ167" s="4"/>
      <c r="VXK167" s="4"/>
      <c r="VXL167" s="4"/>
      <c r="VXM167" s="4"/>
      <c r="VXN167" s="4"/>
      <c r="VXO167" s="4"/>
      <c r="VXP167" s="4"/>
      <c r="VXQ167" s="4"/>
      <c r="VXR167" s="4"/>
      <c r="VXS167" s="4"/>
      <c r="VXT167" s="4"/>
      <c r="VXU167" s="4"/>
      <c r="VXV167" s="4"/>
      <c r="VXW167" s="4"/>
      <c r="VXX167" s="4"/>
      <c r="VXY167" s="4"/>
      <c r="VXZ167" s="4"/>
      <c r="VYA167" s="4"/>
      <c r="VYB167" s="4"/>
      <c r="VYC167" s="4"/>
      <c r="VYD167" s="4"/>
      <c r="VYE167" s="4"/>
      <c r="VYF167" s="4"/>
      <c r="VYG167" s="4"/>
      <c r="VYH167" s="4"/>
      <c r="VYI167" s="4"/>
      <c r="VYJ167" s="4"/>
      <c r="VYK167" s="4"/>
      <c r="VYL167" s="4"/>
      <c r="VYM167" s="4"/>
      <c r="VYN167" s="4"/>
      <c r="VYO167" s="4"/>
      <c r="VYP167" s="4"/>
      <c r="VYQ167" s="4"/>
      <c r="VYR167" s="4"/>
      <c r="VYS167" s="4"/>
      <c r="VYT167" s="4"/>
      <c r="VYU167" s="4"/>
      <c r="VYV167" s="4"/>
      <c r="VYW167" s="4"/>
      <c r="VYX167" s="4"/>
      <c r="VYY167" s="4"/>
      <c r="VYZ167" s="4"/>
      <c r="VZA167" s="4"/>
      <c r="VZB167" s="4"/>
      <c r="VZC167" s="4"/>
      <c r="VZD167" s="4"/>
      <c r="VZE167" s="4"/>
      <c r="VZF167" s="4"/>
      <c r="VZG167" s="4"/>
      <c r="VZH167" s="4"/>
      <c r="VZI167" s="4"/>
      <c r="VZJ167" s="4"/>
      <c r="VZK167" s="4"/>
      <c r="VZL167" s="4"/>
      <c r="VZM167" s="4"/>
      <c r="VZN167" s="4"/>
      <c r="VZO167" s="4"/>
      <c r="VZP167" s="4"/>
      <c r="VZQ167" s="4"/>
      <c r="VZR167" s="4"/>
      <c r="VZS167" s="4"/>
      <c r="VZT167" s="4"/>
      <c r="VZU167" s="4"/>
      <c r="VZV167" s="4"/>
      <c r="VZW167" s="4"/>
      <c r="VZX167" s="4"/>
      <c r="VZY167" s="4"/>
      <c r="VZZ167" s="4"/>
      <c r="WAA167" s="4"/>
      <c r="WAB167" s="4"/>
      <c r="WAC167" s="4"/>
      <c r="WAD167" s="4"/>
      <c r="WAE167" s="4"/>
      <c r="WAF167" s="4"/>
      <c r="WAG167" s="4"/>
      <c r="WAH167" s="4"/>
      <c r="WAI167" s="4"/>
      <c r="WAJ167" s="4"/>
      <c r="WAK167" s="4"/>
      <c r="WAL167" s="4"/>
      <c r="WAM167" s="4"/>
      <c r="WAN167" s="4"/>
      <c r="WAO167" s="4"/>
      <c r="WAP167" s="4"/>
      <c r="WAQ167" s="4"/>
      <c r="WAR167" s="4"/>
      <c r="WAS167" s="4"/>
      <c r="WAT167" s="4"/>
      <c r="WAU167" s="4"/>
      <c r="WAV167" s="4"/>
      <c r="WAW167" s="4"/>
      <c r="WAX167" s="4"/>
      <c r="WAY167" s="4"/>
      <c r="WAZ167" s="4"/>
      <c r="WBA167" s="4"/>
      <c r="WBB167" s="4"/>
      <c r="WBC167" s="4"/>
      <c r="WBD167" s="4"/>
      <c r="WBE167" s="4"/>
      <c r="WBF167" s="4"/>
      <c r="WBG167" s="4"/>
      <c r="WBH167" s="4"/>
      <c r="WBI167" s="4"/>
      <c r="WBJ167" s="4"/>
      <c r="WBK167" s="4"/>
      <c r="WBL167" s="4"/>
      <c r="WBM167" s="4"/>
      <c r="WBN167" s="4"/>
      <c r="WBO167" s="4"/>
      <c r="WBP167" s="4"/>
      <c r="WBQ167" s="4"/>
      <c r="WBR167" s="4"/>
      <c r="WBS167" s="4"/>
      <c r="WBT167" s="4"/>
      <c r="WBU167" s="4"/>
      <c r="WBV167" s="4"/>
      <c r="WBW167" s="4"/>
      <c r="WBX167" s="4"/>
      <c r="WBY167" s="4"/>
      <c r="WBZ167" s="4"/>
      <c r="WCA167" s="4"/>
      <c r="WCB167" s="4"/>
      <c r="WCC167" s="4"/>
      <c r="WCD167" s="4"/>
      <c r="WCE167" s="4"/>
      <c r="WCF167" s="4"/>
      <c r="WCG167" s="4"/>
      <c r="WCH167" s="4"/>
      <c r="WCI167" s="4"/>
      <c r="WCJ167" s="4"/>
      <c r="WCK167" s="4"/>
      <c r="WCL167" s="4"/>
      <c r="WCM167" s="4"/>
      <c r="WCN167" s="4"/>
      <c r="WCO167" s="4"/>
      <c r="WCP167" s="4"/>
      <c r="WCQ167" s="4"/>
      <c r="WCR167" s="4"/>
      <c r="WCS167" s="4"/>
      <c r="WCT167" s="4"/>
      <c r="WCU167" s="4"/>
      <c r="WCV167" s="4"/>
      <c r="WCW167" s="4"/>
      <c r="WCX167" s="4"/>
      <c r="WCY167" s="4"/>
      <c r="WCZ167" s="4"/>
      <c r="WDA167" s="4"/>
      <c r="WDB167" s="4"/>
      <c r="WDC167" s="4"/>
      <c r="WDD167" s="4"/>
      <c r="WDE167" s="4"/>
      <c r="WDF167" s="4"/>
      <c r="WDG167" s="4"/>
      <c r="WDH167" s="4"/>
      <c r="WDI167" s="4"/>
      <c r="WDJ167" s="4"/>
      <c r="WDK167" s="4"/>
      <c r="WDL167" s="4"/>
      <c r="WDM167" s="4"/>
      <c r="WDN167" s="4"/>
      <c r="WDO167" s="4"/>
      <c r="WDP167" s="4"/>
      <c r="WDQ167" s="4"/>
      <c r="WDR167" s="4"/>
      <c r="WDS167" s="4"/>
      <c r="WDT167" s="4"/>
      <c r="WDU167" s="4"/>
      <c r="WDV167" s="4"/>
      <c r="WDW167" s="4"/>
      <c r="WDX167" s="4"/>
      <c r="WDY167" s="4"/>
      <c r="WDZ167" s="4"/>
      <c r="WEA167" s="4"/>
      <c r="WEB167" s="4"/>
      <c r="WEC167" s="4"/>
      <c r="WED167" s="4"/>
      <c r="WEE167" s="4"/>
      <c r="WEF167" s="4"/>
      <c r="WEG167" s="4"/>
      <c r="WEH167" s="4"/>
      <c r="WEI167" s="4"/>
      <c r="WEJ167" s="4"/>
      <c r="WEK167" s="4"/>
      <c r="WEL167" s="4"/>
      <c r="WEM167" s="4"/>
      <c r="WEN167" s="4"/>
      <c r="WEO167" s="4"/>
      <c r="WEP167" s="4"/>
      <c r="WEQ167" s="4"/>
      <c r="WER167" s="4"/>
      <c r="WES167" s="4"/>
      <c r="WET167" s="4"/>
      <c r="WEU167" s="4"/>
      <c r="WEV167" s="4"/>
      <c r="WEW167" s="4"/>
      <c r="WEX167" s="4"/>
      <c r="WEY167" s="4"/>
      <c r="WEZ167" s="4"/>
      <c r="WFA167" s="4"/>
      <c r="WFB167" s="4"/>
      <c r="WFC167" s="4"/>
      <c r="WFD167" s="4"/>
      <c r="WFE167" s="4"/>
      <c r="WFF167" s="4"/>
      <c r="WFG167" s="4"/>
      <c r="WFH167" s="4"/>
      <c r="WFI167" s="4"/>
      <c r="WFJ167" s="4"/>
      <c r="WFK167" s="4"/>
      <c r="WFL167" s="4"/>
      <c r="WFM167" s="4"/>
      <c r="WFN167" s="4"/>
      <c r="WFO167" s="4"/>
      <c r="WFP167" s="4"/>
      <c r="WFQ167" s="4"/>
      <c r="WFR167" s="4"/>
      <c r="WFS167" s="4"/>
      <c r="WFT167" s="4"/>
      <c r="WFU167" s="4"/>
      <c r="WFV167" s="4"/>
      <c r="WFW167" s="4"/>
      <c r="WFX167" s="4"/>
      <c r="WFY167" s="4"/>
      <c r="WFZ167" s="4"/>
      <c r="WGA167" s="4"/>
      <c r="WGB167" s="4"/>
      <c r="WGC167" s="4"/>
      <c r="WGD167" s="4"/>
      <c r="WGE167" s="4"/>
      <c r="WGF167" s="4"/>
      <c r="WGG167" s="4"/>
      <c r="WGH167" s="4"/>
      <c r="WGI167" s="4"/>
      <c r="WGJ167" s="4"/>
      <c r="WGK167" s="4"/>
      <c r="WGL167" s="4"/>
      <c r="WGM167" s="4"/>
      <c r="WGN167" s="4"/>
      <c r="WGO167" s="4"/>
      <c r="WGP167" s="4"/>
      <c r="WGQ167" s="4"/>
      <c r="WGR167" s="4"/>
      <c r="WGS167" s="4"/>
      <c r="WGT167" s="4"/>
      <c r="WGU167" s="4"/>
      <c r="WGV167" s="4"/>
      <c r="WGW167" s="4"/>
      <c r="WGX167" s="4"/>
      <c r="WGY167" s="4"/>
      <c r="WGZ167" s="4"/>
      <c r="WHA167" s="4"/>
      <c r="WHB167" s="4"/>
      <c r="WHC167" s="4"/>
      <c r="WHD167" s="4"/>
      <c r="WHE167" s="4"/>
      <c r="WHF167" s="4"/>
      <c r="WHG167" s="4"/>
      <c r="WHH167" s="4"/>
      <c r="WHI167" s="4"/>
      <c r="WHJ167" s="4"/>
      <c r="WHK167" s="4"/>
      <c r="WHL167" s="4"/>
      <c r="WHM167" s="4"/>
      <c r="WHN167" s="4"/>
      <c r="WHO167" s="4"/>
      <c r="WHP167" s="4"/>
      <c r="WHQ167" s="4"/>
      <c r="WHR167" s="4"/>
      <c r="WHS167" s="4"/>
      <c r="WHT167" s="4"/>
      <c r="WHU167" s="4"/>
      <c r="WHV167" s="4"/>
      <c r="WHW167" s="4"/>
      <c r="WHX167" s="4"/>
      <c r="WHY167" s="4"/>
      <c r="WHZ167" s="4"/>
      <c r="WIA167" s="4"/>
      <c r="WIB167" s="4"/>
      <c r="WIC167" s="4"/>
      <c r="WID167" s="4"/>
      <c r="WIE167" s="4"/>
      <c r="WIF167" s="4"/>
      <c r="WIG167" s="4"/>
      <c r="WIH167" s="4"/>
      <c r="WII167" s="4"/>
      <c r="WIJ167" s="4"/>
      <c r="WIK167" s="4"/>
      <c r="WIL167" s="4"/>
      <c r="WIM167" s="4"/>
      <c r="WIN167" s="4"/>
      <c r="WIO167" s="4"/>
      <c r="WIP167" s="4"/>
      <c r="WIQ167" s="4"/>
      <c r="WIR167" s="4"/>
      <c r="WIS167" s="4"/>
      <c r="WIT167" s="4"/>
      <c r="WIU167" s="4"/>
      <c r="WIV167" s="4"/>
      <c r="WIW167" s="4"/>
      <c r="WIX167" s="4"/>
      <c r="WIY167" s="4"/>
      <c r="WIZ167" s="4"/>
      <c r="WJA167" s="4"/>
      <c r="WJB167" s="4"/>
      <c r="WJC167" s="4"/>
      <c r="WJD167" s="4"/>
      <c r="WJE167" s="4"/>
      <c r="WJF167" s="4"/>
      <c r="WJG167" s="4"/>
      <c r="WJH167" s="4"/>
      <c r="WJI167" s="4"/>
      <c r="WJJ167" s="4"/>
      <c r="WJK167" s="4"/>
      <c r="WJL167" s="4"/>
      <c r="WJM167" s="4"/>
      <c r="WJN167" s="4"/>
      <c r="WJO167" s="4"/>
      <c r="WJP167" s="4"/>
      <c r="WJQ167" s="4"/>
      <c r="WJR167" s="4"/>
      <c r="WJS167" s="4"/>
      <c r="WJT167" s="4"/>
      <c r="WJU167" s="4"/>
      <c r="WJV167" s="4"/>
      <c r="WJW167" s="4"/>
      <c r="WJX167" s="4"/>
      <c r="WJY167" s="4"/>
      <c r="WJZ167" s="4"/>
      <c r="WKA167" s="4"/>
      <c r="WKB167" s="4"/>
      <c r="WKC167" s="4"/>
      <c r="WKD167" s="4"/>
      <c r="WKE167" s="4"/>
      <c r="WKF167" s="4"/>
      <c r="WKG167" s="4"/>
      <c r="WKH167" s="4"/>
      <c r="WKI167" s="4"/>
      <c r="WKJ167" s="4"/>
      <c r="WKK167" s="4"/>
      <c r="WKL167" s="4"/>
      <c r="WKM167" s="4"/>
      <c r="WKN167" s="4"/>
      <c r="WKO167" s="4"/>
      <c r="WKP167" s="4"/>
      <c r="WKQ167" s="4"/>
      <c r="WKR167" s="4"/>
      <c r="WKS167" s="4"/>
      <c r="WKT167" s="4"/>
      <c r="WKU167" s="4"/>
      <c r="WKV167" s="4"/>
      <c r="WKW167" s="4"/>
      <c r="WKX167" s="4"/>
      <c r="WKY167" s="4"/>
      <c r="WKZ167" s="4"/>
      <c r="WLA167" s="4"/>
      <c r="WLB167" s="4"/>
      <c r="WLC167" s="4"/>
      <c r="WLD167" s="4"/>
      <c r="WLE167" s="4"/>
      <c r="WLF167" s="4"/>
      <c r="WLG167" s="4"/>
      <c r="WLH167" s="4"/>
      <c r="WLI167" s="4"/>
      <c r="WLJ167" s="4"/>
      <c r="WLK167" s="4"/>
      <c r="WLL167" s="4"/>
      <c r="WLM167" s="4"/>
      <c r="WLN167" s="4"/>
      <c r="WLO167" s="4"/>
      <c r="WLP167" s="4"/>
      <c r="WLQ167" s="4"/>
      <c r="WLR167" s="4"/>
      <c r="WLS167" s="4"/>
      <c r="WLT167" s="4"/>
      <c r="WLU167" s="4"/>
      <c r="WLV167" s="4"/>
      <c r="WLW167" s="4"/>
      <c r="WLX167" s="4"/>
      <c r="WLY167" s="4"/>
      <c r="WLZ167" s="4"/>
      <c r="WMA167" s="4"/>
      <c r="WMB167" s="4"/>
      <c r="WMC167" s="4"/>
      <c r="WMD167" s="4"/>
      <c r="WME167" s="4"/>
      <c r="WMF167" s="4"/>
      <c r="WMG167" s="4"/>
      <c r="WMH167" s="4"/>
      <c r="WMI167" s="4"/>
      <c r="WMJ167" s="4"/>
      <c r="WMK167" s="4"/>
      <c r="WML167" s="4"/>
      <c r="WMM167" s="4"/>
      <c r="WMN167" s="4"/>
      <c r="WMO167" s="4"/>
      <c r="WMP167" s="4"/>
      <c r="WMQ167" s="4"/>
      <c r="WMR167" s="4"/>
      <c r="WMS167" s="4"/>
      <c r="WMT167" s="4"/>
      <c r="WMU167" s="4"/>
      <c r="WMV167" s="4"/>
      <c r="WMW167" s="4"/>
      <c r="WMX167" s="4"/>
      <c r="WMY167" s="4"/>
      <c r="WMZ167" s="4"/>
      <c r="WNA167" s="4"/>
      <c r="WNB167" s="4"/>
      <c r="WNC167" s="4"/>
      <c r="WND167" s="4"/>
      <c r="WNE167" s="4"/>
      <c r="WNF167" s="4"/>
      <c r="WNG167" s="4"/>
      <c r="WNH167" s="4"/>
      <c r="WNI167" s="4"/>
      <c r="WNJ167" s="4"/>
      <c r="WNK167" s="4"/>
      <c r="WNL167" s="4"/>
      <c r="WNM167" s="4"/>
      <c r="WNN167" s="4"/>
      <c r="WNO167" s="4"/>
      <c r="WNP167" s="4"/>
      <c r="WNQ167" s="4"/>
      <c r="WNR167" s="4"/>
      <c r="WNS167" s="4"/>
      <c r="WNT167" s="4"/>
      <c r="WNU167" s="4"/>
      <c r="WNV167" s="4"/>
      <c r="WNW167" s="4"/>
      <c r="WNX167" s="4"/>
      <c r="WNY167" s="4"/>
      <c r="WNZ167" s="4"/>
      <c r="WOA167" s="4"/>
      <c r="WOB167" s="4"/>
      <c r="WOC167" s="4"/>
      <c r="WOD167" s="4"/>
      <c r="WOE167" s="4"/>
      <c r="WOF167" s="4"/>
      <c r="WOG167" s="4"/>
      <c r="WOH167" s="4"/>
      <c r="WOI167" s="4"/>
      <c r="WOJ167" s="4"/>
      <c r="WOK167" s="4"/>
      <c r="WOL167" s="4"/>
      <c r="WOM167" s="4"/>
      <c r="WON167" s="4"/>
      <c r="WOO167" s="4"/>
      <c r="WOP167" s="4"/>
      <c r="WOQ167" s="4"/>
      <c r="WOR167" s="4"/>
      <c r="WOS167" s="4"/>
      <c r="WOT167" s="4"/>
      <c r="WOU167" s="4"/>
      <c r="WOV167" s="4"/>
      <c r="WOW167" s="4"/>
      <c r="WOX167" s="4"/>
      <c r="WOY167" s="4"/>
      <c r="WOZ167" s="4"/>
      <c r="WPA167" s="4"/>
      <c r="WPB167" s="4"/>
      <c r="WPC167" s="4"/>
      <c r="WPD167" s="4"/>
      <c r="WPE167" s="4"/>
      <c r="WPF167" s="4"/>
      <c r="WPG167" s="4"/>
      <c r="WPH167" s="4"/>
      <c r="WPI167" s="4"/>
      <c r="WPJ167" s="4"/>
      <c r="WPK167" s="4"/>
      <c r="WPL167" s="4"/>
      <c r="WPM167" s="4"/>
      <c r="WPN167" s="4"/>
      <c r="WPO167" s="4"/>
      <c r="WPP167" s="4"/>
      <c r="WPQ167" s="4"/>
      <c r="WPR167" s="4"/>
      <c r="WPS167" s="4"/>
      <c r="WPT167" s="4"/>
      <c r="WPU167" s="4"/>
      <c r="WPV167" s="4"/>
      <c r="WPW167" s="4"/>
      <c r="WPX167" s="4"/>
      <c r="WPY167" s="4"/>
      <c r="WPZ167" s="4"/>
      <c r="WQA167" s="4"/>
      <c r="WQB167" s="4"/>
      <c r="WQC167" s="4"/>
      <c r="WQD167" s="4"/>
      <c r="WQE167" s="4"/>
      <c r="WQF167" s="4"/>
      <c r="WQG167" s="4"/>
      <c r="WQH167" s="4"/>
      <c r="WQI167" s="4"/>
      <c r="WQJ167" s="4"/>
      <c r="WQK167" s="4"/>
      <c r="WQL167" s="4"/>
      <c r="WQM167" s="4"/>
      <c r="WQN167" s="4"/>
      <c r="WQO167" s="4"/>
      <c r="WQP167" s="4"/>
      <c r="WQQ167" s="4"/>
      <c r="WQR167" s="4"/>
      <c r="WQS167" s="4"/>
      <c r="WQT167" s="4"/>
      <c r="WQU167" s="4"/>
      <c r="WQV167" s="4"/>
      <c r="WQW167" s="4"/>
      <c r="WQX167" s="4"/>
      <c r="WQY167" s="4"/>
      <c r="WQZ167" s="4"/>
      <c r="WRA167" s="4"/>
      <c r="WRB167" s="4"/>
      <c r="WRC167" s="4"/>
      <c r="WRD167" s="4"/>
      <c r="WRE167" s="4"/>
      <c r="WRF167" s="4"/>
      <c r="WRG167" s="4"/>
      <c r="WRH167" s="4"/>
      <c r="WRI167" s="4"/>
      <c r="WRJ167" s="4"/>
      <c r="WRK167" s="4"/>
      <c r="WRL167" s="4"/>
      <c r="WRM167" s="4"/>
      <c r="WRN167" s="4"/>
      <c r="WRO167" s="4"/>
      <c r="WRP167" s="4"/>
      <c r="WRQ167" s="4"/>
      <c r="WRR167" s="4"/>
      <c r="WRS167" s="4"/>
      <c r="WRT167" s="4"/>
      <c r="WRU167" s="4"/>
      <c r="WRV167" s="4"/>
      <c r="WRW167" s="4"/>
      <c r="WRX167" s="4"/>
      <c r="WRY167" s="4"/>
      <c r="WRZ167" s="4"/>
      <c r="WSA167" s="4"/>
      <c r="WSB167" s="4"/>
      <c r="WSC167" s="4"/>
      <c r="WSD167" s="4"/>
      <c r="WSE167" s="4"/>
      <c r="WSF167" s="4"/>
      <c r="WSG167" s="4"/>
      <c r="WSH167" s="4"/>
      <c r="WSI167" s="4"/>
      <c r="WSJ167" s="4"/>
      <c r="WSK167" s="4"/>
      <c r="WSL167" s="4"/>
      <c r="WSM167" s="4"/>
      <c r="WSN167" s="4"/>
      <c r="WSO167" s="4"/>
      <c r="WSP167" s="4"/>
      <c r="WSQ167" s="4"/>
      <c r="WSR167" s="4"/>
      <c r="WSS167" s="4"/>
      <c r="WST167" s="4"/>
      <c r="WSU167" s="4"/>
      <c r="WSV167" s="4"/>
      <c r="WSW167" s="4"/>
      <c r="WSX167" s="4"/>
      <c r="WSY167" s="4"/>
      <c r="WSZ167" s="4"/>
      <c r="WTA167" s="4"/>
      <c r="WTB167" s="4"/>
      <c r="WTC167" s="4"/>
      <c r="WTD167" s="4"/>
      <c r="WTE167" s="4"/>
      <c r="WTF167" s="4"/>
      <c r="WTG167" s="4"/>
      <c r="WTH167" s="4"/>
      <c r="WTI167" s="4"/>
      <c r="WTJ167" s="4"/>
      <c r="WTK167" s="4"/>
      <c r="WTL167" s="4"/>
      <c r="WTM167" s="4"/>
      <c r="WTN167" s="4"/>
      <c r="WTO167" s="4"/>
      <c r="WTP167" s="4"/>
      <c r="WTQ167" s="4"/>
      <c r="WTR167" s="4"/>
      <c r="WTS167" s="4"/>
      <c r="WTT167" s="4"/>
      <c r="WTU167" s="4"/>
      <c r="WTV167" s="4"/>
      <c r="WTW167" s="4"/>
      <c r="WTX167" s="4"/>
      <c r="WTY167" s="4"/>
      <c r="WTZ167" s="4"/>
      <c r="WUA167" s="4"/>
      <c r="WUB167" s="4"/>
      <c r="WUC167" s="4"/>
      <c r="WUD167" s="4"/>
      <c r="WUE167" s="4"/>
      <c r="WUF167" s="4"/>
      <c r="WUG167" s="4"/>
      <c r="WUH167" s="4"/>
      <c r="WUI167" s="4"/>
      <c r="WUJ167" s="4"/>
      <c r="WUK167" s="4"/>
      <c r="WUL167" s="4"/>
      <c r="WUM167" s="4"/>
      <c r="WUN167" s="4"/>
      <c r="WUO167" s="4"/>
      <c r="WUP167" s="4"/>
      <c r="WUQ167" s="4"/>
      <c r="WUR167" s="4"/>
    </row>
  </sheetData>
  <mergeCells count="13">
    <mergeCell ref="F11:F13"/>
    <mergeCell ref="G11:G13"/>
    <mergeCell ref="G24:G26"/>
    <mergeCell ref="G45:G46"/>
    <mergeCell ref="G53:G56"/>
    <mergeCell ref="D11:D13"/>
    <mergeCell ref="E11:E13"/>
    <mergeCell ref="A73:A74"/>
    <mergeCell ref="B73:B74"/>
    <mergeCell ref="B8:C8"/>
    <mergeCell ref="A11:A13"/>
    <mergeCell ref="B11:B13"/>
    <mergeCell ref="C11:C13"/>
  </mergeCells>
  <printOptions horizontalCentered="1"/>
  <pageMargins left="3.937007874015748E-2" right="3.937007874015748E-2" top="0.39370078740157483" bottom="0.19685039370078741" header="0.31496062992125984" footer="0.31496062992125984"/>
  <pageSetup paperSize="9" scale="65" orientation="landscape" r:id="rId1"/>
  <rowBreaks count="1" manualBreakCount="1">
    <brk id="43" max="6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VA163"/>
  <sheetViews>
    <sheetView view="pageBreakPreview" zoomScale="64" zoomScaleNormal="55" zoomScaleSheetLayoutView="64" workbookViewId="0">
      <pane xSplit="9" ySplit="16" topLeftCell="J17" activePane="bottomRight" state="frozen"/>
      <selection pane="topRight" activeCell="H1" sqref="H1"/>
      <selection pane="bottomLeft" activeCell="A18" sqref="A18"/>
      <selection pane="bottomRight" activeCell="D14" sqref="D14"/>
    </sheetView>
  </sheetViews>
  <sheetFormatPr defaultRowHeight="15.75"/>
  <cols>
    <col min="1" max="1" width="8" style="116" customWidth="1"/>
    <col min="2" max="2" width="59.5703125" style="117" customWidth="1"/>
    <col min="3" max="3" width="13" style="117" customWidth="1"/>
    <col min="4" max="4" width="19.7109375" style="118" customWidth="1"/>
    <col min="5" max="5" width="23.7109375" style="119" customWidth="1"/>
    <col min="6" max="6" width="17.28515625" style="120" customWidth="1"/>
    <col min="7" max="7" width="19.5703125" style="119" customWidth="1"/>
    <col min="8" max="8" width="20.5703125" style="119" customWidth="1"/>
    <col min="9" max="9" width="20.7109375" style="145" customWidth="1"/>
    <col min="10" max="10" width="19.85546875" style="132" customWidth="1"/>
    <col min="11" max="11" width="20.85546875" style="121" customWidth="1"/>
    <col min="12" max="12" width="20" style="123" customWidth="1"/>
    <col min="13" max="13" width="20.85546875" style="119" customWidth="1"/>
    <col min="14" max="14" width="22.140625" style="121" customWidth="1"/>
    <col min="15" max="15" width="19.5703125" style="119" customWidth="1"/>
    <col min="16" max="16" width="20.5703125" style="119" customWidth="1"/>
    <col min="17" max="17" width="20.140625" style="119" customWidth="1"/>
    <col min="18" max="18" width="36.42578125" style="4" customWidth="1"/>
    <col min="19" max="19" width="9.140625" style="4"/>
    <col min="20" max="20" width="17.7109375" style="4" customWidth="1"/>
    <col min="21" max="237" width="9.140625" style="4"/>
    <col min="238" max="238" width="5.7109375" style="4" customWidth="1"/>
    <col min="239" max="239" width="65" style="4" customWidth="1"/>
    <col min="240" max="240" width="20" style="4" customWidth="1"/>
    <col min="241" max="241" width="26.28515625" style="4" customWidth="1"/>
    <col min="242" max="242" width="22.140625" style="4" customWidth="1"/>
    <col min="243" max="243" width="0.140625" style="4" customWidth="1"/>
    <col min="244" max="244" width="19.140625" style="4" customWidth="1"/>
    <col min="245" max="246" width="0" style="4" hidden="1" customWidth="1"/>
    <col min="247" max="247" width="153.85546875" style="4" customWidth="1"/>
    <col min="248" max="248" width="14.85546875" style="4" customWidth="1"/>
    <col min="249" max="249" width="16.7109375" style="4" bestFit="1" customWidth="1"/>
    <col min="250" max="493" width="9.140625" style="4"/>
    <col min="494" max="494" width="5.7109375" style="4" customWidth="1"/>
    <col min="495" max="495" width="65" style="4" customWidth="1"/>
    <col min="496" max="496" width="20" style="4" customWidth="1"/>
    <col min="497" max="497" width="26.28515625" style="4" customWidth="1"/>
    <col min="498" max="498" width="22.140625" style="4" customWidth="1"/>
    <col min="499" max="499" width="0.140625" style="4" customWidth="1"/>
    <col min="500" max="500" width="19.140625" style="4" customWidth="1"/>
    <col min="501" max="502" width="0" style="4" hidden="1" customWidth="1"/>
    <col min="503" max="503" width="153.85546875" style="4" customWidth="1"/>
    <col min="504" max="504" width="14.85546875" style="4" customWidth="1"/>
    <col min="505" max="505" width="16.7109375" style="4" bestFit="1" customWidth="1"/>
    <col min="506" max="749" width="9.140625" style="4"/>
    <col min="750" max="750" width="5.7109375" style="4" customWidth="1"/>
    <col min="751" max="751" width="65" style="4" customWidth="1"/>
    <col min="752" max="752" width="20" style="4" customWidth="1"/>
    <col min="753" max="753" width="26.28515625" style="4" customWidth="1"/>
    <col min="754" max="754" width="22.140625" style="4" customWidth="1"/>
    <col min="755" max="755" width="0.140625" style="4" customWidth="1"/>
    <col min="756" max="756" width="19.140625" style="4" customWidth="1"/>
    <col min="757" max="758" width="0" style="4" hidden="1" customWidth="1"/>
    <col min="759" max="759" width="153.85546875" style="4" customWidth="1"/>
    <col min="760" max="760" width="14.85546875" style="4" customWidth="1"/>
    <col min="761" max="761" width="16.7109375" style="4" bestFit="1" customWidth="1"/>
    <col min="762" max="1005" width="9.140625" style="4"/>
    <col min="1006" max="1006" width="5.7109375" style="4" customWidth="1"/>
    <col min="1007" max="1007" width="65" style="4" customWidth="1"/>
    <col min="1008" max="1008" width="20" style="4" customWidth="1"/>
    <col min="1009" max="1009" width="26.28515625" style="4" customWidth="1"/>
    <col min="1010" max="1010" width="22.140625" style="4" customWidth="1"/>
    <col min="1011" max="1011" width="0.140625" style="4" customWidth="1"/>
    <col min="1012" max="1012" width="19.140625" style="4" customWidth="1"/>
    <col min="1013" max="1014" width="0" style="4" hidden="1" customWidth="1"/>
    <col min="1015" max="1015" width="153.85546875" style="4" customWidth="1"/>
    <col min="1016" max="1016" width="14.85546875" style="4" customWidth="1"/>
    <col min="1017" max="1017" width="16.7109375" style="4" bestFit="1" customWidth="1"/>
    <col min="1018" max="1261" width="9.140625" style="4"/>
    <col min="1262" max="1262" width="5.7109375" style="4" customWidth="1"/>
    <col min="1263" max="1263" width="65" style="4" customWidth="1"/>
    <col min="1264" max="1264" width="20" style="4" customWidth="1"/>
    <col min="1265" max="1265" width="26.28515625" style="4" customWidth="1"/>
    <col min="1266" max="1266" width="22.140625" style="4" customWidth="1"/>
    <col min="1267" max="1267" width="0.140625" style="4" customWidth="1"/>
    <col min="1268" max="1268" width="19.140625" style="4" customWidth="1"/>
    <col min="1269" max="1270" width="0" style="4" hidden="1" customWidth="1"/>
    <col min="1271" max="1271" width="153.85546875" style="4" customWidth="1"/>
    <col min="1272" max="1272" width="14.85546875" style="4" customWidth="1"/>
    <col min="1273" max="1273" width="16.7109375" style="4" bestFit="1" customWidth="1"/>
    <col min="1274" max="1517" width="9.140625" style="4"/>
    <col min="1518" max="1518" width="5.7109375" style="4" customWidth="1"/>
    <col min="1519" max="1519" width="65" style="4" customWidth="1"/>
    <col min="1520" max="1520" width="20" style="4" customWidth="1"/>
    <col min="1521" max="1521" width="26.28515625" style="4" customWidth="1"/>
    <col min="1522" max="1522" width="22.140625" style="4" customWidth="1"/>
    <col min="1523" max="1523" width="0.140625" style="4" customWidth="1"/>
    <col min="1524" max="1524" width="19.140625" style="4" customWidth="1"/>
    <col min="1525" max="1526" width="0" style="4" hidden="1" customWidth="1"/>
    <col min="1527" max="1527" width="153.85546875" style="4" customWidth="1"/>
    <col min="1528" max="1528" width="14.85546875" style="4" customWidth="1"/>
    <col min="1529" max="1529" width="16.7109375" style="4" bestFit="1" customWidth="1"/>
    <col min="1530" max="1773" width="9.140625" style="4"/>
    <col min="1774" max="1774" width="5.7109375" style="4" customWidth="1"/>
    <col min="1775" max="1775" width="65" style="4" customWidth="1"/>
    <col min="1776" max="1776" width="20" style="4" customWidth="1"/>
    <col min="1777" max="1777" width="26.28515625" style="4" customWidth="1"/>
    <col min="1778" max="1778" width="22.140625" style="4" customWidth="1"/>
    <col min="1779" max="1779" width="0.140625" style="4" customWidth="1"/>
    <col min="1780" max="1780" width="19.140625" style="4" customWidth="1"/>
    <col min="1781" max="1782" width="0" style="4" hidden="1" customWidth="1"/>
    <col min="1783" max="1783" width="153.85546875" style="4" customWidth="1"/>
    <col min="1784" max="1784" width="14.85546875" style="4" customWidth="1"/>
    <col min="1785" max="1785" width="16.7109375" style="4" bestFit="1" customWidth="1"/>
    <col min="1786" max="2029" width="9.140625" style="4"/>
    <col min="2030" max="2030" width="5.7109375" style="4" customWidth="1"/>
    <col min="2031" max="2031" width="65" style="4" customWidth="1"/>
    <col min="2032" max="2032" width="20" style="4" customWidth="1"/>
    <col min="2033" max="2033" width="26.28515625" style="4" customWidth="1"/>
    <col min="2034" max="2034" width="22.140625" style="4" customWidth="1"/>
    <col min="2035" max="2035" width="0.140625" style="4" customWidth="1"/>
    <col min="2036" max="2036" width="19.140625" style="4" customWidth="1"/>
    <col min="2037" max="2038" width="0" style="4" hidden="1" customWidth="1"/>
    <col min="2039" max="2039" width="153.85546875" style="4" customWidth="1"/>
    <col min="2040" max="2040" width="14.85546875" style="4" customWidth="1"/>
    <col min="2041" max="2041" width="16.7109375" style="4" bestFit="1" customWidth="1"/>
    <col min="2042" max="2285" width="9.140625" style="4"/>
    <col min="2286" max="2286" width="5.7109375" style="4" customWidth="1"/>
    <col min="2287" max="2287" width="65" style="4" customWidth="1"/>
    <col min="2288" max="2288" width="20" style="4" customWidth="1"/>
    <col min="2289" max="2289" width="26.28515625" style="4" customWidth="1"/>
    <col min="2290" max="2290" width="22.140625" style="4" customWidth="1"/>
    <col min="2291" max="2291" width="0.140625" style="4" customWidth="1"/>
    <col min="2292" max="2292" width="19.140625" style="4" customWidth="1"/>
    <col min="2293" max="2294" width="0" style="4" hidden="1" customWidth="1"/>
    <col min="2295" max="2295" width="153.85546875" style="4" customWidth="1"/>
    <col min="2296" max="2296" width="14.85546875" style="4" customWidth="1"/>
    <col min="2297" max="2297" width="16.7109375" style="4" bestFit="1" customWidth="1"/>
    <col min="2298" max="2541" width="9.140625" style="4"/>
    <col min="2542" max="2542" width="5.7109375" style="4" customWidth="1"/>
    <col min="2543" max="2543" width="65" style="4" customWidth="1"/>
    <col min="2544" max="2544" width="20" style="4" customWidth="1"/>
    <col min="2545" max="2545" width="26.28515625" style="4" customWidth="1"/>
    <col min="2546" max="2546" width="22.140625" style="4" customWidth="1"/>
    <col min="2547" max="2547" width="0.140625" style="4" customWidth="1"/>
    <col min="2548" max="2548" width="19.140625" style="4" customWidth="1"/>
    <col min="2549" max="2550" width="0" style="4" hidden="1" customWidth="1"/>
    <col min="2551" max="2551" width="153.85546875" style="4" customWidth="1"/>
    <col min="2552" max="2552" width="14.85546875" style="4" customWidth="1"/>
    <col min="2553" max="2553" width="16.7109375" style="4" bestFit="1" customWidth="1"/>
    <col min="2554" max="2797" width="9.140625" style="4"/>
    <col min="2798" max="2798" width="5.7109375" style="4" customWidth="1"/>
    <col min="2799" max="2799" width="65" style="4" customWidth="1"/>
    <col min="2800" max="2800" width="20" style="4" customWidth="1"/>
    <col min="2801" max="2801" width="26.28515625" style="4" customWidth="1"/>
    <col min="2802" max="2802" width="22.140625" style="4" customWidth="1"/>
    <col min="2803" max="2803" width="0.140625" style="4" customWidth="1"/>
    <col min="2804" max="2804" width="19.140625" style="4" customWidth="1"/>
    <col min="2805" max="2806" width="0" style="4" hidden="1" customWidth="1"/>
    <col min="2807" max="2807" width="153.85546875" style="4" customWidth="1"/>
    <col min="2808" max="2808" width="14.85546875" style="4" customWidth="1"/>
    <col min="2809" max="2809" width="16.7109375" style="4" bestFit="1" customWidth="1"/>
    <col min="2810" max="3053" width="9.140625" style="4"/>
    <col min="3054" max="3054" width="5.7109375" style="4" customWidth="1"/>
    <col min="3055" max="3055" width="65" style="4" customWidth="1"/>
    <col min="3056" max="3056" width="20" style="4" customWidth="1"/>
    <col min="3057" max="3057" width="26.28515625" style="4" customWidth="1"/>
    <col min="3058" max="3058" width="22.140625" style="4" customWidth="1"/>
    <col min="3059" max="3059" width="0.140625" style="4" customWidth="1"/>
    <col min="3060" max="3060" width="19.140625" style="4" customWidth="1"/>
    <col min="3061" max="3062" width="0" style="4" hidden="1" customWidth="1"/>
    <col min="3063" max="3063" width="153.85546875" style="4" customWidth="1"/>
    <col min="3064" max="3064" width="14.85546875" style="4" customWidth="1"/>
    <col min="3065" max="3065" width="16.7109375" style="4" bestFit="1" customWidth="1"/>
    <col min="3066" max="3309" width="9.140625" style="4"/>
    <col min="3310" max="3310" width="5.7109375" style="4" customWidth="1"/>
    <col min="3311" max="3311" width="65" style="4" customWidth="1"/>
    <col min="3312" max="3312" width="20" style="4" customWidth="1"/>
    <col min="3313" max="3313" width="26.28515625" style="4" customWidth="1"/>
    <col min="3314" max="3314" width="22.140625" style="4" customWidth="1"/>
    <col min="3315" max="3315" width="0.140625" style="4" customWidth="1"/>
    <col min="3316" max="3316" width="19.140625" style="4" customWidth="1"/>
    <col min="3317" max="3318" width="0" style="4" hidden="1" customWidth="1"/>
    <col min="3319" max="3319" width="153.85546875" style="4" customWidth="1"/>
    <col min="3320" max="3320" width="14.85546875" style="4" customWidth="1"/>
    <col min="3321" max="3321" width="16.7109375" style="4" bestFit="1" customWidth="1"/>
    <col min="3322" max="3565" width="9.140625" style="4"/>
    <col min="3566" max="3566" width="5.7109375" style="4" customWidth="1"/>
    <col min="3567" max="3567" width="65" style="4" customWidth="1"/>
    <col min="3568" max="3568" width="20" style="4" customWidth="1"/>
    <col min="3569" max="3569" width="26.28515625" style="4" customWidth="1"/>
    <col min="3570" max="3570" width="22.140625" style="4" customWidth="1"/>
    <col min="3571" max="3571" width="0.140625" style="4" customWidth="1"/>
    <col min="3572" max="3572" width="19.140625" style="4" customWidth="1"/>
    <col min="3573" max="3574" width="0" style="4" hidden="1" customWidth="1"/>
    <col min="3575" max="3575" width="153.85546875" style="4" customWidth="1"/>
    <col min="3576" max="3576" width="14.85546875" style="4" customWidth="1"/>
    <col min="3577" max="3577" width="16.7109375" style="4" bestFit="1" customWidth="1"/>
    <col min="3578" max="3821" width="9.140625" style="4"/>
    <col min="3822" max="3822" width="5.7109375" style="4" customWidth="1"/>
    <col min="3823" max="3823" width="65" style="4" customWidth="1"/>
    <col min="3824" max="3824" width="20" style="4" customWidth="1"/>
    <col min="3825" max="3825" width="26.28515625" style="4" customWidth="1"/>
    <col min="3826" max="3826" width="22.140625" style="4" customWidth="1"/>
    <col min="3827" max="3827" width="0.140625" style="4" customWidth="1"/>
    <col min="3828" max="3828" width="19.140625" style="4" customWidth="1"/>
    <col min="3829" max="3830" width="0" style="4" hidden="1" customWidth="1"/>
    <col min="3831" max="3831" width="153.85546875" style="4" customWidth="1"/>
    <col min="3832" max="3832" width="14.85546875" style="4" customWidth="1"/>
    <col min="3833" max="3833" width="16.7109375" style="4" bestFit="1" customWidth="1"/>
    <col min="3834" max="4077" width="9.140625" style="4"/>
    <col min="4078" max="4078" width="5.7109375" style="4" customWidth="1"/>
    <col min="4079" max="4079" width="65" style="4" customWidth="1"/>
    <col min="4080" max="4080" width="20" style="4" customWidth="1"/>
    <col min="4081" max="4081" width="26.28515625" style="4" customWidth="1"/>
    <col min="4082" max="4082" width="22.140625" style="4" customWidth="1"/>
    <col min="4083" max="4083" width="0.140625" style="4" customWidth="1"/>
    <col min="4084" max="4084" width="19.140625" style="4" customWidth="1"/>
    <col min="4085" max="4086" width="0" style="4" hidden="1" customWidth="1"/>
    <col min="4087" max="4087" width="153.85546875" style="4" customWidth="1"/>
    <col min="4088" max="4088" width="14.85546875" style="4" customWidth="1"/>
    <col min="4089" max="4089" width="16.7109375" style="4" bestFit="1" customWidth="1"/>
    <col min="4090" max="4333" width="9.140625" style="4"/>
    <col min="4334" max="4334" width="5.7109375" style="4" customWidth="1"/>
    <col min="4335" max="4335" width="65" style="4" customWidth="1"/>
    <col min="4336" max="4336" width="20" style="4" customWidth="1"/>
    <col min="4337" max="4337" width="26.28515625" style="4" customWidth="1"/>
    <col min="4338" max="4338" width="22.140625" style="4" customWidth="1"/>
    <col min="4339" max="4339" width="0.140625" style="4" customWidth="1"/>
    <col min="4340" max="4340" width="19.140625" style="4" customWidth="1"/>
    <col min="4341" max="4342" width="0" style="4" hidden="1" customWidth="1"/>
    <col min="4343" max="4343" width="153.85546875" style="4" customWidth="1"/>
    <col min="4344" max="4344" width="14.85546875" style="4" customWidth="1"/>
    <col min="4345" max="4345" width="16.7109375" style="4" bestFit="1" customWidth="1"/>
    <col min="4346" max="4589" width="9.140625" style="4"/>
    <col min="4590" max="4590" width="5.7109375" style="4" customWidth="1"/>
    <col min="4591" max="4591" width="65" style="4" customWidth="1"/>
    <col min="4592" max="4592" width="20" style="4" customWidth="1"/>
    <col min="4593" max="4593" width="26.28515625" style="4" customWidth="1"/>
    <col min="4594" max="4594" width="22.140625" style="4" customWidth="1"/>
    <col min="4595" max="4595" width="0.140625" style="4" customWidth="1"/>
    <col min="4596" max="4596" width="19.140625" style="4" customWidth="1"/>
    <col min="4597" max="4598" width="0" style="4" hidden="1" customWidth="1"/>
    <col min="4599" max="4599" width="153.85546875" style="4" customWidth="1"/>
    <col min="4600" max="4600" width="14.85546875" style="4" customWidth="1"/>
    <col min="4601" max="4601" width="16.7109375" style="4" bestFit="1" customWidth="1"/>
    <col min="4602" max="4845" width="9.140625" style="4"/>
    <col min="4846" max="4846" width="5.7109375" style="4" customWidth="1"/>
    <col min="4847" max="4847" width="65" style="4" customWidth="1"/>
    <col min="4848" max="4848" width="20" style="4" customWidth="1"/>
    <col min="4849" max="4849" width="26.28515625" style="4" customWidth="1"/>
    <col min="4850" max="4850" width="22.140625" style="4" customWidth="1"/>
    <col min="4851" max="4851" width="0.140625" style="4" customWidth="1"/>
    <col min="4852" max="4852" width="19.140625" style="4" customWidth="1"/>
    <col min="4853" max="4854" width="0" style="4" hidden="1" customWidth="1"/>
    <col min="4855" max="4855" width="153.85546875" style="4" customWidth="1"/>
    <col min="4856" max="4856" width="14.85546875" style="4" customWidth="1"/>
    <col min="4857" max="4857" width="16.7109375" style="4" bestFit="1" customWidth="1"/>
    <col min="4858" max="5101" width="9.140625" style="4"/>
    <col min="5102" max="5102" width="5.7109375" style="4" customWidth="1"/>
    <col min="5103" max="5103" width="65" style="4" customWidth="1"/>
    <col min="5104" max="5104" width="20" style="4" customWidth="1"/>
    <col min="5105" max="5105" width="26.28515625" style="4" customWidth="1"/>
    <col min="5106" max="5106" width="22.140625" style="4" customWidth="1"/>
    <col min="5107" max="5107" width="0.140625" style="4" customWidth="1"/>
    <col min="5108" max="5108" width="19.140625" style="4" customWidth="1"/>
    <col min="5109" max="5110" width="0" style="4" hidden="1" customWidth="1"/>
    <col min="5111" max="5111" width="153.85546875" style="4" customWidth="1"/>
    <col min="5112" max="5112" width="14.85546875" style="4" customWidth="1"/>
    <col min="5113" max="5113" width="16.7109375" style="4" bestFit="1" customWidth="1"/>
    <col min="5114" max="5357" width="9.140625" style="4"/>
    <col min="5358" max="5358" width="5.7109375" style="4" customWidth="1"/>
    <col min="5359" max="5359" width="65" style="4" customWidth="1"/>
    <col min="5360" max="5360" width="20" style="4" customWidth="1"/>
    <col min="5361" max="5361" width="26.28515625" style="4" customWidth="1"/>
    <col min="5362" max="5362" width="22.140625" style="4" customWidth="1"/>
    <col min="5363" max="5363" width="0.140625" style="4" customWidth="1"/>
    <col min="5364" max="5364" width="19.140625" style="4" customWidth="1"/>
    <col min="5365" max="5366" width="0" style="4" hidden="1" customWidth="1"/>
    <col min="5367" max="5367" width="153.85546875" style="4" customWidth="1"/>
    <col min="5368" max="5368" width="14.85546875" style="4" customWidth="1"/>
    <col min="5369" max="5369" width="16.7109375" style="4" bestFit="1" customWidth="1"/>
    <col min="5370" max="5613" width="9.140625" style="4"/>
    <col min="5614" max="5614" width="5.7109375" style="4" customWidth="1"/>
    <col min="5615" max="5615" width="65" style="4" customWidth="1"/>
    <col min="5616" max="5616" width="20" style="4" customWidth="1"/>
    <col min="5617" max="5617" width="26.28515625" style="4" customWidth="1"/>
    <col min="5618" max="5618" width="22.140625" style="4" customWidth="1"/>
    <col min="5619" max="5619" width="0.140625" style="4" customWidth="1"/>
    <col min="5620" max="5620" width="19.140625" style="4" customWidth="1"/>
    <col min="5621" max="5622" width="0" style="4" hidden="1" customWidth="1"/>
    <col min="5623" max="5623" width="153.85546875" style="4" customWidth="1"/>
    <col min="5624" max="5624" width="14.85546875" style="4" customWidth="1"/>
    <col min="5625" max="5625" width="16.7109375" style="4" bestFit="1" customWidth="1"/>
    <col min="5626" max="5869" width="9.140625" style="4"/>
    <col min="5870" max="5870" width="5.7109375" style="4" customWidth="1"/>
    <col min="5871" max="5871" width="65" style="4" customWidth="1"/>
    <col min="5872" max="5872" width="20" style="4" customWidth="1"/>
    <col min="5873" max="5873" width="26.28515625" style="4" customWidth="1"/>
    <col min="5874" max="5874" width="22.140625" style="4" customWidth="1"/>
    <col min="5875" max="5875" width="0.140625" style="4" customWidth="1"/>
    <col min="5876" max="5876" width="19.140625" style="4" customWidth="1"/>
    <col min="5877" max="5878" width="0" style="4" hidden="1" customWidth="1"/>
    <col min="5879" max="5879" width="153.85546875" style="4" customWidth="1"/>
    <col min="5880" max="5880" width="14.85546875" style="4" customWidth="1"/>
    <col min="5881" max="5881" width="16.7109375" style="4" bestFit="1" customWidth="1"/>
    <col min="5882" max="6125" width="9.140625" style="4"/>
    <col min="6126" max="6126" width="5.7109375" style="4" customWidth="1"/>
    <col min="6127" max="6127" width="65" style="4" customWidth="1"/>
    <col min="6128" max="6128" width="20" style="4" customWidth="1"/>
    <col min="6129" max="6129" width="26.28515625" style="4" customWidth="1"/>
    <col min="6130" max="6130" width="22.140625" style="4" customWidth="1"/>
    <col min="6131" max="6131" width="0.140625" style="4" customWidth="1"/>
    <col min="6132" max="6132" width="19.140625" style="4" customWidth="1"/>
    <col min="6133" max="6134" width="0" style="4" hidden="1" customWidth="1"/>
    <col min="6135" max="6135" width="153.85546875" style="4" customWidth="1"/>
    <col min="6136" max="6136" width="14.85546875" style="4" customWidth="1"/>
    <col min="6137" max="6137" width="16.7109375" style="4" bestFit="1" customWidth="1"/>
    <col min="6138" max="6381" width="9.140625" style="4"/>
    <col min="6382" max="6382" width="5.7109375" style="4" customWidth="1"/>
    <col min="6383" max="6383" width="65" style="4" customWidth="1"/>
    <col min="6384" max="6384" width="20" style="4" customWidth="1"/>
    <col min="6385" max="6385" width="26.28515625" style="4" customWidth="1"/>
    <col min="6386" max="6386" width="22.140625" style="4" customWidth="1"/>
    <col min="6387" max="6387" width="0.140625" style="4" customWidth="1"/>
    <col min="6388" max="6388" width="19.140625" style="4" customWidth="1"/>
    <col min="6389" max="6390" width="0" style="4" hidden="1" customWidth="1"/>
    <col min="6391" max="6391" width="153.85546875" style="4" customWidth="1"/>
    <col min="6392" max="6392" width="14.85546875" style="4" customWidth="1"/>
    <col min="6393" max="6393" width="16.7109375" style="4" bestFit="1" customWidth="1"/>
    <col min="6394" max="6637" width="9.140625" style="4"/>
    <col min="6638" max="6638" width="5.7109375" style="4" customWidth="1"/>
    <col min="6639" max="6639" width="65" style="4" customWidth="1"/>
    <col min="6640" max="6640" width="20" style="4" customWidth="1"/>
    <col min="6641" max="6641" width="26.28515625" style="4" customWidth="1"/>
    <col min="6642" max="6642" width="22.140625" style="4" customWidth="1"/>
    <col min="6643" max="6643" width="0.140625" style="4" customWidth="1"/>
    <col min="6644" max="6644" width="19.140625" style="4" customWidth="1"/>
    <col min="6645" max="6646" width="0" style="4" hidden="1" customWidth="1"/>
    <col min="6647" max="6647" width="153.85546875" style="4" customWidth="1"/>
    <col min="6648" max="6648" width="14.85546875" style="4" customWidth="1"/>
    <col min="6649" max="6649" width="16.7109375" style="4" bestFit="1" customWidth="1"/>
    <col min="6650" max="6893" width="9.140625" style="4"/>
    <col min="6894" max="6894" width="5.7109375" style="4" customWidth="1"/>
    <col min="6895" max="6895" width="65" style="4" customWidth="1"/>
    <col min="6896" max="6896" width="20" style="4" customWidth="1"/>
    <col min="6897" max="6897" width="26.28515625" style="4" customWidth="1"/>
    <col min="6898" max="6898" width="22.140625" style="4" customWidth="1"/>
    <col min="6899" max="6899" width="0.140625" style="4" customWidth="1"/>
    <col min="6900" max="6900" width="19.140625" style="4" customWidth="1"/>
    <col min="6901" max="6902" width="0" style="4" hidden="1" customWidth="1"/>
    <col min="6903" max="6903" width="153.85546875" style="4" customWidth="1"/>
    <col min="6904" max="6904" width="14.85546875" style="4" customWidth="1"/>
    <col min="6905" max="6905" width="16.7109375" style="4" bestFit="1" customWidth="1"/>
    <col min="6906" max="7149" width="9.140625" style="4"/>
    <col min="7150" max="7150" width="5.7109375" style="4" customWidth="1"/>
    <col min="7151" max="7151" width="65" style="4" customWidth="1"/>
    <col min="7152" max="7152" width="20" style="4" customWidth="1"/>
    <col min="7153" max="7153" width="26.28515625" style="4" customWidth="1"/>
    <col min="7154" max="7154" width="22.140625" style="4" customWidth="1"/>
    <col min="7155" max="7155" width="0.140625" style="4" customWidth="1"/>
    <col min="7156" max="7156" width="19.140625" style="4" customWidth="1"/>
    <col min="7157" max="7158" width="0" style="4" hidden="1" customWidth="1"/>
    <col min="7159" max="7159" width="153.85546875" style="4" customWidth="1"/>
    <col min="7160" max="7160" width="14.85546875" style="4" customWidth="1"/>
    <col min="7161" max="7161" width="16.7109375" style="4" bestFit="1" customWidth="1"/>
    <col min="7162" max="7405" width="9.140625" style="4"/>
    <col min="7406" max="7406" width="5.7109375" style="4" customWidth="1"/>
    <col min="7407" max="7407" width="65" style="4" customWidth="1"/>
    <col min="7408" max="7408" width="20" style="4" customWidth="1"/>
    <col min="7409" max="7409" width="26.28515625" style="4" customWidth="1"/>
    <col min="7410" max="7410" width="22.140625" style="4" customWidth="1"/>
    <col min="7411" max="7411" width="0.140625" style="4" customWidth="1"/>
    <col min="7412" max="7412" width="19.140625" style="4" customWidth="1"/>
    <col min="7413" max="7414" width="0" style="4" hidden="1" customWidth="1"/>
    <col min="7415" max="7415" width="153.85546875" style="4" customWidth="1"/>
    <col min="7416" max="7416" width="14.85546875" style="4" customWidth="1"/>
    <col min="7417" max="7417" width="16.7109375" style="4" bestFit="1" customWidth="1"/>
    <col min="7418" max="7661" width="9.140625" style="4"/>
    <col min="7662" max="7662" width="5.7109375" style="4" customWidth="1"/>
    <col min="7663" max="7663" width="65" style="4" customWidth="1"/>
    <col min="7664" max="7664" width="20" style="4" customWidth="1"/>
    <col min="7665" max="7665" width="26.28515625" style="4" customWidth="1"/>
    <col min="7666" max="7666" width="22.140625" style="4" customWidth="1"/>
    <col min="7667" max="7667" width="0.140625" style="4" customWidth="1"/>
    <col min="7668" max="7668" width="19.140625" style="4" customWidth="1"/>
    <col min="7669" max="7670" width="0" style="4" hidden="1" customWidth="1"/>
    <col min="7671" max="7671" width="153.85546875" style="4" customWidth="1"/>
    <col min="7672" max="7672" width="14.85546875" style="4" customWidth="1"/>
    <col min="7673" max="7673" width="16.7109375" style="4" bestFit="1" customWidth="1"/>
    <col min="7674" max="7917" width="9.140625" style="4"/>
    <col min="7918" max="7918" width="5.7109375" style="4" customWidth="1"/>
    <col min="7919" max="7919" width="65" style="4" customWidth="1"/>
    <col min="7920" max="7920" width="20" style="4" customWidth="1"/>
    <col min="7921" max="7921" width="26.28515625" style="4" customWidth="1"/>
    <col min="7922" max="7922" width="22.140625" style="4" customWidth="1"/>
    <col min="7923" max="7923" width="0.140625" style="4" customWidth="1"/>
    <col min="7924" max="7924" width="19.140625" style="4" customWidth="1"/>
    <col min="7925" max="7926" width="0" style="4" hidden="1" customWidth="1"/>
    <col min="7927" max="7927" width="153.85546875" style="4" customWidth="1"/>
    <col min="7928" max="7928" width="14.85546875" style="4" customWidth="1"/>
    <col min="7929" max="7929" width="16.7109375" style="4" bestFit="1" customWidth="1"/>
    <col min="7930" max="8173" width="9.140625" style="4"/>
    <col min="8174" max="8174" width="5.7109375" style="4" customWidth="1"/>
    <col min="8175" max="8175" width="65" style="4" customWidth="1"/>
    <col min="8176" max="8176" width="20" style="4" customWidth="1"/>
    <col min="8177" max="8177" width="26.28515625" style="4" customWidth="1"/>
    <col min="8178" max="8178" width="22.140625" style="4" customWidth="1"/>
    <col min="8179" max="8179" width="0.140625" style="4" customWidth="1"/>
    <col min="8180" max="8180" width="19.140625" style="4" customWidth="1"/>
    <col min="8181" max="8182" width="0" style="4" hidden="1" customWidth="1"/>
    <col min="8183" max="8183" width="153.85546875" style="4" customWidth="1"/>
    <col min="8184" max="8184" width="14.85546875" style="4" customWidth="1"/>
    <col min="8185" max="8185" width="16.7109375" style="4" bestFit="1" customWidth="1"/>
    <col min="8186" max="8429" width="9.140625" style="4"/>
    <col min="8430" max="8430" width="5.7109375" style="4" customWidth="1"/>
    <col min="8431" max="8431" width="65" style="4" customWidth="1"/>
    <col min="8432" max="8432" width="20" style="4" customWidth="1"/>
    <col min="8433" max="8433" width="26.28515625" style="4" customWidth="1"/>
    <col min="8434" max="8434" width="22.140625" style="4" customWidth="1"/>
    <col min="8435" max="8435" width="0.140625" style="4" customWidth="1"/>
    <col min="8436" max="8436" width="19.140625" style="4" customWidth="1"/>
    <col min="8437" max="8438" width="0" style="4" hidden="1" customWidth="1"/>
    <col min="8439" max="8439" width="153.85546875" style="4" customWidth="1"/>
    <col min="8440" max="8440" width="14.85546875" style="4" customWidth="1"/>
    <col min="8441" max="8441" width="16.7109375" style="4" bestFit="1" customWidth="1"/>
    <col min="8442" max="8685" width="9.140625" style="4"/>
    <col min="8686" max="8686" width="5.7109375" style="4" customWidth="1"/>
    <col min="8687" max="8687" width="65" style="4" customWidth="1"/>
    <col min="8688" max="8688" width="20" style="4" customWidth="1"/>
    <col min="8689" max="8689" width="26.28515625" style="4" customWidth="1"/>
    <col min="8690" max="8690" width="22.140625" style="4" customWidth="1"/>
    <col min="8691" max="8691" width="0.140625" style="4" customWidth="1"/>
    <col min="8692" max="8692" width="19.140625" style="4" customWidth="1"/>
    <col min="8693" max="8694" width="0" style="4" hidden="1" customWidth="1"/>
    <col min="8695" max="8695" width="153.85546875" style="4" customWidth="1"/>
    <col min="8696" max="8696" width="14.85546875" style="4" customWidth="1"/>
    <col min="8697" max="8697" width="16.7109375" style="4" bestFit="1" customWidth="1"/>
    <col min="8698" max="8941" width="9.140625" style="4"/>
    <col min="8942" max="8942" width="5.7109375" style="4" customWidth="1"/>
    <col min="8943" max="8943" width="65" style="4" customWidth="1"/>
    <col min="8944" max="8944" width="20" style="4" customWidth="1"/>
    <col min="8945" max="8945" width="26.28515625" style="4" customWidth="1"/>
    <col min="8946" max="8946" width="22.140625" style="4" customWidth="1"/>
    <col min="8947" max="8947" width="0.140625" style="4" customWidth="1"/>
    <col min="8948" max="8948" width="19.140625" style="4" customWidth="1"/>
    <col min="8949" max="8950" width="0" style="4" hidden="1" customWidth="1"/>
    <col min="8951" max="8951" width="153.85546875" style="4" customWidth="1"/>
    <col min="8952" max="8952" width="14.85546875" style="4" customWidth="1"/>
    <col min="8953" max="8953" width="16.7109375" style="4" bestFit="1" customWidth="1"/>
    <col min="8954" max="9197" width="9.140625" style="4"/>
    <col min="9198" max="9198" width="5.7109375" style="4" customWidth="1"/>
    <col min="9199" max="9199" width="65" style="4" customWidth="1"/>
    <col min="9200" max="9200" width="20" style="4" customWidth="1"/>
    <col min="9201" max="9201" width="26.28515625" style="4" customWidth="1"/>
    <col min="9202" max="9202" width="22.140625" style="4" customWidth="1"/>
    <col min="9203" max="9203" width="0.140625" style="4" customWidth="1"/>
    <col min="9204" max="9204" width="19.140625" style="4" customWidth="1"/>
    <col min="9205" max="9206" width="0" style="4" hidden="1" customWidth="1"/>
    <col min="9207" max="9207" width="153.85546875" style="4" customWidth="1"/>
    <col min="9208" max="9208" width="14.85546875" style="4" customWidth="1"/>
    <col min="9209" max="9209" width="16.7109375" style="4" bestFit="1" customWidth="1"/>
    <col min="9210" max="9453" width="9.140625" style="4"/>
    <col min="9454" max="9454" width="5.7109375" style="4" customWidth="1"/>
    <col min="9455" max="9455" width="65" style="4" customWidth="1"/>
    <col min="9456" max="9456" width="20" style="4" customWidth="1"/>
    <col min="9457" max="9457" width="26.28515625" style="4" customWidth="1"/>
    <col min="9458" max="9458" width="22.140625" style="4" customWidth="1"/>
    <col min="9459" max="9459" width="0.140625" style="4" customWidth="1"/>
    <col min="9460" max="9460" width="19.140625" style="4" customWidth="1"/>
    <col min="9461" max="9462" width="0" style="4" hidden="1" customWidth="1"/>
    <col min="9463" max="9463" width="153.85546875" style="4" customWidth="1"/>
    <col min="9464" max="9464" width="14.85546875" style="4" customWidth="1"/>
    <col min="9465" max="9465" width="16.7109375" style="4" bestFit="1" customWidth="1"/>
    <col min="9466" max="9709" width="9.140625" style="4"/>
    <col min="9710" max="9710" width="5.7109375" style="4" customWidth="1"/>
    <col min="9711" max="9711" width="65" style="4" customWidth="1"/>
    <col min="9712" max="9712" width="20" style="4" customWidth="1"/>
    <col min="9713" max="9713" width="26.28515625" style="4" customWidth="1"/>
    <col min="9714" max="9714" width="22.140625" style="4" customWidth="1"/>
    <col min="9715" max="9715" width="0.140625" style="4" customWidth="1"/>
    <col min="9716" max="9716" width="19.140625" style="4" customWidth="1"/>
    <col min="9717" max="9718" width="0" style="4" hidden="1" customWidth="1"/>
    <col min="9719" max="9719" width="153.85546875" style="4" customWidth="1"/>
    <col min="9720" max="9720" width="14.85546875" style="4" customWidth="1"/>
    <col min="9721" max="9721" width="16.7109375" style="4" bestFit="1" customWidth="1"/>
    <col min="9722" max="9965" width="9.140625" style="4"/>
    <col min="9966" max="9966" width="5.7109375" style="4" customWidth="1"/>
    <col min="9967" max="9967" width="65" style="4" customWidth="1"/>
    <col min="9968" max="9968" width="20" style="4" customWidth="1"/>
    <col min="9969" max="9969" width="26.28515625" style="4" customWidth="1"/>
    <col min="9970" max="9970" width="22.140625" style="4" customWidth="1"/>
    <col min="9971" max="9971" width="0.140625" style="4" customWidth="1"/>
    <col min="9972" max="9972" width="19.140625" style="4" customWidth="1"/>
    <col min="9973" max="9974" width="0" style="4" hidden="1" customWidth="1"/>
    <col min="9975" max="9975" width="153.85546875" style="4" customWidth="1"/>
    <col min="9976" max="9976" width="14.85546875" style="4" customWidth="1"/>
    <col min="9977" max="9977" width="16.7109375" style="4" bestFit="1" customWidth="1"/>
    <col min="9978" max="10221" width="9.140625" style="4"/>
    <col min="10222" max="10222" width="5.7109375" style="4" customWidth="1"/>
    <col min="10223" max="10223" width="65" style="4" customWidth="1"/>
    <col min="10224" max="10224" width="20" style="4" customWidth="1"/>
    <col min="10225" max="10225" width="26.28515625" style="4" customWidth="1"/>
    <col min="10226" max="10226" width="22.140625" style="4" customWidth="1"/>
    <col min="10227" max="10227" width="0.140625" style="4" customWidth="1"/>
    <col min="10228" max="10228" width="19.140625" style="4" customWidth="1"/>
    <col min="10229" max="10230" width="0" style="4" hidden="1" customWidth="1"/>
    <col min="10231" max="10231" width="153.85546875" style="4" customWidth="1"/>
    <col min="10232" max="10232" width="14.85546875" style="4" customWidth="1"/>
    <col min="10233" max="10233" width="16.7109375" style="4" bestFit="1" customWidth="1"/>
    <col min="10234" max="10477" width="9.140625" style="4"/>
    <col min="10478" max="10478" width="5.7109375" style="4" customWidth="1"/>
    <col min="10479" max="10479" width="65" style="4" customWidth="1"/>
    <col min="10480" max="10480" width="20" style="4" customWidth="1"/>
    <col min="10481" max="10481" width="26.28515625" style="4" customWidth="1"/>
    <col min="10482" max="10482" width="22.140625" style="4" customWidth="1"/>
    <col min="10483" max="10483" width="0.140625" style="4" customWidth="1"/>
    <col min="10484" max="10484" width="19.140625" style="4" customWidth="1"/>
    <col min="10485" max="10486" width="0" style="4" hidden="1" customWidth="1"/>
    <col min="10487" max="10487" width="153.85546875" style="4" customWidth="1"/>
    <col min="10488" max="10488" width="14.85546875" style="4" customWidth="1"/>
    <col min="10489" max="10489" width="16.7109375" style="4" bestFit="1" customWidth="1"/>
    <col min="10490" max="10733" width="9.140625" style="4"/>
    <col min="10734" max="10734" width="5.7109375" style="4" customWidth="1"/>
    <col min="10735" max="10735" width="65" style="4" customWidth="1"/>
    <col min="10736" max="10736" width="20" style="4" customWidth="1"/>
    <col min="10737" max="10737" width="26.28515625" style="4" customWidth="1"/>
    <col min="10738" max="10738" width="22.140625" style="4" customWidth="1"/>
    <col min="10739" max="10739" width="0.140625" style="4" customWidth="1"/>
    <col min="10740" max="10740" width="19.140625" style="4" customWidth="1"/>
    <col min="10741" max="10742" width="0" style="4" hidden="1" customWidth="1"/>
    <col min="10743" max="10743" width="153.85546875" style="4" customWidth="1"/>
    <col min="10744" max="10744" width="14.85546875" style="4" customWidth="1"/>
    <col min="10745" max="10745" width="16.7109375" style="4" bestFit="1" customWidth="1"/>
    <col min="10746" max="10989" width="9.140625" style="4"/>
    <col min="10990" max="10990" width="5.7109375" style="4" customWidth="1"/>
    <col min="10991" max="10991" width="65" style="4" customWidth="1"/>
    <col min="10992" max="10992" width="20" style="4" customWidth="1"/>
    <col min="10993" max="10993" width="26.28515625" style="4" customWidth="1"/>
    <col min="10994" max="10994" width="22.140625" style="4" customWidth="1"/>
    <col min="10995" max="10995" width="0.140625" style="4" customWidth="1"/>
    <col min="10996" max="10996" width="19.140625" style="4" customWidth="1"/>
    <col min="10997" max="10998" width="0" style="4" hidden="1" customWidth="1"/>
    <col min="10999" max="10999" width="153.85546875" style="4" customWidth="1"/>
    <col min="11000" max="11000" width="14.85546875" style="4" customWidth="1"/>
    <col min="11001" max="11001" width="16.7109375" style="4" bestFit="1" customWidth="1"/>
    <col min="11002" max="11245" width="9.140625" style="4"/>
    <col min="11246" max="11246" width="5.7109375" style="4" customWidth="1"/>
    <col min="11247" max="11247" width="65" style="4" customWidth="1"/>
    <col min="11248" max="11248" width="20" style="4" customWidth="1"/>
    <col min="11249" max="11249" width="26.28515625" style="4" customWidth="1"/>
    <col min="11250" max="11250" width="22.140625" style="4" customWidth="1"/>
    <col min="11251" max="11251" width="0.140625" style="4" customWidth="1"/>
    <col min="11252" max="11252" width="19.140625" style="4" customWidth="1"/>
    <col min="11253" max="11254" width="0" style="4" hidden="1" customWidth="1"/>
    <col min="11255" max="11255" width="153.85546875" style="4" customWidth="1"/>
    <col min="11256" max="11256" width="14.85546875" style="4" customWidth="1"/>
    <col min="11257" max="11257" width="16.7109375" style="4" bestFit="1" customWidth="1"/>
    <col min="11258" max="11501" width="9.140625" style="4"/>
    <col min="11502" max="11502" width="5.7109375" style="4" customWidth="1"/>
    <col min="11503" max="11503" width="65" style="4" customWidth="1"/>
    <col min="11504" max="11504" width="20" style="4" customWidth="1"/>
    <col min="11505" max="11505" width="26.28515625" style="4" customWidth="1"/>
    <col min="11506" max="11506" width="22.140625" style="4" customWidth="1"/>
    <col min="11507" max="11507" width="0.140625" style="4" customWidth="1"/>
    <col min="11508" max="11508" width="19.140625" style="4" customWidth="1"/>
    <col min="11509" max="11510" width="0" style="4" hidden="1" customWidth="1"/>
    <col min="11511" max="11511" width="153.85546875" style="4" customWidth="1"/>
    <col min="11512" max="11512" width="14.85546875" style="4" customWidth="1"/>
    <col min="11513" max="11513" width="16.7109375" style="4" bestFit="1" customWidth="1"/>
    <col min="11514" max="11757" width="9.140625" style="4"/>
    <col min="11758" max="11758" width="5.7109375" style="4" customWidth="1"/>
    <col min="11759" max="11759" width="65" style="4" customWidth="1"/>
    <col min="11760" max="11760" width="20" style="4" customWidth="1"/>
    <col min="11761" max="11761" width="26.28515625" style="4" customWidth="1"/>
    <col min="11762" max="11762" width="22.140625" style="4" customWidth="1"/>
    <col min="11763" max="11763" width="0.140625" style="4" customWidth="1"/>
    <col min="11764" max="11764" width="19.140625" style="4" customWidth="1"/>
    <col min="11765" max="11766" width="0" style="4" hidden="1" customWidth="1"/>
    <col min="11767" max="11767" width="153.85546875" style="4" customWidth="1"/>
    <col min="11768" max="11768" width="14.85546875" style="4" customWidth="1"/>
    <col min="11769" max="11769" width="16.7109375" style="4" bestFit="1" customWidth="1"/>
    <col min="11770" max="12013" width="9.140625" style="4"/>
    <col min="12014" max="12014" width="5.7109375" style="4" customWidth="1"/>
    <col min="12015" max="12015" width="65" style="4" customWidth="1"/>
    <col min="12016" max="12016" width="20" style="4" customWidth="1"/>
    <col min="12017" max="12017" width="26.28515625" style="4" customWidth="1"/>
    <col min="12018" max="12018" width="22.140625" style="4" customWidth="1"/>
    <col min="12019" max="12019" width="0.140625" style="4" customWidth="1"/>
    <col min="12020" max="12020" width="19.140625" style="4" customWidth="1"/>
    <col min="12021" max="12022" width="0" style="4" hidden="1" customWidth="1"/>
    <col min="12023" max="12023" width="153.85546875" style="4" customWidth="1"/>
    <col min="12024" max="12024" width="14.85546875" style="4" customWidth="1"/>
    <col min="12025" max="12025" width="16.7109375" style="4" bestFit="1" customWidth="1"/>
    <col min="12026" max="12269" width="9.140625" style="4"/>
    <col min="12270" max="12270" width="5.7109375" style="4" customWidth="1"/>
    <col min="12271" max="12271" width="65" style="4" customWidth="1"/>
    <col min="12272" max="12272" width="20" style="4" customWidth="1"/>
    <col min="12273" max="12273" width="26.28515625" style="4" customWidth="1"/>
    <col min="12274" max="12274" width="22.140625" style="4" customWidth="1"/>
    <col min="12275" max="12275" width="0.140625" style="4" customWidth="1"/>
    <col min="12276" max="12276" width="19.140625" style="4" customWidth="1"/>
    <col min="12277" max="12278" width="0" style="4" hidden="1" customWidth="1"/>
    <col min="12279" max="12279" width="153.85546875" style="4" customWidth="1"/>
    <col min="12280" max="12280" width="14.85546875" style="4" customWidth="1"/>
    <col min="12281" max="12281" width="16.7109375" style="4" bestFit="1" customWidth="1"/>
    <col min="12282" max="12525" width="9.140625" style="4"/>
    <col min="12526" max="12526" width="5.7109375" style="4" customWidth="1"/>
    <col min="12527" max="12527" width="65" style="4" customWidth="1"/>
    <col min="12528" max="12528" width="20" style="4" customWidth="1"/>
    <col min="12529" max="12529" width="26.28515625" style="4" customWidth="1"/>
    <col min="12530" max="12530" width="22.140625" style="4" customWidth="1"/>
    <col min="12531" max="12531" width="0.140625" style="4" customWidth="1"/>
    <col min="12532" max="12532" width="19.140625" style="4" customWidth="1"/>
    <col min="12533" max="12534" width="0" style="4" hidden="1" customWidth="1"/>
    <col min="12535" max="12535" width="153.85546875" style="4" customWidth="1"/>
    <col min="12536" max="12536" width="14.85546875" style="4" customWidth="1"/>
    <col min="12537" max="12537" width="16.7109375" style="4" bestFit="1" customWidth="1"/>
    <col min="12538" max="12781" width="9.140625" style="4"/>
    <col min="12782" max="12782" width="5.7109375" style="4" customWidth="1"/>
    <col min="12783" max="12783" width="65" style="4" customWidth="1"/>
    <col min="12784" max="12784" width="20" style="4" customWidth="1"/>
    <col min="12785" max="12785" width="26.28515625" style="4" customWidth="1"/>
    <col min="12786" max="12786" width="22.140625" style="4" customWidth="1"/>
    <col min="12787" max="12787" width="0.140625" style="4" customWidth="1"/>
    <col min="12788" max="12788" width="19.140625" style="4" customWidth="1"/>
    <col min="12789" max="12790" width="0" style="4" hidden="1" customWidth="1"/>
    <col min="12791" max="12791" width="153.85546875" style="4" customWidth="1"/>
    <col min="12792" max="12792" width="14.85546875" style="4" customWidth="1"/>
    <col min="12793" max="12793" width="16.7109375" style="4" bestFit="1" customWidth="1"/>
    <col min="12794" max="13037" width="9.140625" style="4"/>
    <col min="13038" max="13038" width="5.7109375" style="4" customWidth="1"/>
    <col min="13039" max="13039" width="65" style="4" customWidth="1"/>
    <col min="13040" max="13040" width="20" style="4" customWidth="1"/>
    <col min="13041" max="13041" width="26.28515625" style="4" customWidth="1"/>
    <col min="13042" max="13042" width="22.140625" style="4" customWidth="1"/>
    <col min="13043" max="13043" width="0.140625" style="4" customWidth="1"/>
    <col min="13044" max="13044" width="19.140625" style="4" customWidth="1"/>
    <col min="13045" max="13046" width="0" style="4" hidden="1" customWidth="1"/>
    <col min="13047" max="13047" width="153.85546875" style="4" customWidth="1"/>
    <col min="13048" max="13048" width="14.85546875" style="4" customWidth="1"/>
    <col min="13049" max="13049" width="16.7109375" style="4" bestFit="1" customWidth="1"/>
    <col min="13050" max="13293" width="9.140625" style="4"/>
    <col min="13294" max="13294" width="5.7109375" style="4" customWidth="1"/>
    <col min="13295" max="13295" width="65" style="4" customWidth="1"/>
    <col min="13296" max="13296" width="20" style="4" customWidth="1"/>
    <col min="13297" max="13297" width="26.28515625" style="4" customWidth="1"/>
    <col min="13298" max="13298" width="22.140625" style="4" customWidth="1"/>
    <col min="13299" max="13299" width="0.140625" style="4" customWidth="1"/>
    <col min="13300" max="13300" width="19.140625" style="4" customWidth="1"/>
    <col min="13301" max="13302" width="0" style="4" hidden="1" customWidth="1"/>
    <col min="13303" max="13303" width="153.85546875" style="4" customWidth="1"/>
    <col min="13304" max="13304" width="14.85546875" style="4" customWidth="1"/>
    <col min="13305" max="13305" width="16.7109375" style="4" bestFit="1" customWidth="1"/>
    <col min="13306" max="13549" width="9.140625" style="4"/>
    <col min="13550" max="13550" width="5.7109375" style="4" customWidth="1"/>
    <col min="13551" max="13551" width="65" style="4" customWidth="1"/>
    <col min="13552" max="13552" width="20" style="4" customWidth="1"/>
    <col min="13553" max="13553" width="26.28515625" style="4" customWidth="1"/>
    <col min="13554" max="13554" width="22.140625" style="4" customWidth="1"/>
    <col min="13555" max="13555" width="0.140625" style="4" customWidth="1"/>
    <col min="13556" max="13556" width="19.140625" style="4" customWidth="1"/>
    <col min="13557" max="13558" width="0" style="4" hidden="1" customWidth="1"/>
    <col min="13559" max="13559" width="153.85546875" style="4" customWidth="1"/>
    <col min="13560" max="13560" width="14.85546875" style="4" customWidth="1"/>
    <col min="13561" max="13561" width="16.7109375" style="4" bestFit="1" customWidth="1"/>
    <col min="13562" max="13805" width="9.140625" style="4"/>
    <col min="13806" max="13806" width="5.7109375" style="4" customWidth="1"/>
    <col min="13807" max="13807" width="65" style="4" customWidth="1"/>
    <col min="13808" max="13808" width="20" style="4" customWidth="1"/>
    <col min="13809" max="13809" width="26.28515625" style="4" customWidth="1"/>
    <col min="13810" max="13810" width="22.140625" style="4" customWidth="1"/>
    <col min="13811" max="13811" width="0.140625" style="4" customWidth="1"/>
    <col min="13812" max="13812" width="19.140625" style="4" customWidth="1"/>
    <col min="13813" max="13814" width="0" style="4" hidden="1" customWidth="1"/>
    <col min="13815" max="13815" width="153.85546875" style="4" customWidth="1"/>
    <col min="13816" max="13816" width="14.85546875" style="4" customWidth="1"/>
    <col min="13817" max="13817" width="16.7109375" style="4" bestFit="1" customWidth="1"/>
    <col min="13818" max="14061" width="9.140625" style="4"/>
    <col min="14062" max="14062" width="5.7109375" style="4" customWidth="1"/>
    <col min="14063" max="14063" width="65" style="4" customWidth="1"/>
    <col min="14064" max="14064" width="20" style="4" customWidth="1"/>
    <col min="14065" max="14065" width="26.28515625" style="4" customWidth="1"/>
    <col min="14066" max="14066" width="22.140625" style="4" customWidth="1"/>
    <col min="14067" max="14067" width="0.140625" style="4" customWidth="1"/>
    <col min="14068" max="14068" width="19.140625" style="4" customWidth="1"/>
    <col min="14069" max="14070" width="0" style="4" hidden="1" customWidth="1"/>
    <col min="14071" max="14071" width="153.85546875" style="4" customWidth="1"/>
    <col min="14072" max="14072" width="14.85546875" style="4" customWidth="1"/>
    <col min="14073" max="14073" width="16.7109375" style="4" bestFit="1" customWidth="1"/>
    <col min="14074" max="14317" width="9.140625" style="4"/>
    <col min="14318" max="14318" width="5.7109375" style="4" customWidth="1"/>
    <col min="14319" max="14319" width="65" style="4" customWidth="1"/>
    <col min="14320" max="14320" width="20" style="4" customWidth="1"/>
    <col min="14321" max="14321" width="26.28515625" style="4" customWidth="1"/>
    <col min="14322" max="14322" width="22.140625" style="4" customWidth="1"/>
    <col min="14323" max="14323" width="0.140625" style="4" customWidth="1"/>
    <col min="14324" max="14324" width="19.140625" style="4" customWidth="1"/>
    <col min="14325" max="14326" width="0" style="4" hidden="1" customWidth="1"/>
    <col min="14327" max="14327" width="153.85546875" style="4" customWidth="1"/>
    <col min="14328" max="14328" width="14.85546875" style="4" customWidth="1"/>
    <col min="14329" max="14329" width="16.7109375" style="4" bestFit="1" customWidth="1"/>
    <col min="14330" max="14573" width="9.140625" style="4"/>
    <col min="14574" max="14574" width="5.7109375" style="4" customWidth="1"/>
    <col min="14575" max="14575" width="65" style="4" customWidth="1"/>
    <col min="14576" max="14576" width="20" style="4" customWidth="1"/>
    <col min="14577" max="14577" width="26.28515625" style="4" customWidth="1"/>
    <col min="14578" max="14578" width="22.140625" style="4" customWidth="1"/>
    <col min="14579" max="14579" width="0.140625" style="4" customWidth="1"/>
    <col min="14580" max="14580" width="19.140625" style="4" customWidth="1"/>
    <col min="14581" max="14582" width="0" style="4" hidden="1" customWidth="1"/>
    <col min="14583" max="14583" width="153.85546875" style="4" customWidth="1"/>
    <col min="14584" max="14584" width="14.85546875" style="4" customWidth="1"/>
    <col min="14585" max="14585" width="16.7109375" style="4" bestFit="1" customWidth="1"/>
    <col min="14586" max="14829" width="9.140625" style="4"/>
    <col min="14830" max="14830" width="5.7109375" style="4" customWidth="1"/>
    <col min="14831" max="14831" width="65" style="4" customWidth="1"/>
    <col min="14832" max="14832" width="20" style="4" customWidth="1"/>
    <col min="14833" max="14833" width="26.28515625" style="4" customWidth="1"/>
    <col min="14834" max="14834" width="22.140625" style="4" customWidth="1"/>
    <col min="14835" max="14835" width="0.140625" style="4" customWidth="1"/>
    <col min="14836" max="14836" width="19.140625" style="4" customWidth="1"/>
    <col min="14837" max="14838" width="0" style="4" hidden="1" customWidth="1"/>
    <col min="14839" max="14839" width="153.85546875" style="4" customWidth="1"/>
    <col min="14840" max="14840" width="14.85546875" style="4" customWidth="1"/>
    <col min="14841" max="14841" width="16.7109375" style="4" bestFit="1" customWidth="1"/>
    <col min="14842" max="15085" width="9.140625" style="4"/>
    <col min="15086" max="15086" width="5.7109375" style="4" customWidth="1"/>
    <col min="15087" max="15087" width="65" style="4" customWidth="1"/>
    <col min="15088" max="15088" width="20" style="4" customWidth="1"/>
    <col min="15089" max="15089" width="26.28515625" style="4" customWidth="1"/>
    <col min="15090" max="15090" width="22.140625" style="4" customWidth="1"/>
    <col min="15091" max="15091" width="0.140625" style="4" customWidth="1"/>
    <col min="15092" max="15092" width="19.140625" style="4" customWidth="1"/>
    <col min="15093" max="15094" width="0" style="4" hidden="1" customWidth="1"/>
    <col min="15095" max="15095" width="153.85546875" style="4" customWidth="1"/>
    <col min="15096" max="15096" width="14.85546875" style="4" customWidth="1"/>
    <col min="15097" max="15097" width="16.7109375" style="4" bestFit="1" customWidth="1"/>
    <col min="15098" max="15341" width="9.140625" style="4"/>
    <col min="15342" max="15342" width="5.7109375" style="4" customWidth="1"/>
    <col min="15343" max="15343" width="65" style="4" customWidth="1"/>
    <col min="15344" max="15344" width="20" style="4" customWidth="1"/>
    <col min="15345" max="15345" width="26.28515625" style="4" customWidth="1"/>
    <col min="15346" max="15346" width="22.140625" style="4" customWidth="1"/>
    <col min="15347" max="15347" width="0.140625" style="4" customWidth="1"/>
    <col min="15348" max="15348" width="19.140625" style="4" customWidth="1"/>
    <col min="15349" max="15350" width="0" style="4" hidden="1" customWidth="1"/>
    <col min="15351" max="15351" width="153.85546875" style="4" customWidth="1"/>
    <col min="15352" max="15352" width="14.85546875" style="4" customWidth="1"/>
    <col min="15353" max="15353" width="16.7109375" style="4" bestFit="1" customWidth="1"/>
    <col min="15354" max="15597" width="9.140625" style="4"/>
    <col min="15598" max="15598" width="5.7109375" style="4" customWidth="1"/>
    <col min="15599" max="15599" width="65" style="4" customWidth="1"/>
    <col min="15600" max="15600" width="20" style="4" customWidth="1"/>
    <col min="15601" max="15601" width="26.28515625" style="4" customWidth="1"/>
    <col min="15602" max="15602" width="22.140625" style="4" customWidth="1"/>
    <col min="15603" max="15603" width="0.140625" style="4" customWidth="1"/>
    <col min="15604" max="15604" width="19.140625" style="4" customWidth="1"/>
    <col min="15605" max="15606" width="0" style="4" hidden="1" customWidth="1"/>
    <col min="15607" max="15607" width="153.85546875" style="4" customWidth="1"/>
    <col min="15608" max="15608" width="14.85546875" style="4" customWidth="1"/>
    <col min="15609" max="15609" width="16.7109375" style="4" bestFit="1" customWidth="1"/>
    <col min="15610" max="15853" width="9.140625" style="4"/>
    <col min="15854" max="15854" width="5.7109375" style="4" customWidth="1"/>
    <col min="15855" max="15855" width="65" style="4" customWidth="1"/>
    <col min="15856" max="15856" width="20" style="4" customWidth="1"/>
    <col min="15857" max="15857" width="26.28515625" style="4" customWidth="1"/>
    <col min="15858" max="15858" width="22.140625" style="4" customWidth="1"/>
    <col min="15859" max="15859" width="0.140625" style="4" customWidth="1"/>
    <col min="15860" max="15860" width="19.140625" style="4" customWidth="1"/>
    <col min="15861" max="15862" width="0" style="4" hidden="1" customWidth="1"/>
    <col min="15863" max="15863" width="153.85546875" style="4" customWidth="1"/>
    <col min="15864" max="15864" width="14.85546875" style="4" customWidth="1"/>
    <col min="15865" max="15865" width="16.7109375" style="4" bestFit="1" customWidth="1"/>
    <col min="15866" max="16109" width="9.140625" style="4"/>
    <col min="16110" max="16110" width="5.7109375" style="4" customWidth="1"/>
    <col min="16111" max="16111" width="65" style="4" customWidth="1"/>
    <col min="16112" max="16112" width="20" style="4" customWidth="1"/>
    <col min="16113" max="16113" width="26.28515625" style="4" customWidth="1"/>
    <col min="16114" max="16114" width="22.140625" style="4" customWidth="1"/>
    <col min="16115" max="16115" width="0.140625" style="4" customWidth="1"/>
    <col min="16116" max="16116" width="19.140625" style="4" customWidth="1"/>
    <col min="16117" max="16118" width="0" style="4" hidden="1" customWidth="1"/>
    <col min="16119" max="16119" width="153.85546875" style="4" customWidth="1"/>
    <col min="16120" max="16120" width="14.85546875" style="4" customWidth="1"/>
    <col min="16121" max="16121" width="16.7109375" style="4" bestFit="1" customWidth="1"/>
    <col min="16122" max="16384" width="9.140625" style="4"/>
  </cols>
  <sheetData>
    <row r="2" spans="1:18" s="13" customFormat="1">
      <c r="A2" s="48" t="s">
        <v>0</v>
      </c>
      <c r="B2" s="48"/>
      <c r="C2" s="48"/>
      <c r="D2" s="49"/>
      <c r="E2" s="50"/>
      <c r="F2" s="51"/>
      <c r="G2" s="52"/>
      <c r="H2" s="50"/>
      <c r="I2" s="135"/>
      <c r="J2" s="54"/>
      <c r="K2" s="53"/>
      <c r="L2" s="55"/>
      <c r="M2" s="50"/>
      <c r="N2" s="53"/>
      <c r="O2" s="52"/>
      <c r="P2" s="50"/>
      <c r="Q2" s="52"/>
    </row>
    <row r="3" spans="1:18" s="13" customFormat="1">
      <c r="A3" s="48" t="s">
        <v>1</v>
      </c>
      <c r="B3" s="48"/>
      <c r="C3" s="48"/>
      <c r="D3" s="49"/>
      <c r="E3" s="50"/>
      <c r="F3" s="51"/>
      <c r="G3" s="50"/>
      <c r="H3" s="50"/>
      <c r="I3" s="135"/>
      <c r="J3" s="54"/>
      <c r="K3" s="53"/>
      <c r="L3" s="55"/>
      <c r="M3" s="50"/>
      <c r="N3" s="53"/>
      <c r="O3" s="50"/>
      <c r="P3" s="50"/>
      <c r="Q3" s="50">
        <f>+P3+O3</f>
        <v>0</v>
      </c>
    </row>
    <row r="4" spans="1:18" s="13" customFormat="1">
      <c r="A4" s="48" t="s">
        <v>134</v>
      </c>
      <c r="B4" s="48"/>
      <c r="C4" s="48"/>
      <c r="D4" s="49"/>
      <c r="E4" s="50"/>
      <c r="F4" s="51"/>
      <c r="G4" s="56"/>
      <c r="H4" s="50"/>
      <c r="I4" s="135"/>
      <c r="J4" s="57"/>
      <c r="K4" s="53"/>
      <c r="L4" s="55"/>
      <c r="M4" s="50"/>
      <c r="N4" s="53"/>
      <c r="O4" s="56"/>
      <c r="P4" s="50"/>
      <c r="Q4" s="56"/>
    </row>
    <row r="5" spans="1:18" s="13" customFormat="1" ht="15.75" hidden="1" customHeight="1">
      <c r="A5" s="58"/>
      <c r="B5" s="58" t="s">
        <v>2</v>
      </c>
      <c r="C5" s="58"/>
      <c r="D5" s="49"/>
      <c r="E5" s="50"/>
      <c r="F5" s="51"/>
      <c r="G5" s="50"/>
      <c r="H5" s="50"/>
      <c r="I5" s="135"/>
      <c r="J5" s="54"/>
      <c r="K5" s="53"/>
      <c r="L5" s="55"/>
      <c r="M5" s="50"/>
      <c r="N5" s="53"/>
      <c r="O5" s="50"/>
      <c r="P5" s="50"/>
      <c r="Q5" s="50"/>
    </row>
    <row r="6" spans="1:18" s="13" customFormat="1" ht="12.75" hidden="1" customHeight="1">
      <c r="A6" s="58"/>
      <c r="B6" s="58" t="s">
        <v>3</v>
      </c>
      <c r="C6" s="58"/>
      <c r="D6" s="59"/>
      <c r="E6" s="60"/>
      <c r="F6" s="61"/>
      <c r="G6" s="60"/>
      <c r="H6" s="60"/>
      <c r="I6" s="136"/>
      <c r="J6" s="54"/>
      <c r="K6" s="62"/>
      <c r="L6" s="63"/>
      <c r="M6" s="60"/>
      <c r="N6" s="62"/>
      <c r="O6" s="60"/>
      <c r="P6" s="60"/>
      <c r="Q6" s="60"/>
    </row>
    <row r="7" spans="1:18" s="13" customFormat="1" ht="13.5" hidden="1" customHeight="1">
      <c r="A7" s="58"/>
      <c r="B7" s="1699" t="s">
        <v>4</v>
      </c>
      <c r="C7" s="1699"/>
      <c r="D7" s="59"/>
      <c r="E7" s="60"/>
      <c r="F7" s="61"/>
      <c r="G7" s="60"/>
      <c r="H7" s="60"/>
      <c r="I7" s="136"/>
      <c r="J7" s="54"/>
      <c r="K7" s="62"/>
      <c r="L7" s="63"/>
      <c r="M7" s="60"/>
      <c r="N7" s="62"/>
      <c r="O7" s="60"/>
      <c r="P7" s="60"/>
      <c r="Q7" s="60"/>
    </row>
    <row r="8" spans="1:18" s="19" customFormat="1" ht="18.75" hidden="1" customHeight="1">
      <c r="A8" s="64"/>
      <c r="B8" s="65" t="s">
        <v>5</v>
      </c>
      <c r="C8" s="65"/>
      <c r="D8" s="66"/>
      <c r="E8" s="67"/>
      <c r="F8" s="68"/>
      <c r="G8" s="67"/>
      <c r="H8" s="67"/>
      <c r="I8" s="137"/>
      <c r="J8" s="65"/>
      <c r="K8" s="69"/>
      <c r="L8" s="70"/>
      <c r="M8" s="67"/>
      <c r="N8" s="69"/>
      <c r="O8" s="67"/>
      <c r="P8" s="67"/>
      <c r="Q8" s="67"/>
    </row>
    <row r="9" spans="1:18" ht="15.75" customHeight="1">
      <c r="A9" s="1700" t="s">
        <v>6</v>
      </c>
      <c r="B9" s="1701" t="s">
        <v>7</v>
      </c>
      <c r="C9" s="1701" t="s">
        <v>8</v>
      </c>
      <c r="D9" s="1704" t="s">
        <v>130</v>
      </c>
      <c r="E9" s="1423" t="s">
        <v>131</v>
      </c>
      <c r="F9" s="1711" t="s">
        <v>133</v>
      </c>
      <c r="G9" s="1423" t="s">
        <v>12</v>
      </c>
      <c r="H9" s="1423" t="s">
        <v>16</v>
      </c>
      <c r="I9" s="1708" t="s">
        <v>10</v>
      </c>
      <c r="J9" s="1423" t="s">
        <v>18</v>
      </c>
      <c r="K9" s="1423" t="s">
        <v>11</v>
      </c>
      <c r="L9" s="1423" t="s">
        <v>17</v>
      </c>
      <c r="M9" s="1423" t="s">
        <v>129</v>
      </c>
      <c r="N9" s="1423" t="s">
        <v>15</v>
      </c>
      <c r="O9" s="1423" t="s">
        <v>13</v>
      </c>
      <c r="P9" s="1423" t="s">
        <v>14</v>
      </c>
      <c r="Q9" s="1423" t="s">
        <v>132</v>
      </c>
    </row>
    <row r="10" spans="1:18" ht="15.75" customHeight="1">
      <c r="A10" s="1700"/>
      <c r="B10" s="1702"/>
      <c r="C10" s="1702"/>
      <c r="D10" s="1705"/>
      <c r="E10" s="1424"/>
      <c r="F10" s="1712"/>
      <c r="G10" s="1424"/>
      <c r="H10" s="1424"/>
      <c r="I10" s="1709"/>
      <c r="J10" s="1424"/>
      <c r="K10" s="1424"/>
      <c r="L10" s="1424"/>
      <c r="M10" s="1424"/>
      <c r="N10" s="1424"/>
      <c r="O10" s="1424"/>
      <c r="P10" s="1424"/>
      <c r="Q10" s="1424"/>
    </row>
    <row r="11" spans="1:18" ht="72" customHeight="1">
      <c r="A11" s="1700"/>
      <c r="B11" s="1703"/>
      <c r="C11" s="1703"/>
      <c r="D11" s="1706"/>
      <c r="E11" s="1425"/>
      <c r="F11" s="1713"/>
      <c r="G11" s="1425"/>
      <c r="H11" s="1425"/>
      <c r="I11" s="1710"/>
      <c r="J11" s="1425"/>
      <c r="K11" s="1425"/>
      <c r="L11" s="1425"/>
      <c r="M11" s="1425"/>
      <c r="N11" s="1425"/>
      <c r="O11" s="1425"/>
      <c r="P11" s="1425"/>
      <c r="Q11" s="1425"/>
      <c r="R11" s="26">
        <f>226900+1103405+4172744.86+340361.59+273569.23+2105428.89+2092521.09+763231.43</f>
        <v>11078162.09</v>
      </c>
    </row>
    <row r="12" spans="1:18" ht="15.75" hidden="1" customHeight="1">
      <c r="A12" s="71"/>
      <c r="B12" s="72"/>
      <c r="C12" s="72"/>
      <c r="D12" s="73">
        <v>10711354.232000001</v>
      </c>
      <c r="E12" s="42"/>
      <c r="F12" s="74"/>
      <c r="G12" s="42"/>
      <c r="H12" s="42"/>
      <c r="I12" s="138"/>
      <c r="J12" s="76"/>
      <c r="K12" s="75"/>
      <c r="L12" s="76"/>
      <c r="M12" s="42"/>
      <c r="N12" s="75"/>
      <c r="O12" s="42"/>
      <c r="P12" s="42"/>
      <c r="Q12" s="42">
        <f>[45]Алмата!H7</f>
        <v>254449.30649039755</v>
      </c>
    </row>
    <row r="13" spans="1:18" ht="15.75" hidden="1" customHeight="1">
      <c r="A13" s="71"/>
      <c r="B13" s="72"/>
      <c r="C13" s="72"/>
      <c r="D13" s="73">
        <f>D14-D12</f>
        <v>1.8117949366569519E-3</v>
      </c>
      <c r="E13" s="42"/>
      <c r="F13" s="74"/>
      <c r="G13" s="42"/>
      <c r="H13" s="42"/>
      <c r="I13" s="138"/>
      <c r="J13" s="76"/>
      <c r="K13" s="75"/>
      <c r="L13" s="76"/>
      <c r="M13" s="42"/>
      <c r="N13" s="75"/>
      <c r="O13" s="42"/>
      <c r="P13" s="42"/>
      <c r="Q13" s="42"/>
    </row>
    <row r="14" spans="1:18" s="30" customFormat="1" ht="39.75" customHeight="1">
      <c r="A14" s="71" t="s">
        <v>19</v>
      </c>
      <c r="B14" s="77" t="s">
        <v>20</v>
      </c>
      <c r="C14" s="72" t="s">
        <v>21</v>
      </c>
      <c r="D14" s="78">
        <v>10711354.233811796</v>
      </c>
      <c r="E14" s="79">
        <f>E15+E21+E25+E26+E28+E33</f>
        <v>11039895.145000001</v>
      </c>
      <c r="F14" s="80">
        <f>E14/D14*100-100</f>
        <v>3.0672210442926513</v>
      </c>
      <c r="G14" s="80">
        <f t="shared" ref="G14:Q14" si="0">G15+G21+G25+G26+G28+G33</f>
        <v>56979.789000000004</v>
      </c>
      <c r="H14" s="79">
        <f t="shared" si="0"/>
        <v>131707.81400000001</v>
      </c>
      <c r="I14" s="139">
        <f t="shared" si="0"/>
        <v>71696.806999999986</v>
      </c>
      <c r="J14" s="80">
        <f t="shared" si="0"/>
        <v>1253150.7719999999</v>
      </c>
      <c r="K14" s="81">
        <f t="shared" si="0"/>
        <v>247942.14499999999</v>
      </c>
      <c r="L14" s="80">
        <f t="shared" si="0"/>
        <v>366818.72100000002</v>
      </c>
      <c r="M14" s="79">
        <f t="shared" si="0"/>
        <v>283536.24699999997</v>
      </c>
      <c r="N14" s="81">
        <f t="shared" si="0"/>
        <v>119889.92400000001</v>
      </c>
      <c r="O14" s="80">
        <f t="shared" si="0"/>
        <v>280552.37900000002</v>
      </c>
      <c r="P14" s="79">
        <f t="shared" si="0"/>
        <v>292853.97200000001</v>
      </c>
      <c r="Q14" s="80">
        <f t="shared" si="0"/>
        <v>7965176.5069999993</v>
      </c>
    </row>
    <row r="15" spans="1:18" s="31" customFormat="1" ht="31.5">
      <c r="A15" s="71">
        <v>1</v>
      </c>
      <c r="B15" s="77" t="s">
        <v>22</v>
      </c>
      <c r="C15" s="71" t="s">
        <v>23</v>
      </c>
      <c r="D15" s="78">
        <v>5321626.2737436499</v>
      </c>
      <c r="E15" s="79">
        <f>E16+E17+E18+E19+E20</f>
        <v>4590889.0120000001</v>
      </c>
      <c r="F15" s="80">
        <f>E15/D15*100-100</f>
        <v>-13.731465235524553</v>
      </c>
      <c r="G15" s="80">
        <f t="shared" ref="G15:Q15" si="1">G16+G17+G18+G19+G20</f>
        <v>2590.0709999999999</v>
      </c>
      <c r="H15" s="79">
        <f t="shared" si="1"/>
        <v>12824.006000000001</v>
      </c>
      <c r="I15" s="139">
        <f t="shared" si="1"/>
        <v>1640.9290000000001</v>
      </c>
      <c r="J15" s="80">
        <f t="shared" si="1"/>
        <v>53444.208000000006</v>
      </c>
      <c r="K15" s="81">
        <f t="shared" si="1"/>
        <v>5054.9080000000004</v>
      </c>
      <c r="L15" s="80">
        <f t="shared" si="1"/>
        <v>30289.806</v>
      </c>
      <c r="M15" s="79">
        <f t="shared" si="1"/>
        <v>44059.032999999996</v>
      </c>
      <c r="N15" s="81">
        <f t="shared" si="1"/>
        <v>51712.903000000006</v>
      </c>
      <c r="O15" s="80">
        <f t="shared" si="1"/>
        <v>9829.637999999999</v>
      </c>
      <c r="P15" s="79">
        <f t="shared" si="1"/>
        <v>122490.04300000001</v>
      </c>
      <c r="Q15" s="80">
        <f t="shared" si="1"/>
        <v>4256953.4670000002</v>
      </c>
    </row>
    <row r="16" spans="1:18" ht="20.25">
      <c r="A16" s="82" t="s">
        <v>24</v>
      </c>
      <c r="B16" s="47" t="s">
        <v>25</v>
      </c>
      <c r="C16" s="82" t="s">
        <v>23</v>
      </c>
      <c r="D16" s="83">
        <v>246873.34777926354</v>
      </c>
      <c r="E16" s="80">
        <f>+G16+H16+I16+J16+K16+L16+M16+N16+O16+P16+Q16</f>
        <v>391936.93999999994</v>
      </c>
      <c r="F16" s="80">
        <f>E16/D16*100-100</f>
        <v>58.760329345248664</v>
      </c>
      <c r="G16" s="84">
        <f>263.498+296.218</f>
        <v>559.71600000000001</v>
      </c>
      <c r="H16" s="85">
        <v>3596.4340000000002</v>
      </c>
      <c r="I16" s="147">
        <v>291.25400000000002</v>
      </c>
      <c r="J16" s="85">
        <f>3297.04+10667.68</f>
        <v>13964.720000000001</v>
      </c>
      <c r="K16" s="86">
        <v>1379.48</v>
      </c>
      <c r="L16" s="85">
        <v>740.62</v>
      </c>
      <c r="M16" s="85">
        <v>21371.531999999999</v>
      </c>
      <c r="N16" s="87">
        <v>8253.9439999999995</v>
      </c>
      <c r="O16" s="86">
        <v>524.08399999999995</v>
      </c>
      <c r="P16" s="85">
        <v>5459.5559999999996</v>
      </c>
      <c r="Q16" s="85">
        <v>335795.6</v>
      </c>
      <c r="R16" s="4" t="s">
        <v>135</v>
      </c>
    </row>
    <row r="17" spans="1:24" ht="20.25">
      <c r="A17" s="82" t="s">
        <v>26</v>
      </c>
      <c r="B17" s="47" t="s">
        <v>27</v>
      </c>
      <c r="C17" s="82" t="s">
        <v>23</v>
      </c>
      <c r="D17" s="83">
        <v>212668.60370168381</v>
      </c>
      <c r="E17" s="80">
        <f>+G17+H17+I17+J17+K17+L17+M17+N17+O17+P17+Q17</f>
        <v>278220.92800000001</v>
      </c>
      <c r="F17" s="80">
        <f t="shared" ref="F17:F66" si="2">E17/D17*100-100</f>
        <v>30.823696190843606</v>
      </c>
      <c r="G17" s="84">
        <v>2030.355</v>
      </c>
      <c r="H17" s="85">
        <v>6629.518</v>
      </c>
      <c r="I17" s="147">
        <v>574.69600000000003</v>
      </c>
      <c r="J17" s="85">
        <v>27729.186000000002</v>
      </c>
      <c r="K17" s="86">
        <v>2914.6750000000002</v>
      </c>
      <c r="L17" s="85">
        <v>6169.1540000000005</v>
      </c>
      <c r="M17" s="85">
        <v>17481.023000000001</v>
      </c>
      <c r="N17" s="86">
        <v>16272.519</v>
      </c>
      <c r="O17" s="86">
        <v>6056.4539999999997</v>
      </c>
      <c r="P17" s="85">
        <v>13130.781000000001</v>
      </c>
      <c r="Q17" s="85">
        <v>179232.56700000001</v>
      </c>
      <c r="R17" s="4" t="s">
        <v>136</v>
      </c>
    </row>
    <row r="18" spans="1:24" ht="21" customHeight="1">
      <c r="A18" s="82" t="s">
        <v>28</v>
      </c>
      <c r="B18" s="47" t="s">
        <v>29</v>
      </c>
      <c r="C18" s="82" t="s">
        <v>23</v>
      </c>
      <c r="D18" s="83">
        <v>13669.760978936893</v>
      </c>
      <c r="E18" s="80">
        <f>+G18+H18+I18+J18+K18+L18+M18+N18+O18+P18+Q18</f>
        <v>17888.544999999998</v>
      </c>
      <c r="F18" s="80">
        <f t="shared" si="2"/>
        <v>30.862163775677089</v>
      </c>
      <c r="G18" s="88"/>
      <c r="H18" s="85">
        <v>773.1</v>
      </c>
      <c r="I18" s="147">
        <v>774.97900000000004</v>
      </c>
      <c r="J18" s="88">
        <v>9429.5040000000008</v>
      </c>
      <c r="K18" s="89">
        <v>0</v>
      </c>
      <c r="L18" s="88"/>
      <c r="M18" s="85">
        <v>1017.698</v>
      </c>
      <c r="N18" s="89">
        <v>704.29399999999998</v>
      </c>
      <c r="O18" s="88">
        <v>814.57</v>
      </c>
      <c r="P18" s="85"/>
      <c r="Q18" s="88">
        <v>4374.3999999999996</v>
      </c>
      <c r="R18" s="4" t="s">
        <v>135</v>
      </c>
    </row>
    <row r="19" spans="1:24">
      <c r="A19" s="82" t="s">
        <v>30</v>
      </c>
      <c r="B19" s="47" t="s">
        <v>31</v>
      </c>
      <c r="C19" s="82" t="s">
        <v>23</v>
      </c>
      <c r="D19" s="83">
        <v>4830387.3360144896</v>
      </c>
      <c r="E19" s="80">
        <f>+G19+H19+I19+J19+K19+L19+M19+N19+O19+P19+Q19</f>
        <v>3881793.0409999997</v>
      </c>
      <c r="F19" s="80">
        <f t="shared" si="2"/>
        <v>-19.638058586770939</v>
      </c>
      <c r="G19" s="88"/>
      <c r="H19" s="85">
        <v>1824.954</v>
      </c>
      <c r="I19" s="140"/>
      <c r="J19" s="88">
        <v>2320.7979999999998</v>
      </c>
      <c r="K19" s="89">
        <v>760.75300000000004</v>
      </c>
      <c r="L19" s="88">
        <v>4094.3180000000002</v>
      </c>
      <c r="M19" s="85">
        <v>2424.9360000000001</v>
      </c>
      <c r="N19" s="89">
        <v>26482.146000000001</v>
      </c>
      <c r="O19" s="88">
        <v>2434.5300000000002</v>
      </c>
      <c r="P19" s="85">
        <v>103899.70600000001</v>
      </c>
      <c r="Q19" s="88">
        <v>3737550.9</v>
      </c>
    </row>
    <row r="20" spans="1:24" ht="17.25" customHeight="1">
      <c r="A20" s="82" t="s">
        <v>32</v>
      </c>
      <c r="B20" s="47" t="s">
        <v>33</v>
      </c>
      <c r="C20" s="82" t="s">
        <v>23</v>
      </c>
      <c r="D20" s="83">
        <v>18027.225269272451</v>
      </c>
      <c r="E20" s="80">
        <f>+G20+H20+I20+J20+K20+L20+M20+N20+O20+P20+Q20</f>
        <v>21049.558000000001</v>
      </c>
      <c r="F20" s="80">
        <f t="shared" si="2"/>
        <v>16.765379505625532</v>
      </c>
      <c r="G20" s="88"/>
      <c r="H20" s="85"/>
      <c r="I20" s="140"/>
      <c r="J20" s="88"/>
      <c r="K20" s="89"/>
      <c r="L20" s="88">
        <v>19285.714</v>
      </c>
      <c r="M20" s="85">
        <v>1763.8440000000001</v>
      </c>
      <c r="N20" s="89"/>
      <c r="O20" s="88"/>
      <c r="P20" s="85"/>
      <c r="Q20" s="88"/>
      <c r="R20" s="4" t="s">
        <v>135</v>
      </c>
    </row>
    <row r="21" spans="1:24" s="31" customFormat="1" ht="31.5">
      <c r="A21" s="71" t="s">
        <v>34</v>
      </c>
      <c r="B21" s="77" t="s">
        <v>35</v>
      </c>
      <c r="C21" s="71" t="s">
        <v>23</v>
      </c>
      <c r="D21" s="78">
        <v>3109862.3231938551</v>
      </c>
      <c r="E21" s="79">
        <f t="shared" ref="E21:E65" si="3">+G21+H21+I21+J21+K21+L21+M21+N21+O21+P21+Q21</f>
        <v>3331489.6720000003</v>
      </c>
      <c r="F21" s="80">
        <f t="shared" si="2"/>
        <v>7.126596799903723</v>
      </c>
      <c r="G21" s="79">
        <f t="shared" ref="G21:Q21" si="4">G22+G23+G24</f>
        <v>10488.19</v>
      </c>
      <c r="H21" s="79">
        <f t="shared" si="4"/>
        <v>61971.314999999995</v>
      </c>
      <c r="I21" s="141">
        <f t="shared" si="4"/>
        <v>2705.8649999999998</v>
      </c>
      <c r="J21" s="79">
        <f t="shared" si="4"/>
        <v>594013.97600000002</v>
      </c>
      <c r="K21" s="90">
        <f t="shared" si="4"/>
        <v>138844.18099999998</v>
      </c>
      <c r="L21" s="79">
        <f t="shared" si="4"/>
        <v>115001.68700000001</v>
      </c>
      <c r="M21" s="79">
        <f t="shared" si="4"/>
        <v>168139.64399999997</v>
      </c>
      <c r="N21" s="90">
        <f t="shared" si="4"/>
        <v>21045.307000000001</v>
      </c>
      <c r="O21" s="79">
        <f t="shared" si="4"/>
        <v>138160.79399999999</v>
      </c>
      <c r="P21" s="79">
        <f t="shared" si="4"/>
        <v>121102.65600000002</v>
      </c>
      <c r="Q21" s="79">
        <f t="shared" si="4"/>
        <v>1960016.057</v>
      </c>
    </row>
    <row r="22" spans="1:24" ht="23.25" customHeight="1">
      <c r="A22" s="82" t="s">
        <v>36</v>
      </c>
      <c r="B22" s="47" t="s">
        <v>37</v>
      </c>
      <c r="C22" s="82" t="s">
        <v>23</v>
      </c>
      <c r="D22" s="83">
        <v>2829695.516173061</v>
      </c>
      <c r="E22" s="80">
        <f t="shared" si="3"/>
        <v>3038689.72</v>
      </c>
      <c r="F22" s="80">
        <f t="shared" si="2"/>
        <v>7.3857488423202113</v>
      </c>
      <c r="G22" s="88">
        <v>9533.4120000000003</v>
      </c>
      <c r="H22" s="88">
        <v>56306.845999999998</v>
      </c>
      <c r="I22" s="147">
        <v>2460.0520000000001</v>
      </c>
      <c r="J22" s="88">
        <v>552850.89300000004</v>
      </c>
      <c r="K22" s="89">
        <v>125651.606</v>
      </c>
      <c r="L22" s="88">
        <v>104538.895</v>
      </c>
      <c r="M22" s="88">
        <v>152681.12599999999</v>
      </c>
      <c r="N22" s="89">
        <v>19135.732</v>
      </c>
      <c r="O22" s="88">
        <f>124998.767+1874.731</f>
        <v>126873.49800000001</v>
      </c>
      <c r="P22" s="88">
        <v>110012.202</v>
      </c>
      <c r="Q22" s="88">
        <v>1778645.4580000001</v>
      </c>
    </row>
    <row r="23" spans="1:24" ht="24" customHeight="1">
      <c r="A23" s="82" t="s">
        <v>38</v>
      </c>
      <c r="B23" s="47" t="s">
        <v>39</v>
      </c>
      <c r="C23" s="82" t="s">
        <v>23</v>
      </c>
      <c r="D23" s="83">
        <v>278981.69631480443</v>
      </c>
      <c r="E23" s="80">
        <f t="shared" si="3"/>
        <v>249401.38299999997</v>
      </c>
      <c r="F23" s="80">
        <f t="shared" si="2"/>
        <v>-10.602958439762972</v>
      </c>
      <c r="G23" s="88">
        <f>531.086+297.697</f>
        <v>828.78300000000002</v>
      </c>
      <c r="H23" s="88">
        <v>4882.9939999999997</v>
      </c>
      <c r="I23" s="147">
        <v>211.16899999999998</v>
      </c>
      <c r="J23" s="88">
        <v>33156.917999999998</v>
      </c>
      <c r="K23" s="89">
        <f>7477.415+3879.257</f>
        <v>11356.672</v>
      </c>
      <c r="L23" s="88">
        <v>8996.7080000000005</v>
      </c>
      <c r="M23" s="88">
        <v>13257.813</v>
      </c>
      <c r="N23" s="89">
        <f>1078.72+576.98</f>
        <v>1655.7</v>
      </c>
      <c r="O23" s="88">
        <f>6693.547+3042.906</f>
        <v>9736.4529999999995</v>
      </c>
      <c r="P23" s="88">
        <v>9566.3349999999991</v>
      </c>
      <c r="Q23" s="88">
        <f>98894.558+56857.28</f>
        <v>155751.83799999999</v>
      </c>
    </row>
    <row r="24" spans="1:24" ht="24.75" customHeight="1">
      <c r="A24" s="82" t="s">
        <v>40</v>
      </c>
      <c r="B24" s="47" t="s">
        <v>41</v>
      </c>
      <c r="C24" s="82" t="s">
        <v>23</v>
      </c>
      <c r="D24" s="83">
        <v>1185.1107059898491</v>
      </c>
      <c r="E24" s="80">
        <f t="shared" si="3"/>
        <v>43398.569000000003</v>
      </c>
      <c r="F24" s="80">
        <f t="shared" si="2"/>
        <v>3561.9843851424739</v>
      </c>
      <c r="G24" s="88">
        <v>125.995</v>
      </c>
      <c r="H24" s="88">
        <v>781.47500000000002</v>
      </c>
      <c r="I24" s="147">
        <v>34.643999999999998</v>
      </c>
      <c r="J24" s="88">
        <v>8006.165</v>
      </c>
      <c r="K24" s="89">
        <v>1835.903</v>
      </c>
      <c r="L24" s="88">
        <v>1466.0840000000001</v>
      </c>
      <c r="M24" s="88">
        <v>2200.7049999999999</v>
      </c>
      <c r="N24" s="89">
        <v>253.875</v>
      </c>
      <c r="O24" s="88">
        <v>1550.8430000000001</v>
      </c>
      <c r="P24" s="88">
        <v>1524.1189999999999</v>
      </c>
      <c r="Q24" s="88">
        <v>25618.760999999999</v>
      </c>
    </row>
    <row r="25" spans="1:24" s="30" customFormat="1" ht="38.25" customHeight="1">
      <c r="A25" s="71" t="s">
        <v>42</v>
      </c>
      <c r="B25" s="77" t="s">
        <v>43</v>
      </c>
      <c r="C25" s="71" t="s">
        <v>23</v>
      </c>
      <c r="D25" s="91">
        <v>600524.81599999999</v>
      </c>
      <c r="E25" s="79">
        <v>1436249.8840000001</v>
      </c>
      <c r="F25" s="80">
        <f t="shared" si="2"/>
        <v>139.16578394988429</v>
      </c>
      <c r="G25" s="79">
        <v>42816.889000000003</v>
      </c>
      <c r="H25" s="79">
        <v>37334.233999999997</v>
      </c>
      <c r="I25" s="148">
        <v>66346.721999999994</v>
      </c>
      <c r="J25" s="79">
        <v>206648.58900000001</v>
      </c>
      <c r="K25" s="90">
        <v>57111.023999999998</v>
      </c>
      <c r="L25" s="79">
        <v>142215.80300000001</v>
      </c>
      <c r="M25" s="79">
        <v>47203.031000000003</v>
      </c>
      <c r="N25" s="90">
        <v>42156.898000000001</v>
      </c>
      <c r="O25" s="79">
        <v>76343.505999999994</v>
      </c>
      <c r="P25" s="79">
        <v>32494.62</v>
      </c>
      <c r="Q25" s="79">
        <v>715988.5</v>
      </c>
    </row>
    <row r="26" spans="1:24" s="31" customFormat="1" ht="31.5">
      <c r="A26" s="71" t="s">
        <v>44</v>
      </c>
      <c r="B26" s="77" t="s">
        <v>45</v>
      </c>
      <c r="C26" s="71" t="s">
        <v>23</v>
      </c>
      <c r="D26" s="83">
        <v>883143.81823774287</v>
      </c>
      <c r="E26" s="79">
        <f>+G26+H26+I26+J26+K26+L26+M26+N26+O26+P26+Q26</f>
        <v>894155.522</v>
      </c>
      <c r="F26" s="80">
        <f t="shared" si="2"/>
        <v>1.2468754844743586</v>
      </c>
      <c r="G26" s="79">
        <f t="shared" ref="G26:Q26" si="5">G27</f>
        <v>361</v>
      </c>
      <c r="H26" s="80">
        <f t="shared" si="5"/>
        <v>14724.652</v>
      </c>
      <c r="I26" s="134">
        <f t="shared" si="5"/>
        <v>194.625</v>
      </c>
      <c r="J26" s="80">
        <f t="shared" si="5"/>
        <v>379860.08999999997</v>
      </c>
      <c r="K26" s="80">
        <f t="shared" si="5"/>
        <v>37229.589999999997</v>
      </c>
      <c r="L26" s="80">
        <f t="shared" si="5"/>
        <v>58136.065000000002</v>
      </c>
      <c r="M26" s="80">
        <f t="shared" si="5"/>
        <v>15047.329</v>
      </c>
      <c r="N26" s="80">
        <f t="shared" si="5"/>
        <v>0</v>
      </c>
      <c r="O26" s="79">
        <f t="shared" si="5"/>
        <v>23457.599999999999</v>
      </c>
      <c r="P26" s="80">
        <f t="shared" si="5"/>
        <v>6666.9409999999998</v>
      </c>
      <c r="Q26" s="79">
        <f t="shared" si="5"/>
        <v>358477.63</v>
      </c>
      <c r="R26" s="45"/>
    </row>
    <row r="27" spans="1:24" ht="31.5">
      <c r="A27" s="82" t="s">
        <v>46</v>
      </c>
      <c r="B27" s="47" t="s">
        <v>47</v>
      </c>
      <c r="C27" s="82" t="s">
        <v>23</v>
      </c>
      <c r="D27" s="83">
        <v>883143.81823774287</v>
      </c>
      <c r="E27" s="80">
        <f t="shared" si="3"/>
        <v>894155.522</v>
      </c>
      <c r="F27" s="80">
        <f t="shared" si="2"/>
        <v>1.2468754844743586</v>
      </c>
      <c r="G27" s="88">
        <v>361</v>
      </c>
      <c r="H27" s="88">
        <v>14724.652</v>
      </c>
      <c r="I27" s="147">
        <v>194.625</v>
      </c>
      <c r="J27" s="88">
        <f>170307+209553.09</f>
        <v>379860.08999999997</v>
      </c>
      <c r="K27" s="89">
        <v>37229.589999999997</v>
      </c>
      <c r="L27" s="88">
        <v>58136.065000000002</v>
      </c>
      <c r="M27" s="88">
        <v>15047.329</v>
      </c>
      <c r="N27" s="89"/>
      <c r="O27" s="88">
        <v>23457.599999999999</v>
      </c>
      <c r="P27" s="88">
        <v>6666.9409999999998</v>
      </c>
      <c r="Q27" s="88">
        <v>358477.63</v>
      </c>
      <c r="R27" s="4" t="s">
        <v>135</v>
      </c>
    </row>
    <row r="28" spans="1:24" s="31" customFormat="1" ht="31.5">
      <c r="A28" s="71" t="s">
        <v>48</v>
      </c>
      <c r="B28" s="77" t="s">
        <v>49</v>
      </c>
      <c r="C28" s="71" t="s">
        <v>23</v>
      </c>
      <c r="D28" s="78">
        <v>162495.89881246752</v>
      </c>
      <c r="E28" s="79">
        <f t="shared" si="3"/>
        <v>144366.209</v>
      </c>
      <c r="F28" s="80">
        <f t="shared" si="2"/>
        <v>-11.157013773861792</v>
      </c>
      <c r="G28" s="79">
        <f t="shared" ref="G28:P28" si="6">G29+G30+G31+G32</f>
        <v>0</v>
      </c>
      <c r="H28" s="79">
        <f t="shared" si="6"/>
        <v>50.49</v>
      </c>
      <c r="I28" s="133">
        <f t="shared" si="6"/>
        <v>527.25199999999995</v>
      </c>
      <c r="J28" s="79">
        <f t="shared" si="6"/>
        <v>1786.3520000000001</v>
      </c>
      <c r="K28" s="79">
        <f t="shared" si="6"/>
        <v>5567.6</v>
      </c>
      <c r="L28" s="79">
        <f t="shared" si="6"/>
        <v>556.77700000000004</v>
      </c>
      <c r="M28" s="79">
        <f t="shared" si="6"/>
        <v>6341.0770000000011</v>
      </c>
      <c r="N28" s="79">
        <f t="shared" si="6"/>
        <v>369.99699999999996</v>
      </c>
      <c r="O28" s="79">
        <f t="shared" si="6"/>
        <v>148.96799999999999</v>
      </c>
      <c r="P28" s="79">
        <f t="shared" si="6"/>
        <v>8728.8060000000005</v>
      </c>
      <c r="Q28" s="79">
        <f>Q29+Q30+Q31+Q32</f>
        <v>120288.89</v>
      </c>
    </row>
    <row r="29" spans="1:24" ht="44.25" customHeight="1">
      <c r="A29" s="82" t="s">
        <v>50</v>
      </c>
      <c r="B29" s="47" t="s">
        <v>51</v>
      </c>
      <c r="C29" s="82" t="s">
        <v>23</v>
      </c>
      <c r="D29" s="91">
        <v>85189.302999411419</v>
      </c>
      <c r="E29" s="80">
        <f t="shared" si="3"/>
        <v>84129.58</v>
      </c>
      <c r="F29" s="80">
        <f t="shared" si="2"/>
        <v>-1.2439625188842598</v>
      </c>
      <c r="G29" s="88"/>
      <c r="H29" s="88"/>
      <c r="I29" s="140"/>
      <c r="J29" s="88"/>
      <c r="K29" s="89"/>
      <c r="L29" s="88"/>
      <c r="M29" s="88">
        <v>2361.7800000000002</v>
      </c>
      <c r="N29" s="89"/>
      <c r="O29" s="88"/>
      <c r="P29" s="88">
        <v>7494.1</v>
      </c>
      <c r="Q29" s="88">
        <v>74273.7</v>
      </c>
      <c r="R29" s="4" t="s">
        <v>136</v>
      </c>
      <c r="T29" s="46">
        <v>2361.7800000000002</v>
      </c>
      <c r="U29" s="46"/>
      <c r="V29" s="46"/>
      <c r="W29" s="46">
        <v>7494.1009999999997</v>
      </c>
      <c r="X29" s="46">
        <v>74273.7</v>
      </c>
    </row>
    <row r="30" spans="1:24" ht="44.25" customHeight="1">
      <c r="A30" s="82" t="s">
        <v>52</v>
      </c>
      <c r="B30" s="47" t="s">
        <v>53</v>
      </c>
      <c r="C30" s="82" t="s">
        <v>23</v>
      </c>
      <c r="D30" s="91">
        <v>22241.663163056121</v>
      </c>
      <c r="E30" s="80">
        <f t="shared" si="3"/>
        <v>12779.109</v>
      </c>
      <c r="F30" s="80">
        <f t="shared" si="2"/>
        <v>-42.544274201461803</v>
      </c>
      <c r="G30" s="88"/>
      <c r="H30" s="88">
        <v>50.49</v>
      </c>
      <c r="I30" s="140"/>
      <c r="J30" s="88"/>
      <c r="K30" s="89">
        <v>4532.6000000000004</v>
      </c>
      <c r="L30" s="88"/>
      <c r="M30" s="88">
        <f>3240.57+67.35</f>
        <v>3307.92</v>
      </c>
      <c r="N30" s="89">
        <v>39.609000000000002</v>
      </c>
      <c r="O30" s="88"/>
      <c r="P30" s="88"/>
      <c r="Q30" s="88">
        <v>4848.49</v>
      </c>
      <c r="R30" s="4" t="s">
        <v>136</v>
      </c>
    </row>
    <row r="31" spans="1:24" ht="31.5">
      <c r="A31" s="82" t="s">
        <v>54</v>
      </c>
      <c r="B31" s="47" t="s">
        <v>55</v>
      </c>
      <c r="C31" s="82" t="s">
        <v>23</v>
      </c>
      <c r="D31" s="91">
        <v>790.18799999999987</v>
      </c>
      <c r="E31" s="80">
        <f t="shared" si="3"/>
        <v>693.7</v>
      </c>
      <c r="F31" s="80">
        <f t="shared" si="2"/>
        <v>-12.210765033131338</v>
      </c>
      <c r="G31" s="88"/>
      <c r="H31" s="88"/>
      <c r="I31" s="140"/>
      <c r="J31" s="88"/>
      <c r="K31" s="89">
        <v>0</v>
      </c>
      <c r="L31" s="88"/>
      <c r="M31" s="88">
        <v>0</v>
      </c>
      <c r="N31" s="89"/>
      <c r="O31" s="88"/>
      <c r="P31" s="88"/>
      <c r="Q31" s="88">
        <v>693.7</v>
      </c>
      <c r="R31" s="4" t="s">
        <v>136</v>
      </c>
    </row>
    <row r="32" spans="1:24" ht="27" customHeight="1">
      <c r="A32" s="82" t="s">
        <v>56</v>
      </c>
      <c r="B32" s="47" t="s">
        <v>57</v>
      </c>
      <c r="C32" s="82" t="s">
        <v>23</v>
      </c>
      <c r="D32" s="83">
        <v>54274.744650000001</v>
      </c>
      <c r="E32" s="80">
        <f t="shared" si="3"/>
        <v>46763.82</v>
      </c>
      <c r="F32" s="80">
        <f t="shared" si="2"/>
        <v>-13.838710248082208</v>
      </c>
      <c r="G32" s="88"/>
      <c r="H32" s="88"/>
      <c r="I32" s="149">
        <v>527.25199999999995</v>
      </c>
      <c r="J32" s="88">
        <v>1786.3520000000001</v>
      </c>
      <c r="K32" s="89">
        <v>1035</v>
      </c>
      <c r="L32" s="88">
        <v>556.77700000000004</v>
      </c>
      <c r="M32" s="88">
        <v>671.37699999999995</v>
      </c>
      <c r="N32" s="89">
        <v>330.38799999999998</v>
      </c>
      <c r="O32" s="88">
        <v>148.96799999999999</v>
      </c>
      <c r="P32" s="88">
        <v>1234.7059999999999</v>
      </c>
      <c r="Q32" s="88">
        <v>40473</v>
      </c>
    </row>
    <row r="33" spans="1:18" s="31" customFormat="1" ht="29.25" customHeight="1">
      <c r="A33" s="71" t="s">
        <v>58</v>
      </c>
      <c r="B33" s="77" t="s">
        <v>59</v>
      </c>
      <c r="C33" s="71" t="s">
        <v>23</v>
      </c>
      <c r="D33" s="78">
        <v>633701.1038240802</v>
      </c>
      <c r="E33" s="79">
        <f t="shared" si="3"/>
        <v>642744.84600000002</v>
      </c>
      <c r="F33" s="80">
        <f t="shared" si="2"/>
        <v>1.4271305701292221</v>
      </c>
      <c r="G33" s="79">
        <f t="shared" ref="G33:Q33" si="7">SUM(G34:G38)</f>
        <v>723.63900000000001</v>
      </c>
      <c r="H33" s="79">
        <f t="shared" si="7"/>
        <v>4803.1170000000002</v>
      </c>
      <c r="I33" s="133">
        <f t="shared" si="7"/>
        <v>281.41399999999999</v>
      </c>
      <c r="J33" s="79">
        <f t="shared" si="7"/>
        <v>17397.557000000001</v>
      </c>
      <c r="K33" s="79">
        <f t="shared" si="7"/>
        <v>4134.8419999999996</v>
      </c>
      <c r="L33" s="79">
        <f t="shared" si="7"/>
        <v>20618.582999999999</v>
      </c>
      <c r="M33" s="79">
        <f t="shared" si="7"/>
        <v>2746.1329999999998</v>
      </c>
      <c r="N33" s="79">
        <f t="shared" si="7"/>
        <v>4604.8190000000004</v>
      </c>
      <c r="O33" s="79">
        <f t="shared" si="7"/>
        <v>32611.873</v>
      </c>
      <c r="P33" s="79">
        <f t="shared" si="7"/>
        <v>1370.9059999999999</v>
      </c>
      <c r="Q33" s="79">
        <f t="shared" si="7"/>
        <v>553451.96299999999</v>
      </c>
    </row>
    <row r="34" spans="1:18">
      <c r="A34" s="82" t="s">
        <v>60</v>
      </c>
      <c r="B34" s="47" t="s">
        <v>61</v>
      </c>
      <c r="C34" s="82" t="s">
        <v>23</v>
      </c>
      <c r="D34" s="83">
        <v>6585.0119999999997</v>
      </c>
      <c r="E34" s="80">
        <f t="shared" si="3"/>
        <v>7482.1</v>
      </c>
      <c r="F34" s="80">
        <f t="shared" si="2"/>
        <v>13.623179426248583</v>
      </c>
      <c r="G34" s="88"/>
      <c r="H34" s="88"/>
      <c r="I34" s="140"/>
      <c r="J34" s="88"/>
      <c r="K34" s="89"/>
      <c r="L34" s="88"/>
      <c r="M34" s="88"/>
      <c r="N34" s="89"/>
      <c r="O34" s="88"/>
      <c r="P34" s="88"/>
      <c r="Q34" s="88">
        <v>7482.1</v>
      </c>
    </row>
    <row r="35" spans="1:18">
      <c r="A35" s="82" t="s">
        <v>62</v>
      </c>
      <c r="B35" s="47" t="s">
        <v>63</v>
      </c>
      <c r="C35" s="82"/>
      <c r="D35" s="83">
        <v>190281.35595</v>
      </c>
      <c r="E35" s="80">
        <f t="shared" si="3"/>
        <v>179789.16499999998</v>
      </c>
      <c r="F35" s="80">
        <f t="shared" si="2"/>
        <v>-5.5140404574145663</v>
      </c>
      <c r="G35" s="88"/>
      <c r="H35" s="88"/>
      <c r="I35" s="140"/>
      <c r="J35" s="88"/>
      <c r="K35" s="89"/>
      <c r="L35" s="88">
        <f>1504.175+6898.791</f>
        <v>8402.9660000000003</v>
      </c>
      <c r="M35" s="88">
        <v>0</v>
      </c>
      <c r="N35" s="89"/>
      <c r="O35" s="88"/>
      <c r="P35" s="88"/>
      <c r="Q35" s="88">
        <v>171386.19899999999</v>
      </c>
    </row>
    <row r="36" spans="1:18" ht="20.25">
      <c r="A36" s="82" t="s">
        <v>64</v>
      </c>
      <c r="B36" s="47" t="s">
        <v>65</v>
      </c>
      <c r="C36" s="82"/>
      <c r="D36" s="83">
        <v>33382.512901499998</v>
      </c>
      <c r="E36" s="80">
        <f t="shared" si="3"/>
        <v>34909.936999999998</v>
      </c>
      <c r="F36" s="80">
        <f t="shared" si="2"/>
        <v>4.5755216301627541</v>
      </c>
      <c r="G36" s="88">
        <v>723.63900000000001</v>
      </c>
      <c r="H36" s="88">
        <v>530.29</v>
      </c>
      <c r="I36" s="149">
        <f>135+116.15+18.564</f>
        <v>269.714</v>
      </c>
      <c r="J36" s="88">
        <v>8141.4629999999997</v>
      </c>
      <c r="K36" s="89">
        <v>0</v>
      </c>
      <c r="L36" s="88"/>
      <c r="M36" s="88">
        <v>1323.62</v>
      </c>
      <c r="N36" s="89">
        <v>4003.4110000000001</v>
      </c>
      <c r="O36" s="88"/>
      <c r="P36" s="88"/>
      <c r="Q36" s="88">
        <v>19917.8</v>
      </c>
      <c r="R36" s="4" t="s">
        <v>136</v>
      </c>
    </row>
    <row r="37" spans="1:18">
      <c r="A37" s="82" t="s">
        <v>66</v>
      </c>
      <c r="B37" s="47" t="s">
        <v>67</v>
      </c>
      <c r="C37" s="82" t="s">
        <v>23</v>
      </c>
      <c r="D37" s="83">
        <v>251058.26797258027</v>
      </c>
      <c r="E37" s="80">
        <f t="shared" si="3"/>
        <v>237887.033</v>
      </c>
      <c r="F37" s="80">
        <f t="shared" si="2"/>
        <v>-5.2462860828860585</v>
      </c>
      <c r="G37" s="88"/>
      <c r="H37" s="88">
        <v>4272.8270000000002</v>
      </c>
      <c r="I37" s="140"/>
      <c r="J37" s="88">
        <v>9256.0939999999991</v>
      </c>
      <c r="K37" s="89">
        <f>46.698+2509.756</f>
        <v>2556.4539999999997</v>
      </c>
      <c r="L37" s="88">
        <v>12212.040999999999</v>
      </c>
      <c r="M37" s="88">
        <v>1422.5129999999999</v>
      </c>
      <c r="N37" s="89">
        <f>192.308+409.1</f>
        <v>601.40800000000002</v>
      </c>
      <c r="O37" s="88">
        <v>32611.873</v>
      </c>
      <c r="P37" s="88">
        <v>719.55899999999997</v>
      </c>
      <c r="Q37" s="88">
        <v>174234.264</v>
      </c>
      <c r="R37" s="4" t="s">
        <v>136</v>
      </c>
    </row>
    <row r="38" spans="1:18" ht="20.25">
      <c r="A38" s="82" t="s">
        <v>68</v>
      </c>
      <c r="B38" s="47" t="s">
        <v>69</v>
      </c>
      <c r="C38" s="82"/>
      <c r="D38" s="83">
        <v>152393.95500000002</v>
      </c>
      <c r="E38" s="80">
        <f t="shared" si="3"/>
        <v>182676.611</v>
      </c>
      <c r="F38" s="80">
        <f t="shared" si="2"/>
        <v>19.871297388403605</v>
      </c>
      <c r="G38" s="88"/>
      <c r="H38" s="88"/>
      <c r="I38" s="147">
        <v>11.7</v>
      </c>
      <c r="J38" s="88"/>
      <c r="K38" s="89">
        <f>1137.236+441.152</f>
        <v>1578.3880000000001</v>
      </c>
      <c r="L38" s="88">
        <v>3.5760000000000001</v>
      </c>
      <c r="M38" s="88"/>
      <c r="N38" s="89"/>
      <c r="O38" s="88"/>
      <c r="P38" s="88">
        <v>651.34699999999998</v>
      </c>
      <c r="Q38" s="88">
        <v>180431.6</v>
      </c>
      <c r="R38" s="4" t="s">
        <v>136</v>
      </c>
    </row>
    <row r="39" spans="1:18" s="33" customFormat="1" ht="15.75" hidden="1" customHeight="1">
      <c r="A39" s="71"/>
      <c r="B39" s="77"/>
      <c r="C39" s="71"/>
      <c r="D39" s="83">
        <v>993721.89891531062</v>
      </c>
      <c r="E39" s="80" t="e">
        <f t="shared" si="3"/>
        <v>#REF!</v>
      </c>
      <c r="F39" s="80" t="e">
        <f t="shared" si="2"/>
        <v>#REF!</v>
      </c>
      <c r="G39" s="79"/>
      <c r="H39" s="79"/>
      <c r="I39" s="141" t="e">
        <f>Q39+#REF!+#REF!+#REF!+#REF!+#REF!+#REF!+#REF!+#REF!+#REF!+#REF!</f>
        <v>#REF!</v>
      </c>
      <c r="J39" s="79"/>
      <c r="K39" s="90"/>
      <c r="L39" s="79" t="e">
        <f>#REF!+#REF!+#REF!+#REF!+#REF!+#REF!+#REF!+#REF!+#REF!+#REF!+#REF!</f>
        <v>#REF!</v>
      </c>
      <c r="M39" s="79"/>
      <c r="N39" s="90" t="e">
        <f>S39+#REF!+#REF!+#REF!+#REF!+#REF!+#REF!+#REF!+#REF!+#REF!+#REF!</f>
        <v>#REF!</v>
      </c>
      <c r="O39" s="79"/>
      <c r="P39" s="79" t="e">
        <f>O39*#REF!</f>
        <v>#REF!</v>
      </c>
      <c r="Q39" s="79">
        <f>[45]Алмата!H36</f>
        <v>84942.6888500489</v>
      </c>
    </row>
    <row r="40" spans="1:18" s="30" customFormat="1" ht="31.5">
      <c r="A40" s="71" t="s">
        <v>70</v>
      </c>
      <c r="B40" s="77" t="s">
        <v>71</v>
      </c>
      <c r="C40" s="72" t="s">
        <v>23</v>
      </c>
      <c r="D40" s="78">
        <v>1515788.5879156706</v>
      </c>
      <c r="E40" s="79">
        <f t="shared" si="3"/>
        <v>1424912.7949999999</v>
      </c>
      <c r="F40" s="80">
        <f t="shared" si="2"/>
        <v>-5.9952815082631048</v>
      </c>
      <c r="G40" s="79">
        <f t="shared" ref="G40:Q40" si="8">G41+G61</f>
        <v>14027.102999999999</v>
      </c>
      <c r="H40" s="79">
        <f t="shared" si="8"/>
        <v>83812.752999999997</v>
      </c>
      <c r="I40" s="133">
        <f t="shared" si="8"/>
        <v>7657.64</v>
      </c>
      <c r="J40" s="79">
        <f t="shared" si="8"/>
        <v>162170.18599999999</v>
      </c>
      <c r="K40" s="79">
        <f t="shared" si="8"/>
        <v>100776.24100000001</v>
      </c>
      <c r="L40" s="79">
        <f t="shared" si="8"/>
        <v>31126.634999999998</v>
      </c>
      <c r="M40" s="79">
        <f t="shared" si="8"/>
        <v>99397.396999999983</v>
      </c>
      <c r="N40" s="79">
        <f t="shared" si="8"/>
        <v>74286.064000000013</v>
      </c>
      <c r="O40" s="79">
        <f t="shared" si="8"/>
        <v>78085.938999999998</v>
      </c>
      <c r="P40" s="79">
        <f t="shared" si="8"/>
        <v>42289.406000000003</v>
      </c>
      <c r="Q40" s="79">
        <f t="shared" si="8"/>
        <v>731283.43099999998</v>
      </c>
    </row>
    <row r="41" spans="1:18" s="31" customFormat="1" ht="31.5" customHeight="1">
      <c r="A41" s="71" t="s">
        <v>72</v>
      </c>
      <c r="B41" s="77" t="s">
        <v>73</v>
      </c>
      <c r="C41" s="71" t="s">
        <v>23</v>
      </c>
      <c r="D41" s="83">
        <v>993721.89891567058</v>
      </c>
      <c r="E41" s="79">
        <f t="shared" si="3"/>
        <v>1184732.6969999999</v>
      </c>
      <c r="F41" s="80">
        <f t="shared" si="2"/>
        <v>19.221755935212514</v>
      </c>
      <c r="G41" s="79">
        <f t="shared" ref="G41:Q41" si="9">SUM(G42:G55)</f>
        <v>14027.102999999999</v>
      </c>
      <c r="H41" s="80">
        <f t="shared" si="9"/>
        <v>83812.752999999997</v>
      </c>
      <c r="I41" s="133">
        <f t="shared" si="9"/>
        <v>7657.64</v>
      </c>
      <c r="J41" s="79">
        <f t="shared" si="9"/>
        <v>136066.98599999998</v>
      </c>
      <c r="K41" s="79">
        <f t="shared" si="9"/>
        <v>96640.117000000013</v>
      </c>
      <c r="L41" s="79">
        <f t="shared" si="9"/>
        <v>29522.448999999997</v>
      </c>
      <c r="M41" s="80">
        <f t="shared" si="9"/>
        <v>93408.74099999998</v>
      </c>
      <c r="N41" s="79">
        <f t="shared" si="9"/>
        <v>74286.064000000013</v>
      </c>
      <c r="O41" s="79">
        <f t="shared" si="9"/>
        <v>51982.739000000001</v>
      </c>
      <c r="P41" s="80">
        <f t="shared" si="9"/>
        <v>37756.964</v>
      </c>
      <c r="Q41" s="79">
        <f t="shared" si="9"/>
        <v>559571.14099999995</v>
      </c>
    </row>
    <row r="42" spans="1:18">
      <c r="A42" s="82" t="s">
        <v>74</v>
      </c>
      <c r="B42" s="47" t="s">
        <v>25</v>
      </c>
      <c r="C42" s="82" t="s">
        <v>23</v>
      </c>
      <c r="D42" s="83">
        <v>19050.285999975335</v>
      </c>
      <c r="E42" s="80">
        <f t="shared" si="3"/>
        <v>24914.986000000001</v>
      </c>
      <c r="F42" s="80">
        <f t="shared" si="2"/>
        <v>30.785364587346663</v>
      </c>
      <c r="G42" s="88"/>
      <c r="H42" s="88">
        <v>1368.202</v>
      </c>
      <c r="I42" s="140"/>
      <c r="J42" s="88">
        <v>5515.6390000000001</v>
      </c>
      <c r="K42" s="89">
        <v>1476.81</v>
      </c>
      <c r="L42" s="88">
        <v>163.16399999999999</v>
      </c>
      <c r="M42" s="88">
        <v>0</v>
      </c>
      <c r="N42" s="89"/>
      <c r="O42" s="88"/>
      <c r="P42" s="88">
        <v>2052.6880000000001</v>
      </c>
      <c r="Q42" s="88">
        <v>14338.483</v>
      </c>
      <c r="R42" s="4" t="s">
        <v>135</v>
      </c>
    </row>
    <row r="43" spans="1:18">
      <c r="A43" s="82" t="s">
        <v>75</v>
      </c>
      <c r="B43" s="47" t="s">
        <v>76</v>
      </c>
      <c r="C43" s="82" t="s">
        <v>23</v>
      </c>
      <c r="D43" s="83">
        <v>529067.5451115797</v>
      </c>
      <c r="E43" s="80">
        <f t="shared" si="3"/>
        <v>628391.46600000001</v>
      </c>
      <c r="F43" s="80">
        <f t="shared" si="2"/>
        <v>18.773391376232127</v>
      </c>
      <c r="G43" s="88">
        <v>5351.6660000000002</v>
      </c>
      <c r="H43" s="88">
        <v>44275.495999999999</v>
      </c>
      <c r="I43" s="140"/>
      <c r="J43" s="88">
        <v>72601.657999999996</v>
      </c>
      <c r="K43" s="89">
        <v>45999.72</v>
      </c>
      <c r="L43" s="88">
        <v>20692.886999999999</v>
      </c>
      <c r="M43" s="88">
        <v>53375.154000000002</v>
      </c>
      <c r="N43" s="89">
        <v>39771.137000000002</v>
      </c>
      <c r="O43" s="88"/>
      <c r="P43" s="88">
        <v>11529.272000000001</v>
      </c>
      <c r="Q43" s="88">
        <v>334794.47600000002</v>
      </c>
    </row>
    <row r="44" spans="1:18">
      <c r="A44" s="82" t="s">
        <v>77</v>
      </c>
      <c r="B44" s="47" t="s">
        <v>39</v>
      </c>
      <c r="C44" s="82" t="s">
        <v>23</v>
      </c>
      <c r="D44" s="83">
        <v>53179.365612439389</v>
      </c>
      <c r="E44" s="80">
        <f t="shared" si="3"/>
        <v>53428.502000000008</v>
      </c>
      <c r="F44" s="80">
        <f t="shared" si="2"/>
        <v>0.46848318834089753</v>
      </c>
      <c r="G44" s="88">
        <f>351.906+124.432</f>
        <v>476.33800000000002</v>
      </c>
      <c r="H44" s="88">
        <v>3839.86</v>
      </c>
      <c r="I44" s="140"/>
      <c r="J44" s="88">
        <f>2957.082+1483.467</f>
        <v>4440.549</v>
      </c>
      <c r="K44" s="89">
        <f>2629.438+1332.416</f>
        <v>3961.8540000000003</v>
      </c>
      <c r="L44" s="88">
        <f>1355.583+573.457</f>
        <v>1929.04</v>
      </c>
      <c r="M44" s="88">
        <v>4589.165</v>
      </c>
      <c r="N44" s="89">
        <f>2365.763+1092.789</f>
        <v>3458.5519999999997</v>
      </c>
      <c r="O44" s="88"/>
      <c r="P44" s="88">
        <v>986.93700000000001</v>
      </c>
      <c r="Q44" s="88">
        <f>19884.448+9861.759</f>
        <v>29746.207000000002</v>
      </c>
    </row>
    <row r="45" spans="1:18">
      <c r="A45" s="82" t="s">
        <v>78</v>
      </c>
      <c r="B45" s="47" t="s">
        <v>41</v>
      </c>
      <c r="C45" s="82" t="s">
        <v>23</v>
      </c>
      <c r="D45" s="83">
        <v>451.97433750000005</v>
      </c>
      <c r="E45" s="80">
        <f t="shared" si="3"/>
        <v>8499.65</v>
      </c>
      <c r="F45" s="80">
        <f t="shared" si="2"/>
        <v>1780.5603094666849</v>
      </c>
      <c r="G45" s="88">
        <v>52.523000000000003</v>
      </c>
      <c r="H45" s="88">
        <v>579.64499999999998</v>
      </c>
      <c r="I45" s="140"/>
      <c r="J45" s="88">
        <v>972.23299999999995</v>
      </c>
      <c r="K45" s="89">
        <v>644.39800000000002</v>
      </c>
      <c r="L45" s="88">
        <v>240.833</v>
      </c>
      <c r="M45" s="88">
        <v>757.73299999999995</v>
      </c>
      <c r="N45" s="89">
        <v>515.33299999999997</v>
      </c>
      <c r="O45" s="88"/>
      <c r="P45" s="88">
        <v>168.24199999999999</v>
      </c>
      <c r="Q45" s="92">
        <v>4568.71</v>
      </c>
    </row>
    <row r="46" spans="1:18">
      <c r="A46" s="82" t="s">
        <v>79</v>
      </c>
      <c r="B46" s="47" t="s">
        <v>80</v>
      </c>
      <c r="C46" s="82" t="s">
        <v>23</v>
      </c>
      <c r="D46" s="83">
        <v>13446.406921500002</v>
      </c>
      <c r="E46" s="80">
        <f t="shared" si="3"/>
        <v>13689.82</v>
      </c>
      <c r="F46" s="80">
        <f t="shared" si="2"/>
        <v>1.8102462607374719</v>
      </c>
      <c r="G46" s="88"/>
      <c r="H46" s="88">
        <v>1006.207</v>
      </c>
      <c r="I46" s="140"/>
      <c r="J46" s="88">
        <v>1724.3389999999999</v>
      </c>
      <c r="K46" s="89">
        <f>166.704+282.546</f>
        <v>449.25</v>
      </c>
      <c r="L46" s="88">
        <v>186.91900000000001</v>
      </c>
      <c r="M46" s="88">
        <v>1665.886</v>
      </c>
      <c r="N46" s="89">
        <v>1251.3440000000001</v>
      </c>
      <c r="O46" s="88">
        <v>489.37900000000002</v>
      </c>
      <c r="P46" s="88">
        <v>1513.915</v>
      </c>
      <c r="Q46" s="88">
        <v>5402.5810000000001</v>
      </c>
      <c r="R46" s="4" t="s">
        <v>137</v>
      </c>
    </row>
    <row r="47" spans="1:18">
      <c r="A47" s="82" t="s">
        <v>81</v>
      </c>
      <c r="B47" s="47" t="s">
        <v>82</v>
      </c>
      <c r="C47" s="82" t="s">
        <v>23</v>
      </c>
      <c r="D47" s="83">
        <v>71906.774000000005</v>
      </c>
      <c r="E47" s="80">
        <v>84713.638999999996</v>
      </c>
      <c r="F47" s="80">
        <f t="shared" si="2"/>
        <v>17.810373470516126</v>
      </c>
      <c r="G47" s="88"/>
      <c r="H47" s="88">
        <v>1458.703</v>
      </c>
      <c r="I47" s="140"/>
      <c r="J47" s="88">
        <v>3749.23</v>
      </c>
      <c r="K47" s="89">
        <v>0</v>
      </c>
      <c r="L47" s="88">
        <v>2076</v>
      </c>
      <c r="M47" s="88">
        <v>0</v>
      </c>
      <c r="N47" s="89">
        <f>56.278+2519.507</f>
        <v>2575.7849999999999</v>
      </c>
      <c r="O47" s="88"/>
      <c r="P47" s="88">
        <v>1238.7449999999999</v>
      </c>
      <c r="Q47" s="88">
        <v>49404.1</v>
      </c>
    </row>
    <row r="48" spans="1:18" ht="31.5">
      <c r="A48" s="82" t="s">
        <v>83</v>
      </c>
      <c r="B48" s="47" t="s">
        <v>84</v>
      </c>
      <c r="C48" s="82" t="s">
        <v>23</v>
      </c>
      <c r="D48" s="83">
        <v>9586.143</v>
      </c>
      <c r="E48" s="80">
        <f>+G48+H48+I48+J48+K48+L48+M48+N48+O48+P48+Q48</f>
        <v>12122.431</v>
      </c>
      <c r="F48" s="80">
        <f t="shared" si="2"/>
        <v>26.457856929528376</v>
      </c>
      <c r="G48" s="88">
        <v>171.119</v>
      </c>
      <c r="H48" s="88">
        <v>954.90200000000004</v>
      </c>
      <c r="I48" s="140"/>
      <c r="J48" s="88">
        <v>1881.5170000000001</v>
      </c>
      <c r="K48" s="89">
        <v>0</v>
      </c>
      <c r="L48" s="88">
        <f>515.462+391.265</f>
        <v>906.72699999999998</v>
      </c>
      <c r="M48" s="88">
        <v>0</v>
      </c>
      <c r="N48" s="89">
        <f>1654.427</f>
        <v>1654.4269999999999</v>
      </c>
      <c r="O48" s="88"/>
      <c r="P48" s="88">
        <v>337.89800000000002</v>
      </c>
      <c r="Q48" s="88">
        <v>6215.8410000000003</v>
      </c>
      <c r="R48" s="4" t="s">
        <v>135</v>
      </c>
    </row>
    <row r="49" spans="1:18">
      <c r="A49" s="82" t="s">
        <v>85</v>
      </c>
      <c r="B49" s="47" t="s">
        <v>86</v>
      </c>
      <c r="C49" s="82" t="s">
        <v>23</v>
      </c>
      <c r="D49" s="83">
        <v>9256.675049144178</v>
      </c>
      <c r="E49" s="80">
        <f t="shared" si="3"/>
        <v>14613.575000000001</v>
      </c>
      <c r="F49" s="80">
        <f t="shared" si="2"/>
        <v>57.870670866328965</v>
      </c>
      <c r="G49" s="88"/>
      <c r="H49" s="88">
        <v>4439.0039999999999</v>
      </c>
      <c r="I49" s="140"/>
      <c r="J49" s="88">
        <v>1194.703</v>
      </c>
      <c r="K49" s="89">
        <v>0</v>
      </c>
      <c r="L49" s="88">
        <v>477.72899999999998</v>
      </c>
      <c r="M49" s="88">
        <v>932.49</v>
      </c>
      <c r="N49" s="89">
        <v>0</v>
      </c>
      <c r="O49" s="88"/>
      <c r="P49" s="88">
        <v>565.34900000000005</v>
      </c>
      <c r="Q49" s="88">
        <v>7004.3</v>
      </c>
      <c r="R49" s="4" t="s">
        <v>135</v>
      </c>
    </row>
    <row r="50" spans="1:18">
      <c r="A50" s="82" t="s">
        <v>87</v>
      </c>
      <c r="B50" s="47" t="s">
        <v>88</v>
      </c>
      <c r="C50" s="82" t="s">
        <v>23</v>
      </c>
      <c r="D50" s="83">
        <v>5406.2091468903527</v>
      </c>
      <c r="E50" s="80">
        <f t="shared" si="3"/>
        <v>6060.0050000000001</v>
      </c>
      <c r="F50" s="80">
        <f t="shared" si="2"/>
        <v>12.093425084852854</v>
      </c>
      <c r="G50" s="88">
        <f>154.1+68.25</f>
        <v>222.35</v>
      </c>
      <c r="H50" s="88">
        <v>787.5</v>
      </c>
      <c r="I50" s="140"/>
      <c r="J50" s="89">
        <v>0</v>
      </c>
      <c r="K50" s="89">
        <v>741.84699999999998</v>
      </c>
      <c r="L50" s="88"/>
      <c r="M50" s="88">
        <v>1222.4749999999999</v>
      </c>
      <c r="N50" s="89">
        <v>432.733</v>
      </c>
      <c r="O50" s="88"/>
      <c r="P50" s="88">
        <v>623</v>
      </c>
      <c r="Q50" s="88">
        <v>2030.1</v>
      </c>
      <c r="R50" s="4" t="s">
        <v>135</v>
      </c>
    </row>
    <row r="51" spans="1:18">
      <c r="A51" s="82" t="s">
        <v>89</v>
      </c>
      <c r="B51" s="47" t="s">
        <v>65</v>
      </c>
      <c r="C51" s="82" t="s">
        <v>23</v>
      </c>
      <c r="D51" s="83">
        <v>41233.335999741619</v>
      </c>
      <c r="E51" s="80">
        <f t="shared" si="3"/>
        <v>44292.437999999995</v>
      </c>
      <c r="F51" s="80">
        <f t="shared" si="2"/>
        <v>7.4190019460893097</v>
      </c>
      <c r="G51" s="88"/>
      <c r="H51" s="88">
        <v>5000.6019999999999</v>
      </c>
      <c r="I51" s="140">
        <v>92.23</v>
      </c>
      <c r="J51" s="88">
        <v>13032.552</v>
      </c>
      <c r="K51" s="89">
        <f>145.541+553.15+832.5</f>
        <v>1531.191</v>
      </c>
      <c r="L51" s="88">
        <v>178.03</v>
      </c>
      <c r="M51" s="88">
        <v>2195.2280000000001</v>
      </c>
      <c r="N51" s="89">
        <v>7285.0550000000003</v>
      </c>
      <c r="O51" s="88">
        <v>2271.9699999999998</v>
      </c>
      <c r="P51" s="88">
        <v>3615.98</v>
      </c>
      <c r="Q51" s="88">
        <v>9089.6</v>
      </c>
      <c r="R51" s="4" t="s">
        <v>136</v>
      </c>
    </row>
    <row r="52" spans="1:18">
      <c r="A52" s="82" t="s">
        <v>90</v>
      </c>
      <c r="B52" s="47" t="s">
        <v>91</v>
      </c>
      <c r="C52" s="82" t="s">
        <v>23</v>
      </c>
      <c r="D52" s="83">
        <v>14729.90190539341</v>
      </c>
      <c r="E52" s="80">
        <f t="shared" si="3"/>
        <v>18157.528000000002</v>
      </c>
      <c r="F52" s="80">
        <f t="shared" si="2"/>
        <v>23.269850109127702</v>
      </c>
      <c r="G52" s="88">
        <v>354.69600000000003</v>
      </c>
      <c r="H52" s="88">
        <v>1450.4359999999999</v>
      </c>
      <c r="I52" s="140"/>
      <c r="J52" s="88">
        <v>2819.4160000000002</v>
      </c>
      <c r="K52" s="89">
        <v>650.24099999999999</v>
      </c>
      <c r="L52" s="88">
        <v>507.64699999999999</v>
      </c>
      <c r="M52" s="88">
        <v>3248.422</v>
      </c>
      <c r="N52" s="89">
        <v>1166.489</v>
      </c>
      <c r="O52" s="88">
        <v>462.35199999999998</v>
      </c>
      <c r="P52" s="88">
        <v>1045.029</v>
      </c>
      <c r="Q52" s="88">
        <v>6452.8</v>
      </c>
      <c r="R52" s="4" t="s">
        <v>135</v>
      </c>
    </row>
    <row r="53" spans="1:18">
      <c r="A53" s="82" t="s">
        <v>92</v>
      </c>
      <c r="B53" s="47" t="s">
        <v>93</v>
      </c>
      <c r="C53" s="82" t="s">
        <v>23</v>
      </c>
      <c r="D53" s="83">
        <v>12595.394091000002</v>
      </c>
      <c r="E53" s="80">
        <f t="shared" si="3"/>
        <v>16121.867999999999</v>
      </c>
      <c r="F53" s="80">
        <f t="shared" si="2"/>
        <v>27.998122833805013</v>
      </c>
      <c r="G53" s="93">
        <v>27.349</v>
      </c>
      <c r="H53" s="88">
        <v>551.59</v>
      </c>
      <c r="I53" s="140">
        <v>104.12</v>
      </c>
      <c r="J53" s="88">
        <v>4115.7240000000002</v>
      </c>
      <c r="K53" s="89">
        <v>109.48</v>
      </c>
      <c r="L53" s="88">
        <v>380.10199999999998</v>
      </c>
      <c r="M53" s="88">
        <v>2880.0889999999999</v>
      </c>
      <c r="N53" s="89">
        <v>1744.4110000000001</v>
      </c>
      <c r="O53" s="88">
        <v>717.9</v>
      </c>
      <c r="P53" s="88">
        <v>430.91</v>
      </c>
      <c r="Q53" s="88">
        <v>5060.1930000000002</v>
      </c>
      <c r="R53" s="4" t="s">
        <v>135</v>
      </c>
    </row>
    <row r="54" spans="1:18">
      <c r="A54" s="82" t="s">
        <v>94</v>
      </c>
      <c r="B54" s="47" t="s">
        <v>63</v>
      </c>
      <c r="C54" s="82" t="s">
        <v>23</v>
      </c>
      <c r="D54" s="83">
        <v>127439.72616773369</v>
      </c>
      <c r="E54" s="80">
        <f t="shared" si="3"/>
        <v>159048.29</v>
      </c>
      <c r="F54" s="80">
        <f t="shared" si="2"/>
        <v>24.802755610651374</v>
      </c>
      <c r="G54" s="88">
        <v>1017.903</v>
      </c>
      <c r="H54" s="88">
        <v>13194.546</v>
      </c>
      <c r="I54" s="140">
        <v>7461.29</v>
      </c>
      <c r="J54" s="88">
        <v>17224.05</v>
      </c>
      <c r="K54" s="89">
        <v>36476.061000000002</v>
      </c>
      <c r="L54" s="88">
        <v>150.94999999999999</v>
      </c>
      <c r="M54" s="88">
        <v>13556.972</v>
      </c>
      <c r="N54" s="89">
        <v>4680.0879999999997</v>
      </c>
      <c r="O54" s="89">
        <v>43332.688000000002</v>
      </c>
      <c r="P54" s="88">
        <v>10286.599</v>
      </c>
      <c r="Q54" s="88">
        <v>11667.143</v>
      </c>
    </row>
    <row r="55" spans="1:18" s="30" customFormat="1" ht="31.5">
      <c r="A55" s="71" t="s">
        <v>95</v>
      </c>
      <c r="B55" s="77" t="s">
        <v>96</v>
      </c>
      <c r="C55" s="71" t="s">
        <v>23</v>
      </c>
      <c r="D55" s="83">
        <v>86372.16157277298</v>
      </c>
      <c r="E55" s="79">
        <f t="shared" si="3"/>
        <v>124889.57499999998</v>
      </c>
      <c r="F55" s="80">
        <f t="shared" si="2"/>
        <v>44.594708209049628</v>
      </c>
      <c r="G55" s="80">
        <f t="shared" ref="G55:Q55" si="10">SUM(G56:G60)</f>
        <v>6353.1589999999997</v>
      </c>
      <c r="H55" s="80">
        <f t="shared" si="10"/>
        <v>4906.0599999999995</v>
      </c>
      <c r="I55" s="134">
        <f t="shared" si="10"/>
        <v>0</v>
      </c>
      <c r="J55" s="80">
        <f t="shared" si="10"/>
        <v>6795.3760000000002</v>
      </c>
      <c r="K55" s="80">
        <f t="shared" si="10"/>
        <v>4599.2650000000003</v>
      </c>
      <c r="L55" s="80">
        <f t="shared" si="10"/>
        <v>1632.421</v>
      </c>
      <c r="M55" s="80">
        <f t="shared" si="10"/>
        <v>8985.1270000000004</v>
      </c>
      <c r="N55" s="80">
        <f t="shared" si="10"/>
        <v>9750.7099999999991</v>
      </c>
      <c r="O55" s="80">
        <f t="shared" si="10"/>
        <v>4708.45</v>
      </c>
      <c r="P55" s="80">
        <f t="shared" si="10"/>
        <v>3362.4</v>
      </c>
      <c r="Q55" s="80">
        <f t="shared" si="10"/>
        <v>73796.606999999989</v>
      </c>
    </row>
    <row r="56" spans="1:18" ht="15.75" customHeight="1">
      <c r="A56" s="82" t="s">
        <v>97</v>
      </c>
      <c r="B56" s="47" t="s">
        <v>98</v>
      </c>
      <c r="C56" s="82" t="s">
        <v>23</v>
      </c>
      <c r="D56" s="83">
        <v>24330.190499999997</v>
      </c>
      <c r="E56" s="80">
        <f t="shared" si="3"/>
        <v>30700.155999999999</v>
      </c>
      <c r="F56" s="80">
        <f t="shared" si="2"/>
        <v>26.181321925942186</v>
      </c>
      <c r="G56" s="88">
        <v>66.465999999999994</v>
      </c>
      <c r="H56" s="88">
        <v>1128.1659999999999</v>
      </c>
      <c r="I56" s="140"/>
      <c r="J56" s="88">
        <v>2698.4549999999999</v>
      </c>
      <c r="K56" s="89"/>
      <c r="L56" s="88">
        <v>916.33299999999997</v>
      </c>
      <c r="M56" s="88">
        <v>879.45399999999995</v>
      </c>
      <c r="N56" s="89">
        <v>2002.2439999999999</v>
      </c>
      <c r="O56" s="88"/>
      <c r="P56" s="88">
        <v>1094.729</v>
      </c>
      <c r="Q56" s="88">
        <v>21914.309000000001</v>
      </c>
    </row>
    <row r="57" spans="1:18">
      <c r="A57" s="82" t="s">
        <v>99</v>
      </c>
      <c r="B57" s="47" t="s">
        <v>100</v>
      </c>
      <c r="C57" s="82" t="s">
        <v>23</v>
      </c>
      <c r="D57" s="83">
        <v>1704.1062570000001</v>
      </c>
      <c r="E57" s="80">
        <f t="shared" si="3"/>
        <v>1893.2069999999999</v>
      </c>
      <c r="F57" s="80">
        <f t="shared" si="2"/>
        <v>11.096769478031419</v>
      </c>
      <c r="G57" s="88"/>
      <c r="H57" s="88">
        <v>46</v>
      </c>
      <c r="I57" s="140"/>
      <c r="J57" s="88">
        <v>80.944999999999993</v>
      </c>
      <c r="K57" s="89"/>
      <c r="L57" s="88">
        <v>211.934</v>
      </c>
      <c r="M57" s="88">
        <v>268.76299999999998</v>
      </c>
      <c r="N57" s="89">
        <v>153.51499999999999</v>
      </c>
      <c r="O57" s="88"/>
      <c r="P57" s="88">
        <v>74.25</v>
      </c>
      <c r="Q57" s="88">
        <v>1057.8</v>
      </c>
      <c r="R57" s="4" t="s">
        <v>136</v>
      </c>
    </row>
    <row r="58" spans="1:18">
      <c r="A58" s="82" t="s">
        <v>101</v>
      </c>
      <c r="B58" s="47" t="s">
        <v>102</v>
      </c>
      <c r="C58" s="82" t="s">
        <v>23</v>
      </c>
      <c r="D58" s="83">
        <v>260.40000000000003</v>
      </c>
      <c r="E58" s="80">
        <f t="shared" si="3"/>
        <v>346</v>
      </c>
      <c r="F58" s="80">
        <f t="shared" si="2"/>
        <v>32.87250384024577</v>
      </c>
      <c r="G58" s="88"/>
      <c r="H58" s="88"/>
      <c r="I58" s="140"/>
      <c r="J58" s="88">
        <v>0</v>
      </c>
      <c r="K58" s="89"/>
      <c r="L58" s="88"/>
      <c r="M58" s="88"/>
      <c r="N58" s="89"/>
      <c r="O58" s="88"/>
      <c r="P58" s="88"/>
      <c r="Q58" s="88">
        <v>346</v>
      </c>
    </row>
    <row r="59" spans="1:18" ht="15.75" customHeight="1">
      <c r="A59" s="82" t="s">
        <v>103</v>
      </c>
      <c r="B59" s="47" t="s">
        <v>104</v>
      </c>
      <c r="C59" s="82" t="s">
        <v>23</v>
      </c>
      <c r="D59" s="83">
        <v>0</v>
      </c>
      <c r="E59" s="80">
        <f t="shared" si="3"/>
        <v>10038.085999999999</v>
      </c>
      <c r="F59" s="80"/>
      <c r="G59" s="88">
        <v>65.61</v>
      </c>
      <c r="H59" s="88">
        <v>371.79</v>
      </c>
      <c r="I59" s="140"/>
      <c r="J59" s="88">
        <v>2007.18</v>
      </c>
      <c r="K59" s="89">
        <v>388.8</v>
      </c>
      <c r="L59" s="88"/>
      <c r="M59" s="88"/>
      <c r="N59" s="89"/>
      <c r="O59" s="88"/>
      <c r="P59" s="88">
        <v>233.03700000000001</v>
      </c>
      <c r="Q59" s="88">
        <v>6971.6689999999999</v>
      </c>
      <c r="R59" s="4" t="s">
        <v>136</v>
      </c>
    </row>
    <row r="60" spans="1:18" s="34" customFormat="1">
      <c r="A60" s="82" t="s">
        <v>105</v>
      </c>
      <c r="B60" s="47" t="s">
        <v>106</v>
      </c>
      <c r="C60" s="94" t="s">
        <v>23</v>
      </c>
      <c r="D60" s="83">
        <v>60077.464815772983</v>
      </c>
      <c r="E60" s="80">
        <f>+G60+H60+I60+J60+K60+L60+M60+N60+O60+P60+Q60</f>
        <v>81912.125999999989</v>
      </c>
      <c r="F60" s="80">
        <f t="shared" si="2"/>
        <v>36.344178721893144</v>
      </c>
      <c r="G60" s="88">
        <v>6221.0829999999996</v>
      </c>
      <c r="H60" s="88">
        <v>3360.1039999999998</v>
      </c>
      <c r="I60" s="140"/>
      <c r="J60" s="88">
        <v>2008.796</v>
      </c>
      <c r="K60" s="89">
        <v>4210.4650000000001</v>
      </c>
      <c r="L60" s="88">
        <v>504.154</v>
      </c>
      <c r="M60" s="88">
        <v>7836.91</v>
      </c>
      <c r="N60" s="89">
        <v>7594.951</v>
      </c>
      <c r="O60" s="88">
        <v>4708.45</v>
      </c>
      <c r="P60" s="88">
        <v>1960.384</v>
      </c>
      <c r="Q60" s="88">
        <f>16572.289+26934.54</f>
        <v>43506.828999999998</v>
      </c>
      <c r="R60" s="4" t="s">
        <v>135</v>
      </c>
    </row>
    <row r="61" spans="1:18" s="43" customFormat="1" ht="27" customHeight="1">
      <c r="A61" s="71"/>
      <c r="B61" s="77" t="s">
        <v>107</v>
      </c>
      <c r="C61" s="71"/>
      <c r="D61" s="91">
        <v>522066.68900000001</v>
      </c>
      <c r="E61" s="91">
        <f>567393.45+239873.53+183371.946</f>
        <v>990638.92599999998</v>
      </c>
      <c r="F61" s="80">
        <f t="shared" si="2"/>
        <v>89.753329770480718</v>
      </c>
      <c r="G61" s="79"/>
      <c r="H61" s="80">
        <v>0</v>
      </c>
      <c r="I61" s="142"/>
      <c r="J61" s="91">
        <v>26103.200000000001</v>
      </c>
      <c r="K61" s="91">
        <v>4136.1239999999998</v>
      </c>
      <c r="L61" s="91">
        <v>1604.1859999999999</v>
      </c>
      <c r="M61" s="80">
        <v>5988.6559999999999</v>
      </c>
      <c r="N61" s="91"/>
      <c r="O61" s="79">
        <v>26103.200000000001</v>
      </c>
      <c r="P61" s="80">
        <v>4532.442</v>
      </c>
      <c r="Q61" s="79">
        <v>171712.29</v>
      </c>
    </row>
    <row r="62" spans="1:18" s="30" customFormat="1">
      <c r="A62" s="71" t="s">
        <v>108</v>
      </c>
      <c r="B62" s="77" t="s">
        <v>109</v>
      </c>
      <c r="C62" s="71" t="s">
        <v>23</v>
      </c>
      <c r="D62" s="83">
        <v>12227142.821727466</v>
      </c>
      <c r="E62" s="79">
        <f>+G62+H62+I62+J62+K62+L62+M62+N62+O62+P62+Q62</f>
        <v>12495217.872</v>
      </c>
      <c r="F62" s="80">
        <f t="shared" si="2"/>
        <v>2.1924586486073281</v>
      </c>
      <c r="G62" s="80">
        <f>G14+G40</f>
        <v>71006.892000000007</v>
      </c>
      <c r="H62" s="80">
        <f>H14+H40</f>
        <v>215520.56700000001</v>
      </c>
      <c r="I62" s="134">
        <f>I14+I40</f>
        <v>79354.446999999986</v>
      </c>
      <c r="J62" s="80">
        <f>J14+J40</f>
        <v>1415320.9579999999</v>
      </c>
      <c r="K62" s="80">
        <f t="shared" ref="K62:Q62" si="11">K14+K40</f>
        <v>348718.386</v>
      </c>
      <c r="L62" s="80">
        <f>L14+L40</f>
        <v>397945.35600000003</v>
      </c>
      <c r="M62" s="80">
        <f>M14+M40</f>
        <v>382933.64399999997</v>
      </c>
      <c r="N62" s="80">
        <f t="shared" si="11"/>
        <v>194175.98800000001</v>
      </c>
      <c r="O62" s="80">
        <f>O14+O40</f>
        <v>358638.31800000003</v>
      </c>
      <c r="P62" s="80">
        <f>P14+P40</f>
        <v>335143.37800000003</v>
      </c>
      <c r="Q62" s="80">
        <f t="shared" si="11"/>
        <v>8696459.9379999992</v>
      </c>
    </row>
    <row r="63" spans="1:18" s="30" customFormat="1" ht="27.75" customHeight="1">
      <c r="A63" s="28" t="s">
        <v>110</v>
      </c>
      <c r="B63" s="29" t="s">
        <v>111</v>
      </c>
      <c r="C63" s="28" t="s">
        <v>23</v>
      </c>
      <c r="D63" s="35"/>
      <c r="E63" s="133">
        <f t="shared" si="3"/>
        <v>3096.2130000009201</v>
      </c>
      <c r="F63" s="134"/>
      <c r="G63" s="133">
        <f>G65-G62</f>
        <v>-32839.69200000001</v>
      </c>
      <c r="H63" s="133">
        <f>H65-H62</f>
        <v>11053.964999999997</v>
      </c>
      <c r="I63" s="133">
        <f>I65-I62</f>
        <v>-72694.746999999988</v>
      </c>
      <c r="J63" s="133">
        <f>J65-J62</f>
        <v>-164033.45799999987</v>
      </c>
      <c r="K63" s="133">
        <f t="shared" ref="K63:Q63" si="12">K65-K62</f>
        <v>-45797.08600000001</v>
      </c>
      <c r="L63" s="133">
        <f>L65-L62</f>
        <v>-129483.43600000005</v>
      </c>
      <c r="M63" s="133">
        <f>M65-M62</f>
        <v>-39476.988999999943</v>
      </c>
      <c r="N63" s="133">
        <f t="shared" si="12"/>
        <v>53688.011999999988</v>
      </c>
      <c r="O63" s="133">
        <f>O65-O62</f>
        <v>-138357.12000000002</v>
      </c>
      <c r="P63" s="133">
        <f>P65-P62</f>
        <v>-29043.29800000001</v>
      </c>
      <c r="Q63" s="133">
        <f t="shared" si="12"/>
        <v>590080.06200000085</v>
      </c>
    </row>
    <row r="64" spans="1:18" s="30" customFormat="1" ht="47.25">
      <c r="A64" s="71"/>
      <c r="B64" s="77" t="s">
        <v>112</v>
      </c>
      <c r="C64" s="71"/>
      <c r="D64" s="91">
        <v>2976560.29</v>
      </c>
      <c r="E64" s="79">
        <f t="shared" si="3"/>
        <v>0</v>
      </c>
      <c r="F64" s="80">
        <f t="shared" si="2"/>
        <v>-100</v>
      </c>
      <c r="G64" s="79"/>
      <c r="H64" s="79"/>
      <c r="I64" s="141"/>
      <c r="J64" s="79"/>
      <c r="K64" s="90"/>
      <c r="L64" s="79"/>
      <c r="M64" s="79"/>
      <c r="N64" s="90"/>
      <c r="O64" s="79"/>
      <c r="P64" s="79"/>
      <c r="Q64" s="79"/>
    </row>
    <row r="65" spans="1:17" s="30" customFormat="1">
      <c r="A65" s="71" t="s">
        <v>113</v>
      </c>
      <c r="B65" s="77" t="s">
        <v>114</v>
      </c>
      <c r="C65" s="71" t="s">
        <v>23</v>
      </c>
      <c r="D65" s="83">
        <v>9250582.5317274667</v>
      </c>
      <c r="E65" s="79">
        <f t="shared" si="3"/>
        <v>12498314.085000001</v>
      </c>
      <c r="F65" s="80">
        <f t="shared" si="2"/>
        <v>35.108400385959783</v>
      </c>
      <c r="G65" s="79">
        <v>38167.199999999997</v>
      </c>
      <c r="H65" s="79">
        <f>226791.534-217.002</f>
        <v>226574.53200000001</v>
      </c>
      <c r="I65" s="133">
        <v>6659.7</v>
      </c>
      <c r="J65" s="79">
        <v>1251287.5</v>
      </c>
      <c r="K65" s="79">
        <v>302921.3</v>
      </c>
      <c r="L65" s="79">
        <v>268461.92</v>
      </c>
      <c r="M65" s="79">
        <v>343456.65500000003</v>
      </c>
      <c r="N65" s="79">
        <v>247864</v>
      </c>
      <c r="O65" s="79">
        <f>220582-300.802</f>
        <v>220281.198</v>
      </c>
      <c r="P65" s="79">
        <v>306100.08</v>
      </c>
      <c r="Q65" s="79">
        <v>9286540</v>
      </c>
    </row>
    <row r="66" spans="1:17" s="30" customFormat="1">
      <c r="A66" s="71" t="s">
        <v>115</v>
      </c>
      <c r="B66" s="95" t="s">
        <v>116</v>
      </c>
      <c r="C66" s="71" t="s">
        <v>117</v>
      </c>
      <c r="D66" s="83">
        <v>8791266.1830000002</v>
      </c>
      <c r="E66" s="79">
        <f>+G66+H66+I66+J66+K66+L66+M66+N66+O66+P66+Q66</f>
        <v>8725771.9270000011</v>
      </c>
      <c r="F66" s="80">
        <f t="shared" si="2"/>
        <v>-0.74499229845466175</v>
      </c>
      <c r="G66" s="79">
        <v>153900</v>
      </c>
      <c r="H66" s="79">
        <v>602773.9</v>
      </c>
      <c r="I66" s="141">
        <v>32017.79</v>
      </c>
      <c r="J66" s="79">
        <v>4302435</v>
      </c>
      <c r="K66" s="90">
        <v>604053</v>
      </c>
      <c r="L66" s="79">
        <v>78716.929999999993</v>
      </c>
      <c r="M66" s="79">
        <v>1081187.0009999999</v>
      </c>
      <c r="N66" s="90">
        <v>100031.69</v>
      </c>
      <c r="O66" s="79">
        <v>1315658.2</v>
      </c>
      <c r="P66" s="79">
        <v>22016.116000000002</v>
      </c>
      <c r="Q66" s="79">
        <v>432982.3</v>
      </c>
    </row>
    <row r="67" spans="1:17" s="30" customFormat="1" ht="33.75" customHeight="1">
      <c r="A67" s="71"/>
      <c r="B67" s="95" t="s">
        <v>128</v>
      </c>
      <c r="C67" s="71"/>
      <c r="D67" s="83">
        <v>1.036</v>
      </c>
      <c r="E67" s="83">
        <f>E65/E66</f>
        <v>1.43234480451256</v>
      </c>
      <c r="F67" s="83">
        <f>E67-D67</f>
        <v>0.39634480451255993</v>
      </c>
      <c r="G67" s="83">
        <f>G65/G66</f>
        <v>0.24799999999999997</v>
      </c>
      <c r="H67" s="83">
        <f>H65/H66</f>
        <v>0.37588643436618607</v>
      </c>
      <c r="I67" s="35">
        <f>I65/I66</f>
        <v>0.20799999000555627</v>
      </c>
      <c r="J67" s="83">
        <f>J65/J66</f>
        <v>0.2908324007219168</v>
      </c>
      <c r="K67" s="83">
        <f t="shared" ref="K67:Q67" si="13">K65/K66</f>
        <v>0.50148132696965331</v>
      </c>
      <c r="L67" s="83">
        <f>L65/L66</f>
        <v>3.41047243585338</v>
      </c>
      <c r="M67" s="83">
        <f>M65/M66</f>
        <v>0.31766628222715754</v>
      </c>
      <c r="N67" s="83">
        <f t="shared" si="13"/>
        <v>2.4778547678240765</v>
      </c>
      <c r="O67" s="83">
        <f>O65/O66</f>
        <v>0.16743041467761158</v>
      </c>
      <c r="P67" s="83">
        <f>P65/P66</f>
        <v>13.903455087173414</v>
      </c>
      <c r="Q67" s="83">
        <f t="shared" si="13"/>
        <v>21.447851332490959</v>
      </c>
    </row>
    <row r="68" spans="1:17" s="36" customFormat="1" ht="23.25" customHeight="1">
      <c r="A68" s="1685" t="s">
        <v>118</v>
      </c>
      <c r="B68" s="1707" t="s">
        <v>119</v>
      </c>
      <c r="C68" s="96" t="s">
        <v>9</v>
      </c>
      <c r="D68" s="91">
        <v>15.786</v>
      </c>
      <c r="E68" s="80">
        <f>(G68+H68+I68+J68+K68+L68+M68+N68+O68+P68+Q68)/11</f>
        <v>18.253090909090908</v>
      </c>
      <c r="F68" s="80"/>
      <c r="G68" s="97">
        <v>1.974</v>
      </c>
      <c r="H68" s="97">
        <v>21.6</v>
      </c>
      <c r="I68" s="143">
        <v>21.7</v>
      </c>
      <c r="J68" s="97">
        <v>18.5</v>
      </c>
      <c r="K68" s="98">
        <v>10.7</v>
      </c>
      <c r="L68" s="97">
        <v>0</v>
      </c>
      <c r="M68" s="97">
        <v>16.61</v>
      </c>
      <c r="N68" s="98">
        <v>21.4</v>
      </c>
      <c r="O68" s="97">
        <v>30.7</v>
      </c>
      <c r="P68" s="97">
        <v>35</v>
      </c>
      <c r="Q68" s="97">
        <v>22.6</v>
      </c>
    </row>
    <row r="69" spans="1:17" s="36" customFormat="1" ht="15.75" customHeight="1">
      <c r="A69" s="1685"/>
      <c r="B69" s="1687"/>
      <c r="C69" s="96" t="s">
        <v>117</v>
      </c>
      <c r="D69" s="83">
        <v>8734353.0639999993</v>
      </c>
      <c r="E69" s="80">
        <f>(G69+H69+I69+J69+K69+L69+M69+N69+O69+P69+Q69)</f>
        <v>2067512.4340000001</v>
      </c>
      <c r="F69" s="80"/>
      <c r="G69" s="97">
        <v>3100</v>
      </c>
      <c r="H69" s="97">
        <v>165939</v>
      </c>
      <c r="I69" s="143">
        <v>12954.82</v>
      </c>
      <c r="J69" s="97">
        <v>699510</v>
      </c>
      <c r="K69" s="98">
        <v>205819</v>
      </c>
      <c r="L69" s="97">
        <v>0</v>
      </c>
      <c r="M69" s="97">
        <v>215376.82399999999</v>
      </c>
      <c r="N69" s="98">
        <v>27221.59</v>
      </c>
      <c r="O69" s="97">
        <v>581507.5</v>
      </c>
      <c r="P69" s="97">
        <v>29083.7</v>
      </c>
      <c r="Q69" s="97">
        <v>127000</v>
      </c>
    </row>
    <row r="70" spans="1:17" s="36" customFormat="1" ht="36" hidden="1" customHeight="1">
      <c r="A70" s="96"/>
      <c r="B70" s="99"/>
      <c r="C70" s="96"/>
      <c r="D70" s="100"/>
      <c r="E70" s="101"/>
      <c r="F70" s="102"/>
      <c r="G70" s="101"/>
      <c r="H70" s="101"/>
      <c r="I70" s="144"/>
      <c r="J70" s="103"/>
      <c r="K70" s="44"/>
      <c r="L70" s="103"/>
      <c r="M70" s="101"/>
      <c r="N70" s="44"/>
      <c r="O70" s="101"/>
      <c r="P70" s="101"/>
      <c r="Q70" s="101"/>
    </row>
    <row r="71" spans="1:17" hidden="1">
      <c r="A71" s="104"/>
      <c r="B71" s="105" t="s">
        <v>120</v>
      </c>
      <c r="C71" s="104"/>
      <c r="D71" s="100"/>
      <c r="E71" s="42"/>
      <c r="F71" s="74"/>
      <c r="G71" s="106"/>
      <c r="H71" s="42"/>
      <c r="I71" s="138"/>
      <c r="J71" s="76"/>
      <c r="K71" s="75">
        <f>K69/K65</f>
        <v>0.67944710391775032</v>
      </c>
      <c r="L71" s="76"/>
      <c r="M71" s="42"/>
      <c r="N71" s="75"/>
      <c r="O71" s="106"/>
      <c r="P71" s="42"/>
      <c r="Q71" s="106"/>
    </row>
    <row r="72" spans="1:17" ht="31.5" hidden="1">
      <c r="A72" s="82"/>
      <c r="B72" s="77" t="s">
        <v>121</v>
      </c>
      <c r="C72" s="82" t="s">
        <v>122</v>
      </c>
      <c r="D72" s="100"/>
      <c r="E72" s="42"/>
      <c r="F72" s="74"/>
      <c r="G72" s="42">
        <v>71006.892000000007</v>
      </c>
      <c r="H72" s="42"/>
      <c r="I72" s="138"/>
      <c r="J72" s="76"/>
      <c r="K72" s="75"/>
      <c r="L72" s="76"/>
      <c r="M72" s="42"/>
      <c r="N72" s="75"/>
      <c r="O72" s="42"/>
      <c r="P72" s="42"/>
      <c r="Q72" s="42"/>
    </row>
    <row r="73" spans="1:17" hidden="1">
      <c r="A73" s="104"/>
      <c r="B73" s="107" t="s">
        <v>123</v>
      </c>
      <c r="C73" s="104"/>
      <c r="D73" s="100"/>
      <c r="E73" s="42"/>
      <c r="F73" s="74"/>
      <c r="G73" s="42">
        <f>+G72-G62</f>
        <v>0</v>
      </c>
      <c r="H73" s="42"/>
      <c r="I73" s="138"/>
      <c r="J73" s="76"/>
      <c r="K73" s="75"/>
      <c r="L73" s="76"/>
      <c r="M73" s="42"/>
      <c r="N73" s="75"/>
      <c r="O73" s="42"/>
      <c r="P73" s="42"/>
      <c r="Q73" s="42"/>
    </row>
    <row r="74" spans="1:17" hidden="1">
      <c r="A74" s="108"/>
      <c r="B74" s="108" t="s">
        <v>124</v>
      </c>
      <c r="C74" s="109" t="s">
        <v>122</v>
      </c>
      <c r="D74" s="100"/>
      <c r="E74" s="42"/>
      <c r="F74" s="74"/>
      <c r="G74" s="42"/>
      <c r="H74" s="42"/>
      <c r="I74" s="138"/>
      <c r="J74" s="76"/>
      <c r="K74" s="75"/>
      <c r="L74" s="76"/>
      <c r="M74" s="42"/>
      <c r="N74" s="75"/>
      <c r="O74" s="42"/>
      <c r="P74" s="42"/>
      <c r="Q74" s="42"/>
    </row>
    <row r="75" spans="1:17" hidden="1">
      <c r="A75" s="82"/>
      <c r="B75" s="47" t="s">
        <v>125</v>
      </c>
      <c r="C75" s="109" t="s">
        <v>122</v>
      </c>
      <c r="D75" s="100"/>
      <c r="E75" s="42"/>
      <c r="F75" s="74"/>
      <c r="G75" s="42"/>
      <c r="H75" s="42"/>
      <c r="I75" s="138"/>
      <c r="J75" s="76"/>
      <c r="K75" s="75"/>
      <c r="L75" s="76"/>
      <c r="M75" s="42"/>
      <c r="N75" s="75"/>
      <c r="O75" s="42"/>
      <c r="P75" s="42"/>
      <c r="Q75" s="42"/>
    </row>
    <row r="76" spans="1:17" s="33" customFormat="1" hidden="1">
      <c r="A76" s="104"/>
      <c r="B76" s="104" t="s">
        <v>126</v>
      </c>
      <c r="C76" s="71" t="s">
        <v>127</v>
      </c>
      <c r="D76" s="100"/>
      <c r="E76" s="106"/>
      <c r="F76" s="110"/>
      <c r="G76" s="42"/>
      <c r="H76" s="106"/>
      <c r="I76" s="32"/>
      <c r="J76" s="112"/>
      <c r="K76" s="111"/>
      <c r="L76" s="112"/>
      <c r="M76" s="106"/>
      <c r="N76" s="111"/>
      <c r="O76" s="42"/>
      <c r="P76" s="106"/>
      <c r="Q76" s="42"/>
    </row>
    <row r="77" spans="1:17" hidden="1">
      <c r="A77" s="71"/>
      <c r="B77" s="107" t="s">
        <v>123</v>
      </c>
      <c r="C77" s="71"/>
      <c r="D77" s="100"/>
      <c r="E77" s="42"/>
      <c r="F77" s="74"/>
      <c r="G77" s="106"/>
      <c r="H77" s="42"/>
      <c r="I77" s="138"/>
      <c r="J77" s="76"/>
      <c r="K77" s="75"/>
      <c r="L77" s="76"/>
      <c r="M77" s="42"/>
      <c r="N77" s="75"/>
      <c r="O77" s="106"/>
      <c r="P77" s="42"/>
      <c r="Q77" s="106"/>
    </row>
    <row r="78" spans="1:17" hidden="1">
      <c r="A78" s="82"/>
      <c r="B78" s="108" t="s">
        <v>124</v>
      </c>
      <c r="C78" s="82" t="s">
        <v>127</v>
      </c>
      <c r="D78" s="113"/>
      <c r="E78" s="42"/>
      <c r="F78" s="74"/>
      <c r="G78" s="42"/>
      <c r="H78" s="42"/>
      <c r="I78" s="138"/>
      <c r="J78" s="76"/>
      <c r="K78" s="75"/>
      <c r="L78" s="76"/>
      <c r="M78" s="42"/>
      <c r="N78" s="75"/>
      <c r="O78" s="42"/>
      <c r="P78" s="42"/>
      <c r="Q78" s="42"/>
    </row>
    <row r="79" spans="1:17" hidden="1">
      <c r="A79" s="82"/>
      <c r="B79" s="47" t="s">
        <v>125</v>
      </c>
      <c r="C79" s="82" t="s">
        <v>127</v>
      </c>
      <c r="D79" s="113"/>
      <c r="E79" s="42"/>
      <c r="F79" s="74"/>
      <c r="G79" s="42"/>
      <c r="H79" s="42"/>
      <c r="I79" s="138"/>
      <c r="J79" s="76"/>
      <c r="K79" s="75"/>
      <c r="L79" s="76"/>
      <c r="M79" s="42"/>
      <c r="N79" s="75"/>
      <c r="O79" s="42"/>
      <c r="P79" s="42"/>
      <c r="Q79" s="42"/>
    </row>
    <row r="80" spans="1:17" s="37" customFormat="1">
      <c r="A80" s="114"/>
      <c r="B80" s="114"/>
      <c r="C80" s="114"/>
      <c r="D80" s="115"/>
      <c r="E80" s="50"/>
      <c r="F80" s="51"/>
      <c r="G80" s="50"/>
      <c r="H80" s="50"/>
      <c r="I80" s="135"/>
      <c r="J80" s="114"/>
      <c r="K80" s="53"/>
      <c r="L80" s="55"/>
      <c r="M80" s="50"/>
      <c r="N80" s="53"/>
      <c r="O80" s="50"/>
      <c r="P80" s="50"/>
      <c r="Q80" s="50"/>
    </row>
    <row r="81" spans="3:17">
      <c r="C81" s="116"/>
      <c r="G81" s="50"/>
      <c r="I81" s="145">
        <f>67691.187-I62</f>
        <v>-11663.25999999998</v>
      </c>
      <c r="J81" s="122"/>
      <c r="O81" s="50"/>
      <c r="Q81" s="50"/>
    </row>
    <row r="82" spans="3:17">
      <c r="C82" s="116"/>
      <c r="J82" s="122"/>
    </row>
    <row r="83" spans="3:17">
      <c r="C83" s="116"/>
      <c r="J83" s="122"/>
    </row>
    <row r="84" spans="3:17">
      <c r="C84" s="116"/>
      <c r="J84" s="122"/>
    </row>
    <row r="85" spans="3:17">
      <c r="C85" s="116"/>
      <c r="J85" s="122"/>
    </row>
    <row r="86" spans="3:17">
      <c r="C86" s="116"/>
      <c r="J86" s="122"/>
    </row>
    <row r="87" spans="3:17">
      <c r="C87" s="116"/>
      <c r="J87" s="122"/>
    </row>
    <row r="88" spans="3:17">
      <c r="C88" s="116"/>
      <c r="J88" s="122"/>
    </row>
    <row r="89" spans="3:17">
      <c r="C89" s="116"/>
      <c r="J89" s="122"/>
    </row>
    <row r="90" spans="3:17">
      <c r="C90" s="116"/>
      <c r="D90" s="124"/>
      <c r="J90" s="122"/>
    </row>
    <row r="91" spans="3:17">
      <c r="C91" s="116"/>
      <c r="D91" s="124"/>
      <c r="J91" s="122"/>
    </row>
    <row r="92" spans="3:17">
      <c r="C92" s="116"/>
      <c r="D92" s="124"/>
      <c r="J92" s="122"/>
    </row>
    <row r="93" spans="3:17">
      <c r="C93" s="116"/>
      <c r="D93" s="124"/>
      <c r="J93" s="122"/>
    </row>
    <row r="94" spans="3:17">
      <c r="C94" s="116"/>
      <c r="D94" s="124"/>
      <c r="J94" s="122"/>
    </row>
    <row r="95" spans="3:17">
      <c r="C95" s="116"/>
      <c r="D95" s="124"/>
      <c r="J95" s="122"/>
    </row>
    <row r="96" spans="3:17">
      <c r="C96" s="116"/>
      <c r="D96" s="124"/>
      <c r="J96" s="122"/>
    </row>
    <row r="97" spans="1:17">
      <c r="C97" s="116"/>
      <c r="D97" s="124"/>
      <c r="J97" s="122"/>
    </row>
    <row r="98" spans="1:17" s="3" customFormat="1">
      <c r="A98" s="116"/>
      <c r="B98" s="117"/>
      <c r="C98" s="116"/>
      <c r="D98" s="125"/>
      <c r="E98" s="126"/>
      <c r="F98" s="127"/>
      <c r="G98" s="119"/>
      <c r="H98" s="126"/>
      <c r="I98" s="146"/>
      <c r="J98" s="129"/>
      <c r="K98" s="128"/>
      <c r="L98" s="130"/>
      <c r="M98" s="126"/>
      <c r="N98" s="128"/>
      <c r="O98" s="119"/>
      <c r="P98" s="126"/>
      <c r="Q98" s="119"/>
    </row>
    <row r="99" spans="1:17" s="3" customFormat="1">
      <c r="A99" s="116"/>
      <c r="B99" s="117"/>
      <c r="C99" s="116"/>
      <c r="D99" s="125"/>
      <c r="E99" s="126"/>
      <c r="F99" s="127"/>
      <c r="G99" s="126"/>
      <c r="H99" s="126"/>
      <c r="I99" s="146"/>
      <c r="J99" s="129"/>
      <c r="K99" s="128"/>
      <c r="L99" s="130"/>
      <c r="M99" s="126"/>
      <c r="N99" s="128"/>
      <c r="O99" s="126"/>
      <c r="P99" s="126"/>
      <c r="Q99" s="126"/>
    </row>
    <row r="100" spans="1:17" s="3" customFormat="1">
      <c r="A100" s="116"/>
      <c r="B100" s="117"/>
      <c r="C100" s="116"/>
      <c r="D100" s="125"/>
      <c r="E100" s="126"/>
      <c r="F100" s="127"/>
      <c r="G100" s="126"/>
      <c r="H100" s="126"/>
      <c r="I100" s="146"/>
      <c r="J100" s="129"/>
      <c r="K100" s="128"/>
      <c r="L100" s="130"/>
      <c r="M100" s="126"/>
      <c r="N100" s="128"/>
      <c r="O100" s="126"/>
      <c r="P100" s="126"/>
      <c r="Q100" s="126"/>
    </row>
    <row r="101" spans="1:17" s="3" customFormat="1">
      <c r="A101" s="116"/>
      <c r="B101" s="117"/>
      <c r="C101" s="116"/>
      <c r="D101" s="125"/>
      <c r="E101" s="126"/>
      <c r="F101" s="127"/>
      <c r="G101" s="126"/>
      <c r="H101" s="126"/>
      <c r="I101" s="146"/>
      <c r="J101" s="129"/>
      <c r="K101" s="128"/>
      <c r="L101" s="130"/>
      <c r="M101" s="126"/>
      <c r="N101" s="128"/>
      <c r="O101" s="126"/>
      <c r="P101" s="126"/>
      <c r="Q101" s="126"/>
    </row>
    <row r="102" spans="1:17" s="3" customFormat="1">
      <c r="A102" s="116"/>
      <c r="B102" s="117"/>
      <c r="C102" s="116"/>
      <c r="D102" s="125"/>
      <c r="E102" s="126"/>
      <c r="F102" s="127"/>
      <c r="G102" s="126"/>
      <c r="H102" s="126"/>
      <c r="I102" s="146"/>
      <c r="J102" s="129"/>
      <c r="K102" s="128"/>
      <c r="L102" s="130"/>
      <c r="M102" s="126"/>
      <c r="N102" s="128"/>
      <c r="O102" s="126"/>
      <c r="P102" s="126"/>
      <c r="Q102" s="126"/>
    </row>
    <row r="103" spans="1:17" s="3" customFormat="1">
      <c r="A103" s="116"/>
      <c r="B103" s="117"/>
      <c r="C103" s="116"/>
      <c r="D103" s="125"/>
      <c r="E103" s="126"/>
      <c r="F103" s="127"/>
      <c r="G103" s="126"/>
      <c r="H103" s="126"/>
      <c r="I103" s="146"/>
      <c r="J103" s="129"/>
      <c r="K103" s="128"/>
      <c r="L103" s="130"/>
      <c r="M103" s="126"/>
      <c r="N103" s="128"/>
      <c r="O103" s="126"/>
      <c r="P103" s="126"/>
      <c r="Q103" s="126"/>
    </row>
    <row r="104" spans="1:17" s="3" customFormat="1">
      <c r="A104" s="116"/>
      <c r="B104" s="117"/>
      <c r="C104" s="116"/>
      <c r="D104" s="125"/>
      <c r="E104" s="126"/>
      <c r="F104" s="127"/>
      <c r="G104" s="126"/>
      <c r="H104" s="126"/>
      <c r="I104" s="146"/>
      <c r="J104" s="129"/>
      <c r="K104" s="128"/>
      <c r="L104" s="130"/>
      <c r="M104" s="126"/>
      <c r="N104" s="128"/>
      <c r="O104" s="126"/>
      <c r="P104" s="126"/>
      <c r="Q104" s="126"/>
    </row>
    <row r="105" spans="1:17" s="3" customFormat="1">
      <c r="A105" s="116"/>
      <c r="B105" s="117"/>
      <c r="C105" s="116"/>
      <c r="D105" s="125"/>
      <c r="E105" s="126"/>
      <c r="F105" s="127"/>
      <c r="G105" s="126"/>
      <c r="H105" s="126"/>
      <c r="I105" s="146"/>
      <c r="J105" s="129"/>
      <c r="K105" s="128"/>
      <c r="L105" s="130"/>
      <c r="M105" s="126"/>
      <c r="N105" s="128"/>
      <c r="O105" s="126"/>
      <c r="P105" s="126"/>
      <c r="Q105" s="126"/>
    </row>
    <row r="106" spans="1:17" s="3" customFormat="1">
      <c r="A106" s="116"/>
      <c r="B106" s="117"/>
      <c r="C106" s="116"/>
      <c r="D106" s="125"/>
      <c r="E106" s="126"/>
      <c r="F106" s="127"/>
      <c r="G106" s="126"/>
      <c r="H106" s="126"/>
      <c r="I106" s="146"/>
      <c r="J106" s="129"/>
      <c r="K106" s="128"/>
      <c r="L106" s="130"/>
      <c r="M106" s="126"/>
      <c r="N106" s="128"/>
      <c r="O106" s="126"/>
      <c r="P106" s="126"/>
      <c r="Q106" s="126"/>
    </row>
    <row r="107" spans="1:17" s="3" customFormat="1">
      <c r="A107" s="116"/>
      <c r="B107" s="117"/>
      <c r="C107" s="116"/>
      <c r="D107" s="125"/>
      <c r="E107" s="126"/>
      <c r="F107" s="127"/>
      <c r="G107" s="126"/>
      <c r="H107" s="126"/>
      <c r="I107" s="146"/>
      <c r="J107" s="129"/>
      <c r="K107" s="128"/>
      <c r="L107" s="130"/>
      <c r="M107" s="126"/>
      <c r="N107" s="128"/>
      <c r="O107" s="126"/>
      <c r="P107" s="126"/>
      <c r="Q107" s="126"/>
    </row>
    <row r="108" spans="1:17" s="3" customFormat="1">
      <c r="A108" s="116"/>
      <c r="B108" s="117"/>
      <c r="C108" s="116"/>
      <c r="D108" s="125"/>
      <c r="E108" s="126"/>
      <c r="F108" s="127"/>
      <c r="G108" s="126"/>
      <c r="H108" s="126"/>
      <c r="I108" s="146"/>
      <c r="J108" s="129"/>
      <c r="K108" s="128"/>
      <c r="L108" s="130"/>
      <c r="M108" s="126"/>
      <c r="N108" s="128"/>
      <c r="O108" s="126"/>
      <c r="P108" s="126"/>
      <c r="Q108" s="126"/>
    </row>
    <row r="109" spans="1:17" s="3" customFormat="1">
      <c r="A109" s="116"/>
      <c r="B109" s="117"/>
      <c r="C109" s="116"/>
      <c r="D109" s="125"/>
      <c r="E109" s="126"/>
      <c r="F109" s="127"/>
      <c r="G109" s="126"/>
      <c r="H109" s="126"/>
      <c r="I109" s="146"/>
      <c r="J109" s="129"/>
      <c r="K109" s="128"/>
      <c r="L109" s="130"/>
      <c r="M109" s="126"/>
      <c r="N109" s="128"/>
      <c r="O109" s="126"/>
      <c r="P109" s="126"/>
      <c r="Q109" s="126"/>
    </row>
    <row r="110" spans="1:17" s="3" customFormat="1">
      <c r="A110" s="116"/>
      <c r="B110" s="117"/>
      <c r="C110" s="116"/>
      <c r="D110" s="125"/>
      <c r="E110" s="126"/>
      <c r="F110" s="127"/>
      <c r="G110" s="126"/>
      <c r="H110" s="126"/>
      <c r="I110" s="146"/>
      <c r="J110" s="129"/>
      <c r="K110" s="128"/>
      <c r="L110" s="130"/>
      <c r="M110" s="126"/>
      <c r="N110" s="128"/>
      <c r="O110" s="126"/>
      <c r="P110" s="126"/>
      <c r="Q110" s="126"/>
    </row>
    <row r="111" spans="1:17" s="3" customFormat="1">
      <c r="A111" s="116"/>
      <c r="B111" s="117"/>
      <c r="C111" s="116"/>
      <c r="D111" s="125"/>
      <c r="E111" s="126"/>
      <c r="F111" s="127"/>
      <c r="G111" s="126"/>
      <c r="H111" s="126"/>
      <c r="I111" s="146"/>
      <c r="J111" s="129"/>
      <c r="K111" s="128"/>
      <c r="L111" s="130"/>
      <c r="M111" s="126"/>
      <c r="N111" s="128"/>
      <c r="O111" s="126"/>
      <c r="P111" s="126"/>
      <c r="Q111" s="126"/>
    </row>
    <row r="112" spans="1:17" s="3" customFormat="1">
      <c r="A112" s="116"/>
      <c r="B112" s="117"/>
      <c r="C112" s="116"/>
      <c r="D112" s="125"/>
      <c r="E112" s="126"/>
      <c r="F112" s="127"/>
      <c r="G112" s="126"/>
      <c r="H112" s="126"/>
      <c r="I112" s="146"/>
      <c r="J112" s="129"/>
      <c r="K112" s="128"/>
      <c r="L112" s="130"/>
      <c r="M112" s="126"/>
      <c r="N112" s="128"/>
      <c r="O112" s="126"/>
      <c r="P112" s="126"/>
      <c r="Q112" s="126"/>
    </row>
    <row r="113" spans="1:17" s="3" customFormat="1">
      <c r="A113" s="116"/>
      <c r="B113" s="117"/>
      <c r="C113" s="116"/>
      <c r="D113" s="125"/>
      <c r="E113" s="126"/>
      <c r="F113" s="127"/>
      <c r="G113" s="126"/>
      <c r="H113" s="126"/>
      <c r="I113" s="146"/>
      <c r="J113" s="129"/>
      <c r="K113" s="128"/>
      <c r="L113" s="130"/>
      <c r="M113" s="126"/>
      <c r="N113" s="128"/>
      <c r="O113" s="126"/>
      <c r="P113" s="126"/>
      <c r="Q113" s="126"/>
    </row>
    <row r="114" spans="1:17" s="3" customFormat="1">
      <c r="A114" s="116"/>
      <c r="B114" s="117"/>
      <c r="C114" s="116"/>
      <c r="D114" s="125"/>
      <c r="E114" s="126"/>
      <c r="F114" s="127"/>
      <c r="G114" s="126"/>
      <c r="H114" s="126"/>
      <c r="I114" s="146"/>
      <c r="J114" s="129"/>
      <c r="K114" s="128"/>
      <c r="L114" s="130"/>
      <c r="M114" s="126"/>
      <c r="N114" s="128"/>
      <c r="O114" s="126"/>
      <c r="P114" s="126"/>
      <c r="Q114" s="126"/>
    </row>
    <row r="115" spans="1:17" s="3" customFormat="1">
      <c r="A115" s="116"/>
      <c r="B115" s="117"/>
      <c r="C115" s="116"/>
      <c r="D115" s="125"/>
      <c r="E115" s="126"/>
      <c r="F115" s="127"/>
      <c r="G115" s="126"/>
      <c r="H115" s="126"/>
      <c r="I115" s="146"/>
      <c r="J115" s="129"/>
      <c r="K115" s="128"/>
      <c r="L115" s="130"/>
      <c r="M115" s="126"/>
      <c r="N115" s="128"/>
      <c r="O115" s="126"/>
      <c r="P115" s="126"/>
      <c r="Q115" s="126"/>
    </row>
    <row r="116" spans="1:17" s="3" customFormat="1">
      <c r="A116" s="116"/>
      <c r="B116" s="117"/>
      <c r="C116" s="116"/>
      <c r="D116" s="125"/>
      <c r="E116" s="126"/>
      <c r="F116" s="127"/>
      <c r="G116" s="126"/>
      <c r="H116" s="126"/>
      <c r="I116" s="146"/>
      <c r="J116" s="129"/>
      <c r="K116" s="128"/>
      <c r="L116" s="130"/>
      <c r="M116" s="126"/>
      <c r="N116" s="128"/>
      <c r="O116" s="126"/>
      <c r="P116" s="126"/>
      <c r="Q116" s="126"/>
    </row>
    <row r="117" spans="1:17" s="3" customFormat="1">
      <c r="A117" s="116"/>
      <c r="B117" s="117"/>
      <c r="C117" s="116"/>
      <c r="D117" s="125"/>
      <c r="E117" s="126"/>
      <c r="F117" s="127"/>
      <c r="G117" s="126"/>
      <c r="H117" s="126"/>
      <c r="I117" s="146"/>
      <c r="J117" s="129"/>
      <c r="K117" s="128"/>
      <c r="L117" s="130"/>
      <c r="M117" s="126"/>
      <c r="N117" s="128"/>
      <c r="O117" s="126"/>
      <c r="P117" s="126"/>
      <c r="Q117" s="126"/>
    </row>
    <row r="118" spans="1:17" s="3" customFormat="1">
      <c r="A118" s="116"/>
      <c r="B118" s="117"/>
      <c r="C118" s="116"/>
      <c r="D118" s="125"/>
      <c r="E118" s="126"/>
      <c r="F118" s="127"/>
      <c r="G118" s="126"/>
      <c r="H118" s="126"/>
      <c r="I118" s="146"/>
      <c r="J118" s="129"/>
      <c r="K118" s="128"/>
      <c r="L118" s="130"/>
      <c r="M118" s="126"/>
      <c r="N118" s="128"/>
      <c r="O118" s="126"/>
      <c r="P118" s="126"/>
      <c r="Q118" s="126"/>
    </row>
    <row r="119" spans="1:17" s="3" customFormat="1">
      <c r="A119" s="116"/>
      <c r="B119" s="117"/>
      <c r="C119" s="116"/>
      <c r="D119" s="125"/>
      <c r="E119" s="126"/>
      <c r="F119" s="127"/>
      <c r="G119" s="126"/>
      <c r="H119" s="126"/>
      <c r="I119" s="146"/>
      <c r="J119" s="129"/>
      <c r="K119" s="128"/>
      <c r="L119" s="130"/>
      <c r="M119" s="126"/>
      <c r="N119" s="128"/>
      <c r="O119" s="126"/>
      <c r="P119" s="126"/>
      <c r="Q119" s="126"/>
    </row>
    <row r="120" spans="1:17" s="3" customFormat="1">
      <c r="A120" s="116"/>
      <c r="B120" s="117"/>
      <c r="C120" s="116"/>
      <c r="D120" s="125"/>
      <c r="E120" s="126"/>
      <c r="F120" s="127"/>
      <c r="G120" s="126"/>
      <c r="H120" s="126"/>
      <c r="I120" s="146"/>
      <c r="J120" s="129"/>
      <c r="K120" s="128"/>
      <c r="L120" s="130"/>
      <c r="M120" s="126"/>
      <c r="N120" s="128"/>
      <c r="O120" s="126"/>
      <c r="P120" s="126"/>
      <c r="Q120" s="126"/>
    </row>
    <row r="121" spans="1:17" s="3" customFormat="1">
      <c r="A121" s="116"/>
      <c r="B121" s="117"/>
      <c r="C121" s="116"/>
      <c r="D121" s="125"/>
      <c r="E121" s="126"/>
      <c r="F121" s="127"/>
      <c r="G121" s="126"/>
      <c r="H121" s="126"/>
      <c r="I121" s="146"/>
      <c r="J121" s="129"/>
      <c r="K121" s="128"/>
      <c r="L121" s="130"/>
      <c r="M121" s="126"/>
      <c r="N121" s="128"/>
      <c r="O121" s="126"/>
      <c r="P121" s="126"/>
      <c r="Q121" s="126"/>
    </row>
    <row r="122" spans="1:17" s="3" customFormat="1">
      <c r="A122" s="116"/>
      <c r="B122" s="117"/>
      <c r="C122" s="116"/>
      <c r="D122" s="125"/>
      <c r="E122" s="126"/>
      <c r="F122" s="127"/>
      <c r="G122" s="126"/>
      <c r="H122" s="126"/>
      <c r="I122" s="146"/>
      <c r="J122" s="129"/>
      <c r="K122" s="128"/>
      <c r="L122" s="130"/>
      <c r="M122" s="126"/>
      <c r="N122" s="128"/>
      <c r="O122" s="126"/>
      <c r="P122" s="126"/>
      <c r="Q122" s="126"/>
    </row>
    <row r="123" spans="1:17" s="3" customFormat="1">
      <c r="A123" s="116"/>
      <c r="B123" s="117"/>
      <c r="C123" s="116"/>
      <c r="D123" s="125"/>
      <c r="E123" s="126"/>
      <c r="F123" s="127"/>
      <c r="G123" s="126"/>
      <c r="H123" s="126"/>
      <c r="I123" s="146"/>
      <c r="J123" s="129"/>
      <c r="K123" s="128"/>
      <c r="L123" s="130"/>
      <c r="M123" s="126"/>
      <c r="N123" s="128"/>
      <c r="O123" s="126"/>
      <c r="P123" s="126"/>
      <c r="Q123" s="126"/>
    </row>
    <row r="124" spans="1:17" s="3" customFormat="1">
      <c r="A124" s="116"/>
      <c r="B124" s="117"/>
      <c r="C124" s="116"/>
      <c r="D124" s="125"/>
      <c r="E124" s="126"/>
      <c r="F124" s="127"/>
      <c r="G124" s="126"/>
      <c r="H124" s="126"/>
      <c r="I124" s="146"/>
      <c r="J124" s="129"/>
      <c r="K124" s="128"/>
      <c r="L124" s="130"/>
      <c r="M124" s="126"/>
      <c r="N124" s="128"/>
      <c r="O124" s="126"/>
      <c r="P124" s="126"/>
      <c r="Q124" s="126"/>
    </row>
    <row r="125" spans="1:17" s="3" customFormat="1">
      <c r="A125" s="116"/>
      <c r="B125" s="117"/>
      <c r="C125" s="116"/>
      <c r="D125" s="125"/>
      <c r="E125" s="126"/>
      <c r="F125" s="127"/>
      <c r="G125" s="126"/>
      <c r="H125" s="126"/>
      <c r="I125" s="146"/>
      <c r="J125" s="129"/>
      <c r="K125" s="128"/>
      <c r="L125" s="130"/>
      <c r="M125" s="126"/>
      <c r="N125" s="128"/>
      <c r="O125" s="126"/>
      <c r="P125" s="126"/>
      <c r="Q125" s="126"/>
    </row>
    <row r="126" spans="1:17" s="3" customFormat="1">
      <c r="A126" s="116"/>
      <c r="B126" s="117"/>
      <c r="C126" s="116"/>
      <c r="D126" s="125"/>
      <c r="E126" s="126"/>
      <c r="F126" s="127"/>
      <c r="G126" s="126"/>
      <c r="H126" s="126"/>
      <c r="I126" s="146"/>
      <c r="J126" s="129"/>
      <c r="K126" s="128"/>
      <c r="L126" s="130"/>
      <c r="M126" s="126"/>
      <c r="N126" s="128"/>
      <c r="O126" s="126"/>
      <c r="P126" s="126"/>
      <c r="Q126" s="126"/>
    </row>
    <row r="127" spans="1:17" s="3" customFormat="1">
      <c r="A127" s="116"/>
      <c r="B127" s="117"/>
      <c r="C127" s="116"/>
      <c r="D127" s="125"/>
      <c r="E127" s="126"/>
      <c r="F127" s="127"/>
      <c r="G127" s="126"/>
      <c r="H127" s="126"/>
      <c r="I127" s="146"/>
      <c r="J127" s="129"/>
      <c r="K127" s="128"/>
      <c r="L127" s="130"/>
      <c r="M127" s="126"/>
      <c r="N127" s="128"/>
      <c r="O127" s="126"/>
      <c r="P127" s="126"/>
      <c r="Q127" s="126"/>
    </row>
    <row r="128" spans="1:17" s="3" customFormat="1">
      <c r="A128" s="116"/>
      <c r="B128" s="117"/>
      <c r="C128" s="116"/>
      <c r="D128" s="125"/>
      <c r="E128" s="126"/>
      <c r="F128" s="127"/>
      <c r="G128" s="126"/>
      <c r="H128" s="126"/>
      <c r="I128" s="146"/>
      <c r="J128" s="129"/>
      <c r="K128" s="128"/>
      <c r="L128" s="130"/>
      <c r="M128" s="126"/>
      <c r="N128" s="128"/>
      <c r="O128" s="126"/>
      <c r="P128" s="126"/>
      <c r="Q128" s="126"/>
    </row>
    <row r="129" spans="1:17" s="3" customFormat="1">
      <c r="A129" s="116"/>
      <c r="B129" s="117"/>
      <c r="C129" s="116"/>
      <c r="D129" s="125"/>
      <c r="E129" s="126"/>
      <c r="F129" s="127"/>
      <c r="G129" s="126"/>
      <c r="H129" s="126"/>
      <c r="I129" s="146"/>
      <c r="J129" s="129"/>
      <c r="K129" s="128"/>
      <c r="L129" s="130"/>
      <c r="M129" s="126"/>
      <c r="N129" s="128"/>
      <c r="O129" s="126"/>
      <c r="P129" s="126"/>
      <c r="Q129" s="126"/>
    </row>
    <row r="130" spans="1:17" s="3" customFormat="1">
      <c r="A130" s="116"/>
      <c r="B130" s="117"/>
      <c r="C130" s="116"/>
      <c r="D130" s="125"/>
      <c r="E130" s="126"/>
      <c r="F130" s="127"/>
      <c r="G130" s="126"/>
      <c r="H130" s="126"/>
      <c r="I130" s="146"/>
      <c r="J130" s="129"/>
      <c r="K130" s="128"/>
      <c r="L130" s="130"/>
      <c r="M130" s="126"/>
      <c r="N130" s="128"/>
      <c r="O130" s="126"/>
      <c r="P130" s="126"/>
      <c r="Q130" s="126"/>
    </row>
    <row r="131" spans="1:17" s="3" customFormat="1">
      <c r="A131" s="116"/>
      <c r="B131" s="117"/>
      <c r="C131" s="116"/>
      <c r="D131" s="125"/>
      <c r="E131" s="126"/>
      <c r="F131" s="127"/>
      <c r="G131" s="126"/>
      <c r="H131" s="126"/>
      <c r="I131" s="146"/>
      <c r="J131" s="129"/>
      <c r="K131" s="128"/>
      <c r="L131" s="130"/>
      <c r="M131" s="126"/>
      <c r="N131" s="128"/>
      <c r="O131" s="126"/>
      <c r="P131" s="126"/>
      <c r="Q131" s="126"/>
    </row>
    <row r="132" spans="1:17" s="3" customFormat="1">
      <c r="A132" s="116"/>
      <c r="B132" s="117"/>
      <c r="C132" s="116"/>
      <c r="D132" s="125"/>
      <c r="E132" s="126"/>
      <c r="F132" s="127"/>
      <c r="G132" s="126"/>
      <c r="H132" s="126"/>
      <c r="I132" s="146"/>
      <c r="J132" s="129"/>
      <c r="K132" s="128"/>
      <c r="L132" s="130"/>
      <c r="M132" s="126"/>
      <c r="N132" s="128"/>
      <c r="O132" s="126"/>
      <c r="P132" s="126"/>
      <c r="Q132" s="126"/>
    </row>
    <row r="133" spans="1:17" s="3" customFormat="1">
      <c r="A133" s="116"/>
      <c r="B133" s="117"/>
      <c r="C133" s="116"/>
      <c r="D133" s="125"/>
      <c r="E133" s="126"/>
      <c r="F133" s="127"/>
      <c r="G133" s="126"/>
      <c r="H133" s="126"/>
      <c r="I133" s="146"/>
      <c r="J133" s="129"/>
      <c r="K133" s="128"/>
      <c r="L133" s="130"/>
      <c r="M133" s="126"/>
      <c r="N133" s="128"/>
      <c r="O133" s="126"/>
      <c r="P133" s="126"/>
      <c r="Q133" s="126"/>
    </row>
    <row r="134" spans="1:17" s="3" customFormat="1">
      <c r="A134" s="116"/>
      <c r="B134" s="117"/>
      <c r="C134" s="116"/>
      <c r="D134" s="125"/>
      <c r="E134" s="126"/>
      <c r="F134" s="127"/>
      <c r="G134" s="126"/>
      <c r="H134" s="126"/>
      <c r="I134" s="146"/>
      <c r="J134" s="129"/>
      <c r="K134" s="128"/>
      <c r="L134" s="130"/>
      <c r="M134" s="126"/>
      <c r="N134" s="128"/>
      <c r="O134" s="126"/>
      <c r="P134" s="126"/>
      <c r="Q134" s="126"/>
    </row>
    <row r="135" spans="1:17" s="3" customFormat="1">
      <c r="A135" s="116"/>
      <c r="B135" s="117"/>
      <c r="C135" s="116"/>
      <c r="D135" s="125"/>
      <c r="E135" s="126"/>
      <c r="F135" s="127"/>
      <c r="G135" s="126"/>
      <c r="H135" s="126"/>
      <c r="I135" s="146"/>
      <c r="J135" s="129"/>
      <c r="K135" s="128"/>
      <c r="L135" s="130"/>
      <c r="M135" s="126"/>
      <c r="N135" s="128"/>
      <c r="O135" s="126"/>
      <c r="P135" s="126"/>
      <c r="Q135" s="126"/>
    </row>
    <row r="136" spans="1:17" s="3" customFormat="1">
      <c r="A136" s="116"/>
      <c r="B136" s="117"/>
      <c r="C136" s="116"/>
      <c r="D136" s="125"/>
      <c r="E136" s="126"/>
      <c r="F136" s="127"/>
      <c r="G136" s="126"/>
      <c r="H136" s="126"/>
      <c r="I136" s="146"/>
      <c r="J136" s="129"/>
      <c r="K136" s="128"/>
      <c r="L136" s="130"/>
      <c r="M136" s="126"/>
      <c r="N136" s="128"/>
      <c r="O136" s="126"/>
      <c r="P136" s="126"/>
      <c r="Q136" s="126"/>
    </row>
    <row r="137" spans="1:17" s="3" customFormat="1">
      <c r="A137" s="116"/>
      <c r="B137" s="117"/>
      <c r="C137" s="116"/>
      <c r="D137" s="125"/>
      <c r="E137" s="126"/>
      <c r="F137" s="127"/>
      <c r="G137" s="126"/>
      <c r="H137" s="126"/>
      <c r="I137" s="146"/>
      <c r="J137" s="129"/>
      <c r="K137" s="128"/>
      <c r="L137" s="130"/>
      <c r="M137" s="126"/>
      <c r="N137" s="128"/>
      <c r="O137" s="126"/>
      <c r="P137" s="126"/>
      <c r="Q137" s="126"/>
    </row>
    <row r="138" spans="1:17" s="3" customFormat="1">
      <c r="A138" s="116"/>
      <c r="B138" s="117"/>
      <c r="C138" s="116"/>
      <c r="D138" s="125"/>
      <c r="E138" s="126"/>
      <c r="F138" s="127"/>
      <c r="G138" s="126"/>
      <c r="H138" s="126"/>
      <c r="I138" s="146"/>
      <c r="J138" s="129"/>
      <c r="K138" s="128"/>
      <c r="L138" s="130"/>
      <c r="M138" s="126"/>
      <c r="N138" s="128"/>
      <c r="O138" s="126"/>
      <c r="P138" s="126"/>
      <c r="Q138" s="126"/>
    </row>
    <row r="139" spans="1:17" s="3" customFormat="1">
      <c r="A139" s="116"/>
      <c r="B139" s="117"/>
      <c r="C139" s="116"/>
      <c r="D139" s="125"/>
      <c r="E139" s="126"/>
      <c r="F139" s="127"/>
      <c r="G139" s="126"/>
      <c r="H139" s="126"/>
      <c r="I139" s="146"/>
      <c r="J139" s="129"/>
      <c r="K139" s="128"/>
      <c r="L139" s="130"/>
      <c r="M139" s="126"/>
      <c r="N139" s="128"/>
      <c r="O139" s="126"/>
      <c r="P139" s="126"/>
      <c r="Q139" s="126"/>
    </row>
    <row r="140" spans="1:17" s="3" customFormat="1">
      <c r="A140" s="116"/>
      <c r="B140" s="117"/>
      <c r="C140" s="116"/>
      <c r="D140" s="125"/>
      <c r="E140" s="126"/>
      <c r="F140" s="127"/>
      <c r="G140" s="126"/>
      <c r="H140" s="126"/>
      <c r="I140" s="146"/>
      <c r="J140" s="129"/>
      <c r="K140" s="128"/>
      <c r="L140" s="130"/>
      <c r="M140" s="126"/>
      <c r="N140" s="128"/>
      <c r="O140" s="126"/>
      <c r="P140" s="126"/>
      <c r="Q140" s="126"/>
    </row>
    <row r="141" spans="1:17" s="3" customFormat="1">
      <c r="A141" s="116"/>
      <c r="B141" s="117"/>
      <c r="C141" s="116"/>
      <c r="D141" s="125"/>
      <c r="E141" s="126"/>
      <c r="F141" s="127"/>
      <c r="G141" s="126"/>
      <c r="H141" s="126"/>
      <c r="I141" s="146"/>
      <c r="J141" s="129"/>
      <c r="K141" s="128"/>
      <c r="L141" s="130"/>
      <c r="M141" s="126"/>
      <c r="N141" s="128"/>
      <c r="O141" s="126"/>
      <c r="P141" s="126"/>
      <c r="Q141" s="126"/>
    </row>
    <row r="142" spans="1:17" s="3" customFormat="1">
      <c r="A142" s="116"/>
      <c r="B142" s="117"/>
      <c r="C142" s="116"/>
      <c r="D142" s="125"/>
      <c r="E142" s="126"/>
      <c r="F142" s="127"/>
      <c r="G142" s="126"/>
      <c r="H142" s="126"/>
      <c r="I142" s="146"/>
      <c r="J142" s="129"/>
      <c r="K142" s="128"/>
      <c r="L142" s="130"/>
      <c r="M142" s="126"/>
      <c r="N142" s="128"/>
      <c r="O142" s="126"/>
      <c r="P142" s="126"/>
      <c r="Q142" s="126"/>
    </row>
    <row r="143" spans="1:17" s="3" customFormat="1">
      <c r="A143" s="116"/>
      <c r="B143" s="117"/>
      <c r="C143" s="116"/>
      <c r="D143" s="125"/>
      <c r="E143" s="126"/>
      <c r="F143" s="127"/>
      <c r="G143" s="126"/>
      <c r="H143" s="126"/>
      <c r="I143" s="146"/>
      <c r="J143" s="129"/>
      <c r="K143" s="128"/>
      <c r="L143" s="130"/>
      <c r="M143" s="126"/>
      <c r="N143" s="128"/>
      <c r="O143" s="126"/>
      <c r="P143" s="126"/>
      <c r="Q143" s="126"/>
    </row>
    <row r="144" spans="1:17" s="3" customFormat="1">
      <c r="A144" s="116"/>
      <c r="B144" s="117"/>
      <c r="C144" s="116"/>
      <c r="D144" s="125"/>
      <c r="E144" s="126"/>
      <c r="F144" s="127"/>
      <c r="G144" s="126"/>
      <c r="H144" s="126"/>
      <c r="I144" s="146"/>
      <c r="J144" s="129"/>
      <c r="K144" s="128"/>
      <c r="L144" s="130"/>
      <c r="M144" s="126"/>
      <c r="N144" s="128"/>
      <c r="O144" s="126"/>
      <c r="P144" s="126"/>
      <c r="Q144" s="126"/>
    </row>
    <row r="145" spans="1:17" s="3" customFormat="1">
      <c r="A145" s="116"/>
      <c r="B145" s="117"/>
      <c r="C145" s="116"/>
      <c r="D145" s="125"/>
      <c r="E145" s="126"/>
      <c r="F145" s="127"/>
      <c r="G145" s="126"/>
      <c r="H145" s="126"/>
      <c r="I145" s="146"/>
      <c r="J145" s="129"/>
      <c r="K145" s="128"/>
      <c r="L145" s="130"/>
      <c r="M145" s="126"/>
      <c r="N145" s="128"/>
      <c r="O145" s="126"/>
      <c r="P145" s="126"/>
      <c r="Q145" s="126"/>
    </row>
    <row r="146" spans="1:17" s="3" customFormat="1">
      <c r="A146" s="116"/>
      <c r="B146" s="117"/>
      <c r="C146" s="116"/>
      <c r="D146" s="125"/>
      <c r="E146" s="126"/>
      <c r="F146" s="127"/>
      <c r="G146" s="126"/>
      <c r="H146" s="126"/>
      <c r="I146" s="146"/>
      <c r="J146" s="129"/>
      <c r="K146" s="128"/>
      <c r="L146" s="130"/>
      <c r="M146" s="126"/>
      <c r="N146" s="128"/>
      <c r="O146" s="126"/>
      <c r="P146" s="126"/>
      <c r="Q146" s="126"/>
    </row>
    <row r="147" spans="1:17" s="3" customFormat="1">
      <c r="A147" s="116"/>
      <c r="B147" s="117"/>
      <c r="C147" s="116"/>
      <c r="D147" s="125"/>
      <c r="E147" s="126"/>
      <c r="F147" s="127"/>
      <c r="G147" s="126"/>
      <c r="H147" s="126"/>
      <c r="I147" s="146"/>
      <c r="J147" s="129"/>
      <c r="K147" s="128"/>
      <c r="L147" s="130"/>
      <c r="M147" s="126"/>
      <c r="N147" s="128"/>
      <c r="O147" s="126"/>
      <c r="P147" s="126"/>
      <c r="Q147" s="126"/>
    </row>
    <row r="148" spans="1:17" s="3" customFormat="1">
      <c r="A148" s="116"/>
      <c r="B148" s="117"/>
      <c r="C148" s="116"/>
      <c r="D148" s="125"/>
      <c r="E148" s="126"/>
      <c r="F148" s="127"/>
      <c r="G148" s="126"/>
      <c r="H148" s="126"/>
      <c r="I148" s="146"/>
      <c r="J148" s="129"/>
      <c r="K148" s="128"/>
      <c r="L148" s="130"/>
      <c r="M148" s="126"/>
      <c r="N148" s="128"/>
      <c r="O148" s="126"/>
      <c r="P148" s="126"/>
      <c r="Q148" s="126"/>
    </row>
    <row r="149" spans="1:17" s="3" customFormat="1">
      <c r="A149" s="116"/>
      <c r="B149" s="117"/>
      <c r="C149" s="116"/>
      <c r="D149" s="125"/>
      <c r="E149" s="126"/>
      <c r="F149" s="127"/>
      <c r="G149" s="126"/>
      <c r="H149" s="126"/>
      <c r="I149" s="146"/>
      <c r="J149" s="129"/>
      <c r="K149" s="128"/>
      <c r="L149" s="130"/>
      <c r="M149" s="126"/>
      <c r="N149" s="128"/>
      <c r="O149" s="126"/>
      <c r="P149" s="126"/>
      <c r="Q149" s="126"/>
    </row>
    <row r="150" spans="1:17" s="3" customFormat="1">
      <c r="A150" s="116"/>
      <c r="B150" s="117"/>
      <c r="C150" s="116"/>
      <c r="D150" s="125"/>
      <c r="E150" s="126"/>
      <c r="F150" s="127"/>
      <c r="G150" s="126"/>
      <c r="H150" s="126"/>
      <c r="I150" s="146"/>
      <c r="J150" s="129"/>
      <c r="K150" s="128"/>
      <c r="L150" s="130"/>
      <c r="M150" s="126"/>
      <c r="N150" s="128"/>
      <c r="O150" s="126"/>
      <c r="P150" s="126"/>
      <c r="Q150" s="126"/>
    </row>
    <row r="151" spans="1:17" s="3" customFormat="1">
      <c r="A151" s="116"/>
      <c r="B151" s="117"/>
      <c r="C151" s="116"/>
      <c r="D151" s="125"/>
      <c r="E151" s="126"/>
      <c r="F151" s="127"/>
      <c r="G151" s="126"/>
      <c r="H151" s="126"/>
      <c r="I151" s="146"/>
      <c r="J151" s="129"/>
      <c r="K151" s="128"/>
      <c r="L151" s="130"/>
      <c r="M151" s="126"/>
      <c r="N151" s="128"/>
      <c r="O151" s="126"/>
      <c r="P151" s="126"/>
      <c r="Q151" s="126"/>
    </row>
    <row r="152" spans="1:17" s="3" customFormat="1">
      <c r="A152" s="116"/>
      <c r="B152" s="117"/>
      <c r="C152" s="116"/>
      <c r="D152" s="125"/>
      <c r="E152" s="126"/>
      <c r="F152" s="127"/>
      <c r="G152" s="126"/>
      <c r="H152" s="126"/>
      <c r="I152" s="146"/>
      <c r="J152" s="129"/>
      <c r="K152" s="128"/>
      <c r="L152" s="130"/>
      <c r="M152" s="126"/>
      <c r="N152" s="128"/>
      <c r="O152" s="126"/>
      <c r="P152" s="126"/>
      <c r="Q152" s="126"/>
    </row>
    <row r="153" spans="1:17" s="3" customFormat="1">
      <c r="A153" s="116"/>
      <c r="B153" s="117"/>
      <c r="C153" s="116"/>
      <c r="D153" s="125"/>
      <c r="E153" s="126"/>
      <c r="F153" s="127"/>
      <c r="G153" s="126"/>
      <c r="H153" s="126"/>
      <c r="I153" s="146"/>
      <c r="J153" s="129"/>
      <c r="K153" s="128"/>
      <c r="L153" s="130"/>
      <c r="M153" s="126"/>
      <c r="N153" s="128"/>
      <c r="O153" s="126"/>
      <c r="P153" s="126"/>
      <c r="Q153" s="126"/>
    </row>
    <row r="154" spans="1:17" s="3" customFormat="1">
      <c r="A154" s="116"/>
      <c r="B154" s="117"/>
      <c r="C154" s="116"/>
      <c r="D154" s="125"/>
      <c r="E154" s="126"/>
      <c r="F154" s="127"/>
      <c r="G154" s="126"/>
      <c r="H154" s="126"/>
      <c r="I154" s="146"/>
      <c r="J154" s="129"/>
      <c r="K154" s="128"/>
      <c r="L154" s="130"/>
      <c r="M154" s="126"/>
      <c r="N154" s="128"/>
      <c r="O154" s="126"/>
      <c r="P154" s="126"/>
      <c r="Q154" s="126"/>
    </row>
    <row r="155" spans="1:17" s="3" customFormat="1">
      <c r="A155" s="116"/>
      <c r="B155" s="117"/>
      <c r="C155" s="116"/>
      <c r="D155" s="125"/>
      <c r="E155" s="126"/>
      <c r="F155" s="127"/>
      <c r="G155" s="126"/>
      <c r="H155" s="126"/>
      <c r="I155" s="146"/>
      <c r="J155" s="129"/>
      <c r="K155" s="128"/>
      <c r="L155" s="130"/>
      <c r="M155" s="126"/>
      <c r="N155" s="128"/>
      <c r="O155" s="126"/>
      <c r="P155" s="126"/>
      <c r="Q155" s="126"/>
    </row>
    <row r="156" spans="1:17" s="3" customFormat="1">
      <c r="A156" s="116"/>
      <c r="B156" s="117"/>
      <c r="C156" s="116"/>
      <c r="D156" s="125"/>
      <c r="E156" s="126"/>
      <c r="F156" s="127"/>
      <c r="G156" s="126"/>
      <c r="H156" s="126"/>
      <c r="I156" s="146"/>
      <c r="J156" s="129"/>
      <c r="K156" s="128"/>
      <c r="L156" s="130"/>
      <c r="M156" s="126"/>
      <c r="N156" s="128"/>
      <c r="O156" s="126"/>
      <c r="P156" s="126"/>
      <c r="Q156" s="126"/>
    </row>
    <row r="157" spans="1:17" s="3" customFormat="1">
      <c r="A157" s="116"/>
      <c r="B157" s="117"/>
      <c r="C157" s="116"/>
      <c r="D157" s="125"/>
      <c r="E157" s="126"/>
      <c r="F157" s="127"/>
      <c r="G157" s="126"/>
      <c r="H157" s="126"/>
      <c r="I157" s="146"/>
      <c r="J157" s="129"/>
      <c r="K157" s="128"/>
      <c r="L157" s="130"/>
      <c r="M157" s="126"/>
      <c r="N157" s="128"/>
      <c r="O157" s="126"/>
      <c r="P157" s="126"/>
      <c r="Q157" s="126"/>
    </row>
    <row r="158" spans="1:17" s="3" customFormat="1">
      <c r="A158" s="116"/>
      <c r="B158" s="117"/>
      <c r="C158" s="116"/>
      <c r="D158" s="125"/>
      <c r="E158" s="126"/>
      <c r="F158" s="127"/>
      <c r="G158" s="126"/>
      <c r="H158" s="126"/>
      <c r="I158" s="146"/>
      <c r="J158" s="129"/>
      <c r="K158" s="128"/>
      <c r="L158" s="130"/>
      <c r="M158" s="126"/>
      <c r="N158" s="128"/>
      <c r="O158" s="126"/>
      <c r="P158" s="126"/>
      <c r="Q158" s="126"/>
    </row>
    <row r="159" spans="1:17" s="3" customFormat="1">
      <c r="A159" s="116"/>
      <c r="B159" s="117"/>
      <c r="C159" s="116"/>
      <c r="D159" s="125"/>
      <c r="E159" s="126"/>
      <c r="F159" s="127"/>
      <c r="G159" s="126"/>
      <c r="H159" s="126"/>
      <c r="I159" s="146"/>
      <c r="J159" s="129"/>
      <c r="K159" s="128"/>
      <c r="L159" s="130"/>
      <c r="M159" s="126"/>
      <c r="N159" s="128"/>
      <c r="O159" s="126"/>
      <c r="P159" s="126"/>
      <c r="Q159" s="126"/>
    </row>
    <row r="160" spans="1:17" s="3" customFormat="1">
      <c r="A160" s="116"/>
      <c r="B160" s="117"/>
      <c r="C160" s="116"/>
      <c r="D160" s="125"/>
      <c r="E160" s="126"/>
      <c r="F160" s="127"/>
      <c r="G160" s="126"/>
      <c r="H160" s="126"/>
      <c r="I160" s="146"/>
      <c r="J160" s="129"/>
      <c r="K160" s="128"/>
      <c r="L160" s="130"/>
      <c r="M160" s="126"/>
      <c r="N160" s="128"/>
      <c r="O160" s="126"/>
      <c r="P160" s="126"/>
      <c r="Q160" s="126"/>
    </row>
    <row r="161" spans="1:16121" s="3" customFormat="1">
      <c r="A161" s="116"/>
      <c r="B161" s="117"/>
      <c r="C161" s="116"/>
      <c r="D161" s="125"/>
      <c r="E161" s="126"/>
      <c r="F161" s="127"/>
      <c r="G161" s="126"/>
      <c r="H161" s="126"/>
      <c r="I161" s="146"/>
      <c r="J161" s="129"/>
      <c r="K161" s="128"/>
      <c r="L161" s="130"/>
      <c r="M161" s="126"/>
      <c r="N161" s="128"/>
      <c r="O161" s="126"/>
      <c r="P161" s="126"/>
      <c r="Q161" s="126"/>
    </row>
    <row r="162" spans="1:16121" s="6" customFormat="1">
      <c r="A162" s="116"/>
      <c r="B162" s="117"/>
      <c r="C162" s="117"/>
      <c r="D162" s="118"/>
      <c r="E162" s="119"/>
      <c r="F162" s="120"/>
      <c r="G162" s="126"/>
      <c r="H162" s="119"/>
      <c r="I162" s="145"/>
      <c r="J162" s="131"/>
      <c r="K162" s="121"/>
      <c r="L162" s="123"/>
      <c r="M162" s="119"/>
      <c r="N162" s="121"/>
      <c r="O162" s="126"/>
      <c r="P162" s="119"/>
      <c r="Q162" s="12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  <c r="AMH162" s="4"/>
      <c r="AMI162" s="4"/>
      <c r="AMJ162" s="4"/>
      <c r="AMK162" s="4"/>
      <c r="AML162" s="4"/>
      <c r="AMM162" s="4"/>
      <c r="AMN162" s="4"/>
      <c r="AMO162" s="4"/>
      <c r="AMP162" s="4"/>
      <c r="AMQ162" s="4"/>
      <c r="AMR162" s="4"/>
      <c r="AMS162" s="4"/>
      <c r="AMT162" s="4"/>
      <c r="AMU162" s="4"/>
      <c r="AMV162" s="4"/>
      <c r="AMW162" s="4"/>
      <c r="AMX162" s="4"/>
      <c r="AMY162" s="4"/>
      <c r="AMZ162" s="4"/>
      <c r="ANA162" s="4"/>
      <c r="ANB162" s="4"/>
      <c r="ANC162" s="4"/>
      <c r="AND162" s="4"/>
      <c r="ANE162" s="4"/>
      <c r="ANF162" s="4"/>
      <c r="ANG162" s="4"/>
      <c r="ANH162" s="4"/>
      <c r="ANI162" s="4"/>
      <c r="ANJ162" s="4"/>
      <c r="ANK162" s="4"/>
      <c r="ANL162" s="4"/>
      <c r="ANM162" s="4"/>
      <c r="ANN162" s="4"/>
      <c r="ANO162" s="4"/>
      <c r="ANP162" s="4"/>
      <c r="ANQ162" s="4"/>
      <c r="ANR162" s="4"/>
      <c r="ANS162" s="4"/>
      <c r="ANT162" s="4"/>
      <c r="ANU162" s="4"/>
      <c r="ANV162" s="4"/>
      <c r="ANW162" s="4"/>
      <c r="ANX162" s="4"/>
      <c r="ANY162" s="4"/>
      <c r="ANZ162" s="4"/>
      <c r="AOA162" s="4"/>
      <c r="AOB162" s="4"/>
      <c r="AOC162" s="4"/>
      <c r="AOD162" s="4"/>
      <c r="AOE162" s="4"/>
      <c r="AOF162" s="4"/>
      <c r="AOG162" s="4"/>
      <c r="AOH162" s="4"/>
      <c r="AOI162" s="4"/>
      <c r="AOJ162" s="4"/>
      <c r="AOK162" s="4"/>
      <c r="AOL162" s="4"/>
      <c r="AOM162" s="4"/>
      <c r="AON162" s="4"/>
      <c r="AOO162" s="4"/>
      <c r="AOP162" s="4"/>
      <c r="AOQ162" s="4"/>
      <c r="AOR162" s="4"/>
      <c r="AOS162" s="4"/>
      <c r="AOT162" s="4"/>
      <c r="AOU162" s="4"/>
      <c r="AOV162" s="4"/>
      <c r="AOW162" s="4"/>
      <c r="AOX162" s="4"/>
      <c r="AOY162" s="4"/>
      <c r="AOZ162" s="4"/>
      <c r="APA162" s="4"/>
      <c r="APB162" s="4"/>
      <c r="APC162" s="4"/>
      <c r="APD162" s="4"/>
      <c r="APE162" s="4"/>
      <c r="APF162" s="4"/>
      <c r="APG162" s="4"/>
      <c r="APH162" s="4"/>
      <c r="API162" s="4"/>
      <c r="APJ162" s="4"/>
      <c r="APK162" s="4"/>
      <c r="APL162" s="4"/>
      <c r="APM162" s="4"/>
      <c r="APN162" s="4"/>
      <c r="APO162" s="4"/>
      <c r="APP162" s="4"/>
      <c r="APQ162" s="4"/>
      <c r="APR162" s="4"/>
      <c r="APS162" s="4"/>
      <c r="APT162" s="4"/>
      <c r="APU162" s="4"/>
      <c r="APV162" s="4"/>
      <c r="APW162" s="4"/>
      <c r="APX162" s="4"/>
      <c r="APY162" s="4"/>
      <c r="APZ162" s="4"/>
      <c r="AQA162" s="4"/>
      <c r="AQB162" s="4"/>
      <c r="AQC162" s="4"/>
      <c r="AQD162" s="4"/>
      <c r="AQE162" s="4"/>
      <c r="AQF162" s="4"/>
      <c r="AQG162" s="4"/>
      <c r="AQH162" s="4"/>
      <c r="AQI162" s="4"/>
      <c r="AQJ162" s="4"/>
      <c r="AQK162" s="4"/>
      <c r="AQL162" s="4"/>
      <c r="AQM162" s="4"/>
      <c r="AQN162" s="4"/>
      <c r="AQO162" s="4"/>
      <c r="AQP162" s="4"/>
      <c r="AQQ162" s="4"/>
      <c r="AQR162" s="4"/>
      <c r="AQS162" s="4"/>
      <c r="AQT162" s="4"/>
      <c r="AQU162" s="4"/>
      <c r="AQV162" s="4"/>
      <c r="AQW162" s="4"/>
      <c r="AQX162" s="4"/>
      <c r="AQY162" s="4"/>
      <c r="AQZ162" s="4"/>
      <c r="ARA162" s="4"/>
      <c r="ARB162" s="4"/>
      <c r="ARC162" s="4"/>
      <c r="ARD162" s="4"/>
      <c r="ARE162" s="4"/>
      <c r="ARF162" s="4"/>
      <c r="ARG162" s="4"/>
      <c r="ARH162" s="4"/>
      <c r="ARI162" s="4"/>
      <c r="ARJ162" s="4"/>
      <c r="ARK162" s="4"/>
      <c r="ARL162" s="4"/>
      <c r="ARM162" s="4"/>
      <c r="ARN162" s="4"/>
      <c r="ARO162" s="4"/>
      <c r="ARP162" s="4"/>
      <c r="ARQ162" s="4"/>
      <c r="ARR162" s="4"/>
      <c r="ARS162" s="4"/>
      <c r="ART162" s="4"/>
      <c r="ARU162" s="4"/>
      <c r="ARV162" s="4"/>
      <c r="ARW162" s="4"/>
      <c r="ARX162" s="4"/>
      <c r="ARY162" s="4"/>
      <c r="ARZ162" s="4"/>
      <c r="ASA162" s="4"/>
      <c r="ASB162" s="4"/>
      <c r="ASC162" s="4"/>
      <c r="ASD162" s="4"/>
      <c r="ASE162" s="4"/>
      <c r="ASF162" s="4"/>
      <c r="ASG162" s="4"/>
      <c r="ASH162" s="4"/>
      <c r="ASI162" s="4"/>
      <c r="ASJ162" s="4"/>
      <c r="ASK162" s="4"/>
      <c r="ASL162" s="4"/>
      <c r="ASM162" s="4"/>
      <c r="ASN162" s="4"/>
      <c r="ASO162" s="4"/>
      <c r="ASP162" s="4"/>
      <c r="ASQ162" s="4"/>
      <c r="ASR162" s="4"/>
      <c r="ASS162" s="4"/>
      <c r="AST162" s="4"/>
      <c r="ASU162" s="4"/>
      <c r="ASV162" s="4"/>
      <c r="ASW162" s="4"/>
      <c r="ASX162" s="4"/>
      <c r="ASY162" s="4"/>
      <c r="ASZ162" s="4"/>
      <c r="ATA162" s="4"/>
      <c r="ATB162" s="4"/>
      <c r="ATC162" s="4"/>
      <c r="ATD162" s="4"/>
      <c r="ATE162" s="4"/>
      <c r="ATF162" s="4"/>
      <c r="ATG162" s="4"/>
      <c r="ATH162" s="4"/>
      <c r="ATI162" s="4"/>
      <c r="ATJ162" s="4"/>
      <c r="ATK162" s="4"/>
      <c r="ATL162" s="4"/>
      <c r="ATM162" s="4"/>
      <c r="ATN162" s="4"/>
      <c r="ATO162" s="4"/>
      <c r="ATP162" s="4"/>
      <c r="ATQ162" s="4"/>
      <c r="ATR162" s="4"/>
      <c r="ATS162" s="4"/>
      <c r="ATT162" s="4"/>
      <c r="ATU162" s="4"/>
      <c r="ATV162" s="4"/>
      <c r="ATW162" s="4"/>
      <c r="ATX162" s="4"/>
      <c r="ATY162" s="4"/>
      <c r="ATZ162" s="4"/>
      <c r="AUA162" s="4"/>
      <c r="AUB162" s="4"/>
      <c r="AUC162" s="4"/>
      <c r="AUD162" s="4"/>
      <c r="AUE162" s="4"/>
      <c r="AUF162" s="4"/>
      <c r="AUG162" s="4"/>
      <c r="AUH162" s="4"/>
      <c r="AUI162" s="4"/>
      <c r="AUJ162" s="4"/>
      <c r="AUK162" s="4"/>
      <c r="AUL162" s="4"/>
      <c r="AUM162" s="4"/>
      <c r="AUN162" s="4"/>
      <c r="AUO162" s="4"/>
      <c r="AUP162" s="4"/>
      <c r="AUQ162" s="4"/>
      <c r="AUR162" s="4"/>
      <c r="AUS162" s="4"/>
      <c r="AUT162" s="4"/>
      <c r="AUU162" s="4"/>
      <c r="AUV162" s="4"/>
      <c r="AUW162" s="4"/>
      <c r="AUX162" s="4"/>
      <c r="AUY162" s="4"/>
      <c r="AUZ162" s="4"/>
      <c r="AVA162" s="4"/>
      <c r="AVB162" s="4"/>
      <c r="AVC162" s="4"/>
      <c r="AVD162" s="4"/>
      <c r="AVE162" s="4"/>
      <c r="AVF162" s="4"/>
      <c r="AVG162" s="4"/>
      <c r="AVH162" s="4"/>
      <c r="AVI162" s="4"/>
      <c r="AVJ162" s="4"/>
      <c r="AVK162" s="4"/>
      <c r="AVL162" s="4"/>
      <c r="AVM162" s="4"/>
      <c r="AVN162" s="4"/>
      <c r="AVO162" s="4"/>
      <c r="AVP162" s="4"/>
      <c r="AVQ162" s="4"/>
      <c r="AVR162" s="4"/>
      <c r="AVS162" s="4"/>
      <c r="AVT162" s="4"/>
      <c r="AVU162" s="4"/>
      <c r="AVV162" s="4"/>
      <c r="AVW162" s="4"/>
      <c r="AVX162" s="4"/>
      <c r="AVY162" s="4"/>
      <c r="AVZ162" s="4"/>
      <c r="AWA162" s="4"/>
      <c r="AWB162" s="4"/>
      <c r="AWC162" s="4"/>
      <c r="AWD162" s="4"/>
      <c r="AWE162" s="4"/>
      <c r="AWF162" s="4"/>
      <c r="AWG162" s="4"/>
      <c r="AWH162" s="4"/>
      <c r="AWI162" s="4"/>
      <c r="AWJ162" s="4"/>
      <c r="AWK162" s="4"/>
      <c r="AWL162" s="4"/>
      <c r="AWM162" s="4"/>
      <c r="AWN162" s="4"/>
      <c r="AWO162" s="4"/>
      <c r="AWP162" s="4"/>
      <c r="AWQ162" s="4"/>
      <c r="AWR162" s="4"/>
      <c r="AWS162" s="4"/>
      <c r="AWT162" s="4"/>
      <c r="AWU162" s="4"/>
      <c r="AWV162" s="4"/>
      <c r="AWW162" s="4"/>
      <c r="AWX162" s="4"/>
      <c r="AWY162" s="4"/>
      <c r="AWZ162" s="4"/>
      <c r="AXA162" s="4"/>
      <c r="AXB162" s="4"/>
      <c r="AXC162" s="4"/>
      <c r="AXD162" s="4"/>
      <c r="AXE162" s="4"/>
      <c r="AXF162" s="4"/>
      <c r="AXG162" s="4"/>
      <c r="AXH162" s="4"/>
      <c r="AXI162" s="4"/>
      <c r="AXJ162" s="4"/>
      <c r="AXK162" s="4"/>
      <c r="AXL162" s="4"/>
      <c r="AXM162" s="4"/>
      <c r="AXN162" s="4"/>
      <c r="AXO162" s="4"/>
      <c r="AXP162" s="4"/>
      <c r="AXQ162" s="4"/>
      <c r="AXR162" s="4"/>
      <c r="AXS162" s="4"/>
      <c r="AXT162" s="4"/>
      <c r="AXU162" s="4"/>
      <c r="AXV162" s="4"/>
      <c r="AXW162" s="4"/>
      <c r="AXX162" s="4"/>
      <c r="AXY162" s="4"/>
      <c r="AXZ162" s="4"/>
      <c r="AYA162" s="4"/>
      <c r="AYB162" s="4"/>
      <c r="AYC162" s="4"/>
      <c r="AYD162" s="4"/>
      <c r="AYE162" s="4"/>
      <c r="AYF162" s="4"/>
      <c r="AYG162" s="4"/>
      <c r="AYH162" s="4"/>
      <c r="AYI162" s="4"/>
      <c r="AYJ162" s="4"/>
      <c r="AYK162" s="4"/>
      <c r="AYL162" s="4"/>
      <c r="AYM162" s="4"/>
      <c r="AYN162" s="4"/>
      <c r="AYO162" s="4"/>
      <c r="AYP162" s="4"/>
      <c r="AYQ162" s="4"/>
      <c r="AYR162" s="4"/>
      <c r="AYS162" s="4"/>
      <c r="AYT162" s="4"/>
      <c r="AYU162" s="4"/>
      <c r="AYV162" s="4"/>
      <c r="AYW162" s="4"/>
      <c r="AYX162" s="4"/>
      <c r="AYY162" s="4"/>
      <c r="AYZ162" s="4"/>
      <c r="AZA162" s="4"/>
      <c r="AZB162" s="4"/>
      <c r="AZC162" s="4"/>
      <c r="AZD162" s="4"/>
      <c r="AZE162" s="4"/>
      <c r="AZF162" s="4"/>
      <c r="AZG162" s="4"/>
      <c r="AZH162" s="4"/>
      <c r="AZI162" s="4"/>
      <c r="AZJ162" s="4"/>
      <c r="AZK162" s="4"/>
      <c r="AZL162" s="4"/>
      <c r="AZM162" s="4"/>
      <c r="AZN162" s="4"/>
      <c r="AZO162" s="4"/>
      <c r="AZP162" s="4"/>
      <c r="AZQ162" s="4"/>
      <c r="AZR162" s="4"/>
      <c r="AZS162" s="4"/>
      <c r="AZT162" s="4"/>
      <c r="AZU162" s="4"/>
      <c r="AZV162" s="4"/>
      <c r="AZW162" s="4"/>
      <c r="AZX162" s="4"/>
      <c r="AZY162" s="4"/>
      <c r="AZZ162" s="4"/>
      <c r="BAA162" s="4"/>
      <c r="BAB162" s="4"/>
      <c r="BAC162" s="4"/>
      <c r="BAD162" s="4"/>
      <c r="BAE162" s="4"/>
      <c r="BAF162" s="4"/>
      <c r="BAG162" s="4"/>
      <c r="BAH162" s="4"/>
      <c r="BAI162" s="4"/>
      <c r="BAJ162" s="4"/>
      <c r="BAK162" s="4"/>
      <c r="BAL162" s="4"/>
      <c r="BAM162" s="4"/>
      <c r="BAN162" s="4"/>
      <c r="BAO162" s="4"/>
      <c r="BAP162" s="4"/>
      <c r="BAQ162" s="4"/>
      <c r="BAR162" s="4"/>
      <c r="BAS162" s="4"/>
      <c r="BAT162" s="4"/>
      <c r="BAU162" s="4"/>
      <c r="BAV162" s="4"/>
      <c r="BAW162" s="4"/>
      <c r="BAX162" s="4"/>
      <c r="BAY162" s="4"/>
      <c r="BAZ162" s="4"/>
      <c r="BBA162" s="4"/>
      <c r="BBB162" s="4"/>
      <c r="BBC162" s="4"/>
      <c r="BBD162" s="4"/>
      <c r="BBE162" s="4"/>
      <c r="BBF162" s="4"/>
      <c r="BBG162" s="4"/>
      <c r="BBH162" s="4"/>
      <c r="BBI162" s="4"/>
      <c r="BBJ162" s="4"/>
      <c r="BBK162" s="4"/>
      <c r="BBL162" s="4"/>
      <c r="BBM162" s="4"/>
      <c r="BBN162" s="4"/>
      <c r="BBO162" s="4"/>
      <c r="BBP162" s="4"/>
      <c r="BBQ162" s="4"/>
      <c r="BBR162" s="4"/>
      <c r="BBS162" s="4"/>
      <c r="BBT162" s="4"/>
      <c r="BBU162" s="4"/>
      <c r="BBV162" s="4"/>
      <c r="BBW162" s="4"/>
      <c r="BBX162" s="4"/>
      <c r="BBY162" s="4"/>
      <c r="BBZ162" s="4"/>
      <c r="BCA162" s="4"/>
      <c r="BCB162" s="4"/>
      <c r="BCC162" s="4"/>
      <c r="BCD162" s="4"/>
      <c r="BCE162" s="4"/>
      <c r="BCF162" s="4"/>
      <c r="BCG162" s="4"/>
      <c r="BCH162" s="4"/>
      <c r="BCI162" s="4"/>
      <c r="BCJ162" s="4"/>
      <c r="BCK162" s="4"/>
      <c r="BCL162" s="4"/>
      <c r="BCM162" s="4"/>
      <c r="BCN162" s="4"/>
      <c r="BCO162" s="4"/>
      <c r="BCP162" s="4"/>
      <c r="BCQ162" s="4"/>
      <c r="BCR162" s="4"/>
      <c r="BCS162" s="4"/>
      <c r="BCT162" s="4"/>
      <c r="BCU162" s="4"/>
      <c r="BCV162" s="4"/>
      <c r="BCW162" s="4"/>
      <c r="BCX162" s="4"/>
      <c r="BCY162" s="4"/>
      <c r="BCZ162" s="4"/>
      <c r="BDA162" s="4"/>
      <c r="BDB162" s="4"/>
      <c r="BDC162" s="4"/>
      <c r="BDD162" s="4"/>
      <c r="BDE162" s="4"/>
      <c r="BDF162" s="4"/>
      <c r="BDG162" s="4"/>
      <c r="BDH162" s="4"/>
      <c r="BDI162" s="4"/>
      <c r="BDJ162" s="4"/>
      <c r="BDK162" s="4"/>
      <c r="BDL162" s="4"/>
      <c r="BDM162" s="4"/>
      <c r="BDN162" s="4"/>
      <c r="BDO162" s="4"/>
      <c r="BDP162" s="4"/>
      <c r="BDQ162" s="4"/>
      <c r="BDR162" s="4"/>
      <c r="BDS162" s="4"/>
      <c r="BDT162" s="4"/>
      <c r="BDU162" s="4"/>
      <c r="BDV162" s="4"/>
      <c r="BDW162" s="4"/>
      <c r="BDX162" s="4"/>
      <c r="BDY162" s="4"/>
      <c r="BDZ162" s="4"/>
      <c r="BEA162" s="4"/>
      <c r="BEB162" s="4"/>
      <c r="BEC162" s="4"/>
      <c r="BED162" s="4"/>
      <c r="BEE162" s="4"/>
      <c r="BEF162" s="4"/>
      <c r="BEG162" s="4"/>
      <c r="BEH162" s="4"/>
      <c r="BEI162" s="4"/>
      <c r="BEJ162" s="4"/>
      <c r="BEK162" s="4"/>
      <c r="BEL162" s="4"/>
      <c r="BEM162" s="4"/>
      <c r="BEN162" s="4"/>
      <c r="BEO162" s="4"/>
      <c r="BEP162" s="4"/>
      <c r="BEQ162" s="4"/>
      <c r="BER162" s="4"/>
      <c r="BES162" s="4"/>
      <c r="BET162" s="4"/>
      <c r="BEU162" s="4"/>
      <c r="BEV162" s="4"/>
      <c r="BEW162" s="4"/>
      <c r="BEX162" s="4"/>
      <c r="BEY162" s="4"/>
      <c r="BEZ162" s="4"/>
      <c r="BFA162" s="4"/>
      <c r="BFB162" s="4"/>
      <c r="BFC162" s="4"/>
      <c r="BFD162" s="4"/>
      <c r="BFE162" s="4"/>
      <c r="BFF162" s="4"/>
      <c r="BFG162" s="4"/>
      <c r="BFH162" s="4"/>
      <c r="BFI162" s="4"/>
      <c r="BFJ162" s="4"/>
      <c r="BFK162" s="4"/>
      <c r="BFL162" s="4"/>
      <c r="BFM162" s="4"/>
      <c r="BFN162" s="4"/>
      <c r="BFO162" s="4"/>
      <c r="BFP162" s="4"/>
      <c r="BFQ162" s="4"/>
      <c r="BFR162" s="4"/>
      <c r="BFS162" s="4"/>
      <c r="BFT162" s="4"/>
      <c r="BFU162" s="4"/>
      <c r="BFV162" s="4"/>
      <c r="BFW162" s="4"/>
      <c r="BFX162" s="4"/>
      <c r="BFY162" s="4"/>
      <c r="BFZ162" s="4"/>
      <c r="BGA162" s="4"/>
      <c r="BGB162" s="4"/>
      <c r="BGC162" s="4"/>
      <c r="BGD162" s="4"/>
      <c r="BGE162" s="4"/>
      <c r="BGF162" s="4"/>
      <c r="BGG162" s="4"/>
      <c r="BGH162" s="4"/>
      <c r="BGI162" s="4"/>
      <c r="BGJ162" s="4"/>
      <c r="BGK162" s="4"/>
      <c r="BGL162" s="4"/>
      <c r="BGM162" s="4"/>
      <c r="BGN162" s="4"/>
      <c r="BGO162" s="4"/>
      <c r="BGP162" s="4"/>
      <c r="BGQ162" s="4"/>
      <c r="BGR162" s="4"/>
      <c r="BGS162" s="4"/>
      <c r="BGT162" s="4"/>
      <c r="BGU162" s="4"/>
      <c r="BGV162" s="4"/>
      <c r="BGW162" s="4"/>
      <c r="BGX162" s="4"/>
      <c r="BGY162" s="4"/>
      <c r="BGZ162" s="4"/>
      <c r="BHA162" s="4"/>
      <c r="BHB162" s="4"/>
      <c r="BHC162" s="4"/>
      <c r="BHD162" s="4"/>
      <c r="BHE162" s="4"/>
      <c r="BHF162" s="4"/>
      <c r="BHG162" s="4"/>
      <c r="BHH162" s="4"/>
      <c r="BHI162" s="4"/>
      <c r="BHJ162" s="4"/>
      <c r="BHK162" s="4"/>
      <c r="BHL162" s="4"/>
      <c r="BHM162" s="4"/>
      <c r="BHN162" s="4"/>
      <c r="BHO162" s="4"/>
      <c r="BHP162" s="4"/>
      <c r="BHQ162" s="4"/>
      <c r="BHR162" s="4"/>
      <c r="BHS162" s="4"/>
      <c r="BHT162" s="4"/>
      <c r="BHU162" s="4"/>
      <c r="BHV162" s="4"/>
      <c r="BHW162" s="4"/>
      <c r="BHX162" s="4"/>
      <c r="BHY162" s="4"/>
      <c r="BHZ162" s="4"/>
      <c r="BIA162" s="4"/>
      <c r="BIB162" s="4"/>
      <c r="BIC162" s="4"/>
      <c r="BID162" s="4"/>
      <c r="BIE162" s="4"/>
      <c r="BIF162" s="4"/>
      <c r="BIG162" s="4"/>
      <c r="BIH162" s="4"/>
      <c r="BII162" s="4"/>
      <c r="BIJ162" s="4"/>
      <c r="BIK162" s="4"/>
      <c r="BIL162" s="4"/>
      <c r="BIM162" s="4"/>
      <c r="BIN162" s="4"/>
      <c r="BIO162" s="4"/>
      <c r="BIP162" s="4"/>
      <c r="BIQ162" s="4"/>
      <c r="BIR162" s="4"/>
      <c r="BIS162" s="4"/>
      <c r="BIT162" s="4"/>
      <c r="BIU162" s="4"/>
      <c r="BIV162" s="4"/>
      <c r="BIW162" s="4"/>
      <c r="BIX162" s="4"/>
      <c r="BIY162" s="4"/>
      <c r="BIZ162" s="4"/>
      <c r="BJA162" s="4"/>
      <c r="BJB162" s="4"/>
      <c r="BJC162" s="4"/>
      <c r="BJD162" s="4"/>
      <c r="BJE162" s="4"/>
      <c r="BJF162" s="4"/>
      <c r="BJG162" s="4"/>
      <c r="BJH162" s="4"/>
      <c r="BJI162" s="4"/>
      <c r="BJJ162" s="4"/>
      <c r="BJK162" s="4"/>
      <c r="BJL162" s="4"/>
      <c r="BJM162" s="4"/>
      <c r="BJN162" s="4"/>
      <c r="BJO162" s="4"/>
      <c r="BJP162" s="4"/>
      <c r="BJQ162" s="4"/>
      <c r="BJR162" s="4"/>
      <c r="BJS162" s="4"/>
      <c r="BJT162" s="4"/>
      <c r="BJU162" s="4"/>
      <c r="BJV162" s="4"/>
      <c r="BJW162" s="4"/>
      <c r="BJX162" s="4"/>
      <c r="BJY162" s="4"/>
      <c r="BJZ162" s="4"/>
      <c r="BKA162" s="4"/>
      <c r="BKB162" s="4"/>
      <c r="BKC162" s="4"/>
      <c r="BKD162" s="4"/>
      <c r="BKE162" s="4"/>
      <c r="BKF162" s="4"/>
      <c r="BKG162" s="4"/>
      <c r="BKH162" s="4"/>
      <c r="BKI162" s="4"/>
      <c r="BKJ162" s="4"/>
      <c r="BKK162" s="4"/>
      <c r="BKL162" s="4"/>
      <c r="BKM162" s="4"/>
      <c r="BKN162" s="4"/>
      <c r="BKO162" s="4"/>
      <c r="BKP162" s="4"/>
      <c r="BKQ162" s="4"/>
      <c r="BKR162" s="4"/>
      <c r="BKS162" s="4"/>
      <c r="BKT162" s="4"/>
      <c r="BKU162" s="4"/>
      <c r="BKV162" s="4"/>
      <c r="BKW162" s="4"/>
      <c r="BKX162" s="4"/>
      <c r="BKY162" s="4"/>
      <c r="BKZ162" s="4"/>
      <c r="BLA162" s="4"/>
      <c r="BLB162" s="4"/>
      <c r="BLC162" s="4"/>
      <c r="BLD162" s="4"/>
      <c r="BLE162" s="4"/>
      <c r="BLF162" s="4"/>
      <c r="BLG162" s="4"/>
      <c r="BLH162" s="4"/>
      <c r="BLI162" s="4"/>
      <c r="BLJ162" s="4"/>
      <c r="BLK162" s="4"/>
      <c r="BLL162" s="4"/>
      <c r="BLM162" s="4"/>
      <c r="BLN162" s="4"/>
      <c r="BLO162" s="4"/>
      <c r="BLP162" s="4"/>
      <c r="BLQ162" s="4"/>
      <c r="BLR162" s="4"/>
      <c r="BLS162" s="4"/>
      <c r="BLT162" s="4"/>
      <c r="BLU162" s="4"/>
      <c r="BLV162" s="4"/>
      <c r="BLW162" s="4"/>
      <c r="BLX162" s="4"/>
      <c r="BLY162" s="4"/>
      <c r="BLZ162" s="4"/>
      <c r="BMA162" s="4"/>
      <c r="BMB162" s="4"/>
      <c r="BMC162" s="4"/>
      <c r="BMD162" s="4"/>
      <c r="BME162" s="4"/>
      <c r="BMF162" s="4"/>
      <c r="BMG162" s="4"/>
      <c r="BMH162" s="4"/>
      <c r="BMI162" s="4"/>
      <c r="BMJ162" s="4"/>
      <c r="BMK162" s="4"/>
      <c r="BML162" s="4"/>
      <c r="BMM162" s="4"/>
      <c r="BMN162" s="4"/>
      <c r="BMO162" s="4"/>
      <c r="BMP162" s="4"/>
      <c r="BMQ162" s="4"/>
      <c r="BMR162" s="4"/>
      <c r="BMS162" s="4"/>
      <c r="BMT162" s="4"/>
      <c r="BMU162" s="4"/>
      <c r="BMV162" s="4"/>
      <c r="BMW162" s="4"/>
      <c r="BMX162" s="4"/>
      <c r="BMY162" s="4"/>
      <c r="BMZ162" s="4"/>
      <c r="BNA162" s="4"/>
      <c r="BNB162" s="4"/>
      <c r="BNC162" s="4"/>
      <c r="BND162" s="4"/>
      <c r="BNE162" s="4"/>
      <c r="BNF162" s="4"/>
      <c r="BNG162" s="4"/>
      <c r="BNH162" s="4"/>
      <c r="BNI162" s="4"/>
      <c r="BNJ162" s="4"/>
      <c r="BNK162" s="4"/>
      <c r="BNL162" s="4"/>
      <c r="BNM162" s="4"/>
      <c r="BNN162" s="4"/>
      <c r="BNO162" s="4"/>
      <c r="BNP162" s="4"/>
      <c r="BNQ162" s="4"/>
      <c r="BNR162" s="4"/>
      <c r="BNS162" s="4"/>
      <c r="BNT162" s="4"/>
      <c r="BNU162" s="4"/>
      <c r="BNV162" s="4"/>
      <c r="BNW162" s="4"/>
      <c r="BNX162" s="4"/>
      <c r="BNY162" s="4"/>
      <c r="BNZ162" s="4"/>
      <c r="BOA162" s="4"/>
      <c r="BOB162" s="4"/>
      <c r="BOC162" s="4"/>
      <c r="BOD162" s="4"/>
      <c r="BOE162" s="4"/>
      <c r="BOF162" s="4"/>
      <c r="BOG162" s="4"/>
      <c r="BOH162" s="4"/>
      <c r="BOI162" s="4"/>
      <c r="BOJ162" s="4"/>
      <c r="BOK162" s="4"/>
      <c r="BOL162" s="4"/>
      <c r="BOM162" s="4"/>
      <c r="BON162" s="4"/>
      <c r="BOO162" s="4"/>
      <c r="BOP162" s="4"/>
      <c r="BOQ162" s="4"/>
      <c r="BOR162" s="4"/>
      <c r="BOS162" s="4"/>
      <c r="BOT162" s="4"/>
      <c r="BOU162" s="4"/>
      <c r="BOV162" s="4"/>
      <c r="BOW162" s="4"/>
      <c r="BOX162" s="4"/>
      <c r="BOY162" s="4"/>
      <c r="BOZ162" s="4"/>
      <c r="BPA162" s="4"/>
      <c r="BPB162" s="4"/>
      <c r="BPC162" s="4"/>
      <c r="BPD162" s="4"/>
      <c r="BPE162" s="4"/>
      <c r="BPF162" s="4"/>
      <c r="BPG162" s="4"/>
      <c r="BPH162" s="4"/>
      <c r="BPI162" s="4"/>
      <c r="BPJ162" s="4"/>
      <c r="BPK162" s="4"/>
      <c r="BPL162" s="4"/>
      <c r="BPM162" s="4"/>
      <c r="BPN162" s="4"/>
      <c r="BPO162" s="4"/>
      <c r="BPP162" s="4"/>
      <c r="BPQ162" s="4"/>
      <c r="BPR162" s="4"/>
      <c r="BPS162" s="4"/>
      <c r="BPT162" s="4"/>
      <c r="BPU162" s="4"/>
      <c r="BPV162" s="4"/>
      <c r="BPW162" s="4"/>
      <c r="BPX162" s="4"/>
      <c r="BPY162" s="4"/>
      <c r="BPZ162" s="4"/>
      <c r="BQA162" s="4"/>
      <c r="BQB162" s="4"/>
      <c r="BQC162" s="4"/>
      <c r="BQD162" s="4"/>
      <c r="BQE162" s="4"/>
      <c r="BQF162" s="4"/>
      <c r="BQG162" s="4"/>
      <c r="BQH162" s="4"/>
      <c r="BQI162" s="4"/>
      <c r="BQJ162" s="4"/>
      <c r="BQK162" s="4"/>
      <c r="BQL162" s="4"/>
      <c r="BQM162" s="4"/>
      <c r="BQN162" s="4"/>
      <c r="BQO162" s="4"/>
      <c r="BQP162" s="4"/>
      <c r="BQQ162" s="4"/>
      <c r="BQR162" s="4"/>
      <c r="BQS162" s="4"/>
      <c r="BQT162" s="4"/>
      <c r="BQU162" s="4"/>
      <c r="BQV162" s="4"/>
      <c r="BQW162" s="4"/>
      <c r="BQX162" s="4"/>
      <c r="BQY162" s="4"/>
      <c r="BQZ162" s="4"/>
      <c r="BRA162" s="4"/>
      <c r="BRB162" s="4"/>
      <c r="BRC162" s="4"/>
      <c r="BRD162" s="4"/>
      <c r="BRE162" s="4"/>
      <c r="BRF162" s="4"/>
      <c r="BRG162" s="4"/>
      <c r="BRH162" s="4"/>
      <c r="BRI162" s="4"/>
      <c r="BRJ162" s="4"/>
      <c r="BRK162" s="4"/>
      <c r="BRL162" s="4"/>
      <c r="BRM162" s="4"/>
      <c r="BRN162" s="4"/>
      <c r="BRO162" s="4"/>
      <c r="BRP162" s="4"/>
      <c r="BRQ162" s="4"/>
      <c r="BRR162" s="4"/>
      <c r="BRS162" s="4"/>
      <c r="BRT162" s="4"/>
      <c r="BRU162" s="4"/>
      <c r="BRV162" s="4"/>
      <c r="BRW162" s="4"/>
      <c r="BRX162" s="4"/>
      <c r="BRY162" s="4"/>
      <c r="BRZ162" s="4"/>
      <c r="BSA162" s="4"/>
      <c r="BSB162" s="4"/>
      <c r="BSC162" s="4"/>
      <c r="BSD162" s="4"/>
      <c r="BSE162" s="4"/>
      <c r="BSF162" s="4"/>
      <c r="BSG162" s="4"/>
      <c r="BSH162" s="4"/>
      <c r="BSI162" s="4"/>
      <c r="BSJ162" s="4"/>
      <c r="BSK162" s="4"/>
      <c r="BSL162" s="4"/>
      <c r="BSM162" s="4"/>
      <c r="BSN162" s="4"/>
      <c r="BSO162" s="4"/>
      <c r="BSP162" s="4"/>
      <c r="BSQ162" s="4"/>
      <c r="BSR162" s="4"/>
      <c r="BSS162" s="4"/>
      <c r="BST162" s="4"/>
      <c r="BSU162" s="4"/>
      <c r="BSV162" s="4"/>
      <c r="BSW162" s="4"/>
      <c r="BSX162" s="4"/>
      <c r="BSY162" s="4"/>
      <c r="BSZ162" s="4"/>
      <c r="BTA162" s="4"/>
      <c r="BTB162" s="4"/>
      <c r="BTC162" s="4"/>
      <c r="BTD162" s="4"/>
      <c r="BTE162" s="4"/>
      <c r="BTF162" s="4"/>
      <c r="BTG162" s="4"/>
      <c r="BTH162" s="4"/>
      <c r="BTI162" s="4"/>
      <c r="BTJ162" s="4"/>
      <c r="BTK162" s="4"/>
      <c r="BTL162" s="4"/>
      <c r="BTM162" s="4"/>
      <c r="BTN162" s="4"/>
      <c r="BTO162" s="4"/>
      <c r="BTP162" s="4"/>
      <c r="BTQ162" s="4"/>
      <c r="BTR162" s="4"/>
      <c r="BTS162" s="4"/>
      <c r="BTT162" s="4"/>
      <c r="BTU162" s="4"/>
      <c r="BTV162" s="4"/>
      <c r="BTW162" s="4"/>
      <c r="BTX162" s="4"/>
      <c r="BTY162" s="4"/>
      <c r="BTZ162" s="4"/>
      <c r="BUA162" s="4"/>
      <c r="BUB162" s="4"/>
      <c r="BUC162" s="4"/>
      <c r="BUD162" s="4"/>
      <c r="BUE162" s="4"/>
      <c r="BUF162" s="4"/>
      <c r="BUG162" s="4"/>
      <c r="BUH162" s="4"/>
      <c r="BUI162" s="4"/>
      <c r="BUJ162" s="4"/>
      <c r="BUK162" s="4"/>
      <c r="BUL162" s="4"/>
      <c r="BUM162" s="4"/>
      <c r="BUN162" s="4"/>
      <c r="BUO162" s="4"/>
      <c r="BUP162" s="4"/>
      <c r="BUQ162" s="4"/>
      <c r="BUR162" s="4"/>
      <c r="BUS162" s="4"/>
      <c r="BUT162" s="4"/>
      <c r="BUU162" s="4"/>
      <c r="BUV162" s="4"/>
      <c r="BUW162" s="4"/>
      <c r="BUX162" s="4"/>
      <c r="BUY162" s="4"/>
      <c r="BUZ162" s="4"/>
      <c r="BVA162" s="4"/>
      <c r="BVB162" s="4"/>
      <c r="BVC162" s="4"/>
      <c r="BVD162" s="4"/>
      <c r="BVE162" s="4"/>
      <c r="BVF162" s="4"/>
      <c r="BVG162" s="4"/>
      <c r="BVH162" s="4"/>
      <c r="BVI162" s="4"/>
      <c r="BVJ162" s="4"/>
      <c r="BVK162" s="4"/>
      <c r="BVL162" s="4"/>
      <c r="BVM162" s="4"/>
      <c r="BVN162" s="4"/>
      <c r="BVO162" s="4"/>
      <c r="BVP162" s="4"/>
      <c r="BVQ162" s="4"/>
      <c r="BVR162" s="4"/>
      <c r="BVS162" s="4"/>
      <c r="BVT162" s="4"/>
      <c r="BVU162" s="4"/>
      <c r="BVV162" s="4"/>
      <c r="BVW162" s="4"/>
      <c r="BVX162" s="4"/>
      <c r="BVY162" s="4"/>
      <c r="BVZ162" s="4"/>
      <c r="BWA162" s="4"/>
      <c r="BWB162" s="4"/>
      <c r="BWC162" s="4"/>
      <c r="BWD162" s="4"/>
      <c r="BWE162" s="4"/>
      <c r="BWF162" s="4"/>
      <c r="BWG162" s="4"/>
      <c r="BWH162" s="4"/>
      <c r="BWI162" s="4"/>
      <c r="BWJ162" s="4"/>
      <c r="BWK162" s="4"/>
      <c r="BWL162" s="4"/>
      <c r="BWM162" s="4"/>
      <c r="BWN162" s="4"/>
      <c r="BWO162" s="4"/>
      <c r="BWP162" s="4"/>
      <c r="BWQ162" s="4"/>
      <c r="BWR162" s="4"/>
      <c r="BWS162" s="4"/>
      <c r="BWT162" s="4"/>
      <c r="BWU162" s="4"/>
      <c r="BWV162" s="4"/>
      <c r="BWW162" s="4"/>
      <c r="BWX162" s="4"/>
      <c r="BWY162" s="4"/>
      <c r="BWZ162" s="4"/>
      <c r="BXA162" s="4"/>
      <c r="BXB162" s="4"/>
      <c r="BXC162" s="4"/>
      <c r="BXD162" s="4"/>
      <c r="BXE162" s="4"/>
      <c r="BXF162" s="4"/>
      <c r="BXG162" s="4"/>
      <c r="BXH162" s="4"/>
      <c r="BXI162" s="4"/>
      <c r="BXJ162" s="4"/>
      <c r="BXK162" s="4"/>
      <c r="BXL162" s="4"/>
      <c r="BXM162" s="4"/>
      <c r="BXN162" s="4"/>
      <c r="BXO162" s="4"/>
      <c r="BXP162" s="4"/>
      <c r="BXQ162" s="4"/>
      <c r="BXR162" s="4"/>
      <c r="BXS162" s="4"/>
      <c r="BXT162" s="4"/>
      <c r="BXU162" s="4"/>
      <c r="BXV162" s="4"/>
      <c r="BXW162" s="4"/>
      <c r="BXX162" s="4"/>
      <c r="BXY162" s="4"/>
      <c r="BXZ162" s="4"/>
      <c r="BYA162" s="4"/>
      <c r="BYB162" s="4"/>
      <c r="BYC162" s="4"/>
      <c r="BYD162" s="4"/>
      <c r="BYE162" s="4"/>
      <c r="BYF162" s="4"/>
      <c r="BYG162" s="4"/>
      <c r="BYH162" s="4"/>
      <c r="BYI162" s="4"/>
      <c r="BYJ162" s="4"/>
      <c r="BYK162" s="4"/>
      <c r="BYL162" s="4"/>
      <c r="BYM162" s="4"/>
      <c r="BYN162" s="4"/>
      <c r="BYO162" s="4"/>
      <c r="BYP162" s="4"/>
      <c r="BYQ162" s="4"/>
      <c r="BYR162" s="4"/>
      <c r="BYS162" s="4"/>
      <c r="BYT162" s="4"/>
      <c r="BYU162" s="4"/>
      <c r="BYV162" s="4"/>
      <c r="BYW162" s="4"/>
      <c r="BYX162" s="4"/>
      <c r="BYY162" s="4"/>
      <c r="BYZ162" s="4"/>
      <c r="BZA162" s="4"/>
      <c r="BZB162" s="4"/>
      <c r="BZC162" s="4"/>
      <c r="BZD162" s="4"/>
      <c r="BZE162" s="4"/>
      <c r="BZF162" s="4"/>
      <c r="BZG162" s="4"/>
      <c r="BZH162" s="4"/>
      <c r="BZI162" s="4"/>
      <c r="BZJ162" s="4"/>
      <c r="BZK162" s="4"/>
      <c r="BZL162" s="4"/>
      <c r="BZM162" s="4"/>
      <c r="BZN162" s="4"/>
      <c r="BZO162" s="4"/>
      <c r="BZP162" s="4"/>
      <c r="BZQ162" s="4"/>
      <c r="BZR162" s="4"/>
      <c r="BZS162" s="4"/>
      <c r="BZT162" s="4"/>
      <c r="BZU162" s="4"/>
      <c r="BZV162" s="4"/>
      <c r="BZW162" s="4"/>
      <c r="BZX162" s="4"/>
      <c r="BZY162" s="4"/>
      <c r="BZZ162" s="4"/>
      <c r="CAA162" s="4"/>
      <c r="CAB162" s="4"/>
      <c r="CAC162" s="4"/>
      <c r="CAD162" s="4"/>
      <c r="CAE162" s="4"/>
      <c r="CAF162" s="4"/>
      <c r="CAG162" s="4"/>
      <c r="CAH162" s="4"/>
      <c r="CAI162" s="4"/>
      <c r="CAJ162" s="4"/>
      <c r="CAK162" s="4"/>
      <c r="CAL162" s="4"/>
      <c r="CAM162" s="4"/>
      <c r="CAN162" s="4"/>
      <c r="CAO162" s="4"/>
      <c r="CAP162" s="4"/>
      <c r="CAQ162" s="4"/>
      <c r="CAR162" s="4"/>
      <c r="CAS162" s="4"/>
      <c r="CAT162" s="4"/>
      <c r="CAU162" s="4"/>
      <c r="CAV162" s="4"/>
      <c r="CAW162" s="4"/>
      <c r="CAX162" s="4"/>
      <c r="CAY162" s="4"/>
      <c r="CAZ162" s="4"/>
      <c r="CBA162" s="4"/>
      <c r="CBB162" s="4"/>
      <c r="CBC162" s="4"/>
      <c r="CBD162" s="4"/>
      <c r="CBE162" s="4"/>
      <c r="CBF162" s="4"/>
      <c r="CBG162" s="4"/>
      <c r="CBH162" s="4"/>
      <c r="CBI162" s="4"/>
      <c r="CBJ162" s="4"/>
      <c r="CBK162" s="4"/>
      <c r="CBL162" s="4"/>
      <c r="CBM162" s="4"/>
      <c r="CBN162" s="4"/>
      <c r="CBO162" s="4"/>
      <c r="CBP162" s="4"/>
      <c r="CBQ162" s="4"/>
      <c r="CBR162" s="4"/>
      <c r="CBS162" s="4"/>
      <c r="CBT162" s="4"/>
      <c r="CBU162" s="4"/>
      <c r="CBV162" s="4"/>
      <c r="CBW162" s="4"/>
      <c r="CBX162" s="4"/>
      <c r="CBY162" s="4"/>
      <c r="CBZ162" s="4"/>
      <c r="CCA162" s="4"/>
      <c r="CCB162" s="4"/>
      <c r="CCC162" s="4"/>
      <c r="CCD162" s="4"/>
      <c r="CCE162" s="4"/>
      <c r="CCF162" s="4"/>
      <c r="CCG162" s="4"/>
      <c r="CCH162" s="4"/>
      <c r="CCI162" s="4"/>
      <c r="CCJ162" s="4"/>
      <c r="CCK162" s="4"/>
      <c r="CCL162" s="4"/>
      <c r="CCM162" s="4"/>
      <c r="CCN162" s="4"/>
      <c r="CCO162" s="4"/>
      <c r="CCP162" s="4"/>
      <c r="CCQ162" s="4"/>
      <c r="CCR162" s="4"/>
      <c r="CCS162" s="4"/>
      <c r="CCT162" s="4"/>
      <c r="CCU162" s="4"/>
      <c r="CCV162" s="4"/>
      <c r="CCW162" s="4"/>
      <c r="CCX162" s="4"/>
      <c r="CCY162" s="4"/>
      <c r="CCZ162" s="4"/>
      <c r="CDA162" s="4"/>
      <c r="CDB162" s="4"/>
      <c r="CDC162" s="4"/>
      <c r="CDD162" s="4"/>
      <c r="CDE162" s="4"/>
      <c r="CDF162" s="4"/>
      <c r="CDG162" s="4"/>
      <c r="CDH162" s="4"/>
      <c r="CDI162" s="4"/>
      <c r="CDJ162" s="4"/>
      <c r="CDK162" s="4"/>
      <c r="CDL162" s="4"/>
      <c r="CDM162" s="4"/>
      <c r="CDN162" s="4"/>
      <c r="CDO162" s="4"/>
      <c r="CDP162" s="4"/>
      <c r="CDQ162" s="4"/>
      <c r="CDR162" s="4"/>
      <c r="CDS162" s="4"/>
      <c r="CDT162" s="4"/>
      <c r="CDU162" s="4"/>
      <c r="CDV162" s="4"/>
      <c r="CDW162" s="4"/>
      <c r="CDX162" s="4"/>
      <c r="CDY162" s="4"/>
      <c r="CDZ162" s="4"/>
      <c r="CEA162" s="4"/>
      <c r="CEB162" s="4"/>
      <c r="CEC162" s="4"/>
      <c r="CED162" s="4"/>
      <c r="CEE162" s="4"/>
      <c r="CEF162" s="4"/>
      <c r="CEG162" s="4"/>
      <c r="CEH162" s="4"/>
      <c r="CEI162" s="4"/>
      <c r="CEJ162" s="4"/>
      <c r="CEK162" s="4"/>
      <c r="CEL162" s="4"/>
      <c r="CEM162" s="4"/>
      <c r="CEN162" s="4"/>
      <c r="CEO162" s="4"/>
      <c r="CEP162" s="4"/>
      <c r="CEQ162" s="4"/>
      <c r="CER162" s="4"/>
      <c r="CES162" s="4"/>
      <c r="CET162" s="4"/>
      <c r="CEU162" s="4"/>
      <c r="CEV162" s="4"/>
      <c r="CEW162" s="4"/>
      <c r="CEX162" s="4"/>
      <c r="CEY162" s="4"/>
      <c r="CEZ162" s="4"/>
      <c r="CFA162" s="4"/>
      <c r="CFB162" s="4"/>
      <c r="CFC162" s="4"/>
      <c r="CFD162" s="4"/>
      <c r="CFE162" s="4"/>
      <c r="CFF162" s="4"/>
      <c r="CFG162" s="4"/>
      <c r="CFH162" s="4"/>
      <c r="CFI162" s="4"/>
      <c r="CFJ162" s="4"/>
      <c r="CFK162" s="4"/>
      <c r="CFL162" s="4"/>
      <c r="CFM162" s="4"/>
      <c r="CFN162" s="4"/>
      <c r="CFO162" s="4"/>
      <c r="CFP162" s="4"/>
      <c r="CFQ162" s="4"/>
      <c r="CFR162" s="4"/>
      <c r="CFS162" s="4"/>
      <c r="CFT162" s="4"/>
      <c r="CFU162" s="4"/>
      <c r="CFV162" s="4"/>
      <c r="CFW162" s="4"/>
      <c r="CFX162" s="4"/>
      <c r="CFY162" s="4"/>
      <c r="CFZ162" s="4"/>
      <c r="CGA162" s="4"/>
      <c r="CGB162" s="4"/>
      <c r="CGC162" s="4"/>
      <c r="CGD162" s="4"/>
      <c r="CGE162" s="4"/>
      <c r="CGF162" s="4"/>
      <c r="CGG162" s="4"/>
      <c r="CGH162" s="4"/>
      <c r="CGI162" s="4"/>
      <c r="CGJ162" s="4"/>
      <c r="CGK162" s="4"/>
      <c r="CGL162" s="4"/>
      <c r="CGM162" s="4"/>
      <c r="CGN162" s="4"/>
      <c r="CGO162" s="4"/>
      <c r="CGP162" s="4"/>
      <c r="CGQ162" s="4"/>
      <c r="CGR162" s="4"/>
      <c r="CGS162" s="4"/>
      <c r="CGT162" s="4"/>
      <c r="CGU162" s="4"/>
      <c r="CGV162" s="4"/>
      <c r="CGW162" s="4"/>
      <c r="CGX162" s="4"/>
      <c r="CGY162" s="4"/>
      <c r="CGZ162" s="4"/>
      <c r="CHA162" s="4"/>
      <c r="CHB162" s="4"/>
      <c r="CHC162" s="4"/>
      <c r="CHD162" s="4"/>
      <c r="CHE162" s="4"/>
      <c r="CHF162" s="4"/>
      <c r="CHG162" s="4"/>
      <c r="CHH162" s="4"/>
      <c r="CHI162" s="4"/>
      <c r="CHJ162" s="4"/>
      <c r="CHK162" s="4"/>
      <c r="CHL162" s="4"/>
      <c r="CHM162" s="4"/>
      <c r="CHN162" s="4"/>
      <c r="CHO162" s="4"/>
      <c r="CHP162" s="4"/>
      <c r="CHQ162" s="4"/>
      <c r="CHR162" s="4"/>
      <c r="CHS162" s="4"/>
      <c r="CHT162" s="4"/>
      <c r="CHU162" s="4"/>
      <c r="CHV162" s="4"/>
      <c r="CHW162" s="4"/>
      <c r="CHX162" s="4"/>
      <c r="CHY162" s="4"/>
      <c r="CHZ162" s="4"/>
      <c r="CIA162" s="4"/>
      <c r="CIB162" s="4"/>
      <c r="CIC162" s="4"/>
      <c r="CID162" s="4"/>
      <c r="CIE162" s="4"/>
      <c r="CIF162" s="4"/>
      <c r="CIG162" s="4"/>
      <c r="CIH162" s="4"/>
      <c r="CII162" s="4"/>
      <c r="CIJ162" s="4"/>
      <c r="CIK162" s="4"/>
      <c r="CIL162" s="4"/>
      <c r="CIM162" s="4"/>
      <c r="CIN162" s="4"/>
      <c r="CIO162" s="4"/>
      <c r="CIP162" s="4"/>
      <c r="CIQ162" s="4"/>
      <c r="CIR162" s="4"/>
      <c r="CIS162" s="4"/>
      <c r="CIT162" s="4"/>
      <c r="CIU162" s="4"/>
      <c r="CIV162" s="4"/>
      <c r="CIW162" s="4"/>
      <c r="CIX162" s="4"/>
      <c r="CIY162" s="4"/>
      <c r="CIZ162" s="4"/>
      <c r="CJA162" s="4"/>
      <c r="CJB162" s="4"/>
      <c r="CJC162" s="4"/>
      <c r="CJD162" s="4"/>
      <c r="CJE162" s="4"/>
      <c r="CJF162" s="4"/>
      <c r="CJG162" s="4"/>
      <c r="CJH162" s="4"/>
      <c r="CJI162" s="4"/>
      <c r="CJJ162" s="4"/>
      <c r="CJK162" s="4"/>
      <c r="CJL162" s="4"/>
      <c r="CJM162" s="4"/>
      <c r="CJN162" s="4"/>
      <c r="CJO162" s="4"/>
      <c r="CJP162" s="4"/>
      <c r="CJQ162" s="4"/>
      <c r="CJR162" s="4"/>
      <c r="CJS162" s="4"/>
      <c r="CJT162" s="4"/>
      <c r="CJU162" s="4"/>
      <c r="CJV162" s="4"/>
      <c r="CJW162" s="4"/>
      <c r="CJX162" s="4"/>
      <c r="CJY162" s="4"/>
      <c r="CJZ162" s="4"/>
      <c r="CKA162" s="4"/>
      <c r="CKB162" s="4"/>
      <c r="CKC162" s="4"/>
      <c r="CKD162" s="4"/>
      <c r="CKE162" s="4"/>
      <c r="CKF162" s="4"/>
      <c r="CKG162" s="4"/>
      <c r="CKH162" s="4"/>
      <c r="CKI162" s="4"/>
      <c r="CKJ162" s="4"/>
      <c r="CKK162" s="4"/>
      <c r="CKL162" s="4"/>
      <c r="CKM162" s="4"/>
      <c r="CKN162" s="4"/>
      <c r="CKO162" s="4"/>
      <c r="CKP162" s="4"/>
      <c r="CKQ162" s="4"/>
      <c r="CKR162" s="4"/>
      <c r="CKS162" s="4"/>
      <c r="CKT162" s="4"/>
      <c r="CKU162" s="4"/>
      <c r="CKV162" s="4"/>
      <c r="CKW162" s="4"/>
      <c r="CKX162" s="4"/>
      <c r="CKY162" s="4"/>
      <c r="CKZ162" s="4"/>
      <c r="CLA162" s="4"/>
      <c r="CLB162" s="4"/>
      <c r="CLC162" s="4"/>
      <c r="CLD162" s="4"/>
      <c r="CLE162" s="4"/>
      <c r="CLF162" s="4"/>
      <c r="CLG162" s="4"/>
      <c r="CLH162" s="4"/>
      <c r="CLI162" s="4"/>
      <c r="CLJ162" s="4"/>
      <c r="CLK162" s="4"/>
      <c r="CLL162" s="4"/>
      <c r="CLM162" s="4"/>
      <c r="CLN162" s="4"/>
      <c r="CLO162" s="4"/>
      <c r="CLP162" s="4"/>
      <c r="CLQ162" s="4"/>
      <c r="CLR162" s="4"/>
      <c r="CLS162" s="4"/>
      <c r="CLT162" s="4"/>
      <c r="CLU162" s="4"/>
      <c r="CLV162" s="4"/>
      <c r="CLW162" s="4"/>
      <c r="CLX162" s="4"/>
      <c r="CLY162" s="4"/>
      <c r="CLZ162" s="4"/>
      <c r="CMA162" s="4"/>
      <c r="CMB162" s="4"/>
      <c r="CMC162" s="4"/>
      <c r="CMD162" s="4"/>
      <c r="CME162" s="4"/>
      <c r="CMF162" s="4"/>
      <c r="CMG162" s="4"/>
      <c r="CMH162" s="4"/>
      <c r="CMI162" s="4"/>
      <c r="CMJ162" s="4"/>
      <c r="CMK162" s="4"/>
      <c r="CML162" s="4"/>
      <c r="CMM162" s="4"/>
      <c r="CMN162" s="4"/>
      <c r="CMO162" s="4"/>
      <c r="CMP162" s="4"/>
      <c r="CMQ162" s="4"/>
      <c r="CMR162" s="4"/>
      <c r="CMS162" s="4"/>
      <c r="CMT162" s="4"/>
      <c r="CMU162" s="4"/>
      <c r="CMV162" s="4"/>
      <c r="CMW162" s="4"/>
      <c r="CMX162" s="4"/>
      <c r="CMY162" s="4"/>
      <c r="CMZ162" s="4"/>
      <c r="CNA162" s="4"/>
      <c r="CNB162" s="4"/>
      <c r="CNC162" s="4"/>
      <c r="CND162" s="4"/>
      <c r="CNE162" s="4"/>
      <c r="CNF162" s="4"/>
      <c r="CNG162" s="4"/>
      <c r="CNH162" s="4"/>
      <c r="CNI162" s="4"/>
      <c r="CNJ162" s="4"/>
      <c r="CNK162" s="4"/>
      <c r="CNL162" s="4"/>
      <c r="CNM162" s="4"/>
      <c r="CNN162" s="4"/>
      <c r="CNO162" s="4"/>
      <c r="CNP162" s="4"/>
      <c r="CNQ162" s="4"/>
      <c r="CNR162" s="4"/>
      <c r="CNS162" s="4"/>
      <c r="CNT162" s="4"/>
      <c r="CNU162" s="4"/>
      <c r="CNV162" s="4"/>
      <c r="CNW162" s="4"/>
      <c r="CNX162" s="4"/>
      <c r="CNY162" s="4"/>
      <c r="CNZ162" s="4"/>
      <c r="COA162" s="4"/>
      <c r="COB162" s="4"/>
      <c r="COC162" s="4"/>
      <c r="COD162" s="4"/>
      <c r="COE162" s="4"/>
      <c r="COF162" s="4"/>
      <c r="COG162" s="4"/>
      <c r="COH162" s="4"/>
      <c r="COI162" s="4"/>
      <c r="COJ162" s="4"/>
      <c r="COK162" s="4"/>
      <c r="COL162" s="4"/>
      <c r="COM162" s="4"/>
      <c r="CON162" s="4"/>
      <c r="COO162" s="4"/>
      <c r="COP162" s="4"/>
      <c r="COQ162" s="4"/>
      <c r="COR162" s="4"/>
      <c r="COS162" s="4"/>
      <c r="COT162" s="4"/>
      <c r="COU162" s="4"/>
      <c r="COV162" s="4"/>
      <c r="COW162" s="4"/>
      <c r="COX162" s="4"/>
      <c r="COY162" s="4"/>
      <c r="COZ162" s="4"/>
      <c r="CPA162" s="4"/>
      <c r="CPB162" s="4"/>
      <c r="CPC162" s="4"/>
      <c r="CPD162" s="4"/>
      <c r="CPE162" s="4"/>
      <c r="CPF162" s="4"/>
      <c r="CPG162" s="4"/>
      <c r="CPH162" s="4"/>
      <c r="CPI162" s="4"/>
      <c r="CPJ162" s="4"/>
      <c r="CPK162" s="4"/>
      <c r="CPL162" s="4"/>
      <c r="CPM162" s="4"/>
      <c r="CPN162" s="4"/>
      <c r="CPO162" s="4"/>
      <c r="CPP162" s="4"/>
      <c r="CPQ162" s="4"/>
      <c r="CPR162" s="4"/>
      <c r="CPS162" s="4"/>
      <c r="CPT162" s="4"/>
      <c r="CPU162" s="4"/>
      <c r="CPV162" s="4"/>
      <c r="CPW162" s="4"/>
      <c r="CPX162" s="4"/>
      <c r="CPY162" s="4"/>
      <c r="CPZ162" s="4"/>
      <c r="CQA162" s="4"/>
      <c r="CQB162" s="4"/>
      <c r="CQC162" s="4"/>
      <c r="CQD162" s="4"/>
      <c r="CQE162" s="4"/>
      <c r="CQF162" s="4"/>
      <c r="CQG162" s="4"/>
      <c r="CQH162" s="4"/>
      <c r="CQI162" s="4"/>
      <c r="CQJ162" s="4"/>
      <c r="CQK162" s="4"/>
      <c r="CQL162" s="4"/>
      <c r="CQM162" s="4"/>
      <c r="CQN162" s="4"/>
      <c r="CQO162" s="4"/>
      <c r="CQP162" s="4"/>
      <c r="CQQ162" s="4"/>
      <c r="CQR162" s="4"/>
      <c r="CQS162" s="4"/>
      <c r="CQT162" s="4"/>
      <c r="CQU162" s="4"/>
      <c r="CQV162" s="4"/>
      <c r="CQW162" s="4"/>
      <c r="CQX162" s="4"/>
      <c r="CQY162" s="4"/>
      <c r="CQZ162" s="4"/>
      <c r="CRA162" s="4"/>
      <c r="CRB162" s="4"/>
      <c r="CRC162" s="4"/>
      <c r="CRD162" s="4"/>
      <c r="CRE162" s="4"/>
      <c r="CRF162" s="4"/>
      <c r="CRG162" s="4"/>
      <c r="CRH162" s="4"/>
      <c r="CRI162" s="4"/>
      <c r="CRJ162" s="4"/>
      <c r="CRK162" s="4"/>
      <c r="CRL162" s="4"/>
      <c r="CRM162" s="4"/>
      <c r="CRN162" s="4"/>
      <c r="CRO162" s="4"/>
      <c r="CRP162" s="4"/>
      <c r="CRQ162" s="4"/>
      <c r="CRR162" s="4"/>
      <c r="CRS162" s="4"/>
      <c r="CRT162" s="4"/>
      <c r="CRU162" s="4"/>
      <c r="CRV162" s="4"/>
      <c r="CRW162" s="4"/>
      <c r="CRX162" s="4"/>
      <c r="CRY162" s="4"/>
      <c r="CRZ162" s="4"/>
      <c r="CSA162" s="4"/>
      <c r="CSB162" s="4"/>
      <c r="CSC162" s="4"/>
      <c r="CSD162" s="4"/>
      <c r="CSE162" s="4"/>
      <c r="CSF162" s="4"/>
      <c r="CSG162" s="4"/>
      <c r="CSH162" s="4"/>
      <c r="CSI162" s="4"/>
      <c r="CSJ162" s="4"/>
      <c r="CSK162" s="4"/>
      <c r="CSL162" s="4"/>
      <c r="CSM162" s="4"/>
      <c r="CSN162" s="4"/>
      <c r="CSO162" s="4"/>
      <c r="CSP162" s="4"/>
      <c r="CSQ162" s="4"/>
      <c r="CSR162" s="4"/>
      <c r="CSS162" s="4"/>
      <c r="CST162" s="4"/>
      <c r="CSU162" s="4"/>
      <c r="CSV162" s="4"/>
      <c r="CSW162" s="4"/>
      <c r="CSX162" s="4"/>
      <c r="CSY162" s="4"/>
      <c r="CSZ162" s="4"/>
      <c r="CTA162" s="4"/>
      <c r="CTB162" s="4"/>
      <c r="CTC162" s="4"/>
      <c r="CTD162" s="4"/>
      <c r="CTE162" s="4"/>
      <c r="CTF162" s="4"/>
      <c r="CTG162" s="4"/>
      <c r="CTH162" s="4"/>
      <c r="CTI162" s="4"/>
      <c r="CTJ162" s="4"/>
      <c r="CTK162" s="4"/>
      <c r="CTL162" s="4"/>
      <c r="CTM162" s="4"/>
      <c r="CTN162" s="4"/>
      <c r="CTO162" s="4"/>
      <c r="CTP162" s="4"/>
      <c r="CTQ162" s="4"/>
      <c r="CTR162" s="4"/>
      <c r="CTS162" s="4"/>
      <c r="CTT162" s="4"/>
      <c r="CTU162" s="4"/>
      <c r="CTV162" s="4"/>
      <c r="CTW162" s="4"/>
      <c r="CTX162" s="4"/>
      <c r="CTY162" s="4"/>
      <c r="CTZ162" s="4"/>
      <c r="CUA162" s="4"/>
      <c r="CUB162" s="4"/>
      <c r="CUC162" s="4"/>
      <c r="CUD162" s="4"/>
      <c r="CUE162" s="4"/>
      <c r="CUF162" s="4"/>
      <c r="CUG162" s="4"/>
      <c r="CUH162" s="4"/>
      <c r="CUI162" s="4"/>
      <c r="CUJ162" s="4"/>
      <c r="CUK162" s="4"/>
      <c r="CUL162" s="4"/>
      <c r="CUM162" s="4"/>
      <c r="CUN162" s="4"/>
      <c r="CUO162" s="4"/>
      <c r="CUP162" s="4"/>
      <c r="CUQ162" s="4"/>
      <c r="CUR162" s="4"/>
      <c r="CUS162" s="4"/>
      <c r="CUT162" s="4"/>
      <c r="CUU162" s="4"/>
      <c r="CUV162" s="4"/>
      <c r="CUW162" s="4"/>
      <c r="CUX162" s="4"/>
      <c r="CUY162" s="4"/>
      <c r="CUZ162" s="4"/>
      <c r="CVA162" s="4"/>
      <c r="CVB162" s="4"/>
      <c r="CVC162" s="4"/>
      <c r="CVD162" s="4"/>
      <c r="CVE162" s="4"/>
      <c r="CVF162" s="4"/>
      <c r="CVG162" s="4"/>
      <c r="CVH162" s="4"/>
      <c r="CVI162" s="4"/>
      <c r="CVJ162" s="4"/>
      <c r="CVK162" s="4"/>
      <c r="CVL162" s="4"/>
      <c r="CVM162" s="4"/>
      <c r="CVN162" s="4"/>
      <c r="CVO162" s="4"/>
      <c r="CVP162" s="4"/>
      <c r="CVQ162" s="4"/>
      <c r="CVR162" s="4"/>
      <c r="CVS162" s="4"/>
      <c r="CVT162" s="4"/>
      <c r="CVU162" s="4"/>
      <c r="CVV162" s="4"/>
      <c r="CVW162" s="4"/>
      <c r="CVX162" s="4"/>
      <c r="CVY162" s="4"/>
      <c r="CVZ162" s="4"/>
      <c r="CWA162" s="4"/>
      <c r="CWB162" s="4"/>
      <c r="CWC162" s="4"/>
      <c r="CWD162" s="4"/>
      <c r="CWE162" s="4"/>
      <c r="CWF162" s="4"/>
      <c r="CWG162" s="4"/>
      <c r="CWH162" s="4"/>
      <c r="CWI162" s="4"/>
      <c r="CWJ162" s="4"/>
      <c r="CWK162" s="4"/>
      <c r="CWL162" s="4"/>
      <c r="CWM162" s="4"/>
      <c r="CWN162" s="4"/>
      <c r="CWO162" s="4"/>
      <c r="CWP162" s="4"/>
      <c r="CWQ162" s="4"/>
      <c r="CWR162" s="4"/>
      <c r="CWS162" s="4"/>
      <c r="CWT162" s="4"/>
      <c r="CWU162" s="4"/>
      <c r="CWV162" s="4"/>
      <c r="CWW162" s="4"/>
      <c r="CWX162" s="4"/>
      <c r="CWY162" s="4"/>
      <c r="CWZ162" s="4"/>
      <c r="CXA162" s="4"/>
      <c r="CXB162" s="4"/>
      <c r="CXC162" s="4"/>
      <c r="CXD162" s="4"/>
      <c r="CXE162" s="4"/>
      <c r="CXF162" s="4"/>
      <c r="CXG162" s="4"/>
      <c r="CXH162" s="4"/>
      <c r="CXI162" s="4"/>
      <c r="CXJ162" s="4"/>
      <c r="CXK162" s="4"/>
      <c r="CXL162" s="4"/>
      <c r="CXM162" s="4"/>
      <c r="CXN162" s="4"/>
      <c r="CXO162" s="4"/>
      <c r="CXP162" s="4"/>
      <c r="CXQ162" s="4"/>
      <c r="CXR162" s="4"/>
      <c r="CXS162" s="4"/>
      <c r="CXT162" s="4"/>
      <c r="CXU162" s="4"/>
      <c r="CXV162" s="4"/>
      <c r="CXW162" s="4"/>
      <c r="CXX162" s="4"/>
      <c r="CXY162" s="4"/>
      <c r="CXZ162" s="4"/>
      <c r="CYA162" s="4"/>
      <c r="CYB162" s="4"/>
      <c r="CYC162" s="4"/>
      <c r="CYD162" s="4"/>
      <c r="CYE162" s="4"/>
      <c r="CYF162" s="4"/>
      <c r="CYG162" s="4"/>
      <c r="CYH162" s="4"/>
      <c r="CYI162" s="4"/>
      <c r="CYJ162" s="4"/>
      <c r="CYK162" s="4"/>
      <c r="CYL162" s="4"/>
      <c r="CYM162" s="4"/>
      <c r="CYN162" s="4"/>
      <c r="CYO162" s="4"/>
      <c r="CYP162" s="4"/>
      <c r="CYQ162" s="4"/>
      <c r="CYR162" s="4"/>
      <c r="CYS162" s="4"/>
      <c r="CYT162" s="4"/>
      <c r="CYU162" s="4"/>
      <c r="CYV162" s="4"/>
      <c r="CYW162" s="4"/>
      <c r="CYX162" s="4"/>
      <c r="CYY162" s="4"/>
      <c r="CYZ162" s="4"/>
      <c r="CZA162" s="4"/>
      <c r="CZB162" s="4"/>
      <c r="CZC162" s="4"/>
      <c r="CZD162" s="4"/>
      <c r="CZE162" s="4"/>
      <c r="CZF162" s="4"/>
      <c r="CZG162" s="4"/>
      <c r="CZH162" s="4"/>
      <c r="CZI162" s="4"/>
      <c r="CZJ162" s="4"/>
      <c r="CZK162" s="4"/>
      <c r="CZL162" s="4"/>
      <c r="CZM162" s="4"/>
      <c r="CZN162" s="4"/>
      <c r="CZO162" s="4"/>
      <c r="CZP162" s="4"/>
      <c r="CZQ162" s="4"/>
      <c r="CZR162" s="4"/>
      <c r="CZS162" s="4"/>
      <c r="CZT162" s="4"/>
      <c r="CZU162" s="4"/>
      <c r="CZV162" s="4"/>
      <c r="CZW162" s="4"/>
      <c r="CZX162" s="4"/>
      <c r="CZY162" s="4"/>
      <c r="CZZ162" s="4"/>
      <c r="DAA162" s="4"/>
      <c r="DAB162" s="4"/>
      <c r="DAC162" s="4"/>
      <c r="DAD162" s="4"/>
      <c r="DAE162" s="4"/>
      <c r="DAF162" s="4"/>
      <c r="DAG162" s="4"/>
      <c r="DAH162" s="4"/>
      <c r="DAI162" s="4"/>
      <c r="DAJ162" s="4"/>
      <c r="DAK162" s="4"/>
      <c r="DAL162" s="4"/>
      <c r="DAM162" s="4"/>
      <c r="DAN162" s="4"/>
      <c r="DAO162" s="4"/>
      <c r="DAP162" s="4"/>
      <c r="DAQ162" s="4"/>
      <c r="DAR162" s="4"/>
      <c r="DAS162" s="4"/>
      <c r="DAT162" s="4"/>
      <c r="DAU162" s="4"/>
      <c r="DAV162" s="4"/>
      <c r="DAW162" s="4"/>
      <c r="DAX162" s="4"/>
      <c r="DAY162" s="4"/>
      <c r="DAZ162" s="4"/>
      <c r="DBA162" s="4"/>
      <c r="DBB162" s="4"/>
      <c r="DBC162" s="4"/>
      <c r="DBD162" s="4"/>
      <c r="DBE162" s="4"/>
      <c r="DBF162" s="4"/>
      <c r="DBG162" s="4"/>
      <c r="DBH162" s="4"/>
      <c r="DBI162" s="4"/>
      <c r="DBJ162" s="4"/>
      <c r="DBK162" s="4"/>
      <c r="DBL162" s="4"/>
      <c r="DBM162" s="4"/>
      <c r="DBN162" s="4"/>
      <c r="DBO162" s="4"/>
      <c r="DBP162" s="4"/>
      <c r="DBQ162" s="4"/>
      <c r="DBR162" s="4"/>
      <c r="DBS162" s="4"/>
      <c r="DBT162" s="4"/>
      <c r="DBU162" s="4"/>
      <c r="DBV162" s="4"/>
      <c r="DBW162" s="4"/>
      <c r="DBX162" s="4"/>
      <c r="DBY162" s="4"/>
      <c r="DBZ162" s="4"/>
      <c r="DCA162" s="4"/>
      <c r="DCB162" s="4"/>
      <c r="DCC162" s="4"/>
      <c r="DCD162" s="4"/>
      <c r="DCE162" s="4"/>
      <c r="DCF162" s="4"/>
      <c r="DCG162" s="4"/>
      <c r="DCH162" s="4"/>
      <c r="DCI162" s="4"/>
      <c r="DCJ162" s="4"/>
      <c r="DCK162" s="4"/>
      <c r="DCL162" s="4"/>
      <c r="DCM162" s="4"/>
      <c r="DCN162" s="4"/>
      <c r="DCO162" s="4"/>
      <c r="DCP162" s="4"/>
      <c r="DCQ162" s="4"/>
      <c r="DCR162" s="4"/>
      <c r="DCS162" s="4"/>
      <c r="DCT162" s="4"/>
      <c r="DCU162" s="4"/>
      <c r="DCV162" s="4"/>
      <c r="DCW162" s="4"/>
      <c r="DCX162" s="4"/>
      <c r="DCY162" s="4"/>
      <c r="DCZ162" s="4"/>
      <c r="DDA162" s="4"/>
      <c r="DDB162" s="4"/>
      <c r="DDC162" s="4"/>
      <c r="DDD162" s="4"/>
      <c r="DDE162" s="4"/>
      <c r="DDF162" s="4"/>
      <c r="DDG162" s="4"/>
      <c r="DDH162" s="4"/>
      <c r="DDI162" s="4"/>
      <c r="DDJ162" s="4"/>
      <c r="DDK162" s="4"/>
      <c r="DDL162" s="4"/>
      <c r="DDM162" s="4"/>
      <c r="DDN162" s="4"/>
      <c r="DDO162" s="4"/>
      <c r="DDP162" s="4"/>
      <c r="DDQ162" s="4"/>
      <c r="DDR162" s="4"/>
      <c r="DDS162" s="4"/>
      <c r="DDT162" s="4"/>
      <c r="DDU162" s="4"/>
      <c r="DDV162" s="4"/>
      <c r="DDW162" s="4"/>
      <c r="DDX162" s="4"/>
      <c r="DDY162" s="4"/>
      <c r="DDZ162" s="4"/>
      <c r="DEA162" s="4"/>
      <c r="DEB162" s="4"/>
      <c r="DEC162" s="4"/>
      <c r="DED162" s="4"/>
      <c r="DEE162" s="4"/>
      <c r="DEF162" s="4"/>
      <c r="DEG162" s="4"/>
      <c r="DEH162" s="4"/>
      <c r="DEI162" s="4"/>
      <c r="DEJ162" s="4"/>
      <c r="DEK162" s="4"/>
      <c r="DEL162" s="4"/>
      <c r="DEM162" s="4"/>
      <c r="DEN162" s="4"/>
      <c r="DEO162" s="4"/>
      <c r="DEP162" s="4"/>
      <c r="DEQ162" s="4"/>
      <c r="DER162" s="4"/>
      <c r="DES162" s="4"/>
      <c r="DET162" s="4"/>
      <c r="DEU162" s="4"/>
      <c r="DEV162" s="4"/>
      <c r="DEW162" s="4"/>
      <c r="DEX162" s="4"/>
      <c r="DEY162" s="4"/>
      <c r="DEZ162" s="4"/>
      <c r="DFA162" s="4"/>
      <c r="DFB162" s="4"/>
      <c r="DFC162" s="4"/>
      <c r="DFD162" s="4"/>
      <c r="DFE162" s="4"/>
      <c r="DFF162" s="4"/>
      <c r="DFG162" s="4"/>
      <c r="DFH162" s="4"/>
      <c r="DFI162" s="4"/>
      <c r="DFJ162" s="4"/>
      <c r="DFK162" s="4"/>
      <c r="DFL162" s="4"/>
      <c r="DFM162" s="4"/>
      <c r="DFN162" s="4"/>
      <c r="DFO162" s="4"/>
      <c r="DFP162" s="4"/>
      <c r="DFQ162" s="4"/>
      <c r="DFR162" s="4"/>
      <c r="DFS162" s="4"/>
      <c r="DFT162" s="4"/>
      <c r="DFU162" s="4"/>
      <c r="DFV162" s="4"/>
      <c r="DFW162" s="4"/>
      <c r="DFX162" s="4"/>
      <c r="DFY162" s="4"/>
      <c r="DFZ162" s="4"/>
      <c r="DGA162" s="4"/>
      <c r="DGB162" s="4"/>
      <c r="DGC162" s="4"/>
      <c r="DGD162" s="4"/>
      <c r="DGE162" s="4"/>
      <c r="DGF162" s="4"/>
      <c r="DGG162" s="4"/>
      <c r="DGH162" s="4"/>
      <c r="DGI162" s="4"/>
      <c r="DGJ162" s="4"/>
      <c r="DGK162" s="4"/>
      <c r="DGL162" s="4"/>
      <c r="DGM162" s="4"/>
      <c r="DGN162" s="4"/>
      <c r="DGO162" s="4"/>
      <c r="DGP162" s="4"/>
      <c r="DGQ162" s="4"/>
      <c r="DGR162" s="4"/>
      <c r="DGS162" s="4"/>
      <c r="DGT162" s="4"/>
      <c r="DGU162" s="4"/>
      <c r="DGV162" s="4"/>
      <c r="DGW162" s="4"/>
      <c r="DGX162" s="4"/>
      <c r="DGY162" s="4"/>
      <c r="DGZ162" s="4"/>
      <c r="DHA162" s="4"/>
      <c r="DHB162" s="4"/>
      <c r="DHC162" s="4"/>
      <c r="DHD162" s="4"/>
      <c r="DHE162" s="4"/>
      <c r="DHF162" s="4"/>
      <c r="DHG162" s="4"/>
      <c r="DHH162" s="4"/>
      <c r="DHI162" s="4"/>
      <c r="DHJ162" s="4"/>
      <c r="DHK162" s="4"/>
      <c r="DHL162" s="4"/>
      <c r="DHM162" s="4"/>
      <c r="DHN162" s="4"/>
      <c r="DHO162" s="4"/>
      <c r="DHP162" s="4"/>
      <c r="DHQ162" s="4"/>
      <c r="DHR162" s="4"/>
      <c r="DHS162" s="4"/>
      <c r="DHT162" s="4"/>
      <c r="DHU162" s="4"/>
      <c r="DHV162" s="4"/>
      <c r="DHW162" s="4"/>
      <c r="DHX162" s="4"/>
      <c r="DHY162" s="4"/>
      <c r="DHZ162" s="4"/>
      <c r="DIA162" s="4"/>
      <c r="DIB162" s="4"/>
      <c r="DIC162" s="4"/>
      <c r="DID162" s="4"/>
      <c r="DIE162" s="4"/>
      <c r="DIF162" s="4"/>
      <c r="DIG162" s="4"/>
      <c r="DIH162" s="4"/>
      <c r="DII162" s="4"/>
      <c r="DIJ162" s="4"/>
      <c r="DIK162" s="4"/>
      <c r="DIL162" s="4"/>
      <c r="DIM162" s="4"/>
      <c r="DIN162" s="4"/>
      <c r="DIO162" s="4"/>
      <c r="DIP162" s="4"/>
      <c r="DIQ162" s="4"/>
      <c r="DIR162" s="4"/>
      <c r="DIS162" s="4"/>
      <c r="DIT162" s="4"/>
      <c r="DIU162" s="4"/>
      <c r="DIV162" s="4"/>
      <c r="DIW162" s="4"/>
      <c r="DIX162" s="4"/>
      <c r="DIY162" s="4"/>
      <c r="DIZ162" s="4"/>
      <c r="DJA162" s="4"/>
      <c r="DJB162" s="4"/>
      <c r="DJC162" s="4"/>
      <c r="DJD162" s="4"/>
      <c r="DJE162" s="4"/>
      <c r="DJF162" s="4"/>
      <c r="DJG162" s="4"/>
      <c r="DJH162" s="4"/>
      <c r="DJI162" s="4"/>
      <c r="DJJ162" s="4"/>
      <c r="DJK162" s="4"/>
      <c r="DJL162" s="4"/>
      <c r="DJM162" s="4"/>
      <c r="DJN162" s="4"/>
      <c r="DJO162" s="4"/>
      <c r="DJP162" s="4"/>
      <c r="DJQ162" s="4"/>
      <c r="DJR162" s="4"/>
      <c r="DJS162" s="4"/>
      <c r="DJT162" s="4"/>
      <c r="DJU162" s="4"/>
      <c r="DJV162" s="4"/>
      <c r="DJW162" s="4"/>
      <c r="DJX162" s="4"/>
      <c r="DJY162" s="4"/>
      <c r="DJZ162" s="4"/>
      <c r="DKA162" s="4"/>
      <c r="DKB162" s="4"/>
      <c r="DKC162" s="4"/>
      <c r="DKD162" s="4"/>
      <c r="DKE162" s="4"/>
      <c r="DKF162" s="4"/>
      <c r="DKG162" s="4"/>
      <c r="DKH162" s="4"/>
      <c r="DKI162" s="4"/>
      <c r="DKJ162" s="4"/>
      <c r="DKK162" s="4"/>
      <c r="DKL162" s="4"/>
      <c r="DKM162" s="4"/>
      <c r="DKN162" s="4"/>
      <c r="DKO162" s="4"/>
      <c r="DKP162" s="4"/>
      <c r="DKQ162" s="4"/>
      <c r="DKR162" s="4"/>
      <c r="DKS162" s="4"/>
      <c r="DKT162" s="4"/>
      <c r="DKU162" s="4"/>
      <c r="DKV162" s="4"/>
      <c r="DKW162" s="4"/>
      <c r="DKX162" s="4"/>
      <c r="DKY162" s="4"/>
      <c r="DKZ162" s="4"/>
      <c r="DLA162" s="4"/>
      <c r="DLB162" s="4"/>
      <c r="DLC162" s="4"/>
      <c r="DLD162" s="4"/>
      <c r="DLE162" s="4"/>
      <c r="DLF162" s="4"/>
      <c r="DLG162" s="4"/>
      <c r="DLH162" s="4"/>
      <c r="DLI162" s="4"/>
      <c r="DLJ162" s="4"/>
      <c r="DLK162" s="4"/>
      <c r="DLL162" s="4"/>
      <c r="DLM162" s="4"/>
      <c r="DLN162" s="4"/>
      <c r="DLO162" s="4"/>
      <c r="DLP162" s="4"/>
      <c r="DLQ162" s="4"/>
      <c r="DLR162" s="4"/>
      <c r="DLS162" s="4"/>
      <c r="DLT162" s="4"/>
      <c r="DLU162" s="4"/>
      <c r="DLV162" s="4"/>
      <c r="DLW162" s="4"/>
      <c r="DLX162" s="4"/>
      <c r="DLY162" s="4"/>
      <c r="DLZ162" s="4"/>
      <c r="DMA162" s="4"/>
      <c r="DMB162" s="4"/>
      <c r="DMC162" s="4"/>
      <c r="DMD162" s="4"/>
      <c r="DME162" s="4"/>
      <c r="DMF162" s="4"/>
      <c r="DMG162" s="4"/>
      <c r="DMH162" s="4"/>
      <c r="DMI162" s="4"/>
      <c r="DMJ162" s="4"/>
      <c r="DMK162" s="4"/>
      <c r="DML162" s="4"/>
      <c r="DMM162" s="4"/>
      <c r="DMN162" s="4"/>
      <c r="DMO162" s="4"/>
      <c r="DMP162" s="4"/>
      <c r="DMQ162" s="4"/>
      <c r="DMR162" s="4"/>
      <c r="DMS162" s="4"/>
      <c r="DMT162" s="4"/>
      <c r="DMU162" s="4"/>
      <c r="DMV162" s="4"/>
      <c r="DMW162" s="4"/>
      <c r="DMX162" s="4"/>
      <c r="DMY162" s="4"/>
      <c r="DMZ162" s="4"/>
      <c r="DNA162" s="4"/>
      <c r="DNB162" s="4"/>
      <c r="DNC162" s="4"/>
      <c r="DND162" s="4"/>
      <c r="DNE162" s="4"/>
      <c r="DNF162" s="4"/>
      <c r="DNG162" s="4"/>
      <c r="DNH162" s="4"/>
      <c r="DNI162" s="4"/>
      <c r="DNJ162" s="4"/>
      <c r="DNK162" s="4"/>
      <c r="DNL162" s="4"/>
      <c r="DNM162" s="4"/>
      <c r="DNN162" s="4"/>
      <c r="DNO162" s="4"/>
      <c r="DNP162" s="4"/>
      <c r="DNQ162" s="4"/>
      <c r="DNR162" s="4"/>
      <c r="DNS162" s="4"/>
      <c r="DNT162" s="4"/>
      <c r="DNU162" s="4"/>
      <c r="DNV162" s="4"/>
      <c r="DNW162" s="4"/>
      <c r="DNX162" s="4"/>
      <c r="DNY162" s="4"/>
      <c r="DNZ162" s="4"/>
      <c r="DOA162" s="4"/>
      <c r="DOB162" s="4"/>
      <c r="DOC162" s="4"/>
      <c r="DOD162" s="4"/>
      <c r="DOE162" s="4"/>
      <c r="DOF162" s="4"/>
      <c r="DOG162" s="4"/>
      <c r="DOH162" s="4"/>
      <c r="DOI162" s="4"/>
      <c r="DOJ162" s="4"/>
      <c r="DOK162" s="4"/>
      <c r="DOL162" s="4"/>
      <c r="DOM162" s="4"/>
      <c r="DON162" s="4"/>
      <c r="DOO162" s="4"/>
      <c r="DOP162" s="4"/>
      <c r="DOQ162" s="4"/>
      <c r="DOR162" s="4"/>
      <c r="DOS162" s="4"/>
      <c r="DOT162" s="4"/>
      <c r="DOU162" s="4"/>
      <c r="DOV162" s="4"/>
      <c r="DOW162" s="4"/>
      <c r="DOX162" s="4"/>
      <c r="DOY162" s="4"/>
      <c r="DOZ162" s="4"/>
      <c r="DPA162" s="4"/>
      <c r="DPB162" s="4"/>
      <c r="DPC162" s="4"/>
      <c r="DPD162" s="4"/>
      <c r="DPE162" s="4"/>
      <c r="DPF162" s="4"/>
      <c r="DPG162" s="4"/>
      <c r="DPH162" s="4"/>
      <c r="DPI162" s="4"/>
      <c r="DPJ162" s="4"/>
      <c r="DPK162" s="4"/>
      <c r="DPL162" s="4"/>
      <c r="DPM162" s="4"/>
      <c r="DPN162" s="4"/>
      <c r="DPO162" s="4"/>
      <c r="DPP162" s="4"/>
      <c r="DPQ162" s="4"/>
      <c r="DPR162" s="4"/>
      <c r="DPS162" s="4"/>
      <c r="DPT162" s="4"/>
      <c r="DPU162" s="4"/>
      <c r="DPV162" s="4"/>
      <c r="DPW162" s="4"/>
      <c r="DPX162" s="4"/>
      <c r="DPY162" s="4"/>
      <c r="DPZ162" s="4"/>
      <c r="DQA162" s="4"/>
      <c r="DQB162" s="4"/>
      <c r="DQC162" s="4"/>
      <c r="DQD162" s="4"/>
      <c r="DQE162" s="4"/>
      <c r="DQF162" s="4"/>
      <c r="DQG162" s="4"/>
      <c r="DQH162" s="4"/>
      <c r="DQI162" s="4"/>
      <c r="DQJ162" s="4"/>
      <c r="DQK162" s="4"/>
      <c r="DQL162" s="4"/>
      <c r="DQM162" s="4"/>
      <c r="DQN162" s="4"/>
      <c r="DQO162" s="4"/>
      <c r="DQP162" s="4"/>
      <c r="DQQ162" s="4"/>
      <c r="DQR162" s="4"/>
      <c r="DQS162" s="4"/>
      <c r="DQT162" s="4"/>
      <c r="DQU162" s="4"/>
      <c r="DQV162" s="4"/>
      <c r="DQW162" s="4"/>
      <c r="DQX162" s="4"/>
      <c r="DQY162" s="4"/>
      <c r="DQZ162" s="4"/>
      <c r="DRA162" s="4"/>
      <c r="DRB162" s="4"/>
      <c r="DRC162" s="4"/>
      <c r="DRD162" s="4"/>
      <c r="DRE162" s="4"/>
      <c r="DRF162" s="4"/>
      <c r="DRG162" s="4"/>
      <c r="DRH162" s="4"/>
      <c r="DRI162" s="4"/>
      <c r="DRJ162" s="4"/>
      <c r="DRK162" s="4"/>
      <c r="DRL162" s="4"/>
      <c r="DRM162" s="4"/>
      <c r="DRN162" s="4"/>
      <c r="DRO162" s="4"/>
      <c r="DRP162" s="4"/>
      <c r="DRQ162" s="4"/>
      <c r="DRR162" s="4"/>
      <c r="DRS162" s="4"/>
      <c r="DRT162" s="4"/>
      <c r="DRU162" s="4"/>
      <c r="DRV162" s="4"/>
      <c r="DRW162" s="4"/>
      <c r="DRX162" s="4"/>
      <c r="DRY162" s="4"/>
      <c r="DRZ162" s="4"/>
      <c r="DSA162" s="4"/>
      <c r="DSB162" s="4"/>
      <c r="DSC162" s="4"/>
      <c r="DSD162" s="4"/>
      <c r="DSE162" s="4"/>
      <c r="DSF162" s="4"/>
      <c r="DSG162" s="4"/>
      <c r="DSH162" s="4"/>
      <c r="DSI162" s="4"/>
      <c r="DSJ162" s="4"/>
      <c r="DSK162" s="4"/>
      <c r="DSL162" s="4"/>
      <c r="DSM162" s="4"/>
      <c r="DSN162" s="4"/>
      <c r="DSO162" s="4"/>
      <c r="DSP162" s="4"/>
      <c r="DSQ162" s="4"/>
      <c r="DSR162" s="4"/>
      <c r="DSS162" s="4"/>
      <c r="DST162" s="4"/>
      <c r="DSU162" s="4"/>
      <c r="DSV162" s="4"/>
      <c r="DSW162" s="4"/>
      <c r="DSX162" s="4"/>
      <c r="DSY162" s="4"/>
      <c r="DSZ162" s="4"/>
      <c r="DTA162" s="4"/>
      <c r="DTB162" s="4"/>
      <c r="DTC162" s="4"/>
      <c r="DTD162" s="4"/>
      <c r="DTE162" s="4"/>
      <c r="DTF162" s="4"/>
      <c r="DTG162" s="4"/>
      <c r="DTH162" s="4"/>
      <c r="DTI162" s="4"/>
      <c r="DTJ162" s="4"/>
      <c r="DTK162" s="4"/>
      <c r="DTL162" s="4"/>
      <c r="DTM162" s="4"/>
      <c r="DTN162" s="4"/>
      <c r="DTO162" s="4"/>
      <c r="DTP162" s="4"/>
      <c r="DTQ162" s="4"/>
      <c r="DTR162" s="4"/>
      <c r="DTS162" s="4"/>
      <c r="DTT162" s="4"/>
      <c r="DTU162" s="4"/>
      <c r="DTV162" s="4"/>
      <c r="DTW162" s="4"/>
      <c r="DTX162" s="4"/>
      <c r="DTY162" s="4"/>
      <c r="DTZ162" s="4"/>
      <c r="DUA162" s="4"/>
      <c r="DUB162" s="4"/>
      <c r="DUC162" s="4"/>
      <c r="DUD162" s="4"/>
      <c r="DUE162" s="4"/>
      <c r="DUF162" s="4"/>
      <c r="DUG162" s="4"/>
      <c r="DUH162" s="4"/>
      <c r="DUI162" s="4"/>
      <c r="DUJ162" s="4"/>
      <c r="DUK162" s="4"/>
      <c r="DUL162" s="4"/>
      <c r="DUM162" s="4"/>
      <c r="DUN162" s="4"/>
      <c r="DUO162" s="4"/>
      <c r="DUP162" s="4"/>
      <c r="DUQ162" s="4"/>
      <c r="DUR162" s="4"/>
      <c r="DUS162" s="4"/>
      <c r="DUT162" s="4"/>
      <c r="DUU162" s="4"/>
      <c r="DUV162" s="4"/>
      <c r="DUW162" s="4"/>
      <c r="DUX162" s="4"/>
      <c r="DUY162" s="4"/>
      <c r="DUZ162" s="4"/>
      <c r="DVA162" s="4"/>
      <c r="DVB162" s="4"/>
      <c r="DVC162" s="4"/>
      <c r="DVD162" s="4"/>
      <c r="DVE162" s="4"/>
      <c r="DVF162" s="4"/>
      <c r="DVG162" s="4"/>
      <c r="DVH162" s="4"/>
      <c r="DVI162" s="4"/>
      <c r="DVJ162" s="4"/>
      <c r="DVK162" s="4"/>
      <c r="DVL162" s="4"/>
      <c r="DVM162" s="4"/>
      <c r="DVN162" s="4"/>
      <c r="DVO162" s="4"/>
      <c r="DVP162" s="4"/>
      <c r="DVQ162" s="4"/>
      <c r="DVR162" s="4"/>
      <c r="DVS162" s="4"/>
      <c r="DVT162" s="4"/>
      <c r="DVU162" s="4"/>
      <c r="DVV162" s="4"/>
      <c r="DVW162" s="4"/>
      <c r="DVX162" s="4"/>
      <c r="DVY162" s="4"/>
      <c r="DVZ162" s="4"/>
      <c r="DWA162" s="4"/>
      <c r="DWB162" s="4"/>
      <c r="DWC162" s="4"/>
      <c r="DWD162" s="4"/>
      <c r="DWE162" s="4"/>
      <c r="DWF162" s="4"/>
      <c r="DWG162" s="4"/>
      <c r="DWH162" s="4"/>
      <c r="DWI162" s="4"/>
      <c r="DWJ162" s="4"/>
      <c r="DWK162" s="4"/>
      <c r="DWL162" s="4"/>
      <c r="DWM162" s="4"/>
      <c r="DWN162" s="4"/>
      <c r="DWO162" s="4"/>
      <c r="DWP162" s="4"/>
      <c r="DWQ162" s="4"/>
      <c r="DWR162" s="4"/>
      <c r="DWS162" s="4"/>
      <c r="DWT162" s="4"/>
      <c r="DWU162" s="4"/>
      <c r="DWV162" s="4"/>
      <c r="DWW162" s="4"/>
      <c r="DWX162" s="4"/>
      <c r="DWY162" s="4"/>
      <c r="DWZ162" s="4"/>
      <c r="DXA162" s="4"/>
      <c r="DXB162" s="4"/>
      <c r="DXC162" s="4"/>
      <c r="DXD162" s="4"/>
      <c r="DXE162" s="4"/>
      <c r="DXF162" s="4"/>
      <c r="DXG162" s="4"/>
      <c r="DXH162" s="4"/>
      <c r="DXI162" s="4"/>
      <c r="DXJ162" s="4"/>
      <c r="DXK162" s="4"/>
      <c r="DXL162" s="4"/>
      <c r="DXM162" s="4"/>
      <c r="DXN162" s="4"/>
      <c r="DXO162" s="4"/>
      <c r="DXP162" s="4"/>
      <c r="DXQ162" s="4"/>
      <c r="DXR162" s="4"/>
      <c r="DXS162" s="4"/>
      <c r="DXT162" s="4"/>
      <c r="DXU162" s="4"/>
      <c r="DXV162" s="4"/>
      <c r="DXW162" s="4"/>
      <c r="DXX162" s="4"/>
      <c r="DXY162" s="4"/>
      <c r="DXZ162" s="4"/>
      <c r="DYA162" s="4"/>
      <c r="DYB162" s="4"/>
      <c r="DYC162" s="4"/>
      <c r="DYD162" s="4"/>
      <c r="DYE162" s="4"/>
      <c r="DYF162" s="4"/>
      <c r="DYG162" s="4"/>
      <c r="DYH162" s="4"/>
      <c r="DYI162" s="4"/>
      <c r="DYJ162" s="4"/>
      <c r="DYK162" s="4"/>
      <c r="DYL162" s="4"/>
      <c r="DYM162" s="4"/>
      <c r="DYN162" s="4"/>
      <c r="DYO162" s="4"/>
      <c r="DYP162" s="4"/>
      <c r="DYQ162" s="4"/>
      <c r="DYR162" s="4"/>
      <c r="DYS162" s="4"/>
      <c r="DYT162" s="4"/>
      <c r="DYU162" s="4"/>
      <c r="DYV162" s="4"/>
      <c r="DYW162" s="4"/>
      <c r="DYX162" s="4"/>
      <c r="DYY162" s="4"/>
      <c r="DYZ162" s="4"/>
      <c r="DZA162" s="4"/>
      <c r="DZB162" s="4"/>
      <c r="DZC162" s="4"/>
      <c r="DZD162" s="4"/>
      <c r="DZE162" s="4"/>
      <c r="DZF162" s="4"/>
      <c r="DZG162" s="4"/>
      <c r="DZH162" s="4"/>
      <c r="DZI162" s="4"/>
      <c r="DZJ162" s="4"/>
      <c r="DZK162" s="4"/>
      <c r="DZL162" s="4"/>
      <c r="DZM162" s="4"/>
      <c r="DZN162" s="4"/>
      <c r="DZO162" s="4"/>
      <c r="DZP162" s="4"/>
      <c r="DZQ162" s="4"/>
      <c r="DZR162" s="4"/>
      <c r="DZS162" s="4"/>
      <c r="DZT162" s="4"/>
      <c r="DZU162" s="4"/>
      <c r="DZV162" s="4"/>
      <c r="DZW162" s="4"/>
      <c r="DZX162" s="4"/>
      <c r="DZY162" s="4"/>
      <c r="DZZ162" s="4"/>
      <c r="EAA162" s="4"/>
      <c r="EAB162" s="4"/>
      <c r="EAC162" s="4"/>
      <c r="EAD162" s="4"/>
      <c r="EAE162" s="4"/>
      <c r="EAF162" s="4"/>
      <c r="EAG162" s="4"/>
      <c r="EAH162" s="4"/>
      <c r="EAI162" s="4"/>
      <c r="EAJ162" s="4"/>
      <c r="EAK162" s="4"/>
      <c r="EAL162" s="4"/>
      <c r="EAM162" s="4"/>
      <c r="EAN162" s="4"/>
      <c r="EAO162" s="4"/>
      <c r="EAP162" s="4"/>
      <c r="EAQ162" s="4"/>
      <c r="EAR162" s="4"/>
      <c r="EAS162" s="4"/>
      <c r="EAT162" s="4"/>
      <c r="EAU162" s="4"/>
      <c r="EAV162" s="4"/>
      <c r="EAW162" s="4"/>
      <c r="EAX162" s="4"/>
      <c r="EAY162" s="4"/>
      <c r="EAZ162" s="4"/>
      <c r="EBA162" s="4"/>
      <c r="EBB162" s="4"/>
      <c r="EBC162" s="4"/>
      <c r="EBD162" s="4"/>
      <c r="EBE162" s="4"/>
      <c r="EBF162" s="4"/>
      <c r="EBG162" s="4"/>
      <c r="EBH162" s="4"/>
      <c r="EBI162" s="4"/>
      <c r="EBJ162" s="4"/>
      <c r="EBK162" s="4"/>
      <c r="EBL162" s="4"/>
      <c r="EBM162" s="4"/>
      <c r="EBN162" s="4"/>
      <c r="EBO162" s="4"/>
      <c r="EBP162" s="4"/>
      <c r="EBQ162" s="4"/>
      <c r="EBR162" s="4"/>
      <c r="EBS162" s="4"/>
      <c r="EBT162" s="4"/>
      <c r="EBU162" s="4"/>
      <c r="EBV162" s="4"/>
      <c r="EBW162" s="4"/>
      <c r="EBX162" s="4"/>
      <c r="EBY162" s="4"/>
      <c r="EBZ162" s="4"/>
      <c r="ECA162" s="4"/>
      <c r="ECB162" s="4"/>
      <c r="ECC162" s="4"/>
      <c r="ECD162" s="4"/>
      <c r="ECE162" s="4"/>
      <c r="ECF162" s="4"/>
      <c r="ECG162" s="4"/>
      <c r="ECH162" s="4"/>
      <c r="ECI162" s="4"/>
      <c r="ECJ162" s="4"/>
      <c r="ECK162" s="4"/>
      <c r="ECL162" s="4"/>
      <c r="ECM162" s="4"/>
      <c r="ECN162" s="4"/>
      <c r="ECO162" s="4"/>
      <c r="ECP162" s="4"/>
      <c r="ECQ162" s="4"/>
      <c r="ECR162" s="4"/>
      <c r="ECS162" s="4"/>
      <c r="ECT162" s="4"/>
      <c r="ECU162" s="4"/>
      <c r="ECV162" s="4"/>
      <c r="ECW162" s="4"/>
      <c r="ECX162" s="4"/>
      <c r="ECY162" s="4"/>
      <c r="ECZ162" s="4"/>
      <c r="EDA162" s="4"/>
      <c r="EDB162" s="4"/>
      <c r="EDC162" s="4"/>
      <c r="EDD162" s="4"/>
      <c r="EDE162" s="4"/>
      <c r="EDF162" s="4"/>
      <c r="EDG162" s="4"/>
      <c r="EDH162" s="4"/>
      <c r="EDI162" s="4"/>
      <c r="EDJ162" s="4"/>
      <c r="EDK162" s="4"/>
      <c r="EDL162" s="4"/>
      <c r="EDM162" s="4"/>
      <c r="EDN162" s="4"/>
      <c r="EDO162" s="4"/>
      <c r="EDP162" s="4"/>
      <c r="EDQ162" s="4"/>
      <c r="EDR162" s="4"/>
      <c r="EDS162" s="4"/>
      <c r="EDT162" s="4"/>
      <c r="EDU162" s="4"/>
      <c r="EDV162" s="4"/>
      <c r="EDW162" s="4"/>
      <c r="EDX162" s="4"/>
      <c r="EDY162" s="4"/>
      <c r="EDZ162" s="4"/>
      <c r="EEA162" s="4"/>
      <c r="EEB162" s="4"/>
      <c r="EEC162" s="4"/>
      <c r="EED162" s="4"/>
      <c r="EEE162" s="4"/>
      <c r="EEF162" s="4"/>
      <c r="EEG162" s="4"/>
      <c r="EEH162" s="4"/>
      <c r="EEI162" s="4"/>
      <c r="EEJ162" s="4"/>
      <c r="EEK162" s="4"/>
      <c r="EEL162" s="4"/>
      <c r="EEM162" s="4"/>
      <c r="EEN162" s="4"/>
      <c r="EEO162" s="4"/>
      <c r="EEP162" s="4"/>
      <c r="EEQ162" s="4"/>
      <c r="EER162" s="4"/>
      <c r="EES162" s="4"/>
      <c r="EET162" s="4"/>
      <c r="EEU162" s="4"/>
      <c r="EEV162" s="4"/>
      <c r="EEW162" s="4"/>
      <c r="EEX162" s="4"/>
      <c r="EEY162" s="4"/>
      <c r="EEZ162" s="4"/>
      <c r="EFA162" s="4"/>
      <c r="EFB162" s="4"/>
      <c r="EFC162" s="4"/>
      <c r="EFD162" s="4"/>
      <c r="EFE162" s="4"/>
      <c r="EFF162" s="4"/>
      <c r="EFG162" s="4"/>
      <c r="EFH162" s="4"/>
      <c r="EFI162" s="4"/>
      <c r="EFJ162" s="4"/>
      <c r="EFK162" s="4"/>
      <c r="EFL162" s="4"/>
      <c r="EFM162" s="4"/>
      <c r="EFN162" s="4"/>
      <c r="EFO162" s="4"/>
      <c r="EFP162" s="4"/>
      <c r="EFQ162" s="4"/>
      <c r="EFR162" s="4"/>
      <c r="EFS162" s="4"/>
      <c r="EFT162" s="4"/>
      <c r="EFU162" s="4"/>
      <c r="EFV162" s="4"/>
      <c r="EFW162" s="4"/>
      <c r="EFX162" s="4"/>
      <c r="EFY162" s="4"/>
      <c r="EFZ162" s="4"/>
      <c r="EGA162" s="4"/>
      <c r="EGB162" s="4"/>
      <c r="EGC162" s="4"/>
      <c r="EGD162" s="4"/>
      <c r="EGE162" s="4"/>
      <c r="EGF162" s="4"/>
      <c r="EGG162" s="4"/>
      <c r="EGH162" s="4"/>
      <c r="EGI162" s="4"/>
      <c r="EGJ162" s="4"/>
      <c r="EGK162" s="4"/>
      <c r="EGL162" s="4"/>
      <c r="EGM162" s="4"/>
      <c r="EGN162" s="4"/>
      <c r="EGO162" s="4"/>
      <c r="EGP162" s="4"/>
      <c r="EGQ162" s="4"/>
      <c r="EGR162" s="4"/>
      <c r="EGS162" s="4"/>
      <c r="EGT162" s="4"/>
      <c r="EGU162" s="4"/>
      <c r="EGV162" s="4"/>
      <c r="EGW162" s="4"/>
      <c r="EGX162" s="4"/>
      <c r="EGY162" s="4"/>
      <c r="EGZ162" s="4"/>
      <c r="EHA162" s="4"/>
      <c r="EHB162" s="4"/>
      <c r="EHC162" s="4"/>
      <c r="EHD162" s="4"/>
      <c r="EHE162" s="4"/>
      <c r="EHF162" s="4"/>
      <c r="EHG162" s="4"/>
      <c r="EHH162" s="4"/>
      <c r="EHI162" s="4"/>
      <c r="EHJ162" s="4"/>
      <c r="EHK162" s="4"/>
      <c r="EHL162" s="4"/>
      <c r="EHM162" s="4"/>
      <c r="EHN162" s="4"/>
      <c r="EHO162" s="4"/>
      <c r="EHP162" s="4"/>
      <c r="EHQ162" s="4"/>
      <c r="EHR162" s="4"/>
      <c r="EHS162" s="4"/>
      <c r="EHT162" s="4"/>
      <c r="EHU162" s="4"/>
      <c r="EHV162" s="4"/>
      <c r="EHW162" s="4"/>
      <c r="EHX162" s="4"/>
      <c r="EHY162" s="4"/>
      <c r="EHZ162" s="4"/>
      <c r="EIA162" s="4"/>
      <c r="EIB162" s="4"/>
      <c r="EIC162" s="4"/>
      <c r="EID162" s="4"/>
      <c r="EIE162" s="4"/>
      <c r="EIF162" s="4"/>
      <c r="EIG162" s="4"/>
      <c r="EIH162" s="4"/>
      <c r="EII162" s="4"/>
      <c r="EIJ162" s="4"/>
      <c r="EIK162" s="4"/>
      <c r="EIL162" s="4"/>
      <c r="EIM162" s="4"/>
      <c r="EIN162" s="4"/>
      <c r="EIO162" s="4"/>
      <c r="EIP162" s="4"/>
      <c r="EIQ162" s="4"/>
      <c r="EIR162" s="4"/>
      <c r="EIS162" s="4"/>
      <c r="EIT162" s="4"/>
      <c r="EIU162" s="4"/>
      <c r="EIV162" s="4"/>
      <c r="EIW162" s="4"/>
      <c r="EIX162" s="4"/>
      <c r="EIY162" s="4"/>
      <c r="EIZ162" s="4"/>
      <c r="EJA162" s="4"/>
      <c r="EJB162" s="4"/>
      <c r="EJC162" s="4"/>
      <c r="EJD162" s="4"/>
      <c r="EJE162" s="4"/>
      <c r="EJF162" s="4"/>
      <c r="EJG162" s="4"/>
      <c r="EJH162" s="4"/>
      <c r="EJI162" s="4"/>
      <c r="EJJ162" s="4"/>
      <c r="EJK162" s="4"/>
      <c r="EJL162" s="4"/>
      <c r="EJM162" s="4"/>
      <c r="EJN162" s="4"/>
      <c r="EJO162" s="4"/>
      <c r="EJP162" s="4"/>
      <c r="EJQ162" s="4"/>
      <c r="EJR162" s="4"/>
      <c r="EJS162" s="4"/>
      <c r="EJT162" s="4"/>
      <c r="EJU162" s="4"/>
      <c r="EJV162" s="4"/>
      <c r="EJW162" s="4"/>
      <c r="EJX162" s="4"/>
      <c r="EJY162" s="4"/>
      <c r="EJZ162" s="4"/>
      <c r="EKA162" s="4"/>
      <c r="EKB162" s="4"/>
      <c r="EKC162" s="4"/>
      <c r="EKD162" s="4"/>
      <c r="EKE162" s="4"/>
      <c r="EKF162" s="4"/>
      <c r="EKG162" s="4"/>
      <c r="EKH162" s="4"/>
      <c r="EKI162" s="4"/>
      <c r="EKJ162" s="4"/>
      <c r="EKK162" s="4"/>
      <c r="EKL162" s="4"/>
      <c r="EKM162" s="4"/>
      <c r="EKN162" s="4"/>
      <c r="EKO162" s="4"/>
      <c r="EKP162" s="4"/>
      <c r="EKQ162" s="4"/>
      <c r="EKR162" s="4"/>
      <c r="EKS162" s="4"/>
      <c r="EKT162" s="4"/>
      <c r="EKU162" s="4"/>
      <c r="EKV162" s="4"/>
      <c r="EKW162" s="4"/>
      <c r="EKX162" s="4"/>
      <c r="EKY162" s="4"/>
      <c r="EKZ162" s="4"/>
      <c r="ELA162" s="4"/>
      <c r="ELB162" s="4"/>
      <c r="ELC162" s="4"/>
      <c r="ELD162" s="4"/>
      <c r="ELE162" s="4"/>
      <c r="ELF162" s="4"/>
      <c r="ELG162" s="4"/>
      <c r="ELH162" s="4"/>
      <c r="ELI162" s="4"/>
      <c r="ELJ162" s="4"/>
      <c r="ELK162" s="4"/>
      <c r="ELL162" s="4"/>
      <c r="ELM162" s="4"/>
      <c r="ELN162" s="4"/>
      <c r="ELO162" s="4"/>
      <c r="ELP162" s="4"/>
      <c r="ELQ162" s="4"/>
      <c r="ELR162" s="4"/>
      <c r="ELS162" s="4"/>
      <c r="ELT162" s="4"/>
      <c r="ELU162" s="4"/>
      <c r="ELV162" s="4"/>
      <c r="ELW162" s="4"/>
      <c r="ELX162" s="4"/>
      <c r="ELY162" s="4"/>
      <c r="ELZ162" s="4"/>
      <c r="EMA162" s="4"/>
      <c r="EMB162" s="4"/>
      <c r="EMC162" s="4"/>
      <c r="EMD162" s="4"/>
      <c r="EME162" s="4"/>
      <c r="EMF162" s="4"/>
      <c r="EMG162" s="4"/>
      <c r="EMH162" s="4"/>
      <c r="EMI162" s="4"/>
      <c r="EMJ162" s="4"/>
      <c r="EMK162" s="4"/>
      <c r="EML162" s="4"/>
      <c r="EMM162" s="4"/>
      <c r="EMN162" s="4"/>
      <c r="EMO162" s="4"/>
      <c r="EMP162" s="4"/>
      <c r="EMQ162" s="4"/>
      <c r="EMR162" s="4"/>
      <c r="EMS162" s="4"/>
      <c r="EMT162" s="4"/>
      <c r="EMU162" s="4"/>
      <c r="EMV162" s="4"/>
      <c r="EMW162" s="4"/>
      <c r="EMX162" s="4"/>
      <c r="EMY162" s="4"/>
      <c r="EMZ162" s="4"/>
      <c r="ENA162" s="4"/>
      <c r="ENB162" s="4"/>
      <c r="ENC162" s="4"/>
      <c r="END162" s="4"/>
      <c r="ENE162" s="4"/>
      <c r="ENF162" s="4"/>
      <c r="ENG162" s="4"/>
      <c r="ENH162" s="4"/>
      <c r="ENI162" s="4"/>
      <c r="ENJ162" s="4"/>
      <c r="ENK162" s="4"/>
      <c r="ENL162" s="4"/>
      <c r="ENM162" s="4"/>
      <c r="ENN162" s="4"/>
      <c r="ENO162" s="4"/>
      <c r="ENP162" s="4"/>
      <c r="ENQ162" s="4"/>
      <c r="ENR162" s="4"/>
      <c r="ENS162" s="4"/>
      <c r="ENT162" s="4"/>
      <c r="ENU162" s="4"/>
      <c r="ENV162" s="4"/>
      <c r="ENW162" s="4"/>
      <c r="ENX162" s="4"/>
      <c r="ENY162" s="4"/>
      <c r="ENZ162" s="4"/>
      <c r="EOA162" s="4"/>
      <c r="EOB162" s="4"/>
      <c r="EOC162" s="4"/>
      <c r="EOD162" s="4"/>
      <c r="EOE162" s="4"/>
      <c r="EOF162" s="4"/>
      <c r="EOG162" s="4"/>
      <c r="EOH162" s="4"/>
      <c r="EOI162" s="4"/>
      <c r="EOJ162" s="4"/>
      <c r="EOK162" s="4"/>
      <c r="EOL162" s="4"/>
      <c r="EOM162" s="4"/>
      <c r="EON162" s="4"/>
      <c r="EOO162" s="4"/>
      <c r="EOP162" s="4"/>
      <c r="EOQ162" s="4"/>
      <c r="EOR162" s="4"/>
      <c r="EOS162" s="4"/>
      <c r="EOT162" s="4"/>
      <c r="EOU162" s="4"/>
      <c r="EOV162" s="4"/>
      <c r="EOW162" s="4"/>
      <c r="EOX162" s="4"/>
      <c r="EOY162" s="4"/>
      <c r="EOZ162" s="4"/>
      <c r="EPA162" s="4"/>
      <c r="EPB162" s="4"/>
      <c r="EPC162" s="4"/>
      <c r="EPD162" s="4"/>
      <c r="EPE162" s="4"/>
      <c r="EPF162" s="4"/>
      <c r="EPG162" s="4"/>
      <c r="EPH162" s="4"/>
      <c r="EPI162" s="4"/>
      <c r="EPJ162" s="4"/>
      <c r="EPK162" s="4"/>
      <c r="EPL162" s="4"/>
      <c r="EPM162" s="4"/>
      <c r="EPN162" s="4"/>
      <c r="EPO162" s="4"/>
      <c r="EPP162" s="4"/>
      <c r="EPQ162" s="4"/>
      <c r="EPR162" s="4"/>
      <c r="EPS162" s="4"/>
      <c r="EPT162" s="4"/>
      <c r="EPU162" s="4"/>
      <c r="EPV162" s="4"/>
      <c r="EPW162" s="4"/>
      <c r="EPX162" s="4"/>
      <c r="EPY162" s="4"/>
      <c r="EPZ162" s="4"/>
      <c r="EQA162" s="4"/>
      <c r="EQB162" s="4"/>
      <c r="EQC162" s="4"/>
      <c r="EQD162" s="4"/>
      <c r="EQE162" s="4"/>
      <c r="EQF162" s="4"/>
      <c r="EQG162" s="4"/>
      <c r="EQH162" s="4"/>
      <c r="EQI162" s="4"/>
      <c r="EQJ162" s="4"/>
      <c r="EQK162" s="4"/>
      <c r="EQL162" s="4"/>
      <c r="EQM162" s="4"/>
      <c r="EQN162" s="4"/>
      <c r="EQO162" s="4"/>
      <c r="EQP162" s="4"/>
      <c r="EQQ162" s="4"/>
      <c r="EQR162" s="4"/>
      <c r="EQS162" s="4"/>
      <c r="EQT162" s="4"/>
      <c r="EQU162" s="4"/>
      <c r="EQV162" s="4"/>
      <c r="EQW162" s="4"/>
      <c r="EQX162" s="4"/>
      <c r="EQY162" s="4"/>
      <c r="EQZ162" s="4"/>
      <c r="ERA162" s="4"/>
      <c r="ERB162" s="4"/>
      <c r="ERC162" s="4"/>
      <c r="ERD162" s="4"/>
      <c r="ERE162" s="4"/>
      <c r="ERF162" s="4"/>
      <c r="ERG162" s="4"/>
      <c r="ERH162" s="4"/>
      <c r="ERI162" s="4"/>
      <c r="ERJ162" s="4"/>
      <c r="ERK162" s="4"/>
      <c r="ERL162" s="4"/>
      <c r="ERM162" s="4"/>
      <c r="ERN162" s="4"/>
      <c r="ERO162" s="4"/>
      <c r="ERP162" s="4"/>
      <c r="ERQ162" s="4"/>
      <c r="ERR162" s="4"/>
      <c r="ERS162" s="4"/>
      <c r="ERT162" s="4"/>
      <c r="ERU162" s="4"/>
      <c r="ERV162" s="4"/>
      <c r="ERW162" s="4"/>
      <c r="ERX162" s="4"/>
      <c r="ERY162" s="4"/>
      <c r="ERZ162" s="4"/>
      <c r="ESA162" s="4"/>
      <c r="ESB162" s="4"/>
      <c r="ESC162" s="4"/>
      <c r="ESD162" s="4"/>
      <c r="ESE162" s="4"/>
      <c r="ESF162" s="4"/>
      <c r="ESG162" s="4"/>
      <c r="ESH162" s="4"/>
      <c r="ESI162" s="4"/>
      <c r="ESJ162" s="4"/>
      <c r="ESK162" s="4"/>
      <c r="ESL162" s="4"/>
      <c r="ESM162" s="4"/>
      <c r="ESN162" s="4"/>
      <c r="ESO162" s="4"/>
      <c r="ESP162" s="4"/>
      <c r="ESQ162" s="4"/>
      <c r="ESR162" s="4"/>
      <c r="ESS162" s="4"/>
      <c r="EST162" s="4"/>
      <c r="ESU162" s="4"/>
      <c r="ESV162" s="4"/>
      <c r="ESW162" s="4"/>
      <c r="ESX162" s="4"/>
      <c r="ESY162" s="4"/>
      <c r="ESZ162" s="4"/>
      <c r="ETA162" s="4"/>
      <c r="ETB162" s="4"/>
      <c r="ETC162" s="4"/>
      <c r="ETD162" s="4"/>
      <c r="ETE162" s="4"/>
      <c r="ETF162" s="4"/>
      <c r="ETG162" s="4"/>
      <c r="ETH162" s="4"/>
      <c r="ETI162" s="4"/>
      <c r="ETJ162" s="4"/>
      <c r="ETK162" s="4"/>
      <c r="ETL162" s="4"/>
      <c r="ETM162" s="4"/>
      <c r="ETN162" s="4"/>
      <c r="ETO162" s="4"/>
      <c r="ETP162" s="4"/>
      <c r="ETQ162" s="4"/>
      <c r="ETR162" s="4"/>
      <c r="ETS162" s="4"/>
      <c r="ETT162" s="4"/>
      <c r="ETU162" s="4"/>
      <c r="ETV162" s="4"/>
      <c r="ETW162" s="4"/>
      <c r="ETX162" s="4"/>
      <c r="ETY162" s="4"/>
      <c r="ETZ162" s="4"/>
      <c r="EUA162" s="4"/>
      <c r="EUB162" s="4"/>
      <c r="EUC162" s="4"/>
      <c r="EUD162" s="4"/>
      <c r="EUE162" s="4"/>
      <c r="EUF162" s="4"/>
      <c r="EUG162" s="4"/>
      <c r="EUH162" s="4"/>
      <c r="EUI162" s="4"/>
      <c r="EUJ162" s="4"/>
      <c r="EUK162" s="4"/>
      <c r="EUL162" s="4"/>
      <c r="EUM162" s="4"/>
      <c r="EUN162" s="4"/>
      <c r="EUO162" s="4"/>
      <c r="EUP162" s="4"/>
      <c r="EUQ162" s="4"/>
      <c r="EUR162" s="4"/>
      <c r="EUS162" s="4"/>
      <c r="EUT162" s="4"/>
      <c r="EUU162" s="4"/>
      <c r="EUV162" s="4"/>
      <c r="EUW162" s="4"/>
      <c r="EUX162" s="4"/>
      <c r="EUY162" s="4"/>
      <c r="EUZ162" s="4"/>
      <c r="EVA162" s="4"/>
      <c r="EVB162" s="4"/>
      <c r="EVC162" s="4"/>
      <c r="EVD162" s="4"/>
      <c r="EVE162" s="4"/>
      <c r="EVF162" s="4"/>
      <c r="EVG162" s="4"/>
      <c r="EVH162" s="4"/>
      <c r="EVI162" s="4"/>
      <c r="EVJ162" s="4"/>
      <c r="EVK162" s="4"/>
      <c r="EVL162" s="4"/>
      <c r="EVM162" s="4"/>
      <c r="EVN162" s="4"/>
      <c r="EVO162" s="4"/>
      <c r="EVP162" s="4"/>
      <c r="EVQ162" s="4"/>
      <c r="EVR162" s="4"/>
      <c r="EVS162" s="4"/>
      <c r="EVT162" s="4"/>
      <c r="EVU162" s="4"/>
      <c r="EVV162" s="4"/>
      <c r="EVW162" s="4"/>
      <c r="EVX162" s="4"/>
      <c r="EVY162" s="4"/>
      <c r="EVZ162" s="4"/>
      <c r="EWA162" s="4"/>
      <c r="EWB162" s="4"/>
      <c r="EWC162" s="4"/>
      <c r="EWD162" s="4"/>
      <c r="EWE162" s="4"/>
      <c r="EWF162" s="4"/>
      <c r="EWG162" s="4"/>
      <c r="EWH162" s="4"/>
      <c r="EWI162" s="4"/>
      <c r="EWJ162" s="4"/>
      <c r="EWK162" s="4"/>
      <c r="EWL162" s="4"/>
      <c r="EWM162" s="4"/>
      <c r="EWN162" s="4"/>
      <c r="EWO162" s="4"/>
      <c r="EWP162" s="4"/>
      <c r="EWQ162" s="4"/>
      <c r="EWR162" s="4"/>
      <c r="EWS162" s="4"/>
      <c r="EWT162" s="4"/>
      <c r="EWU162" s="4"/>
      <c r="EWV162" s="4"/>
      <c r="EWW162" s="4"/>
      <c r="EWX162" s="4"/>
      <c r="EWY162" s="4"/>
      <c r="EWZ162" s="4"/>
      <c r="EXA162" s="4"/>
      <c r="EXB162" s="4"/>
      <c r="EXC162" s="4"/>
      <c r="EXD162" s="4"/>
      <c r="EXE162" s="4"/>
      <c r="EXF162" s="4"/>
      <c r="EXG162" s="4"/>
      <c r="EXH162" s="4"/>
      <c r="EXI162" s="4"/>
      <c r="EXJ162" s="4"/>
      <c r="EXK162" s="4"/>
      <c r="EXL162" s="4"/>
      <c r="EXM162" s="4"/>
      <c r="EXN162" s="4"/>
      <c r="EXO162" s="4"/>
      <c r="EXP162" s="4"/>
      <c r="EXQ162" s="4"/>
      <c r="EXR162" s="4"/>
      <c r="EXS162" s="4"/>
      <c r="EXT162" s="4"/>
      <c r="EXU162" s="4"/>
      <c r="EXV162" s="4"/>
      <c r="EXW162" s="4"/>
      <c r="EXX162" s="4"/>
      <c r="EXY162" s="4"/>
      <c r="EXZ162" s="4"/>
      <c r="EYA162" s="4"/>
      <c r="EYB162" s="4"/>
      <c r="EYC162" s="4"/>
      <c r="EYD162" s="4"/>
      <c r="EYE162" s="4"/>
      <c r="EYF162" s="4"/>
      <c r="EYG162" s="4"/>
      <c r="EYH162" s="4"/>
      <c r="EYI162" s="4"/>
      <c r="EYJ162" s="4"/>
      <c r="EYK162" s="4"/>
      <c r="EYL162" s="4"/>
      <c r="EYM162" s="4"/>
      <c r="EYN162" s="4"/>
      <c r="EYO162" s="4"/>
      <c r="EYP162" s="4"/>
      <c r="EYQ162" s="4"/>
      <c r="EYR162" s="4"/>
      <c r="EYS162" s="4"/>
      <c r="EYT162" s="4"/>
      <c r="EYU162" s="4"/>
      <c r="EYV162" s="4"/>
      <c r="EYW162" s="4"/>
      <c r="EYX162" s="4"/>
      <c r="EYY162" s="4"/>
      <c r="EYZ162" s="4"/>
      <c r="EZA162" s="4"/>
      <c r="EZB162" s="4"/>
      <c r="EZC162" s="4"/>
      <c r="EZD162" s="4"/>
      <c r="EZE162" s="4"/>
      <c r="EZF162" s="4"/>
      <c r="EZG162" s="4"/>
      <c r="EZH162" s="4"/>
      <c r="EZI162" s="4"/>
      <c r="EZJ162" s="4"/>
      <c r="EZK162" s="4"/>
      <c r="EZL162" s="4"/>
      <c r="EZM162" s="4"/>
      <c r="EZN162" s="4"/>
      <c r="EZO162" s="4"/>
      <c r="EZP162" s="4"/>
      <c r="EZQ162" s="4"/>
      <c r="EZR162" s="4"/>
      <c r="EZS162" s="4"/>
      <c r="EZT162" s="4"/>
      <c r="EZU162" s="4"/>
      <c r="EZV162" s="4"/>
      <c r="EZW162" s="4"/>
      <c r="EZX162" s="4"/>
      <c r="EZY162" s="4"/>
      <c r="EZZ162" s="4"/>
      <c r="FAA162" s="4"/>
      <c r="FAB162" s="4"/>
      <c r="FAC162" s="4"/>
      <c r="FAD162" s="4"/>
      <c r="FAE162" s="4"/>
      <c r="FAF162" s="4"/>
      <c r="FAG162" s="4"/>
      <c r="FAH162" s="4"/>
      <c r="FAI162" s="4"/>
      <c r="FAJ162" s="4"/>
      <c r="FAK162" s="4"/>
      <c r="FAL162" s="4"/>
      <c r="FAM162" s="4"/>
      <c r="FAN162" s="4"/>
      <c r="FAO162" s="4"/>
      <c r="FAP162" s="4"/>
      <c r="FAQ162" s="4"/>
      <c r="FAR162" s="4"/>
      <c r="FAS162" s="4"/>
      <c r="FAT162" s="4"/>
      <c r="FAU162" s="4"/>
      <c r="FAV162" s="4"/>
      <c r="FAW162" s="4"/>
      <c r="FAX162" s="4"/>
      <c r="FAY162" s="4"/>
      <c r="FAZ162" s="4"/>
      <c r="FBA162" s="4"/>
      <c r="FBB162" s="4"/>
      <c r="FBC162" s="4"/>
      <c r="FBD162" s="4"/>
      <c r="FBE162" s="4"/>
      <c r="FBF162" s="4"/>
      <c r="FBG162" s="4"/>
      <c r="FBH162" s="4"/>
      <c r="FBI162" s="4"/>
      <c r="FBJ162" s="4"/>
      <c r="FBK162" s="4"/>
      <c r="FBL162" s="4"/>
      <c r="FBM162" s="4"/>
      <c r="FBN162" s="4"/>
      <c r="FBO162" s="4"/>
      <c r="FBP162" s="4"/>
      <c r="FBQ162" s="4"/>
      <c r="FBR162" s="4"/>
      <c r="FBS162" s="4"/>
      <c r="FBT162" s="4"/>
      <c r="FBU162" s="4"/>
      <c r="FBV162" s="4"/>
      <c r="FBW162" s="4"/>
      <c r="FBX162" s="4"/>
      <c r="FBY162" s="4"/>
      <c r="FBZ162" s="4"/>
      <c r="FCA162" s="4"/>
      <c r="FCB162" s="4"/>
      <c r="FCC162" s="4"/>
      <c r="FCD162" s="4"/>
      <c r="FCE162" s="4"/>
      <c r="FCF162" s="4"/>
      <c r="FCG162" s="4"/>
      <c r="FCH162" s="4"/>
      <c r="FCI162" s="4"/>
      <c r="FCJ162" s="4"/>
      <c r="FCK162" s="4"/>
      <c r="FCL162" s="4"/>
      <c r="FCM162" s="4"/>
      <c r="FCN162" s="4"/>
      <c r="FCO162" s="4"/>
      <c r="FCP162" s="4"/>
      <c r="FCQ162" s="4"/>
      <c r="FCR162" s="4"/>
      <c r="FCS162" s="4"/>
      <c r="FCT162" s="4"/>
      <c r="FCU162" s="4"/>
      <c r="FCV162" s="4"/>
      <c r="FCW162" s="4"/>
      <c r="FCX162" s="4"/>
      <c r="FCY162" s="4"/>
      <c r="FCZ162" s="4"/>
      <c r="FDA162" s="4"/>
      <c r="FDB162" s="4"/>
      <c r="FDC162" s="4"/>
      <c r="FDD162" s="4"/>
      <c r="FDE162" s="4"/>
      <c r="FDF162" s="4"/>
      <c r="FDG162" s="4"/>
      <c r="FDH162" s="4"/>
      <c r="FDI162" s="4"/>
      <c r="FDJ162" s="4"/>
      <c r="FDK162" s="4"/>
      <c r="FDL162" s="4"/>
      <c r="FDM162" s="4"/>
      <c r="FDN162" s="4"/>
      <c r="FDO162" s="4"/>
      <c r="FDP162" s="4"/>
      <c r="FDQ162" s="4"/>
      <c r="FDR162" s="4"/>
      <c r="FDS162" s="4"/>
      <c r="FDT162" s="4"/>
      <c r="FDU162" s="4"/>
      <c r="FDV162" s="4"/>
      <c r="FDW162" s="4"/>
      <c r="FDX162" s="4"/>
      <c r="FDY162" s="4"/>
      <c r="FDZ162" s="4"/>
      <c r="FEA162" s="4"/>
      <c r="FEB162" s="4"/>
      <c r="FEC162" s="4"/>
      <c r="FED162" s="4"/>
      <c r="FEE162" s="4"/>
      <c r="FEF162" s="4"/>
      <c r="FEG162" s="4"/>
      <c r="FEH162" s="4"/>
      <c r="FEI162" s="4"/>
      <c r="FEJ162" s="4"/>
      <c r="FEK162" s="4"/>
      <c r="FEL162" s="4"/>
      <c r="FEM162" s="4"/>
      <c r="FEN162" s="4"/>
      <c r="FEO162" s="4"/>
      <c r="FEP162" s="4"/>
      <c r="FEQ162" s="4"/>
      <c r="FER162" s="4"/>
      <c r="FES162" s="4"/>
      <c r="FET162" s="4"/>
      <c r="FEU162" s="4"/>
      <c r="FEV162" s="4"/>
      <c r="FEW162" s="4"/>
      <c r="FEX162" s="4"/>
      <c r="FEY162" s="4"/>
      <c r="FEZ162" s="4"/>
      <c r="FFA162" s="4"/>
      <c r="FFB162" s="4"/>
      <c r="FFC162" s="4"/>
      <c r="FFD162" s="4"/>
      <c r="FFE162" s="4"/>
      <c r="FFF162" s="4"/>
      <c r="FFG162" s="4"/>
      <c r="FFH162" s="4"/>
      <c r="FFI162" s="4"/>
      <c r="FFJ162" s="4"/>
      <c r="FFK162" s="4"/>
      <c r="FFL162" s="4"/>
      <c r="FFM162" s="4"/>
      <c r="FFN162" s="4"/>
      <c r="FFO162" s="4"/>
      <c r="FFP162" s="4"/>
      <c r="FFQ162" s="4"/>
      <c r="FFR162" s="4"/>
      <c r="FFS162" s="4"/>
      <c r="FFT162" s="4"/>
      <c r="FFU162" s="4"/>
      <c r="FFV162" s="4"/>
      <c r="FFW162" s="4"/>
      <c r="FFX162" s="4"/>
      <c r="FFY162" s="4"/>
      <c r="FFZ162" s="4"/>
      <c r="FGA162" s="4"/>
      <c r="FGB162" s="4"/>
      <c r="FGC162" s="4"/>
      <c r="FGD162" s="4"/>
      <c r="FGE162" s="4"/>
      <c r="FGF162" s="4"/>
      <c r="FGG162" s="4"/>
      <c r="FGH162" s="4"/>
      <c r="FGI162" s="4"/>
      <c r="FGJ162" s="4"/>
      <c r="FGK162" s="4"/>
      <c r="FGL162" s="4"/>
      <c r="FGM162" s="4"/>
      <c r="FGN162" s="4"/>
      <c r="FGO162" s="4"/>
      <c r="FGP162" s="4"/>
      <c r="FGQ162" s="4"/>
      <c r="FGR162" s="4"/>
      <c r="FGS162" s="4"/>
      <c r="FGT162" s="4"/>
      <c r="FGU162" s="4"/>
      <c r="FGV162" s="4"/>
      <c r="FGW162" s="4"/>
      <c r="FGX162" s="4"/>
      <c r="FGY162" s="4"/>
      <c r="FGZ162" s="4"/>
      <c r="FHA162" s="4"/>
      <c r="FHB162" s="4"/>
      <c r="FHC162" s="4"/>
      <c r="FHD162" s="4"/>
      <c r="FHE162" s="4"/>
      <c r="FHF162" s="4"/>
      <c r="FHG162" s="4"/>
      <c r="FHH162" s="4"/>
      <c r="FHI162" s="4"/>
      <c r="FHJ162" s="4"/>
      <c r="FHK162" s="4"/>
      <c r="FHL162" s="4"/>
      <c r="FHM162" s="4"/>
      <c r="FHN162" s="4"/>
      <c r="FHO162" s="4"/>
      <c r="FHP162" s="4"/>
      <c r="FHQ162" s="4"/>
      <c r="FHR162" s="4"/>
      <c r="FHS162" s="4"/>
      <c r="FHT162" s="4"/>
      <c r="FHU162" s="4"/>
      <c r="FHV162" s="4"/>
      <c r="FHW162" s="4"/>
      <c r="FHX162" s="4"/>
      <c r="FHY162" s="4"/>
      <c r="FHZ162" s="4"/>
      <c r="FIA162" s="4"/>
      <c r="FIB162" s="4"/>
      <c r="FIC162" s="4"/>
      <c r="FID162" s="4"/>
      <c r="FIE162" s="4"/>
      <c r="FIF162" s="4"/>
      <c r="FIG162" s="4"/>
      <c r="FIH162" s="4"/>
      <c r="FII162" s="4"/>
      <c r="FIJ162" s="4"/>
      <c r="FIK162" s="4"/>
      <c r="FIL162" s="4"/>
      <c r="FIM162" s="4"/>
      <c r="FIN162" s="4"/>
      <c r="FIO162" s="4"/>
      <c r="FIP162" s="4"/>
      <c r="FIQ162" s="4"/>
      <c r="FIR162" s="4"/>
      <c r="FIS162" s="4"/>
      <c r="FIT162" s="4"/>
      <c r="FIU162" s="4"/>
      <c r="FIV162" s="4"/>
      <c r="FIW162" s="4"/>
      <c r="FIX162" s="4"/>
      <c r="FIY162" s="4"/>
      <c r="FIZ162" s="4"/>
      <c r="FJA162" s="4"/>
      <c r="FJB162" s="4"/>
      <c r="FJC162" s="4"/>
      <c r="FJD162" s="4"/>
      <c r="FJE162" s="4"/>
      <c r="FJF162" s="4"/>
      <c r="FJG162" s="4"/>
      <c r="FJH162" s="4"/>
      <c r="FJI162" s="4"/>
      <c r="FJJ162" s="4"/>
      <c r="FJK162" s="4"/>
      <c r="FJL162" s="4"/>
      <c r="FJM162" s="4"/>
      <c r="FJN162" s="4"/>
      <c r="FJO162" s="4"/>
      <c r="FJP162" s="4"/>
      <c r="FJQ162" s="4"/>
      <c r="FJR162" s="4"/>
      <c r="FJS162" s="4"/>
      <c r="FJT162" s="4"/>
      <c r="FJU162" s="4"/>
      <c r="FJV162" s="4"/>
      <c r="FJW162" s="4"/>
      <c r="FJX162" s="4"/>
      <c r="FJY162" s="4"/>
      <c r="FJZ162" s="4"/>
      <c r="FKA162" s="4"/>
      <c r="FKB162" s="4"/>
      <c r="FKC162" s="4"/>
      <c r="FKD162" s="4"/>
      <c r="FKE162" s="4"/>
      <c r="FKF162" s="4"/>
      <c r="FKG162" s="4"/>
      <c r="FKH162" s="4"/>
      <c r="FKI162" s="4"/>
      <c r="FKJ162" s="4"/>
      <c r="FKK162" s="4"/>
      <c r="FKL162" s="4"/>
      <c r="FKM162" s="4"/>
      <c r="FKN162" s="4"/>
      <c r="FKO162" s="4"/>
      <c r="FKP162" s="4"/>
      <c r="FKQ162" s="4"/>
      <c r="FKR162" s="4"/>
      <c r="FKS162" s="4"/>
      <c r="FKT162" s="4"/>
      <c r="FKU162" s="4"/>
      <c r="FKV162" s="4"/>
      <c r="FKW162" s="4"/>
      <c r="FKX162" s="4"/>
      <c r="FKY162" s="4"/>
      <c r="FKZ162" s="4"/>
      <c r="FLA162" s="4"/>
      <c r="FLB162" s="4"/>
      <c r="FLC162" s="4"/>
      <c r="FLD162" s="4"/>
      <c r="FLE162" s="4"/>
      <c r="FLF162" s="4"/>
      <c r="FLG162" s="4"/>
      <c r="FLH162" s="4"/>
      <c r="FLI162" s="4"/>
      <c r="FLJ162" s="4"/>
      <c r="FLK162" s="4"/>
      <c r="FLL162" s="4"/>
      <c r="FLM162" s="4"/>
      <c r="FLN162" s="4"/>
      <c r="FLO162" s="4"/>
      <c r="FLP162" s="4"/>
      <c r="FLQ162" s="4"/>
      <c r="FLR162" s="4"/>
      <c r="FLS162" s="4"/>
      <c r="FLT162" s="4"/>
      <c r="FLU162" s="4"/>
      <c r="FLV162" s="4"/>
      <c r="FLW162" s="4"/>
      <c r="FLX162" s="4"/>
      <c r="FLY162" s="4"/>
      <c r="FLZ162" s="4"/>
      <c r="FMA162" s="4"/>
      <c r="FMB162" s="4"/>
      <c r="FMC162" s="4"/>
      <c r="FMD162" s="4"/>
      <c r="FME162" s="4"/>
      <c r="FMF162" s="4"/>
      <c r="FMG162" s="4"/>
      <c r="FMH162" s="4"/>
      <c r="FMI162" s="4"/>
      <c r="FMJ162" s="4"/>
      <c r="FMK162" s="4"/>
      <c r="FML162" s="4"/>
      <c r="FMM162" s="4"/>
      <c r="FMN162" s="4"/>
      <c r="FMO162" s="4"/>
      <c r="FMP162" s="4"/>
      <c r="FMQ162" s="4"/>
      <c r="FMR162" s="4"/>
      <c r="FMS162" s="4"/>
      <c r="FMT162" s="4"/>
      <c r="FMU162" s="4"/>
      <c r="FMV162" s="4"/>
      <c r="FMW162" s="4"/>
      <c r="FMX162" s="4"/>
      <c r="FMY162" s="4"/>
      <c r="FMZ162" s="4"/>
      <c r="FNA162" s="4"/>
      <c r="FNB162" s="4"/>
      <c r="FNC162" s="4"/>
      <c r="FND162" s="4"/>
      <c r="FNE162" s="4"/>
      <c r="FNF162" s="4"/>
      <c r="FNG162" s="4"/>
      <c r="FNH162" s="4"/>
      <c r="FNI162" s="4"/>
      <c r="FNJ162" s="4"/>
      <c r="FNK162" s="4"/>
      <c r="FNL162" s="4"/>
      <c r="FNM162" s="4"/>
      <c r="FNN162" s="4"/>
      <c r="FNO162" s="4"/>
      <c r="FNP162" s="4"/>
      <c r="FNQ162" s="4"/>
      <c r="FNR162" s="4"/>
      <c r="FNS162" s="4"/>
      <c r="FNT162" s="4"/>
      <c r="FNU162" s="4"/>
      <c r="FNV162" s="4"/>
      <c r="FNW162" s="4"/>
      <c r="FNX162" s="4"/>
      <c r="FNY162" s="4"/>
      <c r="FNZ162" s="4"/>
      <c r="FOA162" s="4"/>
      <c r="FOB162" s="4"/>
      <c r="FOC162" s="4"/>
      <c r="FOD162" s="4"/>
      <c r="FOE162" s="4"/>
      <c r="FOF162" s="4"/>
      <c r="FOG162" s="4"/>
      <c r="FOH162" s="4"/>
      <c r="FOI162" s="4"/>
      <c r="FOJ162" s="4"/>
      <c r="FOK162" s="4"/>
      <c r="FOL162" s="4"/>
      <c r="FOM162" s="4"/>
      <c r="FON162" s="4"/>
      <c r="FOO162" s="4"/>
      <c r="FOP162" s="4"/>
      <c r="FOQ162" s="4"/>
      <c r="FOR162" s="4"/>
      <c r="FOS162" s="4"/>
      <c r="FOT162" s="4"/>
      <c r="FOU162" s="4"/>
      <c r="FOV162" s="4"/>
      <c r="FOW162" s="4"/>
      <c r="FOX162" s="4"/>
      <c r="FOY162" s="4"/>
      <c r="FOZ162" s="4"/>
      <c r="FPA162" s="4"/>
      <c r="FPB162" s="4"/>
      <c r="FPC162" s="4"/>
      <c r="FPD162" s="4"/>
      <c r="FPE162" s="4"/>
      <c r="FPF162" s="4"/>
      <c r="FPG162" s="4"/>
      <c r="FPH162" s="4"/>
      <c r="FPI162" s="4"/>
      <c r="FPJ162" s="4"/>
      <c r="FPK162" s="4"/>
      <c r="FPL162" s="4"/>
      <c r="FPM162" s="4"/>
      <c r="FPN162" s="4"/>
      <c r="FPO162" s="4"/>
      <c r="FPP162" s="4"/>
      <c r="FPQ162" s="4"/>
      <c r="FPR162" s="4"/>
      <c r="FPS162" s="4"/>
      <c r="FPT162" s="4"/>
      <c r="FPU162" s="4"/>
      <c r="FPV162" s="4"/>
      <c r="FPW162" s="4"/>
      <c r="FPX162" s="4"/>
      <c r="FPY162" s="4"/>
      <c r="FPZ162" s="4"/>
      <c r="FQA162" s="4"/>
      <c r="FQB162" s="4"/>
      <c r="FQC162" s="4"/>
      <c r="FQD162" s="4"/>
      <c r="FQE162" s="4"/>
      <c r="FQF162" s="4"/>
      <c r="FQG162" s="4"/>
      <c r="FQH162" s="4"/>
      <c r="FQI162" s="4"/>
      <c r="FQJ162" s="4"/>
      <c r="FQK162" s="4"/>
      <c r="FQL162" s="4"/>
      <c r="FQM162" s="4"/>
      <c r="FQN162" s="4"/>
      <c r="FQO162" s="4"/>
      <c r="FQP162" s="4"/>
      <c r="FQQ162" s="4"/>
      <c r="FQR162" s="4"/>
      <c r="FQS162" s="4"/>
      <c r="FQT162" s="4"/>
      <c r="FQU162" s="4"/>
      <c r="FQV162" s="4"/>
      <c r="FQW162" s="4"/>
      <c r="FQX162" s="4"/>
      <c r="FQY162" s="4"/>
      <c r="FQZ162" s="4"/>
      <c r="FRA162" s="4"/>
      <c r="FRB162" s="4"/>
      <c r="FRC162" s="4"/>
      <c r="FRD162" s="4"/>
      <c r="FRE162" s="4"/>
      <c r="FRF162" s="4"/>
      <c r="FRG162" s="4"/>
      <c r="FRH162" s="4"/>
      <c r="FRI162" s="4"/>
      <c r="FRJ162" s="4"/>
      <c r="FRK162" s="4"/>
      <c r="FRL162" s="4"/>
      <c r="FRM162" s="4"/>
      <c r="FRN162" s="4"/>
      <c r="FRO162" s="4"/>
      <c r="FRP162" s="4"/>
      <c r="FRQ162" s="4"/>
      <c r="FRR162" s="4"/>
      <c r="FRS162" s="4"/>
      <c r="FRT162" s="4"/>
      <c r="FRU162" s="4"/>
      <c r="FRV162" s="4"/>
      <c r="FRW162" s="4"/>
      <c r="FRX162" s="4"/>
      <c r="FRY162" s="4"/>
      <c r="FRZ162" s="4"/>
      <c r="FSA162" s="4"/>
      <c r="FSB162" s="4"/>
      <c r="FSC162" s="4"/>
      <c r="FSD162" s="4"/>
      <c r="FSE162" s="4"/>
      <c r="FSF162" s="4"/>
      <c r="FSG162" s="4"/>
      <c r="FSH162" s="4"/>
      <c r="FSI162" s="4"/>
      <c r="FSJ162" s="4"/>
      <c r="FSK162" s="4"/>
      <c r="FSL162" s="4"/>
      <c r="FSM162" s="4"/>
      <c r="FSN162" s="4"/>
      <c r="FSO162" s="4"/>
      <c r="FSP162" s="4"/>
      <c r="FSQ162" s="4"/>
      <c r="FSR162" s="4"/>
      <c r="FSS162" s="4"/>
      <c r="FST162" s="4"/>
      <c r="FSU162" s="4"/>
      <c r="FSV162" s="4"/>
      <c r="FSW162" s="4"/>
      <c r="FSX162" s="4"/>
      <c r="FSY162" s="4"/>
      <c r="FSZ162" s="4"/>
      <c r="FTA162" s="4"/>
      <c r="FTB162" s="4"/>
      <c r="FTC162" s="4"/>
      <c r="FTD162" s="4"/>
      <c r="FTE162" s="4"/>
      <c r="FTF162" s="4"/>
      <c r="FTG162" s="4"/>
      <c r="FTH162" s="4"/>
      <c r="FTI162" s="4"/>
      <c r="FTJ162" s="4"/>
      <c r="FTK162" s="4"/>
      <c r="FTL162" s="4"/>
      <c r="FTM162" s="4"/>
      <c r="FTN162" s="4"/>
      <c r="FTO162" s="4"/>
      <c r="FTP162" s="4"/>
      <c r="FTQ162" s="4"/>
      <c r="FTR162" s="4"/>
      <c r="FTS162" s="4"/>
      <c r="FTT162" s="4"/>
      <c r="FTU162" s="4"/>
      <c r="FTV162" s="4"/>
      <c r="FTW162" s="4"/>
      <c r="FTX162" s="4"/>
      <c r="FTY162" s="4"/>
      <c r="FTZ162" s="4"/>
      <c r="FUA162" s="4"/>
      <c r="FUB162" s="4"/>
      <c r="FUC162" s="4"/>
      <c r="FUD162" s="4"/>
      <c r="FUE162" s="4"/>
      <c r="FUF162" s="4"/>
      <c r="FUG162" s="4"/>
      <c r="FUH162" s="4"/>
      <c r="FUI162" s="4"/>
      <c r="FUJ162" s="4"/>
      <c r="FUK162" s="4"/>
      <c r="FUL162" s="4"/>
      <c r="FUM162" s="4"/>
      <c r="FUN162" s="4"/>
      <c r="FUO162" s="4"/>
      <c r="FUP162" s="4"/>
      <c r="FUQ162" s="4"/>
      <c r="FUR162" s="4"/>
      <c r="FUS162" s="4"/>
      <c r="FUT162" s="4"/>
      <c r="FUU162" s="4"/>
      <c r="FUV162" s="4"/>
      <c r="FUW162" s="4"/>
      <c r="FUX162" s="4"/>
      <c r="FUY162" s="4"/>
      <c r="FUZ162" s="4"/>
      <c r="FVA162" s="4"/>
      <c r="FVB162" s="4"/>
      <c r="FVC162" s="4"/>
      <c r="FVD162" s="4"/>
      <c r="FVE162" s="4"/>
      <c r="FVF162" s="4"/>
      <c r="FVG162" s="4"/>
      <c r="FVH162" s="4"/>
      <c r="FVI162" s="4"/>
      <c r="FVJ162" s="4"/>
      <c r="FVK162" s="4"/>
      <c r="FVL162" s="4"/>
      <c r="FVM162" s="4"/>
      <c r="FVN162" s="4"/>
      <c r="FVO162" s="4"/>
      <c r="FVP162" s="4"/>
      <c r="FVQ162" s="4"/>
      <c r="FVR162" s="4"/>
      <c r="FVS162" s="4"/>
      <c r="FVT162" s="4"/>
      <c r="FVU162" s="4"/>
      <c r="FVV162" s="4"/>
      <c r="FVW162" s="4"/>
      <c r="FVX162" s="4"/>
      <c r="FVY162" s="4"/>
      <c r="FVZ162" s="4"/>
      <c r="FWA162" s="4"/>
      <c r="FWB162" s="4"/>
      <c r="FWC162" s="4"/>
      <c r="FWD162" s="4"/>
      <c r="FWE162" s="4"/>
      <c r="FWF162" s="4"/>
      <c r="FWG162" s="4"/>
      <c r="FWH162" s="4"/>
      <c r="FWI162" s="4"/>
      <c r="FWJ162" s="4"/>
      <c r="FWK162" s="4"/>
      <c r="FWL162" s="4"/>
      <c r="FWM162" s="4"/>
      <c r="FWN162" s="4"/>
      <c r="FWO162" s="4"/>
      <c r="FWP162" s="4"/>
      <c r="FWQ162" s="4"/>
      <c r="FWR162" s="4"/>
      <c r="FWS162" s="4"/>
      <c r="FWT162" s="4"/>
      <c r="FWU162" s="4"/>
      <c r="FWV162" s="4"/>
      <c r="FWW162" s="4"/>
      <c r="FWX162" s="4"/>
      <c r="FWY162" s="4"/>
      <c r="FWZ162" s="4"/>
      <c r="FXA162" s="4"/>
      <c r="FXB162" s="4"/>
      <c r="FXC162" s="4"/>
      <c r="FXD162" s="4"/>
      <c r="FXE162" s="4"/>
      <c r="FXF162" s="4"/>
      <c r="FXG162" s="4"/>
      <c r="FXH162" s="4"/>
      <c r="FXI162" s="4"/>
      <c r="FXJ162" s="4"/>
      <c r="FXK162" s="4"/>
      <c r="FXL162" s="4"/>
      <c r="FXM162" s="4"/>
      <c r="FXN162" s="4"/>
      <c r="FXO162" s="4"/>
      <c r="FXP162" s="4"/>
      <c r="FXQ162" s="4"/>
      <c r="FXR162" s="4"/>
      <c r="FXS162" s="4"/>
      <c r="FXT162" s="4"/>
      <c r="FXU162" s="4"/>
      <c r="FXV162" s="4"/>
      <c r="FXW162" s="4"/>
      <c r="FXX162" s="4"/>
      <c r="FXY162" s="4"/>
      <c r="FXZ162" s="4"/>
      <c r="FYA162" s="4"/>
      <c r="FYB162" s="4"/>
      <c r="FYC162" s="4"/>
      <c r="FYD162" s="4"/>
      <c r="FYE162" s="4"/>
      <c r="FYF162" s="4"/>
      <c r="FYG162" s="4"/>
      <c r="FYH162" s="4"/>
      <c r="FYI162" s="4"/>
      <c r="FYJ162" s="4"/>
      <c r="FYK162" s="4"/>
      <c r="FYL162" s="4"/>
      <c r="FYM162" s="4"/>
      <c r="FYN162" s="4"/>
      <c r="FYO162" s="4"/>
      <c r="FYP162" s="4"/>
      <c r="FYQ162" s="4"/>
      <c r="FYR162" s="4"/>
      <c r="FYS162" s="4"/>
      <c r="FYT162" s="4"/>
      <c r="FYU162" s="4"/>
      <c r="FYV162" s="4"/>
      <c r="FYW162" s="4"/>
      <c r="FYX162" s="4"/>
      <c r="FYY162" s="4"/>
      <c r="FYZ162" s="4"/>
      <c r="FZA162" s="4"/>
      <c r="FZB162" s="4"/>
      <c r="FZC162" s="4"/>
      <c r="FZD162" s="4"/>
      <c r="FZE162" s="4"/>
      <c r="FZF162" s="4"/>
      <c r="FZG162" s="4"/>
      <c r="FZH162" s="4"/>
      <c r="FZI162" s="4"/>
      <c r="FZJ162" s="4"/>
      <c r="FZK162" s="4"/>
      <c r="FZL162" s="4"/>
      <c r="FZM162" s="4"/>
      <c r="FZN162" s="4"/>
      <c r="FZO162" s="4"/>
      <c r="FZP162" s="4"/>
      <c r="FZQ162" s="4"/>
      <c r="FZR162" s="4"/>
      <c r="FZS162" s="4"/>
      <c r="FZT162" s="4"/>
      <c r="FZU162" s="4"/>
      <c r="FZV162" s="4"/>
      <c r="FZW162" s="4"/>
      <c r="FZX162" s="4"/>
      <c r="FZY162" s="4"/>
      <c r="FZZ162" s="4"/>
      <c r="GAA162" s="4"/>
      <c r="GAB162" s="4"/>
      <c r="GAC162" s="4"/>
      <c r="GAD162" s="4"/>
      <c r="GAE162" s="4"/>
      <c r="GAF162" s="4"/>
      <c r="GAG162" s="4"/>
      <c r="GAH162" s="4"/>
      <c r="GAI162" s="4"/>
      <c r="GAJ162" s="4"/>
      <c r="GAK162" s="4"/>
      <c r="GAL162" s="4"/>
      <c r="GAM162" s="4"/>
      <c r="GAN162" s="4"/>
      <c r="GAO162" s="4"/>
      <c r="GAP162" s="4"/>
      <c r="GAQ162" s="4"/>
      <c r="GAR162" s="4"/>
      <c r="GAS162" s="4"/>
      <c r="GAT162" s="4"/>
      <c r="GAU162" s="4"/>
      <c r="GAV162" s="4"/>
      <c r="GAW162" s="4"/>
      <c r="GAX162" s="4"/>
      <c r="GAY162" s="4"/>
      <c r="GAZ162" s="4"/>
      <c r="GBA162" s="4"/>
      <c r="GBB162" s="4"/>
      <c r="GBC162" s="4"/>
      <c r="GBD162" s="4"/>
      <c r="GBE162" s="4"/>
      <c r="GBF162" s="4"/>
      <c r="GBG162" s="4"/>
      <c r="GBH162" s="4"/>
      <c r="GBI162" s="4"/>
      <c r="GBJ162" s="4"/>
      <c r="GBK162" s="4"/>
      <c r="GBL162" s="4"/>
      <c r="GBM162" s="4"/>
      <c r="GBN162" s="4"/>
      <c r="GBO162" s="4"/>
      <c r="GBP162" s="4"/>
      <c r="GBQ162" s="4"/>
      <c r="GBR162" s="4"/>
      <c r="GBS162" s="4"/>
      <c r="GBT162" s="4"/>
      <c r="GBU162" s="4"/>
      <c r="GBV162" s="4"/>
      <c r="GBW162" s="4"/>
      <c r="GBX162" s="4"/>
      <c r="GBY162" s="4"/>
      <c r="GBZ162" s="4"/>
      <c r="GCA162" s="4"/>
      <c r="GCB162" s="4"/>
      <c r="GCC162" s="4"/>
      <c r="GCD162" s="4"/>
      <c r="GCE162" s="4"/>
      <c r="GCF162" s="4"/>
      <c r="GCG162" s="4"/>
      <c r="GCH162" s="4"/>
      <c r="GCI162" s="4"/>
      <c r="GCJ162" s="4"/>
      <c r="GCK162" s="4"/>
      <c r="GCL162" s="4"/>
      <c r="GCM162" s="4"/>
      <c r="GCN162" s="4"/>
      <c r="GCO162" s="4"/>
      <c r="GCP162" s="4"/>
      <c r="GCQ162" s="4"/>
      <c r="GCR162" s="4"/>
      <c r="GCS162" s="4"/>
      <c r="GCT162" s="4"/>
      <c r="GCU162" s="4"/>
      <c r="GCV162" s="4"/>
      <c r="GCW162" s="4"/>
      <c r="GCX162" s="4"/>
      <c r="GCY162" s="4"/>
      <c r="GCZ162" s="4"/>
      <c r="GDA162" s="4"/>
      <c r="GDB162" s="4"/>
      <c r="GDC162" s="4"/>
      <c r="GDD162" s="4"/>
      <c r="GDE162" s="4"/>
      <c r="GDF162" s="4"/>
      <c r="GDG162" s="4"/>
      <c r="GDH162" s="4"/>
      <c r="GDI162" s="4"/>
      <c r="GDJ162" s="4"/>
      <c r="GDK162" s="4"/>
      <c r="GDL162" s="4"/>
      <c r="GDM162" s="4"/>
      <c r="GDN162" s="4"/>
      <c r="GDO162" s="4"/>
      <c r="GDP162" s="4"/>
      <c r="GDQ162" s="4"/>
      <c r="GDR162" s="4"/>
      <c r="GDS162" s="4"/>
      <c r="GDT162" s="4"/>
      <c r="GDU162" s="4"/>
      <c r="GDV162" s="4"/>
      <c r="GDW162" s="4"/>
      <c r="GDX162" s="4"/>
      <c r="GDY162" s="4"/>
      <c r="GDZ162" s="4"/>
      <c r="GEA162" s="4"/>
      <c r="GEB162" s="4"/>
      <c r="GEC162" s="4"/>
      <c r="GED162" s="4"/>
      <c r="GEE162" s="4"/>
      <c r="GEF162" s="4"/>
      <c r="GEG162" s="4"/>
      <c r="GEH162" s="4"/>
      <c r="GEI162" s="4"/>
      <c r="GEJ162" s="4"/>
      <c r="GEK162" s="4"/>
      <c r="GEL162" s="4"/>
      <c r="GEM162" s="4"/>
      <c r="GEN162" s="4"/>
      <c r="GEO162" s="4"/>
      <c r="GEP162" s="4"/>
      <c r="GEQ162" s="4"/>
      <c r="GER162" s="4"/>
      <c r="GES162" s="4"/>
      <c r="GET162" s="4"/>
      <c r="GEU162" s="4"/>
      <c r="GEV162" s="4"/>
      <c r="GEW162" s="4"/>
      <c r="GEX162" s="4"/>
      <c r="GEY162" s="4"/>
      <c r="GEZ162" s="4"/>
      <c r="GFA162" s="4"/>
      <c r="GFB162" s="4"/>
      <c r="GFC162" s="4"/>
      <c r="GFD162" s="4"/>
      <c r="GFE162" s="4"/>
      <c r="GFF162" s="4"/>
      <c r="GFG162" s="4"/>
      <c r="GFH162" s="4"/>
      <c r="GFI162" s="4"/>
      <c r="GFJ162" s="4"/>
      <c r="GFK162" s="4"/>
      <c r="GFL162" s="4"/>
      <c r="GFM162" s="4"/>
      <c r="GFN162" s="4"/>
      <c r="GFO162" s="4"/>
      <c r="GFP162" s="4"/>
      <c r="GFQ162" s="4"/>
      <c r="GFR162" s="4"/>
      <c r="GFS162" s="4"/>
      <c r="GFT162" s="4"/>
      <c r="GFU162" s="4"/>
      <c r="GFV162" s="4"/>
      <c r="GFW162" s="4"/>
      <c r="GFX162" s="4"/>
      <c r="GFY162" s="4"/>
      <c r="GFZ162" s="4"/>
      <c r="GGA162" s="4"/>
      <c r="GGB162" s="4"/>
      <c r="GGC162" s="4"/>
      <c r="GGD162" s="4"/>
      <c r="GGE162" s="4"/>
      <c r="GGF162" s="4"/>
      <c r="GGG162" s="4"/>
      <c r="GGH162" s="4"/>
      <c r="GGI162" s="4"/>
      <c r="GGJ162" s="4"/>
      <c r="GGK162" s="4"/>
      <c r="GGL162" s="4"/>
      <c r="GGM162" s="4"/>
      <c r="GGN162" s="4"/>
      <c r="GGO162" s="4"/>
      <c r="GGP162" s="4"/>
      <c r="GGQ162" s="4"/>
      <c r="GGR162" s="4"/>
      <c r="GGS162" s="4"/>
      <c r="GGT162" s="4"/>
      <c r="GGU162" s="4"/>
      <c r="GGV162" s="4"/>
      <c r="GGW162" s="4"/>
      <c r="GGX162" s="4"/>
      <c r="GGY162" s="4"/>
      <c r="GGZ162" s="4"/>
      <c r="GHA162" s="4"/>
      <c r="GHB162" s="4"/>
      <c r="GHC162" s="4"/>
      <c r="GHD162" s="4"/>
      <c r="GHE162" s="4"/>
      <c r="GHF162" s="4"/>
      <c r="GHG162" s="4"/>
      <c r="GHH162" s="4"/>
      <c r="GHI162" s="4"/>
      <c r="GHJ162" s="4"/>
      <c r="GHK162" s="4"/>
      <c r="GHL162" s="4"/>
      <c r="GHM162" s="4"/>
      <c r="GHN162" s="4"/>
      <c r="GHO162" s="4"/>
      <c r="GHP162" s="4"/>
      <c r="GHQ162" s="4"/>
      <c r="GHR162" s="4"/>
      <c r="GHS162" s="4"/>
      <c r="GHT162" s="4"/>
      <c r="GHU162" s="4"/>
      <c r="GHV162" s="4"/>
      <c r="GHW162" s="4"/>
      <c r="GHX162" s="4"/>
      <c r="GHY162" s="4"/>
      <c r="GHZ162" s="4"/>
      <c r="GIA162" s="4"/>
      <c r="GIB162" s="4"/>
      <c r="GIC162" s="4"/>
      <c r="GID162" s="4"/>
      <c r="GIE162" s="4"/>
      <c r="GIF162" s="4"/>
      <c r="GIG162" s="4"/>
      <c r="GIH162" s="4"/>
      <c r="GII162" s="4"/>
      <c r="GIJ162" s="4"/>
      <c r="GIK162" s="4"/>
      <c r="GIL162" s="4"/>
      <c r="GIM162" s="4"/>
      <c r="GIN162" s="4"/>
      <c r="GIO162" s="4"/>
      <c r="GIP162" s="4"/>
      <c r="GIQ162" s="4"/>
      <c r="GIR162" s="4"/>
      <c r="GIS162" s="4"/>
      <c r="GIT162" s="4"/>
      <c r="GIU162" s="4"/>
      <c r="GIV162" s="4"/>
      <c r="GIW162" s="4"/>
      <c r="GIX162" s="4"/>
      <c r="GIY162" s="4"/>
      <c r="GIZ162" s="4"/>
      <c r="GJA162" s="4"/>
      <c r="GJB162" s="4"/>
      <c r="GJC162" s="4"/>
      <c r="GJD162" s="4"/>
      <c r="GJE162" s="4"/>
      <c r="GJF162" s="4"/>
      <c r="GJG162" s="4"/>
      <c r="GJH162" s="4"/>
      <c r="GJI162" s="4"/>
      <c r="GJJ162" s="4"/>
      <c r="GJK162" s="4"/>
      <c r="GJL162" s="4"/>
      <c r="GJM162" s="4"/>
      <c r="GJN162" s="4"/>
      <c r="GJO162" s="4"/>
      <c r="GJP162" s="4"/>
      <c r="GJQ162" s="4"/>
      <c r="GJR162" s="4"/>
      <c r="GJS162" s="4"/>
      <c r="GJT162" s="4"/>
      <c r="GJU162" s="4"/>
      <c r="GJV162" s="4"/>
      <c r="GJW162" s="4"/>
      <c r="GJX162" s="4"/>
      <c r="GJY162" s="4"/>
      <c r="GJZ162" s="4"/>
      <c r="GKA162" s="4"/>
      <c r="GKB162" s="4"/>
      <c r="GKC162" s="4"/>
      <c r="GKD162" s="4"/>
      <c r="GKE162" s="4"/>
      <c r="GKF162" s="4"/>
      <c r="GKG162" s="4"/>
      <c r="GKH162" s="4"/>
      <c r="GKI162" s="4"/>
      <c r="GKJ162" s="4"/>
      <c r="GKK162" s="4"/>
      <c r="GKL162" s="4"/>
      <c r="GKM162" s="4"/>
      <c r="GKN162" s="4"/>
      <c r="GKO162" s="4"/>
      <c r="GKP162" s="4"/>
      <c r="GKQ162" s="4"/>
      <c r="GKR162" s="4"/>
      <c r="GKS162" s="4"/>
      <c r="GKT162" s="4"/>
      <c r="GKU162" s="4"/>
      <c r="GKV162" s="4"/>
      <c r="GKW162" s="4"/>
      <c r="GKX162" s="4"/>
      <c r="GKY162" s="4"/>
      <c r="GKZ162" s="4"/>
      <c r="GLA162" s="4"/>
      <c r="GLB162" s="4"/>
      <c r="GLC162" s="4"/>
      <c r="GLD162" s="4"/>
      <c r="GLE162" s="4"/>
      <c r="GLF162" s="4"/>
      <c r="GLG162" s="4"/>
      <c r="GLH162" s="4"/>
      <c r="GLI162" s="4"/>
      <c r="GLJ162" s="4"/>
      <c r="GLK162" s="4"/>
      <c r="GLL162" s="4"/>
      <c r="GLM162" s="4"/>
      <c r="GLN162" s="4"/>
      <c r="GLO162" s="4"/>
      <c r="GLP162" s="4"/>
      <c r="GLQ162" s="4"/>
      <c r="GLR162" s="4"/>
      <c r="GLS162" s="4"/>
      <c r="GLT162" s="4"/>
      <c r="GLU162" s="4"/>
      <c r="GLV162" s="4"/>
      <c r="GLW162" s="4"/>
      <c r="GLX162" s="4"/>
      <c r="GLY162" s="4"/>
      <c r="GLZ162" s="4"/>
      <c r="GMA162" s="4"/>
      <c r="GMB162" s="4"/>
      <c r="GMC162" s="4"/>
      <c r="GMD162" s="4"/>
      <c r="GME162" s="4"/>
      <c r="GMF162" s="4"/>
      <c r="GMG162" s="4"/>
      <c r="GMH162" s="4"/>
      <c r="GMI162" s="4"/>
      <c r="GMJ162" s="4"/>
      <c r="GMK162" s="4"/>
      <c r="GML162" s="4"/>
      <c r="GMM162" s="4"/>
      <c r="GMN162" s="4"/>
      <c r="GMO162" s="4"/>
      <c r="GMP162" s="4"/>
      <c r="GMQ162" s="4"/>
      <c r="GMR162" s="4"/>
      <c r="GMS162" s="4"/>
      <c r="GMT162" s="4"/>
      <c r="GMU162" s="4"/>
      <c r="GMV162" s="4"/>
      <c r="GMW162" s="4"/>
      <c r="GMX162" s="4"/>
      <c r="GMY162" s="4"/>
      <c r="GMZ162" s="4"/>
      <c r="GNA162" s="4"/>
      <c r="GNB162" s="4"/>
      <c r="GNC162" s="4"/>
      <c r="GND162" s="4"/>
      <c r="GNE162" s="4"/>
      <c r="GNF162" s="4"/>
      <c r="GNG162" s="4"/>
      <c r="GNH162" s="4"/>
      <c r="GNI162" s="4"/>
      <c r="GNJ162" s="4"/>
      <c r="GNK162" s="4"/>
      <c r="GNL162" s="4"/>
      <c r="GNM162" s="4"/>
      <c r="GNN162" s="4"/>
      <c r="GNO162" s="4"/>
      <c r="GNP162" s="4"/>
      <c r="GNQ162" s="4"/>
      <c r="GNR162" s="4"/>
      <c r="GNS162" s="4"/>
      <c r="GNT162" s="4"/>
      <c r="GNU162" s="4"/>
      <c r="GNV162" s="4"/>
      <c r="GNW162" s="4"/>
      <c r="GNX162" s="4"/>
      <c r="GNY162" s="4"/>
      <c r="GNZ162" s="4"/>
      <c r="GOA162" s="4"/>
      <c r="GOB162" s="4"/>
      <c r="GOC162" s="4"/>
      <c r="GOD162" s="4"/>
      <c r="GOE162" s="4"/>
      <c r="GOF162" s="4"/>
      <c r="GOG162" s="4"/>
      <c r="GOH162" s="4"/>
      <c r="GOI162" s="4"/>
      <c r="GOJ162" s="4"/>
      <c r="GOK162" s="4"/>
      <c r="GOL162" s="4"/>
      <c r="GOM162" s="4"/>
      <c r="GON162" s="4"/>
      <c r="GOO162" s="4"/>
      <c r="GOP162" s="4"/>
      <c r="GOQ162" s="4"/>
      <c r="GOR162" s="4"/>
      <c r="GOS162" s="4"/>
      <c r="GOT162" s="4"/>
      <c r="GOU162" s="4"/>
      <c r="GOV162" s="4"/>
      <c r="GOW162" s="4"/>
      <c r="GOX162" s="4"/>
      <c r="GOY162" s="4"/>
      <c r="GOZ162" s="4"/>
      <c r="GPA162" s="4"/>
      <c r="GPB162" s="4"/>
      <c r="GPC162" s="4"/>
      <c r="GPD162" s="4"/>
      <c r="GPE162" s="4"/>
      <c r="GPF162" s="4"/>
      <c r="GPG162" s="4"/>
      <c r="GPH162" s="4"/>
      <c r="GPI162" s="4"/>
      <c r="GPJ162" s="4"/>
      <c r="GPK162" s="4"/>
      <c r="GPL162" s="4"/>
      <c r="GPM162" s="4"/>
      <c r="GPN162" s="4"/>
      <c r="GPO162" s="4"/>
      <c r="GPP162" s="4"/>
      <c r="GPQ162" s="4"/>
      <c r="GPR162" s="4"/>
      <c r="GPS162" s="4"/>
      <c r="GPT162" s="4"/>
      <c r="GPU162" s="4"/>
      <c r="GPV162" s="4"/>
      <c r="GPW162" s="4"/>
      <c r="GPX162" s="4"/>
      <c r="GPY162" s="4"/>
      <c r="GPZ162" s="4"/>
      <c r="GQA162" s="4"/>
      <c r="GQB162" s="4"/>
      <c r="GQC162" s="4"/>
      <c r="GQD162" s="4"/>
      <c r="GQE162" s="4"/>
      <c r="GQF162" s="4"/>
      <c r="GQG162" s="4"/>
      <c r="GQH162" s="4"/>
      <c r="GQI162" s="4"/>
      <c r="GQJ162" s="4"/>
      <c r="GQK162" s="4"/>
      <c r="GQL162" s="4"/>
      <c r="GQM162" s="4"/>
      <c r="GQN162" s="4"/>
      <c r="GQO162" s="4"/>
      <c r="GQP162" s="4"/>
      <c r="GQQ162" s="4"/>
      <c r="GQR162" s="4"/>
      <c r="GQS162" s="4"/>
      <c r="GQT162" s="4"/>
      <c r="GQU162" s="4"/>
      <c r="GQV162" s="4"/>
      <c r="GQW162" s="4"/>
      <c r="GQX162" s="4"/>
      <c r="GQY162" s="4"/>
      <c r="GQZ162" s="4"/>
      <c r="GRA162" s="4"/>
      <c r="GRB162" s="4"/>
      <c r="GRC162" s="4"/>
      <c r="GRD162" s="4"/>
      <c r="GRE162" s="4"/>
      <c r="GRF162" s="4"/>
      <c r="GRG162" s="4"/>
      <c r="GRH162" s="4"/>
      <c r="GRI162" s="4"/>
      <c r="GRJ162" s="4"/>
      <c r="GRK162" s="4"/>
      <c r="GRL162" s="4"/>
      <c r="GRM162" s="4"/>
      <c r="GRN162" s="4"/>
      <c r="GRO162" s="4"/>
      <c r="GRP162" s="4"/>
      <c r="GRQ162" s="4"/>
      <c r="GRR162" s="4"/>
      <c r="GRS162" s="4"/>
      <c r="GRT162" s="4"/>
      <c r="GRU162" s="4"/>
      <c r="GRV162" s="4"/>
      <c r="GRW162" s="4"/>
      <c r="GRX162" s="4"/>
      <c r="GRY162" s="4"/>
      <c r="GRZ162" s="4"/>
      <c r="GSA162" s="4"/>
      <c r="GSB162" s="4"/>
      <c r="GSC162" s="4"/>
      <c r="GSD162" s="4"/>
      <c r="GSE162" s="4"/>
      <c r="GSF162" s="4"/>
      <c r="GSG162" s="4"/>
      <c r="GSH162" s="4"/>
      <c r="GSI162" s="4"/>
      <c r="GSJ162" s="4"/>
      <c r="GSK162" s="4"/>
      <c r="GSL162" s="4"/>
      <c r="GSM162" s="4"/>
      <c r="GSN162" s="4"/>
      <c r="GSO162" s="4"/>
      <c r="GSP162" s="4"/>
      <c r="GSQ162" s="4"/>
      <c r="GSR162" s="4"/>
      <c r="GSS162" s="4"/>
      <c r="GST162" s="4"/>
      <c r="GSU162" s="4"/>
      <c r="GSV162" s="4"/>
      <c r="GSW162" s="4"/>
      <c r="GSX162" s="4"/>
      <c r="GSY162" s="4"/>
      <c r="GSZ162" s="4"/>
      <c r="GTA162" s="4"/>
      <c r="GTB162" s="4"/>
      <c r="GTC162" s="4"/>
      <c r="GTD162" s="4"/>
      <c r="GTE162" s="4"/>
      <c r="GTF162" s="4"/>
      <c r="GTG162" s="4"/>
      <c r="GTH162" s="4"/>
      <c r="GTI162" s="4"/>
      <c r="GTJ162" s="4"/>
      <c r="GTK162" s="4"/>
      <c r="GTL162" s="4"/>
      <c r="GTM162" s="4"/>
      <c r="GTN162" s="4"/>
      <c r="GTO162" s="4"/>
      <c r="GTP162" s="4"/>
      <c r="GTQ162" s="4"/>
      <c r="GTR162" s="4"/>
      <c r="GTS162" s="4"/>
      <c r="GTT162" s="4"/>
      <c r="GTU162" s="4"/>
      <c r="GTV162" s="4"/>
      <c r="GTW162" s="4"/>
      <c r="GTX162" s="4"/>
      <c r="GTY162" s="4"/>
      <c r="GTZ162" s="4"/>
      <c r="GUA162" s="4"/>
      <c r="GUB162" s="4"/>
      <c r="GUC162" s="4"/>
      <c r="GUD162" s="4"/>
      <c r="GUE162" s="4"/>
      <c r="GUF162" s="4"/>
      <c r="GUG162" s="4"/>
      <c r="GUH162" s="4"/>
      <c r="GUI162" s="4"/>
      <c r="GUJ162" s="4"/>
      <c r="GUK162" s="4"/>
      <c r="GUL162" s="4"/>
      <c r="GUM162" s="4"/>
      <c r="GUN162" s="4"/>
      <c r="GUO162" s="4"/>
      <c r="GUP162" s="4"/>
      <c r="GUQ162" s="4"/>
      <c r="GUR162" s="4"/>
      <c r="GUS162" s="4"/>
      <c r="GUT162" s="4"/>
      <c r="GUU162" s="4"/>
      <c r="GUV162" s="4"/>
      <c r="GUW162" s="4"/>
      <c r="GUX162" s="4"/>
      <c r="GUY162" s="4"/>
      <c r="GUZ162" s="4"/>
      <c r="GVA162" s="4"/>
      <c r="GVB162" s="4"/>
      <c r="GVC162" s="4"/>
      <c r="GVD162" s="4"/>
      <c r="GVE162" s="4"/>
      <c r="GVF162" s="4"/>
      <c r="GVG162" s="4"/>
      <c r="GVH162" s="4"/>
      <c r="GVI162" s="4"/>
      <c r="GVJ162" s="4"/>
      <c r="GVK162" s="4"/>
      <c r="GVL162" s="4"/>
      <c r="GVM162" s="4"/>
      <c r="GVN162" s="4"/>
      <c r="GVO162" s="4"/>
      <c r="GVP162" s="4"/>
      <c r="GVQ162" s="4"/>
      <c r="GVR162" s="4"/>
      <c r="GVS162" s="4"/>
      <c r="GVT162" s="4"/>
      <c r="GVU162" s="4"/>
      <c r="GVV162" s="4"/>
      <c r="GVW162" s="4"/>
      <c r="GVX162" s="4"/>
      <c r="GVY162" s="4"/>
      <c r="GVZ162" s="4"/>
      <c r="GWA162" s="4"/>
      <c r="GWB162" s="4"/>
      <c r="GWC162" s="4"/>
      <c r="GWD162" s="4"/>
      <c r="GWE162" s="4"/>
      <c r="GWF162" s="4"/>
      <c r="GWG162" s="4"/>
      <c r="GWH162" s="4"/>
      <c r="GWI162" s="4"/>
      <c r="GWJ162" s="4"/>
      <c r="GWK162" s="4"/>
      <c r="GWL162" s="4"/>
      <c r="GWM162" s="4"/>
      <c r="GWN162" s="4"/>
      <c r="GWO162" s="4"/>
      <c r="GWP162" s="4"/>
      <c r="GWQ162" s="4"/>
      <c r="GWR162" s="4"/>
      <c r="GWS162" s="4"/>
      <c r="GWT162" s="4"/>
      <c r="GWU162" s="4"/>
      <c r="GWV162" s="4"/>
      <c r="GWW162" s="4"/>
      <c r="GWX162" s="4"/>
      <c r="GWY162" s="4"/>
      <c r="GWZ162" s="4"/>
      <c r="GXA162" s="4"/>
      <c r="GXB162" s="4"/>
      <c r="GXC162" s="4"/>
      <c r="GXD162" s="4"/>
      <c r="GXE162" s="4"/>
      <c r="GXF162" s="4"/>
      <c r="GXG162" s="4"/>
      <c r="GXH162" s="4"/>
      <c r="GXI162" s="4"/>
      <c r="GXJ162" s="4"/>
      <c r="GXK162" s="4"/>
      <c r="GXL162" s="4"/>
      <c r="GXM162" s="4"/>
      <c r="GXN162" s="4"/>
      <c r="GXO162" s="4"/>
      <c r="GXP162" s="4"/>
      <c r="GXQ162" s="4"/>
      <c r="GXR162" s="4"/>
      <c r="GXS162" s="4"/>
      <c r="GXT162" s="4"/>
      <c r="GXU162" s="4"/>
      <c r="GXV162" s="4"/>
      <c r="GXW162" s="4"/>
      <c r="GXX162" s="4"/>
      <c r="GXY162" s="4"/>
      <c r="GXZ162" s="4"/>
      <c r="GYA162" s="4"/>
      <c r="GYB162" s="4"/>
      <c r="GYC162" s="4"/>
      <c r="GYD162" s="4"/>
      <c r="GYE162" s="4"/>
      <c r="GYF162" s="4"/>
      <c r="GYG162" s="4"/>
      <c r="GYH162" s="4"/>
      <c r="GYI162" s="4"/>
      <c r="GYJ162" s="4"/>
      <c r="GYK162" s="4"/>
      <c r="GYL162" s="4"/>
      <c r="GYM162" s="4"/>
      <c r="GYN162" s="4"/>
      <c r="GYO162" s="4"/>
      <c r="GYP162" s="4"/>
      <c r="GYQ162" s="4"/>
      <c r="GYR162" s="4"/>
      <c r="GYS162" s="4"/>
      <c r="GYT162" s="4"/>
      <c r="GYU162" s="4"/>
      <c r="GYV162" s="4"/>
      <c r="GYW162" s="4"/>
      <c r="GYX162" s="4"/>
      <c r="GYY162" s="4"/>
      <c r="GYZ162" s="4"/>
      <c r="GZA162" s="4"/>
      <c r="GZB162" s="4"/>
      <c r="GZC162" s="4"/>
      <c r="GZD162" s="4"/>
      <c r="GZE162" s="4"/>
      <c r="GZF162" s="4"/>
      <c r="GZG162" s="4"/>
      <c r="GZH162" s="4"/>
      <c r="GZI162" s="4"/>
      <c r="GZJ162" s="4"/>
      <c r="GZK162" s="4"/>
      <c r="GZL162" s="4"/>
      <c r="GZM162" s="4"/>
      <c r="GZN162" s="4"/>
      <c r="GZO162" s="4"/>
      <c r="GZP162" s="4"/>
      <c r="GZQ162" s="4"/>
      <c r="GZR162" s="4"/>
      <c r="GZS162" s="4"/>
      <c r="GZT162" s="4"/>
      <c r="GZU162" s="4"/>
      <c r="GZV162" s="4"/>
      <c r="GZW162" s="4"/>
      <c r="GZX162" s="4"/>
      <c r="GZY162" s="4"/>
      <c r="GZZ162" s="4"/>
      <c r="HAA162" s="4"/>
      <c r="HAB162" s="4"/>
      <c r="HAC162" s="4"/>
      <c r="HAD162" s="4"/>
      <c r="HAE162" s="4"/>
      <c r="HAF162" s="4"/>
      <c r="HAG162" s="4"/>
      <c r="HAH162" s="4"/>
      <c r="HAI162" s="4"/>
      <c r="HAJ162" s="4"/>
      <c r="HAK162" s="4"/>
      <c r="HAL162" s="4"/>
      <c r="HAM162" s="4"/>
      <c r="HAN162" s="4"/>
      <c r="HAO162" s="4"/>
      <c r="HAP162" s="4"/>
      <c r="HAQ162" s="4"/>
      <c r="HAR162" s="4"/>
      <c r="HAS162" s="4"/>
      <c r="HAT162" s="4"/>
      <c r="HAU162" s="4"/>
      <c r="HAV162" s="4"/>
      <c r="HAW162" s="4"/>
      <c r="HAX162" s="4"/>
      <c r="HAY162" s="4"/>
      <c r="HAZ162" s="4"/>
      <c r="HBA162" s="4"/>
      <c r="HBB162" s="4"/>
      <c r="HBC162" s="4"/>
      <c r="HBD162" s="4"/>
      <c r="HBE162" s="4"/>
      <c r="HBF162" s="4"/>
      <c r="HBG162" s="4"/>
      <c r="HBH162" s="4"/>
      <c r="HBI162" s="4"/>
      <c r="HBJ162" s="4"/>
      <c r="HBK162" s="4"/>
      <c r="HBL162" s="4"/>
      <c r="HBM162" s="4"/>
      <c r="HBN162" s="4"/>
      <c r="HBO162" s="4"/>
      <c r="HBP162" s="4"/>
      <c r="HBQ162" s="4"/>
      <c r="HBR162" s="4"/>
      <c r="HBS162" s="4"/>
      <c r="HBT162" s="4"/>
      <c r="HBU162" s="4"/>
      <c r="HBV162" s="4"/>
      <c r="HBW162" s="4"/>
      <c r="HBX162" s="4"/>
      <c r="HBY162" s="4"/>
      <c r="HBZ162" s="4"/>
      <c r="HCA162" s="4"/>
      <c r="HCB162" s="4"/>
      <c r="HCC162" s="4"/>
      <c r="HCD162" s="4"/>
      <c r="HCE162" s="4"/>
      <c r="HCF162" s="4"/>
      <c r="HCG162" s="4"/>
      <c r="HCH162" s="4"/>
      <c r="HCI162" s="4"/>
      <c r="HCJ162" s="4"/>
      <c r="HCK162" s="4"/>
      <c r="HCL162" s="4"/>
      <c r="HCM162" s="4"/>
      <c r="HCN162" s="4"/>
      <c r="HCO162" s="4"/>
      <c r="HCP162" s="4"/>
      <c r="HCQ162" s="4"/>
      <c r="HCR162" s="4"/>
      <c r="HCS162" s="4"/>
      <c r="HCT162" s="4"/>
      <c r="HCU162" s="4"/>
      <c r="HCV162" s="4"/>
      <c r="HCW162" s="4"/>
      <c r="HCX162" s="4"/>
      <c r="HCY162" s="4"/>
      <c r="HCZ162" s="4"/>
      <c r="HDA162" s="4"/>
      <c r="HDB162" s="4"/>
      <c r="HDC162" s="4"/>
      <c r="HDD162" s="4"/>
      <c r="HDE162" s="4"/>
      <c r="HDF162" s="4"/>
      <c r="HDG162" s="4"/>
      <c r="HDH162" s="4"/>
      <c r="HDI162" s="4"/>
      <c r="HDJ162" s="4"/>
      <c r="HDK162" s="4"/>
      <c r="HDL162" s="4"/>
      <c r="HDM162" s="4"/>
      <c r="HDN162" s="4"/>
      <c r="HDO162" s="4"/>
      <c r="HDP162" s="4"/>
      <c r="HDQ162" s="4"/>
      <c r="HDR162" s="4"/>
      <c r="HDS162" s="4"/>
      <c r="HDT162" s="4"/>
      <c r="HDU162" s="4"/>
      <c r="HDV162" s="4"/>
      <c r="HDW162" s="4"/>
      <c r="HDX162" s="4"/>
      <c r="HDY162" s="4"/>
      <c r="HDZ162" s="4"/>
      <c r="HEA162" s="4"/>
      <c r="HEB162" s="4"/>
      <c r="HEC162" s="4"/>
      <c r="HED162" s="4"/>
      <c r="HEE162" s="4"/>
      <c r="HEF162" s="4"/>
      <c r="HEG162" s="4"/>
      <c r="HEH162" s="4"/>
      <c r="HEI162" s="4"/>
      <c r="HEJ162" s="4"/>
      <c r="HEK162" s="4"/>
      <c r="HEL162" s="4"/>
      <c r="HEM162" s="4"/>
      <c r="HEN162" s="4"/>
      <c r="HEO162" s="4"/>
      <c r="HEP162" s="4"/>
      <c r="HEQ162" s="4"/>
      <c r="HER162" s="4"/>
      <c r="HES162" s="4"/>
      <c r="HET162" s="4"/>
      <c r="HEU162" s="4"/>
      <c r="HEV162" s="4"/>
      <c r="HEW162" s="4"/>
      <c r="HEX162" s="4"/>
      <c r="HEY162" s="4"/>
      <c r="HEZ162" s="4"/>
      <c r="HFA162" s="4"/>
      <c r="HFB162" s="4"/>
      <c r="HFC162" s="4"/>
      <c r="HFD162" s="4"/>
      <c r="HFE162" s="4"/>
      <c r="HFF162" s="4"/>
      <c r="HFG162" s="4"/>
      <c r="HFH162" s="4"/>
      <c r="HFI162" s="4"/>
      <c r="HFJ162" s="4"/>
      <c r="HFK162" s="4"/>
      <c r="HFL162" s="4"/>
      <c r="HFM162" s="4"/>
      <c r="HFN162" s="4"/>
      <c r="HFO162" s="4"/>
      <c r="HFP162" s="4"/>
      <c r="HFQ162" s="4"/>
      <c r="HFR162" s="4"/>
      <c r="HFS162" s="4"/>
      <c r="HFT162" s="4"/>
      <c r="HFU162" s="4"/>
      <c r="HFV162" s="4"/>
      <c r="HFW162" s="4"/>
      <c r="HFX162" s="4"/>
      <c r="HFY162" s="4"/>
      <c r="HFZ162" s="4"/>
      <c r="HGA162" s="4"/>
      <c r="HGB162" s="4"/>
      <c r="HGC162" s="4"/>
      <c r="HGD162" s="4"/>
      <c r="HGE162" s="4"/>
      <c r="HGF162" s="4"/>
      <c r="HGG162" s="4"/>
      <c r="HGH162" s="4"/>
      <c r="HGI162" s="4"/>
      <c r="HGJ162" s="4"/>
      <c r="HGK162" s="4"/>
      <c r="HGL162" s="4"/>
      <c r="HGM162" s="4"/>
      <c r="HGN162" s="4"/>
      <c r="HGO162" s="4"/>
      <c r="HGP162" s="4"/>
      <c r="HGQ162" s="4"/>
      <c r="HGR162" s="4"/>
      <c r="HGS162" s="4"/>
      <c r="HGT162" s="4"/>
      <c r="HGU162" s="4"/>
      <c r="HGV162" s="4"/>
      <c r="HGW162" s="4"/>
      <c r="HGX162" s="4"/>
      <c r="HGY162" s="4"/>
      <c r="HGZ162" s="4"/>
      <c r="HHA162" s="4"/>
      <c r="HHB162" s="4"/>
      <c r="HHC162" s="4"/>
      <c r="HHD162" s="4"/>
      <c r="HHE162" s="4"/>
      <c r="HHF162" s="4"/>
      <c r="HHG162" s="4"/>
      <c r="HHH162" s="4"/>
      <c r="HHI162" s="4"/>
      <c r="HHJ162" s="4"/>
      <c r="HHK162" s="4"/>
      <c r="HHL162" s="4"/>
      <c r="HHM162" s="4"/>
      <c r="HHN162" s="4"/>
      <c r="HHO162" s="4"/>
      <c r="HHP162" s="4"/>
      <c r="HHQ162" s="4"/>
      <c r="HHR162" s="4"/>
      <c r="HHS162" s="4"/>
      <c r="HHT162" s="4"/>
      <c r="HHU162" s="4"/>
      <c r="HHV162" s="4"/>
      <c r="HHW162" s="4"/>
      <c r="HHX162" s="4"/>
      <c r="HHY162" s="4"/>
      <c r="HHZ162" s="4"/>
      <c r="HIA162" s="4"/>
      <c r="HIB162" s="4"/>
      <c r="HIC162" s="4"/>
      <c r="HID162" s="4"/>
      <c r="HIE162" s="4"/>
      <c r="HIF162" s="4"/>
      <c r="HIG162" s="4"/>
      <c r="HIH162" s="4"/>
      <c r="HII162" s="4"/>
      <c r="HIJ162" s="4"/>
      <c r="HIK162" s="4"/>
      <c r="HIL162" s="4"/>
      <c r="HIM162" s="4"/>
      <c r="HIN162" s="4"/>
      <c r="HIO162" s="4"/>
      <c r="HIP162" s="4"/>
      <c r="HIQ162" s="4"/>
      <c r="HIR162" s="4"/>
      <c r="HIS162" s="4"/>
      <c r="HIT162" s="4"/>
      <c r="HIU162" s="4"/>
      <c r="HIV162" s="4"/>
      <c r="HIW162" s="4"/>
      <c r="HIX162" s="4"/>
      <c r="HIY162" s="4"/>
      <c r="HIZ162" s="4"/>
      <c r="HJA162" s="4"/>
      <c r="HJB162" s="4"/>
      <c r="HJC162" s="4"/>
      <c r="HJD162" s="4"/>
      <c r="HJE162" s="4"/>
      <c r="HJF162" s="4"/>
      <c r="HJG162" s="4"/>
      <c r="HJH162" s="4"/>
      <c r="HJI162" s="4"/>
      <c r="HJJ162" s="4"/>
      <c r="HJK162" s="4"/>
      <c r="HJL162" s="4"/>
      <c r="HJM162" s="4"/>
      <c r="HJN162" s="4"/>
      <c r="HJO162" s="4"/>
      <c r="HJP162" s="4"/>
      <c r="HJQ162" s="4"/>
      <c r="HJR162" s="4"/>
      <c r="HJS162" s="4"/>
      <c r="HJT162" s="4"/>
      <c r="HJU162" s="4"/>
      <c r="HJV162" s="4"/>
      <c r="HJW162" s="4"/>
      <c r="HJX162" s="4"/>
      <c r="HJY162" s="4"/>
      <c r="HJZ162" s="4"/>
      <c r="HKA162" s="4"/>
      <c r="HKB162" s="4"/>
      <c r="HKC162" s="4"/>
      <c r="HKD162" s="4"/>
      <c r="HKE162" s="4"/>
      <c r="HKF162" s="4"/>
      <c r="HKG162" s="4"/>
      <c r="HKH162" s="4"/>
      <c r="HKI162" s="4"/>
      <c r="HKJ162" s="4"/>
      <c r="HKK162" s="4"/>
      <c r="HKL162" s="4"/>
      <c r="HKM162" s="4"/>
      <c r="HKN162" s="4"/>
      <c r="HKO162" s="4"/>
      <c r="HKP162" s="4"/>
      <c r="HKQ162" s="4"/>
      <c r="HKR162" s="4"/>
      <c r="HKS162" s="4"/>
      <c r="HKT162" s="4"/>
      <c r="HKU162" s="4"/>
      <c r="HKV162" s="4"/>
      <c r="HKW162" s="4"/>
      <c r="HKX162" s="4"/>
      <c r="HKY162" s="4"/>
      <c r="HKZ162" s="4"/>
      <c r="HLA162" s="4"/>
      <c r="HLB162" s="4"/>
      <c r="HLC162" s="4"/>
      <c r="HLD162" s="4"/>
      <c r="HLE162" s="4"/>
      <c r="HLF162" s="4"/>
      <c r="HLG162" s="4"/>
      <c r="HLH162" s="4"/>
      <c r="HLI162" s="4"/>
      <c r="HLJ162" s="4"/>
      <c r="HLK162" s="4"/>
      <c r="HLL162" s="4"/>
      <c r="HLM162" s="4"/>
      <c r="HLN162" s="4"/>
      <c r="HLO162" s="4"/>
      <c r="HLP162" s="4"/>
      <c r="HLQ162" s="4"/>
      <c r="HLR162" s="4"/>
      <c r="HLS162" s="4"/>
      <c r="HLT162" s="4"/>
      <c r="HLU162" s="4"/>
      <c r="HLV162" s="4"/>
      <c r="HLW162" s="4"/>
      <c r="HLX162" s="4"/>
      <c r="HLY162" s="4"/>
      <c r="HLZ162" s="4"/>
      <c r="HMA162" s="4"/>
      <c r="HMB162" s="4"/>
      <c r="HMC162" s="4"/>
      <c r="HMD162" s="4"/>
      <c r="HME162" s="4"/>
      <c r="HMF162" s="4"/>
      <c r="HMG162" s="4"/>
      <c r="HMH162" s="4"/>
      <c r="HMI162" s="4"/>
      <c r="HMJ162" s="4"/>
      <c r="HMK162" s="4"/>
      <c r="HML162" s="4"/>
      <c r="HMM162" s="4"/>
      <c r="HMN162" s="4"/>
      <c r="HMO162" s="4"/>
      <c r="HMP162" s="4"/>
      <c r="HMQ162" s="4"/>
      <c r="HMR162" s="4"/>
      <c r="HMS162" s="4"/>
      <c r="HMT162" s="4"/>
      <c r="HMU162" s="4"/>
      <c r="HMV162" s="4"/>
      <c r="HMW162" s="4"/>
      <c r="HMX162" s="4"/>
      <c r="HMY162" s="4"/>
      <c r="HMZ162" s="4"/>
      <c r="HNA162" s="4"/>
      <c r="HNB162" s="4"/>
      <c r="HNC162" s="4"/>
      <c r="HND162" s="4"/>
      <c r="HNE162" s="4"/>
      <c r="HNF162" s="4"/>
      <c r="HNG162" s="4"/>
      <c r="HNH162" s="4"/>
      <c r="HNI162" s="4"/>
      <c r="HNJ162" s="4"/>
      <c r="HNK162" s="4"/>
      <c r="HNL162" s="4"/>
      <c r="HNM162" s="4"/>
      <c r="HNN162" s="4"/>
      <c r="HNO162" s="4"/>
      <c r="HNP162" s="4"/>
      <c r="HNQ162" s="4"/>
      <c r="HNR162" s="4"/>
      <c r="HNS162" s="4"/>
      <c r="HNT162" s="4"/>
      <c r="HNU162" s="4"/>
      <c r="HNV162" s="4"/>
      <c r="HNW162" s="4"/>
      <c r="HNX162" s="4"/>
      <c r="HNY162" s="4"/>
      <c r="HNZ162" s="4"/>
      <c r="HOA162" s="4"/>
      <c r="HOB162" s="4"/>
      <c r="HOC162" s="4"/>
      <c r="HOD162" s="4"/>
      <c r="HOE162" s="4"/>
      <c r="HOF162" s="4"/>
      <c r="HOG162" s="4"/>
      <c r="HOH162" s="4"/>
      <c r="HOI162" s="4"/>
      <c r="HOJ162" s="4"/>
      <c r="HOK162" s="4"/>
      <c r="HOL162" s="4"/>
      <c r="HOM162" s="4"/>
      <c r="HON162" s="4"/>
      <c r="HOO162" s="4"/>
      <c r="HOP162" s="4"/>
      <c r="HOQ162" s="4"/>
      <c r="HOR162" s="4"/>
      <c r="HOS162" s="4"/>
      <c r="HOT162" s="4"/>
      <c r="HOU162" s="4"/>
      <c r="HOV162" s="4"/>
      <c r="HOW162" s="4"/>
      <c r="HOX162" s="4"/>
      <c r="HOY162" s="4"/>
      <c r="HOZ162" s="4"/>
      <c r="HPA162" s="4"/>
      <c r="HPB162" s="4"/>
      <c r="HPC162" s="4"/>
      <c r="HPD162" s="4"/>
      <c r="HPE162" s="4"/>
      <c r="HPF162" s="4"/>
      <c r="HPG162" s="4"/>
      <c r="HPH162" s="4"/>
      <c r="HPI162" s="4"/>
      <c r="HPJ162" s="4"/>
      <c r="HPK162" s="4"/>
      <c r="HPL162" s="4"/>
      <c r="HPM162" s="4"/>
      <c r="HPN162" s="4"/>
      <c r="HPO162" s="4"/>
      <c r="HPP162" s="4"/>
      <c r="HPQ162" s="4"/>
      <c r="HPR162" s="4"/>
      <c r="HPS162" s="4"/>
      <c r="HPT162" s="4"/>
      <c r="HPU162" s="4"/>
      <c r="HPV162" s="4"/>
      <c r="HPW162" s="4"/>
      <c r="HPX162" s="4"/>
      <c r="HPY162" s="4"/>
      <c r="HPZ162" s="4"/>
      <c r="HQA162" s="4"/>
      <c r="HQB162" s="4"/>
      <c r="HQC162" s="4"/>
      <c r="HQD162" s="4"/>
      <c r="HQE162" s="4"/>
      <c r="HQF162" s="4"/>
      <c r="HQG162" s="4"/>
      <c r="HQH162" s="4"/>
      <c r="HQI162" s="4"/>
      <c r="HQJ162" s="4"/>
      <c r="HQK162" s="4"/>
      <c r="HQL162" s="4"/>
      <c r="HQM162" s="4"/>
      <c r="HQN162" s="4"/>
      <c r="HQO162" s="4"/>
      <c r="HQP162" s="4"/>
      <c r="HQQ162" s="4"/>
      <c r="HQR162" s="4"/>
      <c r="HQS162" s="4"/>
      <c r="HQT162" s="4"/>
      <c r="HQU162" s="4"/>
      <c r="HQV162" s="4"/>
      <c r="HQW162" s="4"/>
      <c r="HQX162" s="4"/>
      <c r="HQY162" s="4"/>
      <c r="HQZ162" s="4"/>
      <c r="HRA162" s="4"/>
      <c r="HRB162" s="4"/>
      <c r="HRC162" s="4"/>
      <c r="HRD162" s="4"/>
      <c r="HRE162" s="4"/>
      <c r="HRF162" s="4"/>
      <c r="HRG162" s="4"/>
      <c r="HRH162" s="4"/>
      <c r="HRI162" s="4"/>
      <c r="HRJ162" s="4"/>
      <c r="HRK162" s="4"/>
      <c r="HRL162" s="4"/>
      <c r="HRM162" s="4"/>
      <c r="HRN162" s="4"/>
      <c r="HRO162" s="4"/>
      <c r="HRP162" s="4"/>
      <c r="HRQ162" s="4"/>
      <c r="HRR162" s="4"/>
      <c r="HRS162" s="4"/>
      <c r="HRT162" s="4"/>
      <c r="HRU162" s="4"/>
      <c r="HRV162" s="4"/>
      <c r="HRW162" s="4"/>
      <c r="HRX162" s="4"/>
      <c r="HRY162" s="4"/>
      <c r="HRZ162" s="4"/>
      <c r="HSA162" s="4"/>
      <c r="HSB162" s="4"/>
      <c r="HSC162" s="4"/>
      <c r="HSD162" s="4"/>
      <c r="HSE162" s="4"/>
      <c r="HSF162" s="4"/>
      <c r="HSG162" s="4"/>
      <c r="HSH162" s="4"/>
      <c r="HSI162" s="4"/>
      <c r="HSJ162" s="4"/>
      <c r="HSK162" s="4"/>
      <c r="HSL162" s="4"/>
      <c r="HSM162" s="4"/>
      <c r="HSN162" s="4"/>
      <c r="HSO162" s="4"/>
      <c r="HSP162" s="4"/>
      <c r="HSQ162" s="4"/>
      <c r="HSR162" s="4"/>
      <c r="HSS162" s="4"/>
      <c r="HST162" s="4"/>
      <c r="HSU162" s="4"/>
      <c r="HSV162" s="4"/>
      <c r="HSW162" s="4"/>
      <c r="HSX162" s="4"/>
      <c r="HSY162" s="4"/>
      <c r="HSZ162" s="4"/>
      <c r="HTA162" s="4"/>
      <c r="HTB162" s="4"/>
      <c r="HTC162" s="4"/>
      <c r="HTD162" s="4"/>
      <c r="HTE162" s="4"/>
      <c r="HTF162" s="4"/>
      <c r="HTG162" s="4"/>
      <c r="HTH162" s="4"/>
      <c r="HTI162" s="4"/>
      <c r="HTJ162" s="4"/>
      <c r="HTK162" s="4"/>
      <c r="HTL162" s="4"/>
      <c r="HTM162" s="4"/>
      <c r="HTN162" s="4"/>
      <c r="HTO162" s="4"/>
      <c r="HTP162" s="4"/>
      <c r="HTQ162" s="4"/>
      <c r="HTR162" s="4"/>
      <c r="HTS162" s="4"/>
      <c r="HTT162" s="4"/>
      <c r="HTU162" s="4"/>
      <c r="HTV162" s="4"/>
      <c r="HTW162" s="4"/>
      <c r="HTX162" s="4"/>
      <c r="HTY162" s="4"/>
      <c r="HTZ162" s="4"/>
      <c r="HUA162" s="4"/>
      <c r="HUB162" s="4"/>
      <c r="HUC162" s="4"/>
      <c r="HUD162" s="4"/>
      <c r="HUE162" s="4"/>
      <c r="HUF162" s="4"/>
      <c r="HUG162" s="4"/>
      <c r="HUH162" s="4"/>
      <c r="HUI162" s="4"/>
      <c r="HUJ162" s="4"/>
      <c r="HUK162" s="4"/>
      <c r="HUL162" s="4"/>
      <c r="HUM162" s="4"/>
      <c r="HUN162" s="4"/>
      <c r="HUO162" s="4"/>
      <c r="HUP162" s="4"/>
      <c r="HUQ162" s="4"/>
      <c r="HUR162" s="4"/>
      <c r="HUS162" s="4"/>
      <c r="HUT162" s="4"/>
      <c r="HUU162" s="4"/>
      <c r="HUV162" s="4"/>
      <c r="HUW162" s="4"/>
      <c r="HUX162" s="4"/>
      <c r="HUY162" s="4"/>
      <c r="HUZ162" s="4"/>
      <c r="HVA162" s="4"/>
      <c r="HVB162" s="4"/>
      <c r="HVC162" s="4"/>
      <c r="HVD162" s="4"/>
      <c r="HVE162" s="4"/>
      <c r="HVF162" s="4"/>
      <c r="HVG162" s="4"/>
      <c r="HVH162" s="4"/>
      <c r="HVI162" s="4"/>
      <c r="HVJ162" s="4"/>
      <c r="HVK162" s="4"/>
      <c r="HVL162" s="4"/>
      <c r="HVM162" s="4"/>
      <c r="HVN162" s="4"/>
      <c r="HVO162" s="4"/>
      <c r="HVP162" s="4"/>
      <c r="HVQ162" s="4"/>
      <c r="HVR162" s="4"/>
      <c r="HVS162" s="4"/>
      <c r="HVT162" s="4"/>
      <c r="HVU162" s="4"/>
      <c r="HVV162" s="4"/>
      <c r="HVW162" s="4"/>
      <c r="HVX162" s="4"/>
      <c r="HVY162" s="4"/>
      <c r="HVZ162" s="4"/>
      <c r="HWA162" s="4"/>
      <c r="HWB162" s="4"/>
      <c r="HWC162" s="4"/>
      <c r="HWD162" s="4"/>
      <c r="HWE162" s="4"/>
      <c r="HWF162" s="4"/>
      <c r="HWG162" s="4"/>
      <c r="HWH162" s="4"/>
      <c r="HWI162" s="4"/>
      <c r="HWJ162" s="4"/>
      <c r="HWK162" s="4"/>
      <c r="HWL162" s="4"/>
      <c r="HWM162" s="4"/>
      <c r="HWN162" s="4"/>
      <c r="HWO162" s="4"/>
      <c r="HWP162" s="4"/>
      <c r="HWQ162" s="4"/>
      <c r="HWR162" s="4"/>
      <c r="HWS162" s="4"/>
      <c r="HWT162" s="4"/>
      <c r="HWU162" s="4"/>
      <c r="HWV162" s="4"/>
      <c r="HWW162" s="4"/>
      <c r="HWX162" s="4"/>
      <c r="HWY162" s="4"/>
      <c r="HWZ162" s="4"/>
      <c r="HXA162" s="4"/>
      <c r="HXB162" s="4"/>
      <c r="HXC162" s="4"/>
      <c r="HXD162" s="4"/>
      <c r="HXE162" s="4"/>
      <c r="HXF162" s="4"/>
      <c r="HXG162" s="4"/>
      <c r="HXH162" s="4"/>
      <c r="HXI162" s="4"/>
      <c r="HXJ162" s="4"/>
      <c r="HXK162" s="4"/>
      <c r="HXL162" s="4"/>
      <c r="HXM162" s="4"/>
      <c r="HXN162" s="4"/>
      <c r="HXO162" s="4"/>
      <c r="HXP162" s="4"/>
      <c r="HXQ162" s="4"/>
      <c r="HXR162" s="4"/>
      <c r="HXS162" s="4"/>
      <c r="HXT162" s="4"/>
      <c r="HXU162" s="4"/>
      <c r="HXV162" s="4"/>
      <c r="HXW162" s="4"/>
      <c r="HXX162" s="4"/>
      <c r="HXY162" s="4"/>
      <c r="HXZ162" s="4"/>
      <c r="HYA162" s="4"/>
      <c r="HYB162" s="4"/>
      <c r="HYC162" s="4"/>
      <c r="HYD162" s="4"/>
      <c r="HYE162" s="4"/>
      <c r="HYF162" s="4"/>
      <c r="HYG162" s="4"/>
      <c r="HYH162" s="4"/>
      <c r="HYI162" s="4"/>
      <c r="HYJ162" s="4"/>
      <c r="HYK162" s="4"/>
      <c r="HYL162" s="4"/>
      <c r="HYM162" s="4"/>
      <c r="HYN162" s="4"/>
      <c r="HYO162" s="4"/>
      <c r="HYP162" s="4"/>
      <c r="HYQ162" s="4"/>
      <c r="HYR162" s="4"/>
      <c r="HYS162" s="4"/>
      <c r="HYT162" s="4"/>
      <c r="HYU162" s="4"/>
      <c r="HYV162" s="4"/>
      <c r="HYW162" s="4"/>
      <c r="HYX162" s="4"/>
      <c r="HYY162" s="4"/>
      <c r="HYZ162" s="4"/>
      <c r="HZA162" s="4"/>
      <c r="HZB162" s="4"/>
      <c r="HZC162" s="4"/>
      <c r="HZD162" s="4"/>
      <c r="HZE162" s="4"/>
      <c r="HZF162" s="4"/>
      <c r="HZG162" s="4"/>
      <c r="HZH162" s="4"/>
      <c r="HZI162" s="4"/>
      <c r="HZJ162" s="4"/>
      <c r="HZK162" s="4"/>
      <c r="HZL162" s="4"/>
      <c r="HZM162" s="4"/>
      <c r="HZN162" s="4"/>
      <c r="HZO162" s="4"/>
      <c r="HZP162" s="4"/>
      <c r="HZQ162" s="4"/>
      <c r="HZR162" s="4"/>
      <c r="HZS162" s="4"/>
      <c r="HZT162" s="4"/>
      <c r="HZU162" s="4"/>
      <c r="HZV162" s="4"/>
      <c r="HZW162" s="4"/>
      <c r="HZX162" s="4"/>
      <c r="HZY162" s="4"/>
      <c r="HZZ162" s="4"/>
      <c r="IAA162" s="4"/>
      <c r="IAB162" s="4"/>
      <c r="IAC162" s="4"/>
      <c r="IAD162" s="4"/>
      <c r="IAE162" s="4"/>
      <c r="IAF162" s="4"/>
      <c r="IAG162" s="4"/>
      <c r="IAH162" s="4"/>
      <c r="IAI162" s="4"/>
      <c r="IAJ162" s="4"/>
      <c r="IAK162" s="4"/>
      <c r="IAL162" s="4"/>
      <c r="IAM162" s="4"/>
      <c r="IAN162" s="4"/>
      <c r="IAO162" s="4"/>
      <c r="IAP162" s="4"/>
      <c r="IAQ162" s="4"/>
      <c r="IAR162" s="4"/>
      <c r="IAS162" s="4"/>
      <c r="IAT162" s="4"/>
      <c r="IAU162" s="4"/>
      <c r="IAV162" s="4"/>
      <c r="IAW162" s="4"/>
      <c r="IAX162" s="4"/>
      <c r="IAY162" s="4"/>
      <c r="IAZ162" s="4"/>
      <c r="IBA162" s="4"/>
      <c r="IBB162" s="4"/>
      <c r="IBC162" s="4"/>
      <c r="IBD162" s="4"/>
      <c r="IBE162" s="4"/>
      <c r="IBF162" s="4"/>
      <c r="IBG162" s="4"/>
      <c r="IBH162" s="4"/>
      <c r="IBI162" s="4"/>
      <c r="IBJ162" s="4"/>
      <c r="IBK162" s="4"/>
      <c r="IBL162" s="4"/>
      <c r="IBM162" s="4"/>
      <c r="IBN162" s="4"/>
      <c r="IBO162" s="4"/>
      <c r="IBP162" s="4"/>
      <c r="IBQ162" s="4"/>
      <c r="IBR162" s="4"/>
      <c r="IBS162" s="4"/>
      <c r="IBT162" s="4"/>
      <c r="IBU162" s="4"/>
      <c r="IBV162" s="4"/>
      <c r="IBW162" s="4"/>
      <c r="IBX162" s="4"/>
      <c r="IBY162" s="4"/>
      <c r="IBZ162" s="4"/>
      <c r="ICA162" s="4"/>
      <c r="ICB162" s="4"/>
      <c r="ICC162" s="4"/>
      <c r="ICD162" s="4"/>
      <c r="ICE162" s="4"/>
      <c r="ICF162" s="4"/>
      <c r="ICG162" s="4"/>
      <c r="ICH162" s="4"/>
      <c r="ICI162" s="4"/>
      <c r="ICJ162" s="4"/>
      <c r="ICK162" s="4"/>
      <c r="ICL162" s="4"/>
      <c r="ICM162" s="4"/>
      <c r="ICN162" s="4"/>
      <c r="ICO162" s="4"/>
      <c r="ICP162" s="4"/>
      <c r="ICQ162" s="4"/>
      <c r="ICR162" s="4"/>
      <c r="ICS162" s="4"/>
      <c r="ICT162" s="4"/>
      <c r="ICU162" s="4"/>
      <c r="ICV162" s="4"/>
      <c r="ICW162" s="4"/>
      <c r="ICX162" s="4"/>
      <c r="ICY162" s="4"/>
      <c r="ICZ162" s="4"/>
      <c r="IDA162" s="4"/>
      <c r="IDB162" s="4"/>
      <c r="IDC162" s="4"/>
      <c r="IDD162" s="4"/>
      <c r="IDE162" s="4"/>
      <c r="IDF162" s="4"/>
      <c r="IDG162" s="4"/>
      <c r="IDH162" s="4"/>
      <c r="IDI162" s="4"/>
      <c r="IDJ162" s="4"/>
      <c r="IDK162" s="4"/>
      <c r="IDL162" s="4"/>
      <c r="IDM162" s="4"/>
      <c r="IDN162" s="4"/>
      <c r="IDO162" s="4"/>
      <c r="IDP162" s="4"/>
      <c r="IDQ162" s="4"/>
      <c r="IDR162" s="4"/>
      <c r="IDS162" s="4"/>
      <c r="IDT162" s="4"/>
      <c r="IDU162" s="4"/>
      <c r="IDV162" s="4"/>
      <c r="IDW162" s="4"/>
      <c r="IDX162" s="4"/>
      <c r="IDY162" s="4"/>
      <c r="IDZ162" s="4"/>
      <c r="IEA162" s="4"/>
      <c r="IEB162" s="4"/>
      <c r="IEC162" s="4"/>
      <c r="IED162" s="4"/>
      <c r="IEE162" s="4"/>
      <c r="IEF162" s="4"/>
      <c r="IEG162" s="4"/>
      <c r="IEH162" s="4"/>
      <c r="IEI162" s="4"/>
      <c r="IEJ162" s="4"/>
      <c r="IEK162" s="4"/>
      <c r="IEL162" s="4"/>
      <c r="IEM162" s="4"/>
      <c r="IEN162" s="4"/>
      <c r="IEO162" s="4"/>
      <c r="IEP162" s="4"/>
      <c r="IEQ162" s="4"/>
      <c r="IER162" s="4"/>
      <c r="IES162" s="4"/>
      <c r="IET162" s="4"/>
      <c r="IEU162" s="4"/>
      <c r="IEV162" s="4"/>
      <c r="IEW162" s="4"/>
      <c r="IEX162" s="4"/>
      <c r="IEY162" s="4"/>
      <c r="IEZ162" s="4"/>
      <c r="IFA162" s="4"/>
      <c r="IFB162" s="4"/>
      <c r="IFC162" s="4"/>
      <c r="IFD162" s="4"/>
      <c r="IFE162" s="4"/>
      <c r="IFF162" s="4"/>
      <c r="IFG162" s="4"/>
      <c r="IFH162" s="4"/>
      <c r="IFI162" s="4"/>
      <c r="IFJ162" s="4"/>
      <c r="IFK162" s="4"/>
      <c r="IFL162" s="4"/>
      <c r="IFM162" s="4"/>
      <c r="IFN162" s="4"/>
      <c r="IFO162" s="4"/>
      <c r="IFP162" s="4"/>
      <c r="IFQ162" s="4"/>
      <c r="IFR162" s="4"/>
      <c r="IFS162" s="4"/>
      <c r="IFT162" s="4"/>
      <c r="IFU162" s="4"/>
      <c r="IFV162" s="4"/>
      <c r="IFW162" s="4"/>
      <c r="IFX162" s="4"/>
      <c r="IFY162" s="4"/>
      <c r="IFZ162" s="4"/>
      <c r="IGA162" s="4"/>
      <c r="IGB162" s="4"/>
      <c r="IGC162" s="4"/>
      <c r="IGD162" s="4"/>
      <c r="IGE162" s="4"/>
      <c r="IGF162" s="4"/>
      <c r="IGG162" s="4"/>
      <c r="IGH162" s="4"/>
      <c r="IGI162" s="4"/>
      <c r="IGJ162" s="4"/>
      <c r="IGK162" s="4"/>
      <c r="IGL162" s="4"/>
      <c r="IGM162" s="4"/>
      <c r="IGN162" s="4"/>
      <c r="IGO162" s="4"/>
      <c r="IGP162" s="4"/>
      <c r="IGQ162" s="4"/>
      <c r="IGR162" s="4"/>
      <c r="IGS162" s="4"/>
      <c r="IGT162" s="4"/>
      <c r="IGU162" s="4"/>
      <c r="IGV162" s="4"/>
      <c r="IGW162" s="4"/>
      <c r="IGX162" s="4"/>
      <c r="IGY162" s="4"/>
      <c r="IGZ162" s="4"/>
      <c r="IHA162" s="4"/>
      <c r="IHB162" s="4"/>
      <c r="IHC162" s="4"/>
      <c r="IHD162" s="4"/>
      <c r="IHE162" s="4"/>
      <c r="IHF162" s="4"/>
      <c r="IHG162" s="4"/>
      <c r="IHH162" s="4"/>
      <c r="IHI162" s="4"/>
      <c r="IHJ162" s="4"/>
      <c r="IHK162" s="4"/>
      <c r="IHL162" s="4"/>
      <c r="IHM162" s="4"/>
      <c r="IHN162" s="4"/>
      <c r="IHO162" s="4"/>
      <c r="IHP162" s="4"/>
      <c r="IHQ162" s="4"/>
      <c r="IHR162" s="4"/>
      <c r="IHS162" s="4"/>
      <c r="IHT162" s="4"/>
      <c r="IHU162" s="4"/>
      <c r="IHV162" s="4"/>
      <c r="IHW162" s="4"/>
      <c r="IHX162" s="4"/>
      <c r="IHY162" s="4"/>
      <c r="IHZ162" s="4"/>
      <c r="IIA162" s="4"/>
      <c r="IIB162" s="4"/>
      <c r="IIC162" s="4"/>
      <c r="IID162" s="4"/>
      <c r="IIE162" s="4"/>
      <c r="IIF162" s="4"/>
      <c r="IIG162" s="4"/>
      <c r="IIH162" s="4"/>
      <c r="III162" s="4"/>
      <c r="IIJ162" s="4"/>
      <c r="IIK162" s="4"/>
      <c r="IIL162" s="4"/>
      <c r="IIM162" s="4"/>
      <c r="IIN162" s="4"/>
      <c r="IIO162" s="4"/>
      <c r="IIP162" s="4"/>
      <c r="IIQ162" s="4"/>
      <c r="IIR162" s="4"/>
      <c r="IIS162" s="4"/>
      <c r="IIT162" s="4"/>
      <c r="IIU162" s="4"/>
      <c r="IIV162" s="4"/>
      <c r="IIW162" s="4"/>
      <c r="IIX162" s="4"/>
      <c r="IIY162" s="4"/>
      <c r="IIZ162" s="4"/>
      <c r="IJA162" s="4"/>
      <c r="IJB162" s="4"/>
      <c r="IJC162" s="4"/>
      <c r="IJD162" s="4"/>
      <c r="IJE162" s="4"/>
      <c r="IJF162" s="4"/>
      <c r="IJG162" s="4"/>
      <c r="IJH162" s="4"/>
      <c r="IJI162" s="4"/>
      <c r="IJJ162" s="4"/>
      <c r="IJK162" s="4"/>
      <c r="IJL162" s="4"/>
      <c r="IJM162" s="4"/>
      <c r="IJN162" s="4"/>
      <c r="IJO162" s="4"/>
      <c r="IJP162" s="4"/>
      <c r="IJQ162" s="4"/>
      <c r="IJR162" s="4"/>
      <c r="IJS162" s="4"/>
      <c r="IJT162" s="4"/>
      <c r="IJU162" s="4"/>
      <c r="IJV162" s="4"/>
      <c r="IJW162" s="4"/>
      <c r="IJX162" s="4"/>
      <c r="IJY162" s="4"/>
      <c r="IJZ162" s="4"/>
      <c r="IKA162" s="4"/>
      <c r="IKB162" s="4"/>
      <c r="IKC162" s="4"/>
      <c r="IKD162" s="4"/>
      <c r="IKE162" s="4"/>
      <c r="IKF162" s="4"/>
      <c r="IKG162" s="4"/>
      <c r="IKH162" s="4"/>
      <c r="IKI162" s="4"/>
      <c r="IKJ162" s="4"/>
      <c r="IKK162" s="4"/>
      <c r="IKL162" s="4"/>
      <c r="IKM162" s="4"/>
      <c r="IKN162" s="4"/>
      <c r="IKO162" s="4"/>
      <c r="IKP162" s="4"/>
      <c r="IKQ162" s="4"/>
      <c r="IKR162" s="4"/>
      <c r="IKS162" s="4"/>
      <c r="IKT162" s="4"/>
      <c r="IKU162" s="4"/>
      <c r="IKV162" s="4"/>
      <c r="IKW162" s="4"/>
      <c r="IKX162" s="4"/>
      <c r="IKY162" s="4"/>
      <c r="IKZ162" s="4"/>
      <c r="ILA162" s="4"/>
      <c r="ILB162" s="4"/>
      <c r="ILC162" s="4"/>
      <c r="ILD162" s="4"/>
      <c r="ILE162" s="4"/>
      <c r="ILF162" s="4"/>
      <c r="ILG162" s="4"/>
      <c r="ILH162" s="4"/>
      <c r="ILI162" s="4"/>
      <c r="ILJ162" s="4"/>
      <c r="ILK162" s="4"/>
      <c r="ILL162" s="4"/>
      <c r="ILM162" s="4"/>
      <c r="ILN162" s="4"/>
      <c r="ILO162" s="4"/>
      <c r="ILP162" s="4"/>
      <c r="ILQ162" s="4"/>
      <c r="ILR162" s="4"/>
      <c r="ILS162" s="4"/>
      <c r="ILT162" s="4"/>
      <c r="ILU162" s="4"/>
      <c r="ILV162" s="4"/>
      <c r="ILW162" s="4"/>
      <c r="ILX162" s="4"/>
      <c r="ILY162" s="4"/>
      <c r="ILZ162" s="4"/>
      <c r="IMA162" s="4"/>
      <c r="IMB162" s="4"/>
      <c r="IMC162" s="4"/>
      <c r="IMD162" s="4"/>
      <c r="IME162" s="4"/>
      <c r="IMF162" s="4"/>
      <c r="IMG162" s="4"/>
      <c r="IMH162" s="4"/>
      <c r="IMI162" s="4"/>
      <c r="IMJ162" s="4"/>
      <c r="IMK162" s="4"/>
      <c r="IML162" s="4"/>
      <c r="IMM162" s="4"/>
      <c r="IMN162" s="4"/>
      <c r="IMO162" s="4"/>
      <c r="IMP162" s="4"/>
      <c r="IMQ162" s="4"/>
      <c r="IMR162" s="4"/>
      <c r="IMS162" s="4"/>
      <c r="IMT162" s="4"/>
      <c r="IMU162" s="4"/>
      <c r="IMV162" s="4"/>
      <c r="IMW162" s="4"/>
      <c r="IMX162" s="4"/>
      <c r="IMY162" s="4"/>
      <c r="IMZ162" s="4"/>
      <c r="INA162" s="4"/>
      <c r="INB162" s="4"/>
      <c r="INC162" s="4"/>
      <c r="IND162" s="4"/>
      <c r="INE162" s="4"/>
      <c r="INF162" s="4"/>
      <c r="ING162" s="4"/>
      <c r="INH162" s="4"/>
      <c r="INI162" s="4"/>
      <c r="INJ162" s="4"/>
      <c r="INK162" s="4"/>
      <c r="INL162" s="4"/>
      <c r="INM162" s="4"/>
      <c r="INN162" s="4"/>
      <c r="INO162" s="4"/>
      <c r="INP162" s="4"/>
      <c r="INQ162" s="4"/>
      <c r="INR162" s="4"/>
      <c r="INS162" s="4"/>
      <c r="INT162" s="4"/>
      <c r="INU162" s="4"/>
      <c r="INV162" s="4"/>
      <c r="INW162" s="4"/>
      <c r="INX162" s="4"/>
      <c r="INY162" s="4"/>
      <c r="INZ162" s="4"/>
      <c r="IOA162" s="4"/>
      <c r="IOB162" s="4"/>
      <c r="IOC162" s="4"/>
      <c r="IOD162" s="4"/>
      <c r="IOE162" s="4"/>
      <c r="IOF162" s="4"/>
      <c r="IOG162" s="4"/>
      <c r="IOH162" s="4"/>
      <c r="IOI162" s="4"/>
      <c r="IOJ162" s="4"/>
      <c r="IOK162" s="4"/>
      <c r="IOL162" s="4"/>
      <c r="IOM162" s="4"/>
      <c r="ION162" s="4"/>
      <c r="IOO162" s="4"/>
      <c r="IOP162" s="4"/>
      <c r="IOQ162" s="4"/>
      <c r="IOR162" s="4"/>
      <c r="IOS162" s="4"/>
      <c r="IOT162" s="4"/>
      <c r="IOU162" s="4"/>
      <c r="IOV162" s="4"/>
      <c r="IOW162" s="4"/>
      <c r="IOX162" s="4"/>
      <c r="IOY162" s="4"/>
      <c r="IOZ162" s="4"/>
      <c r="IPA162" s="4"/>
      <c r="IPB162" s="4"/>
      <c r="IPC162" s="4"/>
      <c r="IPD162" s="4"/>
      <c r="IPE162" s="4"/>
      <c r="IPF162" s="4"/>
      <c r="IPG162" s="4"/>
      <c r="IPH162" s="4"/>
      <c r="IPI162" s="4"/>
      <c r="IPJ162" s="4"/>
      <c r="IPK162" s="4"/>
      <c r="IPL162" s="4"/>
      <c r="IPM162" s="4"/>
      <c r="IPN162" s="4"/>
      <c r="IPO162" s="4"/>
      <c r="IPP162" s="4"/>
      <c r="IPQ162" s="4"/>
      <c r="IPR162" s="4"/>
      <c r="IPS162" s="4"/>
      <c r="IPT162" s="4"/>
      <c r="IPU162" s="4"/>
      <c r="IPV162" s="4"/>
      <c r="IPW162" s="4"/>
      <c r="IPX162" s="4"/>
      <c r="IPY162" s="4"/>
      <c r="IPZ162" s="4"/>
      <c r="IQA162" s="4"/>
      <c r="IQB162" s="4"/>
      <c r="IQC162" s="4"/>
      <c r="IQD162" s="4"/>
      <c r="IQE162" s="4"/>
      <c r="IQF162" s="4"/>
      <c r="IQG162" s="4"/>
      <c r="IQH162" s="4"/>
      <c r="IQI162" s="4"/>
      <c r="IQJ162" s="4"/>
      <c r="IQK162" s="4"/>
      <c r="IQL162" s="4"/>
      <c r="IQM162" s="4"/>
      <c r="IQN162" s="4"/>
      <c r="IQO162" s="4"/>
      <c r="IQP162" s="4"/>
      <c r="IQQ162" s="4"/>
      <c r="IQR162" s="4"/>
      <c r="IQS162" s="4"/>
      <c r="IQT162" s="4"/>
      <c r="IQU162" s="4"/>
      <c r="IQV162" s="4"/>
      <c r="IQW162" s="4"/>
      <c r="IQX162" s="4"/>
      <c r="IQY162" s="4"/>
      <c r="IQZ162" s="4"/>
      <c r="IRA162" s="4"/>
      <c r="IRB162" s="4"/>
      <c r="IRC162" s="4"/>
      <c r="IRD162" s="4"/>
      <c r="IRE162" s="4"/>
      <c r="IRF162" s="4"/>
      <c r="IRG162" s="4"/>
      <c r="IRH162" s="4"/>
      <c r="IRI162" s="4"/>
      <c r="IRJ162" s="4"/>
      <c r="IRK162" s="4"/>
      <c r="IRL162" s="4"/>
      <c r="IRM162" s="4"/>
      <c r="IRN162" s="4"/>
      <c r="IRO162" s="4"/>
      <c r="IRP162" s="4"/>
      <c r="IRQ162" s="4"/>
      <c r="IRR162" s="4"/>
      <c r="IRS162" s="4"/>
      <c r="IRT162" s="4"/>
      <c r="IRU162" s="4"/>
      <c r="IRV162" s="4"/>
      <c r="IRW162" s="4"/>
      <c r="IRX162" s="4"/>
      <c r="IRY162" s="4"/>
      <c r="IRZ162" s="4"/>
      <c r="ISA162" s="4"/>
      <c r="ISB162" s="4"/>
      <c r="ISC162" s="4"/>
      <c r="ISD162" s="4"/>
      <c r="ISE162" s="4"/>
      <c r="ISF162" s="4"/>
      <c r="ISG162" s="4"/>
      <c r="ISH162" s="4"/>
      <c r="ISI162" s="4"/>
      <c r="ISJ162" s="4"/>
      <c r="ISK162" s="4"/>
      <c r="ISL162" s="4"/>
      <c r="ISM162" s="4"/>
      <c r="ISN162" s="4"/>
      <c r="ISO162" s="4"/>
      <c r="ISP162" s="4"/>
      <c r="ISQ162" s="4"/>
      <c r="ISR162" s="4"/>
      <c r="ISS162" s="4"/>
      <c r="IST162" s="4"/>
      <c r="ISU162" s="4"/>
      <c r="ISV162" s="4"/>
      <c r="ISW162" s="4"/>
      <c r="ISX162" s="4"/>
      <c r="ISY162" s="4"/>
      <c r="ISZ162" s="4"/>
      <c r="ITA162" s="4"/>
      <c r="ITB162" s="4"/>
      <c r="ITC162" s="4"/>
      <c r="ITD162" s="4"/>
      <c r="ITE162" s="4"/>
      <c r="ITF162" s="4"/>
      <c r="ITG162" s="4"/>
      <c r="ITH162" s="4"/>
      <c r="ITI162" s="4"/>
      <c r="ITJ162" s="4"/>
      <c r="ITK162" s="4"/>
      <c r="ITL162" s="4"/>
      <c r="ITM162" s="4"/>
      <c r="ITN162" s="4"/>
      <c r="ITO162" s="4"/>
      <c r="ITP162" s="4"/>
      <c r="ITQ162" s="4"/>
      <c r="ITR162" s="4"/>
      <c r="ITS162" s="4"/>
      <c r="ITT162" s="4"/>
      <c r="ITU162" s="4"/>
      <c r="ITV162" s="4"/>
      <c r="ITW162" s="4"/>
      <c r="ITX162" s="4"/>
      <c r="ITY162" s="4"/>
      <c r="ITZ162" s="4"/>
      <c r="IUA162" s="4"/>
      <c r="IUB162" s="4"/>
      <c r="IUC162" s="4"/>
      <c r="IUD162" s="4"/>
      <c r="IUE162" s="4"/>
      <c r="IUF162" s="4"/>
      <c r="IUG162" s="4"/>
      <c r="IUH162" s="4"/>
      <c r="IUI162" s="4"/>
      <c r="IUJ162" s="4"/>
      <c r="IUK162" s="4"/>
      <c r="IUL162" s="4"/>
      <c r="IUM162" s="4"/>
      <c r="IUN162" s="4"/>
      <c r="IUO162" s="4"/>
      <c r="IUP162" s="4"/>
      <c r="IUQ162" s="4"/>
      <c r="IUR162" s="4"/>
      <c r="IUS162" s="4"/>
      <c r="IUT162" s="4"/>
      <c r="IUU162" s="4"/>
      <c r="IUV162" s="4"/>
      <c r="IUW162" s="4"/>
      <c r="IUX162" s="4"/>
      <c r="IUY162" s="4"/>
      <c r="IUZ162" s="4"/>
      <c r="IVA162" s="4"/>
      <c r="IVB162" s="4"/>
      <c r="IVC162" s="4"/>
      <c r="IVD162" s="4"/>
      <c r="IVE162" s="4"/>
      <c r="IVF162" s="4"/>
      <c r="IVG162" s="4"/>
      <c r="IVH162" s="4"/>
      <c r="IVI162" s="4"/>
      <c r="IVJ162" s="4"/>
      <c r="IVK162" s="4"/>
      <c r="IVL162" s="4"/>
      <c r="IVM162" s="4"/>
      <c r="IVN162" s="4"/>
      <c r="IVO162" s="4"/>
      <c r="IVP162" s="4"/>
      <c r="IVQ162" s="4"/>
      <c r="IVR162" s="4"/>
      <c r="IVS162" s="4"/>
      <c r="IVT162" s="4"/>
      <c r="IVU162" s="4"/>
      <c r="IVV162" s="4"/>
      <c r="IVW162" s="4"/>
      <c r="IVX162" s="4"/>
      <c r="IVY162" s="4"/>
      <c r="IVZ162" s="4"/>
      <c r="IWA162" s="4"/>
      <c r="IWB162" s="4"/>
      <c r="IWC162" s="4"/>
      <c r="IWD162" s="4"/>
      <c r="IWE162" s="4"/>
      <c r="IWF162" s="4"/>
      <c r="IWG162" s="4"/>
      <c r="IWH162" s="4"/>
      <c r="IWI162" s="4"/>
      <c r="IWJ162" s="4"/>
      <c r="IWK162" s="4"/>
      <c r="IWL162" s="4"/>
      <c r="IWM162" s="4"/>
      <c r="IWN162" s="4"/>
      <c r="IWO162" s="4"/>
      <c r="IWP162" s="4"/>
      <c r="IWQ162" s="4"/>
      <c r="IWR162" s="4"/>
      <c r="IWS162" s="4"/>
      <c r="IWT162" s="4"/>
      <c r="IWU162" s="4"/>
      <c r="IWV162" s="4"/>
      <c r="IWW162" s="4"/>
      <c r="IWX162" s="4"/>
      <c r="IWY162" s="4"/>
      <c r="IWZ162" s="4"/>
      <c r="IXA162" s="4"/>
      <c r="IXB162" s="4"/>
      <c r="IXC162" s="4"/>
      <c r="IXD162" s="4"/>
      <c r="IXE162" s="4"/>
      <c r="IXF162" s="4"/>
      <c r="IXG162" s="4"/>
      <c r="IXH162" s="4"/>
      <c r="IXI162" s="4"/>
      <c r="IXJ162" s="4"/>
      <c r="IXK162" s="4"/>
      <c r="IXL162" s="4"/>
      <c r="IXM162" s="4"/>
      <c r="IXN162" s="4"/>
      <c r="IXO162" s="4"/>
      <c r="IXP162" s="4"/>
      <c r="IXQ162" s="4"/>
      <c r="IXR162" s="4"/>
      <c r="IXS162" s="4"/>
      <c r="IXT162" s="4"/>
      <c r="IXU162" s="4"/>
      <c r="IXV162" s="4"/>
      <c r="IXW162" s="4"/>
      <c r="IXX162" s="4"/>
      <c r="IXY162" s="4"/>
      <c r="IXZ162" s="4"/>
      <c r="IYA162" s="4"/>
      <c r="IYB162" s="4"/>
      <c r="IYC162" s="4"/>
      <c r="IYD162" s="4"/>
      <c r="IYE162" s="4"/>
      <c r="IYF162" s="4"/>
      <c r="IYG162" s="4"/>
      <c r="IYH162" s="4"/>
      <c r="IYI162" s="4"/>
      <c r="IYJ162" s="4"/>
      <c r="IYK162" s="4"/>
      <c r="IYL162" s="4"/>
      <c r="IYM162" s="4"/>
      <c r="IYN162" s="4"/>
      <c r="IYO162" s="4"/>
      <c r="IYP162" s="4"/>
      <c r="IYQ162" s="4"/>
      <c r="IYR162" s="4"/>
      <c r="IYS162" s="4"/>
      <c r="IYT162" s="4"/>
      <c r="IYU162" s="4"/>
      <c r="IYV162" s="4"/>
      <c r="IYW162" s="4"/>
      <c r="IYX162" s="4"/>
      <c r="IYY162" s="4"/>
      <c r="IYZ162" s="4"/>
      <c r="IZA162" s="4"/>
      <c r="IZB162" s="4"/>
      <c r="IZC162" s="4"/>
      <c r="IZD162" s="4"/>
      <c r="IZE162" s="4"/>
      <c r="IZF162" s="4"/>
      <c r="IZG162" s="4"/>
      <c r="IZH162" s="4"/>
      <c r="IZI162" s="4"/>
      <c r="IZJ162" s="4"/>
      <c r="IZK162" s="4"/>
      <c r="IZL162" s="4"/>
      <c r="IZM162" s="4"/>
      <c r="IZN162" s="4"/>
      <c r="IZO162" s="4"/>
      <c r="IZP162" s="4"/>
      <c r="IZQ162" s="4"/>
      <c r="IZR162" s="4"/>
      <c r="IZS162" s="4"/>
      <c r="IZT162" s="4"/>
      <c r="IZU162" s="4"/>
      <c r="IZV162" s="4"/>
      <c r="IZW162" s="4"/>
      <c r="IZX162" s="4"/>
      <c r="IZY162" s="4"/>
      <c r="IZZ162" s="4"/>
      <c r="JAA162" s="4"/>
      <c r="JAB162" s="4"/>
      <c r="JAC162" s="4"/>
      <c r="JAD162" s="4"/>
      <c r="JAE162" s="4"/>
      <c r="JAF162" s="4"/>
      <c r="JAG162" s="4"/>
      <c r="JAH162" s="4"/>
      <c r="JAI162" s="4"/>
      <c r="JAJ162" s="4"/>
      <c r="JAK162" s="4"/>
      <c r="JAL162" s="4"/>
      <c r="JAM162" s="4"/>
      <c r="JAN162" s="4"/>
      <c r="JAO162" s="4"/>
      <c r="JAP162" s="4"/>
      <c r="JAQ162" s="4"/>
      <c r="JAR162" s="4"/>
      <c r="JAS162" s="4"/>
      <c r="JAT162" s="4"/>
      <c r="JAU162" s="4"/>
      <c r="JAV162" s="4"/>
      <c r="JAW162" s="4"/>
      <c r="JAX162" s="4"/>
      <c r="JAY162" s="4"/>
      <c r="JAZ162" s="4"/>
      <c r="JBA162" s="4"/>
      <c r="JBB162" s="4"/>
      <c r="JBC162" s="4"/>
      <c r="JBD162" s="4"/>
      <c r="JBE162" s="4"/>
      <c r="JBF162" s="4"/>
      <c r="JBG162" s="4"/>
      <c r="JBH162" s="4"/>
      <c r="JBI162" s="4"/>
      <c r="JBJ162" s="4"/>
      <c r="JBK162" s="4"/>
      <c r="JBL162" s="4"/>
      <c r="JBM162" s="4"/>
      <c r="JBN162" s="4"/>
      <c r="JBO162" s="4"/>
      <c r="JBP162" s="4"/>
      <c r="JBQ162" s="4"/>
      <c r="JBR162" s="4"/>
      <c r="JBS162" s="4"/>
      <c r="JBT162" s="4"/>
      <c r="JBU162" s="4"/>
      <c r="JBV162" s="4"/>
      <c r="JBW162" s="4"/>
      <c r="JBX162" s="4"/>
      <c r="JBY162" s="4"/>
      <c r="JBZ162" s="4"/>
      <c r="JCA162" s="4"/>
      <c r="JCB162" s="4"/>
      <c r="JCC162" s="4"/>
      <c r="JCD162" s="4"/>
      <c r="JCE162" s="4"/>
      <c r="JCF162" s="4"/>
      <c r="JCG162" s="4"/>
      <c r="JCH162" s="4"/>
      <c r="JCI162" s="4"/>
      <c r="JCJ162" s="4"/>
      <c r="JCK162" s="4"/>
      <c r="JCL162" s="4"/>
      <c r="JCM162" s="4"/>
      <c r="JCN162" s="4"/>
      <c r="JCO162" s="4"/>
      <c r="JCP162" s="4"/>
      <c r="JCQ162" s="4"/>
      <c r="JCR162" s="4"/>
      <c r="JCS162" s="4"/>
      <c r="JCT162" s="4"/>
      <c r="JCU162" s="4"/>
      <c r="JCV162" s="4"/>
      <c r="JCW162" s="4"/>
      <c r="JCX162" s="4"/>
      <c r="JCY162" s="4"/>
      <c r="JCZ162" s="4"/>
      <c r="JDA162" s="4"/>
      <c r="JDB162" s="4"/>
      <c r="JDC162" s="4"/>
      <c r="JDD162" s="4"/>
      <c r="JDE162" s="4"/>
      <c r="JDF162" s="4"/>
      <c r="JDG162" s="4"/>
      <c r="JDH162" s="4"/>
      <c r="JDI162" s="4"/>
      <c r="JDJ162" s="4"/>
      <c r="JDK162" s="4"/>
      <c r="JDL162" s="4"/>
      <c r="JDM162" s="4"/>
      <c r="JDN162" s="4"/>
      <c r="JDO162" s="4"/>
      <c r="JDP162" s="4"/>
      <c r="JDQ162" s="4"/>
      <c r="JDR162" s="4"/>
      <c r="JDS162" s="4"/>
      <c r="JDT162" s="4"/>
      <c r="JDU162" s="4"/>
      <c r="JDV162" s="4"/>
      <c r="JDW162" s="4"/>
      <c r="JDX162" s="4"/>
      <c r="JDY162" s="4"/>
      <c r="JDZ162" s="4"/>
      <c r="JEA162" s="4"/>
      <c r="JEB162" s="4"/>
      <c r="JEC162" s="4"/>
      <c r="JED162" s="4"/>
      <c r="JEE162" s="4"/>
      <c r="JEF162" s="4"/>
      <c r="JEG162" s="4"/>
      <c r="JEH162" s="4"/>
      <c r="JEI162" s="4"/>
      <c r="JEJ162" s="4"/>
      <c r="JEK162" s="4"/>
      <c r="JEL162" s="4"/>
      <c r="JEM162" s="4"/>
      <c r="JEN162" s="4"/>
      <c r="JEO162" s="4"/>
      <c r="JEP162" s="4"/>
      <c r="JEQ162" s="4"/>
      <c r="JER162" s="4"/>
      <c r="JES162" s="4"/>
      <c r="JET162" s="4"/>
      <c r="JEU162" s="4"/>
      <c r="JEV162" s="4"/>
      <c r="JEW162" s="4"/>
      <c r="JEX162" s="4"/>
      <c r="JEY162" s="4"/>
      <c r="JEZ162" s="4"/>
      <c r="JFA162" s="4"/>
      <c r="JFB162" s="4"/>
      <c r="JFC162" s="4"/>
      <c r="JFD162" s="4"/>
      <c r="JFE162" s="4"/>
      <c r="JFF162" s="4"/>
      <c r="JFG162" s="4"/>
      <c r="JFH162" s="4"/>
      <c r="JFI162" s="4"/>
      <c r="JFJ162" s="4"/>
      <c r="JFK162" s="4"/>
      <c r="JFL162" s="4"/>
      <c r="JFM162" s="4"/>
      <c r="JFN162" s="4"/>
      <c r="JFO162" s="4"/>
      <c r="JFP162" s="4"/>
      <c r="JFQ162" s="4"/>
      <c r="JFR162" s="4"/>
      <c r="JFS162" s="4"/>
      <c r="JFT162" s="4"/>
      <c r="JFU162" s="4"/>
      <c r="JFV162" s="4"/>
      <c r="JFW162" s="4"/>
      <c r="JFX162" s="4"/>
      <c r="JFY162" s="4"/>
      <c r="JFZ162" s="4"/>
      <c r="JGA162" s="4"/>
      <c r="JGB162" s="4"/>
      <c r="JGC162" s="4"/>
      <c r="JGD162" s="4"/>
      <c r="JGE162" s="4"/>
      <c r="JGF162" s="4"/>
      <c r="JGG162" s="4"/>
      <c r="JGH162" s="4"/>
      <c r="JGI162" s="4"/>
      <c r="JGJ162" s="4"/>
      <c r="JGK162" s="4"/>
      <c r="JGL162" s="4"/>
      <c r="JGM162" s="4"/>
      <c r="JGN162" s="4"/>
      <c r="JGO162" s="4"/>
      <c r="JGP162" s="4"/>
      <c r="JGQ162" s="4"/>
      <c r="JGR162" s="4"/>
      <c r="JGS162" s="4"/>
      <c r="JGT162" s="4"/>
      <c r="JGU162" s="4"/>
      <c r="JGV162" s="4"/>
      <c r="JGW162" s="4"/>
      <c r="JGX162" s="4"/>
      <c r="JGY162" s="4"/>
      <c r="JGZ162" s="4"/>
      <c r="JHA162" s="4"/>
      <c r="JHB162" s="4"/>
      <c r="JHC162" s="4"/>
      <c r="JHD162" s="4"/>
      <c r="JHE162" s="4"/>
      <c r="JHF162" s="4"/>
      <c r="JHG162" s="4"/>
      <c r="JHH162" s="4"/>
      <c r="JHI162" s="4"/>
      <c r="JHJ162" s="4"/>
      <c r="JHK162" s="4"/>
      <c r="JHL162" s="4"/>
      <c r="JHM162" s="4"/>
      <c r="JHN162" s="4"/>
      <c r="JHO162" s="4"/>
      <c r="JHP162" s="4"/>
      <c r="JHQ162" s="4"/>
      <c r="JHR162" s="4"/>
      <c r="JHS162" s="4"/>
      <c r="JHT162" s="4"/>
      <c r="JHU162" s="4"/>
      <c r="JHV162" s="4"/>
      <c r="JHW162" s="4"/>
      <c r="JHX162" s="4"/>
      <c r="JHY162" s="4"/>
      <c r="JHZ162" s="4"/>
      <c r="JIA162" s="4"/>
      <c r="JIB162" s="4"/>
      <c r="JIC162" s="4"/>
      <c r="JID162" s="4"/>
      <c r="JIE162" s="4"/>
      <c r="JIF162" s="4"/>
      <c r="JIG162" s="4"/>
      <c r="JIH162" s="4"/>
      <c r="JII162" s="4"/>
      <c r="JIJ162" s="4"/>
      <c r="JIK162" s="4"/>
      <c r="JIL162" s="4"/>
      <c r="JIM162" s="4"/>
      <c r="JIN162" s="4"/>
      <c r="JIO162" s="4"/>
      <c r="JIP162" s="4"/>
      <c r="JIQ162" s="4"/>
      <c r="JIR162" s="4"/>
      <c r="JIS162" s="4"/>
      <c r="JIT162" s="4"/>
      <c r="JIU162" s="4"/>
      <c r="JIV162" s="4"/>
      <c r="JIW162" s="4"/>
      <c r="JIX162" s="4"/>
      <c r="JIY162" s="4"/>
      <c r="JIZ162" s="4"/>
      <c r="JJA162" s="4"/>
      <c r="JJB162" s="4"/>
      <c r="JJC162" s="4"/>
      <c r="JJD162" s="4"/>
      <c r="JJE162" s="4"/>
      <c r="JJF162" s="4"/>
      <c r="JJG162" s="4"/>
      <c r="JJH162" s="4"/>
      <c r="JJI162" s="4"/>
      <c r="JJJ162" s="4"/>
      <c r="JJK162" s="4"/>
      <c r="JJL162" s="4"/>
      <c r="JJM162" s="4"/>
      <c r="JJN162" s="4"/>
      <c r="JJO162" s="4"/>
      <c r="JJP162" s="4"/>
      <c r="JJQ162" s="4"/>
      <c r="JJR162" s="4"/>
      <c r="JJS162" s="4"/>
      <c r="JJT162" s="4"/>
      <c r="JJU162" s="4"/>
      <c r="JJV162" s="4"/>
      <c r="JJW162" s="4"/>
      <c r="JJX162" s="4"/>
      <c r="JJY162" s="4"/>
      <c r="JJZ162" s="4"/>
      <c r="JKA162" s="4"/>
      <c r="JKB162" s="4"/>
      <c r="JKC162" s="4"/>
      <c r="JKD162" s="4"/>
      <c r="JKE162" s="4"/>
      <c r="JKF162" s="4"/>
      <c r="JKG162" s="4"/>
      <c r="JKH162" s="4"/>
      <c r="JKI162" s="4"/>
      <c r="JKJ162" s="4"/>
      <c r="JKK162" s="4"/>
      <c r="JKL162" s="4"/>
      <c r="JKM162" s="4"/>
      <c r="JKN162" s="4"/>
      <c r="JKO162" s="4"/>
      <c r="JKP162" s="4"/>
      <c r="JKQ162" s="4"/>
      <c r="JKR162" s="4"/>
      <c r="JKS162" s="4"/>
      <c r="JKT162" s="4"/>
      <c r="JKU162" s="4"/>
      <c r="JKV162" s="4"/>
      <c r="JKW162" s="4"/>
      <c r="JKX162" s="4"/>
      <c r="JKY162" s="4"/>
      <c r="JKZ162" s="4"/>
      <c r="JLA162" s="4"/>
      <c r="JLB162" s="4"/>
      <c r="JLC162" s="4"/>
      <c r="JLD162" s="4"/>
      <c r="JLE162" s="4"/>
      <c r="JLF162" s="4"/>
      <c r="JLG162" s="4"/>
      <c r="JLH162" s="4"/>
      <c r="JLI162" s="4"/>
      <c r="JLJ162" s="4"/>
      <c r="JLK162" s="4"/>
      <c r="JLL162" s="4"/>
      <c r="JLM162" s="4"/>
      <c r="JLN162" s="4"/>
      <c r="JLO162" s="4"/>
      <c r="JLP162" s="4"/>
      <c r="JLQ162" s="4"/>
      <c r="JLR162" s="4"/>
      <c r="JLS162" s="4"/>
      <c r="JLT162" s="4"/>
      <c r="JLU162" s="4"/>
      <c r="JLV162" s="4"/>
      <c r="JLW162" s="4"/>
      <c r="JLX162" s="4"/>
      <c r="JLY162" s="4"/>
      <c r="JLZ162" s="4"/>
      <c r="JMA162" s="4"/>
      <c r="JMB162" s="4"/>
      <c r="JMC162" s="4"/>
      <c r="JMD162" s="4"/>
      <c r="JME162" s="4"/>
      <c r="JMF162" s="4"/>
      <c r="JMG162" s="4"/>
      <c r="JMH162" s="4"/>
      <c r="JMI162" s="4"/>
      <c r="JMJ162" s="4"/>
      <c r="JMK162" s="4"/>
      <c r="JML162" s="4"/>
      <c r="JMM162" s="4"/>
      <c r="JMN162" s="4"/>
      <c r="JMO162" s="4"/>
      <c r="JMP162" s="4"/>
      <c r="JMQ162" s="4"/>
      <c r="JMR162" s="4"/>
      <c r="JMS162" s="4"/>
      <c r="JMT162" s="4"/>
      <c r="JMU162" s="4"/>
      <c r="JMV162" s="4"/>
      <c r="JMW162" s="4"/>
      <c r="JMX162" s="4"/>
      <c r="JMY162" s="4"/>
      <c r="JMZ162" s="4"/>
      <c r="JNA162" s="4"/>
      <c r="JNB162" s="4"/>
      <c r="JNC162" s="4"/>
      <c r="JND162" s="4"/>
      <c r="JNE162" s="4"/>
      <c r="JNF162" s="4"/>
      <c r="JNG162" s="4"/>
      <c r="JNH162" s="4"/>
      <c r="JNI162" s="4"/>
      <c r="JNJ162" s="4"/>
      <c r="JNK162" s="4"/>
      <c r="JNL162" s="4"/>
      <c r="JNM162" s="4"/>
      <c r="JNN162" s="4"/>
      <c r="JNO162" s="4"/>
      <c r="JNP162" s="4"/>
      <c r="JNQ162" s="4"/>
      <c r="JNR162" s="4"/>
      <c r="JNS162" s="4"/>
      <c r="JNT162" s="4"/>
      <c r="JNU162" s="4"/>
      <c r="JNV162" s="4"/>
      <c r="JNW162" s="4"/>
      <c r="JNX162" s="4"/>
      <c r="JNY162" s="4"/>
      <c r="JNZ162" s="4"/>
      <c r="JOA162" s="4"/>
      <c r="JOB162" s="4"/>
      <c r="JOC162" s="4"/>
      <c r="JOD162" s="4"/>
      <c r="JOE162" s="4"/>
      <c r="JOF162" s="4"/>
      <c r="JOG162" s="4"/>
      <c r="JOH162" s="4"/>
      <c r="JOI162" s="4"/>
      <c r="JOJ162" s="4"/>
      <c r="JOK162" s="4"/>
      <c r="JOL162" s="4"/>
      <c r="JOM162" s="4"/>
      <c r="JON162" s="4"/>
      <c r="JOO162" s="4"/>
      <c r="JOP162" s="4"/>
      <c r="JOQ162" s="4"/>
      <c r="JOR162" s="4"/>
      <c r="JOS162" s="4"/>
      <c r="JOT162" s="4"/>
      <c r="JOU162" s="4"/>
      <c r="JOV162" s="4"/>
      <c r="JOW162" s="4"/>
      <c r="JOX162" s="4"/>
      <c r="JOY162" s="4"/>
      <c r="JOZ162" s="4"/>
      <c r="JPA162" s="4"/>
      <c r="JPB162" s="4"/>
      <c r="JPC162" s="4"/>
      <c r="JPD162" s="4"/>
      <c r="JPE162" s="4"/>
      <c r="JPF162" s="4"/>
      <c r="JPG162" s="4"/>
      <c r="JPH162" s="4"/>
      <c r="JPI162" s="4"/>
      <c r="JPJ162" s="4"/>
      <c r="JPK162" s="4"/>
      <c r="JPL162" s="4"/>
      <c r="JPM162" s="4"/>
      <c r="JPN162" s="4"/>
      <c r="JPO162" s="4"/>
      <c r="JPP162" s="4"/>
      <c r="JPQ162" s="4"/>
      <c r="JPR162" s="4"/>
      <c r="JPS162" s="4"/>
      <c r="JPT162" s="4"/>
      <c r="JPU162" s="4"/>
      <c r="JPV162" s="4"/>
      <c r="JPW162" s="4"/>
      <c r="JPX162" s="4"/>
      <c r="JPY162" s="4"/>
      <c r="JPZ162" s="4"/>
      <c r="JQA162" s="4"/>
      <c r="JQB162" s="4"/>
      <c r="JQC162" s="4"/>
      <c r="JQD162" s="4"/>
      <c r="JQE162" s="4"/>
      <c r="JQF162" s="4"/>
      <c r="JQG162" s="4"/>
      <c r="JQH162" s="4"/>
      <c r="JQI162" s="4"/>
      <c r="JQJ162" s="4"/>
      <c r="JQK162" s="4"/>
      <c r="JQL162" s="4"/>
      <c r="JQM162" s="4"/>
      <c r="JQN162" s="4"/>
      <c r="JQO162" s="4"/>
      <c r="JQP162" s="4"/>
      <c r="JQQ162" s="4"/>
      <c r="JQR162" s="4"/>
      <c r="JQS162" s="4"/>
      <c r="JQT162" s="4"/>
      <c r="JQU162" s="4"/>
      <c r="JQV162" s="4"/>
      <c r="JQW162" s="4"/>
      <c r="JQX162" s="4"/>
      <c r="JQY162" s="4"/>
      <c r="JQZ162" s="4"/>
      <c r="JRA162" s="4"/>
      <c r="JRB162" s="4"/>
      <c r="JRC162" s="4"/>
      <c r="JRD162" s="4"/>
      <c r="JRE162" s="4"/>
      <c r="JRF162" s="4"/>
      <c r="JRG162" s="4"/>
      <c r="JRH162" s="4"/>
      <c r="JRI162" s="4"/>
      <c r="JRJ162" s="4"/>
      <c r="JRK162" s="4"/>
      <c r="JRL162" s="4"/>
      <c r="JRM162" s="4"/>
      <c r="JRN162" s="4"/>
      <c r="JRO162" s="4"/>
      <c r="JRP162" s="4"/>
      <c r="JRQ162" s="4"/>
      <c r="JRR162" s="4"/>
      <c r="JRS162" s="4"/>
      <c r="JRT162" s="4"/>
      <c r="JRU162" s="4"/>
      <c r="JRV162" s="4"/>
      <c r="JRW162" s="4"/>
      <c r="JRX162" s="4"/>
      <c r="JRY162" s="4"/>
      <c r="JRZ162" s="4"/>
      <c r="JSA162" s="4"/>
      <c r="JSB162" s="4"/>
      <c r="JSC162" s="4"/>
      <c r="JSD162" s="4"/>
      <c r="JSE162" s="4"/>
      <c r="JSF162" s="4"/>
      <c r="JSG162" s="4"/>
      <c r="JSH162" s="4"/>
      <c r="JSI162" s="4"/>
      <c r="JSJ162" s="4"/>
      <c r="JSK162" s="4"/>
      <c r="JSL162" s="4"/>
      <c r="JSM162" s="4"/>
      <c r="JSN162" s="4"/>
      <c r="JSO162" s="4"/>
      <c r="JSP162" s="4"/>
      <c r="JSQ162" s="4"/>
      <c r="JSR162" s="4"/>
      <c r="JSS162" s="4"/>
      <c r="JST162" s="4"/>
      <c r="JSU162" s="4"/>
      <c r="JSV162" s="4"/>
      <c r="JSW162" s="4"/>
      <c r="JSX162" s="4"/>
      <c r="JSY162" s="4"/>
      <c r="JSZ162" s="4"/>
      <c r="JTA162" s="4"/>
      <c r="JTB162" s="4"/>
      <c r="JTC162" s="4"/>
      <c r="JTD162" s="4"/>
      <c r="JTE162" s="4"/>
      <c r="JTF162" s="4"/>
      <c r="JTG162" s="4"/>
      <c r="JTH162" s="4"/>
      <c r="JTI162" s="4"/>
      <c r="JTJ162" s="4"/>
      <c r="JTK162" s="4"/>
      <c r="JTL162" s="4"/>
      <c r="JTM162" s="4"/>
      <c r="JTN162" s="4"/>
      <c r="JTO162" s="4"/>
      <c r="JTP162" s="4"/>
      <c r="JTQ162" s="4"/>
      <c r="JTR162" s="4"/>
      <c r="JTS162" s="4"/>
      <c r="JTT162" s="4"/>
      <c r="JTU162" s="4"/>
      <c r="JTV162" s="4"/>
      <c r="JTW162" s="4"/>
      <c r="JTX162" s="4"/>
      <c r="JTY162" s="4"/>
      <c r="JTZ162" s="4"/>
      <c r="JUA162" s="4"/>
      <c r="JUB162" s="4"/>
      <c r="JUC162" s="4"/>
      <c r="JUD162" s="4"/>
      <c r="JUE162" s="4"/>
      <c r="JUF162" s="4"/>
      <c r="JUG162" s="4"/>
      <c r="JUH162" s="4"/>
      <c r="JUI162" s="4"/>
      <c r="JUJ162" s="4"/>
      <c r="JUK162" s="4"/>
      <c r="JUL162" s="4"/>
      <c r="JUM162" s="4"/>
      <c r="JUN162" s="4"/>
      <c r="JUO162" s="4"/>
      <c r="JUP162" s="4"/>
      <c r="JUQ162" s="4"/>
      <c r="JUR162" s="4"/>
      <c r="JUS162" s="4"/>
      <c r="JUT162" s="4"/>
      <c r="JUU162" s="4"/>
      <c r="JUV162" s="4"/>
      <c r="JUW162" s="4"/>
      <c r="JUX162" s="4"/>
      <c r="JUY162" s="4"/>
      <c r="JUZ162" s="4"/>
      <c r="JVA162" s="4"/>
      <c r="JVB162" s="4"/>
      <c r="JVC162" s="4"/>
      <c r="JVD162" s="4"/>
      <c r="JVE162" s="4"/>
      <c r="JVF162" s="4"/>
      <c r="JVG162" s="4"/>
      <c r="JVH162" s="4"/>
      <c r="JVI162" s="4"/>
      <c r="JVJ162" s="4"/>
      <c r="JVK162" s="4"/>
      <c r="JVL162" s="4"/>
      <c r="JVM162" s="4"/>
      <c r="JVN162" s="4"/>
      <c r="JVO162" s="4"/>
      <c r="JVP162" s="4"/>
      <c r="JVQ162" s="4"/>
      <c r="JVR162" s="4"/>
      <c r="JVS162" s="4"/>
      <c r="JVT162" s="4"/>
      <c r="JVU162" s="4"/>
      <c r="JVV162" s="4"/>
      <c r="JVW162" s="4"/>
      <c r="JVX162" s="4"/>
      <c r="JVY162" s="4"/>
      <c r="JVZ162" s="4"/>
      <c r="JWA162" s="4"/>
      <c r="JWB162" s="4"/>
      <c r="JWC162" s="4"/>
      <c r="JWD162" s="4"/>
      <c r="JWE162" s="4"/>
      <c r="JWF162" s="4"/>
      <c r="JWG162" s="4"/>
      <c r="JWH162" s="4"/>
      <c r="JWI162" s="4"/>
      <c r="JWJ162" s="4"/>
      <c r="JWK162" s="4"/>
      <c r="JWL162" s="4"/>
      <c r="JWM162" s="4"/>
      <c r="JWN162" s="4"/>
      <c r="JWO162" s="4"/>
      <c r="JWP162" s="4"/>
      <c r="JWQ162" s="4"/>
      <c r="JWR162" s="4"/>
      <c r="JWS162" s="4"/>
      <c r="JWT162" s="4"/>
      <c r="JWU162" s="4"/>
      <c r="JWV162" s="4"/>
      <c r="JWW162" s="4"/>
      <c r="JWX162" s="4"/>
      <c r="JWY162" s="4"/>
      <c r="JWZ162" s="4"/>
      <c r="JXA162" s="4"/>
      <c r="JXB162" s="4"/>
      <c r="JXC162" s="4"/>
      <c r="JXD162" s="4"/>
      <c r="JXE162" s="4"/>
      <c r="JXF162" s="4"/>
      <c r="JXG162" s="4"/>
      <c r="JXH162" s="4"/>
      <c r="JXI162" s="4"/>
      <c r="JXJ162" s="4"/>
      <c r="JXK162" s="4"/>
      <c r="JXL162" s="4"/>
      <c r="JXM162" s="4"/>
      <c r="JXN162" s="4"/>
      <c r="JXO162" s="4"/>
      <c r="JXP162" s="4"/>
      <c r="JXQ162" s="4"/>
      <c r="JXR162" s="4"/>
      <c r="JXS162" s="4"/>
      <c r="JXT162" s="4"/>
      <c r="JXU162" s="4"/>
      <c r="JXV162" s="4"/>
      <c r="JXW162" s="4"/>
      <c r="JXX162" s="4"/>
      <c r="JXY162" s="4"/>
      <c r="JXZ162" s="4"/>
      <c r="JYA162" s="4"/>
      <c r="JYB162" s="4"/>
      <c r="JYC162" s="4"/>
      <c r="JYD162" s="4"/>
      <c r="JYE162" s="4"/>
      <c r="JYF162" s="4"/>
      <c r="JYG162" s="4"/>
      <c r="JYH162" s="4"/>
      <c r="JYI162" s="4"/>
      <c r="JYJ162" s="4"/>
      <c r="JYK162" s="4"/>
      <c r="JYL162" s="4"/>
      <c r="JYM162" s="4"/>
      <c r="JYN162" s="4"/>
      <c r="JYO162" s="4"/>
      <c r="JYP162" s="4"/>
      <c r="JYQ162" s="4"/>
      <c r="JYR162" s="4"/>
      <c r="JYS162" s="4"/>
      <c r="JYT162" s="4"/>
      <c r="JYU162" s="4"/>
      <c r="JYV162" s="4"/>
      <c r="JYW162" s="4"/>
      <c r="JYX162" s="4"/>
      <c r="JYY162" s="4"/>
      <c r="JYZ162" s="4"/>
      <c r="JZA162" s="4"/>
      <c r="JZB162" s="4"/>
      <c r="JZC162" s="4"/>
      <c r="JZD162" s="4"/>
      <c r="JZE162" s="4"/>
      <c r="JZF162" s="4"/>
      <c r="JZG162" s="4"/>
      <c r="JZH162" s="4"/>
      <c r="JZI162" s="4"/>
      <c r="JZJ162" s="4"/>
      <c r="JZK162" s="4"/>
      <c r="JZL162" s="4"/>
      <c r="JZM162" s="4"/>
      <c r="JZN162" s="4"/>
      <c r="JZO162" s="4"/>
      <c r="JZP162" s="4"/>
      <c r="JZQ162" s="4"/>
      <c r="JZR162" s="4"/>
      <c r="JZS162" s="4"/>
      <c r="JZT162" s="4"/>
      <c r="JZU162" s="4"/>
      <c r="JZV162" s="4"/>
      <c r="JZW162" s="4"/>
      <c r="JZX162" s="4"/>
      <c r="JZY162" s="4"/>
      <c r="JZZ162" s="4"/>
      <c r="KAA162" s="4"/>
      <c r="KAB162" s="4"/>
      <c r="KAC162" s="4"/>
      <c r="KAD162" s="4"/>
      <c r="KAE162" s="4"/>
      <c r="KAF162" s="4"/>
      <c r="KAG162" s="4"/>
      <c r="KAH162" s="4"/>
      <c r="KAI162" s="4"/>
      <c r="KAJ162" s="4"/>
      <c r="KAK162" s="4"/>
      <c r="KAL162" s="4"/>
      <c r="KAM162" s="4"/>
      <c r="KAN162" s="4"/>
      <c r="KAO162" s="4"/>
      <c r="KAP162" s="4"/>
      <c r="KAQ162" s="4"/>
      <c r="KAR162" s="4"/>
      <c r="KAS162" s="4"/>
      <c r="KAT162" s="4"/>
      <c r="KAU162" s="4"/>
      <c r="KAV162" s="4"/>
      <c r="KAW162" s="4"/>
      <c r="KAX162" s="4"/>
      <c r="KAY162" s="4"/>
      <c r="KAZ162" s="4"/>
      <c r="KBA162" s="4"/>
      <c r="KBB162" s="4"/>
      <c r="KBC162" s="4"/>
      <c r="KBD162" s="4"/>
      <c r="KBE162" s="4"/>
      <c r="KBF162" s="4"/>
      <c r="KBG162" s="4"/>
      <c r="KBH162" s="4"/>
      <c r="KBI162" s="4"/>
      <c r="KBJ162" s="4"/>
      <c r="KBK162" s="4"/>
      <c r="KBL162" s="4"/>
      <c r="KBM162" s="4"/>
      <c r="KBN162" s="4"/>
      <c r="KBO162" s="4"/>
      <c r="KBP162" s="4"/>
      <c r="KBQ162" s="4"/>
      <c r="KBR162" s="4"/>
      <c r="KBS162" s="4"/>
      <c r="KBT162" s="4"/>
      <c r="KBU162" s="4"/>
      <c r="KBV162" s="4"/>
      <c r="KBW162" s="4"/>
      <c r="KBX162" s="4"/>
      <c r="KBY162" s="4"/>
      <c r="KBZ162" s="4"/>
      <c r="KCA162" s="4"/>
      <c r="KCB162" s="4"/>
      <c r="KCC162" s="4"/>
      <c r="KCD162" s="4"/>
      <c r="KCE162" s="4"/>
      <c r="KCF162" s="4"/>
      <c r="KCG162" s="4"/>
      <c r="KCH162" s="4"/>
      <c r="KCI162" s="4"/>
      <c r="KCJ162" s="4"/>
      <c r="KCK162" s="4"/>
      <c r="KCL162" s="4"/>
      <c r="KCM162" s="4"/>
      <c r="KCN162" s="4"/>
      <c r="KCO162" s="4"/>
      <c r="KCP162" s="4"/>
      <c r="KCQ162" s="4"/>
      <c r="KCR162" s="4"/>
      <c r="KCS162" s="4"/>
      <c r="KCT162" s="4"/>
      <c r="KCU162" s="4"/>
      <c r="KCV162" s="4"/>
      <c r="KCW162" s="4"/>
      <c r="KCX162" s="4"/>
      <c r="KCY162" s="4"/>
      <c r="KCZ162" s="4"/>
      <c r="KDA162" s="4"/>
      <c r="KDB162" s="4"/>
      <c r="KDC162" s="4"/>
      <c r="KDD162" s="4"/>
      <c r="KDE162" s="4"/>
      <c r="KDF162" s="4"/>
      <c r="KDG162" s="4"/>
      <c r="KDH162" s="4"/>
      <c r="KDI162" s="4"/>
      <c r="KDJ162" s="4"/>
      <c r="KDK162" s="4"/>
      <c r="KDL162" s="4"/>
      <c r="KDM162" s="4"/>
      <c r="KDN162" s="4"/>
      <c r="KDO162" s="4"/>
      <c r="KDP162" s="4"/>
      <c r="KDQ162" s="4"/>
      <c r="KDR162" s="4"/>
      <c r="KDS162" s="4"/>
      <c r="KDT162" s="4"/>
      <c r="KDU162" s="4"/>
      <c r="KDV162" s="4"/>
      <c r="KDW162" s="4"/>
      <c r="KDX162" s="4"/>
      <c r="KDY162" s="4"/>
      <c r="KDZ162" s="4"/>
      <c r="KEA162" s="4"/>
      <c r="KEB162" s="4"/>
      <c r="KEC162" s="4"/>
      <c r="KED162" s="4"/>
      <c r="KEE162" s="4"/>
      <c r="KEF162" s="4"/>
      <c r="KEG162" s="4"/>
      <c r="KEH162" s="4"/>
      <c r="KEI162" s="4"/>
      <c r="KEJ162" s="4"/>
      <c r="KEK162" s="4"/>
      <c r="KEL162" s="4"/>
      <c r="KEM162" s="4"/>
      <c r="KEN162" s="4"/>
      <c r="KEO162" s="4"/>
      <c r="KEP162" s="4"/>
      <c r="KEQ162" s="4"/>
      <c r="KER162" s="4"/>
      <c r="KES162" s="4"/>
      <c r="KET162" s="4"/>
      <c r="KEU162" s="4"/>
      <c r="KEV162" s="4"/>
      <c r="KEW162" s="4"/>
      <c r="KEX162" s="4"/>
      <c r="KEY162" s="4"/>
      <c r="KEZ162" s="4"/>
      <c r="KFA162" s="4"/>
      <c r="KFB162" s="4"/>
      <c r="KFC162" s="4"/>
      <c r="KFD162" s="4"/>
      <c r="KFE162" s="4"/>
      <c r="KFF162" s="4"/>
      <c r="KFG162" s="4"/>
      <c r="KFH162" s="4"/>
      <c r="KFI162" s="4"/>
      <c r="KFJ162" s="4"/>
      <c r="KFK162" s="4"/>
      <c r="KFL162" s="4"/>
      <c r="KFM162" s="4"/>
      <c r="KFN162" s="4"/>
      <c r="KFO162" s="4"/>
      <c r="KFP162" s="4"/>
      <c r="KFQ162" s="4"/>
      <c r="KFR162" s="4"/>
      <c r="KFS162" s="4"/>
      <c r="KFT162" s="4"/>
      <c r="KFU162" s="4"/>
      <c r="KFV162" s="4"/>
      <c r="KFW162" s="4"/>
      <c r="KFX162" s="4"/>
      <c r="KFY162" s="4"/>
      <c r="KFZ162" s="4"/>
      <c r="KGA162" s="4"/>
      <c r="KGB162" s="4"/>
      <c r="KGC162" s="4"/>
      <c r="KGD162" s="4"/>
      <c r="KGE162" s="4"/>
      <c r="KGF162" s="4"/>
      <c r="KGG162" s="4"/>
      <c r="KGH162" s="4"/>
      <c r="KGI162" s="4"/>
      <c r="KGJ162" s="4"/>
      <c r="KGK162" s="4"/>
      <c r="KGL162" s="4"/>
      <c r="KGM162" s="4"/>
      <c r="KGN162" s="4"/>
      <c r="KGO162" s="4"/>
      <c r="KGP162" s="4"/>
      <c r="KGQ162" s="4"/>
      <c r="KGR162" s="4"/>
      <c r="KGS162" s="4"/>
      <c r="KGT162" s="4"/>
      <c r="KGU162" s="4"/>
      <c r="KGV162" s="4"/>
      <c r="KGW162" s="4"/>
      <c r="KGX162" s="4"/>
      <c r="KGY162" s="4"/>
      <c r="KGZ162" s="4"/>
      <c r="KHA162" s="4"/>
      <c r="KHB162" s="4"/>
      <c r="KHC162" s="4"/>
      <c r="KHD162" s="4"/>
      <c r="KHE162" s="4"/>
      <c r="KHF162" s="4"/>
      <c r="KHG162" s="4"/>
      <c r="KHH162" s="4"/>
      <c r="KHI162" s="4"/>
      <c r="KHJ162" s="4"/>
      <c r="KHK162" s="4"/>
      <c r="KHL162" s="4"/>
      <c r="KHM162" s="4"/>
      <c r="KHN162" s="4"/>
      <c r="KHO162" s="4"/>
      <c r="KHP162" s="4"/>
      <c r="KHQ162" s="4"/>
      <c r="KHR162" s="4"/>
      <c r="KHS162" s="4"/>
      <c r="KHT162" s="4"/>
      <c r="KHU162" s="4"/>
      <c r="KHV162" s="4"/>
      <c r="KHW162" s="4"/>
      <c r="KHX162" s="4"/>
      <c r="KHY162" s="4"/>
      <c r="KHZ162" s="4"/>
      <c r="KIA162" s="4"/>
      <c r="KIB162" s="4"/>
      <c r="KIC162" s="4"/>
      <c r="KID162" s="4"/>
      <c r="KIE162" s="4"/>
      <c r="KIF162" s="4"/>
      <c r="KIG162" s="4"/>
      <c r="KIH162" s="4"/>
      <c r="KII162" s="4"/>
      <c r="KIJ162" s="4"/>
      <c r="KIK162" s="4"/>
      <c r="KIL162" s="4"/>
      <c r="KIM162" s="4"/>
      <c r="KIN162" s="4"/>
      <c r="KIO162" s="4"/>
      <c r="KIP162" s="4"/>
      <c r="KIQ162" s="4"/>
      <c r="KIR162" s="4"/>
      <c r="KIS162" s="4"/>
      <c r="KIT162" s="4"/>
      <c r="KIU162" s="4"/>
      <c r="KIV162" s="4"/>
      <c r="KIW162" s="4"/>
      <c r="KIX162" s="4"/>
      <c r="KIY162" s="4"/>
      <c r="KIZ162" s="4"/>
      <c r="KJA162" s="4"/>
      <c r="KJB162" s="4"/>
      <c r="KJC162" s="4"/>
      <c r="KJD162" s="4"/>
      <c r="KJE162" s="4"/>
      <c r="KJF162" s="4"/>
      <c r="KJG162" s="4"/>
      <c r="KJH162" s="4"/>
      <c r="KJI162" s="4"/>
      <c r="KJJ162" s="4"/>
      <c r="KJK162" s="4"/>
      <c r="KJL162" s="4"/>
      <c r="KJM162" s="4"/>
      <c r="KJN162" s="4"/>
      <c r="KJO162" s="4"/>
      <c r="KJP162" s="4"/>
      <c r="KJQ162" s="4"/>
      <c r="KJR162" s="4"/>
      <c r="KJS162" s="4"/>
      <c r="KJT162" s="4"/>
      <c r="KJU162" s="4"/>
      <c r="KJV162" s="4"/>
      <c r="KJW162" s="4"/>
      <c r="KJX162" s="4"/>
      <c r="KJY162" s="4"/>
      <c r="KJZ162" s="4"/>
      <c r="KKA162" s="4"/>
      <c r="KKB162" s="4"/>
      <c r="KKC162" s="4"/>
      <c r="KKD162" s="4"/>
      <c r="KKE162" s="4"/>
      <c r="KKF162" s="4"/>
      <c r="KKG162" s="4"/>
      <c r="KKH162" s="4"/>
      <c r="KKI162" s="4"/>
      <c r="KKJ162" s="4"/>
      <c r="KKK162" s="4"/>
      <c r="KKL162" s="4"/>
      <c r="KKM162" s="4"/>
      <c r="KKN162" s="4"/>
      <c r="KKO162" s="4"/>
      <c r="KKP162" s="4"/>
      <c r="KKQ162" s="4"/>
      <c r="KKR162" s="4"/>
      <c r="KKS162" s="4"/>
      <c r="KKT162" s="4"/>
      <c r="KKU162" s="4"/>
      <c r="KKV162" s="4"/>
      <c r="KKW162" s="4"/>
      <c r="KKX162" s="4"/>
      <c r="KKY162" s="4"/>
      <c r="KKZ162" s="4"/>
      <c r="KLA162" s="4"/>
      <c r="KLB162" s="4"/>
      <c r="KLC162" s="4"/>
      <c r="KLD162" s="4"/>
      <c r="KLE162" s="4"/>
      <c r="KLF162" s="4"/>
      <c r="KLG162" s="4"/>
      <c r="KLH162" s="4"/>
      <c r="KLI162" s="4"/>
      <c r="KLJ162" s="4"/>
      <c r="KLK162" s="4"/>
      <c r="KLL162" s="4"/>
      <c r="KLM162" s="4"/>
      <c r="KLN162" s="4"/>
      <c r="KLO162" s="4"/>
      <c r="KLP162" s="4"/>
      <c r="KLQ162" s="4"/>
      <c r="KLR162" s="4"/>
      <c r="KLS162" s="4"/>
      <c r="KLT162" s="4"/>
      <c r="KLU162" s="4"/>
      <c r="KLV162" s="4"/>
      <c r="KLW162" s="4"/>
      <c r="KLX162" s="4"/>
      <c r="KLY162" s="4"/>
      <c r="KLZ162" s="4"/>
      <c r="KMA162" s="4"/>
      <c r="KMB162" s="4"/>
      <c r="KMC162" s="4"/>
      <c r="KMD162" s="4"/>
      <c r="KME162" s="4"/>
      <c r="KMF162" s="4"/>
      <c r="KMG162" s="4"/>
      <c r="KMH162" s="4"/>
      <c r="KMI162" s="4"/>
      <c r="KMJ162" s="4"/>
      <c r="KMK162" s="4"/>
      <c r="KML162" s="4"/>
      <c r="KMM162" s="4"/>
      <c r="KMN162" s="4"/>
      <c r="KMO162" s="4"/>
      <c r="KMP162" s="4"/>
      <c r="KMQ162" s="4"/>
      <c r="KMR162" s="4"/>
      <c r="KMS162" s="4"/>
      <c r="KMT162" s="4"/>
      <c r="KMU162" s="4"/>
      <c r="KMV162" s="4"/>
      <c r="KMW162" s="4"/>
      <c r="KMX162" s="4"/>
      <c r="KMY162" s="4"/>
      <c r="KMZ162" s="4"/>
      <c r="KNA162" s="4"/>
      <c r="KNB162" s="4"/>
      <c r="KNC162" s="4"/>
      <c r="KND162" s="4"/>
      <c r="KNE162" s="4"/>
      <c r="KNF162" s="4"/>
      <c r="KNG162" s="4"/>
      <c r="KNH162" s="4"/>
      <c r="KNI162" s="4"/>
      <c r="KNJ162" s="4"/>
      <c r="KNK162" s="4"/>
      <c r="KNL162" s="4"/>
      <c r="KNM162" s="4"/>
      <c r="KNN162" s="4"/>
      <c r="KNO162" s="4"/>
      <c r="KNP162" s="4"/>
      <c r="KNQ162" s="4"/>
      <c r="KNR162" s="4"/>
      <c r="KNS162" s="4"/>
      <c r="KNT162" s="4"/>
      <c r="KNU162" s="4"/>
      <c r="KNV162" s="4"/>
      <c r="KNW162" s="4"/>
      <c r="KNX162" s="4"/>
      <c r="KNY162" s="4"/>
      <c r="KNZ162" s="4"/>
      <c r="KOA162" s="4"/>
      <c r="KOB162" s="4"/>
      <c r="KOC162" s="4"/>
      <c r="KOD162" s="4"/>
      <c r="KOE162" s="4"/>
      <c r="KOF162" s="4"/>
      <c r="KOG162" s="4"/>
      <c r="KOH162" s="4"/>
      <c r="KOI162" s="4"/>
      <c r="KOJ162" s="4"/>
      <c r="KOK162" s="4"/>
      <c r="KOL162" s="4"/>
      <c r="KOM162" s="4"/>
      <c r="KON162" s="4"/>
      <c r="KOO162" s="4"/>
      <c r="KOP162" s="4"/>
      <c r="KOQ162" s="4"/>
      <c r="KOR162" s="4"/>
      <c r="KOS162" s="4"/>
      <c r="KOT162" s="4"/>
      <c r="KOU162" s="4"/>
      <c r="KOV162" s="4"/>
      <c r="KOW162" s="4"/>
      <c r="KOX162" s="4"/>
      <c r="KOY162" s="4"/>
      <c r="KOZ162" s="4"/>
      <c r="KPA162" s="4"/>
      <c r="KPB162" s="4"/>
      <c r="KPC162" s="4"/>
      <c r="KPD162" s="4"/>
      <c r="KPE162" s="4"/>
      <c r="KPF162" s="4"/>
      <c r="KPG162" s="4"/>
      <c r="KPH162" s="4"/>
      <c r="KPI162" s="4"/>
      <c r="KPJ162" s="4"/>
      <c r="KPK162" s="4"/>
      <c r="KPL162" s="4"/>
      <c r="KPM162" s="4"/>
      <c r="KPN162" s="4"/>
      <c r="KPO162" s="4"/>
      <c r="KPP162" s="4"/>
      <c r="KPQ162" s="4"/>
      <c r="KPR162" s="4"/>
      <c r="KPS162" s="4"/>
      <c r="KPT162" s="4"/>
      <c r="KPU162" s="4"/>
      <c r="KPV162" s="4"/>
      <c r="KPW162" s="4"/>
      <c r="KPX162" s="4"/>
      <c r="KPY162" s="4"/>
      <c r="KPZ162" s="4"/>
      <c r="KQA162" s="4"/>
      <c r="KQB162" s="4"/>
      <c r="KQC162" s="4"/>
      <c r="KQD162" s="4"/>
      <c r="KQE162" s="4"/>
      <c r="KQF162" s="4"/>
      <c r="KQG162" s="4"/>
      <c r="KQH162" s="4"/>
      <c r="KQI162" s="4"/>
      <c r="KQJ162" s="4"/>
      <c r="KQK162" s="4"/>
      <c r="KQL162" s="4"/>
      <c r="KQM162" s="4"/>
      <c r="KQN162" s="4"/>
      <c r="KQO162" s="4"/>
      <c r="KQP162" s="4"/>
      <c r="KQQ162" s="4"/>
      <c r="KQR162" s="4"/>
      <c r="KQS162" s="4"/>
      <c r="KQT162" s="4"/>
      <c r="KQU162" s="4"/>
      <c r="KQV162" s="4"/>
      <c r="KQW162" s="4"/>
      <c r="KQX162" s="4"/>
      <c r="KQY162" s="4"/>
      <c r="KQZ162" s="4"/>
      <c r="KRA162" s="4"/>
      <c r="KRB162" s="4"/>
      <c r="KRC162" s="4"/>
      <c r="KRD162" s="4"/>
      <c r="KRE162" s="4"/>
      <c r="KRF162" s="4"/>
      <c r="KRG162" s="4"/>
      <c r="KRH162" s="4"/>
      <c r="KRI162" s="4"/>
      <c r="KRJ162" s="4"/>
      <c r="KRK162" s="4"/>
      <c r="KRL162" s="4"/>
      <c r="KRM162" s="4"/>
      <c r="KRN162" s="4"/>
      <c r="KRO162" s="4"/>
      <c r="KRP162" s="4"/>
      <c r="KRQ162" s="4"/>
      <c r="KRR162" s="4"/>
      <c r="KRS162" s="4"/>
      <c r="KRT162" s="4"/>
      <c r="KRU162" s="4"/>
      <c r="KRV162" s="4"/>
      <c r="KRW162" s="4"/>
      <c r="KRX162" s="4"/>
      <c r="KRY162" s="4"/>
      <c r="KRZ162" s="4"/>
      <c r="KSA162" s="4"/>
      <c r="KSB162" s="4"/>
      <c r="KSC162" s="4"/>
      <c r="KSD162" s="4"/>
      <c r="KSE162" s="4"/>
      <c r="KSF162" s="4"/>
      <c r="KSG162" s="4"/>
      <c r="KSH162" s="4"/>
      <c r="KSI162" s="4"/>
      <c r="KSJ162" s="4"/>
      <c r="KSK162" s="4"/>
      <c r="KSL162" s="4"/>
      <c r="KSM162" s="4"/>
      <c r="KSN162" s="4"/>
      <c r="KSO162" s="4"/>
      <c r="KSP162" s="4"/>
      <c r="KSQ162" s="4"/>
      <c r="KSR162" s="4"/>
      <c r="KSS162" s="4"/>
      <c r="KST162" s="4"/>
      <c r="KSU162" s="4"/>
      <c r="KSV162" s="4"/>
      <c r="KSW162" s="4"/>
      <c r="KSX162" s="4"/>
      <c r="KSY162" s="4"/>
      <c r="KSZ162" s="4"/>
      <c r="KTA162" s="4"/>
      <c r="KTB162" s="4"/>
      <c r="KTC162" s="4"/>
      <c r="KTD162" s="4"/>
      <c r="KTE162" s="4"/>
      <c r="KTF162" s="4"/>
      <c r="KTG162" s="4"/>
      <c r="KTH162" s="4"/>
      <c r="KTI162" s="4"/>
      <c r="KTJ162" s="4"/>
      <c r="KTK162" s="4"/>
      <c r="KTL162" s="4"/>
      <c r="KTM162" s="4"/>
      <c r="KTN162" s="4"/>
      <c r="KTO162" s="4"/>
      <c r="KTP162" s="4"/>
      <c r="KTQ162" s="4"/>
      <c r="KTR162" s="4"/>
      <c r="KTS162" s="4"/>
      <c r="KTT162" s="4"/>
      <c r="KTU162" s="4"/>
      <c r="KTV162" s="4"/>
      <c r="KTW162" s="4"/>
      <c r="KTX162" s="4"/>
      <c r="KTY162" s="4"/>
      <c r="KTZ162" s="4"/>
      <c r="KUA162" s="4"/>
      <c r="KUB162" s="4"/>
      <c r="KUC162" s="4"/>
      <c r="KUD162" s="4"/>
      <c r="KUE162" s="4"/>
      <c r="KUF162" s="4"/>
      <c r="KUG162" s="4"/>
      <c r="KUH162" s="4"/>
      <c r="KUI162" s="4"/>
      <c r="KUJ162" s="4"/>
      <c r="KUK162" s="4"/>
      <c r="KUL162" s="4"/>
      <c r="KUM162" s="4"/>
      <c r="KUN162" s="4"/>
      <c r="KUO162" s="4"/>
      <c r="KUP162" s="4"/>
      <c r="KUQ162" s="4"/>
      <c r="KUR162" s="4"/>
      <c r="KUS162" s="4"/>
      <c r="KUT162" s="4"/>
      <c r="KUU162" s="4"/>
      <c r="KUV162" s="4"/>
      <c r="KUW162" s="4"/>
      <c r="KUX162" s="4"/>
      <c r="KUY162" s="4"/>
      <c r="KUZ162" s="4"/>
      <c r="KVA162" s="4"/>
      <c r="KVB162" s="4"/>
      <c r="KVC162" s="4"/>
      <c r="KVD162" s="4"/>
      <c r="KVE162" s="4"/>
      <c r="KVF162" s="4"/>
      <c r="KVG162" s="4"/>
      <c r="KVH162" s="4"/>
      <c r="KVI162" s="4"/>
      <c r="KVJ162" s="4"/>
      <c r="KVK162" s="4"/>
      <c r="KVL162" s="4"/>
      <c r="KVM162" s="4"/>
      <c r="KVN162" s="4"/>
      <c r="KVO162" s="4"/>
      <c r="KVP162" s="4"/>
      <c r="KVQ162" s="4"/>
      <c r="KVR162" s="4"/>
      <c r="KVS162" s="4"/>
      <c r="KVT162" s="4"/>
      <c r="KVU162" s="4"/>
      <c r="KVV162" s="4"/>
      <c r="KVW162" s="4"/>
      <c r="KVX162" s="4"/>
      <c r="KVY162" s="4"/>
      <c r="KVZ162" s="4"/>
      <c r="KWA162" s="4"/>
      <c r="KWB162" s="4"/>
      <c r="KWC162" s="4"/>
      <c r="KWD162" s="4"/>
      <c r="KWE162" s="4"/>
      <c r="KWF162" s="4"/>
      <c r="KWG162" s="4"/>
      <c r="KWH162" s="4"/>
      <c r="KWI162" s="4"/>
      <c r="KWJ162" s="4"/>
      <c r="KWK162" s="4"/>
      <c r="KWL162" s="4"/>
      <c r="KWM162" s="4"/>
      <c r="KWN162" s="4"/>
      <c r="KWO162" s="4"/>
      <c r="KWP162" s="4"/>
      <c r="KWQ162" s="4"/>
      <c r="KWR162" s="4"/>
      <c r="KWS162" s="4"/>
      <c r="KWT162" s="4"/>
      <c r="KWU162" s="4"/>
      <c r="KWV162" s="4"/>
      <c r="KWW162" s="4"/>
      <c r="KWX162" s="4"/>
      <c r="KWY162" s="4"/>
      <c r="KWZ162" s="4"/>
      <c r="KXA162" s="4"/>
      <c r="KXB162" s="4"/>
      <c r="KXC162" s="4"/>
      <c r="KXD162" s="4"/>
      <c r="KXE162" s="4"/>
      <c r="KXF162" s="4"/>
      <c r="KXG162" s="4"/>
      <c r="KXH162" s="4"/>
      <c r="KXI162" s="4"/>
      <c r="KXJ162" s="4"/>
      <c r="KXK162" s="4"/>
      <c r="KXL162" s="4"/>
      <c r="KXM162" s="4"/>
      <c r="KXN162" s="4"/>
      <c r="KXO162" s="4"/>
      <c r="KXP162" s="4"/>
      <c r="KXQ162" s="4"/>
      <c r="KXR162" s="4"/>
      <c r="KXS162" s="4"/>
      <c r="KXT162" s="4"/>
      <c r="KXU162" s="4"/>
      <c r="KXV162" s="4"/>
      <c r="KXW162" s="4"/>
      <c r="KXX162" s="4"/>
      <c r="KXY162" s="4"/>
      <c r="KXZ162" s="4"/>
      <c r="KYA162" s="4"/>
      <c r="KYB162" s="4"/>
      <c r="KYC162" s="4"/>
      <c r="KYD162" s="4"/>
      <c r="KYE162" s="4"/>
      <c r="KYF162" s="4"/>
      <c r="KYG162" s="4"/>
      <c r="KYH162" s="4"/>
      <c r="KYI162" s="4"/>
      <c r="KYJ162" s="4"/>
      <c r="KYK162" s="4"/>
      <c r="KYL162" s="4"/>
      <c r="KYM162" s="4"/>
      <c r="KYN162" s="4"/>
      <c r="KYO162" s="4"/>
      <c r="KYP162" s="4"/>
      <c r="KYQ162" s="4"/>
      <c r="KYR162" s="4"/>
      <c r="KYS162" s="4"/>
      <c r="KYT162" s="4"/>
      <c r="KYU162" s="4"/>
      <c r="KYV162" s="4"/>
      <c r="KYW162" s="4"/>
      <c r="KYX162" s="4"/>
      <c r="KYY162" s="4"/>
      <c r="KYZ162" s="4"/>
      <c r="KZA162" s="4"/>
      <c r="KZB162" s="4"/>
      <c r="KZC162" s="4"/>
      <c r="KZD162" s="4"/>
      <c r="KZE162" s="4"/>
      <c r="KZF162" s="4"/>
      <c r="KZG162" s="4"/>
      <c r="KZH162" s="4"/>
      <c r="KZI162" s="4"/>
      <c r="KZJ162" s="4"/>
      <c r="KZK162" s="4"/>
      <c r="KZL162" s="4"/>
      <c r="KZM162" s="4"/>
      <c r="KZN162" s="4"/>
      <c r="KZO162" s="4"/>
      <c r="KZP162" s="4"/>
      <c r="KZQ162" s="4"/>
      <c r="KZR162" s="4"/>
      <c r="KZS162" s="4"/>
      <c r="KZT162" s="4"/>
      <c r="KZU162" s="4"/>
      <c r="KZV162" s="4"/>
      <c r="KZW162" s="4"/>
      <c r="KZX162" s="4"/>
      <c r="KZY162" s="4"/>
      <c r="KZZ162" s="4"/>
      <c r="LAA162" s="4"/>
      <c r="LAB162" s="4"/>
      <c r="LAC162" s="4"/>
      <c r="LAD162" s="4"/>
      <c r="LAE162" s="4"/>
      <c r="LAF162" s="4"/>
      <c r="LAG162" s="4"/>
      <c r="LAH162" s="4"/>
      <c r="LAI162" s="4"/>
      <c r="LAJ162" s="4"/>
      <c r="LAK162" s="4"/>
      <c r="LAL162" s="4"/>
      <c r="LAM162" s="4"/>
      <c r="LAN162" s="4"/>
      <c r="LAO162" s="4"/>
      <c r="LAP162" s="4"/>
      <c r="LAQ162" s="4"/>
      <c r="LAR162" s="4"/>
      <c r="LAS162" s="4"/>
      <c r="LAT162" s="4"/>
      <c r="LAU162" s="4"/>
      <c r="LAV162" s="4"/>
      <c r="LAW162" s="4"/>
      <c r="LAX162" s="4"/>
      <c r="LAY162" s="4"/>
      <c r="LAZ162" s="4"/>
      <c r="LBA162" s="4"/>
      <c r="LBB162" s="4"/>
      <c r="LBC162" s="4"/>
      <c r="LBD162" s="4"/>
      <c r="LBE162" s="4"/>
      <c r="LBF162" s="4"/>
      <c r="LBG162" s="4"/>
      <c r="LBH162" s="4"/>
      <c r="LBI162" s="4"/>
      <c r="LBJ162" s="4"/>
      <c r="LBK162" s="4"/>
      <c r="LBL162" s="4"/>
      <c r="LBM162" s="4"/>
      <c r="LBN162" s="4"/>
      <c r="LBO162" s="4"/>
      <c r="LBP162" s="4"/>
      <c r="LBQ162" s="4"/>
      <c r="LBR162" s="4"/>
      <c r="LBS162" s="4"/>
      <c r="LBT162" s="4"/>
      <c r="LBU162" s="4"/>
      <c r="LBV162" s="4"/>
      <c r="LBW162" s="4"/>
      <c r="LBX162" s="4"/>
      <c r="LBY162" s="4"/>
      <c r="LBZ162" s="4"/>
      <c r="LCA162" s="4"/>
      <c r="LCB162" s="4"/>
      <c r="LCC162" s="4"/>
      <c r="LCD162" s="4"/>
      <c r="LCE162" s="4"/>
      <c r="LCF162" s="4"/>
      <c r="LCG162" s="4"/>
      <c r="LCH162" s="4"/>
      <c r="LCI162" s="4"/>
      <c r="LCJ162" s="4"/>
      <c r="LCK162" s="4"/>
      <c r="LCL162" s="4"/>
      <c r="LCM162" s="4"/>
      <c r="LCN162" s="4"/>
      <c r="LCO162" s="4"/>
      <c r="LCP162" s="4"/>
      <c r="LCQ162" s="4"/>
      <c r="LCR162" s="4"/>
      <c r="LCS162" s="4"/>
      <c r="LCT162" s="4"/>
      <c r="LCU162" s="4"/>
      <c r="LCV162" s="4"/>
      <c r="LCW162" s="4"/>
      <c r="LCX162" s="4"/>
      <c r="LCY162" s="4"/>
      <c r="LCZ162" s="4"/>
      <c r="LDA162" s="4"/>
      <c r="LDB162" s="4"/>
      <c r="LDC162" s="4"/>
      <c r="LDD162" s="4"/>
      <c r="LDE162" s="4"/>
      <c r="LDF162" s="4"/>
      <c r="LDG162" s="4"/>
      <c r="LDH162" s="4"/>
      <c r="LDI162" s="4"/>
      <c r="LDJ162" s="4"/>
      <c r="LDK162" s="4"/>
      <c r="LDL162" s="4"/>
      <c r="LDM162" s="4"/>
      <c r="LDN162" s="4"/>
      <c r="LDO162" s="4"/>
      <c r="LDP162" s="4"/>
      <c r="LDQ162" s="4"/>
      <c r="LDR162" s="4"/>
      <c r="LDS162" s="4"/>
      <c r="LDT162" s="4"/>
      <c r="LDU162" s="4"/>
      <c r="LDV162" s="4"/>
      <c r="LDW162" s="4"/>
      <c r="LDX162" s="4"/>
      <c r="LDY162" s="4"/>
      <c r="LDZ162" s="4"/>
      <c r="LEA162" s="4"/>
      <c r="LEB162" s="4"/>
      <c r="LEC162" s="4"/>
      <c r="LED162" s="4"/>
      <c r="LEE162" s="4"/>
      <c r="LEF162" s="4"/>
      <c r="LEG162" s="4"/>
      <c r="LEH162" s="4"/>
      <c r="LEI162" s="4"/>
      <c r="LEJ162" s="4"/>
      <c r="LEK162" s="4"/>
      <c r="LEL162" s="4"/>
      <c r="LEM162" s="4"/>
      <c r="LEN162" s="4"/>
      <c r="LEO162" s="4"/>
      <c r="LEP162" s="4"/>
      <c r="LEQ162" s="4"/>
      <c r="LER162" s="4"/>
      <c r="LES162" s="4"/>
      <c r="LET162" s="4"/>
      <c r="LEU162" s="4"/>
      <c r="LEV162" s="4"/>
      <c r="LEW162" s="4"/>
      <c r="LEX162" s="4"/>
      <c r="LEY162" s="4"/>
      <c r="LEZ162" s="4"/>
      <c r="LFA162" s="4"/>
      <c r="LFB162" s="4"/>
      <c r="LFC162" s="4"/>
      <c r="LFD162" s="4"/>
      <c r="LFE162" s="4"/>
      <c r="LFF162" s="4"/>
      <c r="LFG162" s="4"/>
      <c r="LFH162" s="4"/>
      <c r="LFI162" s="4"/>
      <c r="LFJ162" s="4"/>
      <c r="LFK162" s="4"/>
      <c r="LFL162" s="4"/>
      <c r="LFM162" s="4"/>
      <c r="LFN162" s="4"/>
      <c r="LFO162" s="4"/>
      <c r="LFP162" s="4"/>
      <c r="LFQ162" s="4"/>
      <c r="LFR162" s="4"/>
      <c r="LFS162" s="4"/>
      <c r="LFT162" s="4"/>
      <c r="LFU162" s="4"/>
      <c r="LFV162" s="4"/>
      <c r="LFW162" s="4"/>
      <c r="LFX162" s="4"/>
      <c r="LFY162" s="4"/>
      <c r="LFZ162" s="4"/>
      <c r="LGA162" s="4"/>
      <c r="LGB162" s="4"/>
      <c r="LGC162" s="4"/>
      <c r="LGD162" s="4"/>
      <c r="LGE162" s="4"/>
      <c r="LGF162" s="4"/>
      <c r="LGG162" s="4"/>
      <c r="LGH162" s="4"/>
      <c r="LGI162" s="4"/>
      <c r="LGJ162" s="4"/>
      <c r="LGK162" s="4"/>
      <c r="LGL162" s="4"/>
      <c r="LGM162" s="4"/>
      <c r="LGN162" s="4"/>
      <c r="LGO162" s="4"/>
      <c r="LGP162" s="4"/>
      <c r="LGQ162" s="4"/>
      <c r="LGR162" s="4"/>
      <c r="LGS162" s="4"/>
      <c r="LGT162" s="4"/>
      <c r="LGU162" s="4"/>
      <c r="LGV162" s="4"/>
      <c r="LGW162" s="4"/>
      <c r="LGX162" s="4"/>
      <c r="LGY162" s="4"/>
      <c r="LGZ162" s="4"/>
      <c r="LHA162" s="4"/>
      <c r="LHB162" s="4"/>
      <c r="LHC162" s="4"/>
      <c r="LHD162" s="4"/>
      <c r="LHE162" s="4"/>
      <c r="LHF162" s="4"/>
      <c r="LHG162" s="4"/>
      <c r="LHH162" s="4"/>
      <c r="LHI162" s="4"/>
      <c r="LHJ162" s="4"/>
      <c r="LHK162" s="4"/>
      <c r="LHL162" s="4"/>
      <c r="LHM162" s="4"/>
      <c r="LHN162" s="4"/>
      <c r="LHO162" s="4"/>
      <c r="LHP162" s="4"/>
      <c r="LHQ162" s="4"/>
      <c r="LHR162" s="4"/>
      <c r="LHS162" s="4"/>
      <c r="LHT162" s="4"/>
      <c r="LHU162" s="4"/>
      <c r="LHV162" s="4"/>
      <c r="LHW162" s="4"/>
      <c r="LHX162" s="4"/>
      <c r="LHY162" s="4"/>
      <c r="LHZ162" s="4"/>
      <c r="LIA162" s="4"/>
      <c r="LIB162" s="4"/>
      <c r="LIC162" s="4"/>
      <c r="LID162" s="4"/>
      <c r="LIE162" s="4"/>
      <c r="LIF162" s="4"/>
      <c r="LIG162" s="4"/>
      <c r="LIH162" s="4"/>
      <c r="LII162" s="4"/>
      <c r="LIJ162" s="4"/>
      <c r="LIK162" s="4"/>
      <c r="LIL162" s="4"/>
      <c r="LIM162" s="4"/>
      <c r="LIN162" s="4"/>
      <c r="LIO162" s="4"/>
      <c r="LIP162" s="4"/>
      <c r="LIQ162" s="4"/>
      <c r="LIR162" s="4"/>
      <c r="LIS162" s="4"/>
      <c r="LIT162" s="4"/>
      <c r="LIU162" s="4"/>
      <c r="LIV162" s="4"/>
      <c r="LIW162" s="4"/>
      <c r="LIX162" s="4"/>
      <c r="LIY162" s="4"/>
      <c r="LIZ162" s="4"/>
      <c r="LJA162" s="4"/>
      <c r="LJB162" s="4"/>
      <c r="LJC162" s="4"/>
      <c r="LJD162" s="4"/>
      <c r="LJE162" s="4"/>
      <c r="LJF162" s="4"/>
      <c r="LJG162" s="4"/>
      <c r="LJH162" s="4"/>
      <c r="LJI162" s="4"/>
      <c r="LJJ162" s="4"/>
      <c r="LJK162" s="4"/>
      <c r="LJL162" s="4"/>
      <c r="LJM162" s="4"/>
      <c r="LJN162" s="4"/>
      <c r="LJO162" s="4"/>
      <c r="LJP162" s="4"/>
      <c r="LJQ162" s="4"/>
      <c r="LJR162" s="4"/>
      <c r="LJS162" s="4"/>
      <c r="LJT162" s="4"/>
      <c r="LJU162" s="4"/>
      <c r="LJV162" s="4"/>
      <c r="LJW162" s="4"/>
      <c r="LJX162" s="4"/>
      <c r="LJY162" s="4"/>
      <c r="LJZ162" s="4"/>
      <c r="LKA162" s="4"/>
      <c r="LKB162" s="4"/>
      <c r="LKC162" s="4"/>
      <c r="LKD162" s="4"/>
      <c r="LKE162" s="4"/>
      <c r="LKF162" s="4"/>
      <c r="LKG162" s="4"/>
      <c r="LKH162" s="4"/>
      <c r="LKI162" s="4"/>
      <c r="LKJ162" s="4"/>
      <c r="LKK162" s="4"/>
      <c r="LKL162" s="4"/>
      <c r="LKM162" s="4"/>
      <c r="LKN162" s="4"/>
      <c r="LKO162" s="4"/>
      <c r="LKP162" s="4"/>
      <c r="LKQ162" s="4"/>
      <c r="LKR162" s="4"/>
      <c r="LKS162" s="4"/>
      <c r="LKT162" s="4"/>
      <c r="LKU162" s="4"/>
      <c r="LKV162" s="4"/>
      <c r="LKW162" s="4"/>
      <c r="LKX162" s="4"/>
      <c r="LKY162" s="4"/>
      <c r="LKZ162" s="4"/>
      <c r="LLA162" s="4"/>
      <c r="LLB162" s="4"/>
      <c r="LLC162" s="4"/>
      <c r="LLD162" s="4"/>
      <c r="LLE162" s="4"/>
      <c r="LLF162" s="4"/>
      <c r="LLG162" s="4"/>
      <c r="LLH162" s="4"/>
      <c r="LLI162" s="4"/>
      <c r="LLJ162" s="4"/>
      <c r="LLK162" s="4"/>
      <c r="LLL162" s="4"/>
      <c r="LLM162" s="4"/>
      <c r="LLN162" s="4"/>
      <c r="LLO162" s="4"/>
      <c r="LLP162" s="4"/>
      <c r="LLQ162" s="4"/>
      <c r="LLR162" s="4"/>
      <c r="LLS162" s="4"/>
      <c r="LLT162" s="4"/>
      <c r="LLU162" s="4"/>
      <c r="LLV162" s="4"/>
      <c r="LLW162" s="4"/>
      <c r="LLX162" s="4"/>
      <c r="LLY162" s="4"/>
      <c r="LLZ162" s="4"/>
      <c r="LMA162" s="4"/>
      <c r="LMB162" s="4"/>
      <c r="LMC162" s="4"/>
      <c r="LMD162" s="4"/>
      <c r="LME162" s="4"/>
      <c r="LMF162" s="4"/>
      <c r="LMG162" s="4"/>
      <c r="LMH162" s="4"/>
      <c r="LMI162" s="4"/>
      <c r="LMJ162" s="4"/>
      <c r="LMK162" s="4"/>
      <c r="LML162" s="4"/>
      <c r="LMM162" s="4"/>
      <c r="LMN162" s="4"/>
      <c r="LMO162" s="4"/>
      <c r="LMP162" s="4"/>
      <c r="LMQ162" s="4"/>
      <c r="LMR162" s="4"/>
      <c r="LMS162" s="4"/>
      <c r="LMT162" s="4"/>
      <c r="LMU162" s="4"/>
      <c r="LMV162" s="4"/>
      <c r="LMW162" s="4"/>
      <c r="LMX162" s="4"/>
      <c r="LMY162" s="4"/>
      <c r="LMZ162" s="4"/>
      <c r="LNA162" s="4"/>
      <c r="LNB162" s="4"/>
      <c r="LNC162" s="4"/>
      <c r="LND162" s="4"/>
      <c r="LNE162" s="4"/>
      <c r="LNF162" s="4"/>
      <c r="LNG162" s="4"/>
      <c r="LNH162" s="4"/>
      <c r="LNI162" s="4"/>
      <c r="LNJ162" s="4"/>
      <c r="LNK162" s="4"/>
      <c r="LNL162" s="4"/>
      <c r="LNM162" s="4"/>
      <c r="LNN162" s="4"/>
      <c r="LNO162" s="4"/>
      <c r="LNP162" s="4"/>
      <c r="LNQ162" s="4"/>
      <c r="LNR162" s="4"/>
      <c r="LNS162" s="4"/>
      <c r="LNT162" s="4"/>
      <c r="LNU162" s="4"/>
      <c r="LNV162" s="4"/>
      <c r="LNW162" s="4"/>
      <c r="LNX162" s="4"/>
      <c r="LNY162" s="4"/>
      <c r="LNZ162" s="4"/>
      <c r="LOA162" s="4"/>
      <c r="LOB162" s="4"/>
      <c r="LOC162" s="4"/>
      <c r="LOD162" s="4"/>
      <c r="LOE162" s="4"/>
      <c r="LOF162" s="4"/>
      <c r="LOG162" s="4"/>
      <c r="LOH162" s="4"/>
      <c r="LOI162" s="4"/>
      <c r="LOJ162" s="4"/>
      <c r="LOK162" s="4"/>
      <c r="LOL162" s="4"/>
      <c r="LOM162" s="4"/>
      <c r="LON162" s="4"/>
      <c r="LOO162" s="4"/>
      <c r="LOP162" s="4"/>
      <c r="LOQ162" s="4"/>
      <c r="LOR162" s="4"/>
      <c r="LOS162" s="4"/>
      <c r="LOT162" s="4"/>
      <c r="LOU162" s="4"/>
      <c r="LOV162" s="4"/>
      <c r="LOW162" s="4"/>
      <c r="LOX162" s="4"/>
      <c r="LOY162" s="4"/>
      <c r="LOZ162" s="4"/>
      <c r="LPA162" s="4"/>
      <c r="LPB162" s="4"/>
      <c r="LPC162" s="4"/>
      <c r="LPD162" s="4"/>
      <c r="LPE162" s="4"/>
      <c r="LPF162" s="4"/>
      <c r="LPG162" s="4"/>
      <c r="LPH162" s="4"/>
      <c r="LPI162" s="4"/>
      <c r="LPJ162" s="4"/>
      <c r="LPK162" s="4"/>
      <c r="LPL162" s="4"/>
      <c r="LPM162" s="4"/>
      <c r="LPN162" s="4"/>
      <c r="LPO162" s="4"/>
      <c r="LPP162" s="4"/>
      <c r="LPQ162" s="4"/>
      <c r="LPR162" s="4"/>
      <c r="LPS162" s="4"/>
      <c r="LPT162" s="4"/>
      <c r="LPU162" s="4"/>
      <c r="LPV162" s="4"/>
      <c r="LPW162" s="4"/>
      <c r="LPX162" s="4"/>
      <c r="LPY162" s="4"/>
      <c r="LPZ162" s="4"/>
      <c r="LQA162" s="4"/>
      <c r="LQB162" s="4"/>
      <c r="LQC162" s="4"/>
      <c r="LQD162" s="4"/>
      <c r="LQE162" s="4"/>
      <c r="LQF162" s="4"/>
      <c r="LQG162" s="4"/>
      <c r="LQH162" s="4"/>
      <c r="LQI162" s="4"/>
      <c r="LQJ162" s="4"/>
      <c r="LQK162" s="4"/>
      <c r="LQL162" s="4"/>
      <c r="LQM162" s="4"/>
      <c r="LQN162" s="4"/>
      <c r="LQO162" s="4"/>
      <c r="LQP162" s="4"/>
      <c r="LQQ162" s="4"/>
      <c r="LQR162" s="4"/>
      <c r="LQS162" s="4"/>
      <c r="LQT162" s="4"/>
      <c r="LQU162" s="4"/>
      <c r="LQV162" s="4"/>
      <c r="LQW162" s="4"/>
      <c r="LQX162" s="4"/>
      <c r="LQY162" s="4"/>
      <c r="LQZ162" s="4"/>
      <c r="LRA162" s="4"/>
      <c r="LRB162" s="4"/>
      <c r="LRC162" s="4"/>
      <c r="LRD162" s="4"/>
      <c r="LRE162" s="4"/>
      <c r="LRF162" s="4"/>
      <c r="LRG162" s="4"/>
      <c r="LRH162" s="4"/>
      <c r="LRI162" s="4"/>
      <c r="LRJ162" s="4"/>
      <c r="LRK162" s="4"/>
      <c r="LRL162" s="4"/>
      <c r="LRM162" s="4"/>
      <c r="LRN162" s="4"/>
      <c r="LRO162" s="4"/>
      <c r="LRP162" s="4"/>
      <c r="LRQ162" s="4"/>
      <c r="LRR162" s="4"/>
      <c r="LRS162" s="4"/>
      <c r="LRT162" s="4"/>
      <c r="LRU162" s="4"/>
      <c r="LRV162" s="4"/>
      <c r="LRW162" s="4"/>
      <c r="LRX162" s="4"/>
      <c r="LRY162" s="4"/>
      <c r="LRZ162" s="4"/>
      <c r="LSA162" s="4"/>
      <c r="LSB162" s="4"/>
      <c r="LSC162" s="4"/>
      <c r="LSD162" s="4"/>
      <c r="LSE162" s="4"/>
      <c r="LSF162" s="4"/>
      <c r="LSG162" s="4"/>
      <c r="LSH162" s="4"/>
      <c r="LSI162" s="4"/>
      <c r="LSJ162" s="4"/>
      <c r="LSK162" s="4"/>
      <c r="LSL162" s="4"/>
      <c r="LSM162" s="4"/>
      <c r="LSN162" s="4"/>
      <c r="LSO162" s="4"/>
      <c r="LSP162" s="4"/>
      <c r="LSQ162" s="4"/>
      <c r="LSR162" s="4"/>
      <c r="LSS162" s="4"/>
      <c r="LST162" s="4"/>
      <c r="LSU162" s="4"/>
      <c r="LSV162" s="4"/>
      <c r="LSW162" s="4"/>
      <c r="LSX162" s="4"/>
      <c r="LSY162" s="4"/>
      <c r="LSZ162" s="4"/>
      <c r="LTA162" s="4"/>
      <c r="LTB162" s="4"/>
      <c r="LTC162" s="4"/>
      <c r="LTD162" s="4"/>
      <c r="LTE162" s="4"/>
      <c r="LTF162" s="4"/>
      <c r="LTG162" s="4"/>
      <c r="LTH162" s="4"/>
      <c r="LTI162" s="4"/>
      <c r="LTJ162" s="4"/>
      <c r="LTK162" s="4"/>
      <c r="LTL162" s="4"/>
      <c r="LTM162" s="4"/>
      <c r="LTN162" s="4"/>
      <c r="LTO162" s="4"/>
      <c r="LTP162" s="4"/>
      <c r="LTQ162" s="4"/>
      <c r="LTR162" s="4"/>
      <c r="LTS162" s="4"/>
      <c r="LTT162" s="4"/>
      <c r="LTU162" s="4"/>
      <c r="LTV162" s="4"/>
      <c r="LTW162" s="4"/>
      <c r="LTX162" s="4"/>
      <c r="LTY162" s="4"/>
      <c r="LTZ162" s="4"/>
      <c r="LUA162" s="4"/>
      <c r="LUB162" s="4"/>
      <c r="LUC162" s="4"/>
      <c r="LUD162" s="4"/>
      <c r="LUE162" s="4"/>
      <c r="LUF162" s="4"/>
      <c r="LUG162" s="4"/>
      <c r="LUH162" s="4"/>
      <c r="LUI162" s="4"/>
      <c r="LUJ162" s="4"/>
      <c r="LUK162" s="4"/>
      <c r="LUL162" s="4"/>
      <c r="LUM162" s="4"/>
      <c r="LUN162" s="4"/>
      <c r="LUO162" s="4"/>
      <c r="LUP162" s="4"/>
      <c r="LUQ162" s="4"/>
      <c r="LUR162" s="4"/>
      <c r="LUS162" s="4"/>
      <c r="LUT162" s="4"/>
      <c r="LUU162" s="4"/>
      <c r="LUV162" s="4"/>
      <c r="LUW162" s="4"/>
      <c r="LUX162" s="4"/>
      <c r="LUY162" s="4"/>
      <c r="LUZ162" s="4"/>
      <c r="LVA162" s="4"/>
      <c r="LVB162" s="4"/>
      <c r="LVC162" s="4"/>
      <c r="LVD162" s="4"/>
      <c r="LVE162" s="4"/>
      <c r="LVF162" s="4"/>
      <c r="LVG162" s="4"/>
      <c r="LVH162" s="4"/>
      <c r="LVI162" s="4"/>
      <c r="LVJ162" s="4"/>
      <c r="LVK162" s="4"/>
      <c r="LVL162" s="4"/>
      <c r="LVM162" s="4"/>
      <c r="LVN162" s="4"/>
      <c r="LVO162" s="4"/>
      <c r="LVP162" s="4"/>
      <c r="LVQ162" s="4"/>
      <c r="LVR162" s="4"/>
      <c r="LVS162" s="4"/>
      <c r="LVT162" s="4"/>
      <c r="LVU162" s="4"/>
      <c r="LVV162" s="4"/>
      <c r="LVW162" s="4"/>
      <c r="LVX162" s="4"/>
      <c r="LVY162" s="4"/>
      <c r="LVZ162" s="4"/>
      <c r="LWA162" s="4"/>
      <c r="LWB162" s="4"/>
      <c r="LWC162" s="4"/>
      <c r="LWD162" s="4"/>
      <c r="LWE162" s="4"/>
      <c r="LWF162" s="4"/>
      <c r="LWG162" s="4"/>
      <c r="LWH162" s="4"/>
      <c r="LWI162" s="4"/>
      <c r="LWJ162" s="4"/>
      <c r="LWK162" s="4"/>
      <c r="LWL162" s="4"/>
      <c r="LWM162" s="4"/>
      <c r="LWN162" s="4"/>
      <c r="LWO162" s="4"/>
      <c r="LWP162" s="4"/>
      <c r="LWQ162" s="4"/>
      <c r="LWR162" s="4"/>
      <c r="LWS162" s="4"/>
      <c r="LWT162" s="4"/>
      <c r="LWU162" s="4"/>
      <c r="LWV162" s="4"/>
      <c r="LWW162" s="4"/>
      <c r="LWX162" s="4"/>
      <c r="LWY162" s="4"/>
      <c r="LWZ162" s="4"/>
      <c r="LXA162" s="4"/>
      <c r="LXB162" s="4"/>
      <c r="LXC162" s="4"/>
      <c r="LXD162" s="4"/>
      <c r="LXE162" s="4"/>
      <c r="LXF162" s="4"/>
      <c r="LXG162" s="4"/>
      <c r="LXH162" s="4"/>
      <c r="LXI162" s="4"/>
      <c r="LXJ162" s="4"/>
      <c r="LXK162" s="4"/>
      <c r="LXL162" s="4"/>
      <c r="LXM162" s="4"/>
      <c r="LXN162" s="4"/>
      <c r="LXO162" s="4"/>
      <c r="LXP162" s="4"/>
      <c r="LXQ162" s="4"/>
      <c r="LXR162" s="4"/>
      <c r="LXS162" s="4"/>
      <c r="LXT162" s="4"/>
      <c r="LXU162" s="4"/>
      <c r="LXV162" s="4"/>
      <c r="LXW162" s="4"/>
      <c r="LXX162" s="4"/>
      <c r="LXY162" s="4"/>
      <c r="LXZ162" s="4"/>
      <c r="LYA162" s="4"/>
      <c r="LYB162" s="4"/>
      <c r="LYC162" s="4"/>
      <c r="LYD162" s="4"/>
      <c r="LYE162" s="4"/>
      <c r="LYF162" s="4"/>
      <c r="LYG162" s="4"/>
      <c r="LYH162" s="4"/>
      <c r="LYI162" s="4"/>
      <c r="LYJ162" s="4"/>
      <c r="LYK162" s="4"/>
      <c r="LYL162" s="4"/>
      <c r="LYM162" s="4"/>
      <c r="LYN162" s="4"/>
      <c r="LYO162" s="4"/>
      <c r="LYP162" s="4"/>
      <c r="LYQ162" s="4"/>
      <c r="LYR162" s="4"/>
      <c r="LYS162" s="4"/>
      <c r="LYT162" s="4"/>
      <c r="LYU162" s="4"/>
      <c r="LYV162" s="4"/>
      <c r="LYW162" s="4"/>
      <c r="LYX162" s="4"/>
      <c r="LYY162" s="4"/>
      <c r="LYZ162" s="4"/>
      <c r="LZA162" s="4"/>
      <c r="LZB162" s="4"/>
      <c r="LZC162" s="4"/>
      <c r="LZD162" s="4"/>
      <c r="LZE162" s="4"/>
      <c r="LZF162" s="4"/>
      <c r="LZG162" s="4"/>
      <c r="LZH162" s="4"/>
      <c r="LZI162" s="4"/>
      <c r="LZJ162" s="4"/>
      <c r="LZK162" s="4"/>
      <c r="LZL162" s="4"/>
      <c r="LZM162" s="4"/>
      <c r="LZN162" s="4"/>
      <c r="LZO162" s="4"/>
      <c r="LZP162" s="4"/>
      <c r="LZQ162" s="4"/>
      <c r="LZR162" s="4"/>
      <c r="LZS162" s="4"/>
      <c r="LZT162" s="4"/>
      <c r="LZU162" s="4"/>
      <c r="LZV162" s="4"/>
      <c r="LZW162" s="4"/>
      <c r="LZX162" s="4"/>
      <c r="LZY162" s="4"/>
      <c r="LZZ162" s="4"/>
      <c r="MAA162" s="4"/>
      <c r="MAB162" s="4"/>
      <c r="MAC162" s="4"/>
      <c r="MAD162" s="4"/>
      <c r="MAE162" s="4"/>
      <c r="MAF162" s="4"/>
      <c r="MAG162" s="4"/>
      <c r="MAH162" s="4"/>
      <c r="MAI162" s="4"/>
      <c r="MAJ162" s="4"/>
      <c r="MAK162" s="4"/>
      <c r="MAL162" s="4"/>
      <c r="MAM162" s="4"/>
      <c r="MAN162" s="4"/>
      <c r="MAO162" s="4"/>
      <c r="MAP162" s="4"/>
      <c r="MAQ162" s="4"/>
      <c r="MAR162" s="4"/>
      <c r="MAS162" s="4"/>
      <c r="MAT162" s="4"/>
      <c r="MAU162" s="4"/>
      <c r="MAV162" s="4"/>
      <c r="MAW162" s="4"/>
      <c r="MAX162" s="4"/>
      <c r="MAY162" s="4"/>
      <c r="MAZ162" s="4"/>
      <c r="MBA162" s="4"/>
      <c r="MBB162" s="4"/>
      <c r="MBC162" s="4"/>
      <c r="MBD162" s="4"/>
      <c r="MBE162" s="4"/>
      <c r="MBF162" s="4"/>
      <c r="MBG162" s="4"/>
      <c r="MBH162" s="4"/>
      <c r="MBI162" s="4"/>
      <c r="MBJ162" s="4"/>
      <c r="MBK162" s="4"/>
      <c r="MBL162" s="4"/>
      <c r="MBM162" s="4"/>
      <c r="MBN162" s="4"/>
      <c r="MBO162" s="4"/>
      <c r="MBP162" s="4"/>
      <c r="MBQ162" s="4"/>
      <c r="MBR162" s="4"/>
      <c r="MBS162" s="4"/>
      <c r="MBT162" s="4"/>
      <c r="MBU162" s="4"/>
      <c r="MBV162" s="4"/>
      <c r="MBW162" s="4"/>
      <c r="MBX162" s="4"/>
      <c r="MBY162" s="4"/>
      <c r="MBZ162" s="4"/>
      <c r="MCA162" s="4"/>
      <c r="MCB162" s="4"/>
      <c r="MCC162" s="4"/>
      <c r="MCD162" s="4"/>
      <c r="MCE162" s="4"/>
      <c r="MCF162" s="4"/>
      <c r="MCG162" s="4"/>
      <c r="MCH162" s="4"/>
      <c r="MCI162" s="4"/>
      <c r="MCJ162" s="4"/>
      <c r="MCK162" s="4"/>
      <c r="MCL162" s="4"/>
      <c r="MCM162" s="4"/>
      <c r="MCN162" s="4"/>
      <c r="MCO162" s="4"/>
      <c r="MCP162" s="4"/>
      <c r="MCQ162" s="4"/>
      <c r="MCR162" s="4"/>
      <c r="MCS162" s="4"/>
      <c r="MCT162" s="4"/>
      <c r="MCU162" s="4"/>
      <c r="MCV162" s="4"/>
      <c r="MCW162" s="4"/>
      <c r="MCX162" s="4"/>
      <c r="MCY162" s="4"/>
      <c r="MCZ162" s="4"/>
      <c r="MDA162" s="4"/>
      <c r="MDB162" s="4"/>
      <c r="MDC162" s="4"/>
      <c r="MDD162" s="4"/>
      <c r="MDE162" s="4"/>
      <c r="MDF162" s="4"/>
      <c r="MDG162" s="4"/>
      <c r="MDH162" s="4"/>
      <c r="MDI162" s="4"/>
      <c r="MDJ162" s="4"/>
      <c r="MDK162" s="4"/>
      <c r="MDL162" s="4"/>
      <c r="MDM162" s="4"/>
      <c r="MDN162" s="4"/>
      <c r="MDO162" s="4"/>
      <c r="MDP162" s="4"/>
      <c r="MDQ162" s="4"/>
      <c r="MDR162" s="4"/>
      <c r="MDS162" s="4"/>
      <c r="MDT162" s="4"/>
      <c r="MDU162" s="4"/>
      <c r="MDV162" s="4"/>
      <c r="MDW162" s="4"/>
      <c r="MDX162" s="4"/>
      <c r="MDY162" s="4"/>
      <c r="MDZ162" s="4"/>
      <c r="MEA162" s="4"/>
      <c r="MEB162" s="4"/>
      <c r="MEC162" s="4"/>
      <c r="MED162" s="4"/>
      <c r="MEE162" s="4"/>
      <c r="MEF162" s="4"/>
      <c r="MEG162" s="4"/>
      <c r="MEH162" s="4"/>
      <c r="MEI162" s="4"/>
      <c r="MEJ162" s="4"/>
      <c r="MEK162" s="4"/>
      <c r="MEL162" s="4"/>
      <c r="MEM162" s="4"/>
      <c r="MEN162" s="4"/>
      <c r="MEO162" s="4"/>
      <c r="MEP162" s="4"/>
      <c r="MEQ162" s="4"/>
      <c r="MER162" s="4"/>
      <c r="MES162" s="4"/>
      <c r="MET162" s="4"/>
      <c r="MEU162" s="4"/>
      <c r="MEV162" s="4"/>
      <c r="MEW162" s="4"/>
      <c r="MEX162" s="4"/>
      <c r="MEY162" s="4"/>
      <c r="MEZ162" s="4"/>
      <c r="MFA162" s="4"/>
      <c r="MFB162" s="4"/>
      <c r="MFC162" s="4"/>
      <c r="MFD162" s="4"/>
      <c r="MFE162" s="4"/>
      <c r="MFF162" s="4"/>
      <c r="MFG162" s="4"/>
      <c r="MFH162" s="4"/>
      <c r="MFI162" s="4"/>
      <c r="MFJ162" s="4"/>
      <c r="MFK162" s="4"/>
      <c r="MFL162" s="4"/>
      <c r="MFM162" s="4"/>
      <c r="MFN162" s="4"/>
      <c r="MFO162" s="4"/>
      <c r="MFP162" s="4"/>
      <c r="MFQ162" s="4"/>
      <c r="MFR162" s="4"/>
      <c r="MFS162" s="4"/>
      <c r="MFT162" s="4"/>
      <c r="MFU162" s="4"/>
      <c r="MFV162" s="4"/>
      <c r="MFW162" s="4"/>
      <c r="MFX162" s="4"/>
      <c r="MFY162" s="4"/>
      <c r="MFZ162" s="4"/>
      <c r="MGA162" s="4"/>
      <c r="MGB162" s="4"/>
      <c r="MGC162" s="4"/>
      <c r="MGD162" s="4"/>
      <c r="MGE162" s="4"/>
      <c r="MGF162" s="4"/>
      <c r="MGG162" s="4"/>
      <c r="MGH162" s="4"/>
      <c r="MGI162" s="4"/>
      <c r="MGJ162" s="4"/>
      <c r="MGK162" s="4"/>
      <c r="MGL162" s="4"/>
      <c r="MGM162" s="4"/>
      <c r="MGN162" s="4"/>
      <c r="MGO162" s="4"/>
      <c r="MGP162" s="4"/>
      <c r="MGQ162" s="4"/>
      <c r="MGR162" s="4"/>
      <c r="MGS162" s="4"/>
      <c r="MGT162" s="4"/>
      <c r="MGU162" s="4"/>
      <c r="MGV162" s="4"/>
      <c r="MGW162" s="4"/>
      <c r="MGX162" s="4"/>
      <c r="MGY162" s="4"/>
      <c r="MGZ162" s="4"/>
      <c r="MHA162" s="4"/>
      <c r="MHB162" s="4"/>
      <c r="MHC162" s="4"/>
      <c r="MHD162" s="4"/>
      <c r="MHE162" s="4"/>
      <c r="MHF162" s="4"/>
      <c r="MHG162" s="4"/>
      <c r="MHH162" s="4"/>
      <c r="MHI162" s="4"/>
      <c r="MHJ162" s="4"/>
      <c r="MHK162" s="4"/>
      <c r="MHL162" s="4"/>
      <c r="MHM162" s="4"/>
      <c r="MHN162" s="4"/>
      <c r="MHO162" s="4"/>
      <c r="MHP162" s="4"/>
      <c r="MHQ162" s="4"/>
      <c r="MHR162" s="4"/>
      <c r="MHS162" s="4"/>
      <c r="MHT162" s="4"/>
      <c r="MHU162" s="4"/>
      <c r="MHV162" s="4"/>
      <c r="MHW162" s="4"/>
      <c r="MHX162" s="4"/>
      <c r="MHY162" s="4"/>
      <c r="MHZ162" s="4"/>
      <c r="MIA162" s="4"/>
      <c r="MIB162" s="4"/>
      <c r="MIC162" s="4"/>
      <c r="MID162" s="4"/>
      <c r="MIE162" s="4"/>
      <c r="MIF162" s="4"/>
      <c r="MIG162" s="4"/>
      <c r="MIH162" s="4"/>
      <c r="MII162" s="4"/>
      <c r="MIJ162" s="4"/>
      <c r="MIK162" s="4"/>
      <c r="MIL162" s="4"/>
      <c r="MIM162" s="4"/>
      <c r="MIN162" s="4"/>
      <c r="MIO162" s="4"/>
      <c r="MIP162" s="4"/>
      <c r="MIQ162" s="4"/>
      <c r="MIR162" s="4"/>
      <c r="MIS162" s="4"/>
      <c r="MIT162" s="4"/>
      <c r="MIU162" s="4"/>
      <c r="MIV162" s="4"/>
      <c r="MIW162" s="4"/>
      <c r="MIX162" s="4"/>
      <c r="MIY162" s="4"/>
      <c r="MIZ162" s="4"/>
      <c r="MJA162" s="4"/>
      <c r="MJB162" s="4"/>
      <c r="MJC162" s="4"/>
      <c r="MJD162" s="4"/>
      <c r="MJE162" s="4"/>
      <c r="MJF162" s="4"/>
      <c r="MJG162" s="4"/>
      <c r="MJH162" s="4"/>
      <c r="MJI162" s="4"/>
      <c r="MJJ162" s="4"/>
      <c r="MJK162" s="4"/>
      <c r="MJL162" s="4"/>
      <c r="MJM162" s="4"/>
      <c r="MJN162" s="4"/>
      <c r="MJO162" s="4"/>
      <c r="MJP162" s="4"/>
      <c r="MJQ162" s="4"/>
      <c r="MJR162" s="4"/>
      <c r="MJS162" s="4"/>
      <c r="MJT162" s="4"/>
      <c r="MJU162" s="4"/>
      <c r="MJV162" s="4"/>
      <c r="MJW162" s="4"/>
      <c r="MJX162" s="4"/>
      <c r="MJY162" s="4"/>
      <c r="MJZ162" s="4"/>
      <c r="MKA162" s="4"/>
      <c r="MKB162" s="4"/>
      <c r="MKC162" s="4"/>
      <c r="MKD162" s="4"/>
      <c r="MKE162" s="4"/>
      <c r="MKF162" s="4"/>
      <c r="MKG162" s="4"/>
      <c r="MKH162" s="4"/>
      <c r="MKI162" s="4"/>
      <c r="MKJ162" s="4"/>
      <c r="MKK162" s="4"/>
      <c r="MKL162" s="4"/>
      <c r="MKM162" s="4"/>
      <c r="MKN162" s="4"/>
      <c r="MKO162" s="4"/>
      <c r="MKP162" s="4"/>
      <c r="MKQ162" s="4"/>
      <c r="MKR162" s="4"/>
      <c r="MKS162" s="4"/>
      <c r="MKT162" s="4"/>
      <c r="MKU162" s="4"/>
      <c r="MKV162" s="4"/>
      <c r="MKW162" s="4"/>
      <c r="MKX162" s="4"/>
      <c r="MKY162" s="4"/>
      <c r="MKZ162" s="4"/>
      <c r="MLA162" s="4"/>
      <c r="MLB162" s="4"/>
      <c r="MLC162" s="4"/>
      <c r="MLD162" s="4"/>
      <c r="MLE162" s="4"/>
      <c r="MLF162" s="4"/>
      <c r="MLG162" s="4"/>
      <c r="MLH162" s="4"/>
      <c r="MLI162" s="4"/>
      <c r="MLJ162" s="4"/>
      <c r="MLK162" s="4"/>
      <c r="MLL162" s="4"/>
      <c r="MLM162" s="4"/>
      <c r="MLN162" s="4"/>
      <c r="MLO162" s="4"/>
      <c r="MLP162" s="4"/>
      <c r="MLQ162" s="4"/>
      <c r="MLR162" s="4"/>
      <c r="MLS162" s="4"/>
      <c r="MLT162" s="4"/>
      <c r="MLU162" s="4"/>
      <c r="MLV162" s="4"/>
      <c r="MLW162" s="4"/>
      <c r="MLX162" s="4"/>
      <c r="MLY162" s="4"/>
      <c r="MLZ162" s="4"/>
      <c r="MMA162" s="4"/>
      <c r="MMB162" s="4"/>
      <c r="MMC162" s="4"/>
      <c r="MMD162" s="4"/>
      <c r="MME162" s="4"/>
      <c r="MMF162" s="4"/>
      <c r="MMG162" s="4"/>
      <c r="MMH162" s="4"/>
      <c r="MMI162" s="4"/>
      <c r="MMJ162" s="4"/>
      <c r="MMK162" s="4"/>
      <c r="MML162" s="4"/>
      <c r="MMM162" s="4"/>
      <c r="MMN162" s="4"/>
      <c r="MMO162" s="4"/>
      <c r="MMP162" s="4"/>
      <c r="MMQ162" s="4"/>
      <c r="MMR162" s="4"/>
      <c r="MMS162" s="4"/>
      <c r="MMT162" s="4"/>
      <c r="MMU162" s="4"/>
      <c r="MMV162" s="4"/>
      <c r="MMW162" s="4"/>
      <c r="MMX162" s="4"/>
      <c r="MMY162" s="4"/>
      <c r="MMZ162" s="4"/>
      <c r="MNA162" s="4"/>
      <c r="MNB162" s="4"/>
      <c r="MNC162" s="4"/>
      <c r="MND162" s="4"/>
      <c r="MNE162" s="4"/>
      <c r="MNF162" s="4"/>
      <c r="MNG162" s="4"/>
      <c r="MNH162" s="4"/>
      <c r="MNI162" s="4"/>
      <c r="MNJ162" s="4"/>
      <c r="MNK162" s="4"/>
      <c r="MNL162" s="4"/>
      <c r="MNM162" s="4"/>
      <c r="MNN162" s="4"/>
      <c r="MNO162" s="4"/>
      <c r="MNP162" s="4"/>
      <c r="MNQ162" s="4"/>
      <c r="MNR162" s="4"/>
      <c r="MNS162" s="4"/>
      <c r="MNT162" s="4"/>
      <c r="MNU162" s="4"/>
      <c r="MNV162" s="4"/>
      <c r="MNW162" s="4"/>
      <c r="MNX162" s="4"/>
      <c r="MNY162" s="4"/>
      <c r="MNZ162" s="4"/>
      <c r="MOA162" s="4"/>
      <c r="MOB162" s="4"/>
      <c r="MOC162" s="4"/>
      <c r="MOD162" s="4"/>
      <c r="MOE162" s="4"/>
      <c r="MOF162" s="4"/>
      <c r="MOG162" s="4"/>
      <c r="MOH162" s="4"/>
      <c r="MOI162" s="4"/>
      <c r="MOJ162" s="4"/>
      <c r="MOK162" s="4"/>
      <c r="MOL162" s="4"/>
      <c r="MOM162" s="4"/>
      <c r="MON162" s="4"/>
      <c r="MOO162" s="4"/>
      <c r="MOP162" s="4"/>
      <c r="MOQ162" s="4"/>
      <c r="MOR162" s="4"/>
      <c r="MOS162" s="4"/>
      <c r="MOT162" s="4"/>
      <c r="MOU162" s="4"/>
      <c r="MOV162" s="4"/>
      <c r="MOW162" s="4"/>
      <c r="MOX162" s="4"/>
      <c r="MOY162" s="4"/>
      <c r="MOZ162" s="4"/>
      <c r="MPA162" s="4"/>
      <c r="MPB162" s="4"/>
      <c r="MPC162" s="4"/>
      <c r="MPD162" s="4"/>
      <c r="MPE162" s="4"/>
      <c r="MPF162" s="4"/>
      <c r="MPG162" s="4"/>
      <c r="MPH162" s="4"/>
      <c r="MPI162" s="4"/>
      <c r="MPJ162" s="4"/>
      <c r="MPK162" s="4"/>
      <c r="MPL162" s="4"/>
      <c r="MPM162" s="4"/>
      <c r="MPN162" s="4"/>
      <c r="MPO162" s="4"/>
      <c r="MPP162" s="4"/>
      <c r="MPQ162" s="4"/>
      <c r="MPR162" s="4"/>
      <c r="MPS162" s="4"/>
      <c r="MPT162" s="4"/>
      <c r="MPU162" s="4"/>
      <c r="MPV162" s="4"/>
      <c r="MPW162" s="4"/>
      <c r="MPX162" s="4"/>
      <c r="MPY162" s="4"/>
      <c r="MPZ162" s="4"/>
      <c r="MQA162" s="4"/>
      <c r="MQB162" s="4"/>
      <c r="MQC162" s="4"/>
      <c r="MQD162" s="4"/>
      <c r="MQE162" s="4"/>
      <c r="MQF162" s="4"/>
      <c r="MQG162" s="4"/>
      <c r="MQH162" s="4"/>
      <c r="MQI162" s="4"/>
      <c r="MQJ162" s="4"/>
      <c r="MQK162" s="4"/>
      <c r="MQL162" s="4"/>
      <c r="MQM162" s="4"/>
      <c r="MQN162" s="4"/>
      <c r="MQO162" s="4"/>
      <c r="MQP162" s="4"/>
      <c r="MQQ162" s="4"/>
      <c r="MQR162" s="4"/>
      <c r="MQS162" s="4"/>
      <c r="MQT162" s="4"/>
      <c r="MQU162" s="4"/>
      <c r="MQV162" s="4"/>
      <c r="MQW162" s="4"/>
      <c r="MQX162" s="4"/>
      <c r="MQY162" s="4"/>
      <c r="MQZ162" s="4"/>
      <c r="MRA162" s="4"/>
      <c r="MRB162" s="4"/>
      <c r="MRC162" s="4"/>
      <c r="MRD162" s="4"/>
      <c r="MRE162" s="4"/>
      <c r="MRF162" s="4"/>
      <c r="MRG162" s="4"/>
      <c r="MRH162" s="4"/>
      <c r="MRI162" s="4"/>
      <c r="MRJ162" s="4"/>
      <c r="MRK162" s="4"/>
      <c r="MRL162" s="4"/>
      <c r="MRM162" s="4"/>
      <c r="MRN162" s="4"/>
      <c r="MRO162" s="4"/>
      <c r="MRP162" s="4"/>
      <c r="MRQ162" s="4"/>
      <c r="MRR162" s="4"/>
      <c r="MRS162" s="4"/>
      <c r="MRT162" s="4"/>
      <c r="MRU162" s="4"/>
      <c r="MRV162" s="4"/>
      <c r="MRW162" s="4"/>
      <c r="MRX162" s="4"/>
      <c r="MRY162" s="4"/>
      <c r="MRZ162" s="4"/>
      <c r="MSA162" s="4"/>
      <c r="MSB162" s="4"/>
      <c r="MSC162" s="4"/>
      <c r="MSD162" s="4"/>
      <c r="MSE162" s="4"/>
      <c r="MSF162" s="4"/>
      <c r="MSG162" s="4"/>
      <c r="MSH162" s="4"/>
      <c r="MSI162" s="4"/>
      <c r="MSJ162" s="4"/>
      <c r="MSK162" s="4"/>
      <c r="MSL162" s="4"/>
      <c r="MSM162" s="4"/>
      <c r="MSN162" s="4"/>
      <c r="MSO162" s="4"/>
      <c r="MSP162" s="4"/>
      <c r="MSQ162" s="4"/>
      <c r="MSR162" s="4"/>
      <c r="MSS162" s="4"/>
      <c r="MST162" s="4"/>
      <c r="MSU162" s="4"/>
      <c r="MSV162" s="4"/>
      <c r="MSW162" s="4"/>
      <c r="MSX162" s="4"/>
      <c r="MSY162" s="4"/>
      <c r="MSZ162" s="4"/>
      <c r="MTA162" s="4"/>
      <c r="MTB162" s="4"/>
      <c r="MTC162" s="4"/>
      <c r="MTD162" s="4"/>
      <c r="MTE162" s="4"/>
      <c r="MTF162" s="4"/>
      <c r="MTG162" s="4"/>
      <c r="MTH162" s="4"/>
      <c r="MTI162" s="4"/>
      <c r="MTJ162" s="4"/>
      <c r="MTK162" s="4"/>
      <c r="MTL162" s="4"/>
      <c r="MTM162" s="4"/>
      <c r="MTN162" s="4"/>
      <c r="MTO162" s="4"/>
      <c r="MTP162" s="4"/>
      <c r="MTQ162" s="4"/>
      <c r="MTR162" s="4"/>
      <c r="MTS162" s="4"/>
      <c r="MTT162" s="4"/>
      <c r="MTU162" s="4"/>
      <c r="MTV162" s="4"/>
      <c r="MTW162" s="4"/>
      <c r="MTX162" s="4"/>
      <c r="MTY162" s="4"/>
      <c r="MTZ162" s="4"/>
      <c r="MUA162" s="4"/>
      <c r="MUB162" s="4"/>
      <c r="MUC162" s="4"/>
      <c r="MUD162" s="4"/>
      <c r="MUE162" s="4"/>
      <c r="MUF162" s="4"/>
      <c r="MUG162" s="4"/>
      <c r="MUH162" s="4"/>
      <c r="MUI162" s="4"/>
      <c r="MUJ162" s="4"/>
      <c r="MUK162" s="4"/>
      <c r="MUL162" s="4"/>
      <c r="MUM162" s="4"/>
      <c r="MUN162" s="4"/>
      <c r="MUO162" s="4"/>
      <c r="MUP162" s="4"/>
      <c r="MUQ162" s="4"/>
      <c r="MUR162" s="4"/>
      <c r="MUS162" s="4"/>
      <c r="MUT162" s="4"/>
      <c r="MUU162" s="4"/>
      <c r="MUV162" s="4"/>
      <c r="MUW162" s="4"/>
      <c r="MUX162" s="4"/>
      <c r="MUY162" s="4"/>
      <c r="MUZ162" s="4"/>
      <c r="MVA162" s="4"/>
      <c r="MVB162" s="4"/>
      <c r="MVC162" s="4"/>
      <c r="MVD162" s="4"/>
      <c r="MVE162" s="4"/>
      <c r="MVF162" s="4"/>
      <c r="MVG162" s="4"/>
      <c r="MVH162" s="4"/>
      <c r="MVI162" s="4"/>
      <c r="MVJ162" s="4"/>
      <c r="MVK162" s="4"/>
      <c r="MVL162" s="4"/>
      <c r="MVM162" s="4"/>
      <c r="MVN162" s="4"/>
      <c r="MVO162" s="4"/>
      <c r="MVP162" s="4"/>
      <c r="MVQ162" s="4"/>
      <c r="MVR162" s="4"/>
      <c r="MVS162" s="4"/>
      <c r="MVT162" s="4"/>
      <c r="MVU162" s="4"/>
      <c r="MVV162" s="4"/>
      <c r="MVW162" s="4"/>
      <c r="MVX162" s="4"/>
      <c r="MVY162" s="4"/>
      <c r="MVZ162" s="4"/>
      <c r="MWA162" s="4"/>
      <c r="MWB162" s="4"/>
      <c r="MWC162" s="4"/>
      <c r="MWD162" s="4"/>
      <c r="MWE162" s="4"/>
      <c r="MWF162" s="4"/>
      <c r="MWG162" s="4"/>
      <c r="MWH162" s="4"/>
      <c r="MWI162" s="4"/>
      <c r="MWJ162" s="4"/>
      <c r="MWK162" s="4"/>
      <c r="MWL162" s="4"/>
      <c r="MWM162" s="4"/>
      <c r="MWN162" s="4"/>
      <c r="MWO162" s="4"/>
      <c r="MWP162" s="4"/>
      <c r="MWQ162" s="4"/>
      <c r="MWR162" s="4"/>
      <c r="MWS162" s="4"/>
      <c r="MWT162" s="4"/>
      <c r="MWU162" s="4"/>
      <c r="MWV162" s="4"/>
      <c r="MWW162" s="4"/>
      <c r="MWX162" s="4"/>
      <c r="MWY162" s="4"/>
      <c r="MWZ162" s="4"/>
      <c r="MXA162" s="4"/>
      <c r="MXB162" s="4"/>
      <c r="MXC162" s="4"/>
      <c r="MXD162" s="4"/>
      <c r="MXE162" s="4"/>
      <c r="MXF162" s="4"/>
      <c r="MXG162" s="4"/>
      <c r="MXH162" s="4"/>
      <c r="MXI162" s="4"/>
      <c r="MXJ162" s="4"/>
      <c r="MXK162" s="4"/>
      <c r="MXL162" s="4"/>
      <c r="MXM162" s="4"/>
      <c r="MXN162" s="4"/>
      <c r="MXO162" s="4"/>
      <c r="MXP162" s="4"/>
      <c r="MXQ162" s="4"/>
      <c r="MXR162" s="4"/>
      <c r="MXS162" s="4"/>
      <c r="MXT162" s="4"/>
      <c r="MXU162" s="4"/>
      <c r="MXV162" s="4"/>
      <c r="MXW162" s="4"/>
      <c r="MXX162" s="4"/>
      <c r="MXY162" s="4"/>
      <c r="MXZ162" s="4"/>
      <c r="MYA162" s="4"/>
      <c r="MYB162" s="4"/>
      <c r="MYC162" s="4"/>
      <c r="MYD162" s="4"/>
      <c r="MYE162" s="4"/>
      <c r="MYF162" s="4"/>
      <c r="MYG162" s="4"/>
      <c r="MYH162" s="4"/>
      <c r="MYI162" s="4"/>
      <c r="MYJ162" s="4"/>
      <c r="MYK162" s="4"/>
      <c r="MYL162" s="4"/>
      <c r="MYM162" s="4"/>
      <c r="MYN162" s="4"/>
      <c r="MYO162" s="4"/>
      <c r="MYP162" s="4"/>
      <c r="MYQ162" s="4"/>
      <c r="MYR162" s="4"/>
      <c r="MYS162" s="4"/>
      <c r="MYT162" s="4"/>
      <c r="MYU162" s="4"/>
      <c r="MYV162" s="4"/>
      <c r="MYW162" s="4"/>
      <c r="MYX162" s="4"/>
      <c r="MYY162" s="4"/>
      <c r="MYZ162" s="4"/>
      <c r="MZA162" s="4"/>
      <c r="MZB162" s="4"/>
      <c r="MZC162" s="4"/>
      <c r="MZD162" s="4"/>
      <c r="MZE162" s="4"/>
      <c r="MZF162" s="4"/>
      <c r="MZG162" s="4"/>
      <c r="MZH162" s="4"/>
      <c r="MZI162" s="4"/>
      <c r="MZJ162" s="4"/>
      <c r="MZK162" s="4"/>
      <c r="MZL162" s="4"/>
      <c r="MZM162" s="4"/>
      <c r="MZN162" s="4"/>
      <c r="MZO162" s="4"/>
      <c r="MZP162" s="4"/>
      <c r="MZQ162" s="4"/>
      <c r="MZR162" s="4"/>
      <c r="MZS162" s="4"/>
      <c r="MZT162" s="4"/>
      <c r="MZU162" s="4"/>
      <c r="MZV162" s="4"/>
      <c r="MZW162" s="4"/>
      <c r="MZX162" s="4"/>
      <c r="MZY162" s="4"/>
      <c r="MZZ162" s="4"/>
      <c r="NAA162" s="4"/>
      <c r="NAB162" s="4"/>
      <c r="NAC162" s="4"/>
      <c r="NAD162" s="4"/>
      <c r="NAE162" s="4"/>
      <c r="NAF162" s="4"/>
      <c r="NAG162" s="4"/>
      <c r="NAH162" s="4"/>
      <c r="NAI162" s="4"/>
      <c r="NAJ162" s="4"/>
      <c r="NAK162" s="4"/>
      <c r="NAL162" s="4"/>
      <c r="NAM162" s="4"/>
      <c r="NAN162" s="4"/>
      <c r="NAO162" s="4"/>
      <c r="NAP162" s="4"/>
      <c r="NAQ162" s="4"/>
      <c r="NAR162" s="4"/>
      <c r="NAS162" s="4"/>
      <c r="NAT162" s="4"/>
      <c r="NAU162" s="4"/>
      <c r="NAV162" s="4"/>
      <c r="NAW162" s="4"/>
      <c r="NAX162" s="4"/>
      <c r="NAY162" s="4"/>
      <c r="NAZ162" s="4"/>
      <c r="NBA162" s="4"/>
      <c r="NBB162" s="4"/>
      <c r="NBC162" s="4"/>
      <c r="NBD162" s="4"/>
      <c r="NBE162" s="4"/>
      <c r="NBF162" s="4"/>
      <c r="NBG162" s="4"/>
      <c r="NBH162" s="4"/>
      <c r="NBI162" s="4"/>
      <c r="NBJ162" s="4"/>
      <c r="NBK162" s="4"/>
      <c r="NBL162" s="4"/>
      <c r="NBM162" s="4"/>
      <c r="NBN162" s="4"/>
      <c r="NBO162" s="4"/>
      <c r="NBP162" s="4"/>
      <c r="NBQ162" s="4"/>
      <c r="NBR162" s="4"/>
      <c r="NBS162" s="4"/>
      <c r="NBT162" s="4"/>
      <c r="NBU162" s="4"/>
      <c r="NBV162" s="4"/>
      <c r="NBW162" s="4"/>
      <c r="NBX162" s="4"/>
      <c r="NBY162" s="4"/>
      <c r="NBZ162" s="4"/>
      <c r="NCA162" s="4"/>
      <c r="NCB162" s="4"/>
      <c r="NCC162" s="4"/>
      <c r="NCD162" s="4"/>
      <c r="NCE162" s="4"/>
      <c r="NCF162" s="4"/>
      <c r="NCG162" s="4"/>
      <c r="NCH162" s="4"/>
      <c r="NCI162" s="4"/>
      <c r="NCJ162" s="4"/>
      <c r="NCK162" s="4"/>
      <c r="NCL162" s="4"/>
      <c r="NCM162" s="4"/>
      <c r="NCN162" s="4"/>
      <c r="NCO162" s="4"/>
      <c r="NCP162" s="4"/>
      <c r="NCQ162" s="4"/>
      <c r="NCR162" s="4"/>
      <c r="NCS162" s="4"/>
      <c r="NCT162" s="4"/>
      <c r="NCU162" s="4"/>
      <c r="NCV162" s="4"/>
      <c r="NCW162" s="4"/>
      <c r="NCX162" s="4"/>
      <c r="NCY162" s="4"/>
      <c r="NCZ162" s="4"/>
      <c r="NDA162" s="4"/>
      <c r="NDB162" s="4"/>
      <c r="NDC162" s="4"/>
      <c r="NDD162" s="4"/>
      <c r="NDE162" s="4"/>
      <c r="NDF162" s="4"/>
      <c r="NDG162" s="4"/>
      <c r="NDH162" s="4"/>
      <c r="NDI162" s="4"/>
      <c r="NDJ162" s="4"/>
      <c r="NDK162" s="4"/>
      <c r="NDL162" s="4"/>
      <c r="NDM162" s="4"/>
      <c r="NDN162" s="4"/>
      <c r="NDO162" s="4"/>
      <c r="NDP162" s="4"/>
      <c r="NDQ162" s="4"/>
      <c r="NDR162" s="4"/>
      <c r="NDS162" s="4"/>
      <c r="NDT162" s="4"/>
      <c r="NDU162" s="4"/>
      <c r="NDV162" s="4"/>
      <c r="NDW162" s="4"/>
      <c r="NDX162" s="4"/>
      <c r="NDY162" s="4"/>
      <c r="NDZ162" s="4"/>
      <c r="NEA162" s="4"/>
      <c r="NEB162" s="4"/>
      <c r="NEC162" s="4"/>
      <c r="NED162" s="4"/>
      <c r="NEE162" s="4"/>
      <c r="NEF162" s="4"/>
      <c r="NEG162" s="4"/>
      <c r="NEH162" s="4"/>
      <c r="NEI162" s="4"/>
      <c r="NEJ162" s="4"/>
      <c r="NEK162" s="4"/>
      <c r="NEL162" s="4"/>
      <c r="NEM162" s="4"/>
      <c r="NEN162" s="4"/>
      <c r="NEO162" s="4"/>
      <c r="NEP162" s="4"/>
      <c r="NEQ162" s="4"/>
      <c r="NER162" s="4"/>
      <c r="NES162" s="4"/>
      <c r="NET162" s="4"/>
      <c r="NEU162" s="4"/>
      <c r="NEV162" s="4"/>
      <c r="NEW162" s="4"/>
      <c r="NEX162" s="4"/>
      <c r="NEY162" s="4"/>
      <c r="NEZ162" s="4"/>
      <c r="NFA162" s="4"/>
      <c r="NFB162" s="4"/>
      <c r="NFC162" s="4"/>
      <c r="NFD162" s="4"/>
      <c r="NFE162" s="4"/>
      <c r="NFF162" s="4"/>
      <c r="NFG162" s="4"/>
      <c r="NFH162" s="4"/>
      <c r="NFI162" s="4"/>
      <c r="NFJ162" s="4"/>
      <c r="NFK162" s="4"/>
      <c r="NFL162" s="4"/>
      <c r="NFM162" s="4"/>
      <c r="NFN162" s="4"/>
      <c r="NFO162" s="4"/>
      <c r="NFP162" s="4"/>
      <c r="NFQ162" s="4"/>
      <c r="NFR162" s="4"/>
      <c r="NFS162" s="4"/>
      <c r="NFT162" s="4"/>
      <c r="NFU162" s="4"/>
      <c r="NFV162" s="4"/>
      <c r="NFW162" s="4"/>
      <c r="NFX162" s="4"/>
      <c r="NFY162" s="4"/>
      <c r="NFZ162" s="4"/>
      <c r="NGA162" s="4"/>
      <c r="NGB162" s="4"/>
      <c r="NGC162" s="4"/>
      <c r="NGD162" s="4"/>
      <c r="NGE162" s="4"/>
      <c r="NGF162" s="4"/>
      <c r="NGG162" s="4"/>
      <c r="NGH162" s="4"/>
      <c r="NGI162" s="4"/>
      <c r="NGJ162" s="4"/>
      <c r="NGK162" s="4"/>
      <c r="NGL162" s="4"/>
      <c r="NGM162" s="4"/>
      <c r="NGN162" s="4"/>
      <c r="NGO162" s="4"/>
      <c r="NGP162" s="4"/>
      <c r="NGQ162" s="4"/>
      <c r="NGR162" s="4"/>
      <c r="NGS162" s="4"/>
      <c r="NGT162" s="4"/>
      <c r="NGU162" s="4"/>
      <c r="NGV162" s="4"/>
      <c r="NGW162" s="4"/>
      <c r="NGX162" s="4"/>
      <c r="NGY162" s="4"/>
      <c r="NGZ162" s="4"/>
      <c r="NHA162" s="4"/>
      <c r="NHB162" s="4"/>
      <c r="NHC162" s="4"/>
      <c r="NHD162" s="4"/>
      <c r="NHE162" s="4"/>
      <c r="NHF162" s="4"/>
      <c r="NHG162" s="4"/>
      <c r="NHH162" s="4"/>
      <c r="NHI162" s="4"/>
      <c r="NHJ162" s="4"/>
      <c r="NHK162" s="4"/>
      <c r="NHL162" s="4"/>
      <c r="NHM162" s="4"/>
      <c r="NHN162" s="4"/>
      <c r="NHO162" s="4"/>
      <c r="NHP162" s="4"/>
      <c r="NHQ162" s="4"/>
      <c r="NHR162" s="4"/>
      <c r="NHS162" s="4"/>
      <c r="NHT162" s="4"/>
      <c r="NHU162" s="4"/>
      <c r="NHV162" s="4"/>
      <c r="NHW162" s="4"/>
      <c r="NHX162" s="4"/>
      <c r="NHY162" s="4"/>
      <c r="NHZ162" s="4"/>
      <c r="NIA162" s="4"/>
      <c r="NIB162" s="4"/>
      <c r="NIC162" s="4"/>
      <c r="NID162" s="4"/>
      <c r="NIE162" s="4"/>
      <c r="NIF162" s="4"/>
      <c r="NIG162" s="4"/>
      <c r="NIH162" s="4"/>
      <c r="NII162" s="4"/>
      <c r="NIJ162" s="4"/>
      <c r="NIK162" s="4"/>
      <c r="NIL162" s="4"/>
      <c r="NIM162" s="4"/>
      <c r="NIN162" s="4"/>
      <c r="NIO162" s="4"/>
      <c r="NIP162" s="4"/>
      <c r="NIQ162" s="4"/>
      <c r="NIR162" s="4"/>
      <c r="NIS162" s="4"/>
      <c r="NIT162" s="4"/>
      <c r="NIU162" s="4"/>
      <c r="NIV162" s="4"/>
      <c r="NIW162" s="4"/>
      <c r="NIX162" s="4"/>
      <c r="NIY162" s="4"/>
      <c r="NIZ162" s="4"/>
      <c r="NJA162" s="4"/>
      <c r="NJB162" s="4"/>
      <c r="NJC162" s="4"/>
      <c r="NJD162" s="4"/>
      <c r="NJE162" s="4"/>
      <c r="NJF162" s="4"/>
      <c r="NJG162" s="4"/>
      <c r="NJH162" s="4"/>
      <c r="NJI162" s="4"/>
      <c r="NJJ162" s="4"/>
      <c r="NJK162" s="4"/>
      <c r="NJL162" s="4"/>
      <c r="NJM162" s="4"/>
      <c r="NJN162" s="4"/>
      <c r="NJO162" s="4"/>
      <c r="NJP162" s="4"/>
      <c r="NJQ162" s="4"/>
      <c r="NJR162" s="4"/>
      <c r="NJS162" s="4"/>
      <c r="NJT162" s="4"/>
      <c r="NJU162" s="4"/>
      <c r="NJV162" s="4"/>
      <c r="NJW162" s="4"/>
      <c r="NJX162" s="4"/>
      <c r="NJY162" s="4"/>
      <c r="NJZ162" s="4"/>
      <c r="NKA162" s="4"/>
      <c r="NKB162" s="4"/>
      <c r="NKC162" s="4"/>
      <c r="NKD162" s="4"/>
      <c r="NKE162" s="4"/>
      <c r="NKF162" s="4"/>
      <c r="NKG162" s="4"/>
      <c r="NKH162" s="4"/>
      <c r="NKI162" s="4"/>
      <c r="NKJ162" s="4"/>
      <c r="NKK162" s="4"/>
      <c r="NKL162" s="4"/>
      <c r="NKM162" s="4"/>
      <c r="NKN162" s="4"/>
      <c r="NKO162" s="4"/>
      <c r="NKP162" s="4"/>
      <c r="NKQ162" s="4"/>
      <c r="NKR162" s="4"/>
      <c r="NKS162" s="4"/>
      <c r="NKT162" s="4"/>
      <c r="NKU162" s="4"/>
      <c r="NKV162" s="4"/>
      <c r="NKW162" s="4"/>
      <c r="NKX162" s="4"/>
      <c r="NKY162" s="4"/>
      <c r="NKZ162" s="4"/>
      <c r="NLA162" s="4"/>
      <c r="NLB162" s="4"/>
      <c r="NLC162" s="4"/>
      <c r="NLD162" s="4"/>
      <c r="NLE162" s="4"/>
      <c r="NLF162" s="4"/>
      <c r="NLG162" s="4"/>
      <c r="NLH162" s="4"/>
      <c r="NLI162" s="4"/>
      <c r="NLJ162" s="4"/>
      <c r="NLK162" s="4"/>
      <c r="NLL162" s="4"/>
      <c r="NLM162" s="4"/>
      <c r="NLN162" s="4"/>
      <c r="NLO162" s="4"/>
      <c r="NLP162" s="4"/>
      <c r="NLQ162" s="4"/>
      <c r="NLR162" s="4"/>
      <c r="NLS162" s="4"/>
      <c r="NLT162" s="4"/>
      <c r="NLU162" s="4"/>
      <c r="NLV162" s="4"/>
      <c r="NLW162" s="4"/>
      <c r="NLX162" s="4"/>
      <c r="NLY162" s="4"/>
      <c r="NLZ162" s="4"/>
      <c r="NMA162" s="4"/>
      <c r="NMB162" s="4"/>
      <c r="NMC162" s="4"/>
      <c r="NMD162" s="4"/>
      <c r="NME162" s="4"/>
      <c r="NMF162" s="4"/>
      <c r="NMG162" s="4"/>
      <c r="NMH162" s="4"/>
      <c r="NMI162" s="4"/>
      <c r="NMJ162" s="4"/>
      <c r="NMK162" s="4"/>
      <c r="NML162" s="4"/>
      <c r="NMM162" s="4"/>
      <c r="NMN162" s="4"/>
      <c r="NMO162" s="4"/>
      <c r="NMP162" s="4"/>
      <c r="NMQ162" s="4"/>
      <c r="NMR162" s="4"/>
      <c r="NMS162" s="4"/>
      <c r="NMT162" s="4"/>
      <c r="NMU162" s="4"/>
      <c r="NMV162" s="4"/>
      <c r="NMW162" s="4"/>
      <c r="NMX162" s="4"/>
      <c r="NMY162" s="4"/>
      <c r="NMZ162" s="4"/>
      <c r="NNA162" s="4"/>
      <c r="NNB162" s="4"/>
      <c r="NNC162" s="4"/>
      <c r="NND162" s="4"/>
      <c r="NNE162" s="4"/>
      <c r="NNF162" s="4"/>
      <c r="NNG162" s="4"/>
      <c r="NNH162" s="4"/>
      <c r="NNI162" s="4"/>
      <c r="NNJ162" s="4"/>
      <c r="NNK162" s="4"/>
      <c r="NNL162" s="4"/>
      <c r="NNM162" s="4"/>
      <c r="NNN162" s="4"/>
      <c r="NNO162" s="4"/>
      <c r="NNP162" s="4"/>
      <c r="NNQ162" s="4"/>
      <c r="NNR162" s="4"/>
      <c r="NNS162" s="4"/>
      <c r="NNT162" s="4"/>
      <c r="NNU162" s="4"/>
      <c r="NNV162" s="4"/>
      <c r="NNW162" s="4"/>
      <c r="NNX162" s="4"/>
      <c r="NNY162" s="4"/>
      <c r="NNZ162" s="4"/>
      <c r="NOA162" s="4"/>
      <c r="NOB162" s="4"/>
      <c r="NOC162" s="4"/>
      <c r="NOD162" s="4"/>
      <c r="NOE162" s="4"/>
      <c r="NOF162" s="4"/>
      <c r="NOG162" s="4"/>
      <c r="NOH162" s="4"/>
      <c r="NOI162" s="4"/>
      <c r="NOJ162" s="4"/>
      <c r="NOK162" s="4"/>
      <c r="NOL162" s="4"/>
      <c r="NOM162" s="4"/>
      <c r="NON162" s="4"/>
      <c r="NOO162" s="4"/>
      <c r="NOP162" s="4"/>
      <c r="NOQ162" s="4"/>
      <c r="NOR162" s="4"/>
      <c r="NOS162" s="4"/>
      <c r="NOT162" s="4"/>
      <c r="NOU162" s="4"/>
      <c r="NOV162" s="4"/>
      <c r="NOW162" s="4"/>
      <c r="NOX162" s="4"/>
      <c r="NOY162" s="4"/>
      <c r="NOZ162" s="4"/>
      <c r="NPA162" s="4"/>
      <c r="NPB162" s="4"/>
      <c r="NPC162" s="4"/>
      <c r="NPD162" s="4"/>
      <c r="NPE162" s="4"/>
      <c r="NPF162" s="4"/>
      <c r="NPG162" s="4"/>
      <c r="NPH162" s="4"/>
      <c r="NPI162" s="4"/>
      <c r="NPJ162" s="4"/>
      <c r="NPK162" s="4"/>
      <c r="NPL162" s="4"/>
      <c r="NPM162" s="4"/>
      <c r="NPN162" s="4"/>
      <c r="NPO162" s="4"/>
      <c r="NPP162" s="4"/>
      <c r="NPQ162" s="4"/>
      <c r="NPR162" s="4"/>
      <c r="NPS162" s="4"/>
      <c r="NPT162" s="4"/>
      <c r="NPU162" s="4"/>
      <c r="NPV162" s="4"/>
      <c r="NPW162" s="4"/>
      <c r="NPX162" s="4"/>
      <c r="NPY162" s="4"/>
      <c r="NPZ162" s="4"/>
      <c r="NQA162" s="4"/>
      <c r="NQB162" s="4"/>
      <c r="NQC162" s="4"/>
      <c r="NQD162" s="4"/>
      <c r="NQE162" s="4"/>
      <c r="NQF162" s="4"/>
      <c r="NQG162" s="4"/>
      <c r="NQH162" s="4"/>
      <c r="NQI162" s="4"/>
      <c r="NQJ162" s="4"/>
      <c r="NQK162" s="4"/>
      <c r="NQL162" s="4"/>
      <c r="NQM162" s="4"/>
      <c r="NQN162" s="4"/>
      <c r="NQO162" s="4"/>
      <c r="NQP162" s="4"/>
      <c r="NQQ162" s="4"/>
      <c r="NQR162" s="4"/>
      <c r="NQS162" s="4"/>
      <c r="NQT162" s="4"/>
      <c r="NQU162" s="4"/>
      <c r="NQV162" s="4"/>
      <c r="NQW162" s="4"/>
      <c r="NQX162" s="4"/>
      <c r="NQY162" s="4"/>
      <c r="NQZ162" s="4"/>
      <c r="NRA162" s="4"/>
      <c r="NRB162" s="4"/>
      <c r="NRC162" s="4"/>
      <c r="NRD162" s="4"/>
      <c r="NRE162" s="4"/>
      <c r="NRF162" s="4"/>
      <c r="NRG162" s="4"/>
      <c r="NRH162" s="4"/>
      <c r="NRI162" s="4"/>
      <c r="NRJ162" s="4"/>
      <c r="NRK162" s="4"/>
      <c r="NRL162" s="4"/>
      <c r="NRM162" s="4"/>
      <c r="NRN162" s="4"/>
      <c r="NRO162" s="4"/>
      <c r="NRP162" s="4"/>
      <c r="NRQ162" s="4"/>
      <c r="NRR162" s="4"/>
      <c r="NRS162" s="4"/>
      <c r="NRT162" s="4"/>
      <c r="NRU162" s="4"/>
      <c r="NRV162" s="4"/>
      <c r="NRW162" s="4"/>
      <c r="NRX162" s="4"/>
      <c r="NRY162" s="4"/>
      <c r="NRZ162" s="4"/>
      <c r="NSA162" s="4"/>
      <c r="NSB162" s="4"/>
      <c r="NSC162" s="4"/>
      <c r="NSD162" s="4"/>
      <c r="NSE162" s="4"/>
      <c r="NSF162" s="4"/>
      <c r="NSG162" s="4"/>
      <c r="NSH162" s="4"/>
      <c r="NSI162" s="4"/>
      <c r="NSJ162" s="4"/>
      <c r="NSK162" s="4"/>
      <c r="NSL162" s="4"/>
      <c r="NSM162" s="4"/>
      <c r="NSN162" s="4"/>
      <c r="NSO162" s="4"/>
      <c r="NSP162" s="4"/>
      <c r="NSQ162" s="4"/>
      <c r="NSR162" s="4"/>
      <c r="NSS162" s="4"/>
      <c r="NST162" s="4"/>
      <c r="NSU162" s="4"/>
      <c r="NSV162" s="4"/>
      <c r="NSW162" s="4"/>
      <c r="NSX162" s="4"/>
      <c r="NSY162" s="4"/>
      <c r="NSZ162" s="4"/>
      <c r="NTA162" s="4"/>
      <c r="NTB162" s="4"/>
      <c r="NTC162" s="4"/>
      <c r="NTD162" s="4"/>
      <c r="NTE162" s="4"/>
      <c r="NTF162" s="4"/>
      <c r="NTG162" s="4"/>
      <c r="NTH162" s="4"/>
      <c r="NTI162" s="4"/>
      <c r="NTJ162" s="4"/>
      <c r="NTK162" s="4"/>
      <c r="NTL162" s="4"/>
      <c r="NTM162" s="4"/>
      <c r="NTN162" s="4"/>
      <c r="NTO162" s="4"/>
      <c r="NTP162" s="4"/>
      <c r="NTQ162" s="4"/>
      <c r="NTR162" s="4"/>
      <c r="NTS162" s="4"/>
      <c r="NTT162" s="4"/>
      <c r="NTU162" s="4"/>
      <c r="NTV162" s="4"/>
      <c r="NTW162" s="4"/>
      <c r="NTX162" s="4"/>
      <c r="NTY162" s="4"/>
      <c r="NTZ162" s="4"/>
      <c r="NUA162" s="4"/>
      <c r="NUB162" s="4"/>
      <c r="NUC162" s="4"/>
      <c r="NUD162" s="4"/>
      <c r="NUE162" s="4"/>
      <c r="NUF162" s="4"/>
      <c r="NUG162" s="4"/>
      <c r="NUH162" s="4"/>
      <c r="NUI162" s="4"/>
      <c r="NUJ162" s="4"/>
      <c r="NUK162" s="4"/>
      <c r="NUL162" s="4"/>
      <c r="NUM162" s="4"/>
      <c r="NUN162" s="4"/>
      <c r="NUO162" s="4"/>
      <c r="NUP162" s="4"/>
      <c r="NUQ162" s="4"/>
      <c r="NUR162" s="4"/>
      <c r="NUS162" s="4"/>
      <c r="NUT162" s="4"/>
      <c r="NUU162" s="4"/>
      <c r="NUV162" s="4"/>
      <c r="NUW162" s="4"/>
      <c r="NUX162" s="4"/>
      <c r="NUY162" s="4"/>
      <c r="NUZ162" s="4"/>
      <c r="NVA162" s="4"/>
      <c r="NVB162" s="4"/>
      <c r="NVC162" s="4"/>
      <c r="NVD162" s="4"/>
      <c r="NVE162" s="4"/>
      <c r="NVF162" s="4"/>
      <c r="NVG162" s="4"/>
      <c r="NVH162" s="4"/>
      <c r="NVI162" s="4"/>
      <c r="NVJ162" s="4"/>
      <c r="NVK162" s="4"/>
      <c r="NVL162" s="4"/>
      <c r="NVM162" s="4"/>
      <c r="NVN162" s="4"/>
      <c r="NVO162" s="4"/>
      <c r="NVP162" s="4"/>
      <c r="NVQ162" s="4"/>
      <c r="NVR162" s="4"/>
      <c r="NVS162" s="4"/>
      <c r="NVT162" s="4"/>
      <c r="NVU162" s="4"/>
      <c r="NVV162" s="4"/>
      <c r="NVW162" s="4"/>
      <c r="NVX162" s="4"/>
      <c r="NVY162" s="4"/>
      <c r="NVZ162" s="4"/>
      <c r="NWA162" s="4"/>
      <c r="NWB162" s="4"/>
      <c r="NWC162" s="4"/>
      <c r="NWD162" s="4"/>
      <c r="NWE162" s="4"/>
      <c r="NWF162" s="4"/>
      <c r="NWG162" s="4"/>
      <c r="NWH162" s="4"/>
      <c r="NWI162" s="4"/>
      <c r="NWJ162" s="4"/>
      <c r="NWK162" s="4"/>
      <c r="NWL162" s="4"/>
      <c r="NWM162" s="4"/>
      <c r="NWN162" s="4"/>
      <c r="NWO162" s="4"/>
      <c r="NWP162" s="4"/>
      <c r="NWQ162" s="4"/>
      <c r="NWR162" s="4"/>
      <c r="NWS162" s="4"/>
      <c r="NWT162" s="4"/>
      <c r="NWU162" s="4"/>
      <c r="NWV162" s="4"/>
      <c r="NWW162" s="4"/>
      <c r="NWX162" s="4"/>
      <c r="NWY162" s="4"/>
      <c r="NWZ162" s="4"/>
      <c r="NXA162" s="4"/>
      <c r="NXB162" s="4"/>
      <c r="NXC162" s="4"/>
      <c r="NXD162" s="4"/>
      <c r="NXE162" s="4"/>
      <c r="NXF162" s="4"/>
      <c r="NXG162" s="4"/>
      <c r="NXH162" s="4"/>
      <c r="NXI162" s="4"/>
      <c r="NXJ162" s="4"/>
      <c r="NXK162" s="4"/>
      <c r="NXL162" s="4"/>
      <c r="NXM162" s="4"/>
      <c r="NXN162" s="4"/>
      <c r="NXO162" s="4"/>
      <c r="NXP162" s="4"/>
      <c r="NXQ162" s="4"/>
      <c r="NXR162" s="4"/>
      <c r="NXS162" s="4"/>
      <c r="NXT162" s="4"/>
      <c r="NXU162" s="4"/>
      <c r="NXV162" s="4"/>
      <c r="NXW162" s="4"/>
      <c r="NXX162" s="4"/>
      <c r="NXY162" s="4"/>
      <c r="NXZ162" s="4"/>
      <c r="NYA162" s="4"/>
      <c r="NYB162" s="4"/>
      <c r="NYC162" s="4"/>
      <c r="NYD162" s="4"/>
      <c r="NYE162" s="4"/>
      <c r="NYF162" s="4"/>
      <c r="NYG162" s="4"/>
      <c r="NYH162" s="4"/>
      <c r="NYI162" s="4"/>
      <c r="NYJ162" s="4"/>
      <c r="NYK162" s="4"/>
      <c r="NYL162" s="4"/>
      <c r="NYM162" s="4"/>
      <c r="NYN162" s="4"/>
      <c r="NYO162" s="4"/>
      <c r="NYP162" s="4"/>
      <c r="NYQ162" s="4"/>
      <c r="NYR162" s="4"/>
      <c r="NYS162" s="4"/>
      <c r="NYT162" s="4"/>
      <c r="NYU162" s="4"/>
      <c r="NYV162" s="4"/>
      <c r="NYW162" s="4"/>
      <c r="NYX162" s="4"/>
      <c r="NYY162" s="4"/>
      <c r="NYZ162" s="4"/>
      <c r="NZA162" s="4"/>
      <c r="NZB162" s="4"/>
      <c r="NZC162" s="4"/>
      <c r="NZD162" s="4"/>
      <c r="NZE162" s="4"/>
      <c r="NZF162" s="4"/>
      <c r="NZG162" s="4"/>
      <c r="NZH162" s="4"/>
      <c r="NZI162" s="4"/>
      <c r="NZJ162" s="4"/>
      <c r="NZK162" s="4"/>
      <c r="NZL162" s="4"/>
      <c r="NZM162" s="4"/>
      <c r="NZN162" s="4"/>
      <c r="NZO162" s="4"/>
      <c r="NZP162" s="4"/>
      <c r="NZQ162" s="4"/>
      <c r="NZR162" s="4"/>
      <c r="NZS162" s="4"/>
      <c r="NZT162" s="4"/>
      <c r="NZU162" s="4"/>
      <c r="NZV162" s="4"/>
      <c r="NZW162" s="4"/>
      <c r="NZX162" s="4"/>
      <c r="NZY162" s="4"/>
      <c r="NZZ162" s="4"/>
      <c r="OAA162" s="4"/>
      <c r="OAB162" s="4"/>
      <c r="OAC162" s="4"/>
      <c r="OAD162" s="4"/>
      <c r="OAE162" s="4"/>
      <c r="OAF162" s="4"/>
      <c r="OAG162" s="4"/>
      <c r="OAH162" s="4"/>
      <c r="OAI162" s="4"/>
      <c r="OAJ162" s="4"/>
      <c r="OAK162" s="4"/>
      <c r="OAL162" s="4"/>
      <c r="OAM162" s="4"/>
      <c r="OAN162" s="4"/>
      <c r="OAO162" s="4"/>
      <c r="OAP162" s="4"/>
      <c r="OAQ162" s="4"/>
      <c r="OAR162" s="4"/>
      <c r="OAS162" s="4"/>
      <c r="OAT162" s="4"/>
      <c r="OAU162" s="4"/>
      <c r="OAV162" s="4"/>
      <c r="OAW162" s="4"/>
      <c r="OAX162" s="4"/>
      <c r="OAY162" s="4"/>
      <c r="OAZ162" s="4"/>
      <c r="OBA162" s="4"/>
      <c r="OBB162" s="4"/>
      <c r="OBC162" s="4"/>
      <c r="OBD162" s="4"/>
      <c r="OBE162" s="4"/>
      <c r="OBF162" s="4"/>
      <c r="OBG162" s="4"/>
      <c r="OBH162" s="4"/>
      <c r="OBI162" s="4"/>
      <c r="OBJ162" s="4"/>
      <c r="OBK162" s="4"/>
      <c r="OBL162" s="4"/>
      <c r="OBM162" s="4"/>
      <c r="OBN162" s="4"/>
      <c r="OBO162" s="4"/>
      <c r="OBP162" s="4"/>
      <c r="OBQ162" s="4"/>
      <c r="OBR162" s="4"/>
      <c r="OBS162" s="4"/>
      <c r="OBT162" s="4"/>
      <c r="OBU162" s="4"/>
      <c r="OBV162" s="4"/>
      <c r="OBW162" s="4"/>
      <c r="OBX162" s="4"/>
      <c r="OBY162" s="4"/>
      <c r="OBZ162" s="4"/>
      <c r="OCA162" s="4"/>
      <c r="OCB162" s="4"/>
      <c r="OCC162" s="4"/>
      <c r="OCD162" s="4"/>
      <c r="OCE162" s="4"/>
      <c r="OCF162" s="4"/>
      <c r="OCG162" s="4"/>
      <c r="OCH162" s="4"/>
      <c r="OCI162" s="4"/>
      <c r="OCJ162" s="4"/>
      <c r="OCK162" s="4"/>
      <c r="OCL162" s="4"/>
      <c r="OCM162" s="4"/>
      <c r="OCN162" s="4"/>
      <c r="OCO162" s="4"/>
      <c r="OCP162" s="4"/>
      <c r="OCQ162" s="4"/>
      <c r="OCR162" s="4"/>
      <c r="OCS162" s="4"/>
      <c r="OCT162" s="4"/>
      <c r="OCU162" s="4"/>
      <c r="OCV162" s="4"/>
      <c r="OCW162" s="4"/>
      <c r="OCX162" s="4"/>
      <c r="OCY162" s="4"/>
      <c r="OCZ162" s="4"/>
      <c r="ODA162" s="4"/>
      <c r="ODB162" s="4"/>
      <c r="ODC162" s="4"/>
      <c r="ODD162" s="4"/>
      <c r="ODE162" s="4"/>
      <c r="ODF162" s="4"/>
      <c r="ODG162" s="4"/>
      <c r="ODH162" s="4"/>
      <c r="ODI162" s="4"/>
      <c r="ODJ162" s="4"/>
      <c r="ODK162" s="4"/>
      <c r="ODL162" s="4"/>
      <c r="ODM162" s="4"/>
      <c r="ODN162" s="4"/>
      <c r="ODO162" s="4"/>
      <c r="ODP162" s="4"/>
      <c r="ODQ162" s="4"/>
      <c r="ODR162" s="4"/>
      <c r="ODS162" s="4"/>
      <c r="ODT162" s="4"/>
      <c r="ODU162" s="4"/>
      <c r="ODV162" s="4"/>
      <c r="ODW162" s="4"/>
      <c r="ODX162" s="4"/>
      <c r="ODY162" s="4"/>
      <c r="ODZ162" s="4"/>
      <c r="OEA162" s="4"/>
      <c r="OEB162" s="4"/>
      <c r="OEC162" s="4"/>
      <c r="OED162" s="4"/>
      <c r="OEE162" s="4"/>
      <c r="OEF162" s="4"/>
      <c r="OEG162" s="4"/>
      <c r="OEH162" s="4"/>
      <c r="OEI162" s="4"/>
      <c r="OEJ162" s="4"/>
      <c r="OEK162" s="4"/>
      <c r="OEL162" s="4"/>
      <c r="OEM162" s="4"/>
      <c r="OEN162" s="4"/>
      <c r="OEO162" s="4"/>
      <c r="OEP162" s="4"/>
      <c r="OEQ162" s="4"/>
      <c r="OER162" s="4"/>
      <c r="OES162" s="4"/>
      <c r="OET162" s="4"/>
      <c r="OEU162" s="4"/>
      <c r="OEV162" s="4"/>
      <c r="OEW162" s="4"/>
      <c r="OEX162" s="4"/>
      <c r="OEY162" s="4"/>
      <c r="OEZ162" s="4"/>
      <c r="OFA162" s="4"/>
      <c r="OFB162" s="4"/>
      <c r="OFC162" s="4"/>
      <c r="OFD162" s="4"/>
      <c r="OFE162" s="4"/>
      <c r="OFF162" s="4"/>
      <c r="OFG162" s="4"/>
      <c r="OFH162" s="4"/>
      <c r="OFI162" s="4"/>
      <c r="OFJ162" s="4"/>
      <c r="OFK162" s="4"/>
      <c r="OFL162" s="4"/>
      <c r="OFM162" s="4"/>
      <c r="OFN162" s="4"/>
      <c r="OFO162" s="4"/>
      <c r="OFP162" s="4"/>
      <c r="OFQ162" s="4"/>
      <c r="OFR162" s="4"/>
      <c r="OFS162" s="4"/>
      <c r="OFT162" s="4"/>
      <c r="OFU162" s="4"/>
      <c r="OFV162" s="4"/>
      <c r="OFW162" s="4"/>
      <c r="OFX162" s="4"/>
      <c r="OFY162" s="4"/>
      <c r="OFZ162" s="4"/>
      <c r="OGA162" s="4"/>
      <c r="OGB162" s="4"/>
      <c r="OGC162" s="4"/>
      <c r="OGD162" s="4"/>
      <c r="OGE162" s="4"/>
      <c r="OGF162" s="4"/>
      <c r="OGG162" s="4"/>
      <c r="OGH162" s="4"/>
      <c r="OGI162" s="4"/>
      <c r="OGJ162" s="4"/>
      <c r="OGK162" s="4"/>
      <c r="OGL162" s="4"/>
      <c r="OGM162" s="4"/>
      <c r="OGN162" s="4"/>
      <c r="OGO162" s="4"/>
      <c r="OGP162" s="4"/>
      <c r="OGQ162" s="4"/>
      <c r="OGR162" s="4"/>
      <c r="OGS162" s="4"/>
      <c r="OGT162" s="4"/>
      <c r="OGU162" s="4"/>
      <c r="OGV162" s="4"/>
      <c r="OGW162" s="4"/>
      <c r="OGX162" s="4"/>
      <c r="OGY162" s="4"/>
      <c r="OGZ162" s="4"/>
      <c r="OHA162" s="4"/>
      <c r="OHB162" s="4"/>
      <c r="OHC162" s="4"/>
      <c r="OHD162" s="4"/>
      <c r="OHE162" s="4"/>
      <c r="OHF162" s="4"/>
      <c r="OHG162" s="4"/>
      <c r="OHH162" s="4"/>
      <c r="OHI162" s="4"/>
      <c r="OHJ162" s="4"/>
      <c r="OHK162" s="4"/>
      <c r="OHL162" s="4"/>
      <c r="OHM162" s="4"/>
      <c r="OHN162" s="4"/>
      <c r="OHO162" s="4"/>
      <c r="OHP162" s="4"/>
      <c r="OHQ162" s="4"/>
      <c r="OHR162" s="4"/>
      <c r="OHS162" s="4"/>
      <c r="OHT162" s="4"/>
      <c r="OHU162" s="4"/>
      <c r="OHV162" s="4"/>
      <c r="OHW162" s="4"/>
      <c r="OHX162" s="4"/>
      <c r="OHY162" s="4"/>
      <c r="OHZ162" s="4"/>
      <c r="OIA162" s="4"/>
      <c r="OIB162" s="4"/>
      <c r="OIC162" s="4"/>
      <c r="OID162" s="4"/>
      <c r="OIE162" s="4"/>
      <c r="OIF162" s="4"/>
      <c r="OIG162" s="4"/>
      <c r="OIH162" s="4"/>
      <c r="OII162" s="4"/>
      <c r="OIJ162" s="4"/>
      <c r="OIK162" s="4"/>
      <c r="OIL162" s="4"/>
      <c r="OIM162" s="4"/>
      <c r="OIN162" s="4"/>
      <c r="OIO162" s="4"/>
      <c r="OIP162" s="4"/>
      <c r="OIQ162" s="4"/>
      <c r="OIR162" s="4"/>
      <c r="OIS162" s="4"/>
      <c r="OIT162" s="4"/>
      <c r="OIU162" s="4"/>
      <c r="OIV162" s="4"/>
      <c r="OIW162" s="4"/>
      <c r="OIX162" s="4"/>
      <c r="OIY162" s="4"/>
      <c r="OIZ162" s="4"/>
      <c r="OJA162" s="4"/>
      <c r="OJB162" s="4"/>
      <c r="OJC162" s="4"/>
      <c r="OJD162" s="4"/>
      <c r="OJE162" s="4"/>
      <c r="OJF162" s="4"/>
      <c r="OJG162" s="4"/>
      <c r="OJH162" s="4"/>
      <c r="OJI162" s="4"/>
      <c r="OJJ162" s="4"/>
      <c r="OJK162" s="4"/>
      <c r="OJL162" s="4"/>
      <c r="OJM162" s="4"/>
      <c r="OJN162" s="4"/>
      <c r="OJO162" s="4"/>
      <c r="OJP162" s="4"/>
      <c r="OJQ162" s="4"/>
      <c r="OJR162" s="4"/>
      <c r="OJS162" s="4"/>
      <c r="OJT162" s="4"/>
      <c r="OJU162" s="4"/>
      <c r="OJV162" s="4"/>
      <c r="OJW162" s="4"/>
      <c r="OJX162" s="4"/>
      <c r="OJY162" s="4"/>
      <c r="OJZ162" s="4"/>
      <c r="OKA162" s="4"/>
      <c r="OKB162" s="4"/>
      <c r="OKC162" s="4"/>
      <c r="OKD162" s="4"/>
      <c r="OKE162" s="4"/>
      <c r="OKF162" s="4"/>
      <c r="OKG162" s="4"/>
      <c r="OKH162" s="4"/>
      <c r="OKI162" s="4"/>
      <c r="OKJ162" s="4"/>
      <c r="OKK162" s="4"/>
      <c r="OKL162" s="4"/>
      <c r="OKM162" s="4"/>
      <c r="OKN162" s="4"/>
      <c r="OKO162" s="4"/>
      <c r="OKP162" s="4"/>
      <c r="OKQ162" s="4"/>
      <c r="OKR162" s="4"/>
      <c r="OKS162" s="4"/>
      <c r="OKT162" s="4"/>
      <c r="OKU162" s="4"/>
      <c r="OKV162" s="4"/>
      <c r="OKW162" s="4"/>
      <c r="OKX162" s="4"/>
      <c r="OKY162" s="4"/>
      <c r="OKZ162" s="4"/>
      <c r="OLA162" s="4"/>
      <c r="OLB162" s="4"/>
      <c r="OLC162" s="4"/>
      <c r="OLD162" s="4"/>
      <c r="OLE162" s="4"/>
      <c r="OLF162" s="4"/>
      <c r="OLG162" s="4"/>
      <c r="OLH162" s="4"/>
      <c r="OLI162" s="4"/>
      <c r="OLJ162" s="4"/>
      <c r="OLK162" s="4"/>
      <c r="OLL162" s="4"/>
      <c r="OLM162" s="4"/>
      <c r="OLN162" s="4"/>
      <c r="OLO162" s="4"/>
      <c r="OLP162" s="4"/>
      <c r="OLQ162" s="4"/>
      <c r="OLR162" s="4"/>
      <c r="OLS162" s="4"/>
      <c r="OLT162" s="4"/>
      <c r="OLU162" s="4"/>
      <c r="OLV162" s="4"/>
      <c r="OLW162" s="4"/>
      <c r="OLX162" s="4"/>
      <c r="OLY162" s="4"/>
      <c r="OLZ162" s="4"/>
      <c r="OMA162" s="4"/>
      <c r="OMB162" s="4"/>
      <c r="OMC162" s="4"/>
      <c r="OMD162" s="4"/>
      <c r="OME162" s="4"/>
      <c r="OMF162" s="4"/>
      <c r="OMG162" s="4"/>
      <c r="OMH162" s="4"/>
      <c r="OMI162" s="4"/>
      <c r="OMJ162" s="4"/>
      <c r="OMK162" s="4"/>
      <c r="OML162" s="4"/>
      <c r="OMM162" s="4"/>
      <c r="OMN162" s="4"/>
      <c r="OMO162" s="4"/>
      <c r="OMP162" s="4"/>
      <c r="OMQ162" s="4"/>
      <c r="OMR162" s="4"/>
      <c r="OMS162" s="4"/>
      <c r="OMT162" s="4"/>
      <c r="OMU162" s="4"/>
      <c r="OMV162" s="4"/>
      <c r="OMW162" s="4"/>
      <c r="OMX162" s="4"/>
      <c r="OMY162" s="4"/>
      <c r="OMZ162" s="4"/>
      <c r="ONA162" s="4"/>
      <c r="ONB162" s="4"/>
      <c r="ONC162" s="4"/>
      <c r="OND162" s="4"/>
      <c r="ONE162" s="4"/>
      <c r="ONF162" s="4"/>
      <c r="ONG162" s="4"/>
      <c r="ONH162" s="4"/>
      <c r="ONI162" s="4"/>
      <c r="ONJ162" s="4"/>
      <c r="ONK162" s="4"/>
      <c r="ONL162" s="4"/>
      <c r="ONM162" s="4"/>
      <c r="ONN162" s="4"/>
      <c r="ONO162" s="4"/>
      <c r="ONP162" s="4"/>
      <c r="ONQ162" s="4"/>
      <c r="ONR162" s="4"/>
      <c r="ONS162" s="4"/>
      <c r="ONT162" s="4"/>
      <c r="ONU162" s="4"/>
      <c r="ONV162" s="4"/>
      <c r="ONW162" s="4"/>
      <c r="ONX162" s="4"/>
      <c r="ONY162" s="4"/>
      <c r="ONZ162" s="4"/>
      <c r="OOA162" s="4"/>
      <c r="OOB162" s="4"/>
      <c r="OOC162" s="4"/>
      <c r="OOD162" s="4"/>
      <c r="OOE162" s="4"/>
      <c r="OOF162" s="4"/>
      <c r="OOG162" s="4"/>
      <c r="OOH162" s="4"/>
      <c r="OOI162" s="4"/>
      <c r="OOJ162" s="4"/>
      <c r="OOK162" s="4"/>
      <c r="OOL162" s="4"/>
      <c r="OOM162" s="4"/>
      <c r="OON162" s="4"/>
      <c r="OOO162" s="4"/>
      <c r="OOP162" s="4"/>
      <c r="OOQ162" s="4"/>
      <c r="OOR162" s="4"/>
      <c r="OOS162" s="4"/>
      <c r="OOT162" s="4"/>
      <c r="OOU162" s="4"/>
      <c r="OOV162" s="4"/>
      <c r="OOW162" s="4"/>
      <c r="OOX162" s="4"/>
      <c r="OOY162" s="4"/>
      <c r="OOZ162" s="4"/>
      <c r="OPA162" s="4"/>
      <c r="OPB162" s="4"/>
      <c r="OPC162" s="4"/>
      <c r="OPD162" s="4"/>
      <c r="OPE162" s="4"/>
      <c r="OPF162" s="4"/>
      <c r="OPG162" s="4"/>
      <c r="OPH162" s="4"/>
      <c r="OPI162" s="4"/>
      <c r="OPJ162" s="4"/>
      <c r="OPK162" s="4"/>
      <c r="OPL162" s="4"/>
      <c r="OPM162" s="4"/>
      <c r="OPN162" s="4"/>
      <c r="OPO162" s="4"/>
      <c r="OPP162" s="4"/>
      <c r="OPQ162" s="4"/>
      <c r="OPR162" s="4"/>
      <c r="OPS162" s="4"/>
      <c r="OPT162" s="4"/>
      <c r="OPU162" s="4"/>
      <c r="OPV162" s="4"/>
      <c r="OPW162" s="4"/>
      <c r="OPX162" s="4"/>
      <c r="OPY162" s="4"/>
      <c r="OPZ162" s="4"/>
      <c r="OQA162" s="4"/>
      <c r="OQB162" s="4"/>
      <c r="OQC162" s="4"/>
      <c r="OQD162" s="4"/>
      <c r="OQE162" s="4"/>
      <c r="OQF162" s="4"/>
      <c r="OQG162" s="4"/>
      <c r="OQH162" s="4"/>
      <c r="OQI162" s="4"/>
      <c r="OQJ162" s="4"/>
      <c r="OQK162" s="4"/>
      <c r="OQL162" s="4"/>
      <c r="OQM162" s="4"/>
      <c r="OQN162" s="4"/>
      <c r="OQO162" s="4"/>
      <c r="OQP162" s="4"/>
      <c r="OQQ162" s="4"/>
      <c r="OQR162" s="4"/>
      <c r="OQS162" s="4"/>
      <c r="OQT162" s="4"/>
      <c r="OQU162" s="4"/>
      <c r="OQV162" s="4"/>
      <c r="OQW162" s="4"/>
      <c r="OQX162" s="4"/>
      <c r="OQY162" s="4"/>
      <c r="OQZ162" s="4"/>
      <c r="ORA162" s="4"/>
      <c r="ORB162" s="4"/>
      <c r="ORC162" s="4"/>
      <c r="ORD162" s="4"/>
      <c r="ORE162" s="4"/>
      <c r="ORF162" s="4"/>
      <c r="ORG162" s="4"/>
      <c r="ORH162" s="4"/>
      <c r="ORI162" s="4"/>
      <c r="ORJ162" s="4"/>
      <c r="ORK162" s="4"/>
      <c r="ORL162" s="4"/>
      <c r="ORM162" s="4"/>
      <c r="ORN162" s="4"/>
      <c r="ORO162" s="4"/>
      <c r="ORP162" s="4"/>
      <c r="ORQ162" s="4"/>
      <c r="ORR162" s="4"/>
      <c r="ORS162" s="4"/>
      <c r="ORT162" s="4"/>
      <c r="ORU162" s="4"/>
      <c r="ORV162" s="4"/>
      <c r="ORW162" s="4"/>
      <c r="ORX162" s="4"/>
      <c r="ORY162" s="4"/>
      <c r="ORZ162" s="4"/>
      <c r="OSA162" s="4"/>
      <c r="OSB162" s="4"/>
      <c r="OSC162" s="4"/>
      <c r="OSD162" s="4"/>
      <c r="OSE162" s="4"/>
      <c r="OSF162" s="4"/>
      <c r="OSG162" s="4"/>
      <c r="OSH162" s="4"/>
      <c r="OSI162" s="4"/>
      <c r="OSJ162" s="4"/>
      <c r="OSK162" s="4"/>
      <c r="OSL162" s="4"/>
      <c r="OSM162" s="4"/>
      <c r="OSN162" s="4"/>
      <c r="OSO162" s="4"/>
      <c r="OSP162" s="4"/>
      <c r="OSQ162" s="4"/>
      <c r="OSR162" s="4"/>
      <c r="OSS162" s="4"/>
      <c r="OST162" s="4"/>
      <c r="OSU162" s="4"/>
      <c r="OSV162" s="4"/>
      <c r="OSW162" s="4"/>
      <c r="OSX162" s="4"/>
      <c r="OSY162" s="4"/>
      <c r="OSZ162" s="4"/>
      <c r="OTA162" s="4"/>
      <c r="OTB162" s="4"/>
      <c r="OTC162" s="4"/>
      <c r="OTD162" s="4"/>
      <c r="OTE162" s="4"/>
      <c r="OTF162" s="4"/>
      <c r="OTG162" s="4"/>
      <c r="OTH162" s="4"/>
      <c r="OTI162" s="4"/>
      <c r="OTJ162" s="4"/>
      <c r="OTK162" s="4"/>
      <c r="OTL162" s="4"/>
      <c r="OTM162" s="4"/>
      <c r="OTN162" s="4"/>
      <c r="OTO162" s="4"/>
      <c r="OTP162" s="4"/>
      <c r="OTQ162" s="4"/>
      <c r="OTR162" s="4"/>
      <c r="OTS162" s="4"/>
      <c r="OTT162" s="4"/>
      <c r="OTU162" s="4"/>
      <c r="OTV162" s="4"/>
      <c r="OTW162" s="4"/>
      <c r="OTX162" s="4"/>
      <c r="OTY162" s="4"/>
      <c r="OTZ162" s="4"/>
      <c r="OUA162" s="4"/>
      <c r="OUB162" s="4"/>
      <c r="OUC162" s="4"/>
      <c r="OUD162" s="4"/>
      <c r="OUE162" s="4"/>
      <c r="OUF162" s="4"/>
      <c r="OUG162" s="4"/>
      <c r="OUH162" s="4"/>
      <c r="OUI162" s="4"/>
      <c r="OUJ162" s="4"/>
      <c r="OUK162" s="4"/>
      <c r="OUL162" s="4"/>
      <c r="OUM162" s="4"/>
      <c r="OUN162" s="4"/>
      <c r="OUO162" s="4"/>
      <c r="OUP162" s="4"/>
      <c r="OUQ162" s="4"/>
      <c r="OUR162" s="4"/>
      <c r="OUS162" s="4"/>
      <c r="OUT162" s="4"/>
      <c r="OUU162" s="4"/>
      <c r="OUV162" s="4"/>
      <c r="OUW162" s="4"/>
      <c r="OUX162" s="4"/>
      <c r="OUY162" s="4"/>
      <c r="OUZ162" s="4"/>
      <c r="OVA162" s="4"/>
      <c r="OVB162" s="4"/>
      <c r="OVC162" s="4"/>
      <c r="OVD162" s="4"/>
      <c r="OVE162" s="4"/>
      <c r="OVF162" s="4"/>
      <c r="OVG162" s="4"/>
      <c r="OVH162" s="4"/>
      <c r="OVI162" s="4"/>
      <c r="OVJ162" s="4"/>
      <c r="OVK162" s="4"/>
      <c r="OVL162" s="4"/>
      <c r="OVM162" s="4"/>
      <c r="OVN162" s="4"/>
      <c r="OVO162" s="4"/>
      <c r="OVP162" s="4"/>
      <c r="OVQ162" s="4"/>
      <c r="OVR162" s="4"/>
      <c r="OVS162" s="4"/>
      <c r="OVT162" s="4"/>
      <c r="OVU162" s="4"/>
      <c r="OVV162" s="4"/>
      <c r="OVW162" s="4"/>
      <c r="OVX162" s="4"/>
      <c r="OVY162" s="4"/>
      <c r="OVZ162" s="4"/>
      <c r="OWA162" s="4"/>
      <c r="OWB162" s="4"/>
      <c r="OWC162" s="4"/>
      <c r="OWD162" s="4"/>
      <c r="OWE162" s="4"/>
      <c r="OWF162" s="4"/>
      <c r="OWG162" s="4"/>
      <c r="OWH162" s="4"/>
      <c r="OWI162" s="4"/>
      <c r="OWJ162" s="4"/>
      <c r="OWK162" s="4"/>
      <c r="OWL162" s="4"/>
      <c r="OWM162" s="4"/>
      <c r="OWN162" s="4"/>
      <c r="OWO162" s="4"/>
      <c r="OWP162" s="4"/>
      <c r="OWQ162" s="4"/>
      <c r="OWR162" s="4"/>
      <c r="OWS162" s="4"/>
      <c r="OWT162" s="4"/>
      <c r="OWU162" s="4"/>
      <c r="OWV162" s="4"/>
      <c r="OWW162" s="4"/>
      <c r="OWX162" s="4"/>
      <c r="OWY162" s="4"/>
      <c r="OWZ162" s="4"/>
      <c r="OXA162" s="4"/>
      <c r="OXB162" s="4"/>
      <c r="OXC162" s="4"/>
      <c r="OXD162" s="4"/>
      <c r="OXE162" s="4"/>
      <c r="OXF162" s="4"/>
      <c r="OXG162" s="4"/>
      <c r="OXH162" s="4"/>
      <c r="OXI162" s="4"/>
      <c r="OXJ162" s="4"/>
      <c r="OXK162" s="4"/>
      <c r="OXL162" s="4"/>
      <c r="OXM162" s="4"/>
      <c r="OXN162" s="4"/>
      <c r="OXO162" s="4"/>
      <c r="OXP162" s="4"/>
      <c r="OXQ162" s="4"/>
      <c r="OXR162" s="4"/>
      <c r="OXS162" s="4"/>
      <c r="OXT162" s="4"/>
      <c r="OXU162" s="4"/>
      <c r="OXV162" s="4"/>
      <c r="OXW162" s="4"/>
      <c r="OXX162" s="4"/>
      <c r="OXY162" s="4"/>
      <c r="OXZ162" s="4"/>
      <c r="OYA162" s="4"/>
      <c r="OYB162" s="4"/>
      <c r="OYC162" s="4"/>
      <c r="OYD162" s="4"/>
      <c r="OYE162" s="4"/>
      <c r="OYF162" s="4"/>
      <c r="OYG162" s="4"/>
      <c r="OYH162" s="4"/>
      <c r="OYI162" s="4"/>
      <c r="OYJ162" s="4"/>
      <c r="OYK162" s="4"/>
      <c r="OYL162" s="4"/>
      <c r="OYM162" s="4"/>
      <c r="OYN162" s="4"/>
      <c r="OYO162" s="4"/>
      <c r="OYP162" s="4"/>
      <c r="OYQ162" s="4"/>
      <c r="OYR162" s="4"/>
      <c r="OYS162" s="4"/>
      <c r="OYT162" s="4"/>
      <c r="OYU162" s="4"/>
      <c r="OYV162" s="4"/>
      <c r="OYW162" s="4"/>
      <c r="OYX162" s="4"/>
      <c r="OYY162" s="4"/>
      <c r="OYZ162" s="4"/>
      <c r="OZA162" s="4"/>
      <c r="OZB162" s="4"/>
      <c r="OZC162" s="4"/>
      <c r="OZD162" s="4"/>
      <c r="OZE162" s="4"/>
      <c r="OZF162" s="4"/>
      <c r="OZG162" s="4"/>
      <c r="OZH162" s="4"/>
      <c r="OZI162" s="4"/>
      <c r="OZJ162" s="4"/>
      <c r="OZK162" s="4"/>
      <c r="OZL162" s="4"/>
      <c r="OZM162" s="4"/>
      <c r="OZN162" s="4"/>
      <c r="OZO162" s="4"/>
      <c r="OZP162" s="4"/>
      <c r="OZQ162" s="4"/>
      <c r="OZR162" s="4"/>
      <c r="OZS162" s="4"/>
      <c r="OZT162" s="4"/>
      <c r="OZU162" s="4"/>
      <c r="OZV162" s="4"/>
      <c r="OZW162" s="4"/>
      <c r="OZX162" s="4"/>
      <c r="OZY162" s="4"/>
      <c r="OZZ162" s="4"/>
      <c r="PAA162" s="4"/>
      <c r="PAB162" s="4"/>
      <c r="PAC162" s="4"/>
      <c r="PAD162" s="4"/>
      <c r="PAE162" s="4"/>
      <c r="PAF162" s="4"/>
      <c r="PAG162" s="4"/>
      <c r="PAH162" s="4"/>
      <c r="PAI162" s="4"/>
      <c r="PAJ162" s="4"/>
      <c r="PAK162" s="4"/>
      <c r="PAL162" s="4"/>
      <c r="PAM162" s="4"/>
      <c r="PAN162" s="4"/>
      <c r="PAO162" s="4"/>
      <c r="PAP162" s="4"/>
      <c r="PAQ162" s="4"/>
      <c r="PAR162" s="4"/>
      <c r="PAS162" s="4"/>
      <c r="PAT162" s="4"/>
      <c r="PAU162" s="4"/>
      <c r="PAV162" s="4"/>
      <c r="PAW162" s="4"/>
      <c r="PAX162" s="4"/>
      <c r="PAY162" s="4"/>
      <c r="PAZ162" s="4"/>
      <c r="PBA162" s="4"/>
      <c r="PBB162" s="4"/>
      <c r="PBC162" s="4"/>
      <c r="PBD162" s="4"/>
      <c r="PBE162" s="4"/>
      <c r="PBF162" s="4"/>
      <c r="PBG162" s="4"/>
      <c r="PBH162" s="4"/>
      <c r="PBI162" s="4"/>
      <c r="PBJ162" s="4"/>
      <c r="PBK162" s="4"/>
      <c r="PBL162" s="4"/>
      <c r="PBM162" s="4"/>
      <c r="PBN162" s="4"/>
      <c r="PBO162" s="4"/>
      <c r="PBP162" s="4"/>
      <c r="PBQ162" s="4"/>
      <c r="PBR162" s="4"/>
      <c r="PBS162" s="4"/>
      <c r="PBT162" s="4"/>
      <c r="PBU162" s="4"/>
      <c r="PBV162" s="4"/>
      <c r="PBW162" s="4"/>
      <c r="PBX162" s="4"/>
      <c r="PBY162" s="4"/>
      <c r="PBZ162" s="4"/>
      <c r="PCA162" s="4"/>
      <c r="PCB162" s="4"/>
      <c r="PCC162" s="4"/>
      <c r="PCD162" s="4"/>
      <c r="PCE162" s="4"/>
      <c r="PCF162" s="4"/>
      <c r="PCG162" s="4"/>
      <c r="PCH162" s="4"/>
      <c r="PCI162" s="4"/>
      <c r="PCJ162" s="4"/>
      <c r="PCK162" s="4"/>
      <c r="PCL162" s="4"/>
      <c r="PCM162" s="4"/>
      <c r="PCN162" s="4"/>
      <c r="PCO162" s="4"/>
      <c r="PCP162" s="4"/>
      <c r="PCQ162" s="4"/>
      <c r="PCR162" s="4"/>
      <c r="PCS162" s="4"/>
      <c r="PCT162" s="4"/>
      <c r="PCU162" s="4"/>
      <c r="PCV162" s="4"/>
      <c r="PCW162" s="4"/>
      <c r="PCX162" s="4"/>
      <c r="PCY162" s="4"/>
      <c r="PCZ162" s="4"/>
      <c r="PDA162" s="4"/>
      <c r="PDB162" s="4"/>
      <c r="PDC162" s="4"/>
      <c r="PDD162" s="4"/>
      <c r="PDE162" s="4"/>
      <c r="PDF162" s="4"/>
      <c r="PDG162" s="4"/>
      <c r="PDH162" s="4"/>
      <c r="PDI162" s="4"/>
      <c r="PDJ162" s="4"/>
      <c r="PDK162" s="4"/>
      <c r="PDL162" s="4"/>
      <c r="PDM162" s="4"/>
      <c r="PDN162" s="4"/>
      <c r="PDO162" s="4"/>
      <c r="PDP162" s="4"/>
      <c r="PDQ162" s="4"/>
      <c r="PDR162" s="4"/>
      <c r="PDS162" s="4"/>
      <c r="PDT162" s="4"/>
      <c r="PDU162" s="4"/>
      <c r="PDV162" s="4"/>
      <c r="PDW162" s="4"/>
      <c r="PDX162" s="4"/>
      <c r="PDY162" s="4"/>
      <c r="PDZ162" s="4"/>
      <c r="PEA162" s="4"/>
      <c r="PEB162" s="4"/>
      <c r="PEC162" s="4"/>
      <c r="PED162" s="4"/>
      <c r="PEE162" s="4"/>
      <c r="PEF162" s="4"/>
      <c r="PEG162" s="4"/>
      <c r="PEH162" s="4"/>
      <c r="PEI162" s="4"/>
      <c r="PEJ162" s="4"/>
      <c r="PEK162" s="4"/>
      <c r="PEL162" s="4"/>
      <c r="PEM162" s="4"/>
      <c r="PEN162" s="4"/>
      <c r="PEO162" s="4"/>
      <c r="PEP162" s="4"/>
      <c r="PEQ162" s="4"/>
      <c r="PER162" s="4"/>
      <c r="PES162" s="4"/>
      <c r="PET162" s="4"/>
      <c r="PEU162" s="4"/>
      <c r="PEV162" s="4"/>
      <c r="PEW162" s="4"/>
      <c r="PEX162" s="4"/>
      <c r="PEY162" s="4"/>
      <c r="PEZ162" s="4"/>
      <c r="PFA162" s="4"/>
      <c r="PFB162" s="4"/>
      <c r="PFC162" s="4"/>
      <c r="PFD162" s="4"/>
      <c r="PFE162" s="4"/>
      <c r="PFF162" s="4"/>
      <c r="PFG162" s="4"/>
      <c r="PFH162" s="4"/>
      <c r="PFI162" s="4"/>
      <c r="PFJ162" s="4"/>
      <c r="PFK162" s="4"/>
      <c r="PFL162" s="4"/>
      <c r="PFM162" s="4"/>
      <c r="PFN162" s="4"/>
      <c r="PFO162" s="4"/>
      <c r="PFP162" s="4"/>
      <c r="PFQ162" s="4"/>
      <c r="PFR162" s="4"/>
      <c r="PFS162" s="4"/>
      <c r="PFT162" s="4"/>
      <c r="PFU162" s="4"/>
      <c r="PFV162" s="4"/>
      <c r="PFW162" s="4"/>
      <c r="PFX162" s="4"/>
      <c r="PFY162" s="4"/>
      <c r="PFZ162" s="4"/>
      <c r="PGA162" s="4"/>
      <c r="PGB162" s="4"/>
      <c r="PGC162" s="4"/>
      <c r="PGD162" s="4"/>
      <c r="PGE162" s="4"/>
      <c r="PGF162" s="4"/>
      <c r="PGG162" s="4"/>
      <c r="PGH162" s="4"/>
      <c r="PGI162" s="4"/>
      <c r="PGJ162" s="4"/>
      <c r="PGK162" s="4"/>
      <c r="PGL162" s="4"/>
      <c r="PGM162" s="4"/>
      <c r="PGN162" s="4"/>
      <c r="PGO162" s="4"/>
      <c r="PGP162" s="4"/>
      <c r="PGQ162" s="4"/>
      <c r="PGR162" s="4"/>
      <c r="PGS162" s="4"/>
      <c r="PGT162" s="4"/>
      <c r="PGU162" s="4"/>
      <c r="PGV162" s="4"/>
      <c r="PGW162" s="4"/>
      <c r="PGX162" s="4"/>
      <c r="PGY162" s="4"/>
      <c r="PGZ162" s="4"/>
      <c r="PHA162" s="4"/>
      <c r="PHB162" s="4"/>
      <c r="PHC162" s="4"/>
      <c r="PHD162" s="4"/>
      <c r="PHE162" s="4"/>
      <c r="PHF162" s="4"/>
      <c r="PHG162" s="4"/>
      <c r="PHH162" s="4"/>
      <c r="PHI162" s="4"/>
      <c r="PHJ162" s="4"/>
      <c r="PHK162" s="4"/>
      <c r="PHL162" s="4"/>
      <c r="PHM162" s="4"/>
      <c r="PHN162" s="4"/>
      <c r="PHO162" s="4"/>
      <c r="PHP162" s="4"/>
      <c r="PHQ162" s="4"/>
      <c r="PHR162" s="4"/>
      <c r="PHS162" s="4"/>
      <c r="PHT162" s="4"/>
      <c r="PHU162" s="4"/>
      <c r="PHV162" s="4"/>
      <c r="PHW162" s="4"/>
      <c r="PHX162" s="4"/>
      <c r="PHY162" s="4"/>
      <c r="PHZ162" s="4"/>
      <c r="PIA162" s="4"/>
      <c r="PIB162" s="4"/>
      <c r="PIC162" s="4"/>
      <c r="PID162" s="4"/>
      <c r="PIE162" s="4"/>
      <c r="PIF162" s="4"/>
      <c r="PIG162" s="4"/>
      <c r="PIH162" s="4"/>
      <c r="PII162" s="4"/>
      <c r="PIJ162" s="4"/>
      <c r="PIK162" s="4"/>
      <c r="PIL162" s="4"/>
      <c r="PIM162" s="4"/>
      <c r="PIN162" s="4"/>
      <c r="PIO162" s="4"/>
      <c r="PIP162" s="4"/>
      <c r="PIQ162" s="4"/>
      <c r="PIR162" s="4"/>
      <c r="PIS162" s="4"/>
      <c r="PIT162" s="4"/>
      <c r="PIU162" s="4"/>
      <c r="PIV162" s="4"/>
      <c r="PIW162" s="4"/>
      <c r="PIX162" s="4"/>
      <c r="PIY162" s="4"/>
      <c r="PIZ162" s="4"/>
      <c r="PJA162" s="4"/>
      <c r="PJB162" s="4"/>
      <c r="PJC162" s="4"/>
      <c r="PJD162" s="4"/>
      <c r="PJE162" s="4"/>
      <c r="PJF162" s="4"/>
      <c r="PJG162" s="4"/>
      <c r="PJH162" s="4"/>
      <c r="PJI162" s="4"/>
      <c r="PJJ162" s="4"/>
      <c r="PJK162" s="4"/>
      <c r="PJL162" s="4"/>
      <c r="PJM162" s="4"/>
      <c r="PJN162" s="4"/>
      <c r="PJO162" s="4"/>
      <c r="PJP162" s="4"/>
      <c r="PJQ162" s="4"/>
      <c r="PJR162" s="4"/>
      <c r="PJS162" s="4"/>
      <c r="PJT162" s="4"/>
      <c r="PJU162" s="4"/>
      <c r="PJV162" s="4"/>
      <c r="PJW162" s="4"/>
      <c r="PJX162" s="4"/>
      <c r="PJY162" s="4"/>
      <c r="PJZ162" s="4"/>
      <c r="PKA162" s="4"/>
      <c r="PKB162" s="4"/>
      <c r="PKC162" s="4"/>
      <c r="PKD162" s="4"/>
      <c r="PKE162" s="4"/>
      <c r="PKF162" s="4"/>
      <c r="PKG162" s="4"/>
      <c r="PKH162" s="4"/>
      <c r="PKI162" s="4"/>
      <c r="PKJ162" s="4"/>
      <c r="PKK162" s="4"/>
      <c r="PKL162" s="4"/>
      <c r="PKM162" s="4"/>
      <c r="PKN162" s="4"/>
      <c r="PKO162" s="4"/>
      <c r="PKP162" s="4"/>
      <c r="PKQ162" s="4"/>
      <c r="PKR162" s="4"/>
      <c r="PKS162" s="4"/>
      <c r="PKT162" s="4"/>
      <c r="PKU162" s="4"/>
      <c r="PKV162" s="4"/>
      <c r="PKW162" s="4"/>
      <c r="PKX162" s="4"/>
      <c r="PKY162" s="4"/>
      <c r="PKZ162" s="4"/>
      <c r="PLA162" s="4"/>
      <c r="PLB162" s="4"/>
      <c r="PLC162" s="4"/>
      <c r="PLD162" s="4"/>
      <c r="PLE162" s="4"/>
      <c r="PLF162" s="4"/>
      <c r="PLG162" s="4"/>
      <c r="PLH162" s="4"/>
      <c r="PLI162" s="4"/>
      <c r="PLJ162" s="4"/>
      <c r="PLK162" s="4"/>
      <c r="PLL162" s="4"/>
      <c r="PLM162" s="4"/>
      <c r="PLN162" s="4"/>
      <c r="PLO162" s="4"/>
      <c r="PLP162" s="4"/>
      <c r="PLQ162" s="4"/>
      <c r="PLR162" s="4"/>
      <c r="PLS162" s="4"/>
      <c r="PLT162" s="4"/>
      <c r="PLU162" s="4"/>
      <c r="PLV162" s="4"/>
      <c r="PLW162" s="4"/>
      <c r="PLX162" s="4"/>
      <c r="PLY162" s="4"/>
      <c r="PLZ162" s="4"/>
      <c r="PMA162" s="4"/>
      <c r="PMB162" s="4"/>
      <c r="PMC162" s="4"/>
      <c r="PMD162" s="4"/>
      <c r="PME162" s="4"/>
      <c r="PMF162" s="4"/>
      <c r="PMG162" s="4"/>
      <c r="PMH162" s="4"/>
      <c r="PMI162" s="4"/>
      <c r="PMJ162" s="4"/>
      <c r="PMK162" s="4"/>
      <c r="PML162" s="4"/>
      <c r="PMM162" s="4"/>
      <c r="PMN162" s="4"/>
      <c r="PMO162" s="4"/>
      <c r="PMP162" s="4"/>
      <c r="PMQ162" s="4"/>
      <c r="PMR162" s="4"/>
      <c r="PMS162" s="4"/>
      <c r="PMT162" s="4"/>
      <c r="PMU162" s="4"/>
      <c r="PMV162" s="4"/>
      <c r="PMW162" s="4"/>
      <c r="PMX162" s="4"/>
      <c r="PMY162" s="4"/>
      <c r="PMZ162" s="4"/>
      <c r="PNA162" s="4"/>
      <c r="PNB162" s="4"/>
      <c r="PNC162" s="4"/>
      <c r="PND162" s="4"/>
      <c r="PNE162" s="4"/>
      <c r="PNF162" s="4"/>
      <c r="PNG162" s="4"/>
      <c r="PNH162" s="4"/>
      <c r="PNI162" s="4"/>
      <c r="PNJ162" s="4"/>
      <c r="PNK162" s="4"/>
      <c r="PNL162" s="4"/>
      <c r="PNM162" s="4"/>
      <c r="PNN162" s="4"/>
      <c r="PNO162" s="4"/>
      <c r="PNP162" s="4"/>
      <c r="PNQ162" s="4"/>
      <c r="PNR162" s="4"/>
      <c r="PNS162" s="4"/>
      <c r="PNT162" s="4"/>
      <c r="PNU162" s="4"/>
      <c r="PNV162" s="4"/>
      <c r="PNW162" s="4"/>
      <c r="PNX162" s="4"/>
      <c r="PNY162" s="4"/>
      <c r="PNZ162" s="4"/>
      <c r="POA162" s="4"/>
      <c r="POB162" s="4"/>
      <c r="POC162" s="4"/>
      <c r="POD162" s="4"/>
      <c r="POE162" s="4"/>
      <c r="POF162" s="4"/>
      <c r="POG162" s="4"/>
      <c r="POH162" s="4"/>
      <c r="POI162" s="4"/>
      <c r="POJ162" s="4"/>
      <c r="POK162" s="4"/>
      <c r="POL162" s="4"/>
      <c r="POM162" s="4"/>
      <c r="PON162" s="4"/>
      <c r="POO162" s="4"/>
      <c r="POP162" s="4"/>
      <c r="POQ162" s="4"/>
      <c r="POR162" s="4"/>
      <c r="POS162" s="4"/>
      <c r="POT162" s="4"/>
      <c r="POU162" s="4"/>
      <c r="POV162" s="4"/>
      <c r="POW162" s="4"/>
      <c r="POX162" s="4"/>
      <c r="POY162" s="4"/>
      <c r="POZ162" s="4"/>
      <c r="PPA162" s="4"/>
      <c r="PPB162" s="4"/>
      <c r="PPC162" s="4"/>
      <c r="PPD162" s="4"/>
      <c r="PPE162" s="4"/>
      <c r="PPF162" s="4"/>
      <c r="PPG162" s="4"/>
      <c r="PPH162" s="4"/>
      <c r="PPI162" s="4"/>
      <c r="PPJ162" s="4"/>
      <c r="PPK162" s="4"/>
      <c r="PPL162" s="4"/>
      <c r="PPM162" s="4"/>
      <c r="PPN162" s="4"/>
      <c r="PPO162" s="4"/>
      <c r="PPP162" s="4"/>
      <c r="PPQ162" s="4"/>
      <c r="PPR162" s="4"/>
      <c r="PPS162" s="4"/>
      <c r="PPT162" s="4"/>
      <c r="PPU162" s="4"/>
      <c r="PPV162" s="4"/>
      <c r="PPW162" s="4"/>
      <c r="PPX162" s="4"/>
      <c r="PPY162" s="4"/>
      <c r="PPZ162" s="4"/>
      <c r="PQA162" s="4"/>
      <c r="PQB162" s="4"/>
      <c r="PQC162" s="4"/>
      <c r="PQD162" s="4"/>
      <c r="PQE162" s="4"/>
      <c r="PQF162" s="4"/>
      <c r="PQG162" s="4"/>
      <c r="PQH162" s="4"/>
      <c r="PQI162" s="4"/>
      <c r="PQJ162" s="4"/>
      <c r="PQK162" s="4"/>
      <c r="PQL162" s="4"/>
      <c r="PQM162" s="4"/>
      <c r="PQN162" s="4"/>
      <c r="PQO162" s="4"/>
      <c r="PQP162" s="4"/>
      <c r="PQQ162" s="4"/>
      <c r="PQR162" s="4"/>
      <c r="PQS162" s="4"/>
      <c r="PQT162" s="4"/>
      <c r="PQU162" s="4"/>
      <c r="PQV162" s="4"/>
      <c r="PQW162" s="4"/>
      <c r="PQX162" s="4"/>
      <c r="PQY162" s="4"/>
      <c r="PQZ162" s="4"/>
      <c r="PRA162" s="4"/>
      <c r="PRB162" s="4"/>
      <c r="PRC162" s="4"/>
      <c r="PRD162" s="4"/>
      <c r="PRE162" s="4"/>
      <c r="PRF162" s="4"/>
      <c r="PRG162" s="4"/>
      <c r="PRH162" s="4"/>
      <c r="PRI162" s="4"/>
      <c r="PRJ162" s="4"/>
      <c r="PRK162" s="4"/>
      <c r="PRL162" s="4"/>
      <c r="PRM162" s="4"/>
      <c r="PRN162" s="4"/>
      <c r="PRO162" s="4"/>
      <c r="PRP162" s="4"/>
      <c r="PRQ162" s="4"/>
      <c r="PRR162" s="4"/>
      <c r="PRS162" s="4"/>
      <c r="PRT162" s="4"/>
      <c r="PRU162" s="4"/>
      <c r="PRV162" s="4"/>
      <c r="PRW162" s="4"/>
      <c r="PRX162" s="4"/>
      <c r="PRY162" s="4"/>
      <c r="PRZ162" s="4"/>
      <c r="PSA162" s="4"/>
      <c r="PSB162" s="4"/>
      <c r="PSC162" s="4"/>
      <c r="PSD162" s="4"/>
      <c r="PSE162" s="4"/>
      <c r="PSF162" s="4"/>
      <c r="PSG162" s="4"/>
      <c r="PSH162" s="4"/>
      <c r="PSI162" s="4"/>
      <c r="PSJ162" s="4"/>
      <c r="PSK162" s="4"/>
      <c r="PSL162" s="4"/>
      <c r="PSM162" s="4"/>
      <c r="PSN162" s="4"/>
      <c r="PSO162" s="4"/>
      <c r="PSP162" s="4"/>
      <c r="PSQ162" s="4"/>
      <c r="PSR162" s="4"/>
      <c r="PSS162" s="4"/>
      <c r="PST162" s="4"/>
      <c r="PSU162" s="4"/>
      <c r="PSV162" s="4"/>
      <c r="PSW162" s="4"/>
      <c r="PSX162" s="4"/>
      <c r="PSY162" s="4"/>
      <c r="PSZ162" s="4"/>
      <c r="PTA162" s="4"/>
      <c r="PTB162" s="4"/>
      <c r="PTC162" s="4"/>
      <c r="PTD162" s="4"/>
      <c r="PTE162" s="4"/>
      <c r="PTF162" s="4"/>
      <c r="PTG162" s="4"/>
      <c r="PTH162" s="4"/>
      <c r="PTI162" s="4"/>
      <c r="PTJ162" s="4"/>
      <c r="PTK162" s="4"/>
      <c r="PTL162" s="4"/>
      <c r="PTM162" s="4"/>
      <c r="PTN162" s="4"/>
      <c r="PTO162" s="4"/>
      <c r="PTP162" s="4"/>
      <c r="PTQ162" s="4"/>
      <c r="PTR162" s="4"/>
      <c r="PTS162" s="4"/>
      <c r="PTT162" s="4"/>
      <c r="PTU162" s="4"/>
      <c r="PTV162" s="4"/>
      <c r="PTW162" s="4"/>
      <c r="PTX162" s="4"/>
      <c r="PTY162" s="4"/>
      <c r="PTZ162" s="4"/>
      <c r="PUA162" s="4"/>
      <c r="PUB162" s="4"/>
      <c r="PUC162" s="4"/>
      <c r="PUD162" s="4"/>
      <c r="PUE162" s="4"/>
      <c r="PUF162" s="4"/>
      <c r="PUG162" s="4"/>
      <c r="PUH162" s="4"/>
      <c r="PUI162" s="4"/>
      <c r="PUJ162" s="4"/>
      <c r="PUK162" s="4"/>
      <c r="PUL162" s="4"/>
      <c r="PUM162" s="4"/>
      <c r="PUN162" s="4"/>
      <c r="PUO162" s="4"/>
      <c r="PUP162" s="4"/>
      <c r="PUQ162" s="4"/>
      <c r="PUR162" s="4"/>
      <c r="PUS162" s="4"/>
      <c r="PUT162" s="4"/>
      <c r="PUU162" s="4"/>
      <c r="PUV162" s="4"/>
      <c r="PUW162" s="4"/>
      <c r="PUX162" s="4"/>
      <c r="PUY162" s="4"/>
      <c r="PUZ162" s="4"/>
      <c r="PVA162" s="4"/>
      <c r="PVB162" s="4"/>
      <c r="PVC162" s="4"/>
      <c r="PVD162" s="4"/>
      <c r="PVE162" s="4"/>
      <c r="PVF162" s="4"/>
      <c r="PVG162" s="4"/>
      <c r="PVH162" s="4"/>
      <c r="PVI162" s="4"/>
      <c r="PVJ162" s="4"/>
      <c r="PVK162" s="4"/>
      <c r="PVL162" s="4"/>
      <c r="PVM162" s="4"/>
      <c r="PVN162" s="4"/>
      <c r="PVO162" s="4"/>
      <c r="PVP162" s="4"/>
      <c r="PVQ162" s="4"/>
      <c r="PVR162" s="4"/>
      <c r="PVS162" s="4"/>
      <c r="PVT162" s="4"/>
      <c r="PVU162" s="4"/>
      <c r="PVV162" s="4"/>
      <c r="PVW162" s="4"/>
      <c r="PVX162" s="4"/>
      <c r="PVY162" s="4"/>
      <c r="PVZ162" s="4"/>
      <c r="PWA162" s="4"/>
      <c r="PWB162" s="4"/>
      <c r="PWC162" s="4"/>
      <c r="PWD162" s="4"/>
      <c r="PWE162" s="4"/>
      <c r="PWF162" s="4"/>
      <c r="PWG162" s="4"/>
      <c r="PWH162" s="4"/>
      <c r="PWI162" s="4"/>
      <c r="PWJ162" s="4"/>
      <c r="PWK162" s="4"/>
      <c r="PWL162" s="4"/>
      <c r="PWM162" s="4"/>
      <c r="PWN162" s="4"/>
      <c r="PWO162" s="4"/>
      <c r="PWP162" s="4"/>
      <c r="PWQ162" s="4"/>
      <c r="PWR162" s="4"/>
      <c r="PWS162" s="4"/>
      <c r="PWT162" s="4"/>
      <c r="PWU162" s="4"/>
      <c r="PWV162" s="4"/>
      <c r="PWW162" s="4"/>
      <c r="PWX162" s="4"/>
      <c r="PWY162" s="4"/>
      <c r="PWZ162" s="4"/>
      <c r="PXA162" s="4"/>
      <c r="PXB162" s="4"/>
      <c r="PXC162" s="4"/>
      <c r="PXD162" s="4"/>
      <c r="PXE162" s="4"/>
      <c r="PXF162" s="4"/>
      <c r="PXG162" s="4"/>
      <c r="PXH162" s="4"/>
      <c r="PXI162" s="4"/>
      <c r="PXJ162" s="4"/>
      <c r="PXK162" s="4"/>
      <c r="PXL162" s="4"/>
      <c r="PXM162" s="4"/>
      <c r="PXN162" s="4"/>
      <c r="PXO162" s="4"/>
      <c r="PXP162" s="4"/>
      <c r="PXQ162" s="4"/>
      <c r="PXR162" s="4"/>
      <c r="PXS162" s="4"/>
      <c r="PXT162" s="4"/>
      <c r="PXU162" s="4"/>
      <c r="PXV162" s="4"/>
      <c r="PXW162" s="4"/>
      <c r="PXX162" s="4"/>
      <c r="PXY162" s="4"/>
      <c r="PXZ162" s="4"/>
      <c r="PYA162" s="4"/>
      <c r="PYB162" s="4"/>
      <c r="PYC162" s="4"/>
      <c r="PYD162" s="4"/>
      <c r="PYE162" s="4"/>
      <c r="PYF162" s="4"/>
      <c r="PYG162" s="4"/>
      <c r="PYH162" s="4"/>
      <c r="PYI162" s="4"/>
      <c r="PYJ162" s="4"/>
      <c r="PYK162" s="4"/>
      <c r="PYL162" s="4"/>
      <c r="PYM162" s="4"/>
      <c r="PYN162" s="4"/>
      <c r="PYO162" s="4"/>
      <c r="PYP162" s="4"/>
      <c r="PYQ162" s="4"/>
      <c r="PYR162" s="4"/>
      <c r="PYS162" s="4"/>
      <c r="PYT162" s="4"/>
      <c r="PYU162" s="4"/>
      <c r="PYV162" s="4"/>
      <c r="PYW162" s="4"/>
      <c r="PYX162" s="4"/>
      <c r="PYY162" s="4"/>
      <c r="PYZ162" s="4"/>
      <c r="PZA162" s="4"/>
      <c r="PZB162" s="4"/>
      <c r="PZC162" s="4"/>
      <c r="PZD162" s="4"/>
      <c r="PZE162" s="4"/>
      <c r="PZF162" s="4"/>
      <c r="PZG162" s="4"/>
      <c r="PZH162" s="4"/>
      <c r="PZI162" s="4"/>
      <c r="PZJ162" s="4"/>
      <c r="PZK162" s="4"/>
      <c r="PZL162" s="4"/>
      <c r="PZM162" s="4"/>
      <c r="PZN162" s="4"/>
      <c r="PZO162" s="4"/>
      <c r="PZP162" s="4"/>
      <c r="PZQ162" s="4"/>
      <c r="PZR162" s="4"/>
      <c r="PZS162" s="4"/>
      <c r="PZT162" s="4"/>
      <c r="PZU162" s="4"/>
      <c r="PZV162" s="4"/>
      <c r="PZW162" s="4"/>
      <c r="PZX162" s="4"/>
      <c r="PZY162" s="4"/>
      <c r="PZZ162" s="4"/>
      <c r="QAA162" s="4"/>
      <c r="QAB162" s="4"/>
      <c r="QAC162" s="4"/>
      <c r="QAD162" s="4"/>
      <c r="QAE162" s="4"/>
      <c r="QAF162" s="4"/>
      <c r="QAG162" s="4"/>
      <c r="QAH162" s="4"/>
      <c r="QAI162" s="4"/>
      <c r="QAJ162" s="4"/>
      <c r="QAK162" s="4"/>
      <c r="QAL162" s="4"/>
      <c r="QAM162" s="4"/>
      <c r="QAN162" s="4"/>
      <c r="QAO162" s="4"/>
      <c r="QAP162" s="4"/>
      <c r="QAQ162" s="4"/>
      <c r="QAR162" s="4"/>
      <c r="QAS162" s="4"/>
      <c r="QAT162" s="4"/>
      <c r="QAU162" s="4"/>
      <c r="QAV162" s="4"/>
      <c r="QAW162" s="4"/>
      <c r="QAX162" s="4"/>
      <c r="QAY162" s="4"/>
      <c r="QAZ162" s="4"/>
      <c r="QBA162" s="4"/>
      <c r="QBB162" s="4"/>
      <c r="QBC162" s="4"/>
      <c r="QBD162" s="4"/>
      <c r="QBE162" s="4"/>
      <c r="QBF162" s="4"/>
      <c r="QBG162" s="4"/>
      <c r="QBH162" s="4"/>
      <c r="QBI162" s="4"/>
      <c r="QBJ162" s="4"/>
      <c r="QBK162" s="4"/>
      <c r="QBL162" s="4"/>
      <c r="QBM162" s="4"/>
      <c r="QBN162" s="4"/>
      <c r="QBO162" s="4"/>
      <c r="QBP162" s="4"/>
      <c r="QBQ162" s="4"/>
      <c r="QBR162" s="4"/>
      <c r="QBS162" s="4"/>
      <c r="QBT162" s="4"/>
      <c r="QBU162" s="4"/>
      <c r="QBV162" s="4"/>
      <c r="QBW162" s="4"/>
      <c r="QBX162" s="4"/>
      <c r="QBY162" s="4"/>
      <c r="QBZ162" s="4"/>
      <c r="QCA162" s="4"/>
      <c r="QCB162" s="4"/>
      <c r="QCC162" s="4"/>
      <c r="QCD162" s="4"/>
      <c r="QCE162" s="4"/>
      <c r="QCF162" s="4"/>
      <c r="QCG162" s="4"/>
      <c r="QCH162" s="4"/>
      <c r="QCI162" s="4"/>
      <c r="QCJ162" s="4"/>
      <c r="QCK162" s="4"/>
      <c r="QCL162" s="4"/>
      <c r="QCM162" s="4"/>
      <c r="QCN162" s="4"/>
      <c r="QCO162" s="4"/>
      <c r="QCP162" s="4"/>
      <c r="QCQ162" s="4"/>
      <c r="QCR162" s="4"/>
      <c r="QCS162" s="4"/>
      <c r="QCT162" s="4"/>
      <c r="QCU162" s="4"/>
      <c r="QCV162" s="4"/>
      <c r="QCW162" s="4"/>
      <c r="QCX162" s="4"/>
      <c r="QCY162" s="4"/>
      <c r="QCZ162" s="4"/>
      <c r="QDA162" s="4"/>
      <c r="QDB162" s="4"/>
      <c r="QDC162" s="4"/>
      <c r="QDD162" s="4"/>
      <c r="QDE162" s="4"/>
      <c r="QDF162" s="4"/>
      <c r="QDG162" s="4"/>
      <c r="QDH162" s="4"/>
      <c r="QDI162" s="4"/>
      <c r="QDJ162" s="4"/>
      <c r="QDK162" s="4"/>
      <c r="QDL162" s="4"/>
      <c r="QDM162" s="4"/>
      <c r="QDN162" s="4"/>
      <c r="QDO162" s="4"/>
      <c r="QDP162" s="4"/>
      <c r="QDQ162" s="4"/>
      <c r="QDR162" s="4"/>
      <c r="QDS162" s="4"/>
      <c r="QDT162" s="4"/>
      <c r="QDU162" s="4"/>
      <c r="QDV162" s="4"/>
      <c r="QDW162" s="4"/>
      <c r="QDX162" s="4"/>
      <c r="QDY162" s="4"/>
      <c r="QDZ162" s="4"/>
      <c r="QEA162" s="4"/>
      <c r="QEB162" s="4"/>
      <c r="QEC162" s="4"/>
      <c r="QED162" s="4"/>
      <c r="QEE162" s="4"/>
      <c r="QEF162" s="4"/>
      <c r="QEG162" s="4"/>
      <c r="QEH162" s="4"/>
      <c r="QEI162" s="4"/>
      <c r="QEJ162" s="4"/>
      <c r="QEK162" s="4"/>
      <c r="QEL162" s="4"/>
      <c r="QEM162" s="4"/>
      <c r="QEN162" s="4"/>
      <c r="QEO162" s="4"/>
      <c r="QEP162" s="4"/>
      <c r="QEQ162" s="4"/>
      <c r="QER162" s="4"/>
      <c r="QES162" s="4"/>
      <c r="QET162" s="4"/>
      <c r="QEU162" s="4"/>
      <c r="QEV162" s="4"/>
      <c r="QEW162" s="4"/>
      <c r="QEX162" s="4"/>
      <c r="QEY162" s="4"/>
      <c r="QEZ162" s="4"/>
      <c r="QFA162" s="4"/>
      <c r="QFB162" s="4"/>
      <c r="QFC162" s="4"/>
      <c r="QFD162" s="4"/>
      <c r="QFE162" s="4"/>
      <c r="QFF162" s="4"/>
      <c r="QFG162" s="4"/>
      <c r="QFH162" s="4"/>
      <c r="QFI162" s="4"/>
      <c r="QFJ162" s="4"/>
      <c r="QFK162" s="4"/>
      <c r="QFL162" s="4"/>
      <c r="QFM162" s="4"/>
      <c r="QFN162" s="4"/>
      <c r="QFO162" s="4"/>
      <c r="QFP162" s="4"/>
      <c r="QFQ162" s="4"/>
      <c r="QFR162" s="4"/>
      <c r="QFS162" s="4"/>
      <c r="QFT162" s="4"/>
      <c r="QFU162" s="4"/>
      <c r="QFV162" s="4"/>
      <c r="QFW162" s="4"/>
      <c r="QFX162" s="4"/>
      <c r="QFY162" s="4"/>
      <c r="QFZ162" s="4"/>
      <c r="QGA162" s="4"/>
      <c r="QGB162" s="4"/>
      <c r="QGC162" s="4"/>
      <c r="QGD162" s="4"/>
      <c r="QGE162" s="4"/>
      <c r="QGF162" s="4"/>
      <c r="QGG162" s="4"/>
      <c r="QGH162" s="4"/>
      <c r="QGI162" s="4"/>
      <c r="QGJ162" s="4"/>
      <c r="QGK162" s="4"/>
      <c r="QGL162" s="4"/>
      <c r="QGM162" s="4"/>
      <c r="QGN162" s="4"/>
      <c r="QGO162" s="4"/>
      <c r="QGP162" s="4"/>
      <c r="QGQ162" s="4"/>
      <c r="QGR162" s="4"/>
      <c r="QGS162" s="4"/>
      <c r="QGT162" s="4"/>
      <c r="QGU162" s="4"/>
      <c r="QGV162" s="4"/>
      <c r="QGW162" s="4"/>
      <c r="QGX162" s="4"/>
      <c r="QGY162" s="4"/>
      <c r="QGZ162" s="4"/>
      <c r="QHA162" s="4"/>
      <c r="QHB162" s="4"/>
      <c r="QHC162" s="4"/>
      <c r="QHD162" s="4"/>
      <c r="QHE162" s="4"/>
      <c r="QHF162" s="4"/>
      <c r="QHG162" s="4"/>
      <c r="QHH162" s="4"/>
      <c r="QHI162" s="4"/>
      <c r="QHJ162" s="4"/>
      <c r="QHK162" s="4"/>
      <c r="QHL162" s="4"/>
      <c r="QHM162" s="4"/>
      <c r="QHN162" s="4"/>
      <c r="QHO162" s="4"/>
      <c r="QHP162" s="4"/>
      <c r="QHQ162" s="4"/>
      <c r="QHR162" s="4"/>
      <c r="QHS162" s="4"/>
      <c r="QHT162" s="4"/>
      <c r="QHU162" s="4"/>
      <c r="QHV162" s="4"/>
      <c r="QHW162" s="4"/>
      <c r="QHX162" s="4"/>
      <c r="QHY162" s="4"/>
      <c r="QHZ162" s="4"/>
      <c r="QIA162" s="4"/>
      <c r="QIB162" s="4"/>
      <c r="QIC162" s="4"/>
      <c r="QID162" s="4"/>
      <c r="QIE162" s="4"/>
      <c r="QIF162" s="4"/>
      <c r="QIG162" s="4"/>
      <c r="QIH162" s="4"/>
      <c r="QII162" s="4"/>
      <c r="QIJ162" s="4"/>
      <c r="QIK162" s="4"/>
      <c r="QIL162" s="4"/>
      <c r="QIM162" s="4"/>
      <c r="QIN162" s="4"/>
      <c r="QIO162" s="4"/>
      <c r="QIP162" s="4"/>
      <c r="QIQ162" s="4"/>
      <c r="QIR162" s="4"/>
      <c r="QIS162" s="4"/>
      <c r="QIT162" s="4"/>
      <c r="QIU162" s="4"/>
      <c r="QIV162" s="4"/>
      <c r="QIW162" s="4"/>
      <c r="QIX162" s="4"/>
      <c r="QIY162" s="4"/>
      <c r="QIZ162" s="4"/>
      <c r="QJA162" s="4"/>
      <c r="QJB162" s="4"/>
      <c r="QJC162" s="4"/>
      <c r="QJD162" s="4"/>
      <c r="QJE162" s="4"/>
      <c r="QJF162" s="4"/>
      <c r="QJG162" s="4"/>
      <c r="QJH162" s="4"/>
      <c r="QJI162" s="4"/>
      <c r="QJJ162" s="4"/>
      <c r="QJK162" s="4"/>
      <c r="QJL162" s="4"/>
      <c r="QJM162" s="4"/>
      <c r="QJN162" s="4"/>
      <c r="QJO162" s="4"/>
      <c r="QJP162" s="4"/>
      <c r="QJQ162" s="4"/>
      <c r="QJR162" s="4"/>
      <c r="QJS162" s="4"/>
      <c r="QJT162" s="4"/>
      <c r="QJU162" s="4"/>
      <c r="QJV162" s="4"/>
      <c r="QJW162" s="4"/>
      <c r="QJX162" s="4"/>
      <c r="QJY162" s="4"/>
      <c r="QJZ162" s="4"/>
      <c r="QKA162" s="4"/>
      <c r="QKB162" s="4"/>
      <c r="QKC162" s="4"/>
      <c r="QKD162" s="4"/>
      <c r="QKE162" s="4"/>
      <c r="QKF162" s="4"/>
      <c r="QKG162" s="4"/>
      <c r="QKH162" s="4"/>
      <c r="QKI162" s="4"/>
      <c r="QKJ162" s="4"/>
      <c r="QKK162" s="4"/>
      <c r="QKL162" s="4"/>
      <c r="QKM162" s="4"/>
      <c r="QKN162" s="4"/>
      <c r="QKO162" s="4"/>
      <c r="QKP162" s="4"/>
      <c r="QKQ162" s="4"/>
      <c r="QKR162" s="4"/>
      <c r="QKS162" s="4"/>
      <c r="QKT162" s="4"/>
      <c r="QKU162" s="4"/>
      <c r="QKV162" s="4"/>
      <c r="QKW162" s="4"/>
      <c r="QKX162" s="4"/>
      <c r="QKY162" s="4"/>
      <c r="QKZ162" s="4"/>
      <c r="QLA162" s="4"/>
      <c r="QLB162" s="4"/>
      <c r="QLC162" s="4"/>
      <c r="QLD162" s="4"/>
      <c r="QLE162" s="4"/>
      <c r="QLF162" s="4"/>
      <c r="QLG162" s="4"/>
      <c r="QLH162" s="4"/>
      <c r="QLI162" s="4"/>
      <c r="QLJ162" s="4"/>
      <c r="QLK162" s="4"/>
      <c r="QLL162" s="4"/>
      <c r="QLM162" s="4"/>
      <c r="QLN162" s="4"/>
      <c r="QLO162" s="4"/>
      <c r="QLP162" s="4"/>
      <c r="QLQ162" s="4"/>
      <c r="QLR162" s="4"/>
      <c r="QLS162" s="4"/>
      <c r="QLT162" s="4"/>
      <c r="QLU162" s="4"/>
      <c r="QLV162" s="4"/>
      <c r="QLW162" s="4"/>
      <c r="QLX162" s="4"/>
      <c r="QLY162" s="4"/>
      <c r="QLZ162" s="4"/>
      <c r="QMA162" s="4"/>
      <c r="QMB162" s="4"/>
      <c r="QMC162" s="4"/>
      <c r="QMD162" s="4"/>
      <c r="QME162" s="4"/>
      <c r="QMF162" s="4"/>
      <c r="QMG162" s="4"/>
      <c r="QMH162" s="4"/>
      <c r="QMI162" s="4"/>
      <c r="QMJ162" s="4"/>
      <c r="QMK162" s="4"/>
      <c r="QML162" s="4"/>
      <c r="QMM162" s="4"/>
      <c r="QMN162" s="4"/>
      <c r="QMO162" s="4"/>
      <c r="QMP162" s="4"/>
      <c r="QMQ162" s="4"/>
      <c r="QMR162" s="4"/>
      <c r="QMS162" s="4"/>
      <c r="QMT162" s="4"/>
      <c r="QMU162" s="4"/>
      <c r="QMV162" s="4"/>
      <c r="QMW162" s="4"/>
      <c r="QMX162" s="4"/>
      <c r="QMY162" s="4"/>
      <c r="QMZ162" s="4"/>
      <c r="QNA162" s="4"/>
      <c r="QNB162" s="4"/>
      <c r="QNC162" s="4"/>
      <c r="QND162" s="4"/>
      <c r="QNE162" s="4"/>
      <c r="QNF162" s="4"/>
      <c r="QNG162" s="4"/>
      <c r="QNH162" s="4"/>
      <c r="QNI162" s="4"/>
      <c r="QNJ162" s="4"/>
      <c r="QNK162" s="4"/>
      <c r="QNL162" s="4"/>
      <c r="QNM162" s="4"/>
      <c r="QNN162" s="4"/>
      <c r="QNO162" s="4"/>
      <c r="QNP162" s="4"/>
      <c r="QNQ162" s="4"/>
      <c r="QNR162" s="4"/>
      <c r="QNS162" s="4"/>
      <c r="QNT162" s="4"/>
      <c r="QNU162" s="4"/>
      <c r="QNV162" s="4"/>
      <c r="QNW162" s="4"/>
      <c r="QNX162" s="4"/>
      <c r="QNY162" s="4"/>
      <c r="QNZ162" s="4"/>
      <c r="QOA162" s="4"/>
      <c r="QOB162" s="4"/>
      <c r="QOC162" s="4"/>
      <c r="QOD162" s="4"/>
      <c r="QOE162" s="4"/>
      <c r="QOF162" s="4"/>
      <c r="QOG162" s="4"/>
      <c r="QOH162" s="4"/>
      <c r="QOI162" s="4"/>
      <c r="QOJ162" s="4"/>
      <c r="QOK162" s="4"/>
      <c r="QOL162" s="4"/>
      <c r="QOM162" s="4"/>
      <c r="QON162" s="4"/>
      <c r="QOO162" s="4"/>
      <c r="QOP162" s="4"/>
      <c r="QOQ162" s="4"/>
      <c r="QOR162" s="4"/>
      <c r="QOS162" s="4"/>
      <c r="QOT162" s="4"/>
      <c r="QOU162" s="4"/>
      <c r="QOV162" s="4"/>
      <c r="QOW162" s="4"/>
      <c r="QOX162" s="4"/>
      <c r="QOY162" s="4"/>
      <c r="QOZ162" s="4"/>
      <c r="QPA162" s="4"/>
      <c r="QPB162" s="4"/>
      <c r="QPC162" s="4"/>
      <c r="QPD162" s="4"/>
      <c r="QPE162" s="4"/>
      <c r="QPF162" s="4"/>
      <c r="QPG162" s="4"/>
      <c r="QPH162" s="4"/>
      <c r="QPI162" s="4"/>
      <c r="QPJ162" s="4"/>
      <c r="QPK162" s="4"/>
      <c r="QPL162" s="4"/>
      <c r="QPM162" s="4"/>
      <c r="QPN162" s="4"/>
      <c r="QPO162" s="4"/>
      <c r="QPP162" s="4"/>
      <c r="QPQ162" s="4"/>
      <c r="QPR162" s="4"/>
      <c r="QPS162" s="4"/>
      <c r="QPT162" s="4"/>
      <c r="QPU162" s="4"/>
      <c r="QPV162" s="4"/>
      <c r="QPW162" s="4"/>
      <c r="QPX162" s="4"/>
      <c r="QPY162" s="4"/>
      <c r="QPZ162" s="4"/>
      <c r="QQA162" s="4"/>
      <c r="QQB162" s="4"/>
      <c r="QQC162" s="4"/>
      <c r="QQD162" s="4"/>
      <c r="QQE162" s="4"/>
      <c r="QQF162" s="4"/>
      <c r="QQG162" s="4"/>
      <c r="QQH162" s="4"/>
      <c r="QQI162" s="4"/>
      <c r="QQJ162" s="4"/>
      <c r="QQK162" s="4"/>
      <c r="QQL162" s="4"/>
      <c r="QQM162" s="4"/>
      <c r="QQN162" s="4"/>
      <c r="QQO162" s="4"/>
      <c r="QQP162" s="4"/>
      <c r="QQQ162" s="4"/>
      <c r="QQR162" s="4"/>
      <c r="QQS162" s="4"/>
      <c r="QQT162" s="4"/>
      <c r="QQU162" s="4"/>
      <c r="QQV162" s="4"/>
      <c r="QQW162" s="4"/>
      <c r="QQX162" s="4"/>
      <c r="QQY162" s="4"/>
      <c r="QQZ162" s="4"/>
      <c r="QRA162" s="4"/>
      <c r="QRB162" s="4"/>
      <c r="QRC162" s="4"/>
      <c r="QRD162" s="4"/>
      <c r="QRE162" s="4"/>
      <c r="QRF162" s="4"/>
      <c r="QRG162" s="4"/>
      <c r="QRH162" s="4"/>
      <c r="QRI162" s="4"/>
      <c r="QRJ162" s="4"/>
      <c r="QRK162" s="4"/>
      <c r="QRL162" s="4"/>
      <c r="QRM162" s="4"/>
      <c r="QRN162" s="4"/>
      <c r="QRO162" s="4"/>
      <c r="QRP162" s="4"/>
      <c r="QRQ162" s="4"/>
      <c r="QRR162" s="4"/>
      <c r="QRS162" s="4"/>
      <c r="QRT162" s="4"/>
      <c r="QRU162" s="4"/>
      <c r="QRV162" s="4"/>
      <c r="QRW162" s="4"/>
      <c r="QRX162" s="4"/>
      <c r="QRY162" s="4"/>
      <c r="QRZ162" s="4"/>
      <c r="QSA162" s="4"/>
      <c r="QSB162" s="4"/>
      <c r="QSC162" s="4"/>
      <c r="QSD162" s="4"/>
      <c r="QSE162" s="4"/>
      <c r="QSF162" s="4"/>
      <c r="QSG162" s="4"/>
      <c r="QSH162" s="4"/>
      <c r="QSI162" s="4"/>
      <c r="QSJ162" s="4"/>
      <c r="QSK162" s="4"/>
      <c r="QSL162" s="4"/>
      <c r="QSM162" s="4"/>
      <c r="QSN162" s="4"/>
      <c r="QSO162" s="4"/>
      <c r="QSP162" s="4"/>
      <c r="QSQ162" s="4"/>
      <c r="QSR162" s="4"/>
      <c r="QSS162" s="4"/>
      <c r="QST162" s="4"/>
      <c r="QSU162" s="4"/>
      <c r="QSV162" s="4"/>
      <c r="QSW162" s="4"/>
      <c r="QSX162" s="4"/>
      <c r="QSY162" s="4"/>
      <c r="QSZ162" s="4"/>
      <c r="QTA162" s="4"/>
      <c r="QTB162" s="4"/>
      <c r="QTC162" s="4"/>
      <c r="QTD162" s="4"/>
      <c r="QTE162" s="4"/>
      <c r="QTF162" s="4"/>
      <c r="QTG162" s="4"/>
      <c r="QTH162" s="4"/>
      <c r="QTI162" s="4"/>
      <c r="QTJ162" s="4"/>
      <c r="QTK162" s="4"/>
      <c r="QTL162" s="4"/>
      <c r="QTM162" s="4"/>
      <c r="QTN162" s="4"/>
      <c r="QTO162" s="4"/>
      <c r="QTP162" s="4"/>
      <c r="QTQ162" s="4"/>
      <c r="QTR162" s="4"/>
      <c r="QTS162" s="4"/>
      <c r="QTT162" s="4"/>
      <c r="QTU162" s="4"/>
      <c r="QTV162" s="4"/>
      <c r="QTW162" s="4"/>
      <c r="QTX162" s="4"/>
      <c r="QTY162" s="4"/>
      <c r="QTZ162" s="4"/>
      <c r="QUA162" s="4"/>
      <c r="QUB162" s="4"/>
      <c r="QUC162" s="4"/>
      <c r="QUD162" s="4"/>
      <c r="QUE162" s="4"/>
      <c r="QUF162" s="4"/>
      <c r="QUG162" s="4"/>
      <c r="QUH162" s="4"/>
      <c r="QUI162" s="4"/>
      <c r="QUJ162" s="4"/>
      <c r="QUK162" s="4"/>
      <c r="QUL162" s="4"/>
      <c r="QUM162" s="4"/>
      <c r="QUN162" s="4"/>
      <c r="QUO162" s="4"/>
      <c r="QUP162" s="4"/>
      <c r="QUQ162" s="4"/>
      <c r="QUR162" s="4"/>
      <c r="QUS162" s="4"/>
      <c r="QUT162" s="4"/>
      <c r="QUU162" s="4"/>
      <c r="QUV162" s="4"/>
      <c r="QUW162" s="4"/>
      <c r="QUX162" s="4"/>
      <c r="QUY162" s="4"/>
      <c r="QUZ162" s="4"/>
      <c r="QVA162" s="4"/>
      <c r="QVB162" s="4"/>
      <c r="QVC162" s="4"/>
      <c r="QVD162" s="4"/>
      <c r="QVE162" s="4"/>
      <c r="QVF162" s="4"/>
      <c r="QVG162" s="4"/>
      <c r="QVH162" s="4"/>
      <c r="QVI162" s="4"/>
      <c r="QVJ162" s="4"/>
      <c r="QVK162" s="4"/>
      <c r="QVL162" s="4"/>
      <c r="QVM162" s="4"/>
      <c r="QVN162" s="4"/>
      <c r="QVO162" s="4"/>
      <c r="QVP162" s="4"/>
      <c r="QVQ162" s="4"/>
      <c r="QVR162" s="4"/>
      <c r="QVS162" s="4"/>
      <c r="QVT162" s="4"/>
      <c r="QVU162" s="4"/>
      <c r="QVV162" s="4"/>
      <c r="QVW162" s="4"/>
      <c r="QVX162" s="4"/>
      <c r="QVY162" s="4"/>
      <c r="QVZ162" s="4"/>
      <c r="QWA162" s="4"/>
      <c r="QWB162" s="4"/>
      <c r="QWC162" s="4"/>
      <c r="QWD162" s="4"/>
      <c r="QWE162" s="4"/>
      <c r="QWF162" s="4"/>
      <c r="QWG162" s="4"/>
      <c r="QWH162" s="4"/>
      <c r="QWI162" s="4"/>
      <c r="QWJ162" s="4"/>
      <c r="QWK162" s="4"/>
      <c r="QWL162" s="4"/>
      <c r="QWM162" s="4"/>
      <c r="QWN162" s="4"/>
      <c r="QWO162" s="4"/>
      <c r="QWP162" s="4"/>
      <c r="QWQ162" s="4"/>
      <c r="QWR162" s="4"/>
      <c r="QWS162" s="4"/>
      <c r="QWT162" s="4"/>
      <c r="QWU162" s="4"/>
      <c r="QWV162" s="4"/>
      <c r="QWW162" s="4"/>
      <c r="QWX162" s="4"/>
      <c r="QWY162" s="4"/>
      <c r="QWZ162" s="4"/>
      <c r="QXA162" s="4"/>
      <c r="QXB162" s="4"/>
      <c r="QXC162" s="4"/>
      <c r="QXD162" s="4"/>
      <c r="QXE162" s="4"/>
      <c r="QXF162" s="4"/>
      <c r="QXG162" s="4"/>
      <c r="QXH162" s="4"/>
      <c r="QXI162" s="4"/>
      <c r="QXJ162" s="4"/>
      <c r="QXK162" s="4"/>
      <c r="QXL162" s="4"/>
      <c r="QXM162" s="4"/>
      <c r="QXN162" s="4"/>
      <c r="QXO162" s="4"/>
      <c r="QXP162" s="4"/>
      <c r="QXQ162" s="4"/>
      <c r="QXR162" s="4"/>
      <c r="QXS162" s="4"/>
      <c r="QXT162" s="4"/>
      <c r="QXU162" s="4"/>
      <c r="QXV162" s="4"/>
      <c r="QXW162" s="4"/>
      <c r="QXX162" s="4"/>
      <c r="QXY162" s="4"/>
      <c r="QXZ162" s="4"/>
      <c r="QYA162" s="4"/>
      <c r="QYB162" s="4"/>
      <c r="QYC162" s="4"/>
      <c r="QYD162" s="4"/>
      <c r="QYE162" s="4"/>
      <c r="QYF162" s="4"/>
      <c r="QYG162" s="4"/>
      <c r="QYH162" s="4"/>
      <c r="QYI162" s="4"/>
      <c r="QYJ162" s="4"/>
      <c r="QYK162" s="4"/>
      <c r="QYL162" s="4"/>
      <c r="QYM162" s="4"/>
      <c r="QYN162" s="4"/>
      <c r="QYO162" s="4"/>
      <c r="QYP162" s="4"/>
      <c r="QYQ162" s="4"/>
      <c r="QYR162" s="4"/>
      <c r="QYS162" s="4"/>
      <c r="QYT162" s="4"/>
      <c r="QYU162" s="4"/>
      <c r="QYV162" s="4"/>
      <c r="QYW162" s="4"/>
      <c r="QYX162" s="4"/>
      <c r="QYY162" s="4"/>
      <c r="QYZ162" s="4"/>
      <c r="QZA162" s="4"/>
      <c r="QZB162" s="4"/>
      <c r="QZC162" s="4"/>
      <c r="QZD162" s="4"/>
      <c r="QZE162" s="4"/>
      <c r="QZF162" s="4"/>
      <c r="QZG162" s="4"/>
      <c r="QZH162" s="4"/>
      <c r="QZI162" s="4"/>
      <c r="QZJ162" s="4"/>
      <c r="QZK162" s="4"/>
      <c r="QZL162" s="4"/>
      <c r="QZM162" s="4"/>
      <c r="QZN162" s="4"/>
      <c r="QZO162" s="4"/>
      <c r="QZP162" s="4"/>
      <c r="QZQ162" s="4"/>
      <c r="QZR162" s="4"/>
      <c r="QZS162" s="4"/>
      <c r="QZT162" s="4"/>
      <c r="QZU162" s="4"/>
      <c r="QZV162" s="4"/>
      <c r="QZW162" s="4"/>
      <c r="QZX162" s="4"/>
      <c r="QZY162" s="4"/>
      <c r="QZZ162" s="4"/>
      <c r="RAA162" s="4"/>
      <c r="RAB162" s="4"/>
      <c r="RAC162" s="4"/>
      <c r="RAD162" s="4"/>
      <c r="RAE162" s="4"/>
      <c r="RAF162" s="4"/>
      <c r="RAG162" s="4"/>
      <c r="RAH162" s="4"/>
      <c r="RAI162" s="4"/>
      <c r="RAJ162" s="4"/>
      <c r="RAK162" s="4"/>
      <c r="RAL162" s="4"/>
      <c r="RAM162" s="4"/>
      <c r="RAN162" s="4"/>
      <c r="RAO162" s="4"/>
      <c r="RAP162" s="4"/>
      <c r="RAQ162" s="4"/>
      <c r="RAR162" s="4"/>
      <c r="RAS162" s="4"/>
      <c r="RAT162" s="4"/>
      <c r="RAU162" s="4"/>
      <c r="RAV162" s="4"/>
      <c r="RAW162" s="4"/>
      <c r="RAX162" s="4"/>
      <c r="RAY162" s="4"/>
      <c r="RAZ162" s="4"/>
      <c r="RBA162" s="4"/>
      <c r="RBB162" s="4"/>
      <c r="RBC162" s="4"/>
      <c r="RBD162" s="4"/>
      <c r="RBE162" s="4"/>
      <c r="RBF162" s="4"/>
      <c r="RBG162" s="4"/>
      <c r="RBH162" s="4"/>
      <c r="RBI162" s="4"/>
      <c r="RBJ162" s="4"/>
      <c r="RBK162" s="4"/>
      <c r="RBL162" s="4"/>
      <c r="RBM162" s="4"/>
      <c r="RBN162" s="4"/>
      <c r="RBO162" s="4"/>
      <c r="RBP162" s="4"/>
      <c r="RBQ162" s="4"/>
      <c r="RBR162" s="4"/>
      <c r="RBS162" s="4"/>
      <c r="RBT162" s="4"/>
      <c r="RBU162" s="4"/>
      <c r="RBV162" s="4"/>
      <c r="RBW162" s="4"/>
      <c r="RBX162" s="4"/>
      <c r="RBY162" s="4"/>
      <c r="RBZ162" s="4"/>
      <c r="RCA162" s="4"/>
      <c r="RCB162" s="4"/>
      <c r="RCC162" s="4"/>
      <c r="RCD162" s="4"/>
      <c r="RCE162" s="4"/>
      <c r="RCF162" s="4"/>
      <c r="RCG162" s="4"/>
      <c r="RCH162" s="4"/>
      <c r="RCI162" s="4"/>
      <c r="RCJ162" s="4"/>
      <c r="RCK162" s="4"/>
      <c r="RCL162" s="4"/>
      <c r="RCM162" s="4"/>
      <c r="RCN162" s="4"/>
      <c r="RCO162" s="4"/>
      <c r="RCP162" s="4"/>
      <c r="RCQ162" s="4"/>
      <c r="RCR162" s="4"/>
      <c r="RCS162" s="4"/>
      <c r="RCT162" s="4"/>
      <c r="RCU162" s="4"/>
      <c r="RCV162" s="4"/>
      <c r="RCW162" s="4"/>
      <c r="RCX162" s="4"/>
      <c r="RCY162" s="4"/>
      <c r="RCZ162" s="4"/>
      <c r="RDA162" s="4"/>
      <c r="RDB162" s="4"/>
      <c r="RDC162" s="4"/>
      <c r="RDD162" s="4"/>
      <c r="RDE162" s="4"/>
      <c r="RDF162" s="4"/>
      <c r="RDG162" s="4"/>
      <c r="RDH162" s="4"/>
      <c r="RDI162" s="4"/>
      <c r="RDJ162" s="4"/>
      <c r="RDK162" s="4"/>
      <c r="RDL162" s="4"/>
      <c r="RDM162" s="4"/>
      <c r="RDN162" s="4"/>
      <c r="RDO162" s="4"/>
      <c r="RDP162" s="4"/>
      <c r="RDQ162" s="4"/>
      <c r="RDR162" s="4"/>
      <c r="RDS162" s="4"/>
      <c r="RDT162" s="4"/>
      <c r="RDU162" s="4"/>
      <c r="RDV162" s="4"/>
      <c r="RDW162" s="4"/>
      <c r="RDX162" s="4"/>
      <c r="RDY162" s="4"/>
      <c r="RDZ162" s="4"/>
      <c r="REA162" s="4"/>
      <c r="REB162" s="4"/>
      <c r="REC162" s="4"/>
      <c r="RED162" s="4"/>
      <c r="REE162" s="4"/>
      <c r="REF162" s="4"/>
      <c r="REG162" s="4"/>
      <c r="REH162" s="4"/>
      <c r="REI162" s="4"/>
      <c r="REJ162" s="4"/>
      <c r="REK162" s="4"/>
      <c r="REL162" s="4"/>
      <c r="REM162" s="4"/>
      <c r="REN162" s="4"/>
      <c r="REO162" s="4"/>
      <c r="REP162" s="4"/>
      <c r="REQ162" s="4"/>
      <c r="RER162" s="4"/>
      <c r="RES162" s="4"/>
      <c r="RET162" s="4"/>
      <c r="REU162" s="4"/>
      <c r="REV162" s="4"/>
      <c r="REW162" s="4"/>
      <c r="REX162" s="4"/>
      <c r="REY162" s="4"/>
      <c r="REZ162" s="4"/>
      <c r="RFA162" s="4"/>
      <c r="RFB162" s="4"/>
      <c r="RFC162" s="4"/>
      <c r="RFD162" s="4"/>
      <c r="RFE162" s="4"/>
      <c r="RFF162" s="4"/>
      <c r="RFG162" s="4"/>
      <c r="RFH162" s="4"/>
      <c r="RFI162" s="4"/>
      <c r="RFJ162" s="4"/>
      <c r="RFK162" s="4"/>
      <c r="RFL162" s="4"/>
      <c r="RFM162" s="4"/>
      <c r="RFN162" s="4"/>
      <c r="RFO162" s="4"/>
      <c r="RFP162" s="4"/>
      <c r="RFQ162" s="4"/>
      <c r="RFR162" s="4"/>
      <c r="RFS162" s="4"/>
      <c r="RFT162" s="4"/>
      <c r="RFU162" s="4"/>
      <c r="RFV162" s="4"/>
      <c r="RFW162" s="4"/>
      <c r="RFX162" s="4"/>
      <c r="RFY162" s="4"/>
      <c r="RFZ162" s="4"/>
      <c r="RGA162" s="4"/>
      <c r="RGB162" s="4"/>
      <c r="RGC162" s="4"/>
      <c r="RGD162" s="4"/>
      <c r="RGE162" s="4"/>
      <c r="RGF162" s="4"/>
      <c r="RGG162" s="4"/>
      <c r="RGH162" s="4"/>
      <c r="RGI162" s="4"/>
      <c r="RGJ162" s="4"/>
      <c r="RGK162" s="4"/>
      <c r="RGL162" s="4"/>
      <c r="RGM162" s="4"/>
      <c r="RGN162" s="4"/>
      <c r="RGO162" s="4"/>
      <c r="RGP162" s="4"/>
      <c r="RGQ162" s="4"/>
      <c r="RGR162" s="4"/>
      <c r="RGS162" s="4"/>
      <c r="RGT162" s="4"/>
      <c r="RGU162" s="4"/>
      <c r="RGV162" s="4"/>
      <c r="RGW162" s="4"/>
      <c r="RGX162" s="4"/>
      <c r="RGY162" s="4"/>
      <c r="RGZ162" s="4"/>
      <c r="RHA162" s="4"/>
      <c r="RHB162" s="4"/>
      <c r="RHC162" s="4"/>
      <c r="RHD162" s="4"/>
      <c r="RHE162" s="4"/>
      <c r="RHF162" s="4"/>
      <c r="RHG162" s="4"/>
      <c r="RHH162" s="4"/>
      <c r="RHI162" s="4"/>
      <c r="RHJ162" s="4"/>
      <c r="RHK162" s="4"/>
      <c r="RHL162" s="4"/>
      <c r="RHM162" s="4"/>
      <c r="RHN162" s="4"/>
      <c r="RHO162" s="4"/>
      <c r="RHP162" s="4"/>
      <c r="RHQ162" s="4"/>
      <c r="RHR162" s="4"/>
      <c r="RHS162" s="4"/>
      <c r="RHT162" s="4"/>
      <c r="RHU162" s="4"/>
      <c r="RHV162" s="4"/>
      <c r="RHW162" s="4"/>
      <c r="RHX162" s="4"/>
      <c r="RHY162" s="4"/>
      <c r="RHZ162" s="4"/>
      <c r="RIA162" s="4"/>
      <c r="RIB162" s="4"/>
      <c r="RIC162" s="4"/>
      <c r="RID162" s="4"/>
      <c r="RIE162" s="4"/>
      <c r="RIF162" s="4"/>
      <c r="RIG162" s="4"/>
      <c r="RIH162" s="4"/>
      <c r="RII162" s="4"/>
      <c r="RIJ162" s="4"/>
      <c r="RIK162" s="4"/>
      <c r="RIL162" s="4"/>
      <c r="RIM162" s="4"/>
      <c r="RIN162" s="4"/>
      <c r="RIO162" s="4"/>
      <c r="RIP162" s="4"/>
      <c r="RIQ162" s="4"/>
      <c r="RIR162" s="4"/>
      <c r="RIS162" s="4"/>
      <c r="RIT162" s="4"/>
      <c r="RIU162" s="4"/>
      <c r="RIV162" s="4"/>
      <c r="RIW162" s="4"/>
      <c r="RIX162" s="4"/>
      <c r="RIY162" s="4"/>
      <c r="RIZ162" s="4"/>
      <c r="RJA162" s="4"/>
      <c r="RJB162" s="4"/>
      <c r="RJC162" s="4"/>
      <c r="RJD162" s="4"/>
      <c r="RJE162" s="4"/>
      <c r="RJF162" s="4"/>
      <c r="RJG162" s="4"/>
      <c r="RJH162" s="4"/>
      <c r="RJI162" s="4"/>
      <c r="RJJ162" s="4"/>
      <c r="RJK162" s="4"/>
      <c r="RJL162" s="4"/>
      <c r="RJM162" s="4"/>
      <c r="RJN162" s="4"/>
      <c r="RJO162" s="4"/>
      <c r="RJP162" s="4"/>
      <c r="RJQ162" s="4"/>
      <c r="RJR162" s="4"/>
      <c r="RJS162" s="4"/>
      <c r="RJT162" s="4"/>
      <c r="RJU162" s="4"/>
      <c r="RJV162" s="4"/>
      <c r="RJW162" s="4"/>
      <c r="RJX162" s="4"/>
      <c r="RJY162" s="4"/>
      <c r="RJZ162" s="4"/>
      <c r="RKA162" s="4"/>
      <c r="RKB162" s="4"/>
      <c r="RKC162" s="4"/>
      <c r="RKD162" s="4"/>
      <c r="RKE162" s="4"/>
      <c r="RKF162" s="4"/>
      <c r="RKG162" s="4"/>
      <c r="RKH162" s="4"/>
      <c r="RKI162" s="4"/>
      <c r="RKJ162" s="4"/>
      <c r="RKK162" s="4"/>
      <c r="RKL162" s="4"/>
      <c r="RKM162" s="4"/>
      <c r="RKN162" s="4"/>
      <c r="RKO162" s="4"/>
      <c r="RKP162" s="4"/>
      <c r="RKQ162" s="4"/>
      <c r="RKR162" s="4"/>
      <c r="RKS162" s="4"/>
      <c r="RKT162" s="4"/>
      <c r="RKU162" s="4"/>
      <c r="RKV162" s="4"/>
      <c r="RKW162" s="4"/>
      <c r="RKX162" s="4"/>
      <c r="RKY162" s="4"/>
      <c r="RKZ162" s="4"/>
      <c r="RLA162" s="4"/>
      <c r="RLB162" s="4"/>
      <c r="RLC162" s="4"/>
      <c r="RLD162" s="4"/>
      <c r="RLE162" s="4"/>
      <c r="RLF162" s="4"/>
      <c r="RLG162" s="4"/>
      <c r="RLH162" s="4"/>
      <c r="RLI162" s="4"/>
      <c r="RLJ162" s="4"/>
      <c r="RLK162" s="4"/>
      <c r="RLL162" s="4"/>
      <c r="RLM162" s="4"/>
      <c r="RLN162" s="4"/>
      <c r="RLO162" s="4"/>
      <c r="RLP162" s="4"/>
      <c r="RLQ162" s="4"/>
      <c r="RLR162" s="4"/>
      <c r="RLS162" s="4"/>
      <c r="RLT162" s="4"/>
      <c r="RLU162" s="4"/>
      <c r="RLV162" s="4"/>
      <c r="RLW162" s="4"/>
      <c r="RLX162" s="4"/>
      <c r="RLY162" s="4"/>
      <c r="RLZ162" s="4"/>
      <c r="RMA162" s="4"/>
      <c r="RMB162" s="4"/>
      <c r="RMC162" s="4"/>
      <c r="RMD162" s="4"/>
      <c r="RME162" s="4"/>
      <c r="RMF162" s="4"/>
      <c r="RMG162" s="4"/>
      <c r="RMH162" s="4"/>
      <c r="RMI162" s="4"/>
      <c r="RMJ162" s="4"/>
      <c r="RMK162" s="4"/>
      <c r="RML162" s="4"/>
      <c r="RMM162" s="4"/>
      <c r="RMN162" s="4"/>
      <c r="RMO162" s="4"/>
      <c r="RMP162" s="4"/>
      <c r="RMQ162" s="4"/>
      <c r="RMR162" s="4"/>
      <c r="RMS162" s="4"/>
      <c r="RMT162" s="4"/>
      <c r="RMU162" s="4"/>
      <c r="RMV162" s="4"/>
      <c r="RMW162" s="4"/>
      <c r="RMX162" s="4"/>
      <c r="RMY162" s="4"/>
      <c r="RMZ162" s="4"/>
      <c r="RNA162" s="4"/>
      <c r="RNB162" s="4"/>
      <c r="RNC162" s="4"/>
      <c r="RND162" s="4"/>
      <c r="RNE162" s="4"/>
      <c r="RNF162" s="4"/>
      <c r="RNG162" s="4"/>
      <c r="RNH162" s="4"/>
      <c r="RNI162" s="4"/>
      <c r="RNJ162" s="4"/>
      <c r="RNK162" s="4"/>
      <c r="RNL162" s="4"/>
      <c r="RNM162" s="4"/>
      <c r="RNN162" s="4"/>
      <c r="RNO162" s="4"/>
      <c r="RNP162" s="4"/>
      <c r="RNQ162" s="4"/>
      <c r="RNR162" s="4"/>
      <c r="RNS162" s="4"/>
      <c r="RNT162" s="4"/>
      <c r="RNU162" s="4"/>
      <c r="RNV162" s="4"/>
      <c r="RNW162" s="4"/>
      <c r="RNX162" s="4"/>
      <c r="RNY162" s="4"/>
      <c r="RNZ162" s="4"/>
      <c r="ROA162" s="4"/>
      <c r="ROB162" s="4"/>
      <c r="ROC162" s="4"/>
      <c r="ROD162" s="4"/>
      <c r="ROE162" s="4"/>
      <c r="ROF162" s="4"/>
      <c r="ROG162" s="4"/>
      <c r="ROH162" s="4"/>
      <c r="ROI162" s="4"/>
      <c r="ROJ162" s="4"/>
      <c r="ROK162" s="4"/>
      <c r="ROL162" s="4"/>
      <c r="ROM162" s="4"/>
      <c r="RON162" s="4"/>
      <c r="ROO162" s="4"/>
      <c r="ROP162" s="4"/>
      <c r="ROQ162" s="4"/>
      <c r="ROR162" s="4"/>
      <c r="ROS162" s="4"/>
      <c r="ROT162" s="4"/>
      <c r="ROU162" s="4"/>
      <c r="ROV162" s="4"/>
      <c r="ROW162" s="4"/>
      <c r="ROX162" s="4"/>
      <c r="ROY162" s="4"/>
      <c r="ROZ162" s="4"/>
      <c r="RPA162" s="4"/>
      <c r="RPB162" s="4"/>
      <c r="RPC162" s="4"/>
      <c r="RPD162" s="4"/>
      <c r="RPE162" s="4"/>
      <c r="RPF162" s="4"/>
      <c r="RPG162" s="4"/>
      <c r="RPH162" s="4"/>
      <c r="RPI162" s="4"/>
      <c r="RPJ162" s="4"/>
      <c r="RPK162" s="4"/>
      <c r="RPL162" s="4"/>
      <c r="RPM162" s="4"/>
      <c r="RPN162" s="4"/>
      <c r="RPO162" s="4"/>
      <c r="RPP162" s="4"/>
      <c r="RPQ162" s="4"/>
      <c r="RPR162" s="4"/>
      <c r="RPS162" s="4"/>
      <c r="RPT162" s="4"/>
      <c r="RPU162" s="4"/>
      <c r="RPV162" s="4"/>
      <c r="RPW162" s="4"/>
      <c r="RPX162" s="4"/>
      <c r="RPY162" s="4"/>
      <c r="RPZ162" s="4"/>
      <c r="RQA162" s="4"/>
      <c r="RQB162" s="4"/>
      <c r="RQC162" s="4"/>
      <c r="RQD162" s="4"/>
      <c r="RQE162" s="4"/>
      <c r="RQF162" s="4"/>
      <c r="RQG162" s="4"/>
      <c r="RQH162" s="4"/>
      <c r="RQI162" s="4"/>
      <c r="RQJ162" s="4"/>
      <c r="RQK162" s="4"/>
      <c r="RQL162" s="4"/>
      <c r="RQM162" s="4"/>
      <c r="RQN162" s="4"/>
      <c r="RQO162" s="4"/>
      <c r="RQP162" s="4"/>
      <c r="RQQ162" s="4"/>
      <c r="RQR162" s="4"/>
      <c r="RQS162" s="4"/>
      <c r="RQT162" s="4"/>
      <c r="RQU162" s="4"/>
      <c r="RQV162" s="4"/>
      <c r="RQW162" s="4"/>
      <c r="RQX162" s="4"/>
      <c r="RQY162" s="4"/>
      <c r="RQZ162" s="4"/>
      <c r="RRA162" s="4"/>
      <c r="RRB162" s="4"/>
      <c r="RRC162" s="4"/>
      <c r="RRD162" s="4"/>
      <c r="RRE162" s="4"/>
      <c r="RRF162" s="4"/>
      <c r="RRG162" s="4"/>
      <c r="RRH162" s="4"/>
      <c r="RRI162" s="4"/>
      <c r="RRJ162" s="4"/>
      <c r="RRK162" s="4"/>
      <c r="RRL162" s="4"/>
      <c r="RRM162" s="4"/>
      <c r="RRN162" s="4"/>
      <c r="RRO162" s="4"/>
      <c r="RRP162" s="4"/>
      <c r="RRQ162" s="4"/>
      <c r="RRR162" s="4"/>
      <c r="RRS162" s="4"/>
      <c r="RRT162" s="4"/>
      <c r="RRU162" s="4"/>
      <c r="RRV162" s="4"/>
      <c r="RRW162" s="4"/>
      <c r="RRX162" s="4"/>
      <c r="RRY162" s="4"/>
      <c r="RRZ162" s="4"/>
      <c r="RSA162" s="4"/>
      <c r="RSB162" s="4"/>
      <c r="RSC162" s="4"/>
      <c r="RSD162" s="4"/>
      <c r="RSE162" s="4"/>
      <c r="RSF162" s="4"/>
      <c r="RSG162" s="4"/>
      <c r="RSH162" s="4"/>
      <c r="RSI162" s="4"/>
      <c r="RSJ162" s="4"/>
      <c r="RSK162" s="4"/>
      <c r="RSL162" s="4"/>
      <c r="RSM162" s="4"/>
      <c r="RSN162" s="4"/>
      <c r="RSO162" s="4"/>
      <c r="RSP162" s="4"/>
      <c r="RSQ162" s="4"/>
      <c r="RSR162" s="4"/>
      <c r="RSS162" s="4"/>
      <c r="RST162" s="4"/>
      <c r="RSU162" s="4"/>
      <c r="RSV162" s="4"/>
      <c r="RSW162" s="4"/>
      <c r="RSX162" s="4"/>
      <c r="RSY162" s="4"/>
      <c r="RSZ162" s="4"/>
      <c r="RTA162" s="4"/>
      <c r="RTB162" s="4"/>
      <c r="RTC162" s="4"/>
      <c r="RTD162" s="4"/>
      <c r="RTE162" s="4"/>
      <c r="RTF162" s="4"/>
      <c r="RTG162" s="4"/>
      <c r="RTH162" s="4"/>
      <c r="RTI162" s="4"/>
      <c r="RTJ162" s="4"/>
      <c r="RTK162" s="4"/>
      <c r="RTL162" s="4"/>
      <c r="RTM162" s="4"/>
      <c r="RTN162" s="4"/>
      <c r="RTO162" s="4"/>
      <c r="RTP162" s="4"/>
      <c r="RTQ162" s="4"/>
      <c r="RTR162" s="4"/>
      <c r="RTS162" s="4"/>
      <c r="RTT162" s="4"/>
      <c r="RTU162" s="4"/>
      <c r="RTV162" s="4"/>
      <c r="RTW162" s="4"/>
      <c r="RTX162" s="4"/>
      <c r="RTY162" s="4"/>
      <c r="RTZ162" s="4"/>
      <c r="RUA162" s="4"/>
      <c r="RUB162" s="4"/>
      <c r="RUC162" s="4"/>
      <c r="RUD162" s="4"/>
      <c r="RUE162" s="4"/>
      <c r="RUF162" s="4"/>
      <c r="RUG162" s="4"/>
      <c r="RUH162" s="4"/>
      <c r="RUI162" s="4"/>
      <c r="RUJ162" s="4"/>
      <c r="RUK162" s="4"/>
      <c r="RUL162" s="4"/>
      <c r="RUM162" s="4"/>
      <c r="RUN162" s="4"/>
      <c r="RUO162" s="4"/>
      <c r="RUP162" s="4"/>
      <c r="RUQ162" s="4"/>
      <c r="RUR162" s="4"/>
      <c r="RUS162" s="4"/>
      <c r="RUT162" s="4"/>
      <c r="RUU162" s="4"/>
      <c r="RUV162" s="4"/>
      <c r="RUW162" s="4"/>
      <c r="RUX162" s="4"/>
      <c r="RUY162" s="4"/>
      <c r="RUZ162" s="4"/>
      <c r="RVA162" s="4"/>
      <c r="RVB162" s="4"/>
      <c r="RVC162" s="4"/>
      <c r="RVD162" s="4"/>
      <c r="RVE162" s="4"/>
      <c r="RVF162" s="4"/>
      <c r="RVG162" s="4"/>
      <c r="RVH162" s="4"/>
      <c r="RVI162" s="4"/>
      <c r="RVJ162" s="4"/>
      <c r="RVK162" s="4"/>
      <c r="RVL162" s="4"/>
      <c r="RVM162" s="4"/>
      <c r="RVN162" s="4"/>
      <c r="RVO162" s="4"/>
      <c r="RVP162" s="4"/>
      <c r="RVQ162" s="4"/>
      <c r="RVR162" s="4"/>
      <c r="RVS162" s="4"/>
      <c r="RVT162" s="4"/>
      <c r="RVU162" s="4"/>
      <c r="RVV162" s="4"/>
      <c r="RVW162" s="4"/>
      <c r="RVX162" s="4"/>
      <c r="RVY162" s="4"/>
      <c r="RVZ162" s="4"/>
      <c r="RWA162" s="4"/>
      <c r="RWB162" s="4"/>
      <c r="RWC162" s="4"/>
      <c r="RWD162" s="4"/>
      <c r="RWE162" s="4"/>
      <c r="RWF162" s="4"/>
      <c r="RWG162" s="4"/>
      <c r="RWH162" s="4"/>
      <c r="RWI162" s="4"/>
      <c r="RWJ162" s="4"/>
      <c r="RWK162" s="4"/>
      <c r="RWL162" s="4"/>
      <c r="RWM162" s="4"/>
      <c r="RWN162" s="4"/>
      <c r="RWO162" s="4"/>
      <c r="RWP162" s="4"/>
      <c r="RWQ162" s="4"/>
      <c r="RWR162" s="4"/>
      <c r="RWS162" s="4"/>
      <c r="RWT162" s="4"/>
      <c r="RWU162" s="4"/>
      <c r="RWV162" s="4"/>
      <c r="RWW162" s="4"/>
      <c r="RWX162" s="4"/>
      <c r="RWY162" s="4"/>
      <c r="RWZ162" s="4"/>
      <c r="RXA162" s="4"/>
      <c r="RXB162" s="4"/>
      <c r="RXC162" s="4"/>
      <c r="RXD162" s="4"/>
      <c r="RXE162" s="4"/>
      <c r="RXF162" s="4"/>
      <c r="RXG162" s="4"/>
      <c r="RXH162" s="4"/>
      <c r="RXI162" s="4"/>
      <c r="RXJ162" s="4"/>
      <c r="RXK162" s="4"/>
      <c r="RXL162" s="4"/>
      <c r="RXM162" s="4"/>
      <c r="RXN162" s="4"/>
      <c r="RXO162" s="4"/>
      <c r="RXP162" s="4"/>
      <c r="RXQ162" s="4"/>
      <c r="RXR162" s="4"/>
      <c r="RXS162" s="4"/>
      <c r="RXT162" s="4"/>
      <c r="RXU162" s="4"/>
      <c r="RXV162" s="4"/>
      <c r="RXW162" s="4"/>
      <c r="RXX162" s="4"/>
      <c r="RXY162" s="4"/>
      <c r="RXZ162" s="4"/>
      <c r="RYA162" s="4"/>
      <c r="RYB162" s="4"/>
      <c r="RYC162" s="4"/>
      <c r="RYD162" s="4"/>
      <c r="RYE162" s="4"/>
      <c r="RYF162" s="4"/>
      <c r="RYG162" s="4"/>
      <c r="RYH162" s="4"/>
      <c r="RYI162" s="4"/>
      <c r="RYJ162" s="4"/>
      <c r="RYK162" s="4"/>
      <c r="RYL162" s="4"/>
      <c r="RYM162" s="4"/>
      <c r="RYN162" s="4"/>
      <c r="RYO162" s="4"/>
      <c r="RYP162" s="4"/>
      <c r="RYQ162" s="4"/>
      <c r="RYR162" s="4"/>
      <c r="RYS162" s="4"/>
      <c r="RYT162" s="4"/>
      <c r="RYU162" s="4"/>
      <c r="RYV162" s="4"/>
      <c r="RYW162" s="4"/>
      <c r="RYX162" s="4"/>
      <c r="RYY162" s="4"/>
      <c r="RYZ162" s="4"/>
      <c r="RZA162" s="4"/>
      <c r="RZB162" s="4"/>
      <c r="RZC162" s="4"/>
      <c r="RZD162" s="4"/>
      <c r="RZE162" s="4"/>
      <c r="RZF162" s="4"/>
      <c r="RZG162" s="4"/>
      <c r="RZH162" s="4"/>
      <c r="RZI162" s="4"/>
      <c r="RZJ162" s="4"/>
      <c r="RZK162" s="4"/>
      <c r="RZL162" s="4"/>
      <c r="RZM162" s="4"/>
      <c r="RZN162" s="4"/>
      <c r="RZO162" s="4"/>
      <c r="RZP162" s="4"/>
      <c r="RZQ162" s="4"/>
      <c r="RZR162" s="4"/>
      <c r="RZS162" s="4"/>
      <c r="RZT162" s="4"/>
      <c r="RZU162" s="4"/>
      <c r="RZV162" s="4"/>
      <c r="RZW162" s="4"/>
      <c r="RZX162" s="4"/>
      <c r="RZY162" s="4"/>
      <c r="RZZ162" s="4"/>
      <c r="SAA162" s="4"/>
      <c r="SAB162" s="4"/>
      <c r="SAC162" s="4"/>
      <c r="SAD162" s="4"/>
      <c r="SAE162" s="4"/>
      <c r="SAF162" s="4"/>
      <c r="SAG162" s="4"/>
      <c r="SAH162" s="4"/>
      <c r="SAI162" s="4"/>
      <c r="SAJ162" s="4"/>
      <c r="SAK162" s="4"/>
      <c r="SAL162" s="4"/>
      <c r="SAM162" s="4"/>
      <c r="SAN162" s="4"/>
      <c r="SAO162" s="4"/>
      <c r="SAP162" s="4"/>
      <c r="SAQ162" s="4"/>
      <c r="SAR162" s="4"/>
      <c r="SAS162" s="4"/>
      <c r="SAT162" s="4"/>
      <c r="SAU162" s="4"/>
      <c r="SAV162" s="4"/>
      <c r="SAW162" s="4"/>
      <c r="SAX162" s="4"/>
      <c r="SAY162" s="4"/>
      <c r="SAZ162" s="4"/>
      <c r="SBA162" s="4"/>
      <c r="SBB162" s="4"/>
      <c r="SBC162" s="4"/>
      <c r="SBD162" s="4"/>
      <c r="SBE162" s="4"/>
      <c r="SBF162" s="4"/>
      <c r="SBG162" s="4"/>
      <c r="SBH162" s="4"/>
      <c r="SBI162" s="4"/>
      <c r="SBJ162" s="4"/>
      <c r="SBK162" s="4"/>
      <c r="SBL162" s="4"/>
      <c r="SBM162" s="4"/>
      <c r="SBN162" s="4"/>
      <c r="SBO162" s="4"/>
      <c r="SBP162" s="4"/>
      <c r="SBQ162" s="4"/>
      <c r="SBR162" s="4"/>
      <c r="SBS162" s="4"/>
      <c r="SBT162" s="4"/>
      <c r="SBU162" s="4"/>
      <c r="SBV162" s="4"/>
      <c r="SBW162" s="4"/>
      <c r="SBX162" s="4"/>
      <c r="SBY162" s="4"/>
      <c r="SBZ162" s="4"/>
      <c r="SCA162" s="4"/>
      <c r="SCB162" s="4"/>
      <c r="SCC162" s="4"/>
      <c r="SCD162" s="4"/>
      <c r="SCE162" s="4"/>
      <c r="SCF162" s="4"/>
      <c r="SCG162" s="4"/>
      <c r="SCH162" s="4"/>
      <c r="SCI162" s="4"/>
      <c r="SCJ162" s="4"/>
      <c r="SCK162" s="4"/>
      <c r="SCL162" s="4"/>
      <c r="SCM162" s="4"/>
      <c r="SCN162" s="4"/>
      <c r="SCO162" s="4"/>
      <c r="SCP162" s="4"/>
      <c r="SCQ162" s="4"/>
      <c r="SCR162" s="4"/>
      <c r="SCS162" s="4"/>
      <c r="SCT162" s="4"/>
      <c r="SCU162" s="4"/>
      <c r="SCV162" s="4"/>
      <c r="SCW162" s="4"/>
      <c r="SCX162" s="4"/>
      <c r="SCY162" s="4"/>
      <c r="SCZ162" s="4"/>
      <c r="SDA162" s="4"/>
      <c r="SDB162" s="4"/>
      <c r="SDC162" s="4"/>
      <c r="SDD162" s="4"/>
      <c r="SDE162" s="4"/>
      <c r="SDF162" s="4"/>
      <c r="SDG162" s="4"/>
      <c r="SDH162" s="4"/>
      <c r="SDI162" s="4"/>
      <c r="SDJ162" s="4"/>
      <c r="SDK162" s="4"/>
      <c r="SDL162" s="4"/>
      <c r="SDM162" s="4"/>
      <c r="SDN162" s="4"/>
      <c r="SDO162" s="4"/>
      <c r="SDP162" s="4"/>
      <c r="SDQ162" s="4"/>
      <c r="SDR162" s="4"/>
      <c r="SDS162" s="4"/>
      <c r="SDT162" s="4"/>
      <c r="SDU162" s="4"/>
      <c r="SDV162" s="4"/>
      <c r="SDW162" s="4"/>
      <c r="SDX162" s="4"/>
      <c r="SDY162" s="4"/>
      <c r="SDZ162" s="4"/>
      <c r="SEA162" s="4"/>
      <c r="SEB162" s="4"/>
      <c r="SEC162" s="4"/>
      <c r="SED162" s="4"/>
      <c r="SEE162" s="4"/>
      <c r="SEF162" s="4"/>
      <c r="SEG162" s="4"/>
      <c r="SEH162" s="4"/>
      <c r="SEI162" s="4"/>
      <c r="SEJ162" s="4"/>
      <c r="SEK162" s="4"/>
      <c r="SEL162" s="4"/>
      <c r="SEM162" s="4"/>
      <c r="SEN162" s="4"/>
      <c r="SEO162" s="4"/>
      <c r="SEP162" s="4"/>
      <c r="SEQ162" s="4"/>
      <c r="SER162" s="4"/>
      <c r="SES162" s="4"/>
      <c r="SET162" s="4"/>
      <c r="SEU162" s="4"/>
      <c r="SEV162" s="4"/>
      <c r="SEW162" s="4"/>
      <c r="SEX162" s="4"/>
      <c r="SEY162" s="4"/>
      <c r="SEZ162" s="4"/>
      <c r="SFA162" s="4"/>
      <c r="SFB162" s="4"/>
      <c r="SFC162" s="4"/>
      <c r="SFD162" s="4"/>
      <c r="SFE162" s="4"/>
      <c r="SFF162" s="4"/>
      <c r="SFG162" s="4"/>
      <c r="SFH162" s="4"/>
      <c r="SFI162" s="4"/>
      <c r="SFJ162" s="4"/>
      <c r="SFK162" s="4"/>
      <c r="SFL162" s="4"/>
      <c r="SFM162" s="4"/>
      <c r="SFN162" s="4"/>
      <c r="SFO162" s="4"/>
      <c r="SFP162" s="4"/>
      <c r="SFQ162" s="4"/>
      <c r="SFR162" s="4"/>
      <c r="SFS162" s="4"/>
      <c r="SFT162" s="4"/>
      <c r="SFU162" s="4"/>
      <c r="SFV162" s="4"/>
      <c r="SFW162" s="4"/>
      <c r="SFX162" s="4"/>
      <c r="SFY162" s="4"/>
      <c r="SFZ162" s="4"/>
      <c r="SGA162" s="4"/>
      <c r="SGB162" s="4"/>
      <c r="SGC162" s="4"/>
      <c r="SGD162" s="4"/>
      <c r="SGE162" s="4"/>
      <c r="SGF162" s="4"/>
      <c r="SGG162" s="4"/>
      <c r="SGH162" s="4"/>
      <c r="SGI162" s="4"/>
      <c r="SGJ162" s="4"/>
      <c r="SGK162" s="4"/>
      <c r="SGL162" s="4"/>
      <c r="SGM162" s="4"/>
      <c r="SGN162" s="4"/>
      <c r="SGO162" s="4"/>
      <c r="SGP162" s="4"/>
      <c r="SGQ162" s="4"/>
      <c r="SGR162" s="4"/>
      <c r="SGS162" s="4"/>
      <c r="SGT162" s="4"/>
      <c r="SGU162" s="4"/>
      <c r="SGV162" s="4"/>
      <c r="SGW162" s="4"/>
      <c r="SGX162" s="4"/>
      <c r="SGY162" s="4"/>
      <c r="SGZ162" s="4"/>
      <c r="SHA162" s="4"/>
      <c r="SHB162" s="4"/>
      <c r="SHC162" s="4"/>
      <c r="SHD162" s="4"/>
      <c r="SHE162" s="4"/>
      <c r="SHF162" s="4"/>
      <c r="SHG162" s="4"/>
      <c r="SHH162" s="4"/>
      <c r="SHI162" s="4"/>
      <c r="SHJ162" s="4"/>
      <c r="SHK162" s="4"/>
      <c r="SHL162" s="4"/>
      <c r="SHM162" s="4"/>
      <c r="SHN162" s="4"/>
      <c r="SHO162" s="4"/>
      <c r="SHP162" s="4"/>
      <c r="SHQ162" s="4"/>
      <c r="SHR162" s="4"/>
      <c r="SHS162" s="4"/>
      <c r="SHT162" s="4"/>
      <c r="SHU162" s="4"/>
      <c r="SHV162" s="4"/>
      <c r="SHW162" s="4"/>
      <c r="SHX162" s="4"/>
      <c r="SHY162" s="4"/>
      <c r="SHZ162" s="4"/>
      <c r="SIA162" s="4"/>
      <c r="SIB162" s="4"/>
      <c r="SIC162" s="4"/>
      <c r="SID162" s="4"/>
      <c r="SIE162" s="4"/>
      <c r="SIF162" s="4"/>
      <c r="SIG162" s="4"/>
      <c r="SIH162" s="4"/>
      <c r="SII162" s="4"/>
      <c r="SIJ162" s="4"/>
      <c r="SIK162" s="4"/>
      <c r="SIL162" s="4"/>
      <c r="SIM162" s="4"/>
      <c r="SIN162" s="4"/>
      <c r="SIO162" s="4"/>
      <c r="SIP162" s="4"/>
      <c r="SIQ162" s="4"/>
      <c r="SIR162" s="4"/>
      <c r="SIS162" s="4"/>
      <c r="SIT162" s="4"/>
      <c r="SIU162" s="4"/>
      <c r="SIV162" s="4"/>
      <c r="SIW162" s="4"/>
      <c r="SIX162" s="4"/>
      <c r="SIY162" s="4"/>
      <c r="SIZ162" s="4"/>
      <c r="SJA162" s="4"/>
      <c r="SJB162" s="4"/>
      <c r="SJC162" s="4"/>
      <c r="SJD162" s="4"/>
      <c r="SJE162" s="4"/>
      <c r="SJF162" s="4"/>
      <c r="SJG162" s="4"/>
      <c r="SJH162" s="4"/>
      <c r="SJI162" s="4"/>
      <c r="SJJ162" s="4"/>
      <c r="SJK162" s="4"/>
      <c r="SJL162" s="4"/>
      <c r="SJM162" s="4"/>
      <c r="SJN162" s="4"/>
      <c r="SJO162" s="4"/>
      <c r="SJP162" s="4"/>
      <c r="SJQ162" s="4"/>
      <c r="SJR162" s="4"/>
      <c r="SJS162" s="4"/>
      <c r="SJT162" s="4"/>
      <c r="SJU162" s="4"/>
      <c r="SJV162" s="4"/>
      <c r="SJW162" s="4"/>
      <c r="SJX162" s="4"/>
      <c r="SJY162" s="4"/>
      <c r="SJZ162" s="4"/>
      <c r="SKA162" s="4"/>
      <c r="SKB162" s="4"/>
      <c r="SKC162" s="4"/>
      <c r="SKD162" s="4"/>
      <c r="SKE162" s="4"/>
      <c r="SKF162" s="4"/>
      <c r="SKG162" s="4"/>
      <c r="SKH162" s="4"/>
      <c r="SKI162" s="4"/>
      <c r="SKJ162" s="4"/>
      <c r="SKK162" s="4"/>
      <c r="SKL162" s="4"/>
      <c r="SKM162" s="4"/>
      <c r="SKN162" s="4"/>
      <c r="SKO162" s="4"/>
      <c r="SKP162" s="4"/>
      <c r="SKQ162" s="4"/>
      <c r="SKR162" s="4"/>
      <c r="SKS162" s="4"/>
      <c r="SKT162" s="4"/>
      <c r="SKU162" s="4"/>
      <c r="SKV162" s="4"/>
      <c r="SKW162" s="4"/>
      <c r="SKX162" s="4"/>
      <c r="SKY162" s="4"/>
      <c r="SKZ162" s="4"/>
      <c r="SLA162" s="4"/>
      <c r="SLB162" s="4"/>
      <c r="SLC162" s="4"/>
      <c r="SLD162" s="4"/>
      <c r="SLE162" s="4"/>
      <c r="SLF162" s="4"/>
      <c r="SLG162" s="4"/>
      <c r="SLH162" s="4"/>
      <c r="SLI162" s="4"/>
      <c r="SLJ162" s="4"/>
      <c r="SLK162" s="4"/>
      <c r="SLL162" s="4"/>
      <c r="SLM162" s="4"/>
      <c r="SLN162" s="4"/>
      <c r="SLO162" s="4"/>
      <c r="SLP162" s="4"/>
      <c r="SLQ162" s="4"/>
      <c r="SLR162" s="4"/>
      <c r="SLS162" s="4"/>
      <c r="SLT162" s="4"/>
      <c r="SLU162" s="4"/>
      <c r="SLV162" s="4"/>
      <c r="SLW162" s="4"/>
      <c r="SLX162" s="4"/>
      <c r="SLY162" s="4"/>
      <c r="SLZ162" s="4"/>
      <c r="SMA162" s="4"/>
      <c r="SMB162" s="4"/>
      <c r="SMC162" s="4"/>
      <c r="SMD162" s="4"/>
      <c r="SME162" s="4"/>
      <c r="SMF162" s="4"/>
      <c r="SMG162" s="4"/>
      <c r="SMH162" s="4"/>
      <c r="SMI162" s="4"/>
      <c r="SMJ162" s="4"/>
      <c r="SMK162" s="4"/>
      <c r="SML162" s="4"/>
      <c r="SMM162" s="4"/>
      <c r="SMN162" s="4"/>
      <c r="SMO162" s="4"/>
      <c r="SMP162" s="4"/>
      <c r="SMQ162" s="4"/>
      <c r="SMR162" s="4"/>
      <c r="SMS162" s="4"/>
      <c r="SMT162" s="4"/>
      <c r="SMU162" s="4"/>
      <c r="SMV162" s="4"/>
      <c r="SMW162" s="4"/>
      <c r="SMX162" s="4"/>
      <c r="SMY162" s="4"/>
      <c r="SMZ162" s="4"/>
      <c r="SNA162" s="4"/>
      <c r="SNB162" s="4"/>
      <c r="SNC162" s="4"/>
      <c r="SND162" s="4"/>
      <c r="SNE162" s="4"/>
      <c r="SNF162" s="4"/>
      <c r="SNG162" s="4"/>
      <c r="SNH162" s="4"/>
      <c r="SNI162" s="4"/>
      <c r="SNJ162" s="4"/>
      <c r="SNK162" s="4"/>
      <c r="SNL162" s="4"/>
      <c r="SNM162" s="4"/>
      <c r="SNN162" s="4"/>
      <c r="SNO162" s="4"/>
      <c r="SNP162" s="4"/>
      <c r="SNQ162" s="4"/>
      <c r="SNR162" s="4"/>
      <c r="SNS162" s="4"/>
      <c r="SNT162" s="4"/>
      <c r="SNU162" s="4"/>
      <c r="SNV162" s="4"/>
      <c r="SNW162" s="4"/>
      <c r="SNX162" s="4"/>
      <c r="SNY162" s="4"/>
      <c r="SNZ162" s="4"/>
      <c r="SOA162" s="4"/>
      <c r="SOB162" s="4"/>
      <c r="SOC162" s="4"/>
      <c r="SOD162" s="4"/>
      <c r="SOE162" s="4"/>
      <c r="SOF162" s="4"/>
      <c r="SOG162" s="4"/>
      <c r="SOH162" s="4"/>
      <c r="SOI162" s="4"/>
      <c r="SOJ162" s="4"/>
      <c r="SOK162" s="4"/>
      <c r="SOL162" s="4"/>
      <c r="SOM162" s="4"/>
      <c r="SON162" s="4"/>
      <c r="SOO162" s="4"/>
      <c r="SOP162" s="4"/>
      <c r="SOQ162" s="4"/>
      <c r="SOR162" s="4"/>
      <c r="SOS162" s="4"/>
      <c r="SOT162" s="4"/>
      <c r="SOU162" s="4"/>
      <c r="SOV162" s="4"/>
      <c r="SOW162" s="4"/>
      <c r="SOX162" s="4"/>
      <c r="SOY162" s="4"/>
      <c r="SOZ162" s="4"/>
      <c r="SPA162" s="4"/>
      <c r="SPB162" s="4"/>
      <c r="SPC162" s="4"/>
      <c r="SPD162" s="4"/>
      <c r="SPE162" s="4"/>
      <c r="SPF162" s="4"/>
      <c r="SPG162" s="4"/>
      <c r="SPH162" s="4"/>
      <c r="SPI162" s="4"/>
      <c r="SPJ162" s="4"/>
      <c r="SPK162" s="4"/>
      <c r="SPL162" s="4"/>
      <c r="SPM162" s="4"/>
      <c r="SPN162" s="4"/>
      <c r="SPO162" s="4"/>
      <c r="SPP162" s="4"/>
      <c r="SPQ162" s="4"/>
      <c r="SPR162" s="4"/>
      <c r="SPS162" s="4"/>
      <c r="SPT162" s="4"/>
      <c r="SPU162" s="4"/>
      <c r="SPV162" s="4"/>
      <c r="SPW162" s="4"/>
      <c r="SPX162" s="4"/>
      <c r="SPY162" s="4"/>
      <c r="SPZ162" s="4"/>
      <c r="SQA162" s="4"/>
      <c r="SQB162" s="4"/>
      <c r="SQC162" s="4"/>
      <c r="SQD162" s="4"/>
      <c r="SQE162" s="4"/>
      <c r="SQF162" s="4"/>
      <c r="SQG162" s="4"/>
      <c r="SQH162" s="4"/>
      <c r="SQI162" s="4"/>
      <c r="SQJ162" s="4"/>
      <c r="SQK162" s="4"/>
      <c r="SQL162" s="4"/>
      <c r="SQM162" s="4"/>
      <c r="SQN162" s="4"/>
      <c r="SQO162" s="4"/>
      <c r="SQP162" s="4"/>
      <c r="SQQ162" s="4"/>
      <c r="SQR162" s="4"/>
      <c r="SQS162" s="4"/>
      <c r="SQT162" s="4"/>
      <c r="SQU162" s="4"/>
      <c r="SQV162" s="4"/>
      <c r="SQW162" s="4"/>
      <c r="SQX162" s="4"/>
      <c r="SQY162" s="4"/>
      <c r="SQZ162" s="4"/>
      <c r="SRA162" s="4"/>
      <c r="SRB162" s="4"/>
      <c r="SRC162" s="4"/>
      <c r="SRD162" s="4"/>
      <c r="SRE162" s="4"/>
      <c r="SRF162" s="4"/>
      <c r="SRG162" s="4"/>
      <c r="SRH162" s="4"/>
      <c r="SRI162" s="4"/>
      <c r="SRJ162" s="4"/>
      <c r="SRK162" s="4"/>
      <c r="SRL162" s="4"/>
      <c r="SRM162" s="4"/>
      <c r="SRN162" s="4"/>
      <c r="SRO162" s="4"/>
      <c r="SRP162" s="4"/>
      <c r="SRQ162" s="4"/>
      <c r="SRR162" s="4"/>
      <c r="SRS162" s="4"/>
      <c r="SRT162" s="4"/>
      <c r="SRU162" s="4"/>
      <c r="SRV162" s="4"/>
      <c r="SRW162" s="4"/>
      <c r="SRX162" s="4"/>
      <c r="SRY162" s="4"/>
      <c r="SRZ162" s="4"/>
      <c r="SSA162" s="4"/>
      <c r="SSB162" s="4"/>
      <c r="SSC162" s="4"/>
      <c r="SSD162" s="4"/>
      <c r="SSE162" s="4"/>
      <c r="SSF162" s="4"/>
      <c r="SSG162" s="4"/>
      <c r="SSH162" s="4"/>
      <c r="SSI162" s="4"/>
      <c r="SSJ162" s="4"/>
      <c r="SSK162" s="4"/>
      <c r="SSL162" s="4"/>
      <c r="SSM162" s="4"/>
      <c r="SSN162" s="4"/>
      <c r="SSO162" s="4"/>
      <c r="SSP162" s="4"/>
      <c r="SSQ162" s="4"/>
      <c r="SSR162" s="4"/>
      <c r="SSS162" s="4"/>
      <c r="SST162" s="4"/>
      <c r="SSU162" s="4"/>
      <c r="SSV162" s="4"/>
      <c r="SSW162" s="4"/>
      <c r="SSX162" s="4"/>
      <c r="SSY162" s="4"/>
      <c r="SSZ162" s="4"/>
      <c r="STA162" s="4"/>
      <c r="STB162" s="4"/>
      <c r="STC162" s="4"/>
      <c r="STD162" s="4"/>
      <c r="STE162" s="4"/>
      <c r="STF162" s="4"/>
      <c r="STG162" s="4"/>
      <c r="STH162" s="4"/>
      <c r="STI162" s="4"/>
      <c r="STJ162" s="4"/>
      <c r="STK162" s="4"/>
      <c r="STL162" s="4"/>
      <c r="STM162" s="4"/>
      <c r="STN162" s="4"/>
      <c r="STO162" s="4"/>
      <c r="STP162" s="4"/>
      <c r="STQ162" s="4"/>
      <c r="STR162" s="4"/>
      <c r="STS162" s="4"/>
      <c r="STT162" s="4"/>
      <c r="STU162" s="4"/>
      <c r="STV162" s="4"/>
      <c r="STW162" s="4"/>
      <c r="STX162" s="4"/>
      <c r="STY162" s="4"/>
      <c r="STZ162" s="4"/>
      <c r="SUA162" s="4"/>
      <c r="SUB162" s="4"/>
      <c r="SUC162" s="4"/>
      <c r="SUD162" s="4"/>
      <c r="SUE162" s="4"/>
      <c r="SUF162" s="4"/>
      <c r="SUG162" s="4"/>
      <c r="SUH162" s="4"/>
      <c r="SUI162" s="4"/>
      <c r="SUJ162" s="4"/>
      <c r="SUK162" s="4"/>
      <c r="SUL162" s="4"/>
      <c r="SUM162" s="4"/>
      <c r="SUN162" s="4"/>
      <c r="SUO162" s="4"/>
      <c r="SUP162" s="4"/>
      <c r="SUQ162" s="4"/>
      <c r="SUR162" s="4"/>
      <c r="SUS162" s="4"/>
      <c r="SUT162" s="4"/>
      <c r="SUU162" s="4"/>
      <c r="SUV162" s="4"/>
      <c r="SUW162" s="4"/>
      <c r="SUX162" s="4"/>
      <c r="SUY162" s="4"/>
      <c r="SUZ162" s="4"/>
      <c r="SVA162" s="4"/>
      <c r="SVB162" s="4"/>
      <c r="SVC162" s="4"/>
      <c r="SVD162" s="4"/>
      <c r="SVE162" s="4"/>
      <c r="SVF162" s="4"/>
      <c r="SVG162" s="4"/>
      <c r="SVH162" s="4"/>
      <c r="SVI162" s="4"/>
      <c r="SVJ162" s="4"/>
      <c r="SVK162" s="4"/>
      <c r="SVL162" s="4"/>
      <c r="SVM162" s="4"/>
      <c r="SVN162" s="4"/>
      <c r="SVO162" s="4"/>
      <c r="SVP162" s="4"/>
      <c r="SVQ162" s="4"/>
      <c r="SVR162" s="4"/>
      <c r="SVS162" s="4"/>
      <c r="SVT162" s="4"/>
      <c r="SVU162" s="4"/>
      <c r="SVV162" s="4"/>
      <c r="SVW162" s="4"/>
      <c r="SVX162" s="4"/>
      <c r="SVY162" s="4"/>
      <c r="SVZ162" s="4"/>
      <c r="SWA162" s="4"/>
      <c r="SWB162" s="4"/>
      <c r="SWC162" s="4"/>
      <c r="SWD162" s="4"/>
      <c r="SWE162" s="4"/>
      <c r="SWF162" s="4"/>
      <c r="SWG162" s="4"/>
      <c r="SWH162" s="4"/>
      <c r="SWI162" s="4"/>
      <c r="SWJ162" s="4"/>
      <c r="SWK162" s="4"/>
      <c r="SWL162" s="4"/>
      <c r="SWM162" s="4"/>
      <c r="SWN162" s="4"/>
      <c r="SWO162" s="4"/>
      <c r="SWP162" s="4"/>
      <c r="SWQ162" s="4"/>
      <c r="SWR162" s="4"/>
      <c r="SWS162" s="4"/>
      <c r="SWT162" s="4"/>
      <c r="SWU162" s="4"/>
      <c r="SWV162" s="4"/>
      <c r="SWW162" s="4"/>
      <c r="SWX162" s="4"/>
      <c r="SWY162" s="4"/>
      <c r="SWZ162" s="4"/>
      <c r="SXA162" s="4"/>
      <c r="SXB162" s="4"/>
      <c r="SXC162" s="4"/>
      <c r="SXD162" s="4"/>
      <c r="SXE162" s="4"/>
      <c r="SXF162" s="4"/>
      <c r="SXG162" s="4"/>
      <c r="SXH162" s="4"/>
      <c r="SXI162" s="4"/>
      <c r="SXJ162" s="4"/>
      <c r="SXK162" s="4"/>
      <c r="SXL162" s="4"/>
      <c r="SXM162" s="4"/>
      <c r="SXN162" s="4"/>
      <c r="SXO162" s="4"/>
      <c r="SXP162" s="4"/>
      <c r="SXQ162" s="4"/>
      <c r="SXR162" s="4"/>
      <c r="SXS162" s="4"/>
      <c r="SXT162" s="4"/>
      <c r="SXU162" s="4"/>
      <c r="SXV162" s="4"/>
      <c r="SXW162" s="4"/>
      <c r="SXX162" s="4"/>
      <c r="SXY162" s="4"/>
      <c r="SXZ162" s="4"/>
      <c r="SYA162" s="4"/>
      <c r="SYB162" s="4"/>
      <c r="SYC162" s="4"/>
      <c r="SYD162" s="4"/>
      <c r="SYE162" s="4"/>
      <c r="SYF162" s="4"/>
      <c r="SYG162" s="4"/>
      <c r="SYH162" s="4"/>
      <c r="SYI162" s="4"/>
      <c r="SYJ162" s="4"/>
      <c r="SYK162" s="4"/>
      <c r="SYL162" s="4"/>
      <c r="SYM162" s="4"/>
      <c r="SYN162" s="4"/>
      <c r="SYO162" s="4"/>
      <c r="SYP162" s="4"/>
      <c r="SYQ162" s="4"/>
      <c r="SYR162" s="4"/>
      <c r="SYS162" s="4"/>
      <c r="SYT162" s="4"/>
      <c r="SYU162" s="4"/>
      <c r="SYV162" s="4"/>
      <c r="SYW162" s="4"/>
      <c r="SYX162" s="4"/>
      <c r="SYY162" s="4"/>
      <c r="SYZ162" s="4"/>
      <c r="SZA162" s="4"/>
      <c r="SZB162" s="4"/>
      <c r="SZC162" s="4"/>
      <c r="SZD162" s="4"/>
      <c r="SZE162" s="4"/>
      <c r="SZF162" s="4"/>
      <c r="SZG162" s="4"/>
      <c r="SZH162" s="4"/>
      <c r="SZI162" s="4"/>
      <c r="SZJ162" s="4"/>
      <c r="SZK162" s="4"/>
      <c r="SZL162" s="4"/>
      <c r="SZM162" s="4"/>
      <c r="SZN162" s="4"/>
      <c r="SZO162" s="4"/>
      <c r="SZP162" s="4"/>
      <c r="SZQ162" s="4"/>
      <c r="SZR162" s="4"/>
      <c r="SZS162" s="4"/>
      <c r="SZT162" s="4"/>
      <c r="SZU162" s="4"/>
      <c r="SZV162" s="4"/>
      <c r="SZW162" s="4"/>
      <c r="SZX162" s="4"/>
      <c r="SZY162" s="4"/>
      <c r="SZZ162" s="4"/>
      <c r="TAA162" s="4"/>
      <c r="TAB162" s="4"/>
      <c r="TAC162" s="4"/>
      <c r="TAD162" s="4"/>
      <c r="TAE162" s="4"/>
      <c r="TAF162" s="4"/>
      <c r="TAG162" s="4"/>
      <c r="TAH162" s="4"/>
      <c r="TAI162" s="4"/>
      <c r="TAJ162" s="4"/>
      <c r="TAK162" s="4"/>
      <c r="TAL162" s="4"/>
      <c r="TAM162" s="4"/>
      <c r="TAN162" s="4"/>
      <c r="TAO162" s="4"/>
      <c r="TAP162" s="4"/>
      <c r="TAQ162" s="4"/>
      <c r="TAR162" s="4"/>
      <c r="TAS162" s="4"/>
      <c r="TAT162" s="4"/>
      <c r="TAU162" s="4"/>
      <c r="TAV162" s="4"/>
      <c r="TAW162" s="4"/>
      <c r="TAX162" s="4"/>
      <c r="TAY162" s="4"/>
      <c r="TAZ162" s="4"/>
      <c r="TBA162" s="4"/>
      <c r="TBB162" s="4"/>
      <c r="TBC162" s="4"/>
      <c r="TBD162" s="4"/>
      <c r="TBE162" s="4"/>
      <c r="TBF162" s="4"/>
      <c r="TBG162" s="4"/>
      <c r="TBH162" s="4"/>
      <c r="TBI162" s="4"/>
      <c r="TBJ162" s="4"/>
      <c r="TBK162" s="4"/>
      <c r="TBL162" s="4"/>
      <c r="TBM162" s="4"/>
      <c r="TBN162" s="4"/>
      <c r="TBO162" s="4"/>
      <c r="TBP162" s="4"/>
      <c r="TBQ162" s="4"/>
      <c r="TBR162" s="4"/>
      <c r="TBS162" s="4"/>
      <c r="TBT162" s="4"/>
      <c r="TBU162" s="4"/>
      <c r="TBV162" s="4"/>
      <c r="TBW162" s="4"/>
      <c r="TBX162" s="4"/>
      <c r="TBY162" s="4"/>
      <c r="TBZ162" s="4"/>
      <c r="TCA162" s="4"/>
      <c r="TCB162" s="4"/>
      <c r="TCC162" s="4"/>
      <c r="TCD162" s="4"/>
      <c r="TCE162" s="4"/>
      <c r="TCF162" s="4"/>
      <c r="TCG162" s="4"/>
      <c r="TCH162" s="4"/>
      <c r="TCI162" s="4"/>
      <c r="TCJ162" s="4"/>
      <c r="TCK162" s="4"/>
      <c r="TCL162" s="4"/>
      <c r="TCM162" s="4"/>
      <c r="TCN162" s="4"/>
      <c r="TCO162" s="4"/>
      <c r="TCP162" s="4"/>
      <c r="TCQ162" s="4"/>
      <c r="TCR162" s="4"/>
      <c r="TCS162" s="4"/>
      <c r="TCT162" s="4"/>
      <c r="TCU162" s="4"/>
      <c r="TCV162" s="4"/>
      <c r="TCW162" s="4"/>
      <c r="TCX162" s="4"/>
      <c r="TCY162" s="4"/>
      <c r="TCZ162" s="4"/>
      <c r="TDA162" s="4"/>
      <c r="TDB162" s="4"/>
      <c r="TDC162" s="4"/>
      <c r="TDD162" s="4"/>
      <c r="TDE162" s="4"/>
      <c r="TDF162" s="4"/>
      <c r="TDG162" s="4"/>
      <c r="TDH162" s="4"/>
      <c r="TDI162" s="4"/>
      <c r="TDJ162" s="4"/>
      <c r="TDK162" s="4"/>
      <c r="TDL162" s="4"/>
      <c r="TDM162" s="4"/>
      <c r="TDN162" s="4"/>
      <c r="TDO162" s="4"/>
      <c r="TDP162" s="4"/>
      <c r="TDQ162" s="4"/>
      <c r="TDR162" s="4"/>
      <c r="TDS162" s="4"/>
      <c r="TDT162" s="4"/>
      <c r="TDU162" s="4"/>
      <c r="TDV162" s="4"/>
      <c r="TDW162" s="4"/>
      <c r="TDX162" s="4"/>
      <c r="TDY162" s="4"/>
      <c r="TDZ162" s="4"/>
      <c r="TEA162" s="4"/>
      <c r="TEB162" s="4"/>
      <c r="TEC162" s="4"/>
      <c r="TED162" s="4"/>
      <c r="TEE162" s="4"/>
      <c r="TEF162" s="4"/>
      <c r="TEG162" s="4"/>
      <c r="TEH162" s="4"/>
      <c r="TEI162" s="4"/>
      <c r="TEJ162" s="4"/>
      <c r="TEK162" s="4"/>
      <c r="TEL162" s="4"/>
      <c r="TEM162" s="4"/>
      <c r="TEN162" s="4"/>
      <c r="TEO162" s="4"/>
      <c r="TEP162" s="4"/>
      <c r="TEQ162" s="4"/>
      <c r="TER162" s="4"/>
      <c r="TES162" s="4"/>
      <c r="TET162" s="4"/>
      <c r="TEU162" s="4"/>
      <c r="TEV162" s="4"/>
      <c r="TEW162" s="4"/>
      <c r="TEX162" s="4"/>
      <c r="TEY162" s="4"/>
      <c r="TEZ162" s="4"/>
      <c r="TFA162" s="4"/>
      <c r="TFB162" s="4"/>
      <c r="TFC162" s="4"/>
      <c r="TFD162" s="4"/>
      <c r="TFE162" s="4"/>
      <c r="TFF162" s="4"/>
      <c r="TFG162" s="4"/>
      <c r="TFH162" s="4"/>
      <c r="TFI162" s="4"/>
      <c r="TFJ162" s="4"/>
      <c r="TFK162" s="4"/>
      <c r="TFL162" s="4"/>
      <c r="TFM162" s="4"/>
      <c r="TFN162" s="4"/>
      <c r="TFO162" s="4"/>
      <c r="TFP162" s="4"/>
      <c r="TFQ162" s="4"/>
      <c r="TFR162" s="4"/>
      <c r="TFS162" s="4"/>
      <c r="TFT162" s="4"/>
      <c r="TFU162" s="4"/>
      <c r="TFV162" s="4"/>
      <c r="TFW162" s="4"/>
      <c r="TFX162" s="4"/>
      <c r="TFY162" s="4"/>
      <c r="TFZ162" s="4"/>
      <c r="TGA162" s="4"/>
      <c r="TGB162" s="4"/>
      <c r="TGC162" s="4"/>
      <c r="TGD162" s="4"/>
      <c r="TGE162" s="4"/>
      <c r="TGF162" s="4"/>
      <c r="TGG162" s="4"/>
      <c r="TGH162" s="4"/>
      <c r="TGI162" s="4"/>
      <c r="TGJ162" s="4"/>
      <c r="TGK162" s="4"/>
      <c r="TGL162" s="4"/>
      <c r="TGM162" s="4"/>
      <c r="TGN162" s="4"/>
      <c r="TGO162" s="4"/>
      <c r="TGP162" s="4"/>
      <c r="TGQ162" s="4"/>
      <c r="TGR162" s="4"/>
      <c r="TGS162" s="4"/>
      <c r="TGT162" s="4"/>
      <c r="TGU162" s="4"/>
      <c r="TGV162" s="4"/>
      <c r="TGW162" s="4"/>
      <c r="TGX162" s="4"/>
      <c r="TGY162" s="4"/>
      <c r="TGZ162" s="4"/>
      <c r="THA162" s="4"/>
      <c r="THB162" s="4"/>
      <c r="THC162" s="4"/>
      <c r="THD162" s="4"/>
      <c r="THE162" s="4"/>
      <c r="THF162" s="4"/>
      <c r="THG162" s="4"/>
      <c r="THH162" s="4"/>
      <c r="THI162" s="4"/>
      <c r="THJ162" s="4"/>
      <c r="THK162" s="4"/>
      <c r="THL162" s="4"/>
      <c r="THM162" s="4"/>
      <c r="THN162" s="4"/>
      <c r="THO162" s="4"/>
      <c r="THP162" s="4"/>
      <c r="THQ162" s="4"/>
      <c r="THR162" s="4"/>
      <c r="THS162" s="4"/>
      <c r="THT162" s="4"/>
      <c r="THU162" s="4"/>
      <c r="THV162" s="4"/>
      <c r="THW162" s="4"/>
      <c r="THX162" s="4"/>
      <c r="THY162" s="4"/>
      <c r="THZ162" s="4"/>
      <c r="TIA162" s="4"/>
      <c r="TIB162" s="4"/>
      <c r="TIC162" s="4"/>
      <c r="TID162" s="4"/>
      <c r="TIE162" s="4"/>
      <c r="TIF162" s="4"/>
      <c r="TIG162" s="4"/>
      <c r="TIH162" s="4"/>
      <c r="TII162" s="4"/>
      <c r="TIJ162" s="4"/>
      <c r="TIK162" s="4"/>
      <c r="TIL162" s="4"/>
      <c r="TIM162" s="4"/>
      <c r="TIN162" s="4"/>
      <c r="TIO162" s="4"/>
      <c r="TIP162" s="4"/>
      <c r="TIQ162" s="4"/>
      <c r="TIR162" s="4"/>
      <c r="TIS162" s="4"/>
      <c r="TIT162" s="4"/>
      <c r="TIU162" s="4"/>
      <c r="TIV162" s="4"/>
      <c r="TIW162" s="4"/>
      <c r="TIX162" s="4"/>
      <c r="TIY162" s="4"/>
      <c r="TIZ162" s="4"/>
      <c r="TJA162" s="4"/>
      <c r="TJB162" s="4"/>
      <c r="TJC162" s="4"/>
      <c r="TJD162" s="4"/>
      <c r="TJE162" s="4"/>
      <c r="TJF162" s="4"/>
      <c r="TJG162" s="4"/>
      <c r="TJH162" s="4"/>
      <c r="TJI162" s="4"/>
      <c r="TJJ162" s="4"/>
      <c r="TJK162" s="4"/>
      <c r="TJL162" s="4"/>
      <c r="TJM162" s="4"/>
      <c r="TJN162" s="4"/>
      <c r="TJO162" s="4"/>
      <c r="TJP162" s="4"/>
      <c r="TJQ162" s="4"/>
      <c r="TJR162" s="4"/>
      <c r="TJS162" s="4"/>
      <c r="TJT162" s="4"/>
      <c r="TJU162" s="4"/>
      <c r="TJV162" s="4"/>
      <c r="TJW162" s="4"/>
      <c r="TJX162" s="4"/>
      <c r="TJY162" s="4"/>
      <c r="TJZ162" s="4"/>
      <c r="TKA162" s="4"/>
      <c r="TKB162" s="4"/>
      <c r="TKC162" s="4"/>
      <c r="TKD162" s="4"/>
      <c r="TKE162" s="4"/>
      <c r="TKF162" s="4"/>
      <c r="TKG162" s="4"/>
      <c r="TKH162" s="4"/>
      <c r="TKI162" s="4"/>
      <c r="TKJ162" s="4"/>
      <c r="TKK162" s="4"/>
      <c r="TKL162" s="4"/>
      <c r="TKM162" s="4"/>
      <c r="TKN162" s="4"/>
      <c r="TKO162" s="4"/>
      <c r="TKP162" s="4"/>
      <c r="TKQ162" s="4"/>
      <c r="TKR162" s="4"/>
      <c r="TKS162" s="4"/>
      <c r="TKT162" s="4"/>
      <c r="TKU162" s="4"/>
      <c r="TKV162" s="4"/>
      <c r="TKW162" s="4"/>
      <c r="TKX162" s="4"/>
      <c r="TKY162" s="4"/>
      <c r="TKZ162" s="4"/>
      <c r="TLA162" s="4"/>
      <c r="TLB162" s="4"/>
      <c r="TLC162" s="4"/>
      <c r="TLD162" s="4"/>
      <c r="TLE162" s="4"/>
      <c r="TLF162" s="4"/>
      <c r="TLG162" s="4"/>
      <c r="TLH162" s="4"/>
      <c r="TLI162" s="4"/>
      <c r="TLJ162" s="4"/>
      <c r="TLK162" s="4"/>
      <c r="TLL162" s="4"/>
      <c r="TLM162" s="4"/>
      <c r="TLN162" s="4"/>
      <c r="TLO162" s="4"/>
      <c r="TLP162" s="4"/>
      <c r="TLQ162" s="4"/>
      <c r="TLR162" s="4"/>
      <c r="TLS162" s="4"/>
      <c r="TLT162" s="4"/>
      <c r="TLU162" s="4"/>
      <c r="TLV162" s="4"/>
      <c r="TLW162" s="4"/>
      <c r="TLX162" s="4"/>
      <c r="TLY162" s="4"/>
      <c r="TLZ162" s="4"/>
      <c r="TMA162" s="4"/>
      <c r="TMB162" s="4"/>
      <c r="TMC162" s="4"/>
      <c r="TMD162" s="4"/>
      <c r="TME162" s="4"/>
      <c r="TMF162" s="4"/>
      <c r="TMG162" s="4"/>
      <c r="TMH162" s="4"/>
      <c r="TMI162" s="4"/>
      <c r="TMJ162" s="4"/>
      <c r="TMK162" s="4"/>
      <c r="TML162" s="4"/>
      <c r="TMM162" s="4"/>
      <c r="TMN162" s="4"/>
      <c r="TMO162" s="4"/>
      <c r="TMP162" s="4"/>
      <c r="TMQ162" s="4"/>
      <c r="TMR162" s="4"/>
      <c r="TMS162" s="4"/>
      <c r="TMT162" s="4"/>
      <c r="TMU162" s="4"/>
      <c r="TMV162" s="4"/>
      <c r="TMW162" s="4"/>
      <c r="TMX162" s="4"/>
      <c r="TMY162" s="4"/>
      <c r="TMZ162" s="4"/>
      <c r="TNA162" s="4"/>
      <c r="TNB162" s="4"/>
      <c r="TNC162" s="4"/>
      <c r="TND162" s="4"/>
      <c r="TNE162" s="4"/>
      <c r="TNF162" s="4"/>
      <c r="TNG162" s="4"/>
      <c r="TNH162" s="4"/>
      <c r="TNI162" s="4"/>
      <c r="TNJ162" s="4"/>
      <c r="TNK162" s="4"/>
      <c r="TNL162" s="4"/>
      <c r="TNM162" s="4"/>
      <c r="TNN162" s="4"/>
      <c r="TNO162" s="4"/>
      <c r="TNP162" s="4"/>
      <c r="TNQ162" s="4"/>
      <c r="TNR162" s="4"/>
      <c r="TNS162" s="4"/>
      <c r="TNT162" s="4"/>
      <c r="TNU162" s="4"/>
      <c r="TNV162" s="4"/>
      <c r="TNW162" s="4"/>
      <c r="TNX162" s="4"/>
      <c r="TNY162" s="4"/>
      <c r="TNZ162" s="4"/>
      <c r="TOA162" s="4"/>
      <c r="TOB162" s="4"/>
      <c r="TOC162" s="4"/>
      <c r="TOD162" s="4"/>
      <c r="TOE162" s="4"/>
      <c r="TOF162" s="4"/>
      <c r="TOG162" s="4"/>
      <c r="TOH162" s="4"/>
      <c r="TOI162" s="4"/>
      <c r="TOJ162" s="4"/>
      <c r="TOK162" s="4"/>
      <c r="TOL162" s="4"/>
      <c r="TOM162" s="4"/>
      <c r="TON162" s="4"/>
      <c r="TOO162" s="4"/>
      <c r="TOP162" s="4"/>
      <c r="TOQ162" s="4"/>
      <c r="TOR162" s="4"/>
      <c r="TOS162" s="4"/>
      <c r="TOT162" s="4"/>
      <c r="TOU162" s="4"/>
      <c r="TOV162" s="4"/>
      <c r="TOW162" s="4"/>
      <c r="TOX162" s="4"/>
      <c r="TOY162" s="4"/>
      <c r="TOZ162" s="4"/>
      <c r="TPA162" s="4"/>
      <c r="TPB162" s="4"/>
      <c r="TPC162" s="4"/>
      <c r="TPD162" s="4"/>
      <c r="TPE162" s="4"/>
      <c r="TPF162" s="4"/>
      <c r="TPG162" s="4"/>
      <c r="TPH162" s="4"/>
      <c r="TPI162" s="4"/>
      <c r="TPJ162" s="4"/>
      <c r="TPK162" s="4"/>
      <c r="TPL162" s="4"/>
      <c r="TPM162" s="4"/>
      <c r="TPN162" s="4"/>
      <c r="TPO162" s="4"/>
      <c r="TPP162" s="4"/>
      <c r="TPQ162" s="4"/>
      <c r="TPR162" s="4"/>
      <c r="TPS162" s="4"/>
      <c r="TPT162" s="4"/>
      <c r="TPU162" s="4"/>
      <c r="TPV162" s="4"/>
      <c r="TPW162" s="4"/>
      <c r="TPX162" s="4"/>
      <c r="TPY162" s="4"/>
      <c r="TPZ162" s="4"/>
      <c r="TQA162" s="4"/>
      <c r="TQB162" s="4"/>
      <c r="TQC162" s="4"/>
      <c r="TQD162" s="4"/>
      <c r="TQE162" s="4"/>
      <c r="TQF162" s="4"/>
      <c r="TQG162" s="4"/>
      <c r="TQH162" s="4"/>
      <c r="TQI162" s="4"/>
      <c r="TQJ162" s="4"/>
      <c r="TQK162" s="4"/>
      <c r="TQL162" s="4"/>
      <c r="TQM162" s="4"/>
      <c r="TQN162" s="4"/>
      <c r="TQO162" s="4"/>
      <c r="TQP162" s="4"/>
      <c r="TQQ162" s="4"/>
      <c r="TQR162" s="4"/>
      <c r="TQS162" s="4"/>
      <c r="TQT162" s="4"/>
      <c r="TQU162" s="4"/>
      <c r="TQV162" s="4"/>
      <c r="TQW162" s="4"/>
      <c r="TQX162" s="4"/>
      <c r="TQY162" s="4"/>
      <c r="TQZ162" s="4"/>
      <c r="TRA162" s="4"/>
      <c r="TRB162" s="4"/>
      <c r="TRC162" s="4"/>
      <c r="TRD162" s="4"/>
      <c r="TRE162" s="4"/>
      <c r="TRF162" s="4"/>
      <c r="TRG162" s="4"/>
      <c r="TRH162" s="4"/>
      <c r="TRI162" s="4"/>
      <c r="TRJ162" s="4"/>
      <c r="TRK162" s="4"/>
      <c r="TRL162" s="4"/>
      <c r="TRM162" s="4"/>
      <c r="TRN162" s="4"/>
      <c r="TRO162" s="4"/>
      <c r="TRP162" s="4"/>
      <c r="TRQ162" s="4"/>
      <c r="TRR162" s="4"/>
      <c r="TRS162" s="4"/>
      <c r="TRT162" s="4"/>
      <c r="TRU162" s="4"/>
      <c r="TRV162" s="4"/>
      <c r="TRW162" s="4"/>
      <c r="TRX162" s="4"/>
      <c r="TRY162" s="4"/>
      <c r="TRZ162" s="4"/>
      <c r="TSA162" s="4"/>
      <c r="TSB162" s="4"/>
      <c r="TSC162" s="4"/>
      <c r="TSD162" s="4"/>
      <c r="TSE162" s="4"/>
      <c r="TSF162" s="4"/>
      <c r="TSG162" s="4"/>
      <c r="TSH162" s="4"/>
      <c r="TSI162" s="4"/>
      <c r="TSJ162" s="4"/>
      <c r="TSK162" s="4"/>
      <c r="TSL162" s="4"/>
      <c r="TSM162" s="4"/>
      <c r="TSN162" s="4"/>
      <c r="TSO162" s="4"/>
      <c r="TSP162" s="4"/>
      <c r="TSQ162" s="4"/>
      <c r="TSR162" s="4"/>
      <c r="TSS162" s="4"/>
      <c r="TST162" s="4"/>
      <c r="TSU162" s="4"/>
      <c r="TSV162" s="4"/>
      <c r="TSW162" s="4"/>
      <c r="TSX162" s="4"/>
      <c r="TSY162" s="4"/>
      <c r="TSZ162" s="4"/>
      <c r="TTA162" s="4"/>
      <c r="TTB162" s="4"/>
      <c r="TTC162" s="4"/>
      <c r="TTD162" s="4"/>
      <c r="TTE162" s="4"/>
      <c r="TTF162" s="4"/>
      <c r="TTG162" s="4"/>
      <c r="TTH162" s="4"/>
      <c r="TTI162" s="4"/>
      <c r="TTJ162" s="4"/>
      <c r="TTK162" s="4"/>
      <c r="TTL162" s="4"/>
      <c r="TTM162" s="4"/>
      <c r="TTN162" s="4"/>
      <c r="TTO162" s="4"/>
      <c r="TTP162" s="4"/>
      <c r="TTQ162" s="4"/>
      <c r="TTR162" s="4"/>
      <c r="TTS162" s="4"/>
      <c r="TTT162" s="4"/>
      <c r="TTU162" s="4"/>
      <c r="TTV162" s="4"/>
      <c r="TTW162" s="4"/>
      <c r="TTX162" s="4"/>
      <c r="TTY162" s="4"/>
      <c r="TTZ162" s="4"/>
      <c r="TUA162" s="4"/>
      <c r="TUB162" s="4"/>
      <c r="TUC162" s="4"/>
      <c r="TUD162" s="4"/>
      <c r="TUE162" s="4"/>
      <c r="TUF162" s="4"/>
      <c r="TUG162" s="4"/>
      <c r="TUH162" s="4"/>
      <c r="TUI162" s="4"/>
      <c r="TUJ162" s="4"/>
      <c r="TUK162" s="4"/>
      <c r="TUL162" s="4"/>
      <c r="TUM162" s="4"/>
      <c r="TUN162" s="4"/>
      <c r="TUO162" s="4"/>
      <c r="TUP162" s="4"/>
      <c r="TUQ162" s="4"/>
      <c r="TUR162" s="4"/>
      <c r="TUS162" s="4"/>
      <c r="TUT162" s="4"/>
      <c r="TUU162" s="4"/>
      <c r="TUV162" s="4"/>
      <c r="TUW162" s="4"/>
      <c r="TUX162" s="4"/>
      <c r="TUY162" s="4"/>
      <c r="TUZ162" s="4"/>
      <c r="TVA162" s="4"/>
      <c r="TVB162" s="4"/>
      <c r="TVC162" s="4"/>
      <c r="TVD162" s="4"/>
      <c r="TVE162" s="4"/>
      <c r="TVF162" s="4"/>
      <c r="TVG162" s="4"/>
      <c r="TVH162" s="4"/>
      <c r="TVI162" s="4"/>
      <c r="TVJ162" s="4"/>
      <c r="TVK162" s="4"/>
      <c r="TVL162" s="4"/>
      <c r="TVM162" s="4"/>
      <c r="TVN162" s="4"/>
      <c r="TVO162" s="4"/>
      <c r="TVP162" s="4"/>
      <c r="TVQ162" s="4"/>
      <c r="TVR162" s="4"/>
      <c r="TVS162" s="4"/>
      <c r="TVT162" s="4"/>
      <c r="TVU162" s="4"/>
      <c r="TVV162" s="4"/>
      <c r="TVW162" s="4"/>
      <c r="TVX162" s="4"/>
      <c r="TVY162" s="4"/>
      <c r="TVZ162" s="4"/>
      <c r="TWA162" s="4"/>
      <c r="TWB162" s="4"/>
      <c r="TWC162" s="4"/>
      <c r="TWD162" s="4"/>
      <c r="TWE162" s="4"/>
      <c r="TWF162" s="4"/>
      <c r="TWG162" s="4"/>
      <c r="TWH162" s="4"/>
      <c r="TWI162" s="4"/>
      <c r="TWJ162" s="4"/>
      <c r="TWK162" s="4"/>
      <c r="TWL162" s="4"/>
      <c r="TWM162" s="4"/>
      <c r="TWN162" s="4"/>
      <c r="TWO162" s="4"/>
      <c r="TWP162" s="4"/>
      <c r="TWQ162" s="4"/>
      <c r="TWR162" s="4"/>
      <c r="TWS162" s="4"/>
      <c r="TWT162" s="4"/>
      <c r="TWU162" s="4"/>
      <c r="TWV162" s="4"/>
      <c r="TWW162" s="4"/>
      <c r="TWX162" s="4"/>
      <c r="TWY162" s="4"/>
      <c r="TWZ162" s="4"/>
      <c r="TXA162" s="4"/>
      <c r="TXB162" s="4"/>
      <c r="TXC162" s="4"/>
      <c r="TXD162" s="4"/>
      <c r="TXE162" s="4"/>
      <c r="TXF162" s="4"/>
      <c r="TXG162" s="4"/>
      <c r="TXH162" s="4"/>
      <c r="TXI162" s="4"/>
      <c r="TXJ162" s="4"/>
      <c r="TXK162" s="4"/>
      <c r="TXL162" s="4"/>
      <c r="TXM162" s="4"/>
      <c r="TXN162" s="4"/>
      <c r="TXO162" s="4"/>
      <c r="TXP162" s="4"/>
      <c r="TXQ162" s="4"/>
      <c r="TXR162" s="4"/>
      <c r="TXS162" s="4"/>
      <c r="TXT162" s="4"/>
      <c r="TXU162" s="4"/>
      <c r="TXV162" s="4"/>
      <c r="TXW162" s="4"/>
      <c r="TXX162" s="4"/>
      <c r="TXY162" s="4"/>
      <c r="TXZ162" s="4"/>
      <c r="TYA162" s="4"/>
      <c r="TYB162" s="4"/>
      <c r="TYC162" s="4"/>
      <c r="TYD162" s="4"/>
      <c r="TYE162" s="4"/>
      <c r="TYF162" s="4"/>
      <c r="TYG162" s="4"/>
      <c r="TYH162" s="4"/>
      <c r="TYI162" s="4"/>
      <c r="TYJ162" s="4"/>
      <c r="TYK162" s="4"/>
      <c r="TYL162" s="4"/>
      <c r="TYM162" s="4"/>
      <c r="TYN162" s="4"/>
      <c r="TYO162" s="4"/>
      <c r="TYP162" s="4"/>
      <c r="TYQ162" s="4"/>
      <c r="TYR162" s="4"/>
      <c r="TYS162" s="4"/>
      <c r="TYT162" s="4"/>
      <c r="TYU162" s="4"/>
      <c r="TYV162" s="4"/>
      <c r="TYW162" s="4"/>
      <c r="TYX162" s="4"/>
      <c r="TYY162" s="4"/>
      <c r="TYZ162" s="4"/>
      <c r="TZA162" s="4"/>
      <c r="TZB162" s="4"/>
      <c r="TZC162" s="4"/>
      <c r="TZD162" s="4"/>
      <c r="TZE162" s="4"/>
      <c r="TZF162" s="4"/>
      <c r="TZG162" s="4"/>
      <c r="TZH162" s="4"/>
      <c r="TZI162" s="4"/>
      <c r="TZJ162" s="4"/>
      <c r="TZK162" s="4"/>
      <c r="TZL162" s="4"/>
      <c r="TZM162" s="4"/>
      <c r="TZN162" s="4"/>
      <c r="TZO162" s="4"/>
      <c r="TZP162" s="4"/>
      <c r="TZQ162" s="4"/>
      <c r="TZR162" s="4"/>
      <c r="TZS162" s="4"/>
      <c r="TZT162" s="4"/>
      <c r="TZU162" s="4"/>
      <c r="TZV162" s="4"/>
      <c r="TZW162" s="4"/>
      <c r="TZX162" s="4"/>
      <c r="TZY162" s="4"/>
      <c r="TZZ162" s="4"/>
      <c r="UAA162" s="4"/>
      <c r="UAB162" s="4"/>
      <c r="UAC162" s="4"/>
      <c r="UAD162" s="4"/>
      <c r="UAE162" s="4"/>
      <c r="UAF162" s="4"/>
      <c r="UAG162" s="4"/>
      <c r="UAH162" s="4"/>
      <c r="UAI162" s="4"/>
      <c r="UAJ162" s="4"/>
      <c r="UAK162" s="4"/>
      <c r="UAL162" s="4"/>
      <c r="UAM162" s="4"/>
      <c r="UAN162" s="4"/>
      <c r="UAO162" s="4"/>
      <c r="UAP162" s="4"/>
      <c r="UAQ162" s="4"/>
      <c r="UAR162" s="4"/>
      <c r="UAS162" s="4"/>
      <c r="UAT162" s="4"/>
      <c r="UAU162" s="4"/>
      <c r="UAV162" s="4"/>
      <c r="UAW162" s="4"/>
      <c r="UAX162" s="4"/>
      <c r="UAY162" s="4"/>
      <c r="UAZ162" s="4"/>
      <c r="UBA162" s="4"/>
      <c r="UBB162" s="4"/>
      <c r="UBC162" s="4"/>
      <c r="UBD162" s="4"/>
      <c r="UBE162" s="4"/>
      <c r="UBF162" s="4"/>
      <c r="UBG162" s="4"/>
      <c r="UBH162" s="4"/>
      <c r="UBI162" s="4"/>
      <c r="UBJ162" s="4"/>
      <c r="UBK162" s="4"/>
      <c r="UBL162" s="4"/>
      <c r="UBM162" s="4"/>
      <c r="UBN162" s="4"/>
      <c r="UBO162" s="4"/>
      <c r="UBP162" s="4"/>
      <c r="UBQ162" s="4"/>
      <c r="UBR162" s="4"/>
      <c r="UBS162" s="4"/>
      <c r="UBT162" s="4"/>
      <c r="UBU162" s="4"/>
      <c r="UBV162" s="4"/>
      <c r="UBW162" s="4"/>
      <c r="UBX162" s="4"/>
      <c r="UBY162" s="4"/>
      <c r="UBZ162" s="4"/>
      <c r="UCA162" s="4"/>
      <c r="UCB162" s="4"/>
      <c r="UCC162" s="4"/>
      <c r="UCD162" s="4"/>
      <c r="UCE162" s="4"/>
      <c r="UCF162" s="4"/>
      <c r="UCG162" s="4"/>
      <c r="UCH162" s="4"/>
      <c r="UCI162" s="4"/>
      <c r="UCJ162" s="4"/>
      <c r="UCK162" s="4"/>
      <c r="UCL162" s="4"/>
      <c r="UCM162" s="4"/>
      <c r="UCN162" s="4"/>
      <c r="UCO162" s="4"/>
      <c r="UCP162" s="4"/>
      <c r="UCQ162" s="4"/>
      <c r="UCR162" s="4"/>
      <c r="UCS162" s="4"/>
      <c r="UCT162" s="4"/>
      <c r="UCU162" s="4"/>
      <c r="UCV162" s="4"/>
      <c r="UCW162" s="4"/>
      <c r="UCX162" s="4"/>
      <c r="UCY162" s="4"/>
      <c r="UCZ162" s="4"/>
      <c r="UDA162" s="4"/>
      <c r="UDB162" s="4"/>
      <c r="UDC162" s="4"/>
      <c r="UDD162" s="4"/>
      <c r="UDE162" s="4"/>
      <c r="UDF162" s="4"/>
      <c r="UDG162" s="4"/>
      <c r="UDH162" s="4"/>
      <c r="UDI162" s="4"/>
      <c r="UDJ162" s="4"/>
      <c r="UDK162" s="4"/>
      <c r="UDL162" s="4"/>
      <c r="UDM162" s="4"/>
      <c r="UDN162" s="4"/>
      <c r="UDO162" s="4"/>
      <c r="UDP162" s="4"/>
      <c r="UDQ162" s="4"/>
      <c r="UDR162" s="4"/>
      <c r="UDS162" s="4"/>
      <c r="UDT162" s="4"/>
      <c r="UDU162" s="4"/>
      <c r="UDV162" s="4"/>
      <c r="UDW162" s="4"/>
      <c r="UDX162" s="4"/>
      <c r="UDY162" s="4"/>
      <c r="UDZ162" s="4"/>
      <c r="UEA162" s="4"/>
      <c r="UEB162" s="4"/>
      <c r="UEC162" s="4"/>
      <c r="UED162" s="4"/>
      <c r="UEE162" s="4"/>
      <c r="UEF162" s="4"/>
      <c r="UEG162" s="4"/>
      <c r="UEH162" s="4"/>
      <c r="UEI162" s="4"/>
      <c r="UEJ162" s="4"/>
      <c r="UEK162" s="4"/>
      <c r="UEL162" s="4"/>
      <c r="UEM162" s="4"/>
      <c r="UEN162" s="4"/>
      <c r="UEO162" s="4"/>
      <c r="UEP162" s="4"/>
      <c r="UEQ162" s="4"/>
      <c r="UER162" s="4"/>
      <c r="UES162" s="4"/>
      <c r="UET162" s="4"/>
      <c r="UEU162" s="4"/>
      <c r="UEV162" s="4"/>
      <c r="UEW162" s="4"/>
      <c r="UEX162" s="4"/>
      <c r="UEY162" s="4"/>
      <c r="UEZ162" s="4"/>
      <c r="UFA162" s="4"/>
      <c r="UFB162" s="4"/>
      <c r="UFC162" s="4"/>
      <c r="UFD162" s="4"/>
      <c r="UFE162" s="4"/>
      <c r="UFF162" s="4"/>
      <c r="UFG162" s="4"/>
      <c r="UFH162" s="4"/>
      <c r="UFI162" s="4"/>
      <c r="UFJ162" s="4"/>
      <c r="UFK162" s="4"/>
      <c r="UFL162" s="4"/>
      <c r="UFM162" s="4"/>
      <c r="UFN162" s="4"/>
      <c r="UFO162" s="4"/>
      <c r="UFP162" s="4"/>
      <c r="UFQ162" s="4"/>
      <c r="UFR162" s="4"/>
      <c r="UFS162" s="4"/>
      <c r="UFT162" s="4"/>
      <c r="UFU162" s="4"/>
      <c r="UFV162" s="4"/>
      <c r="UFW162" s="4"/>
      <c r="UFX162" s="4"/>
      <c r="UFY162" s="4"/>
      <c r="UFZ162" s="4"/>
      <c r="UGA162" s="4"/>
      <c r="UGB162" s="4"/>
      <c r="UGC162" s="4"/>
      <c r="UGD162" s="4"/>
      <c r="UGE162" s="4"/>
      <c r="UGF162" s="4"/>
      <c r="UGG162" s="4"/>
      <c r="UGH162" s="4"/>
      <c r="UGI162" s="4"/>
      <c r="UGJ162" s="4"/>
      <c r="UGK162" s="4"/>
      <c r="UGL162" s="4"/>
      <c r="UGM162" s="4"/>
      <c r="UGN162" s="4"/>
      <c r="UGO162" s="4"/>
      <c r="UGP162" s="4"/>
      <c r="UGQ162" s="4"/>
      <c r="UGR162" s="4"/>
      <c r="UGS162" s="4"/>
      <c r="UGT162" s="4"/>
      <c r="UGU162" s="4"/>
      <c r="UGV162" s="4"/>
      <c r="UGW162" s="4"/>
      <c r="UGX162" s="4"/>
      <c r="UGY162" s="4"/>
      <c r="UGZ162" s="4"/>
      <c r="UHA162" s="4"/>
      <c r="UHB162" s="4"/>
      <c r="UHC162" s="4"/>
      <c r="UHD162" s="4"/>
      <c r="UHE162" s="4"/>
      <c r="UHF162" s="4"/>
      <c r="UHG162" s="4"/>
      <c r="UHH162" s="4"/>
      <c r="UHI162" s="4"/>
      <c r="UHJ162" s="4"/>
      <c r="UHK162" s="4"/>
      <c r="UHL162" s="4"/>
      <c r="UHM162" s="4"/>
      <c r="UHN162" s="4"/>
      <c r="UHO162" s="4"/>
      <c r="UHP162" s="4"/>
      <c r="UHQ162" s="4"/>
      <c r="UHR162" s="4"/>
      <c r="UHS162" s="4"/>
      <c r="UHT162" s="4"/>
      <c r="UHU162" s="4"/>
      <c r="UHV162" s="4"/>
      <c r="UHW162" s="4"/>
      <c r="UHX162" s="4"/>
      <c r="UHY162" s="4"/>
      <c r="UHZ162" s="4"/>
      <c r="UIA162" s="4"/>
      <c r="UIB162" s="4"/>
      <c r="UIC162" s="4"/>
      <c r="UID162" s="4"/>
      <c r="UIE162" s="4"/>
      <c r="UIF162" s="4"/>
      <c r="UIG162" s="4"/>
      <c r="UIH162" s="4"/>
      <c r="UII162" s="4"/>
      <c r="UIJ162" s="4"/>
      <c r="UIK162" s="4"/>
      <c r="UIL162" s="4"/>
      <c r="UIM162" s="4"/>
      <c r="UIN162" s="4"/>
      <c r="UIO162" s="4"/>
      <c r="UIP162" s="4"/>
      <c r="UIQ162" s="4"/>
      <c r="UIR162" s="4"/>
      <c r="UIS162" s="4"/>
      <c r="UIT162" s="4"/>
      <c r="UIU162" s="4"/>
      <c r="UIV162" s="4"/>
      <c r="UIW162" s="4"/>
      <c r="UIX162" s="4"/>
      <c r="UIY162" s="4"/>
      <c r="UIZ162" s="4"/>
      <c r="UJA162" s="4"/>
      <c r="UJB162" s="4"/>
      <c r="UJC162" s="4"/>
      <c r="UJD162" s="4"/>
      <c r="UJE162" s="4"/>
      <c r="UJF162" s="4"/>
      <c r="UJG162" s="4"/>
      <c r="UJH162" s="4"/>
      <c r="UJI162" s="4"/>
      <c r="UJJ162" s="4"/>
      <c r="UJK162" s="4"/>
      <c r="UJL162" s="4"/>
      <c r="UJM162" s="4"/>
      <c r="UJN162" s="4"/>
      <c r="UJO162" s="4"/>
      <c r="UJP162" s="4"/>
      <c r="UJQ162" s="4"/>
      <c r="UJR162" s="4"/>
      <c r="UJS162" s="4"/>
      <c r="UJT162" s="4"/>
      <c r="UJU162" s="4"/>
      <c r="UJV162" s="4"/>
      <c r="UJW162" s="4"/>
      <c r="UJX162" s="4"/>
      <c r="UJY162" s="4"/>
      <c r="UJZ162" s="4"/>
      <c r="UKA162" s="4"/>
      <c r="UKB162" s="4"/>
      <c r="UKC162" s="4"/>
      <c r="UKD162" s="4"/>
      <c r="UKE162" s="4"/>
      <c r="UKF162" s="4"/>
      <c r="UKG162" s="4"/>
      <c r="UKH162" s="4"/>
      <c r="UKI162" s="4"/>
      <c r="UKJ162" s="4"/>
      <c r="UKK162" s="4"/>
      <c r="UKL162" s="4"/>
      <c r="UKM162" s="4"/>
      <c r="UKN162" s="4"/>
      <c r="UKO162" s="4"/>
      <c r="UKP162" s="4"/>
      <c r="UKQ162" s="4"/>
      <c r="UKR162" s="4"/>
      <c r="UKS162" s="4"/>
      <c r="UKT162" s="4"/>
      <c r="UKU162" s="4"/>
      <c r="UKV162" s="4"/>
      <c r="UKW162" s="4"/>
      <c r="UKX162" s="4"/>
      <c r="UKY162" s="4"/>
      <c r="UKZ162" s="4"/>
      <c r="ULA162" s="4"/>
      <c r="ULB162" s="4"/>
      <c r="ULC162" s="4"/>
      <c r="ULD162" s="4"/>
      <c r="ULE162" s="4"/>
      <c r="ULF162" s="4"/>
      <c r="ULG162" s="4"/>
      <c r="ULH162" s="4"/>
      <c r="ULI162" s="4"/>
      <c r="ULJ162" s="4"/>
      <c r="ULK162" s="4"/>
      <c r="ULL162" s="4"/>
      <c r="ULM162" s="4"/>
      <c r="ULN162" s="4"/>
      <c r="ULO162" s="4"/>
      <c r="ULP162" s="4"/>
      <c r="ULQ162" s="4"/>
      <c r="ULR162" s="4"/>
      <c r="ULS162" s="4"/>
      <c r="ULT162" s="4"/>
      <c r="ULU162" s="4"/>
      <c r="ULV162" s="4"/>
      <c r="ULW162" s="4"/>
      <c r="ULX162" s="4"/>
      <c r="ULY162" s="4"/>
      <c r="ULZ162" s="4"/>
      <c r="UMA162" s="4"/>
      <c r="UMB162" s="4"/>
      <c r="UMC162" s="4"/>
      <c r="UMD162" s="4"/>
      <c r="UME162" s="4"/>
      <c r="UMF162" s="4"/>
      <c r="UMG162" s="4"/>
      <c r="UMH162" s="4"/>
      <c r="UMI162" s="4"/>
      <c r="UMJ162" s="4"/>
      <c r="UMK162" s="4"/>
      <c r="UML162" s="4"/>
      <c r="UMM162" s="4"/>
      <c r="UMN162" s="4"/>
      <c r="UMO162" s="4"/>
      <c r="UMP162" s="4"/>
      <c r="UMQ162" s="4"/>
      <c r="UMR162" s="4"/>
      <c r="UMS162" s="4"/>
      <c r="UMT162" s="4"/>
      <c r="UMU162" s="4"/>
      <c r="UMV162" s="4"/>
      <c r="UMW162" s="4"/>
      <c r="UMX162" s="4"/>
      <c r="UMY162" s="4"/>
      <c r="UMZ162" s="4"/>
      <c r="UNA162" s="4"/>
      <c r="UNB162" s="4"/>
      <c r="UNC162" s="4"/>
      <c r="UND162" s="4"/>
      <c r="UNE162" s="4"/>
      <c r="UNF162" s="4"/>
      <c r="UNG162" s="4"/>
      <c r="UNH162" s="4"/>
      <c r="UNI162" s="4"/>
      <c r="UNJ162" s="4"/>
      <c r="UNK162" s="4"/>
      <c r="UNL162" s="4"/>
      <c r="UNM162" s="4"/>
      <c r="UNN162" s="4"/>
      <c r="UNO162" s="4"/>
      <c r="UNP162" s="4"/>
      <c r="UNQ162" s="4"/>
      <c r="UNR162" s="4"/>
      <c r="UNS162" s="4"/>
      <c r="UNT162" s="4"/>
      <c r="UNU162" s="4"/>
      <c r="UNV162" s="4"/>
      <c r="UNW162" s="4"/>
      <c r="UNX162" s="4"/>
      <c r="UNY162" s="4"/>
      <c r="UNZ162" s="4"/>
      <c r="UOA162" s="4"/>
      <c r="UOB162" s="4"/>
      <c r="UOC162" s="4"/>
      <c r="UOD162" s="4"/>
      <c r="UOE162" s="4"/>
      <c r="UOF162" s="4"/>
      <c r="UOG162" s="4"/>
      <c r="UOH162" s="4"/>
      <c r="UOI162" s="4"/>
      <c r="UOJ162" s="4"/>
      <c r="UOK162" s="4"/>
      <c r="UOL162" s="4"/>
      <c r="UOM162" s="4"/>
      <c r="UON162" s="4"/>
      <c r="UOO162" s="4"/>
      <c r="UOP162" s="4"/>
      <c r="UOQ162" s="4"/>
      <c r="UOR162" s="4"/>
      <c r="UOS162" s="4"/>
      <c r="UOT162" s="4"/>
      <c r="UOU162" s="4"/>
      <c r="UOV162" s="4"/>
      <c r="UOW162" s="4"/>
      <c r="UOX162" s="4"/>
      <c r="UOY162" s="4"/>
      <c r="UOZ162" s="4"/>
      <c r="UPA162" s="4"/>
      <c r="UPB162" s="4"/>
      <c r="UPC162" s="4"/>
      <c r="UPD162" s="4"/>
      <c r="UPE162" s="4"/>
      <c r="UPF162" s="4"/>
      <c r="UPG162" s="4"/>
      <c r="UPH162" s="4"/>
      <c r="UPI162" s="4"/>
      <c r="UPJ162" s="4"/>
      <c r="UPK162" s="4"/>
      <c r="UPL162" s="4"/>
      <c r="UPM162" s="4"/>
      <c r="UPN162" s="4"/>
      <c r="UPO162" s="4"/>
      <c r="UPP162" s="4"/>
      <c r="UPQ162" s="4"/>
      <c r="UPR162" s="4"/>
      <c r="UPS162" s="4"/>
      <c r="UPT162" s="4"/>
      <c r="UPU162" s="4"/>
      <c r="UPV162" s="4"/>
      <c r="UPW162" s="4"/>
      <c r="UPX162" s="4"/>
      <c r="UPY162" s="4"/>
      <c r="UPZ162" s="4"/>
      <c r="UQA162" s="4"/>
      <c r="UQB162" s="4"/>
      <c r="UQC162" s="4"/>
      <c r="UQD162" s="4"/>
      <c r="UQE162" s="4"/>
      <c r="UQF162" s="4"/>
      <c r="UQG162" s="4"/>
      <c r="UQH162" s="4"/>
      <c r="UQI162" s="4"/>
      <c r="UQJ162" s="4"/>
      <c r="UQK162" s="4"/>
      <c r="UQL162" s="4"/>
      <c r="UQM162" s="4"/>
      <c r="UQN162" s="4"/>
      <c r="UQO162" s="4"/>
      <c r="UQP162" s="4"/>
      <c r="UQQ162" s="4"/>
      <c r="UQR162" s="4"/>
      <c r="UQS162" s="4"/>
      <c r="UQT162" s="4"/>
      <c r="UQU162" s="4"/>
      <c r="UQV162" s="4"/>
      <c r="UQW162" s="4"/>
      <c r="UQX162" s="4"/>
      <c r="UQY162" s="4"/>
      <c r="UQZ162" s="4"/>
      <c r="URA162" s="4"/>
      <c r="URB162" s="4"/>
      <c r="URC162" s="4"/>
      <c r="URD162" s="4"/>
      <c r="URE162" s="4"/>
      <c r="URF162" s="4"/>
      <c r="URG162" s="4"/>
      <c r="URH162" s="4"/>
      <c r="URI162" s="4"/>
      <c r="URJ162" s="4"/>
      <c r="URK162" s="4"/>
      <c r="URL162" s="4"/>
      <c r="URM162" s="4"/>
      <c r="URN162" s="4"/>
      <c r="URO162" s="4"/>
      <c r="URP162" s="4"/>
      <c r="URQ162" s="4"/>
      <c r="URR162" s="4"/>
      <c r="URS162" s="4"/>
      <c r="URT162" s="4"/>
      <c r="URU162" s="4"/>
      <c r="URV162" s="4"/>
      <c r="URW162" s="4"/>
      <c r="URX162" s="4"/>
      <c r="URY162" s="4"/>
      <c r="URZ162" s="4"/>
      <c r="USA162" s="4"/>
      <c r="USB162" s="4"/>
      <c r="USC162" s="4"/>
      <c r="USD162" s="4"/>
      <c r="USE162" s="4"/>
      <c r="USF162" s="4"/>
      <c r="USG162" s="4"/>
      <c r="USH162" s="4"/>
      <c r="USI162" s="4"/>
      <c r="USJ162" s="4"/>
      <c r="USK162" s="4"/>
      <c r="USL162" s="4"/>
      <c r="USM162" s="4"/>
      <c r="USN162" s="4"/>
      <c r="USO162" s="4"/>
      <c r="USP162" s="4"/>
      <c r="USQ162" s="4"/>
      <c r="USR162" s="4"/>
      <c r="USS162" s="4"/>
      <c r="UST162" s="4"/>
      <c r="USU162" s="4"/>
      <c r="USV162" s="4"/>
      <c r="USW162" s="4"/>
      <c r="USX162" s="4"/>
      <c r="USY162" s="4"/>
      <c r="USZ162" s="4"/>
      <c r="UTA162" s="4"/>
      <c r="UTB162" s="4"/>
      <c r="UTC162" s="4"/>
      <c r="UTD162" s="4"/>
      <c r="UTE162" s="4"/>
      <c r="UTF162" s="4"/>
      <c r="UTG162" s="4"/>
      <c r="UTH162" s="4"/>
      <c r="UTI162" s="4"/>
      <c r="UTJ162" s="4"/>
      <c r="UTK162" s="4"/>
      <c r="UTL162" s="4"/>
      <c r="UTM162" s="4"/>
      <c r="UTN162" s="4"/>
      <c r="UTO162" s="4"/>
      <c r="UTP162" s="4"/>
      <c r="UTQ162" s="4"/>
      <c r="UTR162" s="4"/>
      <c r="UTS162" s="4"/>
      <c r="UTT162" s="4"/>
      <c r="UTU162" s="4"/>
      <c r="UTV162" s="4"/>
      <c r="UTW162" s="4"/>
      <c r="UTX162" s="4"/>
      <c r="UTY162" s="4"/>
      <c r="UTZ162" s="4"/>
      <c r="UUA162" s="4"/>
      <c r="UUB162" s="4"/>
      <c r="UUC162" s="4"/>
      <c r="UUD162" s="4"/>
      <c r="UUE162" s="4"/>
      <c r="UUF162" s="4"/>
      <c r="UUG162" s="4"/>
      <c r="UUH162" s="4"/>
      <c r="UUI162" s="4"/>
      <c r="UUJ162" s="4"/>
      <c r="UUK162" s="4"/>
      <c r="UUL162" s="4"/>
      <c r="UUM162" s="4"/>
      <c r="UUN162" s="4"/>
      <c r="UUO162" s="4"/>
      <c r="UUP162" s="4"/>
      <c r="UUQ162" s="4"/>
      <c r="UUR162" s="4"/>
      <c r="UUS162" s="4"/>
      <c r="UUT162" s="4"/>
      <c r="UUU162" s="4"/>
      <c r="UUV162" s="4"/>
      <c r="UUW162" s="4"/>
      <c r="UUX162" s="4"/>
      <c r="UUY162" s="4"/>
      <c r="UUZ162" s="4"/>
      <c r="UVA162" s="4"/>
      <c r="UVB162" s="4"/>
      <c r="UVC162" s="4"/>
      <c r="UVD162" s="4"/>
      <c r="UVE162" s="4"/>
      <c r="UVF162" s="4"/>
      <c r="UVG162" s="4"/>
      <c r="UVH162" s="4"/>
      <c r="UVI162" s="4"/>
      <c r="UVJ162" s="4"/>
      <c r="UVK162" s="4"/>
      <c r="UVL162" s="4"/>
      <c r="UVM162" s="4"/>
      <c r="UVN162" s="4"/>
      <c r="UVO162" s="4"/>
      <c r="UVP162" s="4"/>
      <c r="UVQ162" s="4"/>
      <c r="UVR162" s="4"/>
      <c r="UVS162" s="4"/>
      <c r="UVT162" s="4"/>
      <c r="UVU162" s="4"/>
      <c r="UVV162" s="4"/>
      <c r="UVW162" s="4"/>
      <c r="UVX162" s="4"/>
      <c r="UVY162" s="4"/>
      <c r="UVZ162" s="4"/>
      <c r="UWA162" s="4"/>
      <c r="UWB162" s="4"/>
      <c r="UWC162" s="4"/>
      <c r="UWD162" s="4"/>
      <c r="UWE162" s="4"/>
      <c r="UWF162" s="4"/>
      <c r="UWG162" s="4"/>
      <c r="UWH162" s="4"/>
      <c r="UWI162" s="4"/>
      <c r="UWJ162" s="4"/>
      <c r="UWK162" s="4"/>
      <c r="UWL162" s="4"/>
      <c r="UWM162" s="4"/>
      <c r="UWN162" s="4"/>
      <c r="UWO162" s="4"/>
      <c r="UWP162" s="4"/>
      <c r="UWQ162" s="4"/>
      <c r="UWR162" s="4"/>
      <c r="UWS162" s="4"/>
      <c r="UWT162" s="4"/>
      <c r="UWU162" s="4"/>
      <c r="UWV162" s="4"/>
      <c r="UWW162" s="4"/>
      <c r="UWX162" s="4"/>
      <c r="UWY162" s="4"/>
      <c r="UWZ162" s="4"/>
      <c r="UXA162" s="4"/>
      <c r="UXB162" s="4"/>
      <c r="UXC162" s="4"/>
      <c r="UXD162" s="4"/>
      <c r="UXE162" s="4"/>
      <c r="UXF162" s="4"/>
      <c r="UXG162" s="4"/>
      <c r="UXH162" s="4"/>
      <c r="UXI162" s="4"/>
      <c r="UXJ162" s="4"/>
      <c r="UXK162" s="4"/>
      <c r="UXL162" s="4"/>
      <c r="UXM162" s="4"/>
      <c r="UXN162" s="4"/>
      <c r="UXO162" s="4"/>
      <c r="UXP162" s="4"/>
      <c r="UXQ162" s="4"/>
      <c r="UXR162" s="4"/>
      <c r="UXS162" s="4"/>
      <c r="UXT162" s="4"/>
      <c r="UXU162" s="4"/>
      <c r="UXV162" s="4"/>
      <c r="UXW162" s="4"/>
      <c r="UXX162" s="4"/>
      <c r="UXY162" s="4"/>
      <c r="UXZ162" s="4"/>
      <c r="UYA162" s="4"/>
      <c r="UYB162" s="4"/>
      <c r="UYC162" s="4"/>
      <c r="UYD162" s="4"/>
      <c r="UYE162" s="4"/>
      <c r="UYF162" s="4"/>
      <c r="UYG162" s="4"/>
      <c r="UYH162" s="4"/>
      <c r="UYI162" s="4"/>
      <c r="UYJ162" s="4"/>
      <c r="UYK162" s="4"/>
      <c r="UYL162" s="4"/>
      <c r="UYM162" s="4"/>
      <c r="UYN162" s="4"/>
      <c r="UYO162" s="4"/>
      <c r="UYP162" s="4"/>
      <c r="UYQ162" s="4"/>
      <c r="UYR162" s="4"/>
      <c r="UYS162" s="4"/>
      <c r="UYT162" s="4"/>
      <c r="UYU162" s="4"/>
      <c r="UYV162" s="4"/>
      <c r="UYW162" s="4"/>
      <c r="UYX162" s="4"/>
      <c r="UYY162" s="4"/>
      <c r="UYZ162" s="4"/>
      <c r="UZA162" s="4"/>
      <c r="UZB162" s="4"/>
      <c r="UZC162" s="4"/>
      <c r="UZD162" s="4"/>
      <c r="UZE162" s="4"/>
      <c r="UZF162" s="4"/>
      <c r="UZG162" s="4"/>
      <c r="UZH162" s="4"/>
      <c r="UZI162" s="4"/>
      <c r="UZJ162" s="4"/>
      <c r="UZK162" s="4"/>
      <c r="UZL162" s="4"/>
      <c r="UZM162" s="4"/>
      <c r="UZN162" s="4"/>
      <c r="UZO162" s="4"/>
      <c r="UZP162" s="4"/>
      <c r="UZQ162" s="4"/>
      <c r="UZR162" s="4"/>
      <c r="UZS162" s="4"/>
      <c r="UZT162" s="4"/>
      <c r="UZU162" s="4"/>
      <c r="UZV162" s="4"/>
      <c r="UZW162" s="4"/>
      <c r="UZX162" s="4"/>
      <c r="UZY162" s="4"/>
      <c r="UZZ162" s="4"/>
      <c r="VAA162" s="4"/>
      <c r="VAB162" s="4"/>
      <c r="VAC162" s="4"/>
      <c r="VAD162" s="4"/>
      <c r="VAE162" s="4"/>
      <c r="VAF162" s="4"/>
      <c r="VAG162" s="4"/>
      <c r="VAH162" s="4"/>
      <c r="VAI162" s="4"/>
      <c r="VAJ162" s="4"/>
      <c r="VAK162" s="4"/>
      <c r="VAL162" s="4"/>
      <c r="VAM162" s="4"/>
      <c r="VAN162" s="4"/>
      <c r="VAO162" s="4"/>
      <c r="VAP162" s="4"/>
      <c r="VAQ162" s="4"/>
      <c r="VAR162" s="4"/>
      <c r="VAS162" s="4"/>
      <c r="VAT162" s="4"/>
      <c r="VAU162" s="4"/>
      <c r="VAV162" s="4"/>
      <c r="VAW162" s="4"/>
      <c r="VAX162" s="4"/>
      <c r="VAY162" s="4"/>
      <c r="VAZ162" s="4"/>
      <c r="VBA162" s="4"/>
      <c r="VBB162" s="4"/>
      <c r="VBC162" s="4"/>
      <c r="VBD162" s="4"/>
      <c r="VBE162" s="4"/>
      <c r="VBF162" s="4"/>
      <c r="VBG162" s="4"/>
      <c r="VBH162" s="4"/>
      <c r="VBI162" s="4"/>
      <c r="VBJ162" s="4"/>
      <c r="VBK162" s="4"/>
      <c r="VBL162" s="4"/>
      <c r="VBM162" s="4"/>
      <c r="VBN162" s="4"/>
      <c r="VBO162" s="4"/>
      <c r="VBP162" s="4"/>
      <c r="VBQ162" s="4"/>
      <c r="VBR162" s="4"/>
      <c r="VBS162" s="4"/>
      <c r="VBT162" s="4"/>
      <c r="VBU162" s="4"/>
      <c r="VBV162" s="4"/>
      <c r="VBW162" s="4"/>
      <c r="VBX162" s="4"/>
      <c r="VBY162" s="4"/>
      <c r="VBZ162" s="4"/>
      <c r="VCA162" s="4"/>
      <c r="VCB162" s="4"/>
      <c r="VCC162" s="4"/>
      <c r="VCD162" s="4"/>
      <c r="VCE162" s="4"/>
      <c r="VCF162" s="4"/>
      <c r="VCG162" s="4"/>
      <c r="VCH162" s="4"/>
      <c r="VCI162" s="4"/>
      <c r="VCJ162" s="4"/>
      <c r="VCK162" s="4"/>
      <c r="VCL162" s="4"/>
      <c r="VCM162" s="4"/>
      <c r="VCN162" s="4"/>
      <c r="VCO162" s="4"/>
      <c r="VCP162" s="4"/>
      <c r="VCQ162" s="4"/>
      <c r="VCR162" s="4"/>
      <c r="VCS162" s="4"/>
      <c r="VCT162" s="4"/>
      <c r="VCU162" s="4"/>
      <c r="VCV162" s="4"/>
      <c r="VCW162" s="4"/>
      <c r="VCX162" s="4"/>
      <c r="VCY162" s="4"/>
      <c r="VCZ162" s="4"/>
      <c r="VDA162" s="4"/>
      <c r="VDB162" s="4"/>
      <c r="VDC162" s="4"/>
      <c r="VDD162" s="4"/>
      <c r="VDE162" s="4"/>
      <c r="VDF162" s="4"/>
      <c r="VDG162" s="4"/>
      <c r="VDH162" s="4"/>
      <c r="VDI162" s="4"/>
      <c r="VDJ162" s="4"/>
      <c r="VDK162" s="4"/>
      <c r="VDL162" s="4"/>
      <c r="VDM162" s="4"/>
      <c r="VDN162" s="4"/>
      <c r="VDO162" s="4"/>
      <c r="VDP162" s="4"/>
      <c r="VDQ162" s="4"/>
      <c r="VDR162" s="4"/>
      <c r="VDS162" s="4"/>
      <c r="VDT162" s="4"/>
      <c r="VDU162" s="4"/>
      <c r="VDV162" s="4"/>
      <c r="VDW162" s="4"/>
      <c r="VDX162" s="4"/>
      <c r="VDY162" s="4"/>
      <c r="VDZ162" s="4"/>
      <c r="VEA162" s="4"/>
      <c r="VEB162" s="4"/>
      <c r="VEC162" s="4"/>
      <c r="VED162" s="4"/>
      <c r="VEE162" s="4"/>
      <c r="VEF162" s="4"/>
      <c r="VEG162" s="4"/>
      <c r="VEH162" s="4"/>
      <c r="VEI162" s="4"/>
      <c r="VEJ162" s="4"/>
      <c r="VEK162" s="4"/>
      <c r="VEL162" s="4"/>
      <c r="VEM162" s="4"/>
      <c r="VEN162" s="4"/>
      <c r="VEO162" s="4"/>
      <c r="VEP162" s="4"/>
      <c r="VEQ162" s="4"/>
      <c r="VER162" s="4"/>
      <c r="VES162" s="4"/>
      <c r="VET162" s="4"/>
      <c r="VEU162" s="4"/>
      <c r="VEV162" s="4"/>
      <c r="VEW162" s="4"/>
      <c r="VEX162" s="4"/>
      <c r="VEY162" s="4"/>
      <c r="VEZ162" s="4"/>
      <c r="VFA162" s="4"/>
      <c r="VFB162" s="4"/>
      <c r="VFC162" s="4"/>
      <c r="VFD162" s="4"/>
      <c r="VFE162" s="4"/>
      <c r="VFF162" s="4"/>
      <c r="VFG162" s="4"/>
      <c r="VFH162" s="4"/>
      <c r="VFI162" s="4"/>
      <c r="VFJ162" s="4"/>
      <c r="VFK162" s="4"/>
      <c r="VFL162" s="4"/>
      <c r="VFM162" s="4"/>
      <c r="VFN162" s="4"/>
      <c r="VFO162" s="4"/>
      <c r="VFP162" s="4"/>
      <c r="VFQ162" s="4"/>
      <c r="VFR162" s="4"/>
      <c r="VFS162" s="4"/>
      <c r="VFT162" s="4"/>
      <c r="VFU162" s="4"/>
      <c r="VFV162" s="4"/>
      <c r="VFW162" s="4"/>
      <c r="VFX162" s="4"/>
      <c r="VFY162" s="4"/>
      <c r="VFZ162" s="4"/>
      <c r="VGA162" s="4"/>
      <c r="VGB162" s="4"/>
      <c r="VGC162" s="4"/>
      <c r="VGD162" s="4"/>
      <c r="VGE162" s="4"/>
      <c r="VGF162" s="4"/>
      <c r="VGG162" s="4"/>
      <c r="VGH162" s="4"/>
      <c r="VGI162" s="4"/>
      <c r="VGJ162" s="4"/>
      <c r="VGK162" s="4"/>
      <c r="VGL162" s="4"/>
      <c r="VGM162" s="4"/>
      <c r="VGN162" s="4"/>
      <c r="VGO162" s="4"/>
      <c r="VGP162" s="4"/>
      <c r="VGQ162" s="4"/>
      <c r="VGR162" s="4"/>
      <c r="VGS162" s="4"/>
      <c r="VGT162" s="4"/>
      <c r="VGU162" s="4"/>
      <c r="VGV162" s="4"/>
      <c r="VGW162" s="4"/>
      <c r="VGX162" s="4"/>
      <c r="VGY162" s="4"/>
      <c r="VGZ162" s="4"/>
      <c r="VHA162" s="4"/>
      <c r="VHB162" s="4"/>
      <c r="VHC162" s="4"/>
      <c r="VHD162" s="4"/>
      <c r="VHE162" s="4"/>
      <c r="VHF162" s="4"/>
      <c r="VHG162" s="4"/>
      <c r="VHH162" s="4"/>
      <c r="VHI162" s="4"/>
      <c r="VHJ162" s="4"/>
      <c r="VHK162" s="4"/>
      <c r="VHL162" s="4"/>
      <c r="VHM162" s="4"/>
      <c r="VHN162" s="4"/>
      <c r="VHO162" s="4"/>
      <c r="VHP162" s="4"/>
      <c r="VHQ162" s="4"/>
      <c r="VHR162" s="4"/>
      <c r="VHS162" s="4"/>
      <c r="VHT162" s="4"/>
      <c r="VHU162" s="4"/>
      <c r="VHV162" s="4"/>
      <c r="VHW162" s="4"/>
      <c r="VHX162" s="4"/>
      <c r="VHY162" s="4"/>
      <c r="VHZ162" s="4"/>
      <c r="VIA162" s="4"/>
      <c r="VIB162" s="4"/>
      <c r="VIC162" s="4"/>
      <c r="VID162" s="4"/>
      <c r="VIE162" s="4"/>
      <c r="VIF162" s="4"/>
      <c r="VIG162" s="4"/>
      <c r="VIH162" s="4"/>
      <c r="VII162" s="4"/>
      <c r="VIJ162" s="4"/>
      <c r="VIK162" s="4"/>
      <c r="VIL162" s="4"/>
      <c r="VIM162" s="4"/>
      <c r="VIN162" s="4"/>
      <c r="VIO162" s="4"/>
      <c r="VIP162" s="4"/>
      <c r="VIQ162" s="4"/>
      <c r="VIR162" s="4"/>
      <c r="VIS162" s="4"/>
      <c r="VIT162" s="4"/>
      <c r="VIU162" s="4"/>
      <c r="VIV162" s="4"/>
      <c r="VIW162" s="4"/>
      <c r="VIX162" s="4"/>
      <c r="VIY162" s="4"/>
      <c r="VIZ162" s="4"/>
      <c r="VJA162" s="4"/>
      <c r="VJB162" s="4"/>
      <c r="VJC162" s="4"/>
      <c r="VJD162" s="4"/>
      <c r="VJE162" s="4"/>
      <c r="VJF162" s="4"/>
      <c r="VJG162" s="4"/>
      <c r="VJH162" s="4"/>
      <c r="VJI162" s="4"/>
      <c r="VJJ162" s="4"/>
      <c r="VJK162" s="4"/>
      <c r="VJL162" s="4"/>
      <c r="VJM162" s="4"/>
      <c r="VJN162" s="4"/>
      <c r="VJO162" s="4"/>
      <c r="VJP162" s="4"/>
      <c r="VJQ162" s="4"/>
      <c r="VJR162" s="4"/>
      <c r="VJS162" s="4"/>
      <c r="VJT162" s="4"/>
      <c r="VJU162" s="4"/>
      <c r="VJV162" s="4"/>
      <c r="VJW162" s="4"/>
      <c r="VJX162" s="4"/>
      <c r="VJY162" s="4"/>
      <c r="VJZ162" s="4"/>
      <c r="VKA162" s="4"/>
      <c r="VKB162" s="4"/>
      <c r="VKC162" s="4"/>
      <c r="VKD162" s="4"/>
      <c r="VKE162" s="4"/>
      <c r="VKF162" s="4"/>
      <c r="VKG162" s="4"/>
      <c r="VKH162" s="4"/>
      <c r="VKI162" s="4"/>
      <c r="VKJ162" s="4"/>
      <c r="VKK162" s="4"/>
      <c r="VKL162" s="4"/>
      <c r="VKM162" s="4"/>
      <c r="VKN162" s="4"/>
      <c r="VKO162" s="4"/>
      <c r="VKP162" s="4"/>
      <c r="VKQ162" s="4"/>
      <c r="VKR162" s="4"/>
      <c r="VKS162" s="4"/>
      <c r="VKT162" s="4"/>
      <c r="VKU162" s="4"/>
      <c r="VKV162" s="4"/>
      <c r="VKW162" s="4"/>
      <c r="VKX162" s="4"/>
      <c r="VKY162" s="4"/>
      <c r="VKZ162" s="4"/>
      <c r="VLA162" s="4"/>
      <c r="VLB162" s="4"/>
      <c r="VLC162" s="4"/>
      <c r="VLD162" s="4"/>
      <c r="VLE162" s="4"/>
      <c r="VLF162" s="4"/>
      <c r="VLG162" s="4"/>
      <c r="VLH162" s="4"/>
      <c r="VLI162" s="4"/>
      <c r="VLJ162" s="4"/>
      <c r="VLK162" s="4"/>
      <c r="VLL162" s="4"/>
      <c r="VLM162" s="4"/>
      <c r="VLN162" s="4"/>
      <c r="VLO162" s="4"/>
      <c r="VLP162" s="4"/>
      <c r="VLQ162" s="4"/>
      <c r="VLR162" s="4"/>
      <c r="VLS162" s="4"/>
      <c r="VLT162" s="4"/>
      <c r="VLU162" s="4"/>
      <c r="VLV162" s="4"/>
      <c r="VLW162" s="4"/>
      <c r="VLX162" s="4"/>
      <c r="VLY162" s="4"/>
      <c r="VLZ162" s="4"/>
      <c r="VMA162" s="4"/>
      <c r="VMB162" s="4"/>
      <c r="VMC162" s="4"/>
      <c r="VMD162" s="4"/>
      <c r="VME162" s="4"/>
      <c r="VMF162" s="4"/>
      <c r="VMG162" s="4"/>
      <c r="VMH162" s="4"/>
      <c r="VMI162" s="4"/>
      <c r="VMJ162" s="4"/>
      <c r="VMK162" s="4"/>
      <c r="VML162" s="4"/>
      <c r="VMM162" s="4"/>
      <c r="VMN162" s="4"/>
      <c r="VMO162" s="4"/>
      <c r="VMP162" s="4"/>
      <c r="VMQ162" s="4"/>
      <c r="VMR162" s="4"/>
      <c r="VMS162" s="4"/>
      <c r="VMT162" s="4"/>
      <c r="VMU162" s="4"/>
      <c r="VMV162" s="4"/>
      <c r="VMW162" s="4"/>
      <c r="VMX162" s="4"/>
      <c r="VMY162" s="4"/>
      <c r="VMZ162" s="4"/>
      <c r="VNA162" s="4"/>
      <c r="VNB162" s="4"/>
      <c r="VNC162" s="4"/>
      <c r="VND162" s="4"/>
      <c r="VNE162" s="4"/>
      <c r="VNF162" s="4"/>
      <c r="VNG162" s="4"/>
      <c r="VNH162" s="4"/>
      <c r="VNI162" s="4"/>
      <c r="VNJ162" s="4"/>
      <c r="VNK162" s="4"/>
      <c r="VNL162" s="4"/>
      <c r="VNM162" s="4"/>
      <c r="VNN162" s="4"/>
      <c r="VNO162" s="4"/>
      <c r="VNP162" s="4"/>
      <c r="VNQ162" s="4"/>
      <c r="VNR162" s="4"/>
      <c r="VNS162" s="4"/>
      <c r="VNT162" s="4"/>
      <c r="VNU162" s="4"/>
      <c r="VNV162" s="4"/>
      <c r="VNW162" s="4"/>
      <c r="VNX162" s="4"/>
      <c r="VNY162" s="4"/>
      <c r="VNZ162" s="4"/>
      <c r="VOA162" s="4"/>
      <c r="VOB162" s="4"/>
      <c r="VOC162" s="4"/>
      <c r="VOD162" s="4"/>
      <c r="VOE162" s="4"/>
      <c r="VOF162" s="4"/>
      <c r="VOG162" s="4"/>
      <c r="VOH162" s="4"/>
      <c r="VOI162" s="4"/>
      <c r="VOJ162" s="4"/>
      <c r="VOK162" s="4"/>
      <c r="VOL162" s="4"/>
      <c r="VOM162" s="4"/>
      <c r="VON162" s="4"/>
      <c r="VOO162" s="4"/>
      <c r="VOP162" s="4"/>
      <c r="VOQ162" s="4"/>
      <c r="VOR162" s="4"/>
      <c r="VOS162" s="4"/>
      <c r="VOT162" s="4"/>
      <c r="VOU162" s="4"/>
      <c r="VOV162" s="4"/>
      <c r="VOW162" s="4"/>
      <c r="VOX162" s="4"/>
      <c r="VOY162" s="4"/>
      <c r="VOZ162" s="4"/>
      <c r="VPA162" s="4"/>
      <c r="VPB162" s="4"/>
      <c r="VPC162" s="4"/>
      <c r="VPD162" s="4"/>
      <c r="VPE162" s="4"/>
      <c r="VPF162" s="4"/>
      <c r="VPG162" s="4"/>
      <c r="VPH162" s="4"/>
      <c r="VPI162" s="4"/>
      <c r="VPJ162" s="4"/>
      <c r="VPK162" s="4"/>
      <c r="VPL162" s="4"/>
      <c r="VPM162" s="4"/>
      <c r="VPN162" s="4"/>
      <c r="VPO162" s="4"/>
      <c r="VPP162" s="4"/>
      <c r="VPQ162" s="4"/>
      <c r="VPR162" s="4"/>
      <c r="VPS162" s="4"/>
      <c r="VPT162" s="4"/>
      <c r="VPU162" s="4"/>
      <c r="VPV162" s="4"/>
      <c r="VPW162" s="4"/>
      <c r="VPX162" s="4"/>
      <c r="VPY162" s="4"/>
      <c r="VPZ162" s="4"/>
      <c r="VQA162" s="4"/>
      <c r="VQB162" s="4"/>
      <c r="VQC162" s="4"/>
      <c r="VQD162" s="4"/>
      <c r="VQE162" s="4"/>
      <c r="VQF162" s="4"/>
      <c r="VQG162" s="4"/>
      <c r="VQH162" s="4"/>
      <c r="VQI162" s="4"/>
      <c r="VQJ162" s="4"/>
      <c r="VQK162" s="4"/>
      <c r="VQL162" s="4"/>
      <c r="VQM162" s="4"/>
      <c r="VQN162" s="4"/>
      <c r="VQO162" s="4"/>
      <c r="VQP162" s="4"/>
      <c r="VQQ162" s="4"/>
      <c r="VQR162" s="4"/>
      <c r="VQS162" s="4"/>
      <c r="VQT162" s="4"/>
      <c r="VQU162" s="4"/>
      <c r="VQV162" s="4"/>
      <c r="VQW162" s="4"/>
      <c r="VQX162" s="4"/>
      <c r="VQY162" s="4"/>
      <c r="VQZ162" s="4"/>
      <c r="VRA162" s="4"/>
      <c r="VRB162" s="4"/>
      <c r="VRC162" s="4"/>
      <c r="VRD162" s="4"/>
      <c r="VRE162" s="4"/>
      <c r="VRF162" s="4"/>
      <c r="VRG162" s="4"/>
      <c r="VRH162" s="4"/>
      <c r="VRI162" s="4"/>
      <c r="VRJ162" s="4"/>
      <c r="VRK162" s="4"/>
      <c r="VRL162" s="4"/>
      <c r="VRM162" s="4"/>
      <c r="VRN162" s="4"/>
      <c r="VRO162" s="4"/>
      <c r="VRP162" s="4"/>
      <c r="VRQ162" s="4"/>
      <c r="VRR162" s="4"/>
      <c r="VRS162" s="4"/>
      <c r="VRT162" s="4"/>
      <c r="VRU162" s="4"/>
      <c r="VRV162" s="4"/>
      <c r="VRW162" s="4"/>
      <c r="VRX162" s="4"/>
      <c r="VRY162" s="4"/>
      <c r="VRZ162" s="4"/>
      <c r="VSA162" s="4"/>
      <c r="VSB162" s="4"/>
      <c r="VSC162" s="4"/>
      <c r="VSD162" s="4"/>
      <c r="VSE162" s="4"/>
      <c r="VSF162" s="4"/>
      <c r="VSG162" s="4"/>
      <c r="VSH162" s="4"/>
      <c r="VSI162" s="4"/>
      <c r="VSJ162" s="4"/>
      <c r="VSK162" s="4"/>
      <c r="VSL162" s="4"/>
      <c r="VSM162" s="4"/>
      <c r="VSN162" s="4"/>
      <c r="VSO162" s="4"/>
      <c r="VSP162" s="4"/>
      <c r="VSQ162" s="4"/>
      <c r="VSR162" s="4"/>
      <c r="VSS162" s="4"/>
      <c r="VST162" s="4"/>
      <c r="VSU162" s="4"/>
      <c r="VSV162" s="4"/>
      <c r="VSW162" s="4"/>
      <c r="VSX162" s="4"/>
      <c r="VSY162" s="4"/>
      <c r="VSZ162" s="4"/>
      <c r="VTA162" s="4"/>
      <c r="VTB162" s="4"/>
      <c r="VTC162" s="4"/>
      <c r="VTD162" s="4"/>
      <c r="VTE162" s="4"/>
      <c r="VTF162" s="4"/>
      <c r="VTG162" s="4"/>
      <c r="VTH162" s="4"/>
      <c r="VTI162" s="4"/>
      <c r="VTJ162" s="4"/>
      <c r="VTK162" s="4"/>
      <c r="VTL162" s="4"/>
      <c r="VTM162" s="4"/>
      <c r="VTN162" s="4"/>
      <c r="VTO162" s="4"/>
      <c r="VTP162" s="4"/>
      <c r="VTQ162" s="4"/>
      <c r="VTR162" s="4"/>
      <c r="VTS162" s="4"/>
      <c r="VTT162" s="4"/>
      <c r="VTU162" s="4"/>
      <c r="VTV162" s="4"/>
      <c r="VTW162" s="4"/>
      <c r="VTX162" s="4"/>
      <c r="VTY162" s="4"/>
      <c r="VTZ162" s="4"/>
      <c r="VUA162" s="4"/>
      <c r="VUB162" s="4"/>
      <c r="VUC162" s="4"/>
      <c r="VUD162" s="4"/>
      <c r="VUE162" s="4"/>
      <c r="VUF162" s="4"/>
      <c r="VUG162" s="4"/>
      <c r="VUH162" s="4"/>
      <c r="VUI162" s="4"/>
      <c r="VUJ162" s="4"/>
      <c r="VUK162" s="4"/>
      <c r="VUL162" s="4"/>
      <c r="VUM162" s="4"/>
      <c r="VUN162" s="4"/>
      <c r="VUO162" s="4"/>
      <c r="VUP162" s="4"/>
      <c r="VUQ162" s="4"/>
      <c r="VUR162" s="4"/>
      <c r="VUS162" s="4"/>
      <c r="VUT162" s="4"/>
      <c r="VUU162" s="4"/>
      <c r="VUV162" s="4"/>
      <c r="VUW162" s="4"/>
      <c r="VUX162" s="4"/>
      <c r="VUY162" s="4"/>
      <c r="VUZ162" s="4"/>
      <c r="VVA162" s="4"/>
      <c r="VVB162" s="4"/>
      <c r="VVC162" s="4"/>
      <c r="VVD162" s="4"/>
      <c r="VVE162" s="4"/>
      <c r="VVF162" s="4"/>
      <c r="VVG162" s="4"/>
      <c r="VVH162" s="4"/>
      <c r="VVI162" s="4"/>
      <c r="VVJ162" s="4"/>
      <c r="VVK162" s="4"/>
      <c r="VVL162" s="4"/>
      <c r="VVM162" s="4"/>
      <c r="VVN162" s="4"/>
      <c r="VVO162" s="4"/>
      <c r="VVP162" s="4"/>
      <c r="VVQ162" s="4"/>
      <c r="VVR162" s="4"/>
      <c r="VVS162" s="4"/>
      <c r="VVT162" s="4"/>
      <c r="VVU162" s="4"/>
      <c r="VVV162" s="4"/>
      <c r="VVW162" s="4"/>
      <c r="VVX162" s="4"/>
      <c r="VVY162" s="4"/>
      <c r="VVZ162" s="4"/>
      <c r="VWA162" s="4"/>
      <c r="VWB162" s="4"/>
      <c r="VWC162" s="4"/>
      <c r="VWD162" s="4"/>
      <c r="VWE162" s="4"/>
      <c r="VWF162" s="4"/>
      <c r="VWG162" s="4"/>
      <c r="VWH162" s="4"/>
      <c r="VWI162" s="4"/>
      <c r="VWJ162" s="4"/>
      <c r="VWK162" s="4"/>
      <c r="VWL162" s="4"/>
      <c r="VWM162" s="4"/>
      <c r="VWN162" s="4"/>
      <c r="VWO162" s="4"/>
      <c r="VWP162" s="4"/>
      <c r="VWQ162" s="4"/>
      <c r="VWR162" s="4"/>
      <c r="VWS162" s="4"/>
      <c r="VWT162" s="4"/>
      <c r="VWU162" s="4"/>
      <c r="VWV162" s="4"/>
      <c r="VWW162" s="4"/>
      <c r="VWX162" s="4"/>
      <c r="VWY162" s="4"/>
      <c r="VWZ162" s="4"/>
      <c r="VXA162" s="4"/>
      <c r="VXB162" s="4"/>
      <c r="VXC162" s="4"/>
      <c r="VXD162" s="4"/>
      <c r="VXE162" s="4"/>
      <c r="VXF162" s="4"/>
      <c r="VXG162" s="4"/>
      <c r="VXH162" s="4"/>
      <c r="VXI162" s="4"/>
      <c r="VXJ162" s="4"/>
      <c r="VXK162" s="4"/>
      <c r="VXL162" s="4"/>
      <c r="VXM162" s="4"/>
      <c r="VXN162" s="4"/>
      <c r="VXO162" s="4"/>
      <c r="VXP162" s="4"/>
      <c r="VXQ162" s="4"/>
      <c r="VXR162" s="4"/>
      <c r="VXS162" s="4"/>
      <c r="VXT162" s="4"/>
      <c r="VXU162" s="4"/>
      <c r="VXV162" s="4"/>
      <c r="VXW162" s="4"/>
      <c r="VXX162" s="4"/>
      <c r="VXY162" s="4"/>
      <c r="VXZ162" s="4"/>
      <c r="VYA162" s="4"/>
      <c r="VYB162" s="4"/>
      <c r="VYC162" s="4"/>
      <c r="VYD162" s="4"/>
      <c r="VYE162" s="4"/>
      <c r="VYF162" s="4"/>
      <c r="VYG162" s="4"/>
      <c r="VYH162" s="4"/>
      <c r="VYI162" s="4"/>
      <c r="VYJ162" s="4"/>
      <c r="VYK162" s="4"/>
      <c r="VYL162" s="4"/>
      <c r="VYM162" s="4"/>
      <c r="VYN162" s="4"/>
      <c r="VYO162" s="4"/>
      <c r="VYP162" s="4"/>
      <c r="VYQ162" s="4"/>
      <c r="VYR162" s="4"/>
      <c r="VYS162" s="4"/>
      <c r="VYT162" s="4"/>
      <c r="VYU162" s="4"/>
      <c r="VYV162" s="4"/>
      <c r="VYW162" s="4"/>
      <c r="VYX162" s="4"/>
      <c r="VYY162" s="4"/>
      <c r="VYZ162" s="4"/>
      <c r="VZA162" s="4"/>
      <c r="VZB162" s="4"/>
      <c r="VZC162" s="4"/>
      <c r="VZD162" s="4"/>
      <c r="VZE162" s="4"/>
      <c r="VZF162" s="4"/>
      <c r="VZG162" s="4"/>
      <c r="VZH162" s="4"/>
      <c r="VZI162" s="4"/>
      <c r="VZJ162" s="4"/>
      <c r="VZK162" s="4"/>
      <c r="VZL162" s="4"/>
      <c r="VZM162" s="4"/>
      <c r="VZN162" s="4"/>
      <c r="VZO162" s="4"/>
      <c r="VZP162" s="4"/>
      <c r="VZQ162" s="4"/>
      <c r="VZR162" s="4"/>
      <c r="VZS162" s="4"/>
      <c r="VZT162" s="4"/>
      <c r="VZU162" s="4"/>
      <c r="VZV162" s="4"/>
      <c r="VZW162" s="4"/>
      <c r="VZX162" s="4"/>
      <c r="VZY162" s="4"/>
      <c r="VZZ162" s="4"/>
      <c r="WAA162" s="4"/>
      <c r="WAB162" s="4"/>
      <c r="WAC162" s="4"/>
      <c r="WAD162" s="4"/>
      <c r="WAE162" s="4"/>
      <c r="WAF162" s="4"/>
      <c r="WAG162" s="4"/>
      <c r="WAH162" s="4"/>
      <c r="WAI162" s="4"/>
      <c r="WAJ162" s="4"/>
      <c r="WAK162" s="4"/>
      <c r="WAL162" s="4"/>
      <c r="WAM162" s="4"/>
      <c r="WAN162" s="4"/>
      <c r="WAO162" s="4"/>
      <c r="WAP162" s="4"/>
      <c r="WAQ162" s="4"/>
      <c r="WAR162" s="4"/>
      <c r="WAS162" s="4"/>
      <c r="WAT162" s="4"/>
      <c r="WAU162" s="4"/>
      <c r="WAV162" s="4"/>
      <c r="WAW162" s="4"/>
      <c r="WAX162" s="4"/>
      <c r="WAY162" s="4"/>
      <c r="WAZ162" s="4"/>
      <c r="WBA162" s="4"/>
      <c r="WBB162" s="4"/>
      <c r="WBC162" s="4"/>
      <c r="WBD162" s="4"/>
      <c r="WBE162" s="4"/>
      <c r="WBF162" s="4"/>
      <c r="WBG162" s="4"/>
      <c r="WBH162" s="4"/>
      <c r="WBI162" s="4"/>
      <c r="WBJ162" s="4"/>
      <c r="WBK162" s="4"/>
      <c r="WBL162" s="4"/>
      <c r="WBM162" s="4"/>
      <c r="WBN162" s="4"/>
      <c r="WBO162" s="4"/>
      <c r="WBP162" s="4"/>
      <c r="WBQ162" s="4"/>
      <c r="WBR162" s="4"/>
      <c r="WBS162" s="4"/>
      <c r="WBT162" s="4"/>
      <c r="WBU162" s="4"/>
      <c r="WBV162" s="4"/>
      <c r="WBW162" s="4"/>
      <c r="WBX162" s="4"/>
      <c r="WBY162" s="4"/>
      <c r="WBZ162" s="4"/>
      <c r="WCA162" s="4"/>
      <c r="WCB162" s="4"/>
      <c r="WCC162" s="4"/>
      <c r="WCD162" s="4"/>
      <c r="WCE162" s="4"/>
      <c r="WCF162" s="4"/>
      <c r="WCG162" s="4"/>
      <c r="WCH162" s="4"/>
      <c r="WCI162" s="4"/>
      <c r="WCJ162" s="4"/>
      <c r="WCK162" s="4"/>
      <c r="WCL162" s="4"/>
      <c r="WCM162" s="4"/>
      <c r="WCN162" s="4"/>
      <c r="WCO162" s="4"/>
      <c r="WCP162" s="4"/>
      <c r="WCQ162" s="4"/>
      <c r="WCR162" s="4"/>
      <c r="WCS162" s="4"/>
      <c r="WCT162" s="4"/>
      <c r="WCU162" s="4"/>
      <c r="WCV162" s="4"/>
      <c r="WCW162" s="4"/>
      <c r="WCX162" s="4"/>
      <c r="WCY162" s="4"/>
      <c r="WCZ162" s="4"/>
      <c r="WDA162" s="4"/>
      <c r="WDB162" s="4"/>
      <c r="WDC162" s="4"/>
      <c r="WDD162" s="4"/>
      <c r="WDE162" s="4"/>
      <c r="WDF162" s="4"/>
      <c r="WDG162" s="4"/>
      <c r="WDH162" s="4"/>
      <c r="WDI162" s="4"/>
      <c r="WDJ162" s="4"/>
      <c r="WDK162" s="4"/>
      <c r="WDL162" s="4"/>
      <c r="WDM162" s="4"/>
      <c r="WDN162" s="4"/>
      <c r="WDO162" s="4"/>
      <c r="WDP162" s="4"/>
      <c r="WDQ162" s="4"/>
      <c r="WDR162" s="4"/>
      <c r="WDS162" s="4"/>
      <c r="WDT162" s="4"/>
      <c r="WDU162" s="4"/>
      <c r="WDV162" s="4"/>
      <c r="WDW162" s="4"/>
      <c r="WDX162" s="4"/>
      <c r="WDY162" s="4"/>
      <c r="WDZ162" s="4"/>
      <c r="WEA162" s="4"/>
      <c r="WEB162" s="4"/>
      <c r="WEC162" s="4"/>
      <c r="WED162" s="4"/>
      <c r="WEE162" s="4"/>
      <c r="WEF162" s="4"/>
      <c r="WEG162" s="4"/>
      <c r="WEH162" s="4"/>
      <c r="WEI162" s="4"/>
      <c r="WEJ162" s="4"/>
      <c r="WEK162" s="4"/>
      <c r="WEL162" s="4"/>
      <c r="WEM162" s="4"/>
      <c r="WEN162" s="4"/>
      <c r="WEO162" s="4"/>
      <c r="WEP162" s="4"/>
      <c r="WEQ162" s="4"/>
      <c r="WER162" s="4"/>
      <c r="WES162" s="4"/>
      <c r="WET162" s="4"/>
      <c r="WEU162" s="4"/>
      <c r="WEV162" s="4"/>
      <c r="WEW162" s="4"/>
      <c r="WEX162" s="4"/>
      <c r="WEY162" s="4"/>
      <c r="WEZ162" s="4"/>
      <c r="WFA162" s="4"/>
      <c r="WFB162" s="4"/>
      <c r="WFC162" s="4"/>
      <c r="WFD162" s="4"/>
      <c r="WFE162" s="4"/>
      <c r="WFF162" s="4"/>
      <c r="WFG162" s="4"/>
      <c r="WFH162" s="4"/>
      <c r="WFI162" s="4"/>
      <c r="WFJ162" s="4"/>
      <c r="WFK162" s="4"/>
      <c r="WFL162" s="4"/>
      <c r="WFM162" s="4"/>
      <c r="WFN162" s="4"/>
      <c r="WFO162" s="4"/>
      <c r="WFP162" s="4"/>
      <c r="WFQ162" s="4"/>
      <c r="WFR162" s="4"/>
      <c r="WFS162" s="4"/>
      <c r="WFT162" s="4"/>
      <c r="WFU162" s="4"/>
      <c r="WFV162" s="4"/>
      <c r="WFW162" s="4"/>
      <c r="WFX162" s="4"/>
      <c r="WFY162" s="4"/>
      <c r="WFZ162" s="4"/>
      <c r="WGA162" s="4"/>
      <c r="WGB162" s="4"/>
      <c r="WGC162" s="4"/>
      <c r="WGD162" s="4"/>
      <c r="WGE162" s="4"/>
      <c r="WGF162" s="4"/>
      <c r="WGG162" s="4"/>
      <c r="WGH162" s="4"/>
      <c r="WGI162" s="4"/>
      <c r="WGJ162" s="4"/>
      <c r="WGK162" s="4"/>
      <c r="WGL162" s="4"/>
      <c r="WGM162" s="4"/>
      <c r="WGN162" s="4"/>
      <c r="WGO162" s="4"/>
      <c r="WGP162" s="4"/>
      <c r="WGQ162" s="4"/>
      <c r="WGR162" s="4"/>
      <c r="WGS162" s="4"/>
      <c r="WGT162" s="4"/>
      <c r="WGU162" s="4"/>
      <c r="WGV162" s="4"/>
      <c r="WGW162" s="4"/>
      <c r="WGX162" s="4"/>
      <c r="WGY162" s="4"/>
      <c r="WGZ162" s="4"/>
      <c r="WHA162" s="4"/>
      <c r="WHB162" s="4"/>
      <c r="WHC162" s="4"/>
      <c r="WHD162" s="4"/>
      <c r="WHE162" s="4"/>
      <c r="WHF162" s="4"/>
      <c r="WHG162" s="4"/>
      <c r="WHH162" s="4"/>
      <c r="WHI162" s="4"/>
      <c r="WHJ162" s="4"/>
      <c r="WHK162" s="4"/>
      <c r="WHL162" s="4"/>
      <c r="WHM162" s="4"/>
      <c r="WHN162" s="4"/>
      <c r="WHO162" s="4"/>
      <c r="WHP162" s="4"/>
      <c r="WHQ162" s="4"/>
      <c r="WHR162" s="4"/>
      <c r="WHS162" s="4"/>
      <c r="WHT162" s="4"/>
      <c r="WHU162" s="4"/>
      <c r="WHV162" s="4"/>
      <c r="WHW162" s="4"/>
      <c r="WHX162" s="4"/>
      <c r="WHY162" s="4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  <c r="WTY162" s="4"/>
      <c r="WTZ162" s="4"/>
      <c r="WUA162" s="4"/>
      <c r="WUB162" s="4"/>
      <c r="WUC162" s="4"/>
      <c r="WUD162" s="4"/>
      <c r="WUE162" s="4"/>
      <c r="WUF162" s="4"/>
      <c r="WUG162" s="4"/>
      <c r="WUH162" s="4"/>
      <c r="WUI162" s="4"/>
      <c r="WUJ162" s="4"/>
      <c r="WUK162" s="4"/>
      <c r="WUL162" s="4"/>
      <c r="WUM162" s="4"/>
      <c r="WUN162" s="4"/>
      <c r="WUO162" s="4"/>
      <c r="WUP162" s="4"/>
      <c r="WUQ162" s="4"/>
      <c r="WUR162" s="4"/>
      <c r="WUS162" s="4"/>
      <c r="WUT162" s="4"/>
      <c r="WUU162" s="4"/>
      <c r="WUV162" s="4"/>
      <c r="WUW162" s="4"/>
      <c r="WUX162" s="4"/>
      <c r="WUY162" s="4"/>
      <c r="WUZ162" s="4"/>
      <c r="WVA162" s="4"/>
    </row>
    <row r="163" spans="1:16121">
      <c r="J163" s="122"/>
    </row>
  </sheetData>
  <mergeCells count="20">
    <mergeCell ref="Q9:Q11"/>
    <mergeCell ref="G9:G11"/>
    <mergeCell ref="O9:O11"/>
    <mergeCell ref="A68:A69"/>
    <mergeCell ref="B68:B69"/>
    <mergeCell ref="J9:J11"/>
    <mergeCell ref="P9:P11"/>
    <mergeCell ref="I9:I11"/>
    <mergeCell ref="K9:K11"/>
    <mergeCell ref="N9:N11"/>
    <mergeCell ref="L9:L11"/>
    <mergeCell ref="E9:E11"/>
    <mergeCell ref="F9:F11"/>
    <mergeCell ref="M9:M11"/>
    <mergeCell ref="H9:H11"/>
    <mergeCell ref="B7:C7"/>
    <mergeCell ref="A9:A11"/>
    <mergeCell ref="B9:B11"/>
    <mergeCell ref="C9:C11"/>
    <mergeCell ref="D9:D11"/>
  </mergeCells>
  <pageMargins left="3.937007874015748E-2" right="3.937007874015748E-2" top="0.39370078740157483" bottom="0.19685039370078741" header="0.31496062992125984" footer="0.31496062992125984"/>
  <pageSetup paperSize="9" scale="38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VB158"/>
  <sheetViews>
    <sheetView view="pageBreakPreview" zoomScale="40" zoomScaleNormal="100" zoomScaleSheetLayoutView="40" workbookViewId="0">
      <pane xSplit="8" ySplit="19" topLeftCell="I26" activePane="bottomRight" state="frozen"/>
      <selection pane="topRight" activeCell="H1" sqref="H1"/>
      <selection pane="bottomLeft" activeCell="A18" sqref="A18"/>
      <selection pane="bottomRight" activeCell="G28" sqref="G28"/>
    </sheetView>
  </sheetViews>
  <sheetFormatPr defaultRowHeight="15.75"/>
  <cols>
    <col min="1" max="1" width="8" style="1" customWidth="1"/>
    <col min="2" max="2" width="59.5703125" style="2" customWidth="1"/>
    <col min="3" max="3" width="13" style="2" customWidth="1"/>
    <col min="4" max="4" width="19.7109375" style="5" customWidth="1"/>
    <col min="5" max="5" width="20.140625" style="7" customWidth="1"/>
    <col min="6" max="6" width="17.28515625" style="8" customWidth="1"/>
    <col min="7" max="7" width="56.140625" style="8" customWidth="1"/>
    <col min="8" max="8" width="20.85546875" style="119" customWidth="1"/>
    <col min="9" max="10" width="20.5703125" style="119" customWidth="1"/>
    <col min="11" max="11" width="20.7109375" style="121" customWidth="1"/>
    <col min="12" max="12" width="20.85546875" style="121" customWidth="1"/>
    <col min="13" max="13" width="22.140625" style="121" customWidth="1"/>
    <col min="14" max="14" width="16.85546875" style="123" bestFit="1" customWidth="1"/>
    <col min="15" max="15" width="19.28515625" style="123" bestFit="1" customWidth="1"/>
    <col min="16" max="16" width="20.140625" style="119" customWidth="1"/>
    <col min="17" max="18" width="19.5703125" style="119" customWidth="1"/>
    <col min="19" max="238" width="9.140625" style="4"/>
    <col min="239" max="239" width="5.7109375" style="4" customWidth="1"/>
    <col min="240" max="240" width="65" style="4" customWidth="1"/>
    <col min="241" max="241" width="20" style="4" customWidth="1"/>
    <col min="242" max="242" width="26.28515625" style="4" customWidth="1"/>
    <col min="243" max="243" width="22.140625" style="4" customWidth="1"/>
    <col min="244" max="244" width="0.140625" style="4" customWidth="1"/>
    <col min="245" max="245" width="19.140625" style="4" customWidth="1"/>
    <col min="246" max="247" width="0" style="4" hidden="1" customWidth="1"/>
    <col min="248" max="248" width="153.85546875" style="4" customWidth="1"/>
    <col min="249" max="249" width="14.85546875" style="4" customWidth="1"/>
    <col min="250" max="250" width="16.7109375" style="4" bestFit="1" customWidth="1"/>
    <col min="251" max="494" width="9.140625" style="4"/>
    <col min="495" max="495" width="5.7109375" style="4" customWidth="1"/>
    <col min="496" max="496" width="65" style="4" customWidth="1"/>
    <col min="497" max="497" width="20" style="4" customWidth="1"/>
    <col min="498" max="498" width="26.28515625" style="4" customWidth="1"/>
    <col min="499" max="499" width="22.140625" style="4" customWidth="1"/>
    <col min="500" max="500" width="0.140625" style="4" customWidth="1"/>
    <col min="501" max="501" width="19.140625" style="4" customWidth="1"/>
    <col min="502" max="503" width="0" style="4" hidden="1" customWidth="1"/>
    <col min="504" max="504" width="153.85546875" style="4" customWidth="1"/>
    <col min="505" max="505" width="14.85546875" style="4" customWidth="1"/>
    <col min="506" max="506" width="16.7109375" style="4" bestFit="1" customWidth="1"/>
    <col min="507" max="750" width="9.140625" style="4"/>
    <col min="751" max="751" width="5.7109375" style="4" customWidth="1"/>
    <col min="752" max="752" width="65" style="4" customWidth="1"/>
    <col min="753" max="753" width="20" style="4" customWidth="1"/>
    <col min="754" max="754" width="26.28515625" style="4" customWidth="1"/>
    <col min="755" max="755" width="22.140625" style="4" customWidth="1"/>
    <col min="756" max="756" width="0.140625" style="4" customWidth="1"/>
    <col min="757" max="757" width="19.140625" style="4" customWidth="1"/>
    <col min="758" max="759" width="0" style="4" hidden="1" customWidth="1"/>
    <col min="760" max="760" width="153.85546875" style="4" customWidth="1"/>
    <col min="761" max="761" width="14.85546875" style="4" customWidth="1"/>
    <col min="762" max="762" width="16.7109375" style="4" bestFit="1" customWidth="1"/>
    <col min="763" max="1006" width="9.140625" style="4"/>
    <col min="1007" max="1007" width="5.7109375" style="4" customWidth="1"/>
    <col min="1008" max="1008" width="65" style="4" customWidth="1"/>
    <col min="1009" max="1009" width="20" style="4" customWidth="1"/>
    <col min="1010" max="1010" width="26.28515625" style="4" customWidth="1"/>
    <col min="1011" max="1011" width="22.140625" style="4" customWidth="1"/>
    <col min="1012" max="1012" width="0.140625" style="4" customWidth="1"/>
    <col min="1013" max="1013" width="19.140625" style="4" customWidth="1"/>
    <col min="1014" max="1015" width="0" style="4" hidden="1" customWidth="1"/>
    <col min="1016" max="1016" width="153.85546875" style="4" customWidth="1"/>
    <col min="1017" max="1017" width="14.85546875" style="4" customWidth="1"/>
    <col min="1018" max="1018" width="16.7109375" style="4" bestFit="1" customWidth="1"/>
    <col min="1019" max="1262" width="9.140625" style="4"/>
    <col min="1263" max="1263" width="5.7109375" style="4" customWidth="1"/>
    <col min="1264" max="1264" width="65" style="4" customWidth="1"/>
    <col min="1265" max="1265" width="20" style="4" customWidth="1"/>
    <col min="1266" max="1266" width="26.28515625" style="4" customWidth="1"/>
    <col min="1267" max="1267" width="22.140625" style="4" customWidth="1"/>
    <col min="1268" max="1268" width="0.140625" style="4" customWidth="1"/>
    <col min="1269" max="1269" width="19.140625" style="4" customWidth="1"/>
    <col min="1270" max="1271" width="0" style="4" hidden="1" customWidth="1"/>
    <col min="1272" max="1272" width="153.85546875" style="4" customWidth="1"/>
    <col min="1273" max="1273" width="14.85546875" style="4" customWidth="1"/>
    <col min="1274" max="1274" width="16.7109375" style="4" bestFit="1" customWidth="1"/>
    <col min="1275" max="1518" width="9.140625" style="4"/>
    <col min="1519" max="1519" width="5.7109375" style="4" customWidth="1"/>
    <col min="1520" max="1520" width="65" style="4" customWidth="1"/>
    <col min="1521" max="1521" width="20" style="4" customWidth="1"/>
    <col min="1522" max="1522" width="26.28515625" style="4" customWidth="1"/>
    <col min="1523" max="1523" width="22.140625" style="4" customWidth="1"/>
    <col min="1524" max="1524" width="0.140625" style="4" customWidth="1"/>
    <col min="1525" max="1525" width="19.140625" style="4" customWidth="1"/>
    <col min="1526" max="1527" width="0" style="4" hidden="1" customWidth="1"/>
    <col min="1528" max="1528" width="153.85546875" style="4" customWidth="1"/>
    <col min="1529" max="1529" width="14.85546875" style="4" customWidth="1"/>
    <col min="1530" max="1530" width="16.7109375" style="4" bestFit="1" customWidth="1"/>
    <col min="1531" max="1774" width="9.140625" style="4"/>
    <col min="1775" max="1775" width="5.7109375" style="4" customWidth="1"/>
    <col min="1776" max="1776" width="65" style="4" customWidth="1"/>
    <col min="1777" max="1777" width="20" style="4" customWidth="1"/>
    <col min="1778" max="1778" width="26.28515625" style="4" customWidth="1"/>
    <col min="1779" max="1779" width="22.140625" style="4" customWidth="1"/>
    <col min="1780" max="1780" width="0.140625" style="4" customWidth="1"/>
    <col min="1781" max="1781" width="19.140625" style="4" customWidth="1"/>
    <col min="1782" max="1783" width="0" style="4" hidden="1" customWidth="1"/>
    <col min="1784" max="1784" width="153.85546875" style="4" customWidth="1"/>
    <col min="1785" max="1785" width="14.85546875" style="4" customWidth="1"/>
    <col min="1786" max="1786" width="16.7109375" style="4" bestFit="1" customWidth="1"/>
    <col min="1787" max="2030" width="9.140625" style="4"/>
    <col min="2031" max="2031" width="5.7109375" style="4" customWidth="1"/>
    <col min="2032" max="2032" width="65" style="4" customWidth="1"/>
    <col min="2033" max="2033" width="20" style="4" customWidth="1"/>
    <col min="2034" max="2034" width="26.28515625" style="4" customWidth="1"/>
    <col min="2035" max="2035" width="22.140625" style="4" customWidth="1"/>
    <col min="2036" max="2036" width="0.140625" style="4" customWidth="1"/>
    <col min="2037" max="2037" width="19.140625" style="4" customWidth="1"/>
    <col min="2038" max="2039" width="0" style="4" hidden="1" customWidth="1"/>
    <col min="2040" max="2040" width="153.85546875" style="4" customWidth="1"/>
    <col min="2041" max="2041" width="14.85546875" style="4" customWidth="1"/>
    <col min="2042" max="2042" width="16.7109375" style="4" bestFit="1" customWidth="1"/>
    <col min="2043" max="2286" width="9.140625" style="4"/>
    <col min="2287" max="2287" width="5.7109375" style="4" customWidth="1"/>
    <col min="2288" max="2288" width="65" style="4" customWidth="1"/>
    <col min="2289" max="2289" width="20" style="4" customWidth="1"/>
    <col min="2290" max="2290" width="26.28515625" style="4" customWidth="1"/>
    <col min="2291" max="2291" width="22.140625" style="4" customWidth="1"/>
    <col min="2292" max="2292" width="0.140625" style="4" customWidth="1"/>
    <col min="2293" max="2293" width="19.140625" style="4" customWidth="1"/>
    <col min="2294" max="2295" width="0" style="4" hidden="1" customWidth="1"/>
    <col min="2296" max="2296" width="153.85546875" style="4" customWidth="1"/>
    <col min="2297" max="2297" width="14.85546875" style="4" customWidth="1"/>
    <col min="2298" max="2298" width="16.7109375" style="4" bestFit="1" customWidth="1"/>
    <col min="2299" max="2542" width="9.140625" style="4"/>
    <col min="2543" max="2543" width="5.7109375" style="4" customWidth="1"/>
    <col min="2544" max="2544" width="65" style="4" customWidth="1"/>
    <col min="2545" max="2545" width="20" style="4" customWidth="1"/>
    <col min="2546" max="2546" width="26.28515625" style="4" customWidth="1"/>
    <col min="2547" max="2547" width="22.140625" style="4" customWidth="1"/>
    <col min="2548" max="2548" width="0.140625" style="4" customWidth="1"/>
    <col min="2549" max="2549" width="19.140625" style="4" customWidth="1"/>
    <col min="2550" max="2551" width="0" style="4" hidden="1" customWidth="1"/>
    <col min="2552" max="2552" width="153.85546875" style="4" customWidth="1"/>
    <col min="2553" max="2553" width="14.85546875" style="4" customWidth="1"/>
    <col min="2554" max="2554" width="16.7109375" style="4" bestFit="1" customWidth="1"/>
    <col min="2555" max="2798" width="9.140625" style="4"/>
    <col min="2799" max="2799" width="5.7109375" style="4" customWidth="1"/>
    <col min="2800" max="2800" width="65" style="4" customWidth="1"/>
    <col min="2801" max="2801" width="20" style="4" customWidth="1"/>
    <col min="2802" max="2802" width="26.28515625" style="4" customWidth="1"/>
    <col min="2803" max="2803" width="22.140625" style="4" customWidth="1"/>
    <col min="2804" max="2804" width="0.140625" style="4" customWidth="1"/>
    <col min="2805" max="2805" width="19.140625" style="4" customWidth="1"/>
    <col min="2806" max="2807" width="0" style="4" hidden="1" customWidth="1"/>
    <col min="2808" max="2808" width="153.85546875" style="4" customWidth="1"/>
    <col min="2809" max="2809" width="14.85546875" style="4" customWidth="1"/>
    <col min="2810" max="2810" width="16.7109375" style="4" bestFit="1" customWidth="1"/>
    <col min="2811" max="3054" width="9.140625" style="4"/>
    <col min="3055" max="3055" width="5.7109375" style="4" customWidth="1"/>
    <col min="3056" max="3056" width="65" style="4" customWidth="1"/>
    <col min="3057" max="3057" width="20" style="4" customWidth="1"/>
    <col min="3058" max="3058" width="26.28515625" style="4" customWidth="1"/>
    <col min="3059" max="3059" width="22.140625" style="4" customWidth="1"/>
    <col min="3060" max="3060" width="0.140625" style="4" customWidth="1"/>
    <col min="3061" max="3061" width="19.140625" style="4" customWidth="1"/>
    <col min="3062" max="3063" width="0" style="4" hidden="1" customWidth="1"/>
    <col min="3064" max="3064" width="153.85546875" style="4" customWidth="1"/>
    <col min="3065" max="3065" width="14.85546875" style="4" customWidth="1"/>
    <col min="3066" max="3066" width="16.7109375" style="4" bestFit="1" customWidth="1"/>
    <col min="3067" max="3310" width="9.140625" style="4"/>
    <col min="3311" max="3311" width="5.7109375" style="4" customWidth="1"/>
    <col min="3312" max="3312" width="65" style="4" customWidth="1"/>
    <col min="3313" max="3313" width="20" style="4" customWidth="1"/>
    <col min="3314" max="3314" width="26.28515625" style="4" customWidth="1"/>
    <col min="3315" max="3315" width="22.140625" style="4" customWidth="1"/>
    <col min="3316" max="3316" width="0.140625" style="4" customWidth="1"/>
    <col min="3317" max="3317" width="19.140625" style="4" customWidth="1"/>
    <col min="3318" max="3319" width="0" style="4" hidden="1" customWidth="1"/>
    <col min="3320" max="3320" width="153.85546875" style="4" customWidth="1"/>
    <col min="3321" max="3321" width="14.85546875" style="4" customWidth="1"/>
    <col min="3322" max="3322" width="16.7109375" style="4" bestFit="1" customWidth="1"/>
    <col min="3323" max="3566" width="9.140625" style="4"/>
    <col min="3567" max="3567" width="5.7109375" style="4" customWidth="1"/>
    <col min="3568" max="3568" width="65" style="4" customWidth="1"/>
    <col min="3569" max="3569" width="20" style="4" customWidth="1"/>
    <col min="3570" max="3570" width="26.28515625" style="4" customWidth="1"/>
    <col min="3571" max="3571" width="22.140625" style="4" customWidth="1"/>
    <col min="3572" max="3572" width="0.140625" style="4" customWidth="1"/>
    <col min="3573" max="3573" width="19.140625" style="4" customWidth="1"/>
    <col min="3574" max="3575" width="0" style="4" hidden="1" customWidth="1"/>
    <col min="3576" max="3576" width="153.85546875" style="4" customWidth="1"/>
    <col min="3577" max="3577" width="14.85546875" style="4" customWidth="1"/>
    <col min="3578" max="3578" width="16.7109375" style="4" bestFit="1" customWidth="1"/>
    <col min="3579" max="3822" width="9.140625" style="4"/>
    <col min="3823" max="3823" width="5.7109375" style="4" customWidth="1"/>
    <col min="3824" max="3824" width="65" style="4" customWidth="1"/>
    <col min="3825" max="3825" width="20" style="4" customWidth="1"/>
    <col min="3826" max="3826" width="26.28515625" style="4" customWidth="1"/>
    <col min="3827" max="3827" width="22.140625" style="4" customWidth="1"/>
    <col min="3828" max="3828" width="0.140625" style="4" customWidth="1"/>
    <col min="3829" max="3829" width="19.140625" style="4" customWidth="1"/>
    <col min="3830" max="3831" width="0" style="4" hidden="1" customWidth="1"/>
    <col min="3832" max="3832" width="153.85546875" style="4" customWidth="1"/>
    <col min="3833" max="3833" width="14.85546875" style="4" customWidth="1"/>
    <col min="3834" max="3834" width="16.7109375" style="4" bestFit="1" customWidth="1"/>
    <col min="3835" max="4078" width="9.140625" style="4"/>
    <col min="4079" max="4079" width="5.7109375" style="4" customWidth="1"/>
    <col min="4080" max="4080" width="65" style="4" customWidth="1"/>
    <col min="4081" max="4081" width="20" style="4" customWidth="1"/>
    <col min="4082" max="4082" width="26.28515625" style="4" customWidth="1"/>
    <col min="4083" max="4083" width="22.140625" style="4" customWidth="1"/>
    <col min="4084" max="4084" width="0.140625" style="4" customWidth="1"/>
    <col min="4085" max="4085" width="19.140625" style="4" customWidth="1"/>
    <col min="4086" max="4087" width="0" style="4" hidden="1" customWidth="1"/>
    <col min="4088" max="4088" width="153.85546875" style="4" customWidth="1"/>
    <col min="4089" max="4089" width="14.85546875" style="4" customWidth="1"/>
    <col min="4090" max="4090" width="16.7109375" style="4" bestFit="1" customWidth="1"/>
    <col min="4091" max="4334" width="9.140625" style="4"/>
    <col min="4335" max="4335" width="5.7109375" style="4" customWidth="1"/>
    <col min="4336" max="4336" width="65" style="4" customWidth="1"/>
    <col min="4337" max="4337" width="20" style="4" customWidth="1"/>
    <col min="4338" max="4338" width="26.28515625" style="4" customWidth="1"/>
    <col min="4339" max="4339" width="22.140625" style="4" customWidth="1"/>
    <col min="4340" max="4340" width="0.140625" style="4" customWidth="1"/>
    <col min="4341" max="4341" width="19.140625" style="4" customWidth="1"/>
    <col min="4342" max="4343" width="0" style="4" hidden="1" customWidth="1"/>
    <col min="4344" max="4344" width="153.85546875" style="4" customWidth="1"/>
    <col min="4345" max="4345" width="14.85546875" style="4" customWidth="1"/>
    <col min="4346" max="4346" width="16.7109375" style="4" bestFit="1" customWidth="1"/>
    <col min="4347" max="4590" width="9.140625" style="4"/>
    <col min="4591" max="4591" width="5.7109375" style="4" customWidth="1"/>
    <col min="4592" max="4592" width="65" style="4" customWidth="1"/>
    <col min="4593" max="4593" width="20" style="4" customWidth="1"/>
    <col min="4594" max="4594" width="26.28515625" style="4" customWidth="1"/>
    <col min="4595" max="4595" width="22.140625" style="4" customWidth="1"/>
    <col min="4596" max="4596" width="0.140625" style="4" customWidth="1"/>
    <col min="4597" max="4597" width="19.140625" style="4" customWidth="1"/>
    <col min="4598" max="4599" width="0" style="4" hidden="1" customWidth="1"/>
    <col min="4600" max="4600" width="153.85546875" style="4" customWidth="1"/>
    <col min="4601" max="4601" width="14.85546875" style="4" customWidth="1"/>
    <col min="4602" max="4602" width="16.7109375" style="4" bestFit="1" customWidth="1"/>
    <col min="4603" max="4846" width="9.140625" style="4"/>
    <col min="4847" max="4847" width="5.7109375" style="4" customWidth="1"/>
    <col min="4848" max="4848" width="65" style="4" customWidth="1"/>
    <col min="4849" max="4849" width="20" style="4" customWidth="1"/>
    <col min="4850" max="4850" width="26.28515625" style="4" customWidth="1"/>
    <col min="4851" max="4851" width="22.140625" style="4" customWidth="1"/>
    <col min="4852" max="4852" width="0.140625" style="4" customWidth="1"/>
    <col min="4853" max="4853" width="19.140625" style="4" customWidth="1"/>
    <col min="4854" max="4855" width="0" style="4" hidden="1" customWidth="1"/>
    <col min="4856" max="4856" width="153.85546875" style="4" customWidth="1"/>
    <col min="4857" max="4857" width="14.85546875" style="4" customWidth="1"/>
    <col min="4858" max="4858" width="16.7109375" style="4" bestFit="1" customWidth="1"/>
    <col min="4859" max="5102" width="9.140625" style="4"/>
    <col min="5103" max="5103" width="5.7109375" style="4" customWidth="1"/>
    <col min="5104" max="5104" width="65" style="4" customWidth="1"/>
    <col min="5105" max="5105" width="20" style="4" customWidth="1"/>
    <col min="5106" max="5106" width="26.28515625" style="4" customWidth="1"/>
    <col min="5107" max="5107" width="22.140625" style="4" customWidth="1"/>
    <col min="5108" max="5108" width="0.140625" style="4" customWidth="1"/>
    <col min="5109" max="5109" width="19.140625" style="4" customWidth="1"/>
    <col min="5110" max="5111" width="0" style="4" hidden="1" customWidth="1"/>
    <col min="5112" max="5112" width="153.85546875" style="4" customWidth="1"/>
    <col min="5113" max="5113" width="14.85546875" style="4" customWidth="1"/>
    <col min="5114" max="5114" width="16.7109375" style="4" bestFit="1" customWidth="1"/>
    <col min="5115" max="5358" width="9.140625" style="4"/>
    <col min="5359" max="5359" width="5.7109375" style="4" customWidth="1"/>
    <col min="5360" max="5360" width="65" style="4" customWidth="1"/>
    <col min="5361" max="5361" width="20" style="4" customWidth="1"/>
    <col min="5362" max="5362" width="26.28515625" style="4" customWidth="1"/>
    <col min="5363" max="5363" width="22.140625" style="4" customWidth="1"/>
    <col min="5364" max="5364" width="0.140625" style="4" customWidth="1"/>
    <col min="5365" max="5365" width="19.140625" style="4" customWidth="1"/>
    <col min="5366" max="5367" width="0" style="4" hidden="1" customWidth="1"/>
    <col min="5368" max="5368" width="153.85546875" style="4" customWidth="1"/>
    <col min="5369" max="5369" width="14.85546875" style="4" customWidth="1"/>
    <col min="5370" max="5370" width="16.7109375" style="4" bestFit="1" customWidth="1"/>
    <col min="5371" max="5614" width="9.140625" style="4"/>
    <col min="5615" max="5615" width="5.7109375" style="4" customWidth="1"/>
    <col min="5616" max="5616" width="65" style="4" customWidth="1"/>
    <col min="5617" max="5617" width="20" style="4" customWidth="1"/>
    <col min="5618" max="5618" width="26.28515625" style="4" customWidth="1"/>
    <col min="5619" max="5619" width="22.140625" style="4" customWidth="1"/>
    <col min="5620" max="5620" width="0.140625" style="4" customWidth="1"/>
    <col min="5621" max="5621" width="19.140625" style="4" customWidth="1"/>
    <col min="5622" max="5623" width="0" style="4" hidden="1" customWidth="1"/>
    <col min="5624" max="5624" width="153.85546875" style="4" customWidth="1"/>
    <col min="5625" max="5625" width="14.85546875" style="4" customWidth="1"/>
    <col min="5626" max="5626" width="16.7109375" style="4" bestFit="1" customWidth="1"/>
    <col min="5627" max="5870" width="9.140625" style="4"/>
    <col min="5871" max="5871" width="5.7109375" style="4" customWidth="1"/>
    <col min="5872" max="5872" width="65" style="4" customWidth="1"/>
    <col min="5873" max="5873" width="20" style="4" customWidth="1"/>
    <col min="5874" max="5874" width="26.28515625" style="4" customWidth="1"/>
    <col min="5875" max="5875" width="22.140625" style="4" customWidth="1"/>
    <col min="5876" max="5876" width="0.140625" style="4" customWidth="1"/>
    <col min="5877" max="5877" width="19.140625" style="4" customWidth="1"/>
    <col min="5878" max="5879" width="0" style="4" hidden="1" customWidth="1"/>
    <col min="5880" max="5880" width="153.85546875" style="4" customWidth="1"/>
    <col min="5881" max="5881" width="14.85546875" style="4" customWidth="1"/>
    <col min="5882" max="5882" width="16.7109375" style="4" bestFit="1" customWidth="1"/>
    <col min="5883" max="6126" width="9.140625" style="4"/>
    <col min="6127" max="6127" width="5.7109375" style="4" customWidth="1"/>
    <col min="6128" max="6128" width="65" style="4" customWidth="1"/>
    <col min="6129" max="6129" width="20" style="4" customWidth="1"/>
    <col min="6130" max="6130" width="26.28515625" style="4" customWidth="1"/>
    <col min="6131" max="6131" width="22.140625" style="4" customWidth="1"/>
    <col min="6132" max="6132" width="0.140625" style="4" customWidth="1"/>
    <col min="6133" max="6133" width="19.140625" style="4" customWidth="1"/>
    <col min="6134" max="6135" width="0" style="4" hidden="1" customWidth="1"/>
    <col min="6136" max="6136" width="153.85546875" style="4" customWidth="1"/>
    <col min="6137" max="6137" width="14.85546875" style="4" customWidth="1"/>
    <col min="6138" max="6138" width="16.7109375" style="4" bestFit="1" customWidth="1"/>
    <col min="6139" max="6382" width="9.140625" style="4"/>
    <col min="6383" max="6383" width="5.7109375" style="4" customWidth="1"/>
    <col min="6384" max="6384" width="65" style="4" customWidth="1"/>
    <col min="6385" max="6385" width="20" style="4" customWidth="1"/>
    <col min="6386" max="6386" width="26.28515625" style="4" customWidth="1"/>
    <col min="6387" max="6387" width="22.140625" style="4" customWidth="1"/>
    <col min="6388" max="6388" width="0.140625" style="4" customWidth="1"/>
    <col min="6389" max="6389" width="19.140625" style="4" customWidth="1"/>
    <col min="6390" max="6391" width="0" style="4" hidden="1" customWidth="1"/>
    <col min="6392" max="6392" width="153.85546875" style="4" customWidth="1"/>
    <col min="6393" max="6393" width="14.85546875" style="4" customWidth="1"/>
    <col min="6394" max="6394" width="16.7109375" style="4" bestFit="1" customWidth="1"/>
    <col min="6395" max="6638" width="9.140625" style="4"/>
    <col min="6639" max="6639" width="5.7109375" style="4" customWidth="1"/>
    <col min="6640" max="6640" width="65" style="4" customWidth="1"/>
    <col min="6641" max="6641" width="20" style="4" customWidth="1"/>
    <col min="6642" max="6642" width="26.28515625" style="4" customWidth="1"/>
    <col min="6643" max="6643" width="22.140625" style="4" customWidth="1"/>
    <col min="6644" max="6644" width="0.140625" style="4" customWidth="1"/>
    <col min="6645" max="6645" width="19.140625" style="4" customWidth="1"/>
    <col min="6646" max="6647" width="0" style="4" hidden="1" customWidth="1"/>
    <col min="6648" max="6648" width="153.85546875" style="4" customWidth="1"/>
    <col min="6649" max="6649" width="14.85546875" style="4" customWidth="1"/>
    <col min="6650" max="6650" width="16.7109375" style="4" bestFit="1" customWidth="1"/>
    <col min="6651" max="6894" width="9.140625" style="4"/>
    <col min="6895" max="6895" width="5.7109375" style="4" customWidth="1"/>
    <col min="6896" max="6896" width="65" style="4" customWidth="1"/>
    <col min="6897" max="6897" width="20" style="4" customWidth="1"/>
    <col min="6898" max="6898" width="26.28515625" style="4" customWidth="1"/>
    <col min="6899" max="6899" width="22.140625" style="4" customWidth="1"/>
    <col min="6900" max="6900" width="0.140625" style="4" customWidth="1"/>
    <col min="6901" max="6901" width="19.140625" style="4" customWidth="1"/>
    <col min="6902" max="6903" width="0" style="4" hidden="1" customWidth="1"/>
    <col min="6904" max="6904" width="153.85546875" style="4" customWidth="1"/>
    <col min="6905" max="6905" width="14.85546875" style="4" customWidth="1"/>
    <col min="6906" max="6906" width="16.7109375" style="4" bestFit="1" customWidth="1"/>
    <col min="6907" max="7150" width="9.140625" style="4"/>
    <col min="7151" max="7151" width="5.7109375" style="4" customWidth="1"/>
    <col min="7152" max="7152" width="65" style="4" customWidth="1"/>
    <col min="7153" max="7153" width="20" style="4" customWidth="1"/>
    <col min="7154" max="7154" width="26.28515625" style="4" customWidth="1"/>
    <col min="7155" max="7155" width="22.140625" style="4" customWidth="1"/>
    <col min="7156" max="7156" width="0.140625" style="4" customWidth="1"/>
    <col min="7157" max="7157" width="19.140625" style="4" customWidth="1"/>
    <col min="7158" max="7159" width="0" style="4" hidden="1" customWidth="1"/>
    <col min="7160" max="7160" width="153.85546875" style="4" customWidth="1"/>
    <col min="7161" max="7161" width="14.85546875" style="4" customWidth="1"/>
    <col min="7162" max="7162" width="16.7109375" style="4" bestFit="1" customWidth="1"/>
    <col min="7163" max="7406" width="9.140625" style="4"/>
    <col min="7407" max="7407" width="5.7109375" style="4" customWidth="1"/>
    <col min="7408" max="7408" width="65" style="4" customWidth="1"/>
    <col min="7409" max="7409" width="20" style="4" customWidth="1"/>
    <col min="7410" max="7410" width="26.28515625" style="4" customWidth="1"/>
    <col min="7411" max="7411" width="22.140625" style="4" customWidth="1"/>
    <col min="7412" max="7412" width="0.140625" style="4" customWidth="1"/>
    <col min="7413" max="7413" width="19.140625" style="4" customWidth="1"/>
    <col min="7414" max="7415" width="0" style="4" hidden="1" customWidth="1"/>
    <col min="7416" max="7416" width="153.85546875" style="4" customWidth="1"/>
    <col min="7417" max="7417" width="14.85546875" style="4" customWidth="1"/>
    <col min="7418" max="7418" width="16.7109375" style="4" bestFit="1" customWidth="1"/>
    <col min="7419" max="7662" width="9.140625" style="4"/>
    <col min="7663" max="7663" width="5.7109375" style="4" customWidth="1"/>
    <col min="7664" max="7664" width="65" style="4" customWidth="1"/>
    <col min="7665" max="7665" width="20" style="4" customWidth="1"/>
    <col min="7666" max="7666" width="26.28515625" style="4" customWidth="1"/>
    <col min="7667" max="7667" width="22.140625" style="4" customWidth="1"/>
    <col min="7668" max="7668" width="0.140625" style="4" customWidth="1"/>
    <col min="7669" max="7669" width="19.140625" style="4" customWidth="1"/>
    <col min="7670" max="7671" width="0" style="4" hidden="1" customWidth="1"/>
    <col min="7672" max="7672" width="153.85546875" style="4" customWidth="1"/>
    <col min="7673" max="7673" width="14.85546875" style="4" customWidth="1"/>
    <col min="7674" max="7674" width="16.7109375" style="4" bestFit="1" customWidth="1"/>
    <col min="7675" max="7918" width="9.140625" style="4"/>
    <col min="7919" max="7919" width="5.7109375" style="4" customWidth="1"/>
    <col min="7920" max="7920" width="65" style="4" customWidth="1"/>
    <col min="7921" max="7921" width="20" style="4" customWidth="1"/>
    <col min="7922" max="7922" width="26.28515625" style="4" customWidth="1"/>
    <col min="7923" max="7923" width="22.140625" style="4" customWidth="1"/>
    <col min="7924" max="7924" width="0.140625" style="4" customWidth="1"/>
    <col min="7925" max="7925" width="19.140625" style="4" customWidth="1"/>
    <col min="7926" max="7927" width="0" style="4" hidden="1" customWidth="1"/>
    <col min="7928" max="7928" width="153.85546875" style="4" customWidth="1"/>
    <col min="7929" max="7929" width="14.85546875" style="4" customWidth="1"/>
    <col min="7930" max="7930" width="16.7109375" style="4" bestFit="1" customWidth="1"/>
    <col min="7931" max="8174" width="9.140625" style="4"/>
    <col min="8175" max="8175" width="5.7109375" style="4" customWidth="1"/>
    <col min="8176" max="8176" width="65" style="4" customWidth="1"/>
    <col min="8177" max="8177" width="20" style="4" customWidth="1"/>
    <col min="8178" max="8178" width="26.28515625" style="4" customWidth="1"/>
    <col min="8179" max="8179" width="22.140625" style="4" customWidth="1"/>
    <col min="8180" max="8180" width="0.140625" style="4" customWidth="1"/>
    <col min="8181" max="8181" width="19.140625" style="4" customWidth="1"/>
    <col min="8182" max="8183" width="0" style="4" hidden="1" customWidth="1"/>
    <col min="8184" max="8184" width="153.85546875" style="4" customWidth="1"/>
    <col min="8185" max="8185" width="14.85546875" style="4" customWidth="1"/>
    <col min="8186" max="8186" width="16.7109375" style="4" bestFit="1" customWidth="1"/>
    <col min="8187" max="8430" width="9.140625" style="4"/>
    <col min="8431" max="8431" width="5.7109375" style="4" customWidth="1"/>
    <col min="8432" max="8432" width="65" style="4" customWidth="1"/>
    <col min="8433" max="8433" width="20" style="4" customWidth="1"/>
    <col min="8434" max="8434" width="26.28515625" style="4" customWidth="1"/>
    <col min="8435" max="8435" width="22.140625" style="4" customWidth="1"/>
    <col min="8436" max="8436" width="0.140625" style="4" customWidth="1"/>
    <col min="8437" max="8437" width="19.140625" style="4" customWidth="1"/>
    <col min="8438" max="8439" width="0" style="4" hidden="1" customWidth="1"/>
    <col min="8440" max="8440" width="153.85546875" style="4" customWidth="1"/>
    <col min="8441" max="8441" width="14.85546875" style="4" customWidth="1"/>
    <col min="8442" max="8442" width="16.7109375" style="4" bestFit="1" customWidth="1"/>
    <col min="8443" max="8686" width="9.140625" style="4"/>
    <col min="8687" max="8687" width="5.7109375" style="4" customWidth="1"/>
    <col min="8688" max="8688" width="65" style="4" customWidth="1"/>
    <col min="8689" max="8689" width="20" style="4" customWidth="1"/>
    <col min="8690" max="8690" width="26.28515625" style="4" customWidth="1"/>
    <col min="8691" max="8691" width="22.140625" style="4" customWidth="1"/>
    <col min="8692" max="8692" width="0.140625" style="4" customWidth="1"/>
    <col min="8693" max="8693" width="19.140625" style="4" customWidth="1"/>
    <col min="8694" max="8695" width="0" style="4" hidden="1" customWidth="1"/>
    <col min="8696" max="8696" width="153.85546875" style="4" customWidth="1"/>
    <col min="8697" max="8697" width="14.85546875" style="4" customWidth="1"/>
    <col min="8698" max="8698" width="16.7109375" style="4" bestFit="1" customWidth="1"/>
    <col min="8699" max="8942" width="9.140625" style="4"/>
    <col min="8943" max="8943" width="5.7109375" style="4" customWidth="1"/>
    <col min="8944" max="8944" width="65" style="4" customWidth="1"/>
    <col min="8945" max="8945" width="20" style="4" customWidth="1"/>
    <col min="8946" max="8946" width="26.28515625" style="4" customWidth="1"/>
    <col min="8947" max="8947" width="22.140625" style="4" customWidth="1"/>
    <col min="8948" max="8948" width="0.140625" style="4" customWidth="1"/>
    <col min="8949" max="8949" width="19.140625" style="4" customWidth="1"/>
    <col min="8950" max="8951" width="0" style="4" hidden="1" customWidth="1"/>
    <col min="8952" max="8952" width="153.85546875" style="4" customWidth="1"/>
    <col min="8953" max="8953" width="14.85546875" style="4" customWidth="1"/>
    <col min="8954" max="8954" width="16.7109375" style="4" bestFit="1" customWidth="1"/>
    <col min="8955" max="9198" width="9.140625" style="4"/>
    <col min="9199" max="9199" width="5.7109375" style="4" customWidth="1"/>
    <col min="9200" max="9200" width="65" style="4" customWidth="1"/>
    <col min="9201" max="9201" width="20" style="4" customWidth="1"/>
    <col min="9202" max="9202" width="26.28515625" style="4" customWidth="1"/>
    <col min="9203" max="9203" width="22.140625" style="4" customWidth="1"/>
    <col min="9204" max="9204" width="0.140625" style="4" customWidth="1"/>
    <col min="9205" max="9205" width="19.140625" style="4" customWidth="1"/>
    <col min="9206" max="9207" width="0" style="4" hidden="1" customWidth="1"/>
    <col min="9208" max="9208" width="153.85546875" style="4" customWidth="1"/>
    <col min="9209" max="9209" width="14.85546875" style="4" customWidth="1"/>
    <col min="9210" max="9210" width="16.7109375" style="4" bestFit="1" customWidth="1"/>
    <col min="9211" max="9454" width="9.140625" style="4"/>
    <col min="9455" max="9455" width="5.7109375" style="4" customWidth="1"/>
    <col min="9456" max="9456" width="65" style="4" customWidth="1"/>
    <col min="9457" max="9457" width="20" style="4" customWidth="1"/>
    <col min="9458" max="9458" width="26.28515625" style="4" customWidth="1"/>
    <col min="9459" max="9459" width="22.140625" style="4" customWidth="1"/>
    <col min="9460" max="9460" width="0.140625" style="4" customWidth="1"/>
    <col min="9461" max="9461" width="19.140625" style="4" customWidth="1"/>
    <col min="9462" max="9463" width="0" style="4" hidden="1" customWidth="1"/>
    <col min="9464" max="9464" width="153.85546875" style="4" customWidth="1"/>
    <col min="9465" max="9465" width="14.85546875" style="4" customWidth="1"/>
    <col min="9466" max="9466" width="16.7109375" style="4" bestFit="1" customWidth="1"/>
    <col min="9467" max="9710" width="9.140625" style="4"/>
    <col min="9711" max="9711" width="5.7109375" style="4" customWidth="1"/>
    <col min="9712" max="9712" width="65" style="4" customWidth="1"/>
    <col min="9713" max="9713" width="20" style="4" customWidth="1"/>
    <col min="9714" max="9714" width="26.28515625" style="4" customWidth="1"/>
    <col min="9715" max="9715" width="22.140625" style="4" customWidth="1"/>
    <col min="9716" max="9716" width="0.140625" style="4" customWidth="1"/>
    <col min="9717" max="9717" width="19.140625" style="4" customWidth="1"/>
    <col min="9718" max="9719" width="0" style="4" hidden="1" customWidth="1"/>
    <col min="9720" max="9720" width="153.85546875" style="4" customWidth="1"/>
    <col min="9721" max="9721" width="14.85546875" style="4" customWidth="1"/>
    <col min="9722" max="9722" width="16.7109375" style="4" bestFit="1" customWidth="1"/>
    <col min="9723" max="9966" width="9.140625" style="4"/>
    <col min="9967" max="9967" width="5.7109375" style="4" customWidth="1"/>
    <col min="9968" max="9968" width="65" style="4" customWidth="1"/>
    <col min="9969" max="9969" width="20" style="4" customWidth="1"/>
    <col min="9970" max="9970" width="26.28515625" style="4" customWidth="1"/>
    <col min="9971" max="9971" width="22.140625" style="4" customWidth="1"/>
    <col min="9972" max="9972" width="0.140625" style="4" customWidth="1"/>
    <col min="9973" max="9973" width="19.140625" style="4" customWidth="1"/>
    <col min="9974" max="9975" width="0" style="4" hidden="1" customWidth="1"/>
    <col min="9976" max="9976" width="153.85546875" style="4" customWidth="1"/>
    <col min="9977" max="9977" width="14.85546875" style="4" customWidth="1"/>
    <col min="9978" max="9978" width="16.7109375" style="4" bestFit="1" customWidth="1"/>
    <col min="9979" max="10222" width="9.140625" style="4"/>
    <col min="10223" max="10223" width="5.7109375" style="4" customWidth="1"/>
    <col min="10224" max="10224" width="65" style="4" customWidth="1"/>
    <col min="10225" max="10225" width="20" style="4" customWidth="1"/>
    <col min="10226" max="10226" width="26.28515625" style="4" customWidth="1"/>
    <col min="10227" max="10227" width="22.140625" style="4" customWidth="1"/>
    <col min="10228" max="10228" width="0.140625" style="4" customWidth="1"/>
    <col min="10229" max="10229" width="19.140625" style="4" customWidth="1"/>
    <col min="10230" max="10231" width="0" style="4" hidden="1" customWidth="1"/>
    <col min="10232" max="10232" width="153.85546875" style="4" customWidth="1"/>
    <col min="10233" max="10233" width="14.85546875" style="4" customWidth="1"/>
    <col min="10234" max="10234" width="16.7109375" style="4" bestFit="1" customWidth="1"/>
    <col min="10235" max="10478" width="9.140625" style="4"/>
    <col min="10479" max="10479" width="5.7109375" style="4" customWidth="1"/>
    <col min="10480" max="10480" width="65" style="4" customWidth="1"/>
    <col min="10481" max="10481" width="20" style="4" customWidth="1"/>
    <col min="10482" max="10482" width="26.28515625" style="4" customWidth="1"/>
    <col min="10483" max="10483" width="22.140625" style="4" customWidth="1"/>
    <col min="10484" max="10484" width="0.140625" style="4" customWidth="1"/>
    <col min="10485" max="10485" width="19.140625" style="4" customWidth="1"/>
    <col min="10486" max="10487" width="0" style="4" hidden="1" customWidth="1"/>
    <col min="10488" max="10488" width="153.85546875" style="4" customWidth="1"/>
    <col min="10489" max="10489" width="14.85546875" style="4" customWidth="1"/>
    <col min="10490" max="10490" width="16.7109375" style="4" bestFit="1" customWidth="1"/>
    <col min="10491" max="10734" width="9.140625" style="4"/>
    <col min="10735" max="10735" width="5.7109375" style="4" customWidth="1"/>
    <col min="10736" max="10736" width="65" style="4" customWidth="1"/>
    <col min="10737" max="10737" width="20" style="4" customWidth="1"/>
    <col min="10738" max="10738" width="26.28515625" style="4" customWidth="1"/>
    <col min="10739" max="10739" width="22.140625" style="4" customWidth="1"/>
    <col min="10740" max="10740" width="0.140625" style="4" customWidth="1"/>
    <col min="10741" max="10741" width="19.140625" style="4" customWidth="1"/>
    <col min="10742" max="10743" width="0" style="4" hidden="1" customWidth="1"/>
    <col min="10744" max="10744" width="153.85546875" style="4" customWidth="1"/>
    <col min="10745" max="10745" width="14.85546875" style="4" customWidth="1"/>
    <col min="10746" max="10746" width="16.7109375" style="4" bestFit="1" customWidth="1"/>
    <col min="10747" max="10990" width="9.140625" style="4"/>
    <col min="10991" max="10991" width="5.7109375" style="4" customWidth="1"/>
    <col min="10992" max="10992" width="65" style="4" customWidth="1"/>
    <col min="10993" max="10993" width="20" style="4" customWidth="1"/>
    <col min="10994" max="10994" width="26.28515625" style="4" customWidth="1"/>
    <col min="10995" max="10995" width="22.140625" style="4" customWidth="1"/>
    <col min="10996" max="10996" width="0.140625" style="4" customWidth="1"/>
    <col min="10997" max="10997" width="19.140625" style="4" customWidth="1"/>
    <col min="10998" max="10999" width="0" style="4" hidden="1" customWidth="1"/>
    <col min="11000" max="11000" width="153.85546875" style="4" customWidth="1"/>
    <col min="11001" max="11001" width="14.85546875" style="4" customWidth="1"/>
    <col min="11002" max="11002" width="16.7109375" style="4" bestFit="1" customWidth="1"/>
    <col min="11003" max="11246" width="9.140625" style="4"/>
    <col min="11247" max="11247" width="5.7109375" style="4" customWidth="1"/>
    <col min="11248" max="11248" width="65" style="4" customWidth="1"/>
    <col min="11249" max="11249" width="20" style="4" customWidth="1"/>
    <col min="11250" max="11250" width="26.28515625" style="4" customWidth="1"/>
    <col min="11251" max="11251" width="22.140625" style="4" customWidth="1"/>
    <col min="11252" max="11252" width="0.140625" style="4" customWidth="1"/>
    <col min="11253" max="11253" width="19.140625" style="4" customWidth="1"/>
    <col min="11254" max="11255" width="0" style="4" hidden="1" customWidth="1"/>
    <col min="11256" max="11256" width="153.85546875" style="4" customWidth="1"/>
    <col min="11257" max="11257" width="14.85546875" style="4" customWidth="1"/>
    <col min="11258" max="11258" width="16.7109375" style="4" bestFit="1" customWidth="1"/>
    <col min="11259" max="11502" width="9.140625" style="4"/>
    <col min="11503" max="11503" width="5.7109375" style="4" customWidth="1"/>
    <col min="11504" max="11504" width="65" style="4" customWidth="1"/>
    <col min="11505" max="11505" width="20" style="4" customWidth="1"/>
    <col min="11506" max="11506" width="26.28515625" style="4" customWidth="1"/>
    <col min="11507" max="11507" width="22.140625" style="4" customWidth="1"/>
    <col min="11508" max="11508" width="0.140625" style="4" customWidth="1"/>
    <col min="11509" max="11509" width="19.140625" style="4" customWidth="1"/>
    <col min="11510" max="11511" width="0" style="4" hidden="1" customWidth="1"/>
    <col min="11512" max="11512" width="153.85546875" style="4" customWidth="1"/>
    <col min="11513" max="11513" width="14.85546875" style="4" customWidth="1"/>
    <col min="11514" max="11514" width="16.7109375" style="4" bestFit="1" customWidth="1"/>
    <col min="11515" max="11758" width="9.140625" style="4"/>
    <col min="11759" max="11759" width="5.7109375" style="4" customWidth="1"/>
    <col min="11760" max="11760" width="65" style="4" customWidth="1"/>
    <col min="11761" max="11761" width="20" style="4" customWidth="1"/>
    <col min="11762" max="11762" width="26.28515625" style="4" customWidth="1"/>
    <col min="11763" max="11763" width="22.140625" style="4" customWidth="1"/>
    <col min="11764" max="11764" width="0.140625" style="4" customWidth="1"/>
    <col min="11765" max="11765" width="19.140625" style="4" customWidth="1"/>
    <col min="11766" max="11767" width="0" style="4" hidden="1" customWidth="1"/>
    <col min="11768" max="11768" width="153.85546875" style="4" customWidth="1"/>
    <col min="11769" max="11769" width="14.85546875" style="4" customWidth="1"/>
    <col min="11770" max="11770" width="16.7109375" style="4" bestFit="1" customWidth="1"/>
    <col min="11771" max="12014" width="9.140625" style="4"/>
    <col min="12015" max="12015" width="5.7109375" style="4" customWidth="1"/>
    <col min="12016" max="12016" width="65" style="4" customWidth="1"/>
    <col min="12017" max="12017" width="20" style="4" customWidth="1"/>
    <col min="12018" max="12018" width="26.28515625" style="4" customWidth="1"/>
    <col min="12019" max="12019" width="22.140625" style="4" customWidth="1"/>
    <col min="12020" max="12020" width="0.140625" style="4" customWidth="1"/>
    <col min="12021" max="12021" width="19.140625" style="4" customWidth="1"/>
    <col min="12022" max="12023" width="0" style="4" hidden="1" customWidth="1"/>
    <col min="12024" max="12024" width="153.85546875" style="4" customWidth="1"/>
    <col min="12025" max="12025" width="14.85546875" style="4" customWidth="1"/>
    <col min="12026" max="12026" width="16.7109375" style="4" bestFit="1" customWidth="1"/>
    <col min="12027" max="12270" width="9.140625" style="4"/>
    <col min="12271" max="12271" width="5.7109375" style="4" customWidth="1"/>
    <col min="12272" max="12272" width="65" style="4" customWidth="1"/>
    <col min="12273" max="12273" width="20" style="4" customWidth="1"/>
    <col min="12274" max="12274" width="26.28515625" style="4" customWidth="1"/>
    <col min="12275" max="12275" width="22.140625" style="4" customWidth="1"/>
    <col min="12276" max="12276" width="0.140625" style="4" customWidth="1"/>
    <col min="12277" max="12277" width="19.140625" style="4" customWidth="1"/>
    <col min="12278" max="12279" width="0" style="4" hidden="1" customWidth="1"/>
    <col min="12280" max="12280" width="153.85546875" style="4" customWidth="1"/>
    <col min="12281" max="12281" width="14.85546875" style="4" customWidth="1"/>
    <col min="12282" max="12282" width="16.7109375" style="4" bestFit="1" customWidth="1"/>
    <col min="12283" max="12526" width="9.140625" style="4"/>
    <col min="12527" max="12527" width="5.7109375" style="4" customWidth="1"/>
    <col min="12528" max="12528" width="65" style="4" customWidth="1"/>
    <col min="12529" max="12529" width="20" style="4" customWidth="1"/>
    <col min="12530" max="12530" width="26.28515625" style="4" customWidth="1"/>
    <col min="12531" max="12531" width="22.140625" style="4" customWidth="1"/>
    <col min="12532" max="12532" width="0.140625" style="4" customWidth="1"/>
    <col min="12533" max="12533" width="19.140625" style="4" customWidth="1"/>
    <col min="12534" max="12535" width="0" style="4" hidden="1" customWidth="1"/>
    <col min="12536" max="12536" width="153.85546875" style="4" customWidth="1"/>
    <col min="12537" max="12537" width="14.85546875" style="4" customWidth="1"/>
    <col min="12538" max="12538" width="16.7109375" style="4" bestFit="1" customWidth="1"/>
    <col min="12539" max="12782" width="9.140625" style="4"/>
    <col min="12783" max="12783" width="5.7109375" style="4" customWidth="1"/>
    <col min="12784" max="12784" width="65" style="4" customWidth="1"/>
    <col min="12785" max="12785" width="20" style="4" customWidth="1"/>
    <col min="12786" max="12786" width="26.28515625" style="4" customWidth="1"/>
    <col min="12787" max="12787" width="22.140625" style="4" customWidth="1"/>
    <col min="12788" max="12788" width="0.140625" style="4" customWidth="1"/>
    <col min="12789" max="12789" width="19.140625" style="4" customWidth="1"/>
    <col min="12790" max="12791" width="0" style="4" hidden="1" customWidth="1"/>
    <col min="12792" max="12792" width="153.85546875" style="4" customWidth="1"/>
    <col min="12793" max="12793" width="14.85546875" style="4" customWidth="1"/>
    <col min="12794" max="12794" width="16.7109375" style="4" bestFit="1" customWidth="1"/>
    <col min="12795" max="13038" width="9.140625" style="4"/>
    <col min="13039" max="13039" width="5.7109375" style="4" customWidth="1"/>
    <col min="13040" max="13040" width="65" style="4" customWidth="1"/>
    <col min="13041" max="13041" width="20" style="4" customWidth="1"/>
    <col min="13042" max="13042" width="26.28515625" style="4" customWidth="1"/>
    <col min="13043" max="13043" width="22.140625" style="4" customWidth="1"/>
    <col min="13044" max="13044" width="0.140625" style="4" customWidth="1"/>
    <col min="13045" max="13045" width="19.140625" style="4" customWidth="1"/>
    <col min="13046" max="13047" width="0" style="4" hidden="1" customWidth="1"/>
    <col min="13048" max="13048" width="153.85546875" style="4" customWidth="1"/>
    <col min="13049" max="13049" width="14.85546875" style="4" customWidth="1"/>
    <col min="13050" max="13050" width="16.7109375" style="4" bestFit="1" customWidth="1"/>
    <col min="13051" max="13294" width="9.140625" style="4"/>
    <col min="13295" max="13295" width="5.7109375" style="4" customWidth="1"/>
    <col min="13296" max="13296" width="65" style="4" customWidth="1"/>
    <col min="13297" max="13297" width="20" style="4" customWidth="1"/>
    <col min="13298" max="13298" width="26.28515625" style="4" customWidth="1"/>
    <col min="13299" max="13299" width="22.140625" style="4" customWidth="1"/>
    <col min="13300" max="13300" width="0.140625" style="4" customWidth="1"/>
    <col min="13301" max="13301" width="19.140625" style="4" customWidth="1"/>
    <col min="13302" max="13303" width="0" style="4" hidden="1" customWidth="1"/>
    <col min="13304" max="13304" width="153.85546875" style="4" customWidth="1"/>
    <col min="13305" max="13305" width="14.85546875" style="4" customWidth="1"/>
    <col min="13306" max="13306" width="16.7109375" style="4" bestFit="1" customWidth="1"/>
    <col min="13307" max="13550" width="9.140625" style="4"/>
    <col min="13551" max="13551" width="5.7109375" style="4" customWidth="1"/>
    <col min="13552" max="13552" width="65" style="4" customWidth="1"/>
    <col min="13553" max="13553" width="20" style="4" customWidth="1"/>
    <col min="13554" max="13554" width="26.28515625" style="4" customWidth="1"/>
    <col min="13555" max="13555" width="22.140625" style="4" customWidth="1"/>
    <col min="13556" max="13556" width="0.140625" style="4" customWidth="1"/>
    <col min="13557" max="13557" width="19.140625" style="4" customWidth="1"/>
    <col min="13558" max="13559" width="0" style="4" hidden="1" customWidth="1"/>
    <col min="13560" max="13560" width="153.85546875" style="4" customWidth="1"/>
    <col min="13561" max="13561" width="14.85546875" style="4" customWidth="1"/>
    <col min="13562" max="13562" width="16.7109375" style="4" bestFit="1" customWidth="1"/>
    <col min="13563" max="13806" width="9.140625" style="4"/>
    <col min="13807" max="13807" width="5.7109375" style="4" customWidth="1"/>
    <col min="13808" max="13808" width="65" style="4" customWidth="1"/>
    <col min="13809" max="13809" width="20" style="4" customWidth="1"/>
    <col min="13810" max="13810" width="26.28515625" style="4" customWidth="1"/>
    <col min="13811" max="13811" width="22.140625" style="4" customWidth="1"/>
    <col min="13812" max="13812" width="0.140625" style="4" customWidth="1"/>
    <col min="13813" max="13813" width="19.140625" style="4" customWidth="1"/>
    <col min="13814" max="13815" width="0" style="4" hidden="1" customWidth="1"/>
    <col min="13816" max="13816" width="153.85546875" style="4" customWidth="1"/>
    <col min="13817" max="13817" width="14.85546875" style="4" customWidth="1"/>
    <col min="13818" max="13818" width="16.7109375" style="4" bestFit="1" customWidth="1"/>
    <col min="13819" max="14062" width="9.140625" style="4"/>
    <col min="14063" max="14063" width="5.7109375" style="4" customWidth="1"/>
    <col min="14064" max="14064" width="65" style="4" customWidth="1"/>
    <col min="14065" max="14065" width="20" style="4" customWidth="1"/>
    <col min="14066" max="14066" width="26.28515625" style="4" customWidth="1"/>
    <col min="14067" max="14067" width="22.140625" style="4" customWidth="1"/>
    <col min="14068" max="14068" width="0.140625" style="4" customWidth="1"/>
    <col min="14069" max="14069" width="19.140625" style="4" customWidth="1"/>
    <col min="14070" max="14071" width="0" style="4" hidden="1" customWidth="1"/>
    <col min="14072" max="14072" width="153.85546875" style="4" customWidth="1"/>
    <col min="14073" max="14073" width="14.85546875" style="4" customWidth="1"/>
    <col min="14074" max="14074" width="16.7109375" style="4" bestFit="1" customWidth="1"/>
    <col min="14075" max="14318" width="9.140625" style="4"/>
    <col min="14319" max="14319" width="5.7109375" style="4" customWidth="1"/>
    <col min="14320" max="14320" width="65" style="4" customWidth="1"/>
    <col min="14321" max="14321" width="20" style="4" customWidth="1"/>
    <col min="14322" max="14322" width="26.28515625" style="4" customWidth="1"/>
    <col min="14323" max="14323" width="22.140625" style="4" customWidth="1"/>
    <col min="14324" max="14324" width="0.140625" style="4" customWidth="1"/>
    <col min="14325" max="14325" width="19.140625" style="4" customWidth="1"/>
    <col min="14326" max="14327" width="0" style="4" hidden="1" customWidth="1"/>
    <col min="14328" max="14328" width="153.85546875" style="4" customWidth="1"/>
    <col min="14329" max="14329" width="14.85546875" style="4" customWidth="1"/>
    <col min="14330" max="14330" width="16.7109375" style="4" bestFit="1" customWidth="1"/>
    <col min="14331" max="14574" width="9.140625" style="4"/>
    <col min="14575" max="14575" width="5.7109375" style="4" customWidth="1"/>
    <col min="14576" max="14576" width="65" style="4" customWidth="1"/>
    <col min="14577" max="14577" width="20" style="4" customWidth="1"/>
    <col min="14578" max="14578" width="26.28515625" style="4" customWidth="1"/>
    <col min="14579" max="14579" width="22.140625" style="4" customWidth="1"/>
    <col min="14580" max="14580" width="0.140625" style="4" customWidth="1"/>
    <col min="14581" max="14581" width="19.140625" style="4" customWidth="1"/>
    <col min="14582" max="14583" width="0" style="4" hidden="1" customWidth="1"/>
    <col min="14584" max="14584" width="153.85546875" style="4" customWidth="1"/>
    <col min="14585" max="14585" width="14.85546875" style="4" customWidth="1"/>
    <col min="14586" max="14586" width="16.7109375" style="4" bestFit="1" customWidth="1"/>
    <col min="14587" max="14830" width="9.140625" style="4"/>
    <col min="14831" max="14831" width="5.7109375" style="4" customWidth="1"/>
    <col min="14832" max="14832" width="65" style="4" customWidth="1"/>
    <col min="14833" max="14833" width="20" style="4" customWidth="1"/>
    <col min="14834" max="14834" width="26.28515625" style="4" customWidth="1"/>
    <col min="14835" max="14835" width="22.140625" style="4" customWidth="1"/>
    <col min="14836" max="14836" width="0.140625" style="4" customWidth="1"/>
    <col min="14837" max="14837" width="19.140625" style="4" customWidth="1"/>
    <col min="14838" max="14839" width="0" style="4" hidden="1" customWidth="1"/>
    <col min="14840" max="14840" width="153.85546875" style="4" customWidth="1"/>
    <col min="14841" max="14841" width="14.85546875" style="4" customWidth="1"/>
    <col min="14842" max="14842" width="16.7109375" style="4" bestFit="1" customWidth="1"/>
    <col min="14843" max="15086" width="9.140625" style="4"/>
    <col min="15087" max="15087" width="5.7109375" style="4" customWidth="1"/>
    <col min="15088" max="15088" width="65" style="4" customWidth="1"/>
    <col min="15089" max="15089" width="20" style="4" customWidth="1"/>
    <col min="15090" max="15090" width="26.28515625" style="4" customWidth="1"/>
    <col min="15091" max="15091" width="22.140625" style="4" customWidth="1"/>
    <col min="15092" max="15092" width="0.140625" style="4" customWidth="1"/>
    <col min="15093" max="15093" width="19.140625" style="4" customWidth="1"/>
    <col min="15094" max="15095" width="0" style="4" hidden="1" customWidth="1"/>
    <col min="15096" max="15096" width="153.85546875" style="4" customWidth="1"/>
    <col min="15097" max="15097" width="14.85546875" style="4" customWidth="1"/>
    <col min="15098" max="15098" width="16.7109375" style="4" bestFit="1" customWidth="1"/>
    <col min="15099" max="15342" width="9.140625" style="4"/>
    <col min="15343" max="15343" width="5.7109375" style="4" customWidth="1"/>
    <col min="15344" max="15344" width="65" style="4" customWidth="1"/>
    <col min="15345" max="15345" width="20" style="4" customWidth="1"/>
    <col min="15346" max="15346" width="26.28515625" style="4" customWidth="1"/>
    <col min="15347" max="15347" width="22.140625" style="4" customWidth="1"/>
    <col min="15348" max="15348" width="0.140625" style="4" customWidth="1"/>
    <col min="15349" max="15349" width="19.140625" style="4" customWidth="1"/>
    <col min="15350" max="15351" width="0" style="4" hidden="1" customWidth="1"/>
    <col min="15352" max="15352" width="153.85546875" style="4" customWidth="1"/>
    <col min="15353" max="15353" width="14.85546875" style="4" customWidth="1"/>
    <col min="15354" max="15354" width="16.7109375" style="4" bestFit="1" customWidth="1"/>
    <col min="15355" max="15598" width="9.140625" style="4"/>
    <col min="15599" max="15599" width="5.7109375" style="4" customWidth="1"/>
    <col min="15600" max="15600" width="65" style="4" customWidth="1"/>
    <col min="15601" max="15601" width="20" style="4" customWidth="1"/>
    <col min="15602" max="15602" width="26.28515625" style="4" customWidth="1"/>
    <col min="15603" max="15603" width="22.140625" style="4" customWidth="1"/>
    <col min="15604" max="15604" width="0.140625" style="4" customWidth="1"/>
    <col min="15605" max="15605" width="19.140625" style="4" customWidth="1"/>
    <col min="15606" max="15607" width="0" style="4" hidden="1" customWidth="1"/>
    <col min="15608" max="15608" width="153.85546875" style="4" customWidth="1"/>
    <col min="15609" max="15609" width="14.85546875" style="4" customWidth="1"/>
    <col min="15610" max="15610" width="16.7109375" style="4" bestFit="1" customWidth="1"/>
    <col min="15611" max="15854" width="9.140625" style="4"/>
    <col min="15855" max="15855" width="5.7109375" style="4" customWidth="1"/>
    <col min="15856" max="15856" width="65" style="4" customWidth="1"/>
    <col min="15857" max="15857" width="20" style="4" customWidth="1"/>
    <col min="15858" max="15858" width="26.28515625" style="4" customWidth="1"/>
    <col min="15859" max="15859" width="22.140625" style="4" customWidth="1"/>
    <col min="15860" max="15860" width="0.140625" style="4" customWidth="1"/>
    <col min="15861" max="15861" width="19.140625" style="4" customWidth="1"/>
    <col min="15862" max="15863" width="0" style="4" hidden="1" customWidth="1"/>
    <col min="15864" max="15864" width="153.85546875" style="4" customWidth="1"/>
    <col min="15865" max="15865" width="14.85546875" style="4" customWidth="1"/>
    <col min="15866" max="15866" width="16.7109375" style="4" bestFit="1" customWidth="1"/>
    <col min="15867" max="16110" width="9.140625" style="4"/>
    <col min="16111" max="16111" width="5.7109375" style="4" customWidth="1"/>
    <col min="16112" max="16112" width="65" style="4" customWidth="1"/>
    <col min="16113" max="16113" width="20" style="4" customWidth="1"/>
    <col min="16114" max="16114" width="26.28515625" style="4" customWidth="1"/>
    <col min="16115" max="16115" width="22.140625" style="4" customWidth="1"/>
    <col min="16116" max="16116" width="0.140625" style="4" customWidth="1"/>
    <col min="16117" max="16117" width="19.140625" style="4" customWidth="1"/>
    <col min="16118" max="16119" width="0" style="4" hidden="1" customWidth="1"/>
    <col min="16120" max="16120" width="153.85546875" style="4" customWidth="1"/>
    <col min="16121" max="16121" width="14.85546875" style="4" customWidth="1"/>
    <col min="16122" max="16122" width="16.7109375" style="4" bestFit="1" customWidth="1"/>
    <col min="16123" max="16384" width="9.140625" style="4"/>
  </cols>
  <sheetData>
    <row r="1" spans="1:22">
      <c r="D1" s="1715" t="s">
        <v>202</v>
      </c>
      <c r="E1" s="1715"/>
      <c r="F1" s="1715"/>
      <c r="G1" s="1715"/>
      <c r="H1" s="193"/>
    </row>
    <row r="2" spans="1:22" ht="60.75" customHeight="1">
      <c r="D2" s="1716" t="s">
        <v>203</v>
      </c>
      <c r="E2" s="1716"/>
      <c r="F2" s="1716"/>
      <c r="G2" s="1716"/>
      <c r="H2" s="192"/>
    </row>
    <row r="3" spans="1:22" ht="41.25" customHeight="1">
      <c r="D3" s="191"/>
      <c r="E3" s="191"/>
      <c r="F3" s="191"/>
      <c r="G3" s="191"/>
      <c r="H3" s="192"/>
    </row>
    <row r="4" spans="1:22" s="13" customFormat="1">
      <c r="A4" s="1437" t="s">
        <v>204</v>
      </c>
      <c r="B4" s="1437"/>
      <c r="C4" s="1437"/>
      <c r="D4" s="1437"/>
      <c r="E4" s="1437"/>
      <c r="F4" s="1437"/>
      <c r="G4" s="1437"/>
      <c r="H4" s="50"/>
      <c r="I4" s="50"/>
      <c r="J4" s="50"/>
      <c r="K4" s="53"/>
      <c r="L4" s="53"/>
      <c r="M4" s="53"/>
      <c r="N4" s="55"/>
      <c r="O4" s="55"/>
      <c r="P4" s="52"/>
      <c r="Q4" s="52"/>
      <c r="R4" s="52"/>
    </row>
    <row r="5" spans="1:22" s="13" customFormat="1">
      <c r="A5" s="9" t="s">
        <v>141</v>
      </c>
      <c r="B5" s="9"/>
      <c r="C5" s="9"/>
      <c r="D5" s="10"/>
      <c r="E5" s="11"/>
      <c r="F5" s="12"/>
      <c r="G5" s="12"/>
      <c r="H5" s="50"/>
      <c r="I5" s="50"/>
      <c r="J5" s="50"/>
      <c r="K5" s="53"/>
      <c r="L5" s="53"/>
      <c r="M5" s="53"/>
      <c r="N5" s="55"/>
      <c r="O5" s="55"/>
      <c r="P5" s="50"/>
      <c r="Q5" s="50"/>
      <c r="R5" s="50"/>
    </row>
    <row r="6" spans="1:22" s="13" customFormat="1">
      <c r="A6" s="9" t="s">
        <v>201</v>
      </c>
      <c r="B6" s="9"/>
      <c r="C6" s="9"/>
      <c r="D6" s="10"/>
      <c r="E6" s="11"/>
      <c r="F6" s="12"/>
      <c r="G6" s="12"/>
      <c r="H6" s="50"/>
      <c r="I6" s="50"/>
      <c r="J6" s="50"/>
      <c r="K6" s="53"/>
      <c r="L6" s="53"/>
      <c r="M6" s="53"/>
      <c r="N6" s="55"/>
      <c r="O6" s="55"/>
      <c r="P6" s="164"/>
      <c r="Q6" s="164"/>
      <c r="R6" s="164"/>
      <c r="S6" s="165"/>
      <c r="T6" s="165"/>
      <c r="U6" s="165"/>
      <c r="V6" s="165"/>
    </row>
    <row r="7" spans="1:22" s="13" customFormat="1" hidden="1">
      <c r="A7" s="14"/>
      <c r="B7" s="14" t="s">
        <v>2</v>
      </c>
      <c r="C7" s="14"/>
      <c r="D7" s="10"/>
      <c r="E7" s="11"/>
      <c r="F7" s="12"/>
      <c r="G7" s="12"/>
      <c r="H7" s="50"/>
      <c r="I7" s="50"/>
      <c r="J7" s="50"/>
      <c r="K7" s="53"/>
      <c r="L7" s="53"/>
      <c r="M7" s="53"/>
      <c r="N7" s="55"/>
      <c r="O7" s="55"/>
      <c r="P7" s="50"/>
      <c r="Q7" s="50"/>
      <c r="R7" s="50"/>
    </row>
    <row r="8" spans="1:22" s="13" customFormat="1" ht="12.75" hidden="1" customHeight="1">
      <c r="A8" s="14"/>
      <c r="B8" s="14" t="s">
        <v>3</v>
      </c>
      <c r="C8" s="14"/>
      <c r="D8" s="15"/>
      <c r="E8" s="16"/>
      <c r="F8" s="17"/>
      <c r="G8" s="17"/>
      <c r="H8" s="60"/>
      <c r="I8" s="60"/>
      <c r="J8" s="60"/>
      <c r="K8" s="62"/>
      <c r="L8" s="62"/>
      <c r="M8" s="62"/>
      <c r="N8" s="63"/>
      <c r="O8" s="63"/>
      <c r="P8" s="60"/>
      <c r="Q8" s="60"/>
      <c r="R8" s="60"/>
    </row>
    <row r="9" spans="1:22" s="13" customFormat="1" ht="13.5" hidden="1" customHeight="1">
      <c r="A9" s="14"/>
      <c r="B9" s="1438" t="s">
        <v>4</v>
      </c>
      <c r="C9" s="1438"/>
      <c r="D9" s="15"/>
      <c r="E9" s="16"/>
      <c r="F9" s="17"/>
      <c r="G9" s="17"/>
      <c r="H9" s="60"/>
      <c r="I9" s="60"/>
      <c r="J9" s="60"/>
      <c r="K9" s="62"/>
      <c r="L9" s="62"/>
      <c r="M9" s="62"/>
      <c r="N9" s="63"/>
      <c r="O9" s="63"/>
      <c r="P9" s="60"/>
      <c r="Q9" s="60"/>
      <c r="R9" s="60"/>
    </row>
    <row r="10" spans="1:22" s="19" customFormat="1" ht="18.75" hidden="1" customHeight="1">
      <c r="A10" s="187"/>
      <c r="B10" s="19" t="s">
        <v>5</v>
      </c>
      <c r="D10" s="20"/>
      <c r="E10" s="21"/>
      <c r="F10" s="22"/>
      <c r="G10" s="22"/>
      <c r="H10" s="67"/>
      <c r="I10" s="67"/>
      <c r="J10" s="67"/>
      <c r="K10" s="69"/>
      <c r="L10" s="69"/>
      <c r="M10" s="69"/>
      <c r="N10" s="70"/>
      <c r="O10" s="70"/>
      <c r="P10" s="67"/>
      <c r="Q10" s="67"/>
      <c r="R10" s="67"/>
    </row>
    <row r="11" spans="1:22" s="19" customFormat="1" ht="18.75" customHeight="1">
      <c r="A11" s="187"/>
      <c r="D11" s="20"/>
      <c r="E11" s="21"/>
      <c r="F11" s="22"/>
      <c r="G11" s="22"/>
      <c r="H11" s="67"/>
      <c r="I11" s="67"/>
      <c r="J11" s="67"/>
      <c r="K11" s="69"/>
      <c r="L11" s="69"/>
      <c r="M11" s="69"/>
      <c r="N11" s="70"/>
      <c r="O11" s="70"/>
      <c r="P11" s="67"/>
      <c r="Q11" s="67"/>
      <c r="R11" s="67"/>
    </row>
    <row r="12" spans="1:22" ht="15.75" customHeight="1">
      <c r="A12" s="1440" t="s">
        <v>194</v>
      </c>
      <c r="B12" s="1441" t="s">
        <v>195</v>
      </c>
      <c r="C12" s="1441" t="s">
        <v>196</v>
      </c>
      <c r="D12" s="1444" t="s">
        <v>200</v>
      </c>
      <c r="E12" s="1433" t="s">
        <v>199</v>
      </c>
      <c r="F12" s="1430" t="s">
        <v>197</v>
      </c>
      <c r="G12" s="1430" t="s">
        <v>198</v>
      </c>
      <c r="H12" s="1423" t="s">
        <v>129</v>
      </c>
      <c r="I12" s="1423" t="s">
        <v>16</v>
      </c>
      <c r="J12" s="1423" t="s">
        <v>14</v>
      </c>
      <c r="K12" s="1423" t="s">
        <v>10</v>
      </c>
      <c r="L12" s="1423" t="s">
        <v>11</v>
      </c>
      <c r="M12" s="1423" t="s">
        <v>15</v>
      </c>
      <c r="N12" s="1423" t="s">
        <v>17</v>
      </c>
      <c r="O12" s="1423" t="s">
        <v>18</v>
      </c>
      <c r="P12" s="1423" t="s">
        <v>132</v>
      </c>
      <c r="Q12" s="1423" t="s">
        <v>12</v>
      </c>
      <c r="R12" s="1423" t="s">
        <v>13</v>
      </c>
    </row>
    <row r="13" spans="1:22" ht="15.75" customHeight="1">
      <c r="A13" s="1440"/>
      <c r="B13" s="1442"/>
      <c r="C13" s="1442"/>
      <c r="D13" s="1445"/>
      <c r="E13" s="1434"/>
      <c r="F13" s="1431"/>
      <c r="G13" s="1431"/>
      <c r="H13" s="1424"/>
      <c r="I13" s="1424"/>
      <c r="J13" s="1424"/>
      <c r="K13" s="1424"/>
      <c r="L13" s="1424"/>
      <c r="M13" s="1424"/>
      <c r="N13" s="1424"/>
      <c r="O13" s="1424"/>
      <c r="P13" s="1424"/>
      <c r="Q13" s="1424"/>
      <c r="R13" s="1424"/>
    </row>
    <row r="14" spans="1:22" ht="57" customHeight="1">
      <c r="A14" s="1440"/>
      <c r="B14" s="1443"/>
      <c r="C14" s="1443"/>
      <c r="D14" s="1446"/>
      <c r="E14" s="1435"/>
      <c r="F14" s="1432"/>
      <c r="G14" s="1432"/>
      <c r="H14" s="1425"/>
      <c r="I14" s="1425"/>
      <c r="J14" s="1425"/>
      <c r="K14" s="1425"/>
      <c r="L14" s="1425"/>
      <c r="M14" s="1425"/>
      <c r="N14" s="1425"/>
      <c r="O14" s="1425"/>
      <c r="P14" s="1425"/>
      <c r="Q14" s="1425"/>
      <c r="R14" s="1425"/>
    </row>
    <row r="15" spans="1:22" hidden="1">
      <c r="A15" s="188"/>
      <c r="B15" s="24"/>
      <c r="C15" s="24"/>
      <c r="D15" s="25">
        <v>10711354.232000001</v>
      </c>
      <c r="E15" s="26"/>
      <c r="F15" s="27"/>
      <c r="G15" s="27"/>
      <c r="H15" s="42"/>
      <c r="I15" s="42"/>
      <c r="J15" s="42"/>
      <c r="K15" s="75"/>
      <c r="L15" s="75"/>
      <c r="M15" s="75"/>
      <c r="N15" s="76"/>
      <c r="O15" s="76"/>
      <c r="P15" s="42">
        <f>[45]Алмата!H7</f>
        <v>254449.30649039755</v>
      </c>
      <c r="Q15" s="42"/>
      <c r="R15" s="42"/>
    </row>
    <row r="16" spans="1:22" hidden="1">
      <c r="A16" s="188"/>
      <c r="B16" s="24"/>
      <c r="C16" s="24"/>
      <c r="D16" s="25">
        <f>D17-D15</f>
        <v>-5355677.1150941011</v>
      </c>
      <c r="E16" s="26"/>
      <c r="F16" s="27"/>
      <c r="G16" s="27"/>
      <c r="H16" s="42"/>
      <c r="I16" s="42"/>
      <c r="J16" s="42"/>
      <c r="K16" s="75"/>
      <c r="L16" s="75"/>
      <c r="M16" s="75"/>
      <c r="N16" s="76"/>
      <c r="O16" s="76"/>
      <c r="P16" s="42"/>
      <c r="Q16" s="42"/>
      <c r="R16" s="42"/>
    </row>
    <row r="17" spans="1:18" s="171" customFormat="1" ht="30" customHeight="1">
      <c r="A17" s="189" t="s">
        <v>19</v>
      </c>
      <c r="B17" s="77" t="s">
        <v>146</v>
      </c>
      <c r="C17" s="72" t="s">
        <v>21</v>
      </c>
      <c r="D17" s="166">
        <f>10711354.2338118/2</f>
        <v>5355677.1169058997</v>
      </c>
      <c r="E17" s="106">
        <f>E18+E24+E28+E29+E31+E36</f>
        <v>4675636.8040300002</v>
      </c>
      <c r="F17" s="167">
        <f t="shared" ref="F17:F72" si="0">E17/D17*100-100</f>
        <v>-12.697559954263539</v>
      </c>
      <c r="G17" s="167" t="s">
        <v>207</v>
      </c>
      <c r="H17" s="106">
        <f t="shared" ref="H17:R17" si="1">H18+H24+H28+H29+H31+H36</f>
        <v>115140.57900000001</v>
      </c>
      <c r="I17" s="106">
        <f t="shared" si="1"/>
        <v>92315.464999999997</v>
      </c>
      <c r="J17" s="106">
        <f t="shared" si="1"/>
        <v>142155.70800000001</v>
      </c>
      <c r="K17" s="170">
        <f t="shared" si="1"/>
        <v>71696.800000000003</v>
      </c>
      <c r="L17" s="170">
        <f t="shared" si="1"/>
        <v>103170.22900000001</v>
      </c>
      <c r="M17" s="170">
        <f t="shared" si="1"/>
        <v>68292</v>
      </c>
      <c r="N17" s="169">
        <f t="shared" si="1"/>
        <v>164370.82903000002</v>
      </c>
      <c r="O17" s="169">
        <f t="shared" si="1"/>
        <v>666149.50600000005</v>
      </c>
      <c r="P17" s="170">
        <f t="shared" si="1"/>
        <v>3105566.3000000003</v>
      </c>
      <c r="Q17" s="170">
        <f t="shared" si="1"/>
        <v>28862.047999999999</v>
      </c>
      <c r="R17" s="170">
        <f t="shared" si="1"/>
        <v>117917.34</v>
      </c>
    </row>
    <row r="18" spans="1:18" s="122" customFormat="1" ht="61.5" customHeight="1">
      <c r="A18" s="189">
        <v>1</v>
      </c>
      <c r="B18" s="77" t="s">
        <v>148</v>
      </c>
      <c r="C18" s="189" t="s">
        <v>23</v>
      </c>
      <c r="D18" s="166">
        <f>5321626.27374365/2</f>
        <v>2660813.136871825</v>
      </c>
      <c r="E18" s="106">
        <f>E19+E20+E21+E22+E23</f>
        <v>1579134.2745300001</v>
      </c>
      <c r="F18" s="167">
        <f t="shared" si="0"/>
        <v>-40.652191893997355</v>
      </c>
      <c r="G18" s="167" t="s">
        <v>207</v>
      </c>
      <c r="H18" s="106">
        <f>H19+H20+H21+H22+H23</f>
        <v>4692.7999999999993</v>
      </c>
      <c r="I18" s="106">
        <f>I19+I20+I21+I22+I23</f>
        <v>5945.0950000000012</v>
      </c>
      <c r="J18" s="106">
        <f t="shared" ref="J18:R18" si="2">J19+J20+J21+J22+J23</f>
        <v>56780.086000000003</v>
      </c>
      <c r="K18" s="170">
        <f t="shared" si="2"/>
        <v>1640.93</v>
      </c>
      <c r="L18" s="170">
        <f>L19+L20+L21+L22+L23</f>
        <v>943.15899999999999</v>
      </c>
      <c r="M18" s="170">
        <f t="shared" si="2"/>
        <v>24598</v>
      </c>
      <c r="N18" s="169">
        <f t="shared" si="2"/>
        <v>14090.596529999999</v>
      </c>
      <c r="O18" s="169">
        <f t="shared" si="2"/>
        <v>20663</v>
      </c>
      <c r="P18" s="170">
        <f t="shared" si="2"/>
        <v>1445960.6</v>
      </c>
      <c r="Q18" s="170">
        <f t="shared" si="2"/>
        <v>522.86799999999994</v>
      </c>
      <c r="R18" s="170">
        <f t="shared" si="2"/>
        <v>3297.14</v>
      </c>
    </row>
    <row r="19" spans="1:18" s="122" customFormat="1" ht="30.75" customHeight="1">
      <c r="A19" s="82" t="s">
        <v>24</v>
      </c>
      <c r="B19" s="47" t="s">
        <v>147</v>
      </c>
      <c r="C19" s="82" t="s">
        <v>23</v>
      </c>
      <c r="D19" s="100">
        <f>246873.347779264/2</f>
        <v>123436.673889632</v>
      </c>
      <c r="E19" s="170">
        <f>H19+I19+J19+K19+L19+M19+N19+O19+P19+Q19+R19</f>
        <v>121193.01853</v>
      </c>
      <c r="F19" s="167">
        <f t="shared" si="0"/>
        <v>-1.8176570130511749</v>
      </c>
      <c r="G19" s="167" t="s">
        <v>207</v>
      </c>
      <c r="H19" s="179">
        <v>1103.51</v>
      </c>
      <c r="I19" s="159">
        <f>2287.3+126.48</f>
        <v>2413.7800000000002</v>
      </c>
      <c r="J19" s="160">
        <f>1632.301+1959.887+81.971</f>
        <v>3674.1590000000001</v>
      </c>
      <c r="K19" s="157">
        <v>291.25</v>
      </c>
      <c r="L19" s="150">
        <f>87+396.461+188.4</f>
        <v>671.86099999999999</v>
      </c>
      <c r="M19" s="157">
        <v>4077</v>
      </c>
      <c r="N19" s="152">
        <v>287.87353000000002</v>
      </c>
      <c r="O19" s="156">
        <v>1824</v>
      </c>
      <c r="P19" s="157">
        <v>106500.8</v>
      </c>
      <c r="Q19" s="157">
        <f>31.556+80.629</f>
        <v>112.185</v>
      </c>
      <c r="R19" s="157">
        <v>236.6</v>
      </c>
    </row>
    <row r="20" spans="1:18" s="122" customFormat="1">
      <c r="A20" s="82" t="s">
        <v>26</v>
      </c>
      <c r="B20" s="47" t="s">
        <v>149</v>
      </c>
      <c r="C20" s="82" t="s">
        <v>23</v>
      </c>
      <c r="D20" s="100">
        <f>212668.603701684/2</f>
        <v>106334.30185084201</v>
      </c>
      <c r="E20" s="170">
        <f>H20+I20+J20+K20+L20+M20+N20+O20+P20+Q20+R20</f>
        <v>135270.90399999998</v>
      </c>
      <c r="F20" s="167">
        <f t="shared" si="0"/>
        <v>27.212857606144937</v>
      </c>
      <c r="G20" s="167"/>
      <c r="H20" s="179">
        <v>2257.2779999999998</v>
      </c>
      <c r="I20" s="159">
        <f>1977.43+449.792</f>
        <v>2427.2220000000002</v>
      </c>
      <c r="J20" s="160">
        <v>2800.7669999999998</v>
      </c>
      <c r="K20" s="157">
        <v>574.70000000000005</v>
      </c>
      <c r="L20" s="150">
        <f>151.272+120.026</f>
        <v>271.298</v>
      </c>
      <c r="M20" s="157">
        <v>13940</v>
      </c>
      <c r="N20" s="152">
        <v>4720.9560000000001</v>
      </c>
      <c r="O20" s="156">
        <v>10221</v>
      </c>
      <c r="P20" s="157">
        <v>96383.9</v>
      </c>
      <c r="Q20" s="157">
        <v>410.68299999999999</v>
      </c>
      <c r="R20" s="157">
        <v>1263.0999999999999</v>
      </c>
    </row>
    <row r="21" spans="1:18" s="122" customFormat="1" ht="21" customHeight="1">
      <c r="A21" s="82" t="s">
        <v>28</v>
      </c>
      <c r="B21" s="47" t="s">
        <v>150</v>
      </c>
      <c r="C21" s="82" t="s">
        <v>23</v>
      </c>
      <c r="D21" s="100">
        <f>13669.7609789369/2</f>
        <v>6834.8804894684499</v>
      </c>
      <c r="E21" s="170">
        <f>H21+I21+J21+K21+L21+M21+N21+O21+P21+Q21+R21</f>
        <v>9422.2880000000005</v>
      </c>
      <c r="F21" s="167">
        <f t="shared" si="0"/>
        <v>37.855929076131872</v>
      </c>
      <c r="G21" s="167"/>
      <c r="H21" s="179">
        <v>43.368000000000002</v>
      </c>
      <c r="I21" s="159">
        <v>273.14</v>
      </c>
      <c r="J21" s="157"/>
      <c r="K21" s="42">
        <v>774.98</v>
      </c>
      <c r="L21" s="42">
        <v>0</v>
      </c>
      <c r="M21" s="42">
        <v>159</v>
      </c>
      <c r="N21" s="76">
        <v>0</v>
      </c>
      <c r="O21" s="76">
        <v>5445</v>
      </c>
      <c r="P21" s="42">
        <v>2482.9</v>
      </c>
      <c r="Q21" s="42"/>
      <c r="R21" s="42">
        <v>243.9</v>
      </c>
    </row>
    <row r="22" spans="1:18" s="122" customFormat="1" ht="31.5">
      <c r="A22" s="82" t="s">
        <v>30</v>
      </c>
      <c r="B22" s="47" t="s">
        <v>31</v>
      </c>
      <c r="C22" s="82" t="s">
        <v>23</v>
      </c>
      <c r="D22" s="100">
        <f>4830387.33601449/2</f>
        <v>2415193.6680072448</v>
      </c>
      <c r="E22" s="170">
        <f>H22+I22+J22+K22+L22+M22+N22+O22+P22+Q22+R22</f>
        <v>1306498.064</v>
      </c>
      <c r="F22" s="167">
        <f t="shared" si="0"/>
        <v>-45.905039363655661</v>
      </c>
      <c r="G22" s="167" t="s">
        <v>207</v>
      </c>
      <c r="H22" s="179">
        <v>1288.644</v>
      </c>
      <c r="I22" s="159">
        <v>830.95299999999997</v>
      </c>
      <c r="J22" s="157">
        <v>50305.16</v>
      </c>
      <c r="K22" s="42"/>
      <c r="L22" s="42"/>
      <c r="M22" s="42">
        <v>6422</v>
      </c>
      <c r="N22" s="152">
        <v>2331.7669999999998</v>
      </c>
      <c r="O22" s="76">
        <v>3173</v>
      </c>
      <c r="P22" s="42">
        <v>1240593</v>
      </c>
      <c r="Q22" s="42"/>
      <c r="R22" s="42">
        <v>1553.54</v>
      </c>
    </row>
    <row r="23" spans="1:18" s="122" customFormat="1" ht="17.25" customHeight="1">
      <c r="A23" s="82" t="s">
        <v>32</v>
      </c>
      <c r="B23" s="47" t="s">
        <v>151</v>
      </c>
      <c r="C23" s="82" t="s">
        <v>23</v>
      </c>
      <c r="D23" s="100">
        <f>18027.2252692725/2</f>
        <v>9013.6126346362507</v>
      </c>
      <c r="E23" s="170">
        <f>H23+I23+J23+K23+L23+M23+N23+O23+P23+Q23+R23</f>
        <v>6750</v>
      </c>
      <c r="F23" s="167">
        <f t="shared" si="0"/>
        <v>-25.113267303477812</v>
      </c>
      <c r="G23" s="167" t="s">
        <v>207</v>
      </c>
      <c r="H23" s="179"/>
      <c r="I23" s="157">
        <v>0</v>
      </c>
      <c r="J23" s="157"/>
      <c r="K23" s="42"/>
      <c r="L23" s="42"/>
      <c r="M23" s="42"/>
      <c r="N23" s="155">
        <v>6750</v>
      </c>
      <c r="O23" s="76"/>
      <c r="P23" s="42"/>
      <c r="Q23" s="42"/>
      <c r="R23" s="42"/>
    </row>
    <row r="24" spans="1:18" s="122" customFormat="1" ht="31.5">
      <c r="A24" s="189" t="s">
        <v>34</v>
      </c>
      <c r="B24" s="77" t="s">
        <v>152</v>
      </c>
      <c r="C24" s="189" t="s">
        <v>23</v>
      </c>
      <c r="D24" s="166">
        <f>3109862.32319386/2</f>
        <v>1554931.1615969299</v>
      </c>
      <c r="E24" s="106">
        <f>E25+E26+E27</f>
        <v>1715700.7610000002</v>
      </c>
      <c r="F24" s="167">
        <f t="shared" si="0"/>
        <v>10.339338703454786</v>
      </c>
      <c r="G24" s="190"/>
      <c r="H24" s="106">
        <f>H25+H26+H27</f>
        <v>82310.202000000005</v>
      </c>
      <c r="I24" s="106">
        <f t="shared" ref="I24:R24" si="3">I25+I26+I27</f>
        <v>29504.957999999999</v>
      </c>
      <c r="J24" s="106">
        <f t="shared" si="3"/>
        <v>59684.572</v>
      </c>
      <c r="K24" s="106">
        <f t="shared" si="3"/>
        <v>2705.86</v>
      </c>
      <c r="L24" s="106">
        <f t="shared" si="3"/>
        <v>70838.22600000001</v>
      </c>
      <c r="M24" s="106">
        <f t="shared" si="3"/>
        <v>8460</v>
      </c>
      <c r="N24" s="112">
        <f t="shared" si="3"/>
        <v>54022.972000000002</v>
      </c>
      <c r="O24" s="112">
        <f t="shared" si="3"/>
        <v>294982.50599999999</v>
      </c>
      <c r="P24" s="106">
        <f t="shared" si="3"/>
        <v>992982.3</v>
      </c>
      <c r="Q24" s="106">
        <f t="shared" si="3"/>
        <v>6497.2649999999994</v>
      </c>
      <c r="R24" s="106">
        <f t="shared" si="3"/>
        <v>113711.9</v>
      </c>
    </row>
    <row r="25" spans="1:18" s="122" customFormat="1" ht="23.25" customHeight="1">
      <c r="A25" s="82" t="s">
        <v>36</v>
      </c>
      <c r="B25" s="47" t="s">
        <v>153</v>
      </c>
      <c r="C25" s="82" t="s">
        <v>23</v>
      </c>
      <c r="D25" s="100">
        <f>2829695.51617306/2</f>
        <v>1414847.75808653</v>
      </c>
      <c r="E25" s="170">
        <f>H25+I25+J25+K25+L25+M25+N25+O25+P25+Q25+R25</f>
        <v>1569658.7810000002</v>
      </c>
      <c r="F25" s="167">
        <f t="shared" si="0"/>
        <v>10.941885586534042</v>
      </c>
      <c r="G25" s="167"/>
      <c r="H25" s="179">
        <v>74827.293000000005</v>
      </c>
      <c r="I25" s="159">
        <v>26784.498</v>
      </c>
      <c r="J25" s="178">
        <v>54207.034</v>
      </c>
      <c r="K25" s="42">
        <v>2460.0500000000002</v>
      </c>
      <c r="L25" s="150">
        <f>63868.785+13.665</f>
        <v>63882.450000000004</v>
      </c>
      <c r="M25" s="42">
        <v>7691</v>
      </c>
      <c r="N25" s="155">
        <v>49130.196000000004</v>
      </c>
      <c r="O25" s="158">
        <v>273805.59700000001</v>
      </c>
      <c r="P25" s="42">
        <v>909731.4</v>
      </c>
      <c r="Q25" s="42">
        <v>5900.0630000000001</v>
      </c>
      <c r="R25" s="42">
        <v>101239.2</v>
      </c>
    </row>
    <row r="26" spans="1:18" s="122" customFormat="1" ht="24" customHeight="1">
      <c r="A26" s="82" t="s">
        <v>38</v>
      </c>
      <c r="B26" s="47" t="s">
        <v>154</v>
      </c>
      <c r="C26" s="82" t="s">
        <v>23</v>
      </c>
      <c r="D26" s="100">
        <f>278981.696314804/2</f>
        <v>139490.84815740201</v>
      </c>
      <c r="E26" s="170">
        <f>H26+I26+J26+K26+L26+M26+N26+O26+P26+Q26+R26</f>
        <v>134399.158</v>
      </c>
      <c r="F26" s="167">
        <f t="shared" si="0"/>
        <v>-3.6501965717898059</v>
      </c>
      <c r="G26" s="167" t="s">
        <v>207</v>
      </c>
      <c r="H26" s="179">
        <v>6433.5259999999998</v>
      </c>
      <c r="I26" s="42">
        <v>2353.04</v>
      </c>
      <c r="J26" s="178">
        <f>3064.758+1669.042</f>
        <v>4733.7999999999993</v>
      </c>
      <c r="K26" s="42">
        <v>211.17</v>
      </c>
      <c r="L26" s="150">
        <f>2061.769+3626.04+583.92</f>
        <v>6271.7289999999994</v>
      </c>
      <c r="M26" s="42">
        <v>672</v>
      </c>
      <c r="N26" s="155">
        <f>2762.886+1476.083</f>
        <v>4238.9690000000001</v>
      </c>
      <c r="O26" s="158">
        <v>17198.304</v>
      </c>
      <c r="P26" s="42">
        <v>83250.899999999994</v>
      </c>
      <c r="Q26" s="42">
        <f>321.67+193.15</f>
        <v>514.82000000000005</v>
      </c>
      <c r="R26" s="42">
        <v>8520.9</v>
      </c>
    </row>
    <row r="27" spans="1:18" s="122" customFormat="1" ht="24.75" customHeight="1">
      <c r="A27" s="82" t="s">
        <v>40</v>
      </c>
      <c r="B27" s="47" t="s">
        <v>155</v>
      </c>
      <c r="C27" s="82" t="s">
        <v>23</v>
      </c>
      <c r="D27" s="100">
        <f>1185.11070598985/2</f>
        <v>592.55535299492499</v>
      </c>
      <c r="E27" s="170">
        <f>H27+I27+J27+K27+L27+M27+N27+O27+P27+Q27+R27</f>
        <v>11642.822</v>
      </c>
      <c r="F27" s="167">
        <f t="shared" si="0"/>
        <v>1864.8496872324629</v>
      </c>
      <c r="G27" s="167"/>
      <c r="H27" s="179">
        <v>1049.383</v>
      </c>
      <c r="I27" s="159">
        <v>367.42</v>
      </c>
      <c r="J27" s="178">
        <v>743.73800000000006</v>
      </c>
      <c r="K27" s="42">
        <v>34.64</v>
      </c>
      <c r="L27" s="150">
        <v>684.04700000000003</v>
      </c>
      <c r="M27" s="42">
        <v>97</v>
      </c>
      <c r="N27" s="155">
        <v>653.80700000000002</v>
      </c>
      <c r="O27" s="158">
        <v>3978.605</v>
      </c>
      <c r="P27" s="42"/>
      <c r="Q27" s="42">
        <v>82.382000000000005</v>
      </c>
      <c r="R27" s="42">
        <v>3951.8</v>
      </c>
    </row>
    <row r="28" spans="1:18" s="171" customFormat="1" ht="27" customHeight="1">
      <c r="A28" s="189" t="s">
        <v>42</v>
      </c>
      <c r="B28" s="77" t="s">
        <v>43</v>
      </c>
      <c r="C28" s="189" t="s">
        <v>23</v>
      </c>
      <c r="D28" s="172">
        <f>555057.816/2</f>
        <v>277528.908</v>
      </c>
      <c r="E28" s="170">
        <f>H28+I28+J28+K28+L28+M28+N28+O28+P28+Q28+R28</f>
        <v>724753.37849999988</v>
      </c>
      <c r="F28" s="167">
        <f t="shared" si="0"/>
        <v>161.14518437841434</v>
      </c>
      <c r="G28" s="167"/>
      <c r="H28" s="166">
        <v>15435.52</v>
      </c>
      <c r="I28" s="181">
        <v>458.50200000000001</v>
      </c>
      <c r="J28" s="106">
        <v>17751.800999999999</v>
      </c>
      <c r="K28" s="106">
        <v>66346.720000000001</v>
      </c>
      <c r="L28" s="106">
        <v>28400.93</v>
      </c>
      <c r="M28" s="106">
        <v>28060</v>
      </c>
      <c r="N28" s="152">
        <f>76488.182+24668.853/2</f>
        <v>88822.608500000002</v>
      </c>
      <c r="O28" s="112">
        <v>106387</v>
      </c>
      <c r="P28" s="106">
        <v>351368.8</v>
      </c>
      <c r="Q28" s="106">
        <v>21721.496999999999</v>
      </c>
      <c r="R28" s="106"/>
    </row>
    <row r="29" spans="1:18" s="122" customFormat="1" ht="57.75" customHeight="1">
      <c r="A29" s="189" t="s">
        <v>44</v>
      </c>
      <c r="B29" s="77" t="s">
        <v>156</v>
      </c>
      <c r="C29" s="189" t="s">
        <v>23</v>
      </c>
      <c r="D29" s="100">
        <f>883143.818237743/2</f>
        <v>441571.9091188715</v>
      </c>
      <c r="E29" s="170">
        <f>E30</f>
        <v>348403.39500000002</v>
      </c>
      <c r="F29" s="167">
        <f t="shared" si="0"/>
        <v>-21.099284667990602</v>
      </c>
      <c r="G29" s="167" t="s">
        <v>207</v>
      </c>
      <c r="H29" s="166">
        <f>H30</f>
        <v>11815.88</v>
      </c>
      <c r="I29" s="170">
        <f t="shared" ref="I29:R29" si="4">I30</f>
        <v>56391.76</v>
      </c>
      <c r="J29" s="170">
        <f t="shared" si="4"/>
        <v>2646.125</v>
      </c>
      <c r="K29" s="170">
        <f t="shared" si="4"/>
        <v>194.63</v>
      </c>
      <c r="L29" s="170">
        <f t="shared" si="4"/>
        <v>0</v>
      </c>
      <c r="M29" s="170">
        <f t="shared" si="4"/>
        <v>0</v>
      </c>
      <c r="N29" s="170"/>
      <c r="O29" s="170">
        <f t="shared" si="4"/>
        <v>242971</v>
      </c>
      <c r="P29" s="106">
        <f t="shared" si="4"/>
        <v>34384</v>
      </c>
      <c r="Q29" s="106">
        <f t="shared" si="4"/>
        <v>0</v>
      </c>
      <c r="R29" s="106">
        <f t="shared" si="4"/>
        <v>0</v>
      </c>
    </row>
    <row r="30" spans="1:18" s="122" customFormat="1" ht="42.75" customHeight="1">
      <c r="A30" s="82" t="s">
        <v>46</v>
      </c>
      <c r="B30" s="47" t="s">
        <v>157</v>
      </c>
      <c r="C30" s="82" t="s">
        <v>23</v>
      </c>
      <c r="D30" s="100">
        <f>883143.818237743/2</f>
        <v>441571.9091188715</v>
      </c>
      <c r="E30" s="170">
        <f>H30+I30+J30+K30+L30+M30+N30+O30+P30+Q30+R30</f>
        <v>348403.39500000002</v>
      </c>
      <c r="F30" s="167">
        <f t="shared" si="0"/>
        <v>-21.099284667990602</v>
      </c>
      <c r="G30" s="167" t="s">
        <v>207</v>
      </c>
      <c r="H30" s="179">
        <v>11815.88</v>
      </c>
      <c r="I30" s="159">
        <f>55132.16+1259.6</f>
        <v>56391.76</v>
      </c>
      <c r="J30" s="42">
        <v>2646.125</v>
      </c>
      <c r="K30" s="42">
        <v>194.63</v>
      </c>
      <c r="L30" s="42">
        <v>0</v>
      </c>
      <c r="M30" s="42"/>
      <c r="N30" s="76">
        <v>0</v>
      </c>
      <c r="O30" s="76">
        <v>242971</v>
      </c>
      <c r="P30" s="42">
        <v>34384</v>
      </c>
      <c r="Q30" s="42">
        <v>0</v>
      </c>
      <c r="R30" s="42">
        <v>0</v>
      </c>
    </row>
    <row r="31" spans="1:18" s="122" customFormat="1" ht="48.75" customHeight="1">
      <c r="A31" s="189" t="s">
        <v>48</v>
      </c>
      <c r="B31" s="77" t="s">
        <v>158</v>
      </c>
      <c r="C31" s="189" t="s">
        <v>23</v>
      </c>
      <c r="D31" s="166">
        <f>162495.898812468/2</f>
        <v>81247.949406233995</v>
      </c>
      <c r="E31" s="106">
        <f>E32+E33+E34+E35</f>
        <v>79331.976999999999</v>
      </c>
      <c r="F31" s="167">
        <f t="shared" si="0"/>
        <v>-2.3581794005092576</v>
      </c>
      <c r="G31" s="167" t="s">
        <v>207</v>
      </c>
      <c r="H31" s="106">
        <f>H32+H33+H34+H35</f>
        <v>400.42700000000002</v>
      </c>
      <c r="I31" s="106">
        <f t="shared" ref="I31:R31" si="5">I32+I33+I34+I35</f>
        <v>0</v>
      </c>
      <c r="J31" s="106">
        <f>J32+J33+J34+J35</f>
        <v>4679.7800000000007</v>
      </c>
      <c r="K31" s="106">
        <f t="shared" si="5"/>
        <v>527.25</v>
      </c>
      <c r="L31" s="106">
        <f>L32+L33+L34+L35</f>
        <v>0</v>
      </c>
      <c r="M31" s="106">
        <f t="shared" si="5"/>
        <v>880</v>
      </c>
      <c r="N31" s="106">
        <f t="shared" si="5"/>
        <v>179.22</v>
      </c>
      <c r="O31" s="106">
        <f t="shared" si="5"/>
        <v>633</v>
      </c>
      <c r="P31" s="106">
        <f t="shared" si="5"/>
        <v>71957.5</v>
      </c>
      <c r="Q31" s="106">
        <f t="shared" si="5"/>
        <v>0</v>
      </c>
      <c r="R31" s="106">
        <f t="shared" si="5"/>
        <v>74.8</v>
      </c>
    </row>
    <row r="32" spans="1:18" s="122" customFormat="1" ht="40.5" customHeight="1">
      <c r="A32" s="82" t="s">
        <v>50</v>
      </c>
      <c r="B32" s="47" t="s">
        <v>159</v>
      </c>
      <c r="C32" s="82" t="s">
        <v>23</v>
      </c>
      <c r="D32" s="172">
        <f>85189.3029994114/2</f>
        <v>42594.651499705702</v>
      </c>
      <c r="E32" s="170">
        <f>H32+I32+J32+K32+L32+M32+N32+O32+P32+Q32+R32</f>
        <v>43748.904999999999</v>
      </c>
      <c r="F32" s="167">
        <f t="shared" si="0"/>
        <v>2.7098554857345647</v>
      </c>
      <c r="G32" s="167"/>
      <c r="H32" s="179"/>
      <c r="I32" s="42">
        <v>0</v>
      </c>
      <c r="J32" s="160">
        <v>3838.4050000000002</v>
      </c>
      <c r="K32" s="42">
        <v>0</v>
      </c>
      <c r="L32" s="42"/>
      <c r="M32" s="42"/>
      <c r="N32" s="76"/>
      <c r="O32" s="76"/>
      <c r="P32" s="42">
        <v>39910.5</v>
      </c>
      <c r="Q32" s="42"/>
      <c r="R32" s="42"/>
    </row>
    <row r="33" spans="1:18" s="122" customFormat="1" ht="44.25" customHeight="1">
      <c r="A33" s="82" t="s">
        <v>52</v>
      </c>
      <c r="B33" s="47" t="s">
        <v>160</v>
      </c>
      <c r="C33" s="82" t="s">
        <v>23</v>
      </c>
      <c r="D33" s="172">
        <f>22241.667/2</f>
        <v>11120.833500000001</v>
      </c>
      <c r="E33" s="170">
        <f>H33+I33+J33+K33+L33+M33+N33+O33+P33+Q33+R33</f>
        <v>2615.4609999999998</v>
      </c>
      <c r="F33" s="167">
        <f t="shared" si="0"/>
        <v>-76.481430101439798</v>
      </c>
      <c r="G33" s="167" t="s">
        <v>207</v>
      </c>
      <c r="H33" s="179">
        <v>366.36099999999999</v>
      </c>
      <c r="I33" s="42"/>
      <c r="J33" s="160">
        <f>395+199</f>
        <v>594</v>
      </c>
      <c r="K33" s="42">
        <v>0</v>
      </c>
      <c r="L33" s="42"/>
      <c r="M33" s="42"/>
      <c r="N33" s="76"/>
      <c r="O33" s="76"/>
      <c r="P33" s="42">
        <v>1655.1</v>
      </c>
      <c r="Q33" s="42"/>
      <c r="R33" s="42"/>
    </row>
    <row r="34" spans="1:18" s="122" customFormat="1" ht="31.5">
      <c r="A34" s="82" t="s">
        <v>54</v>
      </c>
      <c r="B34" s="47" t="s">
        <v>161</v>
      </c>
      <c r="C34" s="82" t="s">
        <v>23</v>
      </c>
      <c r="D34" s="172">
        <f>790.188/2</f>
        <v>395.09399999999999</v>
      </c>
      <c r="E34" s="170">
        <f>H34+I34+J34+K34+L34+M34+N34+O34+P34+Q34+R34</f>
        <v>328.7</v>
      </c>
      <c r="F34" s="167">
        <f t="shared" si="0"/>
        <v>-16.804608523541233</v>
      </c>
      <c r="G34" s="167" t="s">
        <v>207</v>
      </c>
      <c r="H34" s="179"/>
      <c r="I34" s="42">
        <v>0</v>
      </c>
      <c r="J34" s="160">
        <v>0</v>
      </c>
      <c r="K34" s="42">
        <v>0</v>
      </c>
      <c r="L34" s="42">
        <v>0</v>
      </c>
      <c r="M34" s="42"/>
      <c r="N34" s="76"/>
      <c r="O34" s="76"/>
      <c r="P34" s="42">
        <v>328.7</v>
      </c>
      <c r="Q34" s="42"/>
      <c r="R34" s="42"/>
    </row>
    <row r="35" spans="1:18" s="122" customFormat="1" ht="27" customHeight="1">
      <c r="A35" s="82" t="s">
        <v>56</v>
      </c>
      <c r="B35" s="47" t="s">
        <v>162</v>
      </c>
      <c r="C35" s="82" t="s">
        <v>23</v>
      </c>
      <c r="D35" s="100">
        <f>54274.74465/2</f>
        <v>27137.372325</v>
      </c>
      <c r="E35" s="170">
        <f>H35+I35+J35+K35+L35+M35+N35+O35+P35+Q35+R35</f>
        <v>32638.911</v>
      </c>
      <c r="F35" s="167">
        <f t="shared" si="0"/>
        <v>20.272923292325416</v>
      </c>
      <c r="G35" s="167"/>
      <c r="H35" s="179">
        <v>34.066000000000003</v>
      </c>
      <c r="I35" s="159"/>
      <c r="J35" s="160">
        <v>247.375</v>
      </c>
      <c r="K35" s="42">
        <v>527.25</v>
      </c>
      <c r="L35" s="42"/>
      <c r="M35" s="42">
        <v>880</v>
      </c>
      <c r="N35" s="76">
        <v>179.22</v>
      </c>
      <c r="O35" s="76">
        <v>633</v>
      </c>
      <c r="P35" s="42">
        <v>30063.200000000001</v>
      </c>
      <c r="Q35" s="42"/>
      <c r="R35" s="42">
        <v>74.8</v>
      </c>
    </row>
    <row r="36" spans="1:18" s="122" customFormat="1" ht="35.25" customHeight="1">
      <c r="A36" s="189" t="s">
        <v>58</v>
      </c>
      <c r="B36" s="77" t="s">
        <v>163</v>
      </c>
      <c r="C36" s="189" t="s">
        <v>23</v>
      </c>
      <c r="D36" s="166">
        <f>633701.10382408/2</f>
        <v>316850.55191203998</v>
      </c>
      <c r="E36" s="106">
        <f>SUM(E37:E41)</f>
        <v>228313.01799999998</v>
      </c>
      <c r="F36" s="167">
        <f t="shared" si="0"/>
        <v>-27.942995010663154</v>
      </c>
      <c r="G36" s="167" t="s">
        <v>207</v>
      </c>
      <c r="H36" s="106">
        <f t="shared" ref="H36:R36" si="6">SUM(H37:H41)</f>
        <v>485.75</v>
      </c>
      <c r="I36" s="106">
        <f t="shared" si="6"/>
        <v>15.15</v>
      </c>
      <c r="J36" s="106">
        <f t="shared" si="6"/>
        <v>613.34400000000005</v>
      </c>
      <c r="K36" s="106">
        <f t="shared" si="6"/>
        <v>281.40999999999997</v>
      </c>
      <c r="L36" s="106">
        <f t="shared" si="6"/>
        <v>2987.9139999999998</v>
      </c>
      <c r="M36" s="106">
        <f t="shared" si="6"/>
        <v>6294</v>
      </c>
      <c r="N36" s="106">
        <f t="shared" si="6"/>
        <v>7255.4319999999998</v>
      </c>
      <c r="O36" s="106">
        <f t="shared" si="6"/>
        <v>513</v>
      </c>
      <c r="P36" s="106">
        <f t="shared" si="6"/>
        <v>208913.1</v>
      </c>
      <c r="Q36" s="106">
        <f t="shared" si="6"/>
        <v>120.41800000000001</v>
      </c>
      <c r="R36" s="106">
        <f t="shared" si="6"/>
        <v>833.5</v>
      </c>
    </row>
    <row r="37" spans="1:18" s="122" customFormat="1" ht="31.5">
      <c r="A37" s="82" t="s">
        <v>60</v>
      </c>
      <c r="B37" s="47" t="s">
        <v>164</v>
      </c>
      <c r="C37" s="82" t="s">
        <v>23</v>
      </c>
      <c r="D37" s="100">
        <f>6585.012/2</f>
        <v>3292.5059999999999</v>
      </c>
      <c r="E37" s="170">
        <f>H37+I37+J37+K37+L37+M37+N37+O37+P37+Q37+R37</f>
        <v>1903.2</v>
      </c>
      <c r="F37" s="167">
        <f t="shared" si="0"/>
        <v>-42.196005109785673</v>
      </c>
      <c r="G37" s="167" t="s">
        <v>207</v>
      </c>
      <c r="H37" s="179"/>
      <c r="I37" s="42"/>
      <c r="J37" s="160"/>
      <c r="K37" s="42"/>
      <c r="L37" s="42"/>
      <c r="M37" s="42"/>
      <c r="N37" s="153">
        <v>0</v>
      </c>
      <c r="O37" s="76"/>
      <c r="P37" s="42">
        <v>1903.2</v>
      </c>
      <c r="Q37" s="42"/>
      <c r="R37" s="42"/>
    </row>
    <row r="38" spans="1:18" s="122" customFormat="1" ht="31.5">
      <c r="A38" s="82" t="s">
        <v>62</v>
      </c>
      <c r="B38" s="47" t="s">
        <v>165</v>
      </c>
      <c r="C38" s="82"/>
      <c r="D38" s="100">
        <f>190281.35595/2</f>
        <v>95140.677974999999</v>
      </c>
      <c r="E38" s="170">
        <f>H38+I38+J38+K38+L38+M38+N38+O38+P38+Q38+R38</f>
        <v>46463.86</v>
      </c>
      <c r="F38" s="167">
        <f t="shared" si="0"/>
        <v>-51.162992540152743</v>
      </c>
      <c r="G38" s="167" t="s">
        <v>207</v>
      </c>
      <c r="H38" s="179"/>
      <c r="I38" s="42">
        <v>0</v>
      </c>
      <c r="J38" s="160"/>
      <c r="K38" s="42"/>
      <c r="L38" s="151">
        <f>100.032+165.362+1474.894</f>
        <v>1740.288</v>
      </c>
      <c r="M38" s="42"/>
      <c r="N38" s="152">
        <v>3869.5720000000001</v>
      </c>
      <c r="O38" s="76"/>
      <c r="P38" s="42">
        <v>40854</v>
      </c>
      <c r="Q38" s="42"/>
      <c r="R38" s="42"/>
    </row>
    <row r="39" spans="1:18" s="122" customFormat="1" ht="31.5">
      <c r="A39" s="82" t="s">
        <v>64</v>
      </c>
      <c r="B39" s="47" t="s">
        <v>166</v>
      </c>
      <c r="C39" s="82"/>
      <c r="D39" s="100">
        <f>33382.5129015/2</f>
        <v>16691.256450749999</v>
      </c>
      <c r="E39" s="170">
        <f>H39+I39+J39+K39+L39+M39+N39+O39+P39+Q39+R39</f>
        <v>14026.788999999999</v>
      </c>
      <c r="F39" s="167">
        <f t="shared" si="0"/>
        <v>-15.96325272822871</v>
      </c>
      <c r="G39" s="167" t="s">
        <v>207</v>
      </c>
      <c r="H39" s="179">
        <v>411.65</v>
      </c>
      <c r="I39" s="42">
        <v>15.15</v>
      </c>
      <c r="J39" s="160">
        <v>186.85</v>
      </c>
      <c r="K39" s="42">
        <v>269.70999999999998</v>
      </c>
      <c r="L39" s="151">
        <f>321.7+44.711+276.3</f>
        <v>642.71100000000001</v>
      </c>
      <c r="M39" s="42">
        <v>4828</v>
      </c>
      <c r="N39" s="155">
        <v>0</v>
      </c>
      <c r="O39" s="76"/>
      <c r="P39" s="42">
        <v>7552.3</v>
      </c>
      <c r="Q39" s="42">
        <v>120.41800000000001</v>
      </c>
      <c r="R39" s="42"/>
    </row>
    <row r="40" spans="1:18" s="122" customFormat="1" ht="31.5">
      <c r="A40" s="82" t="s">
        <v>66</v>
      </c>
      <c r="B40" s="47" t="s">
        <v>167</v>
      </c>
      <c r="C40" s="82" t="s">
        <v>23</v>
      </c>
      <c r="D40" s="100">
        <f>251058.26797258/2</f>
        <v>125529.13398629001</v>
      </c>
      <c r="E40" s="170">
        <f>H40+I40+J40+K40+L40+M40+N40+O40+P40+Q40+R40</f>
        <v>98674.270999999993</v>
      </c>
      <c r="F40" s="167">
        <f t="shared" si="0"/>
        <v>-21.393330881437478</v>
      </c>
      <c r="G40" s="167" t="s">
        <v>207</v>
      </c>
      <c r="H40" s="179"/>
      <c r="I40" s="42"/>
      <c r="J40" s="160">
        <v>147</v>
      </c>
      <c r="K40" s="42"/>
      <c r="L40" s="151">
        <f>103.335+56.359+8.477</f>
        <v>168.17099999999999</v>
      </c>
      <c r="M40" s="42">
        <v>1466</v>
      </c>
      <c r="N40" s="154">
        <v>3384.4</v>
      </c>
      <c r="O40" s="76">
        <v>473</v>
      </c>
      <c r="P40" s="42">
        <v>92202.2</v>
      </c>
      <c r="Q40" s="42"/>
      <c r="R40" s="42">
        <f>833.5</f>
        <v>833.5</v>
      </c>
    </row>
    <row r="41" spans="1:18" s="122" customFormat="1" ht="31.5">
      <c r="A41" s="82" t="s">
        <v>68</v>
      </c>
      <c r="B41" s="47" t="s">
        <v>168</v>
      </c>
      <c r="C41" s="82"/>
      <c r="D41" s="100">
        <f>152393.955/2</f>
        <v>76196.977499999994</v>
      </c>
      <c r="E41" s="170">
        <f>H41+I41+J41+K41+L41+M41+N41+O41+P41+Q41+R41</f>
        <v>67244.898000000001</v>
      </c>
      <c r="F41" s="167">
        <f t="shared" si="0"/>
        <v>-11.748601839226495</v>
      </c>
      <c r="G41" s="167" t="s">
        <v>207</v>
      </c>
      <c r="H41" s="179">
        <v>74.099999999999994</v>
      </c>
      <c r="I41" s="42"/>
      <c r="J41" s="160">
        <f>244.387+33.321+1.786</f>
        <v>279.49399999999997</v>
      </c>
      <c r="K41" s="42">
        <v>11.7</v>
      </c>
      <c r="L41" s="151">
        <v>436.74400000000003</v>
      </c>
      <c r="M41" s="42"/>
      <c r="N41" s="76">
        <v>1.46</v>
      </c>
      <c r="O41" s="76">
        <v>40</v>
      </c>
      <c r="P41" s="42">
        <v>66401.399999999994</v>
      </c>
      <c r="Q41" s="42"/>
      <c r="R41" s="42"/>
    </row>
    <row r="42" spans="1:18" s="171" customFormat="1" hidden="1">
      <c r="A42" s="189"/>
      <c r="B42" s="77"/>
      <c r="C42" s="189"/>
      <c r="D42" s="100">
        <v>993721.89891531062</v>
      </c>
      <c r="E42" s="106"/>
      <c r="F42" s="167">
        <f t="shared" si="0"/>
        <v>-100</v>
      </c>
      <c r="G42" s="167"/>
      <c r="H42" s="106"/>
      <c r="I42" s="106"/>
      <c r="J42" s="106" t="e">
        <f>I42*#REF!</f>
        <v>#REF!</v>
      </c>
      <c r="K42" s="106" t="e">
        <f>P42+#REF!+#REF!+#REF!+#REF!+#REF!+#REF!+#REF!+#REF!+#REF!+#REF!</f>
        <v>#REF!</v>
      </c>
      <c r="L42" s="106"/>
      <c r="M42" s="106" t="e">
        <f>R42+#REF!+#REF!+#REF!+#REF!+#REF!+#REF!+#REF!+#REF!+#REF!+#REF!</f>
        <v>#REF!</v>
      </c>
      <c r="N42" s="112" t="e">
        <f>#REF!+#REF!+#REF!+#REF!+#REF!+#REF!+#REF!+#REF!+#REF!+#REF!+#REF!</f>
        <v>#REF!</v>
      </c>
      <c r="O42" s="112"/>
      <c r="P42" s="106">
        <f>[45]Алмата!H36</f>
        <v>84942.6888500489</v>
      </c>
      <c r="Q42" s="106"/>
      <c r="R42" s="106"/>
    </row>
    <row r="43" spans="1:18" s="171" customFormat="1" ht="31.5">
      <c r="A43" s="189" t="s">
        <v>70</v>
      </c>
      <c r="B43" s="77" t="s">
        <v>169</v>
      </c>
      <c r="C43" s="72" t="s">
        <v>23</v>
      </c>
      <c r="D43" s="166">
        <f>1515788.58791567/2</f>
        <v>757894.29395783495</v>
      </c>
      <c r="E43" s="106">
        <f>E44+E64</f>
        <v>662480.83284999989</v>
      </c>
      <c r="F43" s="167">
        <f t="shared" si="0"/>
        <v>-12.589283475083576</v>
      </c>
      <c r="G43" s="167" t="s">
        <v>207</v>
      </c>
      <c r="H43" s="106">
        <f>H44+H64</f>
        <v>40179.368999999999</v>
      </c>
      <c r="I43" s="106">
        <f t="shared" ref="I43:R43" si="7">I44+I64</f>
        <v>53268.406999999992</v>
      </c>
      <c r="J43" s="106">
        <f t="shared" si="7"/>
        <v>18863.214</v>
      </c>
      <c r="K43" s="106">
        <f t="shared" si="7"/>
        <v>7657.64</v>
      </c>
      <c r="L43" s="106">
        <f t="shared" si="7"/>
        <v>30490.618000000002</v>
      </c>
      <c r="M43" s="106">
        <f t="shared" si="7"/>
        <v>33644</v>
      </c>
      <c r="N43" s="112">
        <f t="shared" si="7"/>
        <v>18185.455000000002</v>
      </c>
      <c r="O43" s="112">
        <f>O44+O64</f>
        <v>56296.603000000003</v>
      </c>
      <c r="P43" s="106">
        <f t="shared" si="7"/>
        <v>377223.42985000001</v>
      </c>
      <c r="Q43" s="106">
        <f t="shared" si="7"/>
        <v>4792.8969999999999</v>
      </c>
      <c r="R43" s="106">
        <f t="shared" si="7"/>
        <v>21879.200000000001</v>
      </c>
    </row>
    <row r="44" spans="1:18" s="122" customFormat="1" ht="31.5" customHeight="1">
      <c r="A44" s="189" t="s">
        <v>72</v>
      </c>
      <c r="B44" s="77" t="s">
        <v>170</v>
      </c>
      <c r="C44" s="189" t="s">
        <v>23</v>
      </c>
      <c r="D44" s="172">
        <f>993721.898915671/2</f>
        <v>496860.94945783552</v>
      </c>
      <c r="E44" s="170">
        <f>SUM(E45:E58)</f>
        <v>555676.60299999989</v>
      </c>
      <c r="F44" s="167">
        <f t="shared" si="0"/>
        <v>11.837447399789184</v>
      </c>
      <c r="G44" s="167"/>
      <c r="H44" s="170">
        <f>SUM(H45:H58)</f>
        <v>40179.368999999999</v>
      </c>
      <c r="I44" s="170">
        <f>SUM(I45:I58)</f>
        <v>53268.406999999992</v>
      </c>
      <c r="J44" s="170">
        <f>SUM(J45:J58)</f>
        <v>18863.214</v>
      </c>
      <c r="K44" s="106">
        <f>SUM(K45:K58)</f>
        <v>7657.64</v>
      </c>
      <c r="L44" s="106">
        <f>SUM(L45:L58)</f>
        <v>30490.618000000002</v>
      </c>
      <c r="M44" s="106">
        <f t="shared" ref="M44:P44" si="8">SUM(M45:M58)</f>
        <v>33644</v>
      </c>
      <c r="N44" s="112">
        <f t="shared" si="8"/>
        <v>18185.455000000002</v>
      </c>
      <c r="O44" s="112">
        <f>SUM(O45:O58)</f>
        <v>56296.603000000003</v>
      </c>
      <c r="P44" s="106">
        <f t="shared" si="8"/>
        <v>270419.20000000001</v>
      </c>
      <c r="Q44" s="106">
        <f>SUM(Q45:Q58)</f>
        <v>4792.8969999999999</v>
      </c>
      <c r="R44" s="106">
        <f>SUM(R45:R58)</f>
        <v>21879.200000000001</v>
      </c>
    </row>
    <row r="45" spans="1:18" s="122" customFormat="1" ht="31.5">
      <c r="A45" s="82" t="s">
        <v>74</v>
      </c>
      <c r="B45" s="47" t="s">
        <v>147</v>
      </c>
      <c r="C45" s="82" t="s">
        <v>23</v>
      </c>
      <c r="D45" s="100">
        <f>19050.2859999753/2</f>
        <v>9525.1429999876491</v>
      </c>
      <c r="E45" s="170">
        <f t="shared" ref="E45:E57" si="9">H45+I45+J45+K45+L45+M45+N45+O45+P45+Q45+R45</f>
        <v>8969.4089999999997</v>
      </c>
      <c r="F45" s="167">
        <f t="shared" si="0"/>
        <v>-5.8343900977483543</v>
      </c>
      <c r="G45" s="167" t="s">
        <v>207</v>
      </c>
      <c r="H45" s="179"/>
      <c r="I45" s="42">
        <v>95.813000000000002</v>
      </c>
      <c r="J45" s="160">
        <f>63.354+545.194+342.458+2.708</f>
        <v>953.71400000000006</v>
      </c>
      <c r="K45" s="42">
        <v>0</v>
      </c>
      <c r="L45" s="42"/>
      <c r="M45" s="42"/>
      <c r="N45" s="152">
        <v>90.281999999999996</v>
      </c>
      <c r="O45" s="76">
        <v>1340</v>
      </c>
      <c r="P45" s="42">
        <v>6489.6</v>
      </c>
      <c r="Q45" s="42"/>
      <c r="R45" s="42"/>
    </row>
    <row r="46" spans="1:18" s="122" customFormat="1">
      <c r="A46" s="82" t="s">
        <v>75</v>
      </c>
      <c r="B46" s="47" t="s">
        <v>171</v>
      </c>
      <c r="C46" s="82" t="s">
        <v>23</v>
      </c>
      <c r="D46" s="100">
        <f>529067.54511158/2</f>
        <v>264533.77255579003</v>
      </c>
      <c r="E46" s="170">
        <f t="shared" si="9"/>
        <v>309752.49300000002</v>
      </c>
      <c r="F46" s="167">
        <f t="shared" si="0"/>
        <v>17.093741947324844</v>
      </c>
      <c r="G46" s="167"/>
      <c r="H46" s="179">
        <v>26505.179</v>
      </c>
      <c r="I46" s="42">
        <v>34361.1</v>
      </c>
      <c r="J46" s="160">
        <v>5704.1679999999997</v>
      </c>
      <c r="K46" s="42">
        <v>0</v>
      </c>
      <c r="L46" s="151">
        <v>23359.307000000001</v>
      </c>
      <c r="M46" s="42">
        <v>16513</v>
      </c>
      <c r="N46" s="152">
        <v>13384.805</v>
      </c>
      <c r="O46" s="158">
        <v>26850</v>
      </c>
      <c r="P46" s="42">
        <v>159828.20000000001</v>
      </c>
      <c r="Q46" s="42">
        <v>3246.7339999999999</v>
      </c>
      <c r="R46" s="42"/>
    </row>
    <row r="47" spans="1:18" s="122" customFormat="1">
      <c r="A47" s="82" t="s">
        <v>77</v>
      </c>
      <c r="B47" s="47" t="s">
        <v>172</v>
      </c>
      <c r="C47" s="82" t="s">
        <v>23</v>
      </c>
      <c r="D47" s="100">
        <f>53179.3656124394/2</f>
        <v>26589.682806219698</v>
      </c>
      <c r="E47" s="170">
        <f t="shared" si="9"/>
        <v>28176.17</v>
      </c>
      <c r="F47" s="167">
        <f t="shared" si="0"/>
        <v>5.9665517837963762</v>
      </c>
      <c r="G47" s="167"/>
      <c r="H47" s="179">
        <v>2270.837</v>
      </c>
      <c r="I47" s="42">
        <f>2067.8+997.33</f>
        <v>3065.13</v>
      </c>
      <c r="J47" s="160">
        <f>331.694+162.119</f>
        <v>493.81299999999999</v>
      </c>
      <c r="K47" s="42">
        <v>0</v>
      </c>
      <c r="L47" s="151">
        <v>2217</v>
      </c>
      <c r="M47" s="42">
        <v>1446</v>
      </c>
      <c r="N47" s="155">
        <f>862.671+308.39</f>
        <v>1171.0610000000001</v>
      </c>
      <c r="O47" s="158">
        <v>2260.34</v>
      </c>
      <c r="P47" s="42">
        <v>14969.4</v>
      </c>
      <c r="Q47" s="42">
        <f>181.688+100.901</f>
        <v>282.589</v>
      </c>
      <c r="R47" s="42"/>
    </row>
    <row r="48" spans="1:18" s="122" customFormat="1">
      <c r="A48" s="82" t="s">
        <v>78</v>
      </c>
      <c r="B48" s="47" t="s">
        <v>173</v>
      </c>
      <c r="C48" s="82" t="s">
        <v>23</v>
      </c>
      <c r="D48" s="100">
        <f>451.9743375/2</f>
        <v>225.98716875</v>
      </c>
      <c r="E48" s="170">
        <f t="shared" si="9"/>
        <v>2081.5050000000001</v>
      </c>
      <c r="F48" s="167">
        <f t="shared" si="0"/>
        <v>821.0722057864624</v>
      </c>
      <c r="G48" s="167"/>
      <c r="H48" s="179">
        <v>365.358</v>
      </c>
      <c r="I48" s="159">
        <v>436.15699999999998</v>
      </c>
      <c r="J48" s="160">
        <v>76.683000000000007</v>
      </c>
      <c r="K48" s="42">
        <v>0</v>
      </c>
      <c r="L48" s="151">
        <v>350</v>
      </c>
      <c r="M48" s="42">
        <v>202</v>
      </c>
      <c r="N48" s="155">
        <v>124.48</v>
      </c>
      <c r="O48" s="158">
        <v>482.28500000000003</v>
      </c>
      <c r="P48" s="119">
        <v>0</v>
      </c>
      <c r="Q48" s="42">
        <v>44.542000000000002</v>
      </c>
      <c r="R48" s="42"/>
    </row>
    <row r="49" spans="1:18" s="122" customFormat="1" ht="31.5">
      <c r="A49" s="82" t="s">
        <v>79</v>
      </c>
      <c r="B49" s="47" t="s">
        <v>174</v>
      </c>
      <c r="C49" s="82" t="s">
        <v>23</v>
      </c>
      <c r="D49" s="100">
        <f>13446.4069215/2</f>
        <v>6723.20346075</v>
      </c>
      <c r="E49" s="170">
        <f t="shared" si="9"/>
        <v>4717.8819999999996</v>
      </c>
      <c r="F49" s="167">
        <f t="shared" si="0"/>
        <v>-29.826874531717635</v>
      </c>
      <c r="G49" s="167" t="s">
        <v>207</v>
      </c>
      <c r="H49" s="179">
        <v>412.33300000000003</v>
      </c>
      <c r="I49" s="159">
        <v>441.71</v>
      </c>
      <c r="J49" s="160">
        <f>631.441+13.839</f>
        <v>645.28000000000009</v>
      </c>
      <c r="K49" s="42">
        <v>0</v>
      </c>
      <c r="L49" s="151">
        <v>20.587</v>
      </c>
      <c r="M49" s="42">
        <v>468</v>
      </c>
      <c r="N49" s="155">
        <v>11.724</v>
      </c>
      <c r="O49" s="158">
        <v>464.34800000000001</v>
      </c>
      <c r="P49" s="42">
        <v>2234.9</v>
      </c>
      <c r="Q49" s="42"/>
      <c r="R49" s="42">
        <v>19</v>
      </c>
    </row>
    <row r="50" spans="1:18" s="122" customFormat="1" ht="31.5">
      <c r="A50" s="82" t="s">
        <v>81</v>
      </c>
      <c r="B50" s="47" t="s">
        <v>82</v>
      </c>
      <c r="C50" s="82" t="s">
        <v>23</v>
      </c>
      <c r="D50" s="100">
        <f>71906.774/2</f>
        <v>35953.387000000002</v>
      </c>
      <c r="E50" s="170">
        <f t="shared" si="9"/>
        <v>33342.424999999996</v>
      </c>
      <c r="F50" s="167">
        <f t="shared" si="0"/>
        <v>-7.2620751975328659</v>
      </c>
      <c r="G50" s="167" t="s">
        <v>207</v>
      </c>
      <c r="H50" s="179"/>
      <c r="I50" s="159">
        <v>1116.3330000000001</v>
      </c>
      <c r="J50" s="160">
        <f>776.184+8.226</f>
        <v>784.41</v>
      </c>
      <c r="K50" s="42">
        <v>0</v>
      </c>
      <c r="L50" s="151">
        <v>890.952</v>
      </c>
      <c r="M50" s="42">
        <v>1344</v>
      </c>
      <c r="N50" s="155">
        <f>310.364+744.617</f>
        <v>1054.981</v>
      </c>
      <c r="O50" s="158">
        <v>1479.1489999999999</v>
      </c>
      <c r="P50" s="42">
        <v>26672.6</v>
      </c>
      <c r="Q50" s="42"/>
      <c r="R50" s="42"/>
    </row>
    <row r="51" spans="1:18" s="122" customFormat="1" ht="31.5">
      <c r="A51" s="82" t="s">
        <v>83</v>
      </c>
      <c r="B51" s="47" t="s">
        <v>175</v>
      </c>
      <c r="C51" s="82" t="s">
        <v>23</v>
      </c>
      <c r="D51" s="100">
        <f>9586.143/2</f>
        <v>4793.0715</v>
      </c>
      <c r="E51" s="170">
        <f t="shared" si="9"/>
        <v>4532.8809999999994</v>
      </c>
      <c r="F51" s="167">
        <f t="shared" si="0"/>
        <v>-5.4284710753845502</v>
      </c>
      <c r="G51" s="167" t="s">
        <v>207</v>
      </c>
      <c r="H51" s="179"/>
      <c r="I51" s="42"/>
      <c r="J51" s="160"/>
      <c r="K51" s="42"/>
      <c r="L51" s="42">
        <v>0</v>
      </c>
      <c r="M51" s="42"/>
      <c r="N51" s="155">
        <v>0</v>
      </c>
      <c r="O51" s="158">
        <v>180.48099999999999</v>
      </c>
      <c r="P51" s="42">
        <v>4352.3999999999996</v>
      </c>
      <c r="Q51" s="42"/>
      <c r="R51" s="42"/>
    </row>
    <row r="52" spans="1:18" s="122" customFormat="1">
      <c r="A52" s="82" t="s">
        <v>85</v>
      </c>
      <c r="B52" s="47" t="s">
        <v>176</v>
      </c>
      <c r="C52" s="82" t="s">
        <v>23</v>
      </c>
      <c r="D52" s="100">
        <f>9256.67504914418/2</f>
        <v>4628.3375245720899</v>
      </c>
      <c r="E52" s="170">
        <f t="shared" si="9"/>
        <v>8785.1200000000008</v>
      </c>
      <c r="F52" s="167">
        <f t="shared" si="0"/>
        <v>89.811567401023183</v>
      </c>
      <c r="G52" s="167"/>
      <c r="H52" s="179">
        <v>339.58100000000002</v>
      </c>
      <c r="I52" s="159">
        <f>2865.779+22.625</f>
        <v>2888.404</v>
      </c>
      <c r="J52" s="160">
        <v>117.905</v>
      </c>
      <c r="K52" s="42"/>
      <c r="L52" s="151"/>
      <c r="M52" s="42">
        <v>0</v>
      </c>
      <c r="N52" s="155">
        <v>253.63</v>
      </c>
      <c r="O52" s="182">
        <v>365</v>
      </c>
      <c r="P52" s="42">
        <v>4820.6000000000004</v>
      </c>
      <c r="Q52" s="42"/>
      <c r="R52" s="42"/>
    </row>
    <row r="53" spans="1:18" s="122" customFormat="1" ht="31.5">
      <c r="A53" s="82" t="s">
        <v>87</v>
      </c>
      <c r="B53" s="47" t="s">
        <v>177</v>
      </c>
      <c r="C53" s="82" t="s">
        <v>23</v>
      </c>
      <c r="D53" s="100">
        <f>5406.20914689035/2</f>
        <v>2703.104573445175</v>
      </c>
      <c r="E53" s="170">
        <f t="shared" si="9"/>
        <v>1482.13</v>
      </c>
      <c r="F53" s="167">
        <f t="shared" si="0"/>
        <v>-45.169342889646771</v>
      </c>
      <c r="G53" s="167" t="s">
        <v>207</v>
      </c>
      <c r="H53" s="179">
        <v>451.03</v>
      </c>
      <c r="I53" s="42"/>
      <c r="J53" s="160"/>
      <c r="K53" s="42"/>
      <c r="L53" s="151">
        <v>50.5</v>
      </c>
      <c r="M53" s="42">
        <v>366</v>
      </c>
      <c r="N53" s="155">
        <v>0</v>
      </c>
      <c r="O53" s="76">
        <v>0</v>
      </c>
      <c r="P53" s="42">
        <v>614.6</v>
      </c>
      <c r="Q53" s="42">
        <v>0</v>
      </c>
      <c r="R53" s="42"/>
    </row>
    <row r="54" spans="1:18" s="122" customFormat="1">
      <c r="A54" s="82" t="s">
        <v>89</v>
      </c>
      <c r="B54" s="47" t="s">
        <v>166</v>
      </c>
      <c r="C54" s="82" t="s">
        <v>23</v>
      </c>
      <c r="D54" s="100">
        <f>41233.3359997416/2</f>
        <v>20616.667999870799</v>
      </c>
      <c r="E54" s="170">
        <f t="shared" si="9"/>
        <v>27629.518</v>
      </c>
      <c r="F54" s="167">
        <f t="shared" si="0"/>
        <v>34.015438383026549</v>
      </c>
      <c r="G54" s="167"/>
      <c r="H54" s="179">
        <v>1614.93</v>
      </c>
      <c r="I54" s="159">
        <f>2496.076+755.977+1232.2</f>
        <v>4484.2529999999997</v>
      </c>
      <c r="J54" s="160">
        <v>2013.78</v>
      </c>
      <c r="K54" s="42">
        <v>92.23</v>
      </c>
      <c r="L54" s="151"/>
      <c r="M54" s="42">
        <v>5941</v>
      </c>
      <c r="N54" s="155">
        <f>513.875+267.65</f>
        <v>781.52499999999998</v>
      </c>
      <c r="O54" s="76">
        <v>8215</v>
      </c>
      <c r="P54" s="42">
        <v>3539.3</v>
      </c>
      <c r="Q54" s="42"/>
      <c r="R54" s="42">
        <v>947.5</v>
      </c>
    </row>
    <row r="55" spans="1:18" s="122" customFormat="1">
      <c r="A55" s="82" t="s">
        <v>90</v>
      </c>
      <c r="B55" s="47" t="s">
        <v>178</v>
      </c>
      <c r="C55" s="82" t="s">
        <v>23</v>
      </c>
      <c r="D55" s="100">
        <f>14729.9019053934/2</f>
        <v>7364.9509526967004</v>
      </c>
      <c r="E55" s="170">
        <f t="shared" si="9"/>
        <v>8629.7850000000017</v>
      </c>
      <c r="F55" s="167">
        <f t="shared" si="0"/>
        <v>17.173692743197137</v>
      </c>
      <c r="G55" s="167"/>
      <c r="H55" s="179">
        <v>1855.893</v>
      </c>
      <c r="I55" s="159">
        <f>897.367+36.2</f>
        <v>933.56700000000001</v>
      </c>
      <c r="J55" s="160">
        <f>249.224+183.524</f>
        <v>432.74799999999999</v>
      </c>
      <c r="K55" s="42"/>
      <c r="L55" s="42">
        <v>106.964</v>
      </c>
      <c r="M55" s="42">
        <v>511</v>
      </c>
      <c r="N55" s="155">
        <v>221.935</v>
      </c>
      <c r="O55" s="76">
        <v>1253</v>
      </c>
      <c r="P55" s="42">
        <v>2964.2</v>
      </c>
      <c r="Q55" s="42">
        <v>161.27799999999999</v>
      </c>
      <c r="R55" s="42">
        <v>189.2</v>
      </c>
    </row>
    <row r="56" spans="1:18" s="122" customFormat="1" ht="31.5">
      <c r="A56" s="82" t="s">
        <v>92</v>
      </c>
      <c r="B56" s="47" t="s">
        <v>179</v>
      </c>
      <c r="C56" s="82" t="s">
        <v>23</v>
      </c>
      <c r="D56" s="100">
        <f>12595.394091/2</f>
        <v>6297.6970455000001</v>
      </c>
      <c r="E56" s="170">
        <f t="shared" si="9"/>
        <v>5152.2889999999998</v>
      </c>
      <c r="F56" s="167">
        <f t="shared" si="0"/>
        <v>-18.187728581171555</v>
      </c>
      <c r="G56" s="167" t="s">
        <v>207</v>
      </c>
      <c r="H56" s="179">
        <v>669.62199999999996</v>
      </c>
      <c r="I56" s="159">
        <v>267.55399999999997</v>
      </c>
      <c r="J56" s="160">
        <v>40.387999999999998</v>
      </c>
      <c r="K56" s="42">
        <v>104.12</v>
      </c>
      <c r="L56" s="42"/>
      <c r="M56" s="42"/>
      <c r="N56" s="155">
        <v>193.505</v>
      </c>
      <c r="O56" s="76">
        <v>1762</v>
      </c>
      <c r="P56" s="42">
        <v>1959.4</v>
      </c>
      <c r="Q56" s="42"/>
      <c r="R56" s="42">
        <v>155.69999999999999</v>
      </c>
    </row>
    <row r="57" spans="1:18" s="122" customFormat="1" ht="31.5">
      <c r="A57" s="82" t="s">
        <v>94</v>
      </c>
      <c r="B57" s="47" t="s">
        <v>165</v>
      </c>
      <c r="C57" s="82" t="s">
        <v>23</v>
      </c>
      <c r="D57" s="100">
        <f>127439.726167734/2</f>
        <v>63719.863083867</v>
      </c>
      <c r="E57" s="170">
        <f t="shared" si="9"/>
        <v>61399.278000000006</v>
      </c>
      <c r="F57" s="167">
        <f t="shared" si="0"/>
        <v>-3.6418551006813686</v>
      </c>
      <c r="G57" s="167" t="s">
        <v>207</v>
      </c>
      <c r="H57" s="179">
        <v>4315.683</v>
      </c>
      <c r="I57" s="183">
        <v>2329.85</v>
      </c>
      <c r="J57" s="160">
        <f>5304.27+202.676+0.11</f>
        <v>5507.0560000000005</v>
      </c>
      <c r="K57" s="42">
        <v>7461.29</v>
      </c>
      <c r="L57" s="151">
        <f>5.452+2845</f>
        <v>2850.4520000000002</v>
      </c>
      <c r="M57" s="42">
        <v>2138</v>
      </c>
      <c r="N57" s="184">
        <v>65.058000000000007</v>
      </c>
      <c r="O57" s="76">
        <v>10090</v>
      </c>
      <c r="P57" s="42">
        <v>5605.1</v>
      </c>
      <c r="Q57" s="42">
        <v>468.98899999999998</v>
      </c>
      <c r="R57" s="42">
        <v>20567.8</v>
      </c>
    </row>
    <row r="58" spans="1:18" s="171" customFormat="1">
      <c r="A58" s="189" t="s">
        <v>95</v>
      </c>
      <c r="B58" s="77" t="s">
        <v>180</v>
      </c>
      <c r="C58" s="189" t="s">
        <v>23</v>
      </c>
      <c r="D58" s="172">
        <f>86372.161572773/2</f>
        <v>43186.080786386497</v>
      </c>
      <c r="E58" s="170">
        <f>SUM(E59:E63)</f>
        <v>51025.717999999993</v>
      </c>
      <c r="F58" s="167">
        <f t="shared" si="0"/>
        <v>18.153157385110006</v>
      </c>
      <c r="G58" s="167"/>
      <c r="H58" s="170">
        <f t="shared" ref="H58:R58" si="10">SUM(H59:H63)</f>
        <v>1378.923</v>
      </c>
      <c r="I58" s="170">
        <f>SUM(I59:I63)</f>
        <v>2848.5360000000001</v>
      </c>
      <c r="J58" s="170">
        <f t="shared" si="10"/>
        <v>2093.2689999999998</v>
      </c>
      <c r="K58" s="170">
        <f t="shared" si="10"/>
        <v>0</v>
      </c>
      <c r="L58" s="170">
        <f>L59+L60+L61+L62+L63</f>
        <v>644.85599999999999</v>
      </c>
      <c r="M58" s="170">
        <f t="shared" si="10"/>
        <v>4715</v>
      </c>
      <c r="N58" s="170">
        <f t="shared" si="10"/>
        <v>832.46899999999994</v>
      </c>
      <c r="O58" s="170">
        <f t="shared" si="10"/>
        <v>1555</v>
      </c>
      <c r="P58" s="170">
        <f t="shared" si="10"/>
        <v>36368.899999999994</v>
      </c>
      <c r="Q58" s="170">
        <f t="shared" si="10"/>
        <v>588.76499999999999</v>
      </c>
      <c r="R58" s="170">
        <f t="shared" si="10"/>
        <v>0</v>
      </c>
    </row>
    <row r="59" spans="1:18" s="122" customFormat="1" ht="15.75" customHeight="1">
      <c r="A59" s="82" t="s">
        <v>97</v>
      </c>
      <c r="B59" s="47" t="s">
        <v>181</v>
      </c>
      <c r="C59" s="82" t="s">
        <v>23</v>
      </c>
      <c r="D59" s="100">
        <f>24330.1905/2</f>
        <v>12165.09525</v>
      </c>
      <c r="E59" s="170">
        <f t="shared" ref="E59:E69" si="11">H59+I59+J59+K59+L59+M59+N59+O59+P59+Q59+R59</f>
        <v>15046.790999999999</v>
      </c>
      <c r="F59" s="167">
        <f t="shared" si="0"/>
        <v>23.688230061330586</v>
      </c>
      <c r="G59" s="167"/>
      <c r="H59" s="179">
        <v>820.40300000000002</v>
      </c>
      <c r="I59" s="185">
        <f>19.909+371.83</f>
        <v>391.73899999999998</v>
      </c>
      <c r="J59" s="160">
        <f>1192.576+213.648</f>
        <v>1406.2239999999999</v>
      </c>
      <c r="K59" s="42"/>
      <c r="L59" s="42"/>
      <c r="M59" s="42">
        <v>81</v>
      </c>
      <c r="N59" s="155">
        <f>154.112+188.682+254.555</f>
        <v>597.34899999999993</v>
      </c>
      <c r="O59" s="76">
        <v>681</v>
      </c>
      <c r="P59" s="42">
        <v>11006.3</v>
      </c>
      <c r="Q59" s="42">
        <v>62.776000000000003</v>
      </c>
      <c r="R59" s="42"/>
    </row>
    <row r="60" spans="1:18" s="122" customFormat="1">
      <c r="A60" s="82" t="s">
        <v>99</v>
      </c>
      <c r="B60" s="47" t="s">
        <v>182</v>
      </c>
      <c r="C60" s="82" t="s">
        <v>23</v>
      </c>
      <c r="D60" s="100">
        <f>1704.106257/2</f>
        <v>852.05312849999996</v>
      </c>
      <c r="E60" s="170">
        <f t="shared" si="11"/>
        <v>936.69499999999994</v>
      </c>
      <c r="F60" s="167">
        <f t="shared" si="0"/>
        <v>9.9338725096882285</v>
      </c>
      <c r="G60" s="167"/>
      <c r="H60" s="179">
        <v>38.232999999999997</v>
      </c>
      <c r="I60" s="185">
        <f>65.01+40+76.798</f>
        <v>181.80799999999999</v>
      </c>
      <c r="J60" s="160">
        <v>6.6970000000000001</v>
      </c>
      <c r="K60" s="42"/>
      <c r="L60" s="151">
        <v>163.72300000000001</v>
      </c>
      <c r="M60" s="42">
        <v>155</v>
      </c>
      <c r="N60" s="155">
        <v>0</v>
      </c>
      <c r="O60" s="76">
        <v>48</v>
      </c>
      <c r="P60" s="42">
        <v>287.89999999999998</v>
      </c>
      <c r="Q60" s="42">
        <v>55.334000000000003</v>
      </c>
      <c r="R60" s="42"/>
    </row>
    <row r="61" spans="1:18" s="122" customFormat="1">
      <c r="A61" s="82" t="s">
        <v>101</v>
      </c>
      <c r="B61" s="47" t="s">
        <v>183</v>
      </c>
      <c r="C61" s="82" t="s">
        <v>23</v>
      </c>
      <c r="D61" s="100">
        <f>260.4/2</f>
        <v>130.19999999999999</v>
      </c>
      <c r="E61" s="170">
        <f t="shared" si="11"/>
        <v>325.10000000000002</v>
      </c>
      <c r="F61" s="167">
        <f t="shared" si="0"/>
        <v>149.69278033794166</v>
      </c>
      <c r="G61" s="167"/>
      <c r="H61" s="179"/>
      <c r="I61" s="42"/>
      <c r="J61" s="160"/>
      <c r="K61" s="42"/>
      <c r="L61" s="42"/>
      <c r="M61" s="42"/>
      <c r="N61" s="155">
        <v>0</v>
      </c>
      <c r="O61" s="76">
        <v>48</v>
      </c>
      <c r="P61" s="42">
        <v>277.10000000000002</v>
      </c>
      <c r="Q61" s="42"/>
      <c r="R61" s="42"/>
    </row>
    <row r="62" spans="1:18" s="122" customFormat="1" ht="15.75" customHeight="1">
      <c r="A62" s="82" t="s">
        <v>103</v>
      </c>
      <c r="B62" s="47" t="s">
        <v>184</v>
      </c>
      <c r="C62" s="82" t="s">
        <v>23</v>
      </c>
      <c r="D62" s="100">
        <v>0</v>
      </c>
      <c r="E62" s="170">
        <v>0</v>
      </c>
      <c r="F62" s="167">
        <v>0</v>
      </c>
      <c r="G62" s="167"/>
      <c r="H62" s="179"/>
      <c r="I62" s="42"/>
      <c r="J62" s="160"/>
      <c r="K62" s="42"/>
      <c r="L62" s="42"/>
      <c r="M62" s="42"/>
      <c r="N62" s="155">
        <v>0</v>
      </c>
      <c r="O62" s="76">
        <v>0</v>
      </c>
      <c r="P62" s="42">
        <v>0</v>
      </c>
      <c r="Q62" s="42"/>
      <c r="R62" s="42"/>
    </row>
    <row r="63" spans="1:18" s="173" customFormat="1">
      <c r="A63" s="82" t="s">
        <v>105</v>
      </c>
      <c r="B63" s="47" t="s">
        <v>185</v>
      </c>
      <c r="C63" s="94" t="s">
        <v>23</v>
      </c>
      <c r="D63" s="100">
        <f>60077.464815773/2</f>
        <v>30038.732407886499</v>
      </c>
      <c r="E63" s="170">
        <f t="shared" si="11"/>
        <v>34717.131999999998</v>
      </c>
      <c r="F63" s="167">
        <f t="shared" si="0"/>
        <v>15.574557303507291</v>
      </c>
      <c r="G63" s="167"/>
      <c r="H63" s="180">
        <v>520.28700000000003</v>
      </c>
      <c r="I63" s="181">
        <f>445.024+1701.06+128.905</f>
        <v>2274.989</v>
      </c>
      <c r="J63" s="160">
        <v>680.34799999999996</v>
      </c>
      <c r="K63" s="42">
        <v>0</v>
      </c>
      <c r="L63" s="151">
        <v>481.13299999999998</v>
      </c>
      <c r="M63" s="42">
        <v>4479</v>
      </c>
      <c r="N63" s="154">
        <v>235.12</v>
      </c>
      <c r="O63" s="76">
        <v>778</v>
      </c>
      <c r="P63" s="42">
        <v>24797.599999999999</v>
      </c>
      <c r="Q63" s="42">
        <v>470.65499999999997</v>
      </c>
      <c r="R63" s="42"/>
    </row>
    <row r="64" spans="1:18" s="174" customFormat="1" ht="33" customHeight="1">
      <c r="A64" s="189" t="s">
        <v>138</v>
      </c>
      <c r="B64" s="77" t="s">
        <v>186</v>
      </c>
      <c r="C64" s="189"/>
      <c r="D64" s="172">
        <f>522066.689/2</f>
        <v>261033.34450000001</v>
      </c>
      <c r="E64" s="170">
        <f t="shared" si="11"/>
        <v>106804.22985</v>
      </c>
      <c r="F64" s="167">
        <f t="shared" si="0"/>
        <v>-59.084066422786073</v>
      </c>
      <c r="G64" s="167" t="s">
        <v>207</v>
      </c>
      <c r="H64" s="170">
        <v>0</v>
      </c>
      <c r="I64" s="170">
        <v>0</v>
      </c>
      <c r="J64" s="170">
        <v>0</v>
      </c>
      <c r="K64" s="172">
        <v>0</v>
      </c>
      <c r="L64" s="172"/>
      <c r="M64" s="172"/>
      <c r="N64" s="172">
        <v>0</v>
      </c>
      <c r="O64" s="172">
        <v>0</v>
      </c>
      <c r="P64" s="106">
        <f>106804.22985</f>
        <v>106804.22985</v>
      </c>
      <c r="Q64" s="106"/>
      <c r="R64" s="106"/>
    </row>
    <row r="65" spans="1:18" s="171" customFormat="1" ht="31.5">
      <c r="A65" s="189" t="s">
        <v>108</v>
      </c>
      <c r="B65" s="77" t="s">
        <v>187</v>
      </c>
      <c r="C65" s="189" t="s">
        <v>23</v>
      </c>
      <c r="D65" s="83">
        <f>12227142.8217275/2</f>
        <v>6113571.4108637497</v>
      </c>
      <c r="E65" s="170">
        <f t="shared" si="11"/>
        <v>5338117.6368800001</v>
      </c>
      <c r="F65" s="167">
        <f t="shared" si="0"/>
        <v>-12.684137010418766</v>
      </c>
      <c r="G65" s="167" t="s">
        <v>207</v>
      </c>
      <c r="H65" s="170">
        <f t="shared" ref="H65:R65" si="12">H17+H43</f>
        <v>155319.948</v>
      </c>
      <c r="I65" s="170">
        <f t="shared" si="12"/>
        <v>145583.87199999997</v>
      </c>
      <c r="J65" s="170">
        <f t="shared" si="12"/>
        <v>161018.92200000002</v>
      </c>
      <c r="K65" s="170">
        <f t="shared" si="12"/>
        <v>79354.44</v>
      </c>
      <c r="L65" s="170">
        <f t="shared" si="12"/>
        <v>133660.84700000001</v>
      </c>
      <c r="M65" s="170">
        <f t="shared" si="12"/>
        <v>101936</v>
      </c>
      <c r="N65" s="170">
        <f t="shared" si="12"/>
        <v>182556.28403000004</v>
      </c>
      <c r="O65" s="170">
        <f t="shared" si="12"/>
        <v>722446.10900000005</v>
      </c>
      <c r="P65" s="170">
        <f t="shared" si="12"/>
        <v>3482789.7298500002</v>
      </c>
      <c r="Q65" s="170">
        <f t="shared" si="12"/>
        <v>33654.945</v>
      </c>
      <c r="R65" s="170">
        <f t="shared" si="12"/>
        <v>139796.54</v>
      </c>
    </row>
    <row r="66" spans="1:18" s="171" customFormat="1">
      <c r="A66" s="189" t="s">
        <v>110</v>
      </c>
      <c r="B66" s="77" t="s">
        <v>188</v>
      </c>
      <c r="C66" s="189" t="s">
        <v>23</v>
      </c>
      <c r="D66" s="100">
        <v>0</v>
      </c>
      <c r="E66" s="170">
        <f t="shared" si="11"/>
        <v>154363.05611999973</v>
      </c>
      <c r="F66" s="167" t="e">
        <f t="shared" si="0"/>
        <v>#DIV/0!</v>
      </c>
      <c r="G66" s="167"/>
      <c r="H66" s="106">
        <f t="shared" ref="H66:R66" si="13">H68-H65</f>
        <v>-82091.687000000005</v>
      </c>
      <c r="I66" s="106">
        <f t="shared" si="13"/>
        <v>45469.533000000025</v>
      </c>
      <c r="J66" s="106">
        <f t="shared" si="13"/>
        <v>-14649.687000000034</v>
      </c>
      <c r="K66" s="106">
        <f t="shared" si="13"/>
        <v>-72694.740000000005</v>
      </c>
      <c r="L66" s="106">
        <f t="shared" si="13"/>
        <v>-70366.847000000009</v>
      </c>
      <c r="M66" s="106">
        <f t="shared" si="13"/>
        <v>-21568</v>
      </c>
      <c r="N66" s="106">
        <f t="shared" si="13"/>
        <v>-179125.28403000004</v>
      </c>
      <c r="O66" s="106">
        <f t="shared" si="13"/>
        <v>-3330.1090000000549</v>
      </c>
      <c r="P66" s="106">
        <f t="shared" si="13"/>
        <v>541032.87014999986</v>
      </c>
      <c r="Q66" s="106">
        <f t="shared" si="13"/>
        <v>4335.9470000000001</v>
      </c>
      <c r="R66" s="106">
        <f t="shared" si="13"/>
        <v>7351.0599999999977</v>
      </c>
    </row>
    <row r="67" spans="1:18" s="171" customFormat="1" ht="47.25">
      <c r="A67" s="189"/>
      <c r="B67" s="77" t="s">
        <v>189</v>
      </c>
      <c r="C67" s="189"/>
      <c r="D67" s="100">
        <f>2976560.29/2</f>
        <v>1488280.145</v>
      </c>
      <c r="E67" s="170">
        <f t="shared" si="11"/>
        <v>0</v>
      </c>
      <c r="F67" s="167">
        <f t="shared" si="0"/>
        <v>-100</v>
      </c>
      <c r="G67" s="167" t="s">
        <v>207</v>
      </c>
      <c r="H67" s="106"/>
      <c r="I67" s="106"/>
      <c r="J67" s="106"/>
      <c r="K67" s="106"/>
      <c r="L67" s="106"/>
      <c r="M67" s="106"/>
      <c r="N67" s="112"/>
      <c r="O67" s="112"/>
      <c r="P67" s="106"/>
      <c r="Q67" s="106"/>
      <c r="R67" s="106"/>
    </row>
    <row r="68" spans="1:18" s="171" customFormat="1">
      <c r="A68" s="189" t="s">
        <v>113</v>
      </c>
      <c r="B68" s="77" t="s">
        <v>190</v>
      </c>
      <c r="C68" s="189" t="s">
        <v>23</v>
      </c>
      <c r="D68" s="83">
        <f>9205115.53/2</f>
        <v>4602557.7649999997</v>
      </c>
      <c r="E68" s="170">
        <f t="shared" si="11"/>
        <v>5492480.693</v>
      </c>
      <c r="F68" s="167">
        <f t="shared" si="0"/>
        <v>19.335399433058512</v>
      </c>
      <c r="G68" s="167"/>
      <c r="H68" s="106">
        <v>73228.260999999999</v>
      </c>
      <c r="I68" s="106">
        <v>191053.405</v>
      </c>
      <c r="J68" s="106">
        <v>146369.23499999999</v>
      </c>
      <c r="K68" s="106">
        <v>6659.7</v>
      </c>
      <c r="L68" s="151">
        <f>52639+10655</f>
        <v>63294</v>
      </c>
      <c r="M68" s="106">
        <v>80368</v>
      </c>
      <c r="N68" s="106">
        <v>3431</v>
      </c>
      <c r="O68" s="106">
        <v>719116</v>
      </c>
      <c r="P68" s="106">
        <v>4023822.6</v>
      </c>
      <c r="Q68" s="106">
        <v>37990.892</v>
      </c>
      <c r="R68" s="106">
        <v>147147.6</v>
      </c>
    </row>
    <row r="69" spans="1:18" s="171" customFormat="1">
      <c r="A69" s="189" t="s">
        <v>115</v>
      </c>
      <c r="B69" s="95" t="s">
        <v>191</v>
      </c>
      <c r="C69" s="189" t="s">
        <v>117</v>
      </c>
      <c r="D69" s="100">
        <f>8888471.125/2</f>
        <v>4444235.5625</v>
      </c>
      <c r="E69" s="170">
        <f t="shared" si="11"/>
        <v>5418337.1840000013</v>
      </c>
      <c r="F69" s="167">
        <f t="shared" si="0"/>
        <v>21.918316610383343</v>
      </c>
      <c r="G69" s="167"/>
      <c r="H69" s="106">
        <v>346832.05499999999</v>
      </c>
      <c r="I69" s="106">
        <v>601783.13</v>
      </c>
      <c r="J69" s="106">
        <v>12856.323</v>
      </c>
      <c r="K69" s="106">
        <v>32017.79</v>
      </c>
      <c r="L69" s="151">
        <f>245988+66182</f>
        <v>312170</v>
      </c>
      <c r="M69" s="106">
        <v>81646</v>
      </c>
      <c r="N69" s="112">
        <v>10078</v>
      </c>
      <c r="O69" s="112">
        <v>2926249</v>
      </c>
      <c r="P69" s="106">
        <v>247153.4</v>
      </c>
      <c r="Q69" s="106">
        <v>143918.58600000001</v>
      </c>
      <c r="R69" s="106">
        <v>703632.9</v>
      </c>
    </row>
    <row r="70" spans="1:18" s="171" customFormat="1" ht="28.5" customHeight="1">
      <c r="A70" s="189"/>
      <c r="B70" s="95" t="s">
        <v>192</v>
      </c>
      <c r="C70" s="189"/>
      <c r="D70" s="100">
        <f>D68/D69</f>
        <v>1.0356241698428197</v>
      </c>
      <c r="E70" s="100">
        <f>E68/E69</f>
        <v>1.0136838122992677</v>
      </c>
      <c r="F70" s="167">
        <f t="shared" si="0"/>
        <v>-2.1185636819273839</v>
      </c>
      <c r="G70" s="167" t="s">
        <v>207</v>
      </c>
      <c r="H70" s="172">
        <f t="shared" ref="H70:R70" si="14">H68/H69</f>
        <v>0.2111346397898545</v>
      </c>
      <c r="I70" s="172">
        <f t="shared" si="14"/>
        <v>0.3174788316182941</v>
      </c>
      <c r="J70" s="172">
        <f t="shared" si="14"/>
        <v>11.384999816821651</v>
      </c>
      <c r="K70" s="172">
        <f t="shared" si="14"/>
        <v>0.20799999000555627</v>
      </c>
      <c r="L70" s="172">
        <f t="shared" si="14"/>
        <v>0.20275490918409841</v>
      </c>
      <c r="M70" s="172">
        <f t="shared" si="14"/>
        <v>0.98434705925581167</v>
      </c>
      <c r="N70" s="172">
        <f t="shared" si="14"/>
        <v>0.34044453264536617</v>
      </c>
      <c r="O70" s="172">
        <f t="shared" si="14"/>
        <v>0.24574668799545082</v>
      </c>
      <c r="P70" s="172">
        <f t="shared" si="14"/>
        <v>16.280668605004017</v>
      </c>
      <c r="Q70" s="172">
        <f t="shared" si="14"/>
        <v>0.26397488368875438</v>
      </c>
      <c r="R70" s="172">
        <f t="shared" si="14"/>
        <v>0.20912552554037767</v>
      </c>
    </row>
    <row r="71" spans="1:18" s="176" customFormat="1" ht="23.25" customHeight="1">
      <c r="A71" s="1685" t="s">
        <v>118</v>
      </c>
      <c r="B71" s="1707" t="s">
        <v>193</v>
      </c>
      <c r="C71" s="186" t="s">
        <v>9</v>
      </c>
      <c r="D71" s="175">
        <v>16.48</v>
      </c>
      <c r="E71" s="168">
        <f>(H71+I71+J71+K71+L71+M71+N71+O71+P71+Q71+R71)/11</f>
        <v>22.136363636363637</v>
      </c>
      <c r="F71" s="167">
        <f t="shared" si="0"/>
        <v>34.322594880847305</v>
      </c>
      <c r="G71" s="102"/>
      <c r="H71" s="101">
        <v>16.3</v>
      </c>
      <c r="I71" s="101">
        <v>21.6</v>
      </c>
      <c r="J71" s="101">
        <v>35</v>
      </c>
      <c r="K71" s="101">
        <v>20</v>
      </c>
      <c r="L71" s="101">
        <v>30</v>
      </c>
      <c r="M71" s="101">
        <v>15.3</v>
      </c>
      <c r="N71" s="103">
        <v>0</v>
      </c>
      <c r="O71" s="103">
        <v>15</v>
      </c>
      <c r="P71" s="101">
        <v>11.1</v>
      </c>
      <c r="Q71" s="101">
        <v>5</v>
      </c>
      <c r="R71" s="101">
        <v>74.2</v>
      </c>
    </row>
    <row r="72" spans="1:18" s="176" customFormat="1" ht="15.75" customHeight="1">
      <c r="A72" s="1685"/>
      <c r="B72" s="1687"/>
      <c r="C72" s="186" t="s">
        <v>117</v>
      </c>
      <c r="D72" s="100">
        <f>1753855.413/2</f>
        <v>876927.70649999997</v>
      </c>
      <c r="E72" s="177">
        <f>SUM(H72:R72)</f>
        <v>936585.71900000004</v>
      </c>
      <c r="F72" s="167">
        <f t="shared" si="0"/>
        <v>6.8030707728585327</v>
      </c>
      <c r="G72" s="102"/>
      <c r="H72" s="101">
        <v>67515.826000000001</v>
      </c>
      <c r="I72" s="101">
        <v>129985.16</v>
      </c>
      <c r="J72" s="101">
        <v>13689.9</v>
      </c>
      <c r="K72" s="101">
        <v>7827.22</v>
      </c>
      <c r="L72" s="101">
        <v>122208.75</v>
      </c>
      <c r="M72" s="101">
        <v>13550</v>
      </c>
      <c r="N72" s="103">
        <v>0</v>
      </c>
      <c r="O72" s="103">
        <v>327040</v>
      </c>
      <c r="P72" s="101">
        <v>57590</v>
      </c>
      <c r="Q72" s="101">
        <v>2574.663</v>
      </c>
      <c r="R72" s="101">
        <v>194604.2</v>
      </c>
    </row>
    <row r="73" spans="1:18" s="176" customFormat="1" ht="36" hidden="1" customHeight="1">
      <c r="A73" s="186"/>
      <c r="B73" s="99"/>
      <c r="C73" s="186"/>
      <c r="D73" s="100"/>
      <c r="E73" s="101"/>
      <c r="F73" s="102"/>
      <c r="G73" s="102"/>
      <c r="H73" s="101"/>
      <c r="I73" s="101"/>
      <c r="J73" s="101"/>
      <c r="K73" s="44"/>
      <c r="L73" s="44"/>
      <c r="M73" s="44"/>
      <c r="N73" s="103"/>
      <c r="O73" s="103"/>
      <c r="P73" s="101"/>
      <c r="Q73" s="101"/>
      <c r="R73" s="101"/>
    </row>
    <row r="74" spans="1:18" s="122" customFormat="1" hidden="1">
      <c r="A74" s="104"/>
      <c r="B74" s="105" t="s">
        <v>120</v>
      </c>
      <c r="C74" s="104"/>
      <c r="D74" s="100"/>
      <c r="E74" s="42"/>
      <c r="F74" s="74"/>
      <c r="G74" s="74"/>
      <c r="H74" s="42"/>
      <c r="I74" s="42"/>
      <c r="J74" s="42"/>
      <c r="K74" s="75"/>
      <c r="L74" s="75">
        <f>L72/L68</f>
        <v>1.930810977343824</v>
      </c>
      <c r="M74" s="75"/>
      <c r="N74" s="76"/>
      <c r="O74" s="76"/>
      <c r="P74" s="106"/>
      <c r="Q74" s="106"/>
      <c r="R74" s="106"/>
    </row>
    <row r="75" spans="1:18" s="122" customFormat="1" ht="31.5" hidden="1">
      <c r="A75" s="82"/>
      <c r="B75" s="77" t="s">
        <v>121</v>
      </c>
      <c r="C75" s="82" t="s">
        <v>122</v>
      </c>
      <c r="D75" s="100"/>
      <c r="E75" s="42"/>
      <c r="F75" s="74"/>
      <c r="G75" s="74"/>
      <c r="H75" s="42"/>
      <c r="I75" s="42">
        <f>I77+I78</f>
        <v>100</v>
      </c>
      <c r="J75" s="42">
        <f>J77+J78</f>
        <v>132</v>
      </c>
      <c r="K75" s="75">
        <f>K77+K78</f>
        <v>9</v>
      </c>
      <c r="L75" s="75"/>
      <c r="M75" s="75"/>
      <c r="N75" s="76"/>
      <c r="O75" s="76"/>
      <c r="P75" s="42"/>
      <c r="Q75" s="42"/>
      <c r="R75" s="42"/>
    </row>
    <row r="76" spans="1:18" s="122" customFormat="1" hidden="1">
      <c r="A76" s="104"/>
      <c r="B76" s="107" t="s">
        <v>123</v>
      </c>
      <c r="C76" s="104"/>
      <c r="D76" s="100"/>
      <c r="E76" s="42"/>
      <c r="F76" s="74"/>
      <c r="G76" s="74"/>
      <c r="H76" s="42"/>
      <c r="I76" s="42"/>
      <c r="J76" s="42"/>
      <c r="K76" s="75"/>
      <c r="L76" s="75"/>
      <c r="M76" s="75"/>
      <c r="N76" s="76"/>
      <c r="O76" s="76"/>
      <c r="P76" s="42"/>
      <c r="Q76" s="42"/>
      <c r="R76" s="42"/>
    </row>
    <row r="77" spans="1:18" s="122" customFormat="1" hidden="1">
      <c r="A77" s="108"/>
      <c r="B77" s="108" t="s">
        <v>124</v>
      </c>
      <c r="C77" s="109" t="s">
        <v>122</v>
      </c>
      <c r="D77" s="100"/>
      <c r="E77" s="42"/>
      <c r="F77" s="74"/>
      <c r="G77" s="74"/>
      <c r="H77" s="42"/>
      <c r="I77" s="42">
        <v>85</v>
      </c>
      <c r="J77" s="42">
        <v>122</v>
      </c>
      <c r="K77" s="75">
        <v>9</v>
      </c>
      <c r="L77" s="75"/>
      <c r="M77" s="75"/>
      <c r="N77" s="76"/>
      <c r="O77" s="76"/>
      <c r="P77" s="42"/>
      <c r="Q77" s="42"/>
      <c r="R77" s="42"/>
    </row>
    <row r="78" spans="1:18" s="122" customFormat="1" hidden="1">
      <c r="A78" s="82"/>
      <c r="B78" s="47" t="s">
        <v>125</v>
      </c>
      <c r="C78" s="109" t="s">
        <v>122</v>
      </c>
      <c r="D78" s="100"/>
      <c r="E78" s="42"/>
      <c r="F78" s="74"/>
      <c r="G78" s="74"/>
      <c r="H78" s="42"/>
      <c r="I78" s="42">
        <v>15</v>
      </c>
      <c r="J78" s="42">
        <v>10</v>
      </c>
      <c r="K78" s="75">
        <v>0</v>
      </c>
      <c r="L78" s="75"/>
      <c r="M78" s="75"/>
      <c r="N78" s="76"/>
      <c r="O78" s="76"/>
      <c r="P78" s="42"/>
      <c r="Q78" s="42"/>
      <c r="R78" s="42"/>
    </row>
    <row r="79" spans="1:18" s="171" customFormat="1" hidden="1">
      <c r="A79" s="104"/>
      <c r="B79" s="104" t="s">
        <v>126</v>
      </c>
      <c r="C79" s="189" t="s">
        <v>127</v>
      </c>
      <c r="D79" s="100"/>
      <c r="E79" s="106"/>
      <c r="F79" s="110"/>
      <c r="G79" s="110"/>
      <c r="H79" s="106"/>
      <c r="I79" s="106"/>
      <c r="J79" s="106"/>
      <c r="K79" s="111"/>
      <c r="L79" s="111"/>
      <c r="M79" s="111"/>
      <c r="N79" s="112"/>
      <c r="O79" s="112"/>
      <c r="P79" s="42"/>
      <c r="Q79" s="42"/>
      <c r="R79" s="42"/>
    </row>
    <row r="80" spans="1:18" s="122" customFormat="1" hidden="1">
      <c r="A80" s="189"/>
      <c r="B80" s="107" t="s">
        <v>123</v>
      </c>
      <c r="C80" s="189"/>
      <c r="D80" s="100"/>
      <c r="E80" s="42"/>
      <c r="F80" s="74"/>
      <c r="G80" s="74"/>
      <c r="H80" s="42"/>
      <c r="I80" s="42"/>
      <c r="J80" s="42"/>
      <c r="K80" s="75"/>
      <c r="L80" s="75"/>
      <c r="M80" s="75"/>
      <c r="N80" s="76"/>
      <c r="O80" s="76"/>
      <c r="P80" s="106"/>
      <c r="Q80" s="106"/>
      <c r="R80" s="106"/>
    </row>
    <row r="81" spans="1:18" s="122" customFormat="1" hidden="1">
      <c r="A81" s="82"/>
      <c r="B81" s="108" t="s">
        <v>124</v>
      </c>
      <c r="C81" s="82" t="s">
        <v>127</v>
      </c>
      <c r="D81" s="113"/>
      <c r="E81" s="42"/>
      <c r="F81" s="74"/>
      <c r="G81" s="74"/>
      <c r="H81" s="42"/>
      <c r="I81" s="42"/>
      <c r="J81" s="42"/>
      <c r="K81" s="75"/>
      <c r="L81" s="75"/>
      <c r="M81" s="75"/>
      <c r="N81" s="76"/>
      <c r="O81" s="76"/>
      <c r="P81" s="42"/>
      <c r="Q81" s="42"/>
      <c r="R81" s="42"/>
    </row>
    <row r="82" spans="1:18" s="122" customFormat="1" hidden="1">
      <c r="A82" s="82"/>
      <c r="B82" s="47" t="s">
        <v>125</v>
      </c>
      <c r="C82" s="82" t="s">
        <v>127</v>
      </c>
      <c r="D82" s="113"/>
      <c r="E82" s="42"/>
      <c r="F82" s="74"/>
      <c r="G82" s="74"/>
      <c r="H82" s="42"/>
      <c r="I82" s="42"/>
      <c r="J82" s="42"/>
      <c r="K82" s="75"/>
      <c r="L82" s="75"/>
      <c r="M82" s="75"/>
      <c r="N82" s="76"/>
      <c r="O82" s="76"/>
      <c r="P82" s="42"/>
      <c r="Q82" s="42"/>
      <c r="R82" s="42"/>
    </row>
    <row r="83" spans="1:18" s="114" customFormat="1">
      <c r="D83" s="115"/>
      <c r="E83" s="50"/>
      <c r="F83" s="51"/>
      <c r="G83" s="51"/>
      <c r="H83" s="50"/>
      <c r="I83" s="50"/>
      <c r="J83" s="50"/>
      <c r="K83" s="53"/>
      <c r="L83" s="53"/>
      <c r="M83" s="53"/>
      <c r="N83" s="55"/>
      <c r="O83" s="55"/>
      <c r="P83" s="50"/>
      <c r="Q83" s="50"/>
      <c r="R83" s="50"/>
    </row>
    <row r="84" spans="1:18" s="122" customFormat="1">
      <c r="A84" s="116"/>
      <c r="B84" s="2"/>
      <c r="C84" s="116"/>
      <c r="D84" s="118"/>
      <c r="E84" s="119"/>
      <c r="F84" s="120"/>
      <c r="G84" s="120"/>
      <c r="H84" s="119"/>
      <c r="I84" s="119"/>
      <c r="J84" s="119"/>
      <c r="K84" s="121"/>
      <c r="L84" s="121"/>
      <c r="M84" s="121"/>
      <c r="N84" s="123"/>
      <c r="O84" s="123"/>
      <c r="P84" s="119"/>
      <c r="Q84" s="119"/>
      <c r="R84" s="119"/>
    </row>
    <row r="85" spans="1:18" s="122" customFormat="1">
      <c r="A85" s="1714" t="s">
        <v>205</v>
      </c>
      <c r="B85" s="1714"/>
      <c r="C85" s="1714"/>
      <c r="D85" s="1714"/>
      <c r="E85" s="1714"/>
      <c r="F85" s="1714"/>
      <c r="G85" s="1714"/>
      <c r="H85" s="119"/>
      <c r="I85" s="119"/>
      <c r="J85" s="119"/>
      <c r="K85" s="121"/>
      <c r="L85" s="121"/>
      <c r="M85" s="121"/>
      <c r="N85" s="123"/>
      <c r="O85" s="123"/>
      <c r="P85" s="119"/>
      <c r="Q85" s="119"/>
      <c r="R85" s="119"/>
    </row>
    <row r="86" spans="1:18" s="122" customFormat="1">
      <c r="A86" s="1714"/>
      <c r="B86" s="1714"/>
      <c r="C86" s="1714"/>
      <c r="D86" s="1714"/>
      <c r="E86" s="1714"/>
      <c r="F86" s="1714"/>
      <c r="G86" s="1714"/>
      <c r="H86" s="119"/>
      <c r="I86" s="119"/>
      <c r="J86" s="119"/>
      <c r="K86" s="121"/>
      <c r="L86" s="121"/>
      <c r="M86" s="121"/>
      <c r="N86" s="123"/>
      <c r="O86" s="123"/>
      <c r="P86" s="119"/>
      <c r="Q86" s="119"/>
      <c r="R86" s="119"/>
    </row>
    <row r="87" spans="1:18" s="122" customFormat="1">
      <c r="A87" s="1714" t="s">
        <v>206</v>
      </c>
      <c r="B87" s="1714"/>
      <c r="C87" s="1714"/>
      <c r="D87" s="1714"/>
      <c r="E87" s="1714"/>
      <c r="F87" s="1714"/>
      <c r="G87" s="1714"/>
      <c r="H87" s="119"/>
      <c r="I87" s="119"/>
      <c r="J87" s="119"/>
      <c r="K87" s="121"/>
      <c r="L87" s="121"/>
      <c r="M87" s="121"/>
      <c r="N87" s="123"/>
      <c r="O87" s="123"/>
      <c r="P87" s="119"/>
      <c r="Q87" s="119"/>
      <c r="R87" s="119"/>
    </row>
    <row r="88" spans="1:18" s="122" customFormat="1">
      <c r="A88" s="116"/>
      <c r="B88" s="117"/>
      <c r="C88" s="116"/>
      <c r="D88" s="124"/>
      <c r="E88" s="119"/>
      <c r="F88" s="120"/>
      <c r="G88" s="120"/>
      <c r="H88" s="119"/>
      <c r="I88" s="119"/>
      <c r="J88" s="119"/>
      <c r="K88" s="121"/>
      <c r="L88" s="121"/>
      <c r="M88" s="121"/>
      <c r="N88" s="123"/>
      <c r="O88" s="123"/>
      <c r="P88" s="119"/>
      <c r="Q88" s="119"/>
      <c r="R88" s="119"/>
    </row>
    <row r="89" spans="1:18">
      <c r="C89" s="1"/>
      <c r="D89" s="38"/>
    </row>
    <row r="90" spans="1:18">
      <c r="C90" s="1"/>
      <c r="D90" s="38"/>
    </row>
    <row r="91" spans="1:18">
      <c r="C91" s="1"/>
      <c r="D91" s="38"/>
    </row>
    <row r="92" spans="1:18">
      <c r="C92" s="1"/>
      <c r="D92" s="38"/>
    </row>
    <row r="93" spans="1:18">
      <c r="C93" s="1"/>
      <c r="D93" s="38"/>
    </row>
    <row r="94" spans="1:18" s="3" customFormat="1">
      <c r="A94" s="1"/>
      <c r="B94" s="2"/>
      <c r="C94" s="1"/>
      <c r="D94" s="39"/>
      <c r="E94" s="40"/>
      <c r="F94" s="41"/>
      <c r="G94" s="41"/>
      <c r="H94" s="126"/>
      <c r="I94" s="126"/>
      <c r="J94" s="126"/>
      <c r="K94" s="128"/>
      <c r="L94" s="128"/>
      <c r="M94" s="128"/>
      <c r="N94" s="130"/>
      <c r="O94" s="130"/>
      <c r="P94" s="119"/>
      <c r="Q94" s="119"/>
      <c r="R94" s="119"/>
    </row>
    <row r="95" spans="1:18" s="3" customFormat="1">
      <c r="A95" s="1"/>
      <c r="B95" s="2"/>
      <c r="C95" s="1"/>
      <c r="D95" s="39"/>
      <c r="E95" s="40"/>
      <c r="F95" s="41"/>
      <c r="G95" s="41"/>
      <c r="H95" s="126"/>
      <c r="I95" s="126"/>
      <c r="J95" s="126"/>
      <c r="K95" s="128"/>
      <c r="L95" s="128"/>
      <c r="M95" s="128"/>
      <c r="N95" s="130"/>
      <c r="O95" s="130"/>
      <c r="P95" s="126"/>
      <c r="Q95" s="126"/>
      <c r="R95" s="126"/>
    </row>
    <row r="96" spans="1:18" s="3" customFormat="1">
      <c r="A96" s="1"/>
      <c r="B96" s="2"/>
      <c r="C96" s="1"/>
      <c r="D96" s="39"/>
      <c r="E96" s="40"/>
      <c r="F96" s="41"/>
      <c r="G96" s="41"/>
      <c r="H96" s="126"/>
      <c r="I96" s="126"/>
      <c r="J96" s="126"/>
      <c r="K96" s="128"/>
      <c r="L96" s="128"/>
      <c r="M96" s="128"/>
      <c r="N96" s="130"/>
      <c r="O96" s="130"/>
      <c r="P96" s="126"/>
      <c r="Q96" s="126"/>
      <c r="R96" s="126"/>
    </row>
    <row r="97" spans="1:18" s="3" customFormat="1">
      <c r="A97" s="1"/>
      <c r="B97" s="2"/>
      <c r="C97" s="1"/>
      <c r="D97" s="39"/>
      <c r="E97" s="40"/>
      <c r="F97" s="41"/>
      <c r="G97" s="41"/>
      <c r="H97" s="126"/>
      <c r="I97" s="126"/>
      <c r="J97" s="126"/>
      <c r="K97" s="128"/>
      <c r="L97" s="128"/>
      <c r="M97" s="128"/>
      <c r="N97" s="130"/>
      <c r="O97" s="130"/>
      <c r="P97" s="126"/>
      <c r="Q97" s="126"/>
      <c r="R97" s="126"/>
    </row>
    <row r="98" spans="1:18" s="3" customFormat="1">
      <c r="A98" s="1"/>
      <c r="B98" s="2"/>
      <c r="C98" s="1"/>
      <c r="D98" s="39"/>
      <c r="E98" s="40"/>
      <c r="F98" s="41"/>
      <c r="G98" s="41"/>
      <c r="H98" s="126"/>
      <c r="I98" s="126"/>
      <c r="J98" s="126"/>
      <c r="K98" s="128"/>
      <c r="L98" s="128"/>
      <c r="M98" s="128"/>
      <c r="N98" s="130"/>
      <c r="O98" s="130"/>
      <c r="P98" s="126"/>
      <c r="Q98" s="126"/>
      <c r="R98" s="126"/>
    </row>
    <row r="99" spans="1:18" s="3" customFormat="1">
      <c r="A99" s="1"/>
      <c r="B99" s="2"/>
      <c r="C99" s="1"/>
      <c r="D99" s="39"/>
      <c r="E99" s="40"/>
      <c r="F99" s="41"/>
      <c r="G99" s="41"/>
      <c r="H99" s="126"/>
      <c r="I99" s="126"/>
      <c r="J99" s="126"/>
      <c r="K99" s="128"/>
      <c r="L99" s="128"/>
      <c r="M99" s="128"/>
      <c r="N99" s="130"/>
      <c r="O99" s="130"/>
      <c r="P99" s="126"/>
      <c r="Q99" s="126"/>
      <c r="R99" s="126"/>
    </row>
    <row r="100" spans="1:18" s="3" customFormat="1">
      <c r="A100" s="1"/>
      <c r="B100" s="2"/>
      <c r="C100" s="1"/>
      <c r="D100" s="39"/>
      <c r="E100" s="40"/>
      <c r="F100" s="41"/>
      <c r="G100" s="41"/>
      <c r="H100" s="126"/>
      <c r="I100" s="126"/>
      <c r="J100" s="126"/>
      <c r="K100" s="128"/>
      <c r="L100" s="128"/>
      <c r="M100" s="128"/>
      <c r="N100" s="130"/>
      <c r="O100" s="130"/>
      <c r="P100" s="126"/>
      <c r="Q100" s="126"/>
      <c r="R100" s="126"/>
    </row>
    <row r="101" spans="1:18" s="3" customFormat="1">
      <c r="A101" s="1"/>
      <c r="B101" s="2"/>
      <c r="C101" s="1"/>
      <c r="D101" s="39"/>
      <c r="E101" s="40"/>
      <c r="F101" s="41"/>
      <c r="G101" s="41"/>
      <c r="H101" s="126"/>
      <c r="I101" s="126"/>
      <c r="J101" s="126"/>
      <c r="K101" s="128"/>
      <c r="L101" s="128"/>
      <c r="M101" s="128"/>
      <c r="N101" s="130"/>
      <c r="O101" s="130"/>
      <c r="P101" s="126"/>
      <c r="Q101" s="126"/>
      <c r="R101" s="126"/>
    </row>
    <row r="102" spans="1:18" s="3" customFormat="1">
      <c r="A102" s="1"/>
      <c r="B102" s="2"/>
      <c r="C102" s="1"/>
      <c r="D102" s="39"/>
      <c r="E102" s="40"/>
      <c r="F102" s="41"/>
      <c r="G102" s="41"/>
      <c r="H102" s="126"/>
      <c r="I102" s="126"/>
      <c r="J102" s="126"/>
      <c r="K102" s="128"/>
      <c r="L102" s="128"/>
      <c r="M102" s="128"/>
      <c r="N102" s="130"/>
      <c r="O102" s="130"/>
      <c r="P102" s="126"/>
      <c r="Q102" s="126"/>
      <c r="R102" s="126"/>
    </row>
    <row r="103" spans="1:18" s="3" customFormat="1">
      <c r="A103" s="1"/>
      <c r="B103" s="2"/>
      <c r="C103" s="1"/>
      <c r="D103" s="39"/>
      <c r="E103" s="40"/>
      <c r="F103" s="41"/>
      <c r="G103" s="41"/>
      <c r="H103" s="126"/>
      <c r="I103" s="126"/>
      <c r="J103" s="126"/>
      <c r="K103" s="128"/>
      <c r="L103" s="128"/>
      <c r="M103" s="128"/>
      <c r="N103" s="130"/>
      <c r="O103" s="130"/>
      <c r="P103" s="126"/>
      <c r="Q103" s="126"/>
      <c r="R103" s="126"/>
    </row>
    <row r="104" spans="1:18" s="3" customFormat="1">
      <c r="A104" s="1"/>
      <c r="B104" s="2"/>
      <c r="C104" s="1"/>
      <c r="D104" s="39"/>
      <c r="E104" s="40"/>
      <c r="F104" s="41"/>
      <c r="G104" s="41"/>
      <c r="H104" s="126"/>
      <c r="I104" s="126"/>
      <c r="J104" s="126"/>
      <c r="K104" s="128"/>
      <c r="L104" s="128"/>
      <c r="M104" s="128"/>
      <c r="N104" s="130"/>
      <c r="O104" s="130"/>
      <c r="P104" s="126"/>
      <c r="Q104" s="126"/>
      <c r="R104" s="126"/>
    </row>
    <row r="105" spans="1:18" s="3" customFormat="1">
      <c r="A105" s="1"/>
      <c r="B105" s="2"/>
      <c r="C105" s="1"/>
      <c r="D105" s="39"/>
      <c r="E105" s="40"/>
      <c r="F105" s="41"/>
      <c r="G105" s="41"/>
      <c r="H105" s="126"/>
      <c r="I105" s="126"/>
      <c r="J105" s="126"/>
      <c r="K105" s="128"/>
      <c r="L105" s="128"/>
      <c r="M105" s="128"/>
      <c r="N105" s="130"/>
      <c r="O105" s="130"/>
      <c r="P105" s="126"/>
      <c r="Q105" s="126"/>
      <c r="R105" s="126"/>
    </row>
    <row r="106" spans="1:18" s="3" customFormat="1">
      <c r="A106" s="1"/>
      <c r="B106" s="2"/>
      <c r="C106" s="1"/>
      <c r="D106" s="39"/>
      <c r="E106" s="40"/>
      <c r="F106" s="41"/>
      <c r="G106" s="41"/>
      <c r="H106" s="126"/>
      <c r="I106" s="126"/>
      <c r="J106" s="126"/>
      <c r="K106" s="128"/>
      <c r="L106" s="128"/>
      <c r="M106" s="128"/>
      <c r="N106" s="130"/>
      <c r="O106" s="130"/>
      <c r="P106" s="126"/>
      <c r="Q106" s="126"/>
      <c r="R106" s="126"/>
    </row>
    <row r="107" spans="1:18" s="3" customFormat="1">
      <c r="A107" s="1"/>
      <c r="B107" s="2"/>
      <c r="C107" s="1"/>
      <c r="D107" s="39"/>
      <c r="E107" s="40"/>
      <c r="F107" s="41"/>
      <c r="G107" s="41"/>
      <c r="H107" s="126"/>
      <c r="I107" s="126"/>
      <c r="J107" s="126"/>
      <c r="K107" s="128"/>
      <c r="L107" s="128"/>
      <c r="M107" s="128"/>
      <c r="N107" s="130"/>
      <c r="O107" s="130"/>
      <c r="P107" s="126"/>
      <c r="Q107" s="126"/>
      <c r="R107" s="126"/>
    </row>
    <row r="108" spans="1:18" s="3" customFormat="1">
      <c r="A108" s="1"/>
      <c r="B108" s="2"/>
      <c r="C108" s="1"/>
      <c r="D108" s="39"/>
      <c r="E108" s="40"/>
      <c r="F108" s="41"/>
      <c r="G108" s="41"/>
      <c r="H108" s="126"/>
      <c r="I108" s="126"/>
      <c r="J108" s="126"/>
      <c r="K108" s="128"/>
      <c r="L108" s="128"/>
      <c r="M108" s="128"/>
      <c r="N108" s="130"/>
      <c r="O108" s="130"/>
      <c r="P108" s="126"/>
      <c r="Q108" s="126"/>
      <c r="R108" s="126"/>
    </row>
    <row r="109" spans="1:18" s="3" customFormat="1">
      <c r="A109" s="1"/>
      <c r="B109" s="2"/>
      <c r="C109" s="1"/>
      <c r="D109" s="39"/>
      <c r="E109" s="40"/>
      <c r="F109" s="41"/>
      <c r="G109" s="41"/>
      <c r="H109" s="126"/>
      <c r="I109" s="126"/>
      <c r="J109" s="126"/>
      <c r="K109" s="128"/>
      <c r="L109" s="128"/>
      <c r="M109" s="128"/>
      <c r="N109" s="130"/>
      <c r="O109" s="130"/>
      <c r="P109" s="126"/>
      <c r="Q109" s="126"/>
      <c r="R109" s="126"/>
    </row>
    <row r="110" spans="1:18" s="3" customFormat="1">
      <c r="A110" s="1"/>
      <c r="B110" s="2"/>
      <c r="C110" s="1"/>
      <c r="D110" s="39"/>
      <c r="E110" s="40"/>
      <c r="F110" s="41"/>
      <c r="G110" s="41"/>
      <c r="H110" s="126"/>
      <c r="I110" s="126"/>
      <c r="J110" s="126"/>
      <c r="K110" s="128"/>
      <c r="L110" s="128"/>
      <c r="M110" s="128"/>
      <c r="N110" s="130"/>
      <c r="O110" s="130"/>
      <c r="P110" s="126"/>
      <c r="Q110" s="126"/>
      <c r="R110" s="126"/>
    </row>
    <row r="111" spans="1:18" s="3" customFormat="1">
      <c r="A111" s="1"/>
      <c r="B111" s="2"/>
      <c r="C111" s="1"/>
      <c r="D111" s="39"/>
      <c r="E111" s="40"/>
      <c r="F111" s="41"/>
      <c r="G111" s="41"/>
      <c r="H111" s="126"/>
      <c r="I111" s="126"/>
      <c r="J111" s="126"/>
      <c r="K111" s="128"/>
      <c r="L111" s="128"/>
      <c r="M111" s="128"/>
      <c r="N111" s="130"/>
      <c r="O111" s="130"/>
      <c r="P111" s="126"/>
      <c r="Q111" s="126"/>
      <c r="R111" s="126"/>
    </row>
    <row r="112" spans="1:18" s="3" customFormat="1">
      <c r="A112" s="1"/>
      <c r="B112" s="2"/>
      <c r="C112" s="1"/>
      <c r="D112" s="39"/>
      <c r="E112" s="40"/>
      <c r="F112" s="41"/>
      <c r="G112" s="41"/>
      <c r="H112" s="126"/>
      <c r="I112" s="126"/>
      <c r="J112" s="126"/>
      <c r="K112" s="128"/>
      <c r="L112" s="128"/>
      <c r="M112" s="128"/>
      <c r="N112" s="130"/>
      <c r="O112" s="130"/>
      <c r="P112" s="126"/>
      <c r="Q112" s="126"/>
      <c r="R112" s="126"/>
    </row>
    <row r="113" spans="1:18" s="3" customFormat="1">
      <c r="A113" s="1"/>
      <c r="B113" s="2"/>
      <c r="C113" s="1"/>
      <c r="D113" s="39"/>
      <c r="E113" s="40"/>
      <c r="F113" s="41"/>
      <c r="G113" s="41"/>
      <c r="H113" s="126"/>
      <c r="I113" s="126"/>
      <c r="J113" s="126"/>
      <c r="K113" s="128"/>
      <c r="L113" s="128"/>
      <c r="M113" s="128"/>
      <c r="N113" s="130"/>
      <c r="O113" s="130"/>
      <c r="P113" s="126"/>
      <c r="Q113" s="126"/>
      <c r="R113" s="126"/>
    </row>
    <row r="114" spans="1:18" s="3" customFormat="1">
      <c r="A114" s="1"/>
      <c r="B114" s="2"/>
      <c r="C114" s="1"/>
      <c r="D114" s="39"/>
      <c r="E114" s="40"/>
      <c r="F114" s="41"/>
      <c r="G114" s="41"/>
      <c r="H114" s="126"/>
      <c r="I114" s="126"/>
      <c r="J114" s="126"/>
      <c r="K114" s="128"/>
      <c r="L114" s="128"/>
      <c r="M114" s="128"/>
      <c r="N114" s="130"/>
      <c r="O114" s="130"/>
      <c r="P114" s="126"/>
      <c r="Q114" s="126"/>
      <c r="R114" s="126"/>
    </row>
    <row r="115" spans="1:18" s="3" customFormat="1">
      <c r="A115" s="1"/>
      <c r="B115" s="2"/>
      <c r="C115" s="1"/>
      <c r="D115" s="39"/>
      <c r="E115" s="40"/>
      <c r="F115" s="41"/>
      <c r="G115" s="41"/>
      <c r="H115" s="126"/>
      <c r="I115" s="126"/>
      <c r="J115" s="126"/>
      <c r="K115" s="128"/>
      <c r="L115" s="128"/>
      <c r="M115" s="128"/>
      <c r="N115" s="130"/>
      <c r="O115" s="130"/>
      <c r="P115" s="126"/>
      <c r="Q115" s="126"/>
      <c r="R115" s="126"/>
    </row>
    <row r="116" spans="1:18" s="3" customFormat="1">
      <c r="A116" s="1"/>
      <c r="B116" s="2"/>
      <c r="C116" s="1"/>
      <c r="D116" s="39"/>
      <c r="E116" s="40"/>
      <c r="F116" s="41"/>
      <c r="G116" s="41"/>
      <c r="H116" s="126"/>
      <c r="I116" s="126"/>
      <c r="J116" s="126"/>
      <c r="K116" s="128"/>
      <c r="L116" s="128"/>
      <c r="M116" s="128"/>
      <c r="N116" s="130"/>
      <c r="O116" s="130"/>
      <c r="P116" s="126"/>
      <c r="Q116" s="126"/>
      <c r="R116" s="126"/>
    </row>
    <row r="117" spans="1:18" s="3" customFormat="1">
      <c r="A117" s="1"/>
      <c r="B117" s="2"/>
      <c r="C117" s="1"/>
      <c r="D117" s="39"/>
      <c r="E117" s="40"/>
      <c r="F117" s="41"/>
      <c r="G117" s="41"/>
      <c r="H117" s="126"/>
      <c r="I117" s="126"/>
      <c r="J117" s="126"/>
      <c r="K117" s="128"/>
      <c r="L117" s="128"/>
      <c r="M117" s="128"/>
      <c r="N117" s="130"/>
      <c r="O117" s="130"/>
      <c r="P117" s="126"/>
      <c r="Q117" s="126"/>
      <c r="R117" s="126"/>
    </row>
    <row r="118" spans="1:18" s="3" customFormat="1">
      <c r="A118" s="1"/>
      <c r="B118" s="2"/>
      <c r="C118" s="1"/>
      <c r="D118" s="39"/>
      <c r="E118" s="40"/>
      <c r="F118" s="41"/>
      <c r="G118" s="41"/>
      <c r="H118" s="126"/>
      <c r="I118" s="126"/>
      <c r="J118" s="126"/>
      <c r="K118" s="128"/>
      <c r="L118" s="128"/>
      <c r="M118" s="128"/>
      <c r="N118" s="130"/>
      <c r="O118" s="130"/>
      <c r="P118" s="126"/>
      <c r="Q118" s="126"/>
      <c r="R118" s="126"/>
    </row>
    <row r="119" spans="1:18" s="3" customFormat="1">
      <c r="A119" s="1"/>
      <c r="B119" s="2"/>
      <c r="C119" s="1"/>
      <c r="D119" s="39"/>
      <c r="E119" s="40"/>
      <c r="F119" s="41"/>
      <c r="G119" s="41"/>
      <c r="H119" s="126"/>
      <c r="I119" s="126"/>
      <c r="J119" s="126"/>
      <c r="K119" s="128"/>
      <c r="L119" s="128"/>
      <c r="M119" s="128"/>
      <c r="N119" s="130"/>
      <c r="O119" s="130"/>
      <c r="P119" s="126"/>
      <c r="Q119" s="126"/>
      <c r="R119" s="126"/>
    </row>
    <row r="120" spans="1:18" s="3" customFormat="1">
      <c r="A120" s="1"/>
      <c r="B120" s="2"/>
      <c r="C120" s="1"/>
      <c r="D120" s="39"/>
      <c r="E120" s="40"/>
      <c r="F120" s="41"/>
      <c r="G120" s="41"/>
      <c r="H120" s="126"/>
      <c r="I120" s="126"/>
      <c r="J120" s="126"/>
      <c r="K120" s="128"/>
      <c r="L120" s="128"/>
      <c r="M120" s="128"/>
      <c r="N120" s="130"/>
      <c r="O120" s="130"/>
      <c r="P120" s="126"/>
      <c r="Q120" s="126"/>
      <c r="R120" s="126"/>
    </row>
    <row r="121" spans="1:18" s="3" customFormat="1">
      <c r="A121" s="1"/>
      <c r="B121" s="2"/>
      <c r="C121" s="1"/>
      <c r="D121" s="39"/>
      <c r="E121" s="40"/>
      <c r="F121" s="41"/>
      <c r="G121" s="41"/>
      <c r="H121" s="126"/>
      <c r="I121" s="126"/>
      <c r="J121" s="126"/>
      <c r="K121" s="128"/>
      <c r="L121" s="128"/>
      <c r="M121" s="128"/>
      <c r="N121" s="130"/>
      <c r="O121" s="130"/>
      <c r="P121" s="126"/>
      <c r="Q121" s="126"/>
      <c r="R121" s="126"/>
    </row>
    <row r="122" spans="1:18" s="3" customFormat="1">
      <c r="A122" s="1"/>
      <c r="B122" s="2"/>
      <c r="C122" s="1"/>
      <c r="D122" s="39"/>
      <c r="E122" s="40"/>
      <c r="F122" s="41"/>
      <c r="G122" s="41"/>
      <c r="H122" s="126"/>
      <c r="I122" s="126"/>
      <c r="J122" s="126"/>
      <c r="K122" s="128"/>
      <c r="L122" s="128"/>
      <c r="M122" s="128"/>
      <c r="N122" s="130"/>
      <c r="O122" s="130"/>
      <c r="P122" s="126"/>
      <c r="Q122" s="126"/>
      <c r="R122" s="126"/>
    </row>
    <row r="123" spans="1:18" s="3" customFormat="1">
      <c r="A123" s="1"/>
      <c r="B123" s="2"/>
      <c r="C123" s="1"/>
      <c r="D123" s="39"/>
      <c r="E123" s="40"/>
      <c r="F123" s="41"/>
      <c r="G123" s="41"/>
      <c r="H123" s="126"/>
      <c r="I123" s="126"/>
      <c r="J123" s="126"/>
      <c r="K123" s="128"/>
      <c r="L123" s="128"/>
      <c r="M123" s="128"/>
      <c r="N123" s="130"/>
      <c r="O123" s="130"/>
      <c r="P123" s="126"/>
      <c r="Q123" s="126"/>
      <c r="R123" s="126"/>
    </row>
    <row r="124" spans="1:18" s="3" customFormat="1">
      <c r="A124" s="1"/>
      <c r="B124" s="2"/>
      <c r="C124" s="1"/>
      <c r="D124" s="39"/>
      <c r="E124" s="40"/>
      <c r="F124" s="41"/>
      <c r="G124" s="41"/>
      <c r="H124" s="126"/>
      <c r="I124" s="126"/>
      <c r="J124" s="126"/>
      <c r="K124" s="128"/>
      <c r="L124" s="128"/>
      <c r="M124" s="128"/>
      <c r="N124" s="130"/>
      <c r="O124" s="130"/>
      <c r="P124" s="126"/>
      <c r="Q124" s="126"/>
      <c r="R124" s="126"/>
    </row>
    <row r="125" spans="1:18" s="3" customFormat="1">
      <c r="A125" s="1"/>
      <c r="B125" s="2"/>
      <c r="C125" s="1"/>
      <c r="D125" s="39"/>
      <c r="E125" s="40"/>
      <c r="F125" s="41"/>
      <c r="G125" s="41"/>
      <c r="H125" s="126"/>
      <c r="I125" s="126"/>
      <c r="J125" s="126"/>
      <c r="K125" s="128"/>
      <c r="L125" s="128"/>
      <c r="M125" s="128"/>
      <c r="N125" s="130"/>
      <c r="O125" s="130"/>
      <c r="P125" s="126"/>
      <c r="Q125" s="126"/>
      <c r="R125" s="126"/>
    </row>
    <row r="126" spans="1:18" s="3" customFormat="1">
      <c r="A126" s="1"/>
      <c r="B126" s="2"/>
      <c r="C126" s="1"/>
      <c r="D126" s="39"/>
      <c r="E126" s="40"/>
      <c r="F126" s="41"/>
      <c r="G126" s="41"/>
      <c r="H126" s="126"/>
      <c r="I126" s="126"/>
      <c r="J126" s="126"/>
      <c r="K126" s="128"/>
      <c r="L126" s="128"/>
      <c r="M126" s="128"/>
      <c r="N126" s="130"/>
      <c r="O126" s="130"/>
      <c r="P126" s="126"/>
      <c r="Q126" s="126"/>
      <c r="R126" s="126"/>
    </row>
    <row r="127" spans="1:18" s="3" customFormat="1">
      <c r="A127" s="1"/>
      <c r="B127" s="2"/>
      <c r="C127" s="1"/>
      <c r="D127" s="39"/>
      <c r="E127" s="40"/>
      <c r="F127" s="41"/>
      <c r="G127" s="41"/>
      <c r="H127" s="126"/>
      <c r="I127" s="126"/>
      <c r="J127" s="126"/>
      <c r="K127" s="128"/>
      <c r="L127" s="128"/>
      <c r="M127" s="128"/>
      <c r="N127" s="130"/>
      <c r="O127" s="130"/>
      <c r="P127" s="126"/>
      <c r="Q127" s="126"/>
      <c r="R127" s="126"/>
    </row>
    <row r="128" spans="1:18" s="3" customFormat="1">
      <c r="A128" s="1"/>
      <c r="B128" s="2"/>
      <c r="C128" s="1"/>
      <c r="D128" s="39"/>
      <c r="E128" s="40"/>
      <c r="F128" s="41"/>
      <c r="G128" s="41"/>
      <c r="H128" s="126"/>
      <c r="I128" s="126"/>
      <c r="J128" s="126"/>
      <c r="K128" s="128"/>
      <c r="L128" s="128"/>
      <c r="M128" s="128"/>
      <c r="N128" s="130"/>
      <c r="O128" s="130"/>
      <c r="P128" s="126"/>
      <c r="Q128" s="126"/>
      <c r="R128" s="126"/>
    </row>
    <row r="129" spans="1:18" s="3" customFormat="1">
      <c r="A129" s="1"/>
      <c r="B129" s="2"/>
      <c r="C129" s="1"/>
      <c r="D129" s="39"/>
      <c r="E129" s="40"/>
      <c r="F129" s="41"/>
      <c r="G129" s="41"/>
      <c r="H129" s="126"/>
      <c r="I129" s="126"/>
      <c r="J129" s="126"/>
      <c r="K129" s="128"/>
      <c r="L129" s="128"/>
      <c r="M129" s="128"/>
      <c r="N129" s="130"/>
      <c r="O129" s="130"/>
      <c r="P129" s="126"/>
      <c r="Q129" s="126"/>
      <c r="R129" s="126"/>
    </row>
    <row r="130" spans="1:18" s="3" customFormat="1">
      <c r="A130" s="1"/>
      <c r="B130" s="2"/>
      <c r="C130" s="1"/>
      <c r="D130" s="39"/>
      <c r="E130" s="40"/>
      <c r="F130" s="41"/>
      <c r="G130" s="41"/>
      <c r="H130" s="126"/>
      <c r="I130" s="126"/>
      <c r="J130" s="126"/>
      <c r="K130" s="128"/>
      <c r="L130" s="128"/>
      <c r="M130" s="128"/>
      <c r="N130" s="130"/>
      <c r="O130" s="130"/>
      <c r="P130" s="126"/>
      <c r="Q130" s="126"/>
      <c r="R130" s="126"/>
    </row>
    <row r="131" spans="1:18" s="3" customFormat="1">
      <c r="A131" s="1"/>
      <c r="B131" s="2"/>
      <c r="C131" s="1"/>
      <c r="D131" s="39"/>
      <c r="E131" s="40"/>
      <c r="F131" s="41"/>
      <c r="G131" s="41"/>
      <c r="H131" s="126"/>
      <c r="I131" s="126"/>
      <c r="J131" s="126"/>
      <c r="K131" s="128"/>
      <c r="L131" s="128"/>
      <c r="M131" s="128"/>
      <c r="N131" s="130"/>
      <c r="O131" s="130"/>
      <c r="P131" s="126"/>
      <c r="Q131" s="126"/>
      <c r="R131" s="126"/>
    </row>
    <row r="132" spans="1:18" s="3" customFormat="1">
      <c r="A132" s="1"/>
      <c r="B132" s="2"/>
      <c r="C132" s="1"/>
      <c r="D132" s="39"/>
      <c r="E132" s="40"/>
      <c r="F132" s="41"/>
      <c r="G132" s="41"/>
      <c r="H132" s="126"/>
      <c r="I132" s="126"/>
      <c r="J132" s="126"/>
      <c r="K132" s="128"/>
      <c r="L132" s="128"/>
      <c r="M132" s="128"/>
      <c r="N132" s="130"/>
      <c r="O132" s="130"/>
      <c r="P132" s="126"/>
      <c r="Q132" s="126"/>
      <c r="R132" s="126"/>
    </row>
    <row r="133" spans="1:18" s="3" customFormat="1">
      <c r="A133" s="1"/>
      <c r="B133" s="2"/>
      <c r="C133" s="1"/>
      <c r="D133" s="39"/>
      <c r="E133" s="40"/>
      <c r="F133" s="41"/>
      <c r="G133" s="41"/>
      <c r="H133" s="126"/>
      <c r="I133" s="126"/>
      <c r="J133" s="126"/>
      <c r="K133" s="128"/>
      <c r="L133" s="128"/>
      <c r="M133" s="128"/>
      <c r="N133" s="130"/>
      <c r="O133" s="130"/>
      <c r="P133" s="126"/>
      <c r="Q133" s="126"/>
      <c r="R133" s="126"/>
    </row>
    <row r="134" spans="1:18" s="3" customFormat="1">
      <c r="A134" s="1"/>
      <c r="B134" s="2"/>
      <c r="C134" s="1"/>
      <c r="D134" s="39"/>
      <c r="E134" s="40"/>
      <c r="F134" s="41"/>
      <c r="G134" s="41"/>
      <c r="H134" s="126"/>
      <c r="I134" s="126"/>
      <c r="J134" s="126"/>
      <c r="K134" s="128"/>
      <c r="L134" s="128"/>
      <c r="M134" s="128"/>
      <c r="N134" s="130"/>
      <c r="O134" s="130"/>
      <c r="P134" s="126"/>
      <c r="Q134" s="126"/>
      <c r="R134" s="126"/>
    </row>
    <row r="135" spans="1:18" s="3" customFormat="1">
      <c r="A135" s="1"/>
      <c r="B135" s="2"/>
      <c r="C135" s="1"/>
      <c r="D135" s="39"/>
      <c r="E135" s="40"/>
      <c r="F135" s="41"/>
      <c r="G135" s="41"/>
      <c r="H135" s="126"/>
      <c r="I135" s="126"/>
      <c r="J135" s="126"/>
      <c r="K135" s="128"/>
      <c r="L135" s="128"/>
      <c r="M135" s="128"/>
      <c r="N135" s="130"/>
      <c r="O135" s="130"/>
      <c r="P135" s="126"/>
      <c r="Q135" s="126"/>
      <c r="R135" s="126"/>
    </row>
    <row r="136" spans="1:18" s="3" customFormat="1">
      <c r="A136" s="1"/>
      <c r="B136" s="2"/>
      <c r="C136" s="1"/>
      <c r="D136" s="39"/>
      <c r="E136" s="40"/>
      <c r="F136" s="41"/>
      <c r="G136" s="41"/>
      <c r="H136" s="126"/>
      <c r="I136" s="126"/>
      <c r="J136" s="126"/>
      <c r="K136" s="128"/>
      <c r="L136" s="128"/>
      <c r="M136" s="128"/>
      <c r="N136" s="130"/>
      <c r="O136" s="130"/>
      <c r="P136" s="126"/>
      <c r="Q136" s="126"/>
      <c r="R136" s="126"/>
    </row>
    <row r="137" spans="1:18" s="3" customFormat="1">
      <c r="A137" s="1"/>
      <c r="B137" s="2"/>
      <c r="C137" s="1"/>
      <c r="D137" s="39"/>
      <c r="E137" s="40"/>
      <c r="F137" s="41"/>
      <c r="G137" s="41"/>
      <c r="H137" s="126"/>
      <c r="I137" s="126"/>
      <c r="J137" s="126"/>
      <c r="K137" s="128"/>
      <c r="L137" s="128"/>
      <c r="M137" s="128"/>
      <c r="N137" s="130"/>
      <c r="O137" s="130"/>
      <c r="P137" s="126"/>
      <c r="Q137" s="126"/>
      <c r="R137" s="126"/>
    </row>
    <row r="138" spans="1:18" s="3" customFormat="1">
      <c r="A138" s="1"/>
      <c r="B138" s="2"/>
      <c r="C138" s="1"/>
      <c r="D138" s="39"/>
      <c r="E138" s="40"/>
      <c r="F138" s="41"/>
      <c r="G138" s="41"/>
      <c r="H138" s="126"/>
      <c r="I138" s="126"/>
      <c r="J138" s="126"/>
      <c r="K138" s="128"/>
      <c r="L138" s="128"/>
      <c r="M138" s="128"/>
      <c r="N138" s="130"/>
      <c r="O138" s="130"/>
      <c r="P138" s="126"/>
      <c r="Q138" s="126"/>
      <c r="R138" s="126"/>
    </row>
    <row r="139" spans="1:18" s="3" customFormat="1">
      <c r="A139" s="1"/>
      <c r="B139" s="2"/>
      <c r="C139" s="1"/>
      <c r="D139" s="39"/>
      <c r="E139" s="40"/>
      <c r="F139" s="41"/>
      <c r="G139" s="41"/>
      <c r="H139" s="126"/>
      <c r="I139" s="126"/>
      <c r="J139" s="126"/>
      <c r="K139" s="128"/>
      <c r="L139" s="128"/>
      <c r="M139" s="128"/>
      <c r="N139" s="130"/>
      <c r="O139" s="130"/>
      <c r="P139" s="126"/>
      <c r="Q139" s="126"/>
      <c r="R139" s="126"/>
    </row>
    <row r="140" spans="1:18" s="3" customFormat="1">
      <c r="A140" s="1"/>
      <c r="B140" s="2"/>
      <c r="C140" s="1"/>
      <c r="D140" s="39"/>
      <c r="E140" s="40"/>
      <c r="F140" s="41"/>
      <c r="G140" s="41"/>
      <c r="H140" s="126"/>
      <c r="I140" s="126"/>
      <c r="J140" s="126"/>
      <c r="K140" s="128"/>
      <c r="L140" s="128"/>
      <c r="M140" s="128"/>
      <c r="N140" s="130"/>
      <c r="O140" s="130"/>
      <c r="P140" s="126"/>
      <c r="Q140" s="126"/>
      <c r="R140" s="126"/>
    </row>
    <row r="141" spans="1:18" s="3" customFormat="1">
      <c r="A141" s="1"/>
      <c r="B141" s="2"/>
      <c r="C141" s="1"/>
      <c r="D141" s="39"/>
      <c r="E141" s="40"/>
      <c r="F141" s="41"/>
      <c r="G141" s="41"/>
      <c r="H141" s="126"/>
      <c r="I141" s="126"/>
      <c r="J141" s="126"/>
      <c r="K141" s="128"/>
      <c r="L141" s="128"/>
      <c r="M141" s="128"/>
      <c r="N141" s="130"/>
      <c r="O141" s="130"/>
      <c r="P141" s="126"/>
      <c r="Q141" s="126"/>
      <c r="R141" s="126"/>
    </row>
    <row r="142" spans="1:18" s="3" customFormat="1">
      <c r="A142" s="1"/>
      <c r="B142" s="2"/>
      <c r="C142" s="1"/>
      <c r="D142" s="39"/>
      <c r="E142" s="40"/>
      <c r="F142" s="41"/>
      <c r="G142" s="41"/>
      <c r="H142" s="126"/>
      <c r="I142" s="126"/>
      <c r="J142" s="126"/>
      <c r="K142" s="128"/>
      <c r="L142" s="128"/>
      <c r="M142" s="128"/>
      <c r="N142" s="130"/>
      <c r="O142" s="130"/>
      <c r="P142" s="126"/>
      <c r="Q142" s="126"/>
      <c r="R142" s="126"/>
    </row>
    <row r="143" spans="1:18" s="3" customFormat="1">
      <c r="A143" s="1"/>
      <c r="B143" s="2"/>
      <c r="C143" s="1"/>
      <c r="D143" s="39"/>
      <c r="E143" s="40"/>
      <c r="F143" s="41"/>
      <c r="G143" s="41"/>
      <c r="H143" s="126"/>
      <c r="I143" s="126"/>
      <c r="J143" s="126"/>
      <c r="K143" s="128"/>
      <c r="L143" s="128"/>
      <c r="M143" s="128"/>
      <c r="N143" s="130"/>
      <c r="O143" s="130"/>
      <c r="P143" s="126"/>
      <c r="Q143" s="126"/>
      <c r="R143" s="126"/>
    </row>
    <row r="144" spans="1:18" s="3" customFormat="1">
      <c r="A144" s="1"/>
      <c r="B144" s="2"/>
      <c r="C144" s="1"/>
      <c r="D144" s="39"/>
      <c r="E144" s="40"/>
      <c r="F144" s="41"/>
      <c r="G144" s="41"/>
      <c r="H144" s="126"/>
      <c r="I144" s="126"/>
      <c r="J144" s="126"/>
      <c r="K144" s="128"/>
      <c r="L144" s="128"/>
      <c r="M144" s="128"/>
      <c r="N144" s="130"/>
      <c r="O144" s="130"/>
      <c r="P144" s="126"/>
      <c r="Q144" s="126"/>
      <c r="R144" s="126"/>
    </row>
    <row r="145" spans="1:16122" s="3" customFormat="1">
      <c r="A145" s="1"/>
      <c r="B145" s="2"/>
      <c r="C145" s="1"/>
      <c r="D145" s="39"/>
      <c r="E145" s="40"/>
      <c r="F145" s="41"/>
      <c r="G145" s="41"/>
      <c r="H145" s="126"/>
      <c r="I145" s="126"/>
      <c r="J145" s="126"/>
      <c r="K145" s="128"/>
      <c r="L145" s="128"/>
      <c r="M145" s="128"/>
      <c r="N145" s="130"/>
      <c r="O145" s="130"/>
      <c r="P145" s="126"/>
      <c r="Q145" s="126"/>
      <c r="R145" s="126"/>
    </row>
    <row r="146" spans="1:16122" s="3" customFormat="1">
      <c r="A146" s="1"/>
      <c r="B146" s="2"/>
      <c r="C146" s="1"/>
      <c r="D146" s="39"/>
      <c r="E146" s="40"/>
      <c r="F146" s="41"/>
      <c r="G146" s="41"/>
      <c r="H146" s="126"/>
      <c r="I146" s="126"/>
      <c r="J146" s="126"/>
      <c r="K146" s="128"/>
      <c r="L146" s="128"/>
      <c r="M146" s="128"/>
      <c r="N146" s="130"/>
      <c r="O146" s="130"/>
      <c r="P146" s="126"/>
      <c r="Q146" s="126"/>
      <c r="R146" s="126"/>
    </row>
    <row r="147" spans="1:16122" s="3" customFormat="1">
      <c r="A147" s="1"/>
      <c r="B147" s="2"/>
      <c r="C147" s="1"/>
      <c r="D147" s="39"/>
      <c r="E147" s="40"/>
      <c r="F147" s="41"/>
      <c r="G147" s="41"/>
      <c r="H147" s="126"/>
      <c r="I147" s="126"/>
      <c r="J147" s="126"/>
      <c r="K147" s="128"/>
      <c r="L147" s="128"/>
      <c r="M147" s="128"/>
      <c r="N147" s="130"/>
      <c r="O147" s="130"/>
      <c r="P147" s="126"/>
      <c r="Q147" s="126"/>
      <c r="R147" s="126"/>
    </row>
    <row r="148" spans="1:16122" s="3" customFormat="1">
      <c r="A148" s="1"/>
      <c r="B148" s="2"/>
      <c r="C148" s="1"/>
      <c r="D148" s="39"/>
      <c r="E148" s="40"/>
      <c r="F148" s="41"/>
      <c r="G148" s="41"/>
      <c r="H148" s="126"/>
      <c r="I148" s="126"/>
      <c r="J148" s="126"/>
      <c r="K148" s="128"/>
      <c r="L148" s="128"/>
      <c r="M148" s="128"/>
      <c r="N148" s="130"/>
      <c r="O148" s="130"/>
      <c r="P148" s="126"/>
      <c r="Q148" s="126"/>
      <c r="R148" s="126"/>
    </row>
    <row r="149" spans="1:16122" s="3" customFormat="1">
      <c r="A149" s="1"/>
      <c r="B149" s="2"/>
      <c r="C149" s="1"/>
      <c r="D149" s="39"/>
      <c r="E149" s="40"/>
      <c r="F149" s="41"/>
      <c r="G149" s="41"/>
      <c r="H149" s="126"/>
      <c r="I149" s="126"/>
      <c r="J149" s="126"/>
      <c r="K149" s="128"/>
      <c r="L149" s="128"/>
      <c r="M149" s="128"/>
      <c r="N149" s="130"/>
      <c r="O149" s="130"/>
      <c r="P149" s="126"/>
      <c r="Q149" s="126"/>
      <c r="R149" s="126"/>
    </row>
    <row r="150" spans="1:16122" s="3" customFormat="1">
      <c r="A150" s="1"/>
      <c r="B150" s="2"/>
      <c r="C150" s="1"/>
      <c r="D150" s="39"/>
      <c r="E150" s="40"/>
      <c r="F150" s="41"/>
      <c r="G150" s="41"/>
      <c r="H150" s="126"/>
      <c r="I150" s="126"/>
      <c r="J150" s="126"/>
      <c r="K150" s="128"/>
      <c r="L150" s="128"/>
      <c r="M150" s="128"/>
      <c r="N150" s="130"/>
      <c r="O150" s="130"/>
      <c r="P150" s="126"/>
      <c r="Q150" s="126"/>
      <c r="R150" s="126"/>
    </row>
    <row r="151" spans="1:16122" s="3" customFormat="1">
      <c r="A151" s="1"/>
      <c r="B151" s="2"/>
      <c r="C151" s="1"/>
      <c r="D151" s="39"/>
      <c r="E151" s="40"/>
      <c r="F151" s="41"/>
      <c r="G151" s="41"/>
      <c r="H151" s="126"/>
      <c r="I151" s="126"/>
      <c r="J151" s="126"/>
      <c r="K151" s="128"/>
      <c r="L151" s="128"/>
      <c r="M151" s="128"/>
      <c r="N151" s="130"/>
      <c r="O151" s="130"/>
      <c r="P151" s="126"/>
      <c r="Q151" s="126"/>
      <c r="R151" s="126"/>
    </row>
    <row r="152" spans="1:16122" s="3" customFormat="1">
      <c r="A152" s="1"/>
      <c r="B152" s="2"/>
      <c r="C152" s="1"/>
      <c r="D152" s="39"/>
      <c r="E152" s="40"/>
      <c r="F152" s="41"/>
      <c r="G152" s="41"/>
      <c r="H152" s="126"/>
      <c r="I152" s="126"/>
      <c r="J152" s="126"/>
      <c r="K152" s="128"/>
      <c r="L152" s="128"/>
      <c r="M152" s="128"/>
      <c r="N152" s="130"/>
      <c r="O152" s="130"/>
      <c r="P152" s="126"/>
      <c r="Q152" s="126"/>
      <c r="R152" s="126"/>
    </row>
    <row r="153" spans="1:16122" s="3" customFormat="1">
      <c r="A153" s="1"/>
      <c r="B153" s="2"/>
      <c r="C153" s="1"/>
      <c r="D153" s="39"/>
      <c r="E153" s="40"/>
      <c r="F153" s="41"/>
      <c r="G153" s="41"/>
      <c r="H153" s="126"/>
      <c r="I153" s="126"/>
      <c r="J153" s="126"/>
      <c r="K153" s="128"/>
      <c r="L153" s="128"/>
      <c r="M153" s="128"/>
      <c r="N153" s="130"/>
      <c r="O153" s="130"/>
      <c r="P153" s="126"/>
      <c r="Q153" s="126"/>
      <c r="R153" s="126"/>
    </row>
    <row r="154" spans="1:16122" s="3" customFormat="1">
      <c r="A154" s="1"/>
      <c r="B154" s="2"/>
      <c r="C154" s="1"/>
      <c r="D154" s="39"/>
      <c r="E154" s="40"/>
      <c r="F154" s="41"/>
      <c r="G154" s="41"/>
      <c r="H154" s="126"/>
      <c r="I154" s="126"/>
      <c r="J154" s="126"/>
      <c r="K154" s="128"/>
      <c r="L154" s="128"/>
      <c r="M154" s="128"/>
      <c r="N154" s="130"/>
      <c r="O154" s="130"/>
      <c r="P154" s="126"/>
      <c r="Q154" s="126"/>
      <c r="R154" s="126"/>
    </row>
    <row r="155" spans="1:16122" s="3" customFormat="1">
      <c r="A155" s="1"/>
      <c r="B155" s="2"/>
      <c r="C155" s="1"/>
      <c r="D155" s="39"/>
      <c r="E155" s="40"/>
      <c r="F155" s="41"/>
      <c r="G155" s="41"/>
      <c r="H155" s="126"/>
      <c r="I155" s="126"/>
      <c r="J155" s="126"/>
      <c r="K155" s="128"/>
      <c r="L155" s="128"/>
      <c r="M155" s="128"/>
      <c r="N155" s="130"/>
      <c r="O155" s="130"/>
      <c r="P155" s="126"/>
      <c r="Q155" s="126"/>
      <c r="R155" s="126"/>
    </row>
    <row r="156" spans="1:16122" s="3" customFormat="1">
      <c r="A156" s="1"/>
      <c r="B156" s="2"/>
      <c r="C156" s="1"/>
      <c r="D156" s="39"/>
      <c r="E156" s="40"/>
      <c r="F156" s="41"/>
      <c r="G156" s="41"/>
      <c r="H156" s="126"/>
      <c r="I156" s="126"/>
      <c r="J156" s="126"/>
      <c r="K156" s="128"/>
      <c r="L156" s="128"/>
      <c r="M156" s="128"/>
      <c r="N156" s="130"/>
      <c r="O156" s="130"/>
      <c r="P156" s="126"/>
      <c r="Q156" s="126"/>
      <c r="R156" s="126"/>
    </row>
    <row r="157" spans="1:16122" s="3" customFormat="1">
      <c r="A157" s="1"/>
      <c r="B157" s="2"/>
      <c r="C157" s="1"/>
      <c r="D157" s="39"/>
      <c r="E157" s="40"/>
      <c r="F157" s="41"/>
      <c r="G157" s="41"/>
      <c r="H157" s="126"/>
      <c r="I157" s="126"/>
      <c r="J157" s="126"/>
      <c r="K157" s="128"/>
      <c r="L157" s="128"/>
      <c r="M157" s="128"/>
      <c r="N157" s="130"/>
      <c r="O157" s="130"/>
      <c r="P157" s="126"/>
      <c r="Q157" s="126"/>
      <c r="R157" s="126"/>
    </row>
    <row r="158" spans="1:16122" s="6" customFormat="1">
      <c r="A158" s="1"/>
      <c r="B158" s="2"/>
      <c r="C158" s="2"/>
      <c r="D158" s="5"/>
      <c r="E158" s="7"/>
      <c r="F158" s="8"/>
      <c r="G158" s="8"/>
      <c r="H158" s="119"/>
      <c r="I158" s="119"/>
      <c r="J158" s="119"/>
      <c r="K158" s="121"/>
      <c r="L158" s="121"/>
      <c r="M158" s="121"/>
      <c r="N158" s="123"/>
      <c r="O158" s="123"/>
      <c r="P158" s="126"/>
      <c r="Q158" s="126"/>
      <c r="R158" s="126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  <c r="BPC158" s="4"/>
      <c r="BPD158" s="4"/>
      <c r="BPE158" s="4"/>
      <c r="BPF158" s="4"/>
      <c r="BPG158" s="4"/>
      <c r="BPH158" s="4"/>
      <c r="BPI158" s="4"/>
      <c r="BPJ158" s="4"/>
      <c r="BPK158" s="4"/>
      <c r="BPL158" s="4"/>
      <c r="BPM158" s="4"/>
      <c r="BPN158" s="4"/>
      <c r="BPO158" s="4"/>
      <c r="BPP158" s="4"/>
      <c r="BPQ158" s="4"/>
      <c r="BPR158" s="4"/>
      <c r="BPS158" s="4"/>
      <c r="BPT158" s="4"/>
      <c r="BPU158" s="4"/>
      <c r="BPV158" s="4"/>
      <c r="BPW158" s="4"/>
      <c r="BPX158" s="4"/>
      <c r="BPY158" s="4"/>
      <c r="BPZ158" s="4"/>
      <c r="BQA158" s="4"/>
      <c r="BQB158" s="4"/>
      <c r="BQC158" s="4"/>
      <c r="BQD158" s="4"/>
      <c r="BQE158" s="4"/>
      <c r="BQF158" s="4"/>
      <c r="BQG158" s="4"/>
      <c r="BQH158" s="4"/>
      <c r="BQI158" s="4"/>
      <c r="BQJ158" s="4"/>
      <c r="BQK158" s="4"/>
      <c r="BQL158" s="4"/>
      <c r="BQM158" s="4"/>
      <c r="BQN158" s="4"/>
      <c r="BQO158" s="4"/>
      <c r="BQP158" s="4"/>
      <c r="BQQ158" s="4"/>
      <c r="BQR158" s="4"/>
      <c r="BQS158" s="4"/>
      <c r="BQT158" s="4"/>
      <c r="BQU158" s="4"/>
      <c r="BQV158" s="4"/>
      <c r="BQW158" s="4"/>
      <c r="BQX158" s="4"/>
      <c r="BQY158" s="4"/>
      <c r="BQZ158" s="4"/>
      <c r="BRA158" s="4"/>
      <c r="BRB158" s="4"/>
      <c r="BRC158" s="4"/>
      <c r="BRD158" s="4"/>
      <c r="BRE158" s="4"/>
      <c r="BRF158" s="4"/>
      <c r="BRG158" s="4"/>
      <c r="BRH158" s="4"/>
      <c r="BRI158" s="4"/>
      <c r="BRJ158" s="4"/>
      <c r="BRK158" s="4"/>
      <c r="BRL158" s="4"/>
      <c r="BRM158" s="4"/>
      <c r="BRN158" s="4"/>
      <c r="BRO158" s="4"/>
      <c r="BRP158" s="4"/>
      <c r="BRQ158" s="4"/>
      <c r="BRR158" s="4"/>
      <c r="BRS158" s="4"/>
      <c r="BRT158" s="4"/>
      <c r="BRU158" s="4"/>
      <c r="BRV158" s="4"/>
      <c r="BRW158" s="4"/>
      <c r="BRX158" s="4"/>
      <c r="BRY158" s="4"/>
      <c r="BRZ158" s="4"/>
      <c r="BSA158" s="4"/>
      <c r="BSB158" s="4"/>
      <c r="BSC158" s="4"/>
      <c r="BSD158" s="4"/>
      <c r="BSE158" s="4"/>
      <c r="BSF158" s="4"/>
      <c r="BSG158" s="4"/>
      <c r="BSH158" s="4"/>
      <c r="BSI158" s="4"/>
      <c r="BSJ158" s="4"/>
      <c r="BSK158" s="4"/>
      <c r="BSL158" s="4"/>
      <c r="BSM158" s="4"/>
      <c r="BSN158" s="4"/>
      <c r="BSO158" s="4"/>
      <c r="BSP158" s="4"/>
      <c r="BSQ158" s="4"/>
      <c r="BSR158" s="4"/>
      <c r="BSS158" s="4"/>
      <c r="BST158" s="4"/>
      <c r="BSU158" s="4"/>
      <c r="BSV158" s="4"/>
      <c r="BSW158" s="4"/>
      <c r="BSX158" s="4"/>
      <c r="BSY158" s="4"/>
      <c r="BSZ158" s="4"/>
      <c r="BTA158" s="4"/>
      <c r="BTB158" s="4"/>
      <c r="BTC158" s="4"/>
      <c r="BTD158" s="4"/>
      <c r="BTE158" s="4"/>
      <c r="BTF158" s="4"/>
      <c r="BTG158" s="4"/>
      <c r="BTH158" s="4"/>
      <c r="BTI158" s="4"/>
      <c r="BTJ158" s="4"/>
      <c r="BTK158" s="4"/>
      <c r="BTL158" s="4"/>
      <c r="BTM158" s="4"/>
      <c r="BTN158" s="4"/>
      <c r="BTO158" s="4"/>
      <c r="BTP158" s="4"/>
      <c r="BTQ158" s="4"/>
      <c r="BTR158" s="4"/>
      <c r="BTS158" s="4"/>
      <c r="BTT158" s="4"/>
      <c r="BTU158" s="4"/>
      <c r="BTV158" s="4"/>
      <c r="BTW158" s="4"/>
      <c r="BTX158" s="4"/>
      <c r="BTY158" s="4"/>
      <c r="BTZ158" s="4"/>
      <c r="BUA158" s="4"/>
      <c r="BUB158" s="4"/>
      <c r="BUC158" s="4"/>
      <c r="BUD158" s="4"/>
      <c r="BUE158" s="4"/>
      <c r="BUF158" s="4"/>
      <c r="BUG158" s="4"/>
      <c r="BUH158" s="4"/>
      <c r="BUI158" s="4"/>
      <c r="BUJ158" s="4"/>
      <c r="BUK158" s="4"/>
      <c r="BUL158" s="4"/>
      <c r="BUM158" s="4"/>
      <c r="BUN158" s="4"/>
      <c r="BUO158" s="4"/>
      <c r="BUP158" s="4"/>
      <c r="BUQ158" s="4"/>
      <c r="BUR158" s="4"/>
      <c r="BUS158" s="4"/>
      <c r="BUT158" s="4"/>
      <c r="BUU158" s="4"/>
      <c r="BUV158" s="4"/>
      <c r="BUW158" s="4"/>
      <c r="BUX158" s="4"/>
      <c r="BUY158" s="4"/>
      <c r="BUZ158" s="4"/>
      <c r="BVA158" s="4"/>
      <c r="BVB158" s="4"/>
      <c r="BVC158" s="4"/>
      <c r="BVD158" s="4"/>
      <c r="BVE158" s="4"/>
      <c r="BVF158" s="4"/>
      <c r="BVG158" s="4"/>
      <c r="BVH158" s="4"/>
      <c r="BVI158" s="4"/>
      <c r="BVJ158" s="4"/>
      <c r="BVK158" s="4"/>
      <c r="BVL158" s="4"/>
      <c r="BVM158" s="4"/>
      <c r="BVN158" s="4"/>
      <c r="BVO158" s="4"/>
      <c r="BVP158" s="4"/>
      <c r="BVQ158" s="4"/>
      <c r="BVR158" s="4"/>
      <c r="BVS158" s="4"/>
      <c r="BVT158" s="4"/>
      <c r="BVU158" s="4"/>
      <c r="BVV158" s="4"/>
      <c r="BVW158" s="4"/>
      <c r="BVX158" s="4"/>
      <c r="BVY158" s="4"/>
      <c r="BVZ158" s="4"/>
      <c r="BWA158" s="4"/>
      <c r="BWB158" s="4"/>
      <c r="BWC158" s="4"/>
      <c r="BWD158" s="4"/>
      <c r="BWE158" s="4"/>
      <c r="BWF158" s="4"/>
      <c r="BWG158" s="4"/>
      <c r="BWH158" s="4"/>
      <c r="BWI158" s="4"/>
      <c r="BWJ158" s="4"/>
      <c r="BWK158" s="4"/>
      <c r="BWL158" s="4"/>
      <c r="BWM158" s="4"/>
      <c r="BWN158" s="4"/>
      <c r="BWO158" s="4"/>
      <c r="BWP158" s="4"/>
      <c r="BWQ158" s="4"/>
      <c r="BWR158" s="4"/>
      <c r="BWS158" s="4"/>
      <c r="BWT158" s="4"/>
      <c r="BWU158" s="4"/>
      <c r="BWV158" s="4"/>
      <c r="BWW158" s="4"/>
      <c r="BWX158" s="4"/>
      <c r="BWY158" s="4"/>
      <c r="BWZ158" s="4"/>
      <c r="BXA158" s="4"/>
      <c r="BXB158" s="4"/>
      <c r="BXC158" s="4"/>
      <c r="BXD158" s="4"/>
      <c r="BXE158" s="4"/>
      <c r="BXF158" s="4"/>
      <c r="BXG158" s="4"/>
      <c r="BXH158" s="4"/>
      <c r="BXI158" s="4"/>
      <c r="BXJ158" s="4"/>
      <c r="BXK158" s="4"/>
      <c r="BXL158" s="4"/>
      <c r="BXM158" s="4"/>
      <c r="BXN158" s="4"/>
      <c r="BXO158" s="4"/>
      <c r="BXP158" s="4"/>
      <c r="BXQ158" s="4"/>
      <c r="BXR158" s="4"/>
      <c r="BXS158" s="4"/>
      <c r="BXT158" s="4"/>
      <c r="BXU158" s="4"/>
      <c r="BXV158" s="4"/>
      <c r="BXW158" s="4"/>
      <c r="BXX158" s="4"/>
      <c r="BXY158" s="4"/>
      <c r="BXZ158" s="4"/>
      <c r="BYA158" s="4"/>
      <c r="BYB158" s="4"/>
      <c r="BYC158" s="4"/>
      <c r="BYD158" s="4"/>
      <c r="BYE158" s="4"/>
      <c r="BYF158" s="4"/>
      <c r="BYG158" s="4"/>
      <c r="BYH158" s="4"/>
      <c r="BYI158" s="4"/>
      <c r="BYJ158" s="4"/>
      <c r="BYK158" s="4"/>
      <c r="BYL158" s="4"/>
      <c r="BYM158" s="4"/>
      <c r="BYN158" s="4"/>
      <c r="BYO158" s="4"/>
      <c r="BYP158" s="4"/>
      <c r="BYQ158" s="4"/>
      <c r="BYR158" s="4"/>
      <c r="BYS158" s="4"/>
      <c r="BYT158" s="4"/>
      <c r="BYU158" s="4"/>
      <c r="BYV158" s="4"/>
      <c r="BYW158" s="4"/>
      <c r="BYX158" s="4"/>
      <c r="BYY158" s="4"/>
      <c r="BYZ158" s="4"/>
      <c r="BZA158" s="4"/>
      <c r="BZB158" s="4"/>
      <c r="BZC158" s="4"/>
      <c r="BZD158" s="4"/>
      <c r="BZE158" s="4"/>
      <c r="BZF158" s="4"/>
      <c r="BZG158" s="4"/>
      <c r="BZH158" s="4"/>
      <c r="BZI158" s="4"/>
      <c r="BZJ158" s="4"/>
      <c r="BZK158" s="4"/>
      <c r="BZL158" s="4"/>
      <c r="BZM158" s="4"/>
      <c r="BZN158" s="4"/>
      <c r="BZO158" s="4"/>
      <c r="BZP158" s="4"/>
      <c r="BZQ158" s="4"/>
      <c r="BZR158" s="4"/>
      <c r="BZS158" s="4"/>
      <c r="BZT158" s="4"/>
      <c r="BZU158" s="4"/>
      <c r="BZV158" s="4"/>
      <c r="BZW158" s="4"/>
      <c r="BZX158" s="4"/>
      <c r="BZY158" s="4"/>
      <c r="BZZ158" s="4"/>
      <c r="CAA158" s="4"/>
      <c r="CAB158" s="4"/>
      <c r="CAC158" s="4"/>
      <c r="CAD158" s="4"/>
      <c r="CAE158" s="4"/>
      <c r="CAF158" s="4"/>
      <c r="CAG158" s="4"/>
      <c r="CAH158" s="4"/>
      <c r="CAI158" s="4"/>
      <c r="CAJ158" s="4"/>
      <c r="CAK158" s="4"/>
      <c r="CAL158" s="4"/>
      <c r="CAM158" s="4"/>
      <c r="CAN158" s="4"/>
      <c r="CAO158" s="4"/>
      <c r="CAP158" s="4"/>
      <c r="CAQ158" s="4"/>
      <c r="CAR158" s="4"/>
      <c r="CAS158" s="4"/>
      <c r="CAT158" s="4"/>
      <c r="CAU158" s="4"/>
      <c r="CAV158" s="4"/>
      <c r="CAW158" s="4"/>
      <c r="CAX158" s="4"/>
      <c r="CAY158" s="4"/>
      <c r="CAZ158" s="4"/>
      <c r="CBA158" s="4"/>
      <c r="CBB158" s="4"/>
      <c r="CBC158" s="4"/>
      <c r="CBD158" s="4"/>
      <c r="CBE158" s="4"/>
      <c r="CBF158" s="4"/>
      <c r="CBG158" s="4"/>
      <c r="CBH158" s="4"/>
      <c r="CBI158" s="4"/>
      <c r="CBJ158" s="4"/>
      <c r="CBK158" s="4"/>
      <c r="CBL158" s="4"/>
      <c r="CBM158" s="4"/>
      <c r="CBN158" s="4"/>
      <c r="CBO158" s="4"/>
      <c r="CBP158" s="4"/>
      <c r="CBQ158" s="4"/>
      <c r="CBR158" s="4"/>
      <c r="CBS158" s="4"/>
      <c r="CBT158" s="4"/>
      <c r="CBU158" s="4"/>
      <c r="CBV158" s="4"/>
      <c r="CBW158" s="4"/>
      <c r="CBX158" s="4"/>
      <c r="CBY158" s="4"/>
      <c r="CBZ158" s="4"/>
      <c r="CCA158" s="4"/>
      <c r="CCB158" s="4"/>
      <c r="CCC158" s="4"/>
      <c r="CCD158" s="4"/>
      <c r="CCE158" s="4"/>
      <c r="CCF158" s="4"/>
      <c r="CCG158" s="4"/>
      <c r="CCH158" s="4"/>
      <c r="CCI158" s="4"/>
      <c r="CCJ158" s="4"/>
      <c r="CCK158" s="4"/>
      <c r="CCL158" s="4"/>
      <c r="CCM158" s="4"/>
      <c r="CCN158" s="4"/>
      <c r="CCO158" s="4"/>
      <c r="CCP158" s="4"/>
      <c r="CCQ158" s="4"/>
      <c r="CCR158" s="4"/>
      <c r="CCS158" s="4"/>
      <c r="CCT158" s="4"/>
      <c r="CCU158" s="4"/>
      <c r="CCV158" s="4"/>
      <c r="CCW158" s="4"/>
      <c r="CCX158" s="4"/>
      <c r="CCY158" s="4"/>
      <c r="CCZ158" s="4"/>
      <c r="CDA158" s="4"/>
      <c r="CDB158" s="4"/>
      <c r="CDC158" s="4"/>
      <c r="CDD158" s="4"/>
      <c r="CDE158" s="4"/>
      <c r="CDF158" s="4"/>
      <c r="CDG158" s="4"/>
      <c r="CDH158" s="4"/>
      <c r="CDI158" s="4"/>
      <c r="CDJ158" s="4"/>
      <c r="CDK158" s="4"/>
      <c r="CDL158" s="4"/>
      <c r="CDM158" s="4"/>
      <c r="CDN158" s="4"/>
      <c r="CDO158" s="4"/>
      <c r="CDP158" s="4"/>
      <c r="CDQ158" s="4"/>
      <c r="CDR158" s="4"/>
      <c r="CDS158" s="4"/>
      <c r="CDT158" s="4"/>
      <c r="CDU158" s="4"/>
      <c r="CDV158" s="4"/>
      <c r="CDW158" s="4"/>
      <c r="CDX158" s="4"/>
      <c r="CDY158" s="4"/>
      <c r="CDZ158" s="4"/>
      <c r="CEA158" s="4"/>
      <c r="CEB158" s="4"/>
      <c r="CEC158" s="4"/>
      <c r="CED158" s="4"/>
      <c r="CEE158" s="4"/>
      <c r="CEF158" s="4"/>
      <c r="CEG158" s="4"/>
      <c r="CEH158" s="4"/>
      <c r="CEI158" s="4"/>
      <c r="CEJ158" s="4"/>
      <c r="CEK158" s="4"/>
      <c r="CEL158" s="4"/>
      <c r="CEM158" s="4"/>
      <c r="CEN158" s="4"/>
      <c r="CEO158" s="4"/>
      <c r="CEP158" s="4"/>
      <c r="CEQ158" s="4"/>
      <c r="CER158" s="4"/>
      <c r="CES158" s="4"/>
      <c r="CET158" s="4"/>
      <c r="CEU158" s="4"/>
      <c r="CEV158" s="4"/>
      <c r="CEW158" s="4"/>
      <c r="CEX158" s="4"/>
      <c r="CEY158" s="4"/>
      <c r="CEZ158" s="4"/>
      <c r="CFA158" s="4"/>
      <c r="CFB158" s="4"/>
      <c r="CFC158" s="4"/>
      <c r="CFD158" s="4"/>
      <c r="CFE158" s="4"/>
      <c r="CFF158" s="4"/>
      <c r="CFG158" s="4"/>
      <c r="CFH158" s="4"/>
      <c r="CFI158" s="4"/>
      <c r="CFJ158" s="4"/>
      <c r="CFK158" s="4"/>
      <c r="CFL158" s="4"/>
      <c r="CFM158" s="4"/>
      <c r="CFN158" s="4"/>
      <c r="CFO158" s="4"/>
      <c r="CFP158" s="4"/>
      <c r="CFQ158" s="4"/>
      <c r="CFR158" s="4"/>
      <c r="CFS158" s="4"/>
      <c r="CFT158" s="4"/>
      <c r="CFU158" s="4"/>
      <c r="CFV158" s="4"/>
      <c r="CFW158" s="4"/>
      <c r="CFX158" s="4"/>
      <c r="CFY158" s="4"/>
      <c r="CFZ158" s="4"/>
      <c r="CGA158" s="4"/>
      <c r="CGB158" s="4"/>
      <c r="CGC158" s="4"/>
      <c r="CGD158" s="4"/>
      <c r="CGE158" s="4"/>
      <c r="CGF158" s="4"/>
      <c r="CGG158" s="4"/>
      <c r="CGH158" s="4"/>
      <c r="CGI158" s="4"/>
      <c r="CGJ158" s="4"/>
      <c r="CGK158" s="4"/>
      <c r="CGL158" s="4"/>
      <c r="CGM158" s="4"/>
      <c r="CGN158" s="4"/>
      <c r="CGO158" s="4"/>
      <c r="CGP158" s="4"/>
      <c r="CGQ158" s="4"/>
      <c r="CGR158" s="4"/>
      <c r="CGS158" s="4"/>
      <c r="CGT158" s="4"/>
      <c r="CGU158" s="4"/>
      <c r="CGV158" s="4"/>
      <c r="CGW158" s="4"/>
      <c r="CGX158" s="4"/>
      <c r="CGY158" s="4"/>
      <c r="CGZ158" s="4"/>
      <c r="CHA158" s="4"/>
      <c r="CHB158" s="4"/>
      <c r="CHC158" s="4"/>
      <c r="CHD158" s="4"/>
      <c r="CHE158" s="4"/>
      <c r="CHF158" s="4"/>
      <c r="CHG158" s="4"/>
      <c r="CHH158" s="4"/>
      <c r="CHI158" s="4"/>
      <c r="CHJ158" s="4"/>
      <c r="CHK158" s="4"/>
      <c r="CHL158" s="4"/>
      <c r="CHM158" s="4"/>
      <c r="CHN158" s="4"/>
      <c r="CHO158" s="4"/>
      <c r="CHP158" s="4"/>
      <c r="CHQ158" s="4"/>
      <c r="CHR158" s="4"/>
      <c r="CHS158" s="4"/>
      <c r="CHT158" s="4"/>
      <c r="CHU158" s="4"/>
      <c r="CHV158" s="4"/>
      <c r="CHW158" s="4"/>
      <c r="CHX158" s="4"/>
      <c r="CHY158" s="4"/>
      <c r="CHZ158" s="4"/>
      <c r="CIA158" s="4"/>
      <c r="CIB158" s="4"/>
      <c r="CIC158" s="4"/>
      <c r="CID158" s="4"/>
      <c r="CIE158" s="4"/>
      <c r="CIF158" s="4"/>
      <c r="CIG158" s="4"/>
      <c r="CIH158" s="4"/>
      <c r="CII158" s="4"/>
      <c r="CIJ158" s="4"/>
      <c r="CIK158" s="4"/>
      <c r="CIL158" s="4"/>
      <c r="CIM158" s="4"/>
      <c r="CIN158" s="4"/>
      <c r="CIO158" s="4"/>
      <c r="CIP158" s="4"/>
      <c r="CIQ158" s="4"/>
      <c r="CIR158" s="4"/>
      <c r="CIS158" s="4"/>
      <c r="CIT158" s="4"/>
      <c r="CIU158" s="4"/>
      <c r="CIV158" s="4"/>
      <c r="CIW158" s="4"/>
      <c r="CIX158" s="4"/>
      <c r="CIY158" s="4"/>
      <c r="CIZ158" s="4"/>
      <c r="CJA158" s="4"/>
      <c r="CJB158" s="4"/>
      <c r="CJC158" s="4"/>
      <c r="CJD158" s="4"/>
      <c r="CJE158" s="4"/>
      <c r="CJF158" s="4"/>
      <c r="CJG158" s="4"/>
      <c r="CJH158" s="4"/>
      <c r="CJI158" s="4"/>
      <c r="CJJ158" s="4"/>
      <c r="CJK158" s="4"/>
      <c r="CJL158" s="4"/>
      <c r="CJM158" s="4"/>
      <c r="CJN158" s="4"/>
      <c r="CJO158" s="4"/>
      <c r="CJP158" s="4"/>
      <c r="CJQ158" s="4"/>
      <c r="CJR158" s="4"/>
      <c r="CJS158" s="4"/>
      <c r="CJT158" s="4"/>
      <c r="CJU158" s="4"/>
      <c r="CJV158" s="4"/>
      <c r="CJW158" s="4"/>
      <c r="CJX158" s="4"/>
      <c r="CJY158" s="4"/>
      <c r="CJZ158" s="4"/>
      <c r="CKA158" s="4"/>
      <c r="CKB158" s="4"/>
      <c r="CKC158" s="4"/>
      <c r="CKD158" s="4"/>
      <c r="CKE158" s="4"/>
      <c r="CKF158" s="4"/>
      <c r="CKG158" s="4"/>
      <c r="CKH158" s="4"/>
      <c r="CKI158" s="4"/>
      <c r="CKJ158" s="4"/>
      <c r="CKK158" s="4"/>
      <c r="CKL158" s="4"/>
      <c r="CKM158" s="4"/>
      <c r="CKN158" s="4"/>
      <c r="CKO158" s="4"/>
      <c r="CKP158" s="4"/>
      <c r="CKQ158" s="4"/>
      <c r="CKR158" s="4"/>
      <c r="CKS158" s="4"/>
      <c r="CKT158" s="4"/>
      <c r="CKU158" s="4"/>
      <c r="CKV158" s="4"/>
      <c r="CKW158" s="4"/>
      <c r="CKX158" s="4"/>
      <c r="CKY158" s="4"/>
      <c r="CKZ158" s="4"/>
      <c r="CLA158" s="4"/>
      <c r="CLB158" s="4"/>
      <c r="CLC158" s="4"/>
      <c r="CLD158" s="4"/>
      <c r="CLE158" s="4"/>
      <c r="CLF158" s="4"/>
      <c r="CLG158" s="4"/>
      <c r="CLH158" s="4"/>
      <c r="CLI158" s="4"/>
      <c r="CLJ158" s="4"/>
      <c r="CLK158" s="4"/>
      <c r="CLL158" s="4"/>
      <c r="CLM158" s="4"/>
      <c r="CLN158" s="4"/>
      <c r="CLO158" s="4"/>
      <c r="CLP158" s="4"/>
      <c r="CLQ158" s="4"/>
      <c r="CLR158" s="4"/>
      <c r="CLS158" s="4"/>
      <c r="CLT158" s="4"/>
      <c r="CLU158" s="4"/>
      <c r="CLV158" s="4"/>
      <c r="CLW158" s="4"/>
      <c r="CLX158" s="4"/>
      <c r="CLY158" s="4"/>
      <c r="CLZ158" s="4"/>
      <c r="CMA158" s="4"/>
      <c r="CMB158" s="4"/>
      <c r="CMC158" s="4"/>
      <c r="CMD158" s="4"/>
      <c r="CME158" s="4"/>
      <c r="CMF158" s="4"/>
      <c r="CMG158" s="4"/>
      <c r="CMH158" s="4"/>
      <c r="CMI158" s="4"/>
      <c r="CMJ158" s="4"/>
      <c r="CMK158" s="4"/>
      <c r="CML158" s="4"/>
      <c r="CMM158" s="4"/>
      <c r="CMN158" s="4"/>
      <c r="CMO158" s="4"/>
      <c r="CMP158" s="4"/>
      <c r="CMQ158" s="4"/>
      <c r="CMR158" s="4"/>
      <c r="CMS158" s="4"/>
      <c r="CMT158" s="4"/>
      <c r="CMU158" s="4"/>
      <c r="CMV158" s="4"/>
      <c r="CMW158" s="4"/>
      <c r="CMX158" s="4"/>
      <c r="CMY158" s="4"/>
      <c r="CMZ158" s="4"/>
      <c r="CNA158" s="4"/>
      <c r="CNB158" s="4"/>
      <c r="CNC158" s="4"/>
      <c r="CND158" s="4"/>
      <c r="CNE158" s="4"/>
      <c r="CNF158" s="4"/>
      <c r="CNG158" s="4"/>
      <c r="CNH158" s="4"/>
      <c r="CNI158" s="4"/>
      <c r="CNJ158" s="4"/>
      <c r="CNK158" s="4"/>
      <c r="CNL158" s="4"/>
      <c r="CNM158" s="4"/>
      <c r="CNN158" s="4"/>
      <c r="CNO158" s="4"/>
      <c r="CNP158" s="4"/>
      <c r="CNQ158" s="4"/>
      <c r="CNR158" s="4"/>
      <c r="CNS158" s="4"/>
      <c r="CNT158" s="4"/>
      <c r="CNU158" s="4"/>
      <c r="CNV158" s="4"/>
      <c r="CNW158" s="4"/>
      <c r="CNX158" s="4"/>
      <c r="CNY158" s="4"/>
      <c r="CNZ158" s="4"/>
      <c r="COA158" s="4"/>
      <c r="COB158" s="4"/>
      <c r="COC158" s="4"/>
      <c r="COD158" s="4"/>
      <c r="COE158" s="4"/>
      <c r="COF158" s="4"/>
      <c r="COG158" s="4"/>
      <c r="COH158" s="4"/>
      <c r="COI158" s="4"/>
      <c r="COJ158" s="4"/>
      <c r="COK158" s="4"/>
      <c r="COL158" s="4"/>
      <c r="COM158" s="4"/>
      <c r="CON158" s="4"/>
      <c r="COO158" s="4"/>
      <c r="COP158" s="4"/>
      <c r="COQ158" s="4"/>
      <c r="COR158" s="4"/>
      <c r="COS158" s="4"/>
      <c r="COT158" s="4"/>
      <c r="COU158" s="4"/>
      <c r="COV158" s="4"/>
      <c r="COW158" s="4"/>
      <c r="COX158" s="4"/>
      <c r="COY158" s="4"/>
      <c r="COZ158" s="4"/>
      <c r="CPA158" s="4"/>
      <c r="CPB158" s="4"/>
      <c r="CPC158" s="4"/>
      <c r="CPD158" s="4"/>
      <c r="CPE158" s="4"/>
      <c r="CPF158" s="4"/>
      <c r="CPG158" s="4"/>
      <c r="CPH158" s="4"/>
      <c r="CPI158" s="4"/>
      <c r="CPJ158" s="4"/>
      <c r="CPK158" s="4"/>
      <c r="CPL158" s="4"/>
      <c r="CPM158" s="4"/>
      <c r="CPN158" s="4"/>
      <c r="CPO158" s="4"/>
      <c r="CPP158" s="4"/>
      <c r="CPQ158" s="4"/>
      <c r="CPR158" s="4"/>
      <c r="CPS158" s="4"/>
      <c r="CPT158" s="4"/>
      <c r="CPU158" s="4"/>
      <c r="CPV158" s="4"/>
      <c r="CPW158" s="4"/>
      <c r="CPX158" s="4"/>
      <c r="CPY158" s="4"/>
      <c r="CPZ158" s="4"/>
      <c r="CQA158" s="4"/>
      <c r="CQB158" s="4"/>
      <c r="CQC158" s="4"/>
      <c r="CQD158" s="4"/>
      <c r="CQE158" s="4"/>
      <c r="CQF158" s="4"/>
      <c r="CQG158" s="4"/>
      <c r="CQH158" s="4"/>
      <c r="CQI158" s="4"/>
      <c r="CQJ158" s="4"/>
      <c r="CQK158" s="4"/>
      <c r="CQL158" s="4"/>
      <c r="CQM158" s="4"/>
      <c r="CQN158" s="4"/>
      <c r="CQO158" s="4"/>
      <c r="CQP158" s="4"/>
      <c r="CQQ158" s="4"/>
      <c r="CQR158" s="4"/>
      <c r="CQS158" s="4"/>
      <c r="CQT158" s="4"/>
      <c r="CQU158" s="4"/>
      <c r="CQV158" s="4"/>
      <c r="CQW158" s="4"/>
      <c r="CQX158" s="4"/>
      <c r="CQY158" s="4"/>
      <c r="CQZ158" s="4"/>
      <c r="CRA158" s="4"/>
      <c r="CRB158" s="4"/>
      <c r="CRC158" s="4"/>
      <c r="CRD158" s="4"/>
      <c r="CRE158" s="4"/>
      <c r="CRF158" s="4"/>
      <c r="CRG158" s="4"/>
      <c r="CRH158" s="4"/>
      <c r="CRI158" s="4"/>
      <c r="CRJ158" s="4"/>
      <c r="CRK158" s="4"/>
      <c r="CRL158" s="4"/>
      <c r="CRM158" s="4"/>
      <c r="CRN158" s="4"/>
      <c r="CRO158" s="4"/>
      <c r="CRP158" s="4"/>
      <c r="CRQ158" s="4"/>
      <c r="CRR158" s="4"/>
      <c r="CRS158" s="4"/>
      <c r="CRT158" s="4"/>
      <c r="CRU158" s="4"/>
      <c r="CRV158" s="4"/>
      <c r="CRW158" s="4"/>
      <c r="CRX158" s="4"/>
      <c r="CRY158" s="4"/>
      <c r="CRZ158" s="4"/>
      <c r="CSA158" s="4"/>
      <c r="CSB158" s="4"/>
      <c r="CSC158" s="4"/>
      <c r="CSD158" s="4"/>
      <c r="CSE158" s="4"/>
      <c r="CSF158" s="4"/>
      <c r="CSG158" s="4"/>
      <c r="CSH158" s="4"/>
      <c r="CSI158" s="4"/>
      <c r="CSJ158" s="4"/>
      <c r="CSK158" s="4"/>
      <c r="CSL158" s="4"/>
      <c r="CSM158" s="4"/>
      <c r="CSN158" s="4"/>
      <c r="CSO158" s="4"/>
      <c r="CSP158" s="4"/>
      <c r="CSQ158" s="4"/>
      <c r="CSR158" s="4"/>
      <c r="CSS158" s="4"/>
      <c r="CST158" s="4"/>
      <c r="CSU158" s="4"/>
      <c r="CSV158" s="4"/>
      <c r="CSW158" s="4"/>
      <c r="CSX158" s="4"/>
      <c r="CSY158" s="4"/>
      <c r="CSZ158" s="4"/>
      <c r="CTA158" s="4"/>
      <c r="CTB158" s="4"/>
      <c r="CTC158" s="4"/>
      <c r="CTD158" s="4"/>
      <c r="CTE158" s="4"/>
      <c r="CTF158" s="4"/>
      <c r="CTG158" s="4"/>
      <c r="CTH158" s="4"/>
      <c r="CTI158" s="4"/>
      <c r="CTJ158" s="4"/>
      <c r="CTK158" s="4"/>
      <c r="CTL158" s="4"/>
      <c r="CTM158" s="4"/>
      <c r="CTN158" s="4"/>
      <c r="CTO158" s="4"/>
      <c r="CTP158" s="4"/>
      <c r="CTQ158" s="4"/>
      <c r="CTR158" s="4"/>
      <c r="CTS158" s="4"/>
      <c r="CTT158" s="4"/>
      <c r="CTU158" s="4"/>
      <c r="CTV158" s="4"/>
      <c r="CTW158" s="4"/>
      <c r="CTX158" s="4"/>
      <c r="CTY158" s="4"/>
      <c r="CTZ158" s="4"/>
      <c r="CUA158" s="4"/>
      <c r="CUB158" s="4"/>
      <c r="CUC158" s="4"/>
      <c r="CUD158" s="4"/>
      <c r="CUE158" s="4"/>
      <c r="CUF158" s="4"/>
      <c r="CUG158" s="4"/>
      <c r="CUH158" s="4"/>
      <c r="CUI158" s="4"/>
      <c r="CUJ158" s="4"/>
      <c r="CUK158" s="4"/>
      <c r="CUL158" s="4"/>
      <c r="CUM158" s="4"/>
      <c r="CUN158" s="4"/>
      <c r="CUO158" s="4"/>
      <c r="CUP158" s="4"/>
      <c r="CUQ158" s="4"/>
      <c r="CUR158" s="4"/>
      <c r="CUS158" s="4"/>
      <c r="CUT158" s="4"/>
      <c r="CUU158" s="4"/>
      <c r="CUV158" s="4"/>
      <c r="CUW158" s="4"/>
      <c r="CUX158" s="4"/>
      <c r="CUY158" s="4"/>
      <c r="CUZ158" s="4"/>
      <c r="CVA158" s="4"/>
      <c r="CVB158" s="4"/>
      <c r="CVC158" s="4"/>
      <c r="CVD158" s="4"/>
      <c r="CVE158" s="4"/>
      <c r="CVF158" s="4"/>
      <c r="CVG158" s="4"/>
      <c r="CVH158" s="4"/>
      <c r="CVI158" s="4"/>
      <c r="CVJ158" s="4"/>
      <c r="CVK158" s="4"/>
      <c r="CVL158" s="4"/>
      <c r="CVM158" s="4"/>
      <c r="CVN158" s="4"/>
      <c r="CVO158" s="4"/>
      <c r="CVP158" s="4"/>
      <c r="CVQ158" s="4"/>
      <c r="CVR158" s="4"/>
      <c r="CVS158" s="4"/>
      <c r="CVT158" s="4"/>
      <c r="CVU158" s="4"/>
      <c r="CVV158" s="4"/>
      <c r="CVW158" s="4"/>
      <c r="CVX158" s="4"/>
      <c r="CVY158" s="4"/>
      <c r="CVZ158" s="4"/>
      <c r="CWA158" s="4"/>
      <c r="CWB158" s="4"/>
      <c r="CWC158" s="4"/>
      <c r="CWD158" s="4"/>
      <c r="CWE158" s="4"/>
      <c r="CWF158" s="4"/>
      <c r="CWG158" s="4"/>
      <c r="CWH158" s="4"/>
      <c r="CWI158" s="4"/>
      <c r="CWJ158" s="4"/>
      <c r="CWK158" s="4"/>
      <c r="CWL158" s="4"/>
      <c r="CWM158" s="4"/>
      <c r="CWN158" s="4"/>
      <c r="CWO158" s="4"/>
      <c r="CWP158" s="4"/>
      <c r="CWQ158" s="4"/>
      <c r="CWR158" s="4"/>
      <c r="CWS158" s="4"/>
      <c r="CWT158" s="4"/>
      <c r="CWU158" s="4"/>
      <c r="CWV158" s="4"/>
      <c r="CWW158" s="4"/>
      <c r="CWX158" s="4"/>
      <c r="CWY158" s="4"/>
      <c r="CWZ158" s="4"/>
      <c r="CXA158" s="4"/>
      <c r="CXB158" s="4"/>
      <c r="CXC158" s="4"/>
      <c r="CXD158" s="4"/>
      <c r="CXE158" s="4"/>
      <c r="CXF158" s="4"/>
      <c r="CXG158" s="4"/>
      <c r="CXH158" s="4"/>
      <c r="CXI158" s="4"/>
      <c r="CXJ158" s="4"/>
      <c r="CXK158" s="4"/>
      <c r="CXL158" s="4"/>
      <c r="CXM158" s="4"/>
      <c r="CXN158" s="4"/>
      <c r="CXO158" s="4"/>
      <c r="CXP158" s="4"/>
      <c r="CXQ158" s="4"/>
      <c r="CXR158" s="4"/>
      <c r="CXS158" s="4"/>
      <c r="CXT158" s="4"/>
      <c r="CXU158" s="4"/>
      <c r="CXV158" s="4"/>
      <c r="CXW158" s="4"/>
      <c r="CXX158" s="4"/>
      <c r="CXY158" s="4"/>
      <c r="CXZ158" s="4"/>
      <c r="CYA158" s="4"/>
      <c r="CYB158" s="4"/>
      <c r="CYC158" s="4"/>
      <c r="CYD158" s="4"/>
      <c r="CYE158" s="4"/>
      <c r="CYF158" s="4"/>
      <c r="CYG158" s="4"/>
      <c r="CYH158" s="4"/>
      <c r="CYI158" s="4"/>
      <c r="CYJ158" s="4"/>
      <c r="CYK158" s="4"/>
      <c r="CYL158" s="4"/>
      <c r="CYM158" s="4"/>
      <c r="CYN158" s="4"/>
      <c r="CYO158" s="4"/>
      <c r="CYP158" s="4"/>
      <c r="CYQ158" s="4"/>
      <c r="CYR158" s="4"/>
      <c r="CYS158" s="4"/>
      <c r="CYT158" s="4"/>
      <c r="CYU158" s="4"/>
      <c r="CYV158" s="4"/>
      <c r="CYW158" s="4"/>
      <c r="CYX158" s="4"/>
      <c r="CYY158" s="4"/>
      <c r="CYZ158" s="4"/>
      <c r="CZA158" s="4"/>
      <c r="CZB158" s="4"/>
      <c r="CZC158" s="4"/>
      <c r="CZD158" s="4"/>
      <c r="CZE158" s="4"/>
      <c r="CZF158" s="4"/>
      <c r="CZG158" s="4"/>
      <c r="CZH158" s="4"/>
      <c r="CZI158" s="4"/>
      <c r="CZJ158" s="4"/>
      <c r="CZK158" s="4"/>
      <c r="CZL158" s="4"/>
      <c r="CZM158" s="4"/>
      <c r="CZN158" s="4"/>
      <c r="CZO158" s="4"/>
      <c r="CZP158" s="4"/>
      <c r="CZQ158" s="4"/>
      <c r="CZR158" s="4"/>
      <c r="CZS158" s="4"/>
      <c r="CZT158" s="4"/>
      <c r="CZU158" s="4"/>
      <c r="CZV158" s="4"/>
      <c r="CZW158" s="4"/>
      <c r="CZX158" s="4"/>
      <c r="CZY158" s="4"/>
      <c r="CZZ158" s="4"/>
      <c r="DAA158" s="4"/>
      <c r="DAB158" s="4"/>
      <c r="DAC158" s="4"/>
      <c r="DAD158" s="4"/>
      <c r="DAE158" s="4"/>
      <c r="DAF158" s="4"/>
      <c r="DAG158" s="4"/>
      <c r="DAH158" s="4"/>
      <c r="DAI158" s="4"/>
      <c r="DAJ158" s="4"/>
      <c r="DAK158" s="4"/>
      <c r="DAL158" s="4"/>
      <c r="DAM158" s="4"/>
      <c r="DAN158" s="4"/>
      <c r="DAO158" s="4"/>
      <c r="DAP158" s="4"/>
      <c r="DAQ158" s="4"/>
      <c r="DAR158" s="4"/>
      <c r="DAS158" s="4"/>
      <c r="DAT158" s="4"/>
      <c r="DAU158" s="4"/>
      <c r="DAV158" s="4"/>
      <c r="DAW158" s="4"/>
      <c r="DAX158" s="4"/>
      <c r="DAY158" s="4"/>
      <c r="DAZ158" s="4"/>
      <c r="DBA158" s="4"/>
      <c r="DBB158" s="4"/>
      <c r="DBC158" s="4"/>
      <c r="DBD158" s="4"/>
      <c r="DBE158" s="4"/>
      <c r="DBF158" s="4"/>
      <c r="DBG158" s="4"/>
      <c r="DBH158" s="4"/>
      <c r="DBI158" s="4"/>
      <c r="DBJ158" s="4"/>
      <c r="DBK158" s="4"/>
      <c r="DBL158" s="4"/>
      <c r="DBM158" s="4"/>
      <c r="DBN158" s="4"/>
      <c r="DBO158" s="4"/>
      <c r="DBP158" s="4"/>
      <c r="DBQ158" s="4"/>
      <c r="DBR158" s="4"/>
      <c r="DBS158" s="4"/>
      <c r="DBT158" s="4"/>
      <c r="DBU158" s="4"/>
      <c r="DBV158" s="4"/>
      <c r="DBW158" s="4"/>
      <c r="DBX158" s="4"/>
      <c r="DBY158" s="4"/>
      <c r="DBZ158" s="4"/>
      <c r="DCA158" s="4"/>
      <c r="DCB158" s="4"/>
      <c r="DCC158" s="4"/>
      <c r="DCD158" s="4"/>
      <c r="DCE158" s="4"/>
      <c r="DCF158" s="4"/>
      <c r="DCG158" s="4"/>
      <c r="DCH158" s="4"/>
      <c r="DCI158" s="4"/>
      <c r="DCJ158" s="4"/>
      <c r="DCK158" s="4"/>
      <c r="DCL158" s="4"/>
      <c r="DCM158" s="4"/>
      <c r="DCN158" s="4"/>
      <c r="DCO158" s="4"/>
      <c r="DCP158" s="4"/>
      <c r="DCQ158" s="4"/>
      <c r="DCR158" s="4"/>
      <c r="DCS158" s="4"/>
      <c r="DCT158" s="4"/>
      <c r="DCU158" s="4"/>
      <c r="DCV158" s="4"/>
      <c r="DCW158" s="4"/>
      <c r="DCX158" s="4"/>
      <c r="DCY158" s="4"/>
      <c r="DCZ158" s="4"/>
      <c r="DDA158" s="4"/>
      <c r="DDB158" s="4"/>
      <c r="DDC158" s="4"/>
      <c r="DDD158" s="4"/>
      <c r="DDE158" s="4"/>
      <c r="DDF158" s="4"/>
      <c r="DDG158" s="4"/>
      <c r="DDH158" s="4"/>
      <c r="DDI158" s="4"/>
      <c r="DDJ158" s="4"/>
      <c r="DDK158" s="4"/>
      <c r="DDL158" s="4"/>
      <c r="DDM158" s="4"/>
      <c r="DDN158" s="4"/>
      <c r="DDO158" s="4"/>
      <c r="DDP158" s="4"/>
      <c r="DDQ158" s="4"/>
      <c r="DDR158" s="4"/>
      <c r="DDS158" s="4"/>
      <c r="DDT158" s="4"/>
      <c r="DDU158" s="4"/>
      <c r="DDV158" s="4"/>
      <c r="DDW158" s="4"/>
      <c r="DDX158" s="4"/>
      <c r="DDY158" s="4"/>
      <c r="DDZ158" s="4"/>
      <c r="DEA158" s="4"/>
      <c r="DEB158" s="4"/>
      <c r="DEC158" s="4"/>
      <c r="DED158" s="4"/>
      <c r="DEE158" s="4"/>
      <c r="DEF158" s="4"/>
      <c r="DEG158" s="4"/>
      <c r="DEH158" s="4"/>
      <c r="DEI158" s="4"/>
      <c r="DEJ158" s="4"/>
      <c r="DEK158" s="4"/>
      <c r="DEL158" s="4"/>
      <c r="DEM158" s="4"/>
      <c r="DEN158" s="4"/>
      <c r="DEO158" s="4"/>
      <c r="DEP158" s="4"/>
      <c r="DEQ158" s="4"/>
      <c r="DER158" s="4"/>
      <c r="DES158" s="4"/>
      <c r="DET158" s="4"/>
      <c r="DEU158" s="4"/>
      <c r="DEV158" s="4"/>
      <c r="DEW158" s="4"/>
      <c r="DEX158" s="4"/>
      <c r="DEY158" s="4"/>
      <c r="DEZ158" s="4"/>
      <c r="DFA158" s="4"/>
      <c r="DFB158" s="4"/>
      <c r="DFC158" s="4"/>
      <c r="DFD158" s="4"/>
      <c r="DFE158" s="4"/>
      <c r="DFF158" s="4"/>
      <c r="DFG158" s="4"/>
      <c r="DFH158" s="4"/>
      <c r="DFI158" s="4"/>
      <c r="DFJ158" s="4"/>
      <c r="DFK158" s="4"/>
      <c r="DFL158" s="4"/>
      <c r="DFM158" s="4"/>
      <c r="DFN158" s="4"/>
      <c r="DFO158" s="4"/>
      <c r="DFP158" s="4"/>
      <c r="DFQ158" s="4"/>
      <c r="DFR158" s="4"/>
      <c r="DFS158" s="4"/>
      <c r="DFT158" s="4"/>
      <c r="DFU158" s="4"/>
      <c r="DFV158" s="4"/>
      <c r="DFW158" s="4"/>
      <c r="DFX158" s="4"/>
      <c r="DFY158" s="4"/>
      <c r="DFZ158" s="4"/>
      <c r="DGA158" s="4"/>
      <c r="DGB158" s="4"/>
      <c r="DGC158" s="4"/>
      <c r="DGD158" s="4"/>
      <c r="DGE158" s="4"/>
      <c r="DGF158" s="4"/>
      <c r="DGG158" s="4"/>
      <c r="DGH158" s="4"/>
      <c r="DGI158" s="4"/>
      <c r="DGJ158" s="4"/>
      <c r="DGK158" s="4"/>
      <c r="DGL158" s="4"/>
      <c r="DGM158" s="4"/>
      <c r="DGN158" s="4"/>
      <c r="DGO158" s="4"/>
      <c r="DGP158" s="4"/>
      <c r="DGQ158" s="4"/>
      <c r="DGR158" s="4"/>
      <c r="DGS158" s="4"/>
      <c r="DGT158" s="4"/>
      <c r="DGU158" s="4"/>
      <c r="DGV158" s="4"/>
      <c r="DGW158" s="4"/>
      <c r="DGX158" s="4"/>
      <c r="DGY158" s="4"/>
      <c r="DGZ158" s="4"/>
      <c r="DHA158" s="4"/>
      <c r="DHB158" s="4"/>
      <c r="DHC158" s="4"/>
      <c r="DHD158" s="4"/>
      <c r="DHE158" s="4"/>
      <c r="DHF158" s="4"/>
      <c r="DHG158" s="4"/>
      <c r="DHH158" s="4"/>
      <c r="DHI158" s="4"/>
      <c r="DHJ158" s="4"/>
      <c r="DHK158" s="4"/>
      <c r="DHL158" s="4"/>
      <c r="DHM158" s="4"/>
      <c r="DHN158" s="4"/>
      <c r="DHO158" s="4"/>
      <c r="DHP158" s="4"/>
      <c r="DHQ158" s="4"/>
      <c r="DHR158" s="4"/>
      <c r="DHS158" s="4"/>
      <c r="DHT158" s="4"/>
      <c r="DHU158" s="4"/>
      <c r="DHV158" s="4"/>
      <c r="DHW158" s="4"/>
      <c r="DHX158" s="4"/>
      <c r="DHY158" s="4"/>
      <c r="DHZ158" s="4"/>
      <c r="DIA158" s="4"/>
      <c r="DIB158" s="4"/>
      <c r="DIC158" s="4"/>
      <c r="DID158" s="4"/>
      <c r="DIE158" s="4"/>
      <c r="DIF158" s="4"/>
      <c r="DIG158" s="4"/>
      <c r="DIH158" s="4"/>
      <c r="DII158" s="4"/>
      <c r="DIJ158" s="4"/>
      <c r="DIK158" s="4"/>
      <c r="DIL158" s="4"/>
      <c r="DIM158" s="4"/>
      <c r="DIN158" s="4"/>
      <c r="DIO158" s="4"/>
      <c r="DIP158" s="4"/>
      <c r="DIQ158" s="4"/>
      <c r="DIR158" s="4"/>
      <c r="DIS158" s="4"/>
      <c r="DIT158" s="4"/>
      <c r="DIU158" s="4"/>
      <c r="DIV158" s="4"/>
      <c r="DIW158" s="4"/>
      <c r="DIX158" s="4"/>
      <c r="DIY158" s="4"/>
      <c r="DIZ158" s="4"/>
      <c r="DJA158" s="4"/>
      <c r="DJB158" s="4"/>
      <c r="DJC158" s="4"/>
      <c r="DJD158" s="4"/>
      <c r="DJE158" s="4"/>
      <c r="DJF158" s="4"/>
      <c r="DJG158" s="4"/>
      <c r="DJH158" s="4"/>
      <c r="DJI158" s="4"/>
      <c r="DJJ158" s="4"/>
      <c r="DJK158" s="4"/>
      <c r="DJL158" s="4"/>
      <c r="DJM158" s="4"/>
      <c r="DJN158" s="4"/>
      <c r="DJO158" s="4"/>
      <c r="DJP158" s="4"/>
      <c r="DJQ158" s="4"/>
      <c r="DJR158" s="4"/>
      <c r="DJS158" s="4"/>
      <c r="DJT158" s="4"/>
      <c r="DJU158" s="4"/>
      <c r="DJV158" s="4"/>
      <c r="DJW158" s="4"/>
      <c r="DJX158" s="4"/>
      <c r="DJY158" s="4"/>
      <c r="DJZ158" s="4"/>
      <c r="DKA158" s="4"/>
      <c r="DKB158" s="4"/>
      <c r="DKC158" s="4"/>
      <c r="DKD158" s="4"/>
      <c r="DKE158" s="4"/>
      <c r="DKF158" s="4"/>
      <c r="DKG158" s="4"/>
      <c r="DKH158" s="4"/>
      <c r="DKI158" s="4"/>
      <c r="DKJ158" s="4"/>
      <c r="DKK158" s="4"/>
      <c r="DKL158" s="4"/>
      <c r="DKM158" s="4"/>
      <c r="DKN158" s="4"/>
      <c r="DKO158" s="4"/>
      <c r="DKP158" s="4"/>
      <c r="DKQ158" s="4"/>
      <c r="DKR158" s="4"/>
      <c r="DKS158" s="4"/>
      <c r="DKT158" s="4"/>
      <c r="DKU158" s="4"/>
      <c r="DKV158" s="4"/>
      <c r="DKW158" s="4"/>
      <c r="DKX158" s="4"/>
      <c r="DKY158" s="4"/>
      <c r="DKZ158" s="4"/>
      <c r="DLA158" s="4"/>
      <c r="DLB158" s="4"/>
      <c r="DLC158" s="4"/>
      <c r="DLD158" s="4"/>
      <c r="DLE158" s="4"/>
      <c r="DLF158" s="4"/>
      <c r="DLG158" s="4"/>
      <c r="DLH158" s="4"/>
      <c r="DLI158" s="4"/>
      <c r="DLJ158" s="4"/>
      <c r="DLK158" s="4"/>
      <c r="DLL158" s="4"/>
      <c r="DLM158" s="4"/>
      <c r="DLN158" s="4"/>
      <c r="DLO158" s="4"/>
      <c r="DLP158" s="4"/>
      <c r="DLQ158" s="4"/>
      <c r="DLR158" s="4"/>
      <c r="DLS158" s="4"/>
      <c r="DLT158" s="4"/>
      <c r="DLU158" s="4"/>
      <c r="DLV158" s="4"/>
      <c r="DLW158" s="4"/>
      <c r="DLX158" s="4"/>
      <c r="DLY158" s="4"/>
      <c r="DLZ158" s="4"/>
      <c r="DMA158" s="4"/>
      <c r="DMB158" s="4"/>
      <c r="DMC158" s="4"/>
      <c r="DMD158" s="4"/>
      <c r="DME158" s="4"/>
      <c r="DMF158" s="4"/>
      <c r="DMG158" s="4"/>
      <c r="DMH158" s="4"/>
      <c r="DMI158" s="4"/>
      <c r="DMJ158" s="4"/>
      <c r="DMK158" s="4"/>
      <c r="DML158" s="4"/>
      <c r="DMM158" s="4"/>
      <c r="DMN158" s="4"/>
      <c r="DMO158" s="4"/>
      <c r="DMP158" s="4"/>
      <c r="DMQ158" s="4"/>
      <c r="DMR158" s="4"/>
      <c r="DMS158" s="4"/>
      <c r="DMT158" s="4"/>
      <c r="DMU158" s="4"/>
      <c r="DMV158" s="4"/>
      <c r="DMW158" s="4"/>
      <c r="DMX158" s="4"/>
      <c r="DMY158" s="4"/>
      <c r="DMZ158" s="4"/>
      <c r="DNA158" s="4"/>
      <c r="DNB158" s="4"/>
      <c r="DNC158" s="4"/>
      <c r="DND158" s="4"/>
      <c r="DNE158" s="4"/>
      <c r="DNF158" s="4"/>
      <c r="DNG158" s="4"/>
      <c r="DNH158" s="4"/>
      <c r="DNI158" s="4"/>
      <c r="DNJ158" s="4"/>
      <c r="DNK158" s="4"/>
      <c r="DNL158" s="4"/>
      <c r="DNM158" s="4"/>
      <c r="DNN158" s="4"/>
      <c r="DNO158" s="4"/>
      <c r="DNP158" s="4"/>
      <c r="DNQ158" s="4"/>
      <c r="DNR158" s="4"/>
      <c r="DNS158" s="4"/>
      <c r="DNT158" s="4"/>
      <c r="DNU158" s="4"/>
      <c r="DNV158" s="4"/>
      <c r="DNW158" s="4"/>
      <c r="DNX158" s="4"/>
      <c r="DNY158" s="4"/>
      <c r="DNZ158" s="4"/>
      <c r="DOA158" s="4"/>
      <c r="DOB158" s="4"/>
      <c r="DOC158" s="4"/>
      <c r="DOD158" s="4"/>
      <c r="DOE158" s="4"/>
      <c r="DOF158" s="4"/>
      <c r="DOG158" s="4"/>
      <c r="DOH158" s="4"/>
      <c r="DOI158" s="4"/>
      <c r="DOJ158" s="4"/>
      <c r="DOK158" s="4"/>
      <c r="DOL158" s="4"/>
      <c r="DOM158" s="4"/>
      <c r="DON158" s="4"/>
      <c r="DOO158" s="4"/>
      <c r="DOP158" s="4"/>
      <c r="DOQ158" s="4"/>
      <c r="DOR158" s="4"/>
      <c r="DOS158" s="4"/>
      <c r="DOT158" s="4"/>
      <c r="DOU158" s="4"/>
      <c r="DOV158" s="4"/>
      <c r="DOW158" s="4"/>
      <c r="DOX158" s="4"/>
      <c r="DOY158" s="4"/>
      <c r="DOZ158" s="4"/>
      <c r="DPA158" s="4"/>
      <c r="DPB158" s="4"/>
      <c r="DPC158" s="4"/>
      <c r="DPD158" s="4"/>
      <c r="DPE158" s="4"/>
      <c r="DPF158" s="4"/>
      <c r="DPG158" s="4"/>
      <c r="DPH158" s="4"/>
      <c r="DPI158" s="4"/>
      <c r="DPJ158" s="4"/>
      <c r="DPK158" s="4"/>
      <c r="DPL158" s="4"/>
      <c r="DPM158" s="4"/>
      <c r="DPN158" s="4"/>
      <c r="DPO158" s="4"/>
      <c r="DPP158" s="4"/>
      <c r="DPQ158" s="4"/>
      <c r="DPR158" s="4"/>
      <c r="DPS158" s="4"/>
      <c r="DPT158" s="4"/>
      <c r="DPU158" s="4"/>
      <c r="DPV158" s="4"/>
      <c r="DPW158" s="4"/>
      <c r="DPX158" s="4"/>
      <c r="DPY158" s="4"/>
      <c r="DPZ158" s="4"/>
      <c r="DQA158" s="4"/>
      <c r="DQB158" s="4"/>
      <c r="DQC158" s="4"/>
      <c r="DQD158" s="4"/>
      <c r="DQE158" s="4"/>
      <c r="DQF158" s="4"/>
      <c r="DQG158" s="4"/>
      <c r="DQH158" s="4"/>
      <c r="DQI158" s="4"/>
      <c r="DQJ158" s="4"/>
      <c r="DQK158" s="4"/>
      <c r="DQL158" s="4"/>
      <c r="DQM158" s="4"/>
      <c r="DQN158" s="4"/>
      <c r="DQO158" s="4"/>
      <c r="DQP158" s="4"/>
      <c r="DQQ158" s="4"/>
      <c r="DQR158" s="4"/>
      <c r="DQS158" s="4"/>
      <c r="DQT158" s="4"/>
      <c r="DQU158" s="4"/>
      <c r="DQV158" s="4"/>
      <c r="DQW158" s="4"/>
      <c r="DQX158" s="4"/>
      <c r="DQY158" s="4"/>
      <c r="DQZ158" s="4"/>
      <c r="DRA158" s="4"/>
      <c r="DRB158" s="4"/>
      <c r="DRC158" s="4"/>
      <c r="DRD158" s="4"/>
      <c r="DRE158" s="4"/>
      <c r="DRF158" s="4"/>
      <c r="DRG158" s="4"/>
      <c r="DRH158" s="4"/>
      <c r="DRI158" s="4"/>
      <c r="DRJ158" s="4"/>
      <c r="DRK158" s="4"/>
      <c r="DRL158" s="4"/>
      <c r="DRM158" s="4"/>
      <c r="DRN158" s="4"/>
      <c r="DRO158" s="4"/>
      <c r="DRP158" s="4"/>
      <c r="DRQ158" s="4"/>
      <c r="DRR158" s="4"/>
      <c r="DRS158" s="4"/>
      <c r="DRT158" s="4"/>
      <c r="DRU158" s="4"/>
      <c r="DRV158" s="4"/>
      <c r="DRW158" s="4"/>
      <c r="DRX158" s="4"/>
      <c r="DRY158" s="4"/>
      <c r="DRZ158" s="4"/>
      <c r="DSA158" s="4"/>
      <c r="DSB158" s="4"/>
      <c r="DSC158" s="4"/>
      <c r="DSD158" s="4"/>
      <c r="DSE158" s="4"/>
      <c r="DSF158" s="4"/>
      <c r="DSG158" s="4"/>
      <c r="DSH158" s="4"/>
      <c r="DSI158" s="4"/>
      <c r="DSJ158" s="4"/>
      <c r="DSK158" s="4"/>
      <c r="DSL158" s="4"/>
      <c r="DSM158" s="4"/>
      <c r="DSN158" s="4"/>
      <c r="DSO158" s="4"/>
      <c r="DSP158" s="4"/>
      <c r="DSQ158" s="4"/>
      <c r="DSR158" s="4"/>
      <c r="DSS158" s="4"/>
      <c r="DST158" s="4"/>
      <c r="DSU158" s="4"/>
      <c r="DSV158" s="4"/>
      <c r="DSW158" s="4"/>
      <c r="DSX158" s="4"/>
      <c r="DSY158" s="4"/>
      <c r="DSZ158" s="4"/>
      <c r="DTA158" s="4"/>
      <c r="DTB158" s="4"/>
      <c r="DTC158" s="4"/>
      <c r="DTD158" s="4"/>
      <c r="DTE158" s="4"/>
      <c r="DTF158" s="4"/>
      <c r="DTG158" s="4"/>
      <c r="DTH158" s="4"/>
      <c r="DTI158" s="4"/>
      <c r="DTJ158" s="4"/>
      <c r="DTK158" s="4"/>
      <c r="DTL158" s="4"/>
      <c r="DTM158" s="4"/>
      <c r="DTN158" s="4"/>
      <c r="DTO158" s="4"/>
      <c r="DTP158" s="4"/>
      <c r="DTQ158" s="4"/>
      <c r="DTR158" s="4"/>
      <c r="DTS158" s="4"/>
      <c r="DTT158" s="4"/>
      <c r="DTU158" s="4"/>
      <c r="DTV158" s="4"/>
      <c r="DTW158" s="4"/>
      <c r="DTX158" s="4"/>
      <c r="DTY158" s="4"/>
      <c r="DTZ158" s="4"/>
      <c r="DUA158" s="4"/>
      <c r="DUB158" s="4"/>
      <c r="DUC158" s="4"/>
      <c r="DUD158" s="4"/>
      <c r="DUE158" s="4"/>
      <c r="DUF158" s="4"/>
      <c r="DUG158" s="4"/>
      <c r="DUH158" s="4"/>
      <c r="DUI158" s="4"/>
      <c r="DUJ158" s="4"/>
      <c r="DUK158" s="4"/>
      <c r="DUL158" s="4"/>
      <c r="DUM158" s="4"/>
      <c r="DUN158" s="4"/>
      <c r="DUO158" s="4"/>
      <c r="DUP158" s="4"/>
      <c r="DUQ158" s="4"/>
      <c r="DUR158" s="4"/>
      <c r="DUS158" s="4"/>
      <c r="DUT158" s="4"/>
      <c r="DUU158" s="4"/>
      <c r="DUV158" s="4"/>
      <c r="DUW158" s="4"/>
      <c r="DUX158" s="4"/>
      <c r="DUY158" s="4"/>
      <c r="DUZ158" s="4"/>
      <c r="DVA158" s="4"/>
      <c r="DVB158" s="4"/>
      <c r="DVC158" s="4"/>
      <c r="DVD158" s="4"/>
      <c r="DVE158" s="4"/>
      <c r="DVF158" s="4"/>
      <c r="DVG158" s="4"/>
      <c r="DVH158" s="4"/>
      <c r="DVI158" s="4"/>
      <c r="DVJ158" s="4"/>
      <c r="DVK158" s="4"/>
      <c r="DVL158" s="4"/>
      <c r="DVM158" s="4"/>
      <c r="DVN158" s="4"/>
      <c r="DVO158" s="4"/>
      <c r="DVP158" s="4"/>
      <c r="DVQ158" s="4"/>
      <c r="DVR158" s="4"/>
      <c r="DVS158" s="4"/>
      <c r="DVT158" s="4"/>
      <c r="DVU158" s="4"/>
      <c r="DVV158" s="4"/>
      <c r="DVW158" s="4"/>
      <c r="DVX158" s="4"/>
      <c r="DVY158" s="4"/>
      <c r="DVZ158" s="4"/>
      <c r="DWA158" s="4"/>
      <c r="DWB158" s="4"/>
      <c r="DWC158" s="4"/>
      <c r="DWD158" s="4"/>
      <c r="DWE158" s="4"/>
      <c r="DWF158" s="4"/>
      <c r="DWG158" s="4"/>
      <c r="DWH158" s="4"/>
      <c r="DWI158" s="4"/>
      <c r="DWJ158" s="4"/>
      <c r="DWK158" s="4"/>
      <c r="DWL158" s="4"/>
      <c r="DWM158" s="4"/>
      <c r="DWN158" s="4"/>
      <c r="DWO158" s="4"/>
      <c r="DWP158" s="4"/>
      <c r="DWQ158" s="4"/>
      <c r="DWR158" s="4"/>
      <c r="DWS158" s="4"/>
      <c r="DWT158" s="4"/>
      <c r="DWU158" s="4"/>
      <c r="DWV158" s="4"/>
      <c r="DWW158" s="4"/>
      <c r="DWX158" s="4"/>
      <c r="DWY158" s="4"/>
      <c r="DWZ158" s="4"/>
      <c r="DXA158" s="4"/>
      <c r="DXB158" s="4"/>
      <c r="DXC158" s="4"/>
      <c r="DXD158" s="4"/>
      <c r="DXE158" s="4"/>
      <c r="DXF158" s="4"/>
      <c r="DXG158" s="4"/>
      <c r="DXH158" s="4"/>
      <c r="DXI158" s="4"/>
      <c r="DXJ158" s="4"/>
      <c r="DXK158" s="4"/>
      <c r="DXL158" s="4"/>
      <c r="DXM158" s="4"/>
      <c r="DXN158" s="4"/>
      <c r="DXO158" s="4"/>
      <c r="DXP158" s="4"/>
      <c r="DXQ158" s="4"/>
      <c r="DXR158" s="4"/>
      <c r="DXS158" s="4"/>
      <c r="DXT158" s="4"/>
      <c r="DXU158" s="4"/>
      <c r="DXV158" s="4"/>
      <c r="DXW158" s="4"/>
      <c r="DXX158" s="4"/>
      <c r="DXY158" s="4"/>
      <c r="DXZ158" s="4"/>
      <c r="DYA158" s="4"/>
      <c r="DYB158" s="4"/>
      <c r="DYC158" s="4"/>
      <c r="DYD158" s="4"/>
      <c r="DYE158" s="4"/>
      <c r="DYF158" s="4"/>
      <c r="DYG158" s="4"/>
      <c r="DYH158" s="4"/>
      <c r="DYI158" s="4"/>
      <c r="DYJ158" s="4"/>
      <c r="DYK158" s="4"/>
      <c r="DYL158" s="4"/>
      <c r="DYM158" s="4"/>
      <c r="DYN158" s="4"/>
      <c r="DYO158" s="4"/>
      <c r="DYP158" s="4"/>
      <c r="DYQ158" s="4"/>
      <c r="DYR158" s="4"/>
      <c r="DYS158" s="4"/>
      <c r="DYT158" s="4"/>
      <c r="DYU158" s="4"/>
      <c r="DYV158" s="4"/>
      <c r="DYW158" s="4"/>
      <c r="DYX158" s="4"/>
      <c r="DYY158" s="4"/>
      <c r="DYZ158" s="4"/>
      <c r="DZA158" s="4"/>
      <c r="DZB158" s="4"/>
      <c r="DZC158" s="4"/>
      <c r="DZD158" s="4"/>
      <c r="DZE158" s="4"/>
      <c r="DZF158" s="4"/>
      <c r="DZG158" s="4"/>
      <c r="DZH158" s="4"/>
      <c r="DZI158" s="4"/>
      <c r="DZJ158" s="4"/>
      <c r="DZK158" s="4"/>
      <c r="DZL158" s="4"/>
      <c r="DZM158" s="4"/>
      <c r="DZN158" s="4"/>
      <c r="DZO158" s="4"/>
      <c r="DZP158" s="4"/>
      <c r="DZQ158" s="4"/>
      <c r="DZR158" s="4"/>
      <c r="DZS158" s="4"/>
      <c r="DZT158" s="4"/>
      <c r="DZU158" s="4"/>
      <c r="DZV158" s="4"/>
      <c r="DZW158" s="4"/>
      <c r="DZX158" s="4"/>
      <c r="DZY158" s="4"/>
      <c r="DZZ158" s="4"/>
      <c r="EAA158" s="4"/>
      <c r="EAB158" s="4"/>
      <c r="EAC158" s="4"/>
      <c r="EAD158" s="4"/>
      <c r="EAE158" s="4"/>
      <c r="EAF158" s="4"/>
      <c r="EAG158" s="4"/>
      <c r="EAH158" s="4"/>
      <c r="EAI158" s="4"/>
      <c r="EAJ158" s="4"/>
      <c r="EAK158" s="4"/>
      <c r="EAL158" s="4"/>
      <c r="EAM158" s="4"/>
      <c r="EAN158" s="4"/>
      <c r="EAO158" s="4"/>
      <c r="EAP158" s="4"/>
      <c r="EAQ158" s="4"/>
      <c r="EAR158" s="4"/>
      <c r="EAS158" s="4"/>
      <c r="EAT158" s="4"/>
      <c r="EAU158" s="4"/>
      <c r="EAV158" s="4"/>
      <c r="EAW158" s="4"/>
      <c r="EAX158" s="4"/>
      <c r="EAY158" s="4"/>
      <c r="EAZ158" s="4"/>
      <c r="EBA158" s="4"/>
      <c r="EBB158" s="4"/>
      <c r="EBC158" s="4"/>
      <c r="EBD158" s="4"/>
      <c r="EBE158" s="4"/>
      <c r="EBF158" s="4"/>
      <c r="EBG158" s="4"/>
      <c r="EBH158" s="4"/>
      <c r="EBI158" s="4"/>
      <c r="EBJ158" s="4"/>
      <c r="EBK158" s="4"/>
      <c r="EBL158" s="4"/>
      <c r="EBM158" s="4"/>
      <c r="EBN158" s="4"/>
      <c r="EBO158" s="4"/>
      <c r="EBP158" s="4"/>
      <c r="EBQ158" s="4"/>
      <c r="EBR158" s="4"/>
      <c r="EBS158" s="4"/>
      <c r="EBT158" s="4"/>
      <c r="EBU158" s="4"/>
      <c r="EBV158" s="4"/>
      <c r="EBW158" s="4"/>
      <c r="EBX158" s="4"/>
      <c r="EBY158" s="4"/>
      <c r="EBZ158" s="4"/>
      <c r="ECA158" s="4"/>
      <c r="ECB158" s="4"/>
      <c r="ECC158" s="4"/>
      <c r="ECD158" s="4"/>
      <c r="ECE158" s="4"/>
      <c r="ECF158" s="4"/>
      <c r="ECG158" s="4"/>
      <c r="ECH158" s="4"/>
      <c r="ECI158" s="4"/>
      <c r="ECJ158" s="4"/>
      <c r="ECK158" s="4"/>
      <c r="ECL158" s="4"/>
      <c r="ECM158" s="4"/>
      <c r="ECN158" s="4"/>
      <c r="ECO158" s="4"/>
      <c r="ECP158" s="4"/>
      <c r="ECQ158" s="4"/>
      <c r="ECR158" s="4"/>
      <c r="ECS158" s="4"/>
      <c r="ECT158" s="4"/>
      <c r="ECU158" s="4"/>
      <c r="ECV158" s="4"/>
      <c r="ECW158" s="4"/>
      <c r="ECX158" s="4"/>
      <c r="ECY158" s="4"/>
      <c r="ECZ158" s="4"/>
      <c r="EDA158" s="4"/>
      <c r="EDB158" s="4"/>
      <c r="EDC158" s="4"/>
      <c r="EDD158" s="4"/>
      <c r="EDE158" s="4"/>
      <c r="EDF158" s="4"/>
      <c r="EDG158" s="4"/>
      <c r="EDH158" s="4"/>
      <c r="EDI158" s="4"/>
      <c r="EDJ158" s="4"/>
      <c r="EDK158" s="4"/>
      <c r="EDL158" s="4"/>
      <c r="EDM158" s="4"/>
      <c r="EDN158" s="4"/>
      <c r="EDO158" s="4"/>
      <c r="EDP158" s="4"/>
      <c r="EDQ158" s="4"/>
      <c r="EDR158" s="4"/>
      <c r="EDS158" s="4"/>
      <c r="EDT158" s="4"/>
      <c r="EDU158" s="4"/>
      <c r="EDV158" s="4"/>
      <c r="EDW158" s="4"/>
      <c r="EDX158" s="4"/>
      <c r="EDY158" s="4"/>
      <c r="EDZ158" s="4"/>
      <c r="EEA158" s="4"/>
      <c r="EEB158" s="4"/>
      <c r="EEC158" s="4"/>
      <c r="EED158" s="4"/>
      <c r="EEE158" s="4"/>
      <c r="EEF158" s="4"/>
      <c r="EEG158" s="4"/>
      <c r="EEH158" s="4"/>
      <c r="EEI158" s="4"/>
      <c r="EEJ158" s="4"/>
      <c r="EEK158" s="4"/>
      <c r="EEL158" s="4"/>
      <c r="EEM158" s="4"/>
      <c r="EEN158" s="4"/>
      <c r="EEO158" s="4"/>
      <c r="EEP158" s="4"/>
      <c r="EEQ158" s="4"/>
      <c r="EER158" s="4"/>
      <c r="EES158" s="4"/>
      <c r="EET158" s="4"/>
      <c r="EEU158" s="4"/>
      <c r="EEV158" s="4"/>
      <c r="EEW158" s="4"/>
      <c r="EEX158" s="4"/>
      <c r="EEY158" s="4"/>
      <c r="EEZ158" s="4"/>
      <c r="EFA158" s="4"/>
      <c r="EFB158" s="4"/>
      <c r="EFC158" s="4"/>
      <c r="EFD158" s="4"/>
      <c r="EFE158" s="4"/>
      <c r="EFF158" s="4"/>
      <c r="EFG158" s="4"/>
      <c r="EFH158" s="4"/>
      <c r="EFI158" s="4"/>
      <c r="EFJ158" s="4"/>
      <c r="EFK158" s="4"/>
      <c r="EFL158" s="4"/>
      <c r="EFM158" s="4"/>
      <c r="EFN158" s="4"/>
      <c r="EFO158" s="4"/>
      <c r="EFP158" s="4"/>
      <c r="EFQ158" s="4"/>
      <c r="EFR158" s="4"/>
      <c r="EFS158" s="4"/>
      <c r="EFT158" s="4"/>
      <c r="EFU158" s="4"/>
      <c r="EFV158" s="4"/>
      <c r="EFW158" s="4"/>
      <c r="EFX158" s="4"/>
      <c r="EFY158" s="4"/>
      <c r="EFZ158" s="4"/>
      <c r="EGA158" s="4"/>
      <c r="EGB158" s="4"/>
      <c r="EGC158" s="4"/>
      <c r="EGD158" s="4"/>
      <c r="EGE158" s="4"/>
      <c r="EGF158" s="4"/>
      <c r="EGG158" s="4"/>
      <c r="EGH158" s="4"/>
      <c r="EGI158" s="4"/>
      <c r="EGJ158" s="4"/>
      <c r="EGK158" s="4"/>
      <c r="EGL158" s="4"/>
      <c r="EGM158" s="4"/>
      <c r="EGN158" s="4"/>
      <c r="EGO158" s="4"/>
      <c r="EGP158" s="4"/>
      <c r="EGQ158" s="4"/>
      <c r="EGR158" s="4"/>
      <c r="EGS158" s="4"/>
      <c r="EGT158" s="4"/>
      <c r="EGU158" s="4"/>
      <c r="EGV158" s="4"/>
      <c r="EGW158" s="4"/>
      <c r="EGX158" s="4"/>
      <c r="EGY158" s="4"/>
      <c r="EGZ158" s="4"/>
      <c r="EHA158" s="4"/>
      <c r="EHB158" s="4"/>
      <c r="EHC158" s="4"/>
      <c r="EHD158" s="4"/>
      <c r="EHE158" s="4"/>
      <c r="EHF158" s="4"/>
      <c r="EHG158" s="4"/>
      <c r="EHH158" s="4"/>
      <c r="EHI158" s="4"/>
      <c r="EHJ158" s="4"/>
      <c r="EHK158" s="4"/>
      <c r="EHL158" s="4"/>
      <c r="EHM158" s="4"/>
      <c r="EHN158" s="4"/>
      <c r="EHO158" s="4"/>
      <c r="EHP158" s="4"/>
      <c r="EHQ158" s="4"/>
      <c r="EHR158" s="4"/>
      <c r="EHS158" s="4"/>
      <c r="EHT158" s="4"/>
      <c r="EHU158" s="4"/>
      <c r="EHV158" s="4"/>
      <c r="EHW158" s="4"/>
      <c r="EHX158" s="4"/>
      <c r="EHY158" s="4"/>
      <c r="EHZ158" s="4"/>
      <c r="EIA158" s="4"/>
      <c r="EIB158" s="4"/>
      <c r="EIC158" s="4"/>
      <c r="EID158" s="4"/>
      <c r="EIE158" s="4"/>
      <c r="EIF158" s="4"/>
      <c r="EIG158" s="4"/>
      <c r="EIH158" s="4"/>
      <c r="EII158" s="4"/>
      <c r="EIJ158" s="4"/>
      <c r="EIK158" s="4"/>
      <c r="EIL158" s="4"/>
      <c r="EIM158" s="4"/>
      <c r="EIN158" s="4"/>
      <c r="EIO158" s="4"/>
      <c r="EIP158" s="4"/>
      <c r="EIQ158" s="4"/>
      <c r="EIR158" s="4"/>
      <c r="EIS158" s="4"/>
      <c r="EIT158" s="4"/>
      <c r="EIU158" s="4"/>
      <c r="EIV158" s="4"/>
      <c r="EIW158" s="4"/>
      <c r="EIX158" s="4"/>
      <c r="EIY158" s="4"/>
      <c r="EIZ158" s="4"/>
      <c r="EJA158" s="4"/>
      <c r="EJB158" s="4"/>
      <c r="EJC158" s="4"/>
      <c r="EJD158" s="4"/>
      <c r="EJE158" s="4"/>
      <c r="EJF158" s="4"/>
      <c r="EJG158" s="4"/>
      <c r="EJH158" s="4"/>
      <c r="EJI158" s="4"/>
      <c r="EJJ158" s="4"/>
      <c r="EJK158" s="4"/>
      <c r="EJL158" s="4"/>
      <c r="EJM158" s="4"/>
      <c r="EJN158" s="4"/>
      <c r="EJO158" s="4"/>
      <c r="EJP158" s="4"/>
      <c r="EJQ158" s="4"/>
      <c r="EJR158" s="4"/>
      <c r="EJS158" s="4"/>
      <c r="EJT158" s="4"/>
      <c r="EJU158" s="4"/>
      <c r="EJV158" s="4"/>
      <c r="EJW158" s="4"/>
      <c r="EJX158" s="4"/>
      <c r="EJY158" s="4"/>
      <c r="EJZ158" s="4"/>
      <c r="EKA158" s="4"/>
      <c r="EKB158" s="4"/>
      <c r="EKC158" s="4"/>
      <c r="EKD158" s="4"/>
      <c r="EKE158" s="4"/>
      <c r="EKF158" s="4"/>
      <c r="EKG158" s="4"/>
      <c r="EKH158" s="4"/>
      <c r="EKI158" s="4"/>
      <c r="EKJ158" s="4"/>
      <c r="EKK158" s="4"/>
      <c r="EKL158" s="4"/>
      <c r="EKM158" s="4"/>
      <c r="EKN158" s="4"/>
      <c r="EKO158" s="4"/>
      <c r="EKP158" s="4"/>
      <c r="EKQ158" s="4"/>
      <c r="EKR158" s="4"/>
      <c r="EKS158" s="4"/>
      <c r="EKT158" s="4"/>
      <c r="EKU158" s="4"/>
      <c r="EKV158" s="4"/>
      <c r="EKW158" s="4"/>
      <c r="EKX158" s="4"/>
      <c r="EKY158" s="4"/>
      <c r="EKZ158" s="4"/>
      <c r="ELA158" s="4"/>
      <c r="ELB158" s="4"/>
      <c r="ELC158" s="4"/>
      <c r="ELD158" s="4"/>
      <c r="ELE158" s="4"/>
      <c r="ELF158" s="4"/>
      <c r="ELG158" s="4"/>
      <c r="ELH158" s="4"/>
      <c r="ELI158" s="4"/>
      <c r="ELJ158" s="4"/>
      <c r="ELK158" s="4"/>
      <c r="ELL158" s="4"/>
      <c r="ELM158" s="4"/>
      <c r="ELN158" s="4"/>
      <c r="ELO158" s="4"/>
      <c r="ELP158" s="4"/>
      <c r="ELQ158" s="4"/>
      <c r="ELR158" s="4"/>
      <c r="ELS158" s="4"/>
      <c r="ELT158" s="4"/>
      <c r="ELU158" s="4"/>
      <c r="ELV158" s="4"/>
      <c r="ELW158" s="4"/>
      <c r="ELX158" s="4"/>
      <c r="ELY158" s="4"/>
      <c r="ELZ158" s="4"/>
      <c r="EMA158" s="4"/>
      <c r="EMB158" s="4"/>
      <c r="EMC158" s="4"/>
      <c r="EMD158" s="4"/>
      <c r="EME158" s="4"/>
      <c r="EMF158" s="4"/>
      <c r="EMG158" s="4"/>
      <c r="EMH158" s="4"/>
      <c r="EMI158" s="4"/>
      <c r="EMJ158" s="4"/>
      <c r="EMK158" s="4"/>
      <c r="EML158" s="4"/>
      <c r="EMM158" s="4"/>
      <c r="EMN158" s="4"/>
      <c r="EMO158" s="4"/>
      <c r="EMP158" s="4"/>
      <c r="EMQ158" s="4"/>
      <c r="EMR158" s="4"/>
      <c r="EMS158" s="4"/>
      <c r="EMT158" s="4"/>
      <c r="EMU158" s="4"/>
      <c r="EMV158" s="4"/>
      <c r="EMW158" s="4"/>
      <c r="EMX158" s="4"/>
      <c r="EMY158" s="4"/>
      <c r="EMZ158" s="4"/>
      <c r="ENA158" s="4"/>
      <c r="ENB158" s="4"/>
      <c r="ENC158" s="4"/>
      <c r="END158" s="4"/>
      <c r="ENE158" s="4"/>
      <c r="ENF158" s="4"/>
      <c r="ENG158" s="4"/>
      <c r="ENH158" s="4"/>
      <c r="ENI158" s="4"/>
      <c r="ENJ158" s="4"/>
      <c r="ENK158" s="4"/>
      <c r="ENL158" s="4"/>
      <c r="ENM158" s="4"/>
      <c r="ENN158" s="4"/>
      <c r="ENO158" s="4"/>
      <c r="ENP158" s="4"/>
      <c r="ENQ158" s="4"/>
      <c r="ENR158" s="4"/>
      <c r="ENS158" s="4"/>
      <c r="ENT158" s="4"/>
      <c r="ENU158" s="4"/>
      <c r="ENV158" s="4"/>
      <c r="ENW158" s="4"/>
      <c r="ENX158" s="4"/>
      <c r="ENY158" s="4"/>
      <c r="ENZ158" s="4"/>
      <c r="EOA158" s="4"/>
      <c r="EOB158" s="4"/>
      <c r="EOC158" s="4"/>
      <c r="EOD158" s="4"/>
      <c r="EOE158" s="4"/>
      <c r="EOF158" s="4"/>
      <c r="EOG158" s="4"/>
      <c r="EOH158" s="4"/>
      <c r="EOI158" s="4"/>
      <c r="EOJ158" s="4"/>
      <c r="EOK158" s="4"/>
      <c r="EOL158" s="4"/>
      <c r="EOM158" s="4"/>
      <c r="EON158" s="4"/>
      <c r="EOO158" s="4"/>
      <c r="EOP158" s="4"/>
      <c r="EOQ158" s="4"/>
      <c r="EOR158" s="4"/>
      <c r="EOS158" s="4"/>
      <c r="EOT158" s="4"/>
      <c r="EOU158" s="4"/>
      <c r="EOV158" s="4"/>
      <c r="EOW158" s="4"/>
      <c r="EOX158" s="4"/>
      <c r="EOY158" s="4"/>
      <c r="EOZ158" s="4"/>
      <c r="EPA158" s="4"/>
      <c r="EPB158" s="4"/>
      <c r="EPC158" s="4"/>
      <c r="EPD158" s="4"/>
      <c r="EPE158" s="4"/>
      <c r="EPF158" s="4"/>
      <c r="EPG158" s="4"/>
      <c r="EPH158" s="4"/>
      <c r="EPI158" s="4"/>
      <c r="EPJ158" s="4"/>
      <c r="EPK158" s="4"/>
      <c r="EPL158" s="4"/>
      <c r="EPM158" s="4"/>
      <c r="EPN158" s="4"/>
      <c r="EPO158" s="4"/>
      <c r="EPP158" s="4"/>
      <c r="EPQ158" s="4"/>
      <c r="EPR158" s="4"/>
      <c r="EPS158" s="4"/>
      <c r="EPT158" s="4"/>
      <c r="EPU158" s="4"/>
      <c r="EPV158" s="4"/>
      <c r="EPW158" s="4"/>
      <c r="EPX158" s="4"/>
      <c r="EPY158" s="4"/>
      <c r="EPZ158" s="4"/>
      <c r="EQA158" s="4"/>
      <c r="EQB158" s="4"/>
      <c r="EQC158" s="4"/>
      <c r="EQD158" s="4"/>
      <c r="EQE158" s="4"/>
      <c r="EQF158" s="4"/>
      <c r="EQG158" s="4"/>
      <c r="EQH158" s="4"/>
      <c r="EQI158" s="4"/>
      <c r="EQJ158" s="4"/>
      <c r="EQK158" s="4"/>
      <c r="EQL158" s="4"/>
      <c r="EQM158" s="4"/>
      <c r="EQN158" s="4"/>
      <c r="EQO158" s="4"/>
      <c r="EQP158" s="4"/>
      <c r="EQQ158" s="4"/>
      <c r="EQR158" s="4"/>
      <c r="EQS158" s="4"/>
      <c r="EQT158" s="4"/>
      <c r="EQU158" s="4"/>
      <c r="EQV158" s="4"/>
      <c r="EQW158" s="4"/>
      <c r="EQX158" s="4"/>
      <c r="EQY158" s="4"/>
      <c r="EQZ158" s="4"/>
      <c r="ERA158" s="4"/>
      <c r="ERB158" s="4"/>
      <c r="ERC158" s="4"/>
      <c r="ERD158" s="4"/>
      <c r="ERE158" s="4"/>
      <c r="ERF158" s="4"/>
      <c r="ERG158" s="4"/>
      <c r="ERH158" s="4"/>
      <c r="ERI158" s="4"/>
      <c r="ERJ158" s="4"/>
      <c r="ERK158" s="4"/>
      <c r="ERL158" s="4"/>
      <c r="ERM158" s="4"/>
      <c r="ERN158" s="4"/>
      <c r="ERO158" s="4"/>
      <c r="ERP158" s="4"/>
      <c r="ERQ158" s="4"/>
      <c r="ERR158" s="4"/>
      <c r="ERS158" s="4"/>
      <c r="ERT158" s="4"/>
      <c r="ERU158" s="4"/>
      <c r="ERV158" s="4"/>
      <c r="ERW158" s="4"/>
      <c r="ERX158" s="4"/>
      <c r="ERY158" s="4"/>
      <c r="ERZ158" s="4"/>
      <c r="ESA158" s="4"/>
      <c r="ESB158" s="4"/>
      <c r="ESC158" s="4"/>
      <c r="ESD158" s="4"/>
      <c r="ESE158" s="4"/>
      <c r="ESF158" s="4"/>
      <c r="ESG158" s="4"/>
      <c r="ESH158" s="4"/>
      <c r="ESI158" s="4"/>
      <c r="ESJ158" s="4"/>
      <c r="ESK158" s="4"/>
      <c r="ESL158" s="4"/>
      <c r="ESM158" s="4"/>
      <c r="ESN158" s="4"/>
      <c r="ESO158" s="4"/>
      <c r="ESP158" s="4"/>
      <c r="ESQ158" s="4"/>
      <c r="ESR158" s="4"/>
      <c r="ESS158" s="4"/>
      <c r="EST158" s="4"/>
      <c r="ESU158" s="4"/>
      <c r="ESV158" s="4"/>
      <c r="ESW158" s="4"/>
      <c r="ESX158" s="4"/>
      <c r="ESY158" s="4"/>
      <c r="ESZ158" s="4"/>
      <c r="ETA158" s="4"/>
      <c r="ETB158" s="4"/>
      <c r="ETC158" s="4"/>
      <c r="ETD158" s="4"/>
      <c r="ETE158" s="4"/>
      <c r="ETF158" s="4"/>
      <c r="ETG158" s="4"/>
      <c r="ETH158" s="4"/>
      <c r="ETI158" s="4"/>
      <c r="ETJ158" s="4"/>
      <c r="ETK158" s="4"/>
      <c r="ETL158" s="4"/>
      <c r="ETM158" s="4"/>
      <c r="ETN158" s="4"/>
      <c r="ETO158" s="4"/>
      <c r="ETP158" s="4"/>
      <c r="ETQ158" s="4"/>
      <c r="ETR158" s="4"/>
      <c r="ETS158" s="4"/>
      <c r="ETT158" s="4"/>
      <c r="ETU158" s="4"/>
      <c r="ETV158" s="4"/>
      <c r="ETW158" s="4"/>
      <c r="ETX158" s="4"/>
      <c r="ETY158" s="4"/>
      <c r="ETZ158" s="4"/>
      <c r="EUA158" s="4"/>
      <c r="EUB158" s="4"/>
      <c r="EUC158" s="4"/>
      <c r="EUD158" s="4"/>
      <c r="EUE158" s="4"/>
      <c r="EUF158" s="4"/>
      <c r="EUG158" s="4"/>
      <c r="EUH158" s="4"/>
      <c r="EUI158" s="4"/>
      <c r="EUJ158" s="4"/>
      <c r="EUK158" s="4"/>
      <c r="EUL158" s="4"/>
      <c r="EUM158" s="4"/>
      <c r="EUN158" s="4"/>
      <c r="EUO158" s="4"/>
      <c r="EUP158" s="4"/>
      <c r="EUQ158" s="4"/>
      <c r="EUR158" s="4"/>
      <c r="EUS158" s="4"/>
      <c r="EUT158" s="4"/>
      <c r="EUU158" s="4"/>
      <c r="EUV158" s="4"/>
      <c r="EUW158" s="4"/>
      <c r="EUX158" s="4"/>
      <c r="EUY158" s="4"/>
      <c r="EUZ158" s="4"/>
      <c r="EVA158" s="4"/>
      <c r="EVB158" s="4"/>
      <c r="EVC158" s="4"/>
      <c r="EVD158" s="4"/>
      <c r="EVE158" s="4"/>
      <c r="EVF158" s="4"/>
      <c r="EVG158" s="4"/>
      <c r="EVH158" s="4"/>
      <c r="EVI158" s="4"/>
      <c r="EVJ158" s="4"/>
      <c r="EVK158" s="4"/>
      <c r="EVL158" s="4"/>
      <c r="EVM158" s="4"/>
      <c r="EVN158" s="4"/>
      <c r="EVO158" s="4"/>
      <c r="EVP158" s="4"/>
      <c r="EVQ158" s="4"/>
      <c r="EVR158" s="4"/>
      <c r="EVS158" s="4"/>
      <c r="EVT158" s="4"/>
      <c r="EVU158" s="4"/>
      <c r="EVV158" s="4"/>
      <c r="EVW158" s="4"/>
      <c r="EVX158" s="4"/>
      <c r="EVY158" s="4"/>
      <c r="EVZ158" s="4"/>
      <c r="EWA158" s="4"/>
      <c r="EWB158" s="4"/>
      <c r="EWC158" s="4"/>
      <c r="EWD158" s="4"/>
      <c r="EWE158" s="4"/>
      <c r="EWF158" s="4"/>
      <c r="EWG158" s="4"/>
      <c r="EWH158" s="4"/>
      <c r="EWI158" s="4"/>
      <c r="EWJ158" s="4"/>
      <c r="EWK158" s="4"/>
      <c r="EWL158" s="4"/>
      <c r="EWM158" s="4"/>
      <c r="EWN158" s="4"/>
      <c r="EWO158" s="4"/>
      <c r="EWP158" s="4"/>
      <c r="EWQ158" s="4"/>
      <c r="EWR158" s="4"/>
      <c r="EWS158" s="4"/>
      <c r="EWT158" s="4"/>
      <c r="EWU158" s="4"/>
      <c r="EWV158" s="4"/>
      <c r="EWW158" s="4"/>
      <c r="EWX158" s="4"/>
      <c r="EWY158" s="4"/>
      <c r="EWZ158" s="4"/>
      <c r="EXA158" s="4"/>
      <c r="EXB158" s="4"/>
      <c r="EXC158" s="4"/>
      <c r="EXD158" s="4"/>
      <c r="EXE158" s="4"/>
      <c r="EXF158" s="4"/>
      <c r="EXG158" s="4"/>
      <c r="EXH158" s="4"/>
      <c r="EXI158" s="4"/>
      <c r="EXJ158" s="4"/>
      <c r="EXK158" s="4"/>
      <c r="EXL158" s="4"/>
      <c r="EXM158" s="4"/>
      <c r="EXN158" s="4"/>
      <c r="EXO158" s="4"/>
      <c r="EXP158" s="4"/>
      <c r="EXQ158" s="4"/>
      <c r="EXR158" s="4"/>
      <c r="EXS158" s="4"/>
      <c r="EXT158" s="4"/>
      <c r="EXU158" s="4"/>
      <c r="EXV158" s="4"/>
      <c r="EXW158" s="4"/>
      <c r="EXX158" s="4"/>
      <c r="EXY158" s="4"/>
      <c r="EXZ158" s="4"/>
      <c r="EYA158" s="4"/>
      <c r="EYB158" s="4"/>
      <c r="EYC158" s="4"/>
      <c r="EYD158" s="4"/>
      <c r="EYE158" s="4"/>
      <c r="EYF158" s="4"/>
      <c r="EYG158" s="4"/>
      <c r="EYH158" s="4"/>
      <c r="EYI158" s="4"/>
      <c r="EYJ158" s="4"/>
      <c r="EYK158" s="4"/>
      <c r="EYL158" s="4"/>
      <c r="EYM158" s="4"/>
      <c r="EYN158" s="4"/>
      <c r="EYO158" s="4"/>
      <c r="EYP158" s="4"/>
      <c r="EYQ158" s="4"/>
      <c r="EYR158" s="4"/>
      <c r="EYS158" s="4"/>
      <c r="EYT158" s="4"/>
      <c r="EYU158" s="4"/>
      <c r="EYV158" s="4"/>
      <c r="EYW158" s="4"/>
      <c r="EYX158" s="4"/>
      <c r="EYY158" s="4"/>
      <c r="EYZ158" s="4"/>
      <c r="EZA158" s="4"/>
      <c r="EZB158" s="4"/>
      <c r="EZC158" s="4"/>
      <c r="EZD158" s="4"/>
      <c r="EZE158" s="4"/>
      <c r="EZF158" s="4"/>
      <c r="EZG158" s="4"/>
      <c r="EZH158" s="4"/>
      <c r="EZI158" s="4"/>
      <c r="EZJ158" s="4"/>
      <c r="EZK158" s="4"/>
      <c r="EZL158" s="4"/>
      <c r="EZM158" s="4"/>
      <c r="EZN158" s="4"/>
      <c r="EZO158" s="4"/>
      <c r="EZP158" s="4"/>
      <c r="EZQ158" s="4"/>
      <c r="EZR158" s="4"/>
      <c r="EZS158" s="4"/>
      <c r="EZT158" s="4"/>
      <c r="EZU158" s="4"/>
      <c r="EZV158" s="4"/>
      <c r="EZW158" s="4"/>
      <c r="EZX158" s="4"/>
      <c r="EZY158" s="4"/>
      <c r="EZZ158" s="4"/>
      <c r="FAA158" s="4"/>
      <c r="FAB158" s="4"/>
      <c r="FAC158" s="4"/>
      <c r="FAD158" s="4"/>
      <c r="FAE158" s="4"/>
      <c r="FAF158" s="4"/>
      <c r="FAG158" s="4"/>
      <c r="FAH158" s="4"/>
      <c r="FAI158" s="4"/>
      <c r="FAJ158" s="4"/>
      <c r="FAK158" s="4"/>
      <c r="FAL158" s="4"/>
      <c r="FAM158" s="4"/>
      <c r="FAN158" s="4"/>
      <c r="FAO158" s="4"/>
      <c r="FAP158" s="4"/>
      <c r="FAQ158" s="4"/>
      <c r="FAR158" s="4"/>
      <c r="FAS158" s="4"/>
      <c r="FAT158" s="4"/>
      <c r="FAU158" s="4"/>
      <c r="FAV158" s="4"/>
      <c r="FAW158" s="4"/>
      <c r="FAX158" s="4"/>
      <c r="FAY158" s="4"/>
      <c r="FAZ158" s="4"/>
      <c r="FBA158" s="4"/>
      <c r="FBB158" s="4"/>
      <c r="FBC158" s="4"/>
      <c r="FBD158" s="4"/>
      <c r="FBE158" s="4"/>
      <c r="FBF158" s="4"/>
      <c r="FBG158" s="4"/>
      <c r="FBH158" s="4"/>
      <c r="FBI158" s="4"/>
      <c r="FBJ158" s="4"/>
      <c r="FBK158" s="4"/>
      <c r="FBL158" s="4"/>
      <c r="FBM158" s="4"/>
      <c r="FBN158" s="4"/>
      <c r="FBO158" s="4"/>
      <c r="FBP158" s="4"/>
      <c r="FBQ158" s="4"/>
      <c r="FBR158" s="4"/>
      <c r="FBS158" s="4"/>
      <c r="FBT158" s="4"/>
      <c r="FBU158" s="4"/>
      <c r="FBV158" s="4"/>
      <c r="FBW158" s="4"/>
      <c r="FBX158" s="4"/>
      <c r="FBY158" s="4"/>
      <c r="FBZ158" s="4"/>
      <c r="FCA158" s="4"/>
      <c r="FCB158" s="4"/>
      <c r="FCC158" s="4"/>
      <c r="FCD158" s="4"/>
      <c r="FCE158" s="4"/>
      <c r="FCF158" s="4"/>
      <c r="FCG158" s="4"/>
      <c r="FCH158" s="4"/>
      <c r="FCI158" s="4"/>
      <c r="FCJ158" s="4"/>
      <c r="FCK158" s="4"/>
      <c r="FCL158" s="4"/>
      <c r="FCM158" s="4"/>
      <c r="FCN158" s="4"/>
      <c r="FCO158" s="4"/>
      <c r="FCP158" s="4"/>
      <c r="FCQ158" s="4"/>
      <c r="FCR158" s="4"/>
      <c r="FCS158" s="4"/>
      <c r="FCT158" s="4"/>
      <c r="FCU158" s="4"/>
      <c r="FCV158" s="4"/>
      <c r="FCW158" s="4"/>
      <c r="FCX158" s="4"/>
      <c r="FCY158" s="4"/>
      <c r="FCZ158" s="4"/>
      <c r="FDA158" s="4"/>
      <c r="FDB158" s="4"/>
      <c r="FDC158" s="4"/>
      <c r="FDD158" s="4"/>
      <c r="FDE158" s="4"/>
      <c r="FDF158" s="4"/>
      <c r="FDG158" s="4"/>
      <c r="FDH158" s="4"/>
      <c r="FDI158" s="4"/>
      <c r="FDJ158" s="4"/>
      <c r="FDK158" s="4"/>
      <c r="FDL158" s="4"/>
      <c r="FDM158" s="4"/>
      <c r="FDN158" s="4"/>
      <c r="FDO158" s="4"/>
      <c r="FDP158" s="4"/>
      <c r="FDQ158" s="4"/>
      <c r="FDR158" s="4"/>
      <c r="FDS158" s="4"/>
      <c r="FDT158" s="4"/>
      <c r="FDU158" s="4"/>
      <c r="FDV158" s="4"/>
      <c r="FDW158" s="4"/>
      <c r="FDX158" s="4"/>
      <c r="FDY158" s="4"/>
      <c r="FDZ158" s="4"/>
      <c r="FEA158" s="4"/>
      <c r="FEB158" s="4"/>
      <c r="FEC158" s="4"/>
      <c r="FED158" s="4"/>
      <c r="FEE158" s="4"/>
      <c r="FEF158" s="4"/>
      <c r="FEG158" s="4"/>
      <c r="FEH158" s="4"/>
      <c r="FEI158" s="4"/>
      <c r="FEJ158" s="4"/>
      <c r="FEK158" s="4"/>
      <c r="FEL158" s="4"/>
      <c r="FEM158" s="4"/>
      <c r="FEN158" s="4"/>
      <c r="FEO158" s="4"/>
      <c r="FEP158" s="4"/>
      <c r="FEQ158" s="4"/>
      <c r="FER158" s="4"/>
      <c r="FES158" s="4"/>
      <c r="FET158" s="4"/>
      <c r="FEU158" s="4"/>
      <c r="FEV158" s="4"/>
      <c r="FEW158" s="4"/>
      <c r="FEX158" s="4"/>
      <c r="FEY158" s="4"/>
      <c r="FEZ158" s="4"/>
      <c r="FFA158" s="4"/>
      <c r="FFB158" s="4"/>
      <c r="FFC158" s="4"/>
      <c r="FFD158" s="4"/>
      <c r="FFE158" s="4"/>
      <c r="FFF158" s="4"/>
      <c r="FFG158" s="4"/>
      <c r="FFH158" s="4"/>
      <c r="FFI158" s="4"/>
      <c r="FFJ158" s="4"/>
      <c r="FFK158" s="4"/>
      <c r="FFL158" s="4"/>
      <c r="FFM158" s="4"/>
      <c r="FFN158" s="4"/>
      <c r="FFO158" s="4"/>
      <c r="FFP158" s="4"/>
      <c r="FFQ158" s="4"/>
      <c r="FFR158" s="4"/>
      <c r="FFS158" s="4"/>
      <c r="FFT158" s="4"/>
      <c r="FFU158" s="4"/>
      <c r="FFV158" s="4"/>
      <c r="FFW158" s="4"/>
      <c r="FFX158" s="4"/>
      <c r="FFY158" s="4"/>
      <c r="FFZ158" s="4"/>
      <c r="FGA158" s="4"/>
      <c r="FGB158" s="4"/>
      <c r="FGC158" s="4"/>
      <c r="FGD158" s="4"/>
      <c r="FGE158" s="4"/>
      <c r="FGF158" s="4"/>
      <c r="FGG158" s="4"/>
      <c r="FGH158" s="4"/>
      <c r="FGI158" s="4"/>
      <c r="FGJ158" s="4"/>
      <c r="FGK158" s="4"/>
      <c r="FGL158" s="4"/>
      <c r="FGM158" s="4"/>
      <c r="FGN158" s="4"/>
      <c r="FGO158" s="4"/>
      <c r="FGP158" s="4"/>
      <c r="FGQ158" s="4"/>
      <c r="FGR158" s="4"/>
      <c r="FGS158" s="4"/>
      <c r="FGT158" s="4"/>
      <c r="FGU158" s="4"/>
      <c r="FGV158" s="4"/>
      <c r="FGW158" s="4"/>
      <c r="FGX158" s="4"/>
      <c r="FGY158" s="4"/>
      <c r="FGZ158" s="4"/>
      <c r="FHA158" s="4"/>
      <c r="FHB158" s="4"/>
      <c r="FHC158" s="4"/>
      <c r="FHD158" s="4"/>
      <c r="FHE158" s="4"/>
      <c r="FHF158" s="4"/>
      <c r="FHG158" s="4"/>
      <c r="FHH158" s="4"/>
      <c r="FHI158" s="4"/>
      <c r="FHJ158" s="4"/>
      <c r="FHK158" s="4"/>
      <c r="FHL158" s="4"/>
      <c r="FHM158" s="4"/>
      <c r="FHN158" s="4"/>
      <c r="FHO158" s="4"/>
      <c r="FHP158" s="4"/>
      <c r="FHQ158" s="4"/>
      <c r="FHR158" s="4"/>
      <c r="FHS158" s="4"/>
      <c r="FHT158" s="4"/>
      <c r="FHU158" s="4"/>
      <c r="FHV158" s="4"/>
      <c r="FHW158" s="4"/>
      <c r="FHX158" s="4"/>
      <c r="FHY158" s="4"/>
      <c r="FHZ158" s="4"/>
      <c r="FIA158" s="4"/>
      <c r="FIB158" s="4"/>
      <c r="FIC158" s="4"/>
      <c r="FID158" s="4"/>
      <c r="FIE158" s="4"/>
      <c r="FIF158" s="4"/>
      <c r="FIG158" s="4"/>
      <c r="FIH158" s="4"/>
      <c r="FII158" s="4"/>
      <c r="FIJ158" s="4"/>
      <c r="FIK158" s="4"/>
      <c r="FIL158" s="4"/>
      <c r="FIM158" s="4"/>
      <c r="FIN158" s="4"/>
      <c r="FIO158" s="4"/>
      <c r="FIP158" s="4"/>
      <c r="FIQ158" s="4"/>
      <c r="FIR158" s="4"/>
      <c r="FIS158" s="4"/>
      <c r="FIT158" s="4"/>
      <c r="FIU158" s="4"/>
      <c r="FIV158" s="4"/>
      <c r="FIW158" s="4"/>
      <c r="FIX158" s="4"/>
      <c r="FIY158" s="4"/>
      <c r="FIZ158" s="4"/>
      <c r="FJA158" s="4"/>
      <c r="FJB158" s="4"/>
      <c r="FJC158" s="4"/>
      <c r="FJD158" s="4"/>
      <c r="FJE158" s="4"/>
      <c r="FJF158" s="4"/>
      <c r="FJG158" s="4"/>
      <c r="FJH158" s="4"/>
      <c r="FJI158" s="4"/>
      <c r="FJJ158" s="4"/>
      <c r="FJK158" s="4"/>
      <c r="FJL158" s="4"/>
      <c r="FJM158" s="4"/>
      <c r="FJN158" s="4"/>
      <c r="FJO158" s="4"/>
      <c r="FJP158" s="4"/>
      <c r="FJQ158" s="4"/>
      <c r="FJR158" s="4"/>
      <c r="FJS158" s="4"/>
      <c r="FJT158" s="4"/>
      <c r="FJU158" s="4"/>
      <c r="FJV158" s="4"/>
      <c r="FJW158" s="4"/>
      <c r="FJX158" s="4"/>
      <c r="FJY158" s="4"/>
      <c r="FJZ158" s="4"/>
      <c r="FKA158" s="4"/>
      <c r="FKB158" s="4"/>
      <c r="FKC158" s="4"/>
      <c r="FKD158" s="4"/>
      <c r="FKE158" s="4"/>
      <c r="FKF158" s="4"/>
      <c r="FKG158" s="4"/>
      <c r="FKH158" s="4"/>
      <c r="FKI158" s="4"/>
      <c r="FKJ158" s="4"/>
      <c r="FKK158" s="4"/>
      <c r="FKL158" s="4"/>
      <c r="FKM158" s="4"/>
      <c r="FKN158" s="4"/>
      <c r="FKO158" s="4"/>
      <c r="FKP158" s="4"/>
      <c r="FKQ158" s="4"/>
      <c r="FKR158" s="4"/>
      <c r="FKS158" s="4"/>
      <c r="FKT158" s="4"/>
      <c r="FKU158" s="4"/>
      <c r="FKV158" s="4"/>
      <c r="FKW158" s="4"/>
      <c r="FKX158" s="4"/>
      <c r="FKY158" s="4"/>
      <c r="FKZ158" s="4"/>
      <c r="FLA158" s="4"/>
      <c r="FLB158" s="4"/>
      <c r="FLC158" s="4"/>
      <c r="FLD158" s="4"/>
      <c r="FLE158" s="4"/>
      <c r="FLF158" s="4"/>
      <c r="FLG158" s="4"/>
      <c r="FLH158" s="4"/>
      <c r="FLI158" s="4"/>
      <c r="FLJ158" s="4"/>
      <c r="FLK158" s="4"/>
      <c r="FLL158" s="4"/>
      <c r="FLM158" s="4"/>
      <c r="FLN158" s="4"/>
      <c r="FLO158" s="4"/>
      <c r="FLP158" s="4"/>
      <c r="FLQ158" s="4"/>
      <c r="FLR158" s="4"/>
      <c r="FLS158" s="4"/>
      <c r="FLT158" s="4"/>
      <c r="FLU158" s="4"/>
      <c r="FLV158" s="4"/>
      <c r="FLW158" s="4"/>
      <c r="FLX158" s="4"/>
      <c r="FLY158" s="4"/>
      <c r="FLZ158" s="4"/>
      <c r="FMA158" s="4"/>
      <c r="FMB158" s="4"/>
      <c r="FMC158" s="4"/>
      <c r="FMD158" s="4"/>
      <c r="FME158" s="4"/>
      <c r="FMF158" s="4"/>
      <c r="FMG158" s="4"/>
      <c r="FMH158" s="4"/>
      <c r="FMI158" s="4"/>
      <c r="FMJ158" s="4"/>
      <c r="FMK158" s="4"/>
      <c r="FML158" s="4"/>
      <c r="FMM158" s="4"/>
      <c r="FMN158" s="4"/>
      <c r="FMO158" s="4"/>
      <c r="FMP158" s="4"/>
      <c r="FMQ158" s="4"/>
      <c r="FMR158" s="4"/>
      <c r="FMS158" s="4"/>
      <c r="FMT158" s="4"/>
      <c r="FMU158" s="4"/>
      <c r="FMV158" s="4"/>
      <c r="FMW158" s="4"/>
      <c r="FMX158" s="4"/>
      <c r="FMY158" s="4"/>
      <c r="FMZ158" s="4"/>
      <c r="FNA158" s="4"/>
      <c r="FNB158" s="4"/>
      <c r="FNC158" s="4"/>
      <c r="FND158" s="4"/>
      <c r="FNE158" s="4"/>
      <c r="FNF158" s="4"/>
      <c r="FNG158" s="4"/>
      <c r="FNH158" s="4"/>
      <c r="FNI158" s="4"/>
      <c r="FNJ158" s="4"/>
      <c r="FNK158" s="4"/>
      <c r="FNL158" s="4"/>
      <c r="FNM158" s="4"/>
      <c r="FNN158" s="4"/>
      <c r="FNO158" s="4"/>
      <c r="FNP158" s="4"/>
      <c r="FNQ158" s="4"/>
      <c r="FNR158" s="4"/>
      <c r="FNS158" s="4"/>
      <c r="FNT158" s="4"/>
      <c r="FNU158" s="4"/>
      <c r="FNV158" s="4"/>
      <c r="FNW158" s="4"/>
      <c r="FNX158" s="4"/>
      <c r="FNY158" s="4"/>
      <c r="FNZ158" s="4"/>
      <c r="FOA158" s="4"/>
      <c r="FOB158" s="4"/>
      <c r="FOC158" s="4"/>
      <c r="FOD158" s="4"/>
      <c r="FOE158" s="4"/>
      <c r="FOF158" s="4"/>
      <c r="FOG158" s="4"/>
      <c r="FOH158" s="4"/>
      <c r="FOI158" s="4"/>
      <c r="FOJ158" s="4"/>
      <c r="FOK158" s="4"/>
      <c r="FOL158" s="4"/>
      <c r="FOM158" s="4"/>
      <c r="FON158" s="4"/>
      <c r="FOO158" s="4"/>
      <c r="FOP158" s="4"/>
      <c r="FOQ158" s="4"/>
      <c r="FOR158" s="4"/>
      <c r="FOS158" s="4"/>
      <c r="FOT158" s="4"/>
      <c r="FOU158" s="4"/>
      <c r="FOV158" s="4"/>
      <c r="FOW158" s="4"/>
      <c r="FOX158" s="4"/>
      <c r="FOY158" s="4"/>
      <c r="FOZ158" s="4"/>
      <c r="FPA158" s="4"/>
      <c r="FPB158" s="4"/>
      <c r="FPC158" s="4"/>
      <c r="FPD158" s="4"/>
      <c r="FPE158" s="4"/>
      <c r="FPF158" s="4"/>
      <c r="FPG158" s="4"/>
      <c r="FPH158" s="4"/>
      <c r="FPI158" s="4"/>
      <c r="FPJ158" s="4"/>
      <c r="FPK158" s="4"/>
      <c r="FPL158" s="4"/>
      <c r="FPM158" s="4"/>
      <c r="FPN158" s="4"/>
      <c r="FPO158" s="4"/>
      <c r="FPP158" s="4"/>
      <c r="FPQ158" s="4"/>
      <c r="FPR158" s="4"/>
      <c r="FPS158" s="4"/>
      <c r="FPT158" s="4"/>
      <c r="FPU158" s="4"/>
      <c r="FPV158" s="4"/>
      <c r="FPW158" s="4"/>
      <c r="FPX158" s="4"/>
      <c r="FPY158" s="4"/>
      <c r="FPZ158" s="4"/>
      <c r="FQA158" s="4"/>
      <c r="FQB158" s="4"/>
      <c r="FQC158" s="4"/>
      <c r="FQD158" s="4"/>
      <c r="FQE158" s="4"/>
      <c r="FQF158" s="4"/>
      <c r="FQG158" s="4"/>
      <c r="FQH158" s="4"/>
      <c r="FQI158" s="4"/>
      <c r="FQJ158" s="4"/>
      <c r="FQK158" s="4"/>
      <c r="FQL158" s="4"/>
      <c r="FQM158" s="4"/>
      <c r="FQN158" s="4"/>
      <c r="FQO158" s="4"/>
      <c r="FQP158" s="4"/>
      <c r="FQQ158" s="4"/>
      <c r="FQR158" s="4"/>
      <c r="FQS158" s="4"/>
      <c r="FQT158" s="4"/>
      <c r="FQU158" s="4"/>
      <c r="FQV158" s="4"/>
      <c r="FQW158" s="4"/>
      <c r="FQX158" s="4"/>
      <c r="FQY158" s="4"/>
      <c r="FQZ158" s="4"/>
      <c r="FRA158" s="4"/>
      <c r="FRB158" s="4"/>
      <c r="FRC158" s="4"/>
      <c r="FRD158" s="4"/>
      <c r="FRE158" s="4"/>
      <c r="FRF158" s="4"/>
      <c r="FRG158" s="4"/>
      <c r="FRH158" s="4"/>
      <c r="FRI158" s="4"/>
      <c r="FRJ158" s="4"/>
      <c r="FRK158" s="4"/>
      <c r="FRL158" s="4"/>
      <c r="FRM158" s="4"/>
      <c r="FRN158" s="4"/>
      <c r="FRO158" s="4"/>
      <c r="FRP158" s="4"/>
      <c r="FRQ158" s="4"/>
      <c r="FRR158" s="4"/>
      <c r="FRS158" s="4"/>
      <c r="FRT158" s="4"/>
      <c r="FRU158" s="4"/>
      <c r="FRV158" s="4"/>
      <c r="FRW158" s="4"/>
      <c r="FRX158" s="4"/>
      <c r="FRY158" s="4"/>
      <c r="FRZ158" s="4"/>
      <c r="FSA158" s="4"/>
      <c r="FSB158" s="4"/>
      <c r="FSC158" s="4"/>
      <c r="FSD158" s="4"/>
      <c r="FSE158" s="4"/>
      <c r="FSF158" s="4"/>
      <c r="FSG158" s="4"/>
      <c r="FSH158" s="4"/>
      <c r="FSI158" s="4"/>
      <c r="FSJ158" s="4"/>
      <c r="FSK158" s="4"/>
      <c r="FSL158" s="4"/>
      <c r="FSM158" s="4"/>
      <c r="FSN158" s="4"/>
      <c r="FSO158" s="4"/>
      <c r="FSP158" s="4"/>
      <c r="FSQ158" s="4"/>
      <c r="FSR158" s="4"/>
      <c r="FSS158" s="4"/>
      <c r="FST158" s="4"/>
      <c r="FSU158" s="4"/>
      <c r="FSV158" s="4"/>
      <c r="FSW158" s="4"/>
      <c r="FSX158" s="4"/>
      <c r="FSY158" s="4"/>
      <c r="FSZ158" s="4"/>
      <c r="FTA158" s="4"/>
      <c r="FTB158" s="4"/>
      <c r="FTC158" s="4"/>
      <c r="FTD158" s="4"/>
      <c r="FTE158" s="4"/>
      <c r="FTF158" s="4"/>
      <c r="FTG158" s="4"/>
      <c r="FTH158" s="4"/>
      <c r="FTI158" s="4"/>
      <c r="FTJ158" s="4"/>
      <c r="FTK158" s="4"/>
      <c r="FTL158" s="4"/>
      <c r="FTM158" s="4"/>
      <c r="FTN158" s="4"/>
      <c r="FTO158" s="4"/>
      <c r="FTP158" s="4"/>
      <c r="FTQ158" s="4"/>
      <c r="FTR158" s="4"/>
      <c r="FTS158" s="4"/>
      <c r="FTT158" s="4"/>
      <c r="FTU158" s="4"/>
      <c r="FTV158" s="4"/>
      <c r="FTW158" s="4"/>
      <c r="FTX158" s="4"/>
      <c r="FTY158" s="4"/>
      <c r="FTZ158" s="4"/>
      <c r="FUA158" s="4"/>
      <c r="FUB158" s="4"/>
      <c r="FUC158" s="4"/>
      <c r="FUD158" s="4"/>
      <c r="FUE158" s="4"/>
      <c r="FUF158" s="4"/>
      <c r="FUG158" s="4"/>
      <c r="FUH158" s="4"/>
      <c r="FUI158" s="4"/>
      <c r="FUJ158" s="4"/>
      <c r="FUK158" s="4"/>
      <c r="FUL158" s="4"/>
      <c r="FUM158" s="4"/>
      <c r="FUN158" s="4"/>
      <c r="FUO158" s="4"/>
      <c r="FUP158" s="4"/>
      <c r="FUQ158" s="4"/>
      <c r="FUR158" s="4"/>
      <c r="FUS158" s="4"/>
      <c r="FUT158" s="4"/>
      <c r="FUU158" s="4"/>
      <c r="FUV158" s="4"/>
      <c r="FUW158" s="4"/>
      <c r="FUX158" s="4"/>
      <c r="FUY158" s="4"/>
      <c r="FUZ158" s="4"/>
      <c r="FVA158" s="4"/>
      <c r="FVB158" s="4"/>
      <c r="FVC158" s="4"/>
      <c r="FVD158" s="4"/>
      <c r="FVE158" s="4"/>
      <c r="FVF158" s="4"/>
      <c r="FVG158" s="4"/>
      <c r="FVH158" s="4"/>
      <c r="FVI158" s="4"/>
      <c r="FVJ158" s="4"/>
      <c r="FVK158" s="4"/>
      <c r="FVL158" s="4"/>
      <c r="FVM158" s="4"/>
      <c r="FVN158" s="4"/>
      <c r="FVO158" s="4"/>
      <c r="FVP158" s="4"/>
      <c r="FVQ158" s="4"/>
      <c r="FVR158" s="4"/>
      <c r="FVS158" s="4"/>
      <c r="FVT158" s="4"/>
      <c r="FVU158" s="4"/>
      <c r="FVV158" s="4"/>
      <c r="FVW158" s="4"/>
      <c r="FVX158" s="4"/>
      <c r="FVY158" s="4"/>
      <c r="FVZ158" s="4"/>
      <c r="FWA158" s="4"/>
      <c r="FWB158" s="4"/>
      <c r="FWC158" s="4"/>
      <c r="FWD158" s="4"/>
      <c r="FWE158" s="4"/>
      <c r="FWF158" s="4"/>
      <c r="FWG158" s="4"/>
      <c r="FWH158" s="4"/>
      <c r="FWI158" s="4"/>
      <c r="FWJ158" s="4"/>
      <c r="FWK158" s="4"/>
      <c r="FWL158" s="4"/>
      <c r="FWM158" s="4"/>
      <c r="FWN158" s="4"/>
      <c r="FWO158" s="4"/>
      <c r="FWP158" s="4"/>
      <c r="FWQ158" s="4"/>
      <c r="FWR158" s="4"/>
      <c r="FWS158" s="4"/>
      <c r="FWT158" s="4"/>
      <c r="FWU158" s="4"/>
      <c r="FWV158" s="4"/>
      <c r="FWW158" s="4"/>
      <c r="FWX158" s="4"/>
      <c r="FWY158" s="4"/>
      <c r="FWZ158" s="4"/>
      <c r="FXA158" s="4"/>
      <c r="FXB158" s="4"/>
      <c r="FXC158" s="4"/>
      <c r="FXD158" s="4"/>
      <c r="FXE158" s="4"/>
      <c r="FXF158" s="4"/>
      <c r="FXG158" s="4"/>
      <c r="FXH158" s="4"/>
      <c r="FXI158" s="4"/>
      <c r="FXJ158" s="4"/>
      <c r="FXK158" s="4"/>
      <c r="FXL158" s="4"/>
      <c r="FXM158" s="4"/>
      <c r="FXN158" s="4"/>
      <c r="FXO158" s="4"/>
      <c r="FXP158" s="4"/>
      <c r="FXQ158" s="4"/>
      <c r="FXR158" s="4"/>
      <c r="FXS158" s="4"/>
      <c r="FXT158" s="4"/>
      <c r="FXU158" s="4"/>
      <c r="FXV158" s="4"/>
      <c r="FXW158" s="4"/>
      <c r="FXX158" s="4"/>
      <c r="FXY158" s="4"/>
      <c r="FXZ158" s="4"/>
      <c r="FYA158" s="4"/>
      <c r="FYB158" s="4"/>
      <c r="FYC158" s="4"/>
      <c r="FYD158" s="4"/>
      <c r="FYE158" s="4"/>
      <c r="FYF158" s="4"/>
      <c r="FYG158" s="4"/>
      <c r="FYH158" s="4"/>
      <c r="FYI158" s="4"/>
      <c r="FYJ158" s="4"/>
      <c r="FYK158" s="4"/>
      <c r="FYL158" s="4"/>
      <c r="FYM158" s="4"/>
      <c r="FYN158" s="4"/>
      <c r="FYO158" s="4"/>
      <c r="FYP158" s="4"/>
      <c r="FYQ158" s="4"/>
      <c r="FYR158" s="4"/>
      <c r="FYS158" s="4"/>
      <c r="FYT158" s="4"/>
      <c r="FYU158" s="4"/>
      <c r="FYV158" s="4"/>
      <c r="FYW158" s="4"/>
      <c r="FYX158" s="4"/>
      <c r="FYY158" s="4"/>
      <c r="FYZ158" s="4"/>
      <c r="FZA158" s="4"/>
      <c r="FZB158" s="4"/>
      <c r="FZC158" s="4"/>
      <c r="FZD158" s="4"/>
      <c r="FZE158" s="4"/>
      <c r="FZF158" s="4"/>
      <c r="FZG158" s="4"/>
      <c r="FZH158" s="4"/>
      <c r="FZI158" s="4"/>
      <c r="FZJ158" s="4"/>
      <c r="FZK158" s="4"/>
      <c r="FZL158" s="4"/>
      <c r="FZM158" s="4"/>
      <c r="FZN158" s="4"/>
      <c r="FZO158" s="4"/>
      <c r="FZP158" s="4"/>
      <c r="FZQ158" s="4"/>
      <c r="FZR158" s="4"/>
      <c r="FZS158" s="4"/>
      <c r="FZT158" s="4"/>
      <c r="FZU158" s="4"/>
      <c r="FZV158" s="4"/>
      <c r="FZW158" s="4"/>
      <c r="FZX158" s="4"/>
      <c r="FZY158" s="4"/>
      <c r="FZZ158" s="4"/>
      <c r="GAA158" s="4"/>
      <c r="GAB158" s="4"/>
      <c r="GAC158" s="4"/>
      <c r="GAD158" s="4"/>
      <c r="GAE158" s="4"/>
      <c r="GAF158" s="4"/>
      <c r="GAG158" s="4"/>
      <c r="GAH158" s="4"/>
      <c r="GAI158" s="4"/>
      <c r="GAJ158" s="4"/>
      <c r="GAK158" s="4"/>
      <c r="GAL158" s="4"/>
      <c r="GAM158" s="4"/>
      <c r="GAN158" s="4"/>
      <c r="GAO158" s="4"/>
      <c r="GAP158" s="4"/>
      <c r="GAQ158" s="4"/>
      <c r="GAR158" s="4"/>
      <c r="GAS158" s="4"/>
      <c r="GAT158" s="4"/>
      <c r="GAU158" s="4"/>
      <c r="GAV158" s="4"/>
      <c r="GAW158" s="4"/>
      <c r="GAX158" s="4"/>
      <c r="GAY158" s="4"/>
      <c r="GAZ158" s="4"/>
      <c r="GBA158" s="4"/>
      <c r="GBB158" s="4"/>
      <c r="GBC158" s="4"/>
      <c r="GBD158" s="4"/>
      <c r="GBE158" s="4"/>
      <c r="GBF158" s="4"/>
      <c r="GBG158" s="4"/>
      <c r="GBH158" s="4"/>
      <c r="GBI158" s="4"/>
      <c r="GBJ158" s="4"/>
      <c r="GBK158" s="4"/>
      <c r="GBL158" s="4"/>
      <c r="GBM158" s="4"/>
      <c r="GBN158" s="4"/>
      <c r="GBO158" s="4"/>
      <c r="GBP158" s="4"/>
      <c r="GBQ158" s="4"/>
      <c r="GBR158" s="4"/>
      <c r="GBS158" s="4"/>
      <c r="GBT158" s="4"/>
      <c r="GBU158" s="4"/>
      <c r="GBV158" s="4"/>
      <c r="GBW158" s="4"/>
      <c r="GBX158" s="4"/>
      <c r="GBY158" s="4"/>
      <c r="GBZ158" s="4"/>
      <c r="GCA158" s="4"/>
      <c r="GCB158" s="4"/>
      <c r="GCC158" s="4"/>
      <c r="GCD158" s="4"/>
      <c r="GCE158" s="4"/>
      <c r="GCF158" s="4"/>
      <c r="GCG158" s="4"/>
      <c r="GCH158" s="4"/>
      <c r="GCI158" s="4"/>
      <c r="GCJ158" s="4"/>
      <c r="GCK158" s="4"/>
      <c r="GCL158" s="4"/>
      <c r="GCM158" s="4"/>
      <c r="GCN158" s="4"/>
      <c r="GCO158" s="4"/>
      <c r="GCP158" s="4"/>
      <c r="GCQ158" s="4"/>
      <c r="GCR158" s="4"/>
      <c r="GCS158" s="4"/>
      <c r="GCT158" s="4"/>
      <c r="GCU158" s="4"/>
      <c r="GCV158" s="4"/>
      <c r="GCW158" s="4"/>
      <c r="GCX158" s="4"/>
      <c r="GCY158" s="4"/>
      <c r="GCZ158" s="4"/>
      <c r="GDA158" s="4"/>
      <c r="GDB158" s="4"/>
      <c r="GDC158" s="4"/>
      <c r="GDD158" s="4"/>
      <c r="GDE158" s="4"/>
      <c r="GDF158" s="4"/>
      <c r="GDG158" s="4"/>
      <c r="GDH158" s="4"/>
      <c r="GDI158" s="4"/>
      <c r="GDJ158" s="4"/>
      <c r="GDK158" s="4"/>
      <c r="GDL158" s="4"/>
      <c r="GDM158" s="4"/>
      <c r="GDN158" s="4"/>
      <c r="GDO158" s="4"/>
      <c r="GDP158" s="4"/>
      <c r="GDQ158" s="4"/>
      <c r="GDR158" s="4"/>
      <c r="GDS158" s="4"/>
      <c r="GDT158" s="4"/>
      <c r="GDU158" s="4"/>
      <c r="GDV158" s="4"/>
      <c r="GDW158" s="4"/>
      <c r="GDX158" s="4"/>
      <c r="GDY158" s="4"/>
      <c r="GDZ158" s="4"/>
      <c r="GEA158" s="4"/>
      <c r="GEB158" s="4"/>
      <c r="GEC158" s="4"/>
      <c r="GED158" s="4"/>
      <c r="GEE158" s="4"/>
      <c r="GEF158" s="4"/>
      <c r="GEG158" s="4"/>
      <c r="GEH158" s="4"/>
      <c r="GEI158" s="4"/>
      <c r="GEJ158" s="4"/>
      <c r="GEK158" s="4"/>
      <c r="GEL158" s="4"/>
      <c r="GEM158" s="4"/>
      <c r="GEN158" s="4"/>
      <c r="GEO158" s="4"/>
      <c r="GEP158" s="4"/>
      <c r="GEQ158" s="4"/>
      <c r="GER158" s="4"/>
      <c r="GES158" s="4"/>
      <c r="GET158" s="4"/>
      <c r="GEU158" s="4"/>
      <c r="GEV158" s="4"/>
      <c r="GEW158" s="4"/>
      <c r="GEX158" s="4"/>
      <c r="GEY158" s="4"/>
      <c r="GEZ158" s="4"/>
      <c r="GFA158" s="4"/>
      <c r="GFB158" s="4"/>
      <c r="GFC158" s="4"/>
      <c r="GFD158" s="4"/>
      <c r="GFE158" s="4"/>
      <c r="GFF158" s="4"/>
      <c r="GFG158" s="4"/>
      <c r="GFH158" s="4"/>
      <c r="GFI158" s="4"/>
      <c r="GFJ158" s="4"/>
      <c r="GFK158" s="4"/>
      <c r="GFL158" s="4"/>
      <c r="GFM158" s="4"/>
      <c r="GFN158" s="4"/>
      <c r="GFO158" s="4"/>
      <c r="GFP158" s="4"/>
      <c r="GFQ158" s="4"/>
      <c r="GFR158" s="4"/>
      <c r="GFS158" s="4"/>
      <c r="GFT158" s="4"/>
      <c r="GFU158" s="4"/>
      <c r="GFV158" s="4"/>
      <c r="GFW158" s="4"/>
      <c r="GFX158" s="4"/>
      <c r="GFY158" s="4"/>
      <c r="GFZ158" s="4"/>
      <c r="GGA158" s="4"/>
      <c r="GGB158" s="4"/>
      <c r="GGC158" s="4"/>
      <c r="GGD158" s="4"/>
      <c r="GGE158" s="4"/>
      <c r="GGF158" s="4"/>
      <c r="GGG158" s="4"/>
      <c r="GGH158" s="4"/>
      <c r="GGI158" s="4"/>
      <c r="GGJ158" s="4"/>
      <c r="GGK158" s="4"/>
      <c r="GGL158" s="4"/>
      <c r="GGM158" s="4"/>
      <c r="GGN158" s="4"/>
      <c r="GGO158" s="4"/>
      <c r="GGP158" s="4"/>
      <c r="GGQ158" s="4"/>
      <c r="GGR158" s="4"/>
      <c r="GGS158" s="4"/>
      <c r="GGT158" s="4"/>
      <c r="GGU158" s="4"/>
      <c r="GGV158" s="4"/>
      <c r="GGW158" s="4"/>
      <c r="GGX158" s="4"/>
      <c r="GGY158" s="4"/>
      <c r="GGZ158" s="4"/>
      <c r="GHA158" s="4"/>
      <c r="GHB158" s="4"/>
      <c r="GHC158" s="4"/>
      <c r="GHD158" s="4"/>
      <c r="GHE158" s="4"/>
      <c r="GHF158" s="4"/>
      <c r="GHG158" s="4"/>
      <c r="GHH158" s="4"/>
      <c r="GHI158" s="4"/>
      <c r="GHJ158" s="4"/>
      <c r="GHK158" s="4"/>
      <c r="GHL158" s="4"/>
      <c r="GHM158" s="4"/>
      <c r="GHN158" s="4"/>
      <c r="GHO158" s="4"/>
      <c r="GHP158" s="4"/>
      <c r="GHQ158" s="4"/>
      <c r="GHR158" s="4"/>
      <c r="GHS158" s="4"/>
      <c r="GHT158" s="4"/>
      <c r="GHU158" s="4"/>
      <c r="GHV158" s="4"/>
      <c r="GHW158" s="4"/>
      <c r="GHX158" s="4"/>
      <c r="GHY158" s="4"/>
      <c r="GHZ158" s="4"/>
      <c r="GIA158" s="4"/>
      <c r="GIB158" s="4"/>
      <c r="GIC158" s="4"/>
      <c r="GID158" s="4"/>
      <c r="GIE158" s="4"/>
      <c r="GIF158" s="4"/>
      <c r="GIG158" s="4"/>
      <c r="GIH158" s="4"/>
      <c r="GII158" s="4"/>
      <c r="GIJ158" s="4"/>
      <c r="GIK158" s="4"/>
      <c r="GIL158" s="4"/>
      <c r="GIM158" s="4"/>
      <c r="GIN158" s="4"/>
      <c r="GIO158" s="4"/>
      <c r="GIP158" s="4"/>
      <c r="GIQ158" s="4"/>
      <c r="GIR158" s="4"/>
      <c r="GIS158" s="4"/>
      <c r="GIT158" s="4"/>
      <c r="GIU158" s="4"/>
      <c r="GIV158" s="4"/>
      <c r="GIW158" s="4"/>
      <c r="GIX158" s="4"/>
      <c r="GIY158" s="4"/>
      <c r="GIZ158" s="4"/>
      <c r="GJA158" s="4"/>
      <c r="GJB158" s="4"/>
      <c r="GJC158" s="4"/>
      <c r="GJD158" s="4"/>
      <c r="GJE158" s="4"/>
      <c r="GJF158" s="4"/>
      <c r="GJG158" s="4"/>
      <c r="GJH158" s="4"/>
      <c r="GJI158" s="4"/>
      <c r="GJJ158" s="4"/>
      <c r="GJK158" s="4"/>
      <c r="GJL158" s="4"/>
      <c r="GJM158" s="4"/>
      <c r="GJN158" s="4"/>
      <c r="GJO158" s="4"/>
      <c r="GJP158" s="4"/>
      <c r="GJQ158" s="4"/>
      <c r="GJR158" s="4"/>
      <c r="GJS158" s="4"/>
      <c r="GJT158" s="4"/>
      <c r="GJU158" s="4"/>
      <c r="GJV158" s="4"/>
      <c r="GJW158" s="4"/>
      <c r="GJX158" s="4"/>
      <c r="GJY158" s="4"/>
      <c r="GJZ158" s="4"/>
      <c r="GKA158" s="4"/>
      <c r="GKB158" s="4"/>
      <c r="GKC158" s="4"/>
      <c r="GKD158" s="4"/>
      <c r="GKE158" s="4"/>
      <c r="GKF158" s="4"/>
      <c r="GKG158" s="4"/>
      <c r="GKH158" s="4"/>
      <c r="GKI158" s="4"/>
      <c r="GKJ158" s="4"/>
      <c r="GKK158" s="4"/>
      <c r="GKL158" s="4"/>
      <c r="GKM158" s="4"/>
      <c r="GKN158" s="4"/>
      <c r="GKO158" s="4"/>
      <c r="GKP158" s="4"/>
      <c r="GKQ158" s="4"/>
      <c r="GKR158" s="4"/>
      <c r="GKS158" s="4"/>
      <c r="GKT158" s="4"/>
      <c r="GKU158" s="4"/>
      <c r="GKV158" s="4"/>
      <c r="GKW158" s="4"/>
      <c r="GKX158" s="4"/>
      <c r="GKY158" s="4"/>
      <c r="GKZ158" s="4"/>
      <c r="GLA158" s="4"/>
      <c r="GLB158" s="4"/>
      <c r="GLC158" s="4"/>
      <c r="GLD158" s="4"/>
      <c r="GLE158" s="4"/>
      <c r="GLF158" s="4"/>
      <c r="GLG158" s="4"/>
      <c r="GLH158" s="4"/>
      <c r="GLI158" s="4"/>
      <c r="GLJ158" s="4"/>
      <c r="GLK158" s="4"/>
      <c r="GLL158" s="4"/>
      <c r="GLM158" s="4"/>
      <c r="GLN158" s="4"/>
      <c r="GLO158" s="4"/>
      <c r="GLP158" s="4"/>
      <c r="GLQ158" s="4"/>
      <c r="GLR158" s="4"/>
      <c r="GLS158" s="4"/>
      <c r="GLT158" s="4"/>
      <c r="GLU158" s="4"/>
      <c r="GLV158" s="4"/>
      <c r="GLW158" s="4"/>
      <c r="GLX158" s="4"/>
      <c r="GLY158" s="4"/>
      <c r="GLZ158" s="4"/>
      <c r="GMA158" s="4"/>
      <c r="GMB158" s="4"/>
      <c r="GMC158" s="4"/>
      <c r="GMD158" s="4"/>
      <c r="GME158" s="4"/>
      <c r="GMF158" s="4"/>
      <c r="GMG158" s="4"/>
      <c r="GMH158" s="4"/>
      <c r="GMI158" s="4"/>
      <c r="GMJ158" s="4"/>
      <c r="GMK158" s="4"/>
      <c r="GML158" s="4"/>
      <c r="GMM158" s="4"/>
      <c r="GMN158" s="4"/>
      <c r="GMO158" s="4"/>
      <c r="GMP158" s="4"/>
      <c r="GMQ158" s="4"/>
      <c r="GMR158" s="4"/>
      <c r="GMS158" s="4"/>
      <c r="GMT158" s="4"/>
      <c r="GMU158" s="4"/>
      <c r="GMV158" s="4"/>
      <c r="GMW158" s="4"/>
      <c r="GMX158" s="4"/>
      <c r="GMY158" s="4"/>
      <c r="GMZ158" s="4"/>
      <c r="GNA158" s="4"/>
      <c r="GNB158" s="4"/>
      <c r="GNC158" s="4"/>
      <c r="GND158" s="4"/>
      <c r="GNE158" s="4"/>
      <c r="GNF158" s="4"/>
      <c r="GNG158" s="4"/>
      <c r="GNH158" s="4"/>
      <c r="GNI158" s="4"/>
      <c r="GNJ158" s="4"/>
      <c r="GNK158" s="4"/>
      <c r="GNL158" s="4"/>
      <c r="GNM158" s="4"/>
      <c r="GNN158" s="4"/>
      <c r="GNO158" s="4"/>
      <c r="GNP158" s="4"/>
      <c r="GNQ158" s="4"/>
      <c r="GNR158" s="4"/>
      <c r="GNS158" s="4"/>
      <c r="GNT158" s="4"/>
      <c r="GNU158" s="4"/>
      <c r="GNV158" s="4"/>
      <c r="GNW158" s="4"/>
      <c r="GNX158" s="4"/>
      <c r="GNY158" s="4"/>
      <c r="GNZ158" s="4"/>
      <c r="GOA158" s="4"/>
      <c r="GOB158" s="4"/>
      <c r="GOC158" s="4"/>
      <c r="GOD158" s="4"/>
      <c r="GOE158" s="4"/>
      <c r="GOF158" s="4"/>
      <c r="GOG158" s="4"/>
      <c r="GOH158" s="4"/>
      <c r="GOI158" s="4"/>
      <c r="GOJ158" s="4"/>
      <c r="GOK158" s="4"/>
      <c r="GOL158" s="4"/>
      <c r="GOM158" s="4"/>
      <c r="GON158" s="4"/>
      <c r="GOO158" s="4"/>
      <c r="GOP158" s="4"/>
      <c r="GOQ158" s="4"/>
      <c r="GOR158" s="4"/>
      <c r="GOS158" s="4"/>
      <c r="GOT158" s="4"/>
      <c r="GOU158" s="4"/>
      <c r="GOV158" s="4"/>
      <c r="GOW158" s="4"/>
      <c r="GOX158" s="4"/>
      <c r="GOY158" s="4"/>
      <c r="GOZ158" s="4"/>
      <c r="GPA158" s="4"/>
      <c r="GPB158" s="4"/>
      <c r="GPC158" s="4"/>
      <c r="GPD158" s="4"/>
      <c r="GPE158" s="4"/>
      <c r="GPF158" s="4"/>
      <c r="GPG158" s="4"/>
      <c r="GPH158" s="4"/>
      <c r="GPI158" s="4"/>
      <c r="GPJ158" s="4"/>
      <c r="GPK158" s="4"/>
      <c r="GPL158" s="4"/>
      <c r="GPM158" s="4"/>
      <c r="GPN158" s="4"/>
      <c r="GPO158" s="4"/>
      <c r="GPP158" s="4"/>
      <c r="GPQ158" s="4"/>
      <c r="GPR158" s="4"/>
      <c r="GPS158" s="4"/>
      <c r="GPT158" s="4"/>
      <c r="GPU158" s="4"/>
      <c r="GPV158" s="4"/>
      <c r="GPW158" s="4"/>
      <c r="GPX158" s="4"/>
      <c r="GPY158" s="4"/>
      <c r="GPZ158" s="4"/>
      <c r="GQA158" s="4"/>
      <c r="GQB158" s="4"/>
      <c r="GQC158" s="4"/>
      <c r="GQD158" s="4"/>
      <c r="GQE158" s="4"/>
      <c r="GQF158" s="4"/>
      <c r="GQG158" s="4"/>
      <c r="GQH158" s="4"/>
      <c r="GQI158" s="4"/>
      <c r="GQJ158" s="4"/>
      <c r="GQK158" s="4"/>
      <c r="GQL158" s="4"/>
      <c r="GQM158" s="4"/>
      <c r="GQN158" s="4"/>
      <c r="GQO158" s="4"/>
      <c r="GQP158" s="4"/>
      <c r="GQQ158" s="4"/>
      <c r="GQR158" s="4"/>
      <c r="GQS158" s="4"/>
      <c r="GQT158" s="4"/>
      <c r="GQU158" s="4"/>
      <c r="GQV158" s="4"/>
      <c r="GQW158" s="4"/>
      <c r="GQX158" s="4"/>
      <c r="GQY158" s="4"/>
      <c r="GQZ158" s="4"/>
      <c r="GRA158" s="4"/>
      <c r="GRB158" s="4"/>
      <c r="GRC158" s="4"/>
      <c r="GRD158" s="4"/>
      <c r="GRE158" s="4"/>
      <c r="GRF158" s="4"/>
      <c r="GRG158" s="4"/>
      <c r="GRH158" s="4"/>
      <c r="GRI158" s="4"/>
      <c r="GRJ158" s="4"/>
      <c r="GRK158" s="4"/>
      <c r="GRL158" s="4"/>
      <c r="GRM158" s="4"/>
      <c r="GRN158" s="4"/>
      <c r="GRO158" s="4"/>
      <c r="GRP158" s="4"/>
      <c r="GRQ158" s="4"/>
      <c r="GRR158" s="4"/>
      <c r="GRS158" s="4"/>
      <c r="GRT158" s="4"/>
      <c r="GRU158" s="4"/>
      <c r="GRV158" s="4"/>
      <c r="GRW158" s="4"/>
      <c r="GRX158" s="4"/>
      <c r="GRY158" s="4"/>
      <c r="GRZ158" s="4"/>
      <c r="GSA158" s="4"/>
      <c r="GSB158" s="4"/>
      <c r="GSC158" s="4"/>
      <c r="GSD158" s="4"/>
      <c r="GSE158" s="4"/>
      <c r="GSF158" s="4"/>
      <c r="GSG158" s="4"/>
      <c r="GSH158" s="4"/>
      <c r="GSI158" s="4"/>
      <c r="GSJ158" s="4"/>
      <c r="GSK158" s="4"/>
      <c r="GSL158" s="4"/>
      <c r="GSM158" s="4"/>
      <c r="GSN158" s="4"/>
      <c r="GSO158" s="4"/>
      <c r="GSP158" s="4"/>
      <c r="GSQ158" s="4"/>
      <c r="GSR158" s="4"/>
      <c r="GSS158" s="4"/>
      <c r="GST158" s="4"/>
      <c r="GSU158" s="4"/>
      <c r="GSV158" s="4"/>
      <c r="GSW158" s="4"/>
      <c r="GSX158" s="4"/>
      <c r="GSY158" s="4"/>
      <c r="GSZ158" s="4"/>
      <c r="GTA158" s="4"/>
      <c r="GTB158" s="4"/>
      <c r="GTC158" s="4"/>
      <c r="GTD158" s="4"/>
      <c r="GTE158" s="4"/>
      <c r="GTF158" s="4"/>
      <c r="GTG158" s="4"/>
      <c r="GTH158" s="4"/>
      <c r="GTI158" s="4"/>
      <c r="GTJ158" s="4"/>
      <c r="GTK158" s="4"/>
      <c r="GTL158" s="4"/>
      <c r="GTM158" s="4"/>
      <c r="GTN158" s="4"/>
      <c r="GTO158" s="4"/>
      <c r="GTP158" s="4"/>
      <c r="GTQ158" s="4"/>
      <c r="GTR158" s="4"/>
      <c r="GTS158" s="4"/>
      <c r="GTT158" s="4"/>
      <c r="GTU158" s="4"/>
      <c r="GTV158" s="4"/>
      <c r="GTW158" s="4"/>
      <c r="GTX158" s="4"/>
      <c r="GTY158" s="4"/>
      <c r="GTZ158" s="4"/>
      <c r="GUA158" s="4"/>
      <c r="GUB158" s="4"/>
      <c r="GUC158" s="4"/>
      <c r="GUD158" s="4"/>
      <c r="GUE158" s="4"/>
      <c r="GUF158" s="4"/>
      <c r="GUG158" s="4"/>
      <c r="GUH158" s="4"/>
      <c r="GUI158" s="4"/>
      <c r="GUJ158" s="4"/>
      <c r="GUK158" s="4"/>
      <c r="GUL158" s="4"/>
      <c r="GUM158" s="4"/>
      <c r="GUN158" s="4"/>
      <c r="GUO158" s="4"/>
      <c r="GUP158" s="4"/>
      <c r="GUQ158" s="4"/>
      <c r="GUR158" s="4"/>
      <c r="GUS158" s="4"/>
      <c r="GUT158" s="4"/>
      <c r="GUU158" s="4"/>
      <c r="GUV158" s="4"/>
      <c r="GUW158" s="4"/>
      <c r="GUX158" s="4"/>
      <c r="GUY158" s="4"/>
      <c r="GUZ158" s="4"/>
      <c r="GVA158" s="4"/>
      <c r="GVB158" s="4"/>
      <c r="GVC158" s="4"/>
      <c r="GVD158" s="4"/>
      <c r="GVE158" s="4"/>
      <c r="GVF158" s="4"/>
      <c r="GVG158" s="4"/>
      <c r="GVH158" s="4"/>
      <c r="GVI158" s="4"/>
      <c r="GVJ158" s="4"/>
      <c r="GVK158" s="4"/>
      <c r="GVL158" s="4"/>
      <c r="GVM158" s="4"/>
      <c r="GVN158" s="4"/>
      <c r="GVO158" s="4"/>
      <c r="GVP158" s="4"/>
      <c r="GVQ158" s="4"/>
      <c r="GVR158" s="4"/>
      <c r="GVS158" s="4"/>
      <c r="GVT158" s="4"/>
      <c r="GVU158" s="4"/>
      <c r="GVV158" s="4"/>
      <c r="GVW158" s="4"/>
      <c r="GVX158" s="4"/>
      <c r="GVY158" s="4"/>
      <c r="GVZ158" s="4"/>
      <c r="GWA158" s="4"/>
      <c r="GWB158" s="4"/>
      <c r="GWC158" s="4"/>
      <c r="GWD158" s="4"/>
      <c r="GWE158" s="4"/>
      <c r="GWF158" s="4"/>
      <c r="GWG158" s="4"/>
      <c r="GWH158" s="4"/>
      <c r="GWI158" s="4"/>
      <c r="GWJ158" s="4"/>
      <c r="GWK158" s="4"/>
      <c r="GWL158" s="4"/>
      <c r="GWM158" s="4"/>
      <c r="GWN158" s="4"/>
      <c r="GWO158" s="4"/>
      <c r="GWP158" s="4"/>
      <c r="GWQ158" s="4"/>
      <c r="GWR158" s="4"/>
      <c r="GWS158" s="4"/>
      <c r="GWT158" s="4"/>
      <c r="GWU158" s="4"/>
      <c r="GWV158" s="4"/>
      <c r="GWW158" s="4"/>
      <c r="GWX158" s="4"/>
      <c r="GWY158" s="4"/>
      <c r="GWZ158" s="4"/>
      <c r="GXA158" s="4"/>
      <c r="GXB158" s="4"/>
      <c r="GXC158" s="4"/>
      <c r="GXD158" s="4"/>
      <c r="GXE158" s="4"/>
      <c r="GXF158" s="4"/>
      <c r="GXG158" s="4"/>
      <c r="GXH158" s="4"/>
      <c r="GXI158" s="4"/>
      <c r="GXJ158" s="4"/>
      <c r="GXK158" s="4"/>
      <c r="GXL158" s="4"/>
      <c r="GXM158" s="4"/>
      <c r="GXN158" s="4"/>
      <c r="GXO158" s="4"/>
      <c r="GXP158" s="4"/>
      <c r="GXQ158" s="4"/>
      <c r="GXR158" s="4"/>
      <c r="GXS158" s="4"/>
      <c r="GXT158" s="4"/>
      <c r="GXU158" s="4"/>
      <c r="GXV158" s="4"/>
      <c r="GXW158" s="4"/>
      <c r="GXX158" s="4"/>
      <c r="GXY158" s="4"/>
      <c r="GXZ158" s="4"/>
      <c r="GYA158" s="4"/>
      <c r="GYB158" s="4"/>
      <c r="GYC158" s="4"/>
      <c r="GYD158" s="4"/>
      <c r="GYE158" s="4"/>
      <c r="GYF158" s="4"/>
      <c r="GYG158" s="4"/>
      <c r="GYH158" s="4"/>
      <c r="GYI158" s="4"/>
      <c r="GYJ158" s="4"/>
      <c r="GYK158" s="4"/>
      <c r="GYL158" s="4"/>
      <c r="GYM158" s="4"/>
      <c r="GYN158" s="4"/>
      <c r="GYO158" s="4"/>
      <c r="GYP158" s="4"/>
      <c r="GYQ158" s="4"/>
      <c r="GYR158" s="4"/>
      <c r="GYS158" s="4"/>
      <c r="GYT158" s="4"/>
      <c r="GYU158" s="4"/>
      <c r="GYV158" s="4"/>
      <c r="GYW158" s="4"/>
      <c r="GYX158" s="4"/>
      <c r="GYY158" s="4"/>
      <c r="GYZ158" s="4"/>
      <c r="GZA158" s="4"/>
      <c r="GZB158" s="4"/>
      <c r="GZC158" s="4"/>
      <c r="GZD158" s="4"/>
      <c r="GZE158" s="4"/>
      <c r="GZF158" s="4"/>
      <c r="GZG158" s="4"/>
      <c r="GZH158" s="4"/>
      <c r="GZI158" s="4"/>
      <c r="GZJ158" s="4"/>
      <c r="GZK158" s="4"/>
      <c r="GZL158" s="4"/>
      <c r="GZM158" s="4"/>
      <c r="GZN158" s="4"/>
      <c r="GZO158" s="4"/>
      <c r="GZP158" s="4"/>
      <c r="GZQ158" s="4"/>
      <c r="GZR158" s="4"/>
      <c r="GZS158" s="4"/>
      <c r="GZT158" s="4"/>
      <c r="GZU158" s="4"/>
      <c r="GZV158" s="4"/>
      <c r="GZW158" s="4"/>
      <c r="GZX158" s="4"/>
      <c r="GZY158" s="4"/>
      <c r="GZZ158" s="4"/>
      <c r="HAA158" s="4"/>
      <c r="HAB158" s="4"/>
      <c r="HAC158" s="4"/>
      <c r="HAD158" s="4"/>
      <c r="HAE158" s="4"/>
      <c r="HAF158" s="4"/>
      <c r="HAG158" s="4"/>
      <c r="HAH158" s="4"/>
      <c r="HAI158" s="4"/>
      <c r="HAJ158" s="4"/>
      <c r="HAK158" s="4"/>
      <c r="HAL158" s="4"/>
      <c r="HAM158" s="4"/>
      <c r="HAN158" s="4"/>
      <c r="HAO158" s="4"/>
      <c r="HAP158" s="4"/>
      <c r="HAQ158" s="4"/>
      <c r="HAR158" s="4"/>
      <c r="HAS158" s="4"/>
      <c r="HAT158" s="4"/>
      <c r="HAU158" s="4"/>
      <c r="HAV158" s="4"/>
      <c r="HAW158" s="4"/>
      <c r="HAX158" s="4"/>
      <c r="HAY158" s="4"/>
      <c r="HAZ158" s="4"/>
      <c r="HBA158" s="4"/>
      <c r="HBB158" s="4"/>
      <c r="HBC158" s="4"/>
      <c r="HBD158" s="4"/>
      <c r="HBE158" s="4"/>
      <c r="HBF158" s="4"/>
      <c r="HBG158" s="4"/>
      <c r="HBH158" s="4"/>
      <c r="HBI158" s="4"/>
      <c r="HBJ158" s="4"/>
      <c r="HBK158" s="4"/>
      <c r="HBL158" s="4"/>
      <c r="HBM158" s="4"/>
      <c r="HBN158" s="4"/>
      <c r="HBO158" s="4"/>
      <c r="HBP158" s="4"/>
      <c r="HBQ158" s="4"/>
      <c r="HBR158" s="4"/>
      <c r="HBS158" s="4"/>
      <c r="HBT158" s="4"/>
      <c r="HBU158" s="4"/>
      <c r="HBV158" s="4"/>
      <c r="HBW158" s="4"/>
      <c r="HBX158" s="4"/>
      <c r="HBY158" s="4"/>
      <c r="HBZ158" s="4"/>
      <c r="HCA158" s="4"/>
      <c r="HCB158" s="4"/>
      <c r="HCC158" s="4"/>
      <c r="HCD158" s="4"/>
      <c r="HCE158" s="4"/>
      <c r="HCF158" s="4"/>
      <c r="HCG158" s="4"/>
      <c r="HCH158" s="4"/>
      <c r="HCI158" s="4"/>
      <c r="HCJ158" s="4"/>
      <c r="HCK158" s="4"/>
      <c r="HCL158" s="4"/>
      <c r="HCM158" s="4"/>
      <c r="HCN158" s="4"/>
      <c r="HCO158" s="4"/>
      <c r="HCP158" s="4"/>
      <c r="HCQ158" s="4"/>
      <c r="HCR158" s="4"/>
      <c r="HCS158" s="4"/>
      <c r="HCT158" s="4"/>
      <c r="HCU158" s="4"/>
      <c r="HCV158" s="4"/>
      <c r="HCW158" s="4"/>
      <c r="HCX158" s="4"/>
      <c r="HCY158" s="4"/>
      <c r="HCZ158" s="4"/>
      <c r="HDA158" s="4"/>
      <c r="HDB158" s="4"/>
      <c r="HDC158" s="4"/>
      <c r="HDD158" s="4"/>
      <c r="HDE158" s="4"/>
      <c r="HDF158" s="4"/>
      <c r="HDG158" s="4"/>
      <c r="HDH158" s="4"/>
      <c r="HDI158" s="4"/>
      <c r="HDJ158" s="4"/>
      <c r="HDK158" s="4"/>
      <c r="HDL158" s="4"/>
      <c r="HDM158" s="4"/>
      <c r="HDN158" s="4"/>
      <c r="HDO158" s="4"/>
      <c r="HDP158" s="4"/>
      <c r="HDQ158" s="4"/>
      <c r="HDR158" s="4"/>
      <c r="HDS158" s="4"/>
      <c r="HDT158" s="4"/>
      <c r="HDU158" s="4"/>
      <c r="HDV158" s="4"/>
      <c r="HDW158" s="4"/>
      <c r="HDX158" s="4"/>
      <c r="HDY158" s="4"/>
      <c r="HDZ158" s="4"/>
      <c r="HEA158" s="4"/>
      <c r="HEB158" s="4"/>
      <c r="HEC158" s="4"/>
      <c r="HED158" s="4"/>
      <c r="HEE158" s="4"/>
      <c r="HEF158" s="4"/>
      <c r="HEG158" s="4"/>
      <c r="HEH158" s="4"/>
      <c r="HEI158" s="4"/>
      <c r="HEJ158" s="4"/>
      <c r="HEK158" s="4"/>
      <c r="HEL158" s="4"/>
      <c r="HEM158" s="4"/>
      <c r="HEN158" s="4"/>
      <c r="HEO158" s="4"/>
      <c r="HEP158" s="4"/>
      <c r="HEQ158" s="4"/>
      <c r="HER158" s="4"/>
      <c r="HES158" s="4"/>
      <c r="HET158" s="4"/>
      <c r="HEU158" s="4"/>
      <c r="HEV158" s="4"/>
      <c r="HEW158" s="4"/>
      <c r="HEX158" s="4"/>
      <c r="HEY158" s="4"/>
      <c r="HEZ158" s="4"/>
      <c r="HFA158" s="4"/>
      <c r="HFB158" s="4"/>
      <c r="HFC158" s="4"/>
      <c r="HFD158" s="4"/>
      <c r="HFE158" s="4"/>
      <c r="HFF158" s="4"/>
      <c r="HFG158" s="4"/>
      <c r="HFH158" s="4"/>
      <c r="HFI158" s="4"/>
      <c r="HFJ158" s="4"/>
      <c r="HFK158" s="4"/>
      <c r="HFL158" s="4"/>
      <c r="HFM158" s="4"/>
      <c r="HFN158" s="4"/>
      <c r="HFO158" s="4"/>
      <c r="HFP158" s="4"/>
      <c r="HFQ158" s="4"/>
      <c r="HFR158" s="4"/>
      <c r="HFS158" s="4"/>
      <c r="HFT158" s="4"/>
      <c r="HFU158" s="4"/>
      <c r="HFV158" s="4"/>
      <c r="HFW158" s="4"/>
      <c r="HFX158" s="4"/>
      <c r="HFY158" s="4"/>
      <c r="HFZ158" s="4"/>
      <c r="HGA158" s="4"/>
      <c r="HGB158" s="4"/>
      <c r="HGC158" s="4"/>
      <c r="HGD158" s="4"/>
      <c r="HGE158" s="4"/>
      <c r="HGF158" s="4"/>
      <c r="HGG158" s="4"/>
      <c r="HGH158" s="4"/>
      <c r="HGI158" s="4"/>
      <c r="HGJ158" s="4"/>
      <c r="HGK158" s="4"/>
      <c r="HGL158" s="4"/>
      <c r="HGM158" s="4"/>
      <c r="HGN158" s="4"/>
      <c r="HGO158" s="4"/>
      <c r="HGP158" s="4"/>
      <c r="HGQ158" s="4"/>
      <c r="HGR158" s="4"/>
      <c r="HGS158" s="4"/>
      <c r="HGT158" s="4"/>
      <c r="HGU158" s="4"/>
      <c r="HGV158" s="4"/>
      <c r="HGW158" s="4"/>
      <c r="HGX158" s="4"/>
      <c r="HGY158" s="4"/>
      <c r="HGZ158" s="4"/>
      <c r="HHA158" s="4"/>
      <c r="HHB158" s="4"/>
      <c r="HHC158" s="4"/>
      <c r="HHD158" s="4"/>
      <c r="HHE158" s="4"/>
      <c r="HHF158" s="4"/>
      <c r="HHG158" s="4"/>
      <c r="HHH158" s="4"/>
      <c r="HHI158" s="4"/>
      <c r="HHJ158" s="4"/>
      <c r="HHK158" s="4"/>
      <c r="HHL158" s="4"/>
      <c r="HHM158" s="4"/>
      <c r="HHN158" s="4"/>
      <c r="HHO158" s="4"/>
      <c r="HHP158" s="4"/>
      <c r="HHQ158" s="4"/>
      <c r="HHR158" s="4"/>
      <c r="HHS158" s="4"/>
      <c r="HHT158" s="4"/>
      <c r="HHU158" s="4"/>
      <c r="HHV158" s="4"/>
      <c r="HHW158" s="4"/>
      <c r="HHX158" s="4"/>
      <c r="HHY158" s="4"/>
      <c r="HHZ158" s="4"/>
      <c r="HIA158" s="4"/>
      <c r="HIB158" s="4"/>
      <c r="HIC158" s="4"/>
      <c r="HID158" s="4"/>
      <c r="HIE158" s="4"/>
      <c r="HIF158" s="4"/>
      <c r="HIG158" s="4"/>
      <c r="HIH158" s="4"/>
      <c r="HII158" s="4"/>
      <c r="HIJ158" s="4"/>
      <c r="HIK158" s="4"/>
      <c r="HIL158" s="4"/>
      <c r="HIM158" s="4"/>
      <c r="HIN158" s="4"/>
      <c r="HIO158" s="4"/>
      <c r="HIP158" s="4"/>
      <c r="HIQ158" s="4"/>
      <c r="HIR158" s="4"/>
      <c r="HIS158" s="4"/>
      <c r="HIT158" s="4"/>
      <c r="HIU158" s="4"/>
      <c r="HIV158" s="4"/>
      <c r="HIW158" s="4"/>
      <c r="HIX158" s="4"/>
      <c r="HIY158" s="4"/>
      <c r="HIZ158" s="4"/>
      <c r="HJA158" s="4"/>
      <c r="HJB158" s="4"/>
      <c r="HJC158" s="4"/>
      <c r="HJD158" s="4"/>
      <c r="HJE158" s="4"/>
      <c r="HJF158" s="4"/>
      <c r="HJG158" s="4"/>
      <c r="HJH158" s="4"/>
      <c r="HJI158" s="4"/>
      <c r="HJJ158" s="4"/>
      <c r="HJK158" s="4"/>
      <c r="HJL158" s="4"/>
      <c r="HJM158" s="4"/>
      <c r="HJN158" s="4"/>
      <c r="HJO158" s="4"/>
      <c r="HJP158" s="4"/>
      <c r="HJQ158" s="4"/>
      <c r="HJR158" s="4"/>
      <c r="HJS158" s="4"/>
      <c r="HJT158" s="4"/>
      <c r="HJU158" s="4"/>
      <c r="HJV158" s="4"/>
      <c r="HJW158" s="4"/>
      <c r="HJX158" s="4"/>
      <c r="HJY158" s="4"/>
      <c r="HJZ158" s="4"/>
      <c r="HKA158" s="4"/>
      <c r="HKB158" s="4"/>
      <c r="HKC158" s="4"/>
      <c r="HKD158" s="4"/>
      <c r="HKE158" s="4"/>
      <c r="HKF158" s="4"/>
      <c r="HKG158" s="4"/>
      <c r="HKH158" s="4"/>
      <c r="HKI158" s="4"/>
      <c r="HKJ158" s="4"/>
      <c r="HKK158" s="4"/>
      <c r="HKL158" s="4"/>
      <c r="HKM158" s="4"/>
      <c r="HKN158" s="4"/>
      <c r="HKO158" s="4"/>
      <c r="HKP158" s="4"/>
      <c r="HKQ158" s="4"/>
      <c r="HKR158" s="4"/>
      <c r="HKS158" s="4"/>
      <c r="HKT158" s="4"/>
      <c r="HKU158" s="4"/>
      <c r="HKV158" s="4"/>
      <c r="HKW158" s="4"/>
      <c r="HKX158" s="4"/>
      <c r="HKY158" s="4"/>
      <c r="HKZ158" s="4"/>
      <c r="HLA158" s="4"/>
      <c r="HLB158" s="4"/>
      <c r="HLC158" s="4"/>
      <c r="HLD158" s="4"/>
      <c r="HLE158" s="4"/>
      <c r="HLF158" s="4"/>
      <c r="HLG158" s="4"/>
      <c r="HLH158" s="4"/>
      <c r="HLI158" s="4"/>
      <c r="HLJ158" s="4"/>
      <c r="HLK158" s="4"/>
      <c r="HLL158" s="4"/>
      <c r="HLM158" s="4"/>
      <c r="HLN158" s="4"/>
      <c r="HLO158" s="4"/>
      <c r="HLP158" s="4"/>
      <c r="HLQ158" s="4"/>
      <c r="HLR158" s="4"/>
      <c r="HLS158" s="4"/>
      <c r="HLT158" s="4"/>
      <c r="HLU158" s="4"/>
      <c r="HLV158" s="4"/>
      <c r="HLW158" s="4"/>
      <c r="HLX158" s="4"/>
      <c r="HLY158" s="4"/>
      <c r="HLZ158" s="4"/>
      <c r="HMA158" s="4"/>
      <c r="HMB158" s="4"/>
      <c r="HMC158" s="4"/>
      <c r="HMD158" s="4"/>
      <c r="HME158" s="4"/>
      <c r="HMF158" s="4"/>
      <c r="HMG158" s="4"/>
      <c r="HMH158" s="4"/>
      <c r="HMI158" s="4"/>
      <c r="HMJ158" s="4"/>
      <c r="HMK158" s="4"/>
      <c r="HML158" s="4"/>
      <c r="HMM158" s="4"/>
      <c r="HMN158" s="4"/>
      <c r="HMO158" s="4"/>
      <c r="HMP158" s="4"/>
      <c r="HMQ158" s="4"/>
      <c r="HMR158" s="4"/>
      <c r="HMS158" s="4"/>
      <c r="HMT158" s="4"/>
      <c r="HMU158" s="4"/>
      <c r="HMV158" s="4"/>
      <c r="HMW158" s="4"/>
      <c r="HMX158" s="4"/>
      <c r="HMY158" s="4"/>
      <c r="HMZ158" s="4"/>
      <c r="HNA158" s="4"/>
      <c r="HNB158" s="4"/>
      <c r="HNC158" s="4"/>
      <c r="HND158" s="4"/>
      <c r="HNE158" s="4"/>
      <c r="HNF158" s="4"/>
      <c r="HNG158" s="4"/>
      <c r="HNH158" s="4"/>
      <c r="HNI158" s="4"/>
      <c r="HNJ158" s="4"/>
      <c r="HNK158" s="4"/>
      <c r="HNL158" s="4"/>
      <c r="HNM158" s="4"/>
      <c r="HNN158" s="4"/>
      <c r="HNO158" s="4"/>
      <c r="HNP158" s="4"/>
      <c r="HNQ158" s="4"/>
      <c r="HNR158" s="4"/>
      <c r="HNS158" s="4"/>
      <c r="HNT158" s="4"/>
      <c r="HNU158" s="4"/>
      <c r="HNV158" s="4"/>
      <c r="HNW158" s="4"/>
      <c r="HNX158" s="4"/>
      <c r="HNY158" s="4"/>
      <c r="HNZ158" s="4"/>
      <c r="HOA158" s="4"/>
      <c r="HOB158" s="4"/>
      <c r="HOC158" s="4"/>
      <c r="HOD158" s="4"/>
      <c r="HOE158" s="4"/>
      <c r="HOF158" s="4"/>
      <c r="HOG158" s="4"/>
      <c r="HOH158" s="4"/>
      <c r="HOI158" s="4"/>
      <c r="HOJ158" s="4"/>
      <c r="HOK158" s="4"/>
      <c r="HOL158" s="4"/>
      <c r="HOM158" s="4"/>
      <c r="HON158" s="4"/>
      <c r="HOO158" s="4"/>
      <c r="HOP158" s="4"/>
      <c r="HOQ158" s="4"/>
      <c r="HOR158" s="4"/>
      <c r="HOS158" s="4"/>
      <c r="HOT158" s="4"/>
      <c r="HOU158" s="4"/>
      <c r="HOV158" s="4"/>
      <c r="HOW158" s="4"/>
      <c r="HOX158" s="4"/>
      <c r="HOY158" s="4"/>
      <c r="HOZ158" s="4"/>
      <c r="HPA158" s="4"/>
      <c r="HPB158" s="4"/>
      <c r="HPC158" s="4"/>
      <c r="HPD158" s="4"/>
      <c r="HPE158" s="4"/>
      <c r="HPF158" s="4"/>
      <c r="HPG158" s="4"/>
      <c r="HPH158" s="4"/>
      <c r="HPI158" s="4"/>
      <c r="HPJ158" s="4"/>
      <c r="HPK158" s="4"/>
      <c r="HPL158" s="4"/>
      <c r="HPM158" s="4"/>
      <c r="HPN158" s="4"/>
      <c r="HPO158" s="4"/>
      <c r="HPP158" s="4"/>
      <c r="HPQ158" s="4"/>
      <c r="HPR158" s="4"/>
      <c r="HPS158" s="4"/>
      <c r="HPT158" s="4"/>
      <c r="HPU158" s="4"/>
      <c r="HPV158" s="4"/>
      <c r="HPW158" s="4"/>
      <c r="HPX158" s="4"/>
      <c r="HPY158" s="4"/>
      <c r="HPZ158" s="4"/>
      <c r="HQA158" s="4"/>
      <c r="HQB158" s="4"/>
      <c r="HQC158" s="4"/>
      <c r="HQD158" s="4"/>
      <c r="HQE158" s="4"/>
      <c r="HQF158" s="4"/>
      <c r="HQG158" s="4"/>
      <c r="HQH158" s="4"/>
      <c r="HQI158" s="4"/>
      <c r="HQJ158" s="4"/>
      <c r="HQK158" s="4"/>
      <c r="HQL158" s="4"/>
      <c r="HQM158" s="4"/>
      <c r="HQN158" s="4"/>
      <c r="HQO158" s="4"/>
      <c r="HQP158" s="4"/>
      <c r="HQQ158" s="4"/>
      <c r="HQR158" s="4"/>
      <c r="HQS158" s="4"/>
      <c r="HQT158" s="4"/>
      <c r="HQU158" s="4"/>
      <c r="HQV158" s="4"/>
      <c r="HQW158" s="4"/>
      <c r="HQX158" s="4"/>
      <c r="HQY158" s="4"/>
      <c r="HQZ158" s="4"/>
      <c r="HRA158" s="4"/>
      <c r="HRB158" s="4"/>
      <c r="HRC158" s="4"/>
      <c r="HRD158" s="4"/>
      <c r="HRE158" s="4"/>
      <c r="HRF158" s="4"/>
      <c r="HRG158" s="4"/>
      <c r="HRH158" s="4"/>
      <c r="HRI158" s="4"/>
      <c r="HRJ158" s="4"/>
      <c r="HRK158" s="4"/>
      <c r="HRL158" s="4"/>
      <c r="HRM158" s="4"/>
      <c r="HRN158" s="4"/>
      <c r="HRO158" s="4"/>
      <c r="HRP158" s="4"/>
      <c r="HRQ158" s="4"/>
      <c r="HRR158" s="4"/>
      <c r="HRS158" s="4"/>
      <c r="HRT158" s="4"/>
      <c r="HRU158" s="4"/>
      <c r="HRV158" s="4"/>
      <c r="HRW158" s="4"/>
      <c r="HRX158" s="4"/>
      <c r="HRY158" s="4"/>
      <c r="HRZ158" s="4"/>
      <c r="HSA158" s="4"/>
      <c r="HSB158" s="4"/>
      <c r="HSC158" s="4"/>
      <c r="HSD158" s="4"/>
      <c r="HSE158" s="4"/>
      <c r="HSF158" s="4"/>
      <c r="HSG158" s="4"/>
      <c r="HSH158" s="4"/>
      <c r="HSI158" s="4"/>
      <c r="HSJ158" s="4"/>
      <c r="HSK158" s="4"/>
      <c r="HSL158" s="4"/>
      <c r="HSM158" s="4"/>
      <c r="HSN158" s="4"/>
      <c r="HSO158" s="4"/>
      <c r="HSP158" s="4"/>
      <c r="HSQ158" s="4"/>
      <c r="HSR158" s="4"/>
      <c r="HSS158" s="4"/>
      <c r="HST158" s="4"/>
      <c r="HSU158" s="4"/>
      <c r="HSV158" s="4"/>
      <c r="HSW158" s="4"/>
      <c r="HSX158" s="4"/>
      <c r="HSY158" s="4"/>
      <c r="HSZ158" s="4"/>
      <c r="HTA158" s="4"/>
      <c r="HTB158" s="4"/>
      <c r="HTC158" s="4"/>
      <c r="HTD158" s="4"/>
      <c r="HTE158" s="4"/>
      <c r="HTF158" s="4"/>
      <c r="HTG158" s="4"/>
      <c r="HTH158" s="4"/>
      <c r="HTI158" s="4"/>
      <c r="HTJ158" s="4"/>
      <c r="HTK158" s="4"/>
      <c r="HTL158" s="4"/>
      <c r="HTM158" s="4"/>
      <c r="HTN158" s="4"/>
      <c r="HTO158" s="4"/>
      <c r="HTP158" s="4"/>
      <c r="HTQ158" s="4"/>
      <c r="HTR158" s="4"/>
      <c r="HTS158" s="4"/>
      <c r="HTT158" s="4"/>
      <c r="HTU158" s="4"/>
      <c r="HTV158" s="4"/>
      <c r="HTW158" s="4"/>
      <c r="HTX158" s="4"/>
      <c r="HTY158" s="4"/>
      <c r="HTZ158" s="4"/>
      <c r="HUA158" s="4"/>
      <c r="HUB158" s="4"/>
      <c r="HUC158" s="4"/>
      <c r="HUD158" s="4"/>
      <c r="HUE158" s="4"/>
      <c r="HUF158" s="4"/>
      <c r="HUG158" s="4"/>
      <c r="HUH158" s="4"/>
      <c r="HUI158" s="4"/>
      <c r="HUJ158" s="4"/>
      <c r="HUK158" s="4"/>
      <c r="HUL158" s="4"/>
      <c r="HUM158" s="4"/>
      <c r="HUN158" s="4"/>
      <c r="HUO158" s="4"/>
      <c r="HUP158" s="4"/>
      <c r="HUQ158" s="4"/>
      <c r="HUR158" s="4"/>
      <c r="HUS158" s="4"/>
      <c r="HUT158" s="4"/>
      <c r="HUU158" s="4"/>
      <c r="HUV158" s="4"/>
      <c r="HUW158" s="4"/>
      <c r="HUX158" s="4"/>
      <c r="HUY158" s="4"/>
      <c r="HUZ158" s="4"/>
      <c r="HVA158" s="4"/>
      <c r="HVB158" s="4"/>
      <c r="HVC158" s="4"/>
      <c r="HVD158" s="4"/>
      <c r="HVE158" s="4"/>
      <c r="HVF158" s="4"/>
      <c r="HVG158" s="4"/>
      <c r="HVH158" s="4"/>
      <c r="HVI158" s="4"/>
      <c r="HVJ158" s="4"/>
      <c r="HVK158" s="4"/>
      <c r="HVL158" s="4"/>
      <c r="HVM158" s="4"/>
      <c r="HVN158" s="4"/>
      <c r="HVO158" s="4"/>
      <c r="HVP158" s="4"/>
      <c r="HVQ158" s="4"/>
      <c r="HVR158" s="4"/>
      <c r="HVS158" s="4"/>
      <c r="HVT158" s="4"/>
      <c r="HVU158" s="4"/>
      <c r="HVV158" s="4"/>
      <c r="HVW158" s="4"/>
      <c r="HVX158" s="4"/>
      <c r="HVY158" s="4"/>
      <c r="HVZ158" s="4"/>
      <c r="HWA158" s="4"/>
      <c r="HWB158" s="4"/>
      <c r="HWC158" s="4"/>
      <c r="HWD158" s="4"/>
      <c r="HWE158" s="4"/>
      <c r="HWF158" s="4"/>
      <c r="HWG158" s="4"/>
      <c r="HWH158" s="4"/>
      <c r="HWI158" s="4"/>
      <c r="HWJ158" s="4"/>
      <c r="HWK158" s="4"/>
      <c r="HWL158" s="4"/>
      <c r="HWM158" s="4"/>
      <c r="HWN158" s="4"/>
      <c r="HWO158" s="4"/>
      <c r="HWP158" s="4"/>
      <c r="HWQ158" s="4"/>
      <c r="HWR158" s="4"/>
      <c r="HWS158" s="4"/>
      <c r="HWT158" s="4"/>
      <c r="HWU158" s="4"/>
      <c r="HWV158" s="4"/>
      <c r="HWW158" s="4"/>
      <c r="HWX158" s="4"/>
      <c r="HWY158" s="4"/>
      <c r="HWZ158" s="4"/>
      <c r="HXA158" s="4"/>
      <c r="HXB158" s="4"/>
      <c r="HXC158" s="4"/>
      <c r="HXD158" s="4"/>
      <c r="HXE158" s="4"/>
      <c r="HXF158" s="4"/>
      <c r="HXG158" s="4"/>
      <c r="HXH158" s="4"/>
      <c r="HXI158" s="4"/>
      <c r="HXJ158" s="4"/>
      <c r="HXK158" s="4"/>
      <c r="HXL158" s="4"/>
      <c r="HXM158" s="4"/>
      <c r="HXN158" s="4"/>
      <c r="HXO158" s="4"/>
      <c r="HXP158" s="4"/>
      <c r="HXQ158" s="4"/>
      <c r="HXR158" s="4"/>
      <c r="HXS158" s="4"/>
      <c r="HXT158" s="4"/>
      <c r="HXU158" s="4"/>
      <c r="HXV158" s="4"/>
      <c r="HXW158" s="4"/>
      <c r="HXX158" s="4"/>
      <c r="HXY158" s="4"/>
      <c r="HXZ158" s="4"/>
      <c r="HYA158" s="4"/>
      <c r="HYB158" s="4"/>
      <c r="HYC158" s="4"/>
      <c r="HYD158" s="4"/>
      <c r="HYE158" s="4"/>
      <c r="HYF158" s="4"/>
      <c r="HYG158" s="4"/>
      <c r="HYH158" s="4"/>
      <c r="HYI158" s="4"/>
      <c r="HYJ158" s="4"/>
      <c r="HYK158" s="4"/>
      <c r="HYL158" s="4"/>
      <c r="HYM158" s="4"/>
      <c r="HYN158" s="4"/>
      <c r="HYO158" s="4"/>
      <c r="HYP158" s="4"/>
      <c r="HYQ158" s="4"/>
      <c r="HYR158" s="4"/>
      <c r="HYS158" s="4"/>
      <c r="HYT158" s="4"/>
      <c r="HYU158" s="4"/>
      <c r="HYV158" s="4"/>
      <c r="HYW158" s="4"/>
      <c r="HYX158" s="4"/>
      <c r="HYY158" s="4"/>
      <c r="HYZ158" s="4"/>
      <c r="HZA158" s="4"/>
      <c r="HZB158" s="4"/>
      <c r="HZC158" s="4"/>
      <c r="HZD158" s="4"/>
      <c r="HZE158" s="4"/>
      <c r="HZF158" s="4"/>
      <c r="HZG158" s="4"/>
      <c r="HZH158" s="4"/>
      <c r="HZI158" s="4"/>
      <c r="HZJ158" s="4"/>
      <c r="HZK158" s="4"/>
      <c r="HZL158" s="4"/>
      <c r="HZM158" s="4"/>
      <c r="HZN158" s="4"/>
      <c r="HZO158" s="4"/>
      <c r="HZP158" s="4"/>
      <c r="HZQ158" s="4"/>
      <c r="HZR158" s="4"/>
      <c r="HZS158" s="4"/>
      <c r="HZT158" s="4"/>
      <c r="HZU158" s="4"/>
      <c r="HZV158" s="4"/>
      <c r="HZW158" s="4"/>
      <c r="HZX158" s="4"/>
      <c r="HZY158" s="4"/>
      <c r="HZZ158" s="4"/>
      <c r="IAA158" s="4"/>
      <c r="IAB158" s="4"/>
      <c r="IAC158" s="4"/>
      <c r="IAD158" s="4"/>
      <c r="IAE158" s="4"/>
      <c r="IAF158" s="4"/>
      <c r="IAG158" s="4"/>
      <c r="IAH158" s="4"/>
      <c r="IAI158" s="4"/>
      <c r="IAJ158" s="4"/>
      <c r="IAK158" s="4"/>
      <c r="IAL158" s="4"/>
      <c r="IAM158" s="4"/>
      <c r="IAN158" s="4"/>
      <c r="IAO158" s="4"/>
      <c r="IAP158" s="4"/>
      <c r="IAQ158" s="4"/>
      <c r="IAR158" s="4"/>
      <c r="IAS158" s="4"/>
      <c r="IAT158" s="4"/>
      <c r="IAU158" s="4"/>
      <c r="IAV158" s="4"/>
      <c r="IAW158" s="4"/>
      <c r="IAX158" s="4"/>
      <c r="IAY158" s="4"/>
      <c r="IAZ158" s="4"/>
      <c r="IBA158" s="4"/>
      <c r="IBB158" s="4"/>
      <c r="IBC158" s="4"/>
      <c r="IBD158" s="4"/>
      <c r="IBE158" s="4"/>
      <c r="IBF158" s="4"/>
      <c r="IBG158" s="4"/>
      <c r="IBH158" s="4"/>
      <c r="IBI158" s="4"/>
      <c r="IBJ158" s="4"/>
      <c r="IBK158" s="4"/>
      <c r="IBL158" s="4"/>
      <c r="IBM158" s="4"/>
      <c r="IBN158" s="4"/>
      <c r="IBO158" s="4"/>
      <c r="IBP158" s="4"/>
      <c r="IBQ158" s="4"/>
      <c r="IBR158" s="4"/>
      <c r="IBS158" s="4"/>
      <c r="IBT158" s="4"/>
      <c r="IBU158" s="4"/>
      <c r="IBV158" s="4"/>
      <c r="IBW158" s="4"/>
      <c r="IBX158" s="4"/>
      <c r="IBY158" s="4"/>
      <c r="IBZ158" s="4"/>
      <c r="ICA158" s="4"/>
      <c r="ICB158" s="4"/>
      <c r="ICC158" s="4"/>
      <c r="ICD158" s="4"/>
      <c r="ICE158" s="4"/>
      <c r="ICF158" s="4"/>
      <c r="ICG158" s="4"/>
      <c r="ICH158" s="4"/>
      <c r="ICI158" s="4"/>
      <c r="ICJ158" s="4"/>
      <c r="ICK158" s="4"/>
      <c r="ICL158" s="4"/>
      <c r="ICM158" s="4"/>
      <c r="ICN158" s="4"/>
      <c r="ICO158" s="4"/>
      <c r="ICP158" s="4"/>
      <c r="ICQ158" s="4"/>
      <c r="ICR158" s="4"/>
      <c r="ICS158" s="4"/>
      <c r="ICT158" s="4"/>
      <c r="ICU158" s="4"/>
      <c r="ICV158" s="4"/>
      <c r="ICW158" s="4"/>
      <c r="ICX158" s="4"/>
      <c r="ICY158" s="4"/>
      <c r="ICZ158" s="4"/>
      <c r="IDA158" s="4"/>
      <c r="IDB158" s="4"/>
      <c r="IDC158" s="4"/>
      <c r="IDD158" s="4"/>
      <c r="IDE158" s="4"/>
      <c r="IDF158" s="4"/>
      <c r="IDG158" s="4"/>
      <c r="IDH158" s="4"/>
      <c r="IDI158" s="4"/>
      <c r="IDJ158" s="4"/>
      <c r="IDK158" s="4"/>
      <c r="IDL158" s="4"/>
      <c r="IDM158" s="4"/>
      <c r="IDN158" s="4"/>
      <c r="IDO158" s="4"/>
      <c r="IDP158" s="4"/>
      <c r="IDQ158" s="4"/>
      <c r="IDR158" s="4"/>
      <c r="IDS158" s="4"/>
      <c r="IDT158" s="4"/>
      <c r="IDU158" s="4"/>
      <c r="IDV158" s="4"/>
      <c r="IDW158" s="4"/>
      <c r="IDX158" s="4"/>
      <c r="IDY158" s="4"/>
      <c r="IDZ158" s="4"/>
      <c r="IEA158" s="4"/>
      <c r="IEB158" s="4"/>
      <c r="IEC158" s="4"/>
      <c r="IED158" s="4"/>
      <c r="IEE158" s="4"/>
      <c r="IEF158" s="4"/>
      <c r="IEG158" s="4"/>
      <c r="IEH158" s="4"/>
      <c r="IEI158" s="4"/>
      <c r="IEJ158" s="4"/>
      <c r="IEK158" s="4"/>
      <c r="IEL158" s="4"/>
      <c r="IEM158" s="4"/>
      <c r="IEN158" s="4"/>
      <c r="IEO158" s="4"/>
      <c r="IEP158" s="4"/>
      <c r="IEQ158" s="4"/>
      <c r="IER158" s="4"/>
      <c r="IES158" s="4"/>
      <c r="IET158" s="4"/>
      <c r="IEU158" s="4"/>
      <c r="IEV158" s="4"/>
      <c r="IEW158" s="4"/>
      <c r="IEX158" s="4"/>
      <c r="IEY158" s="4"/>
      <c r="IEZ158" s="4"/>
      <c r="IFA158" s="4"/>
      <c r="IFB158" s="4"/>
      <c r="IFC158" s="4"/>
      <c r="IFD158" s="4"/>
      <c r="IFE158" s="4"/>
      <c r="IFF158" s="4"/>
      <c r="IFG158" s="4"/>
      <c r="IFH158" s="4"/>
      <c r="IFI158" s="4"/>
      <c r="IFJ158" s="4"/>
      <c r="IFK158" s="4"/>
      <c r="IFL158" s="4"/>
      <c r="IFM158" s="4"/>
      <c r="IFN158" s="4"/>
      <c r="IFO158" s="4"/>
      <c r="IFP158" s="4"/>
      <c r="IFQ158" s="4"/>
      <c r="IFR158" s="4"/>
      <c r="IFS158" s="4"/>
      <c r="IFT158" s="4"/>
      <c r="IFU158" s="4"/>
      <c r="IFV158" s="4"/>
      <c r="IFW158" s="4"/>
      <c r="IFX158" s="4"/>
      <c r="IFY158" s="4"/>
      <c r="IFZ158" s="4"/>
      <c r="IGA158" s="4"/>
      <c r="IGB158" s="4"/>
      <c r="IGC158" s="4"/>
      <c r="IGD158" s="4"/>
      <c r="IGE158" s="4"/>
      <c r="IGF158" s="4"/>
      <c r="IGG158" s="4"/>
      <c r="IGH158" s="4"/>
      <c r="IGI158" s="4"/>
      <c r="IGJ158" s="4"/>
      <c r="IGK158" s="4"/>
      <c r="IGL158" s="4"/>
      <c r="IGM158" s="4"/>
      <c r="IGN158" s="4"/>
      <c r="IGO158" s="4"/>
      <c r="IGP158" s="4"/>
      <c r="IGQ158" s="4"/>
      <c r="IGR158" s="4"/>
      <c r="IGS158" s="4"/>
      <c r="IGT158" s="4"/>
      <c r="IGU158" s="4"/>
      <c r="IGV158" s="4"/>
      <c r="IGW158" s="4"/>
      <c r="IGX158" s="4"/>
      <c r="IGY158" s="4"/>
      <c r="IGZ158" s="4"/>
      <c r="IHA158" s="4"/>
      <c r="IHB158" s="4"/>
      <c r="IHC158" s="4"/>
      <c r="IHD158" s="4"/>
      <c r="IHE158" s="4"/>
      <c r="IHF158" s="4"/>
      <c r="IHG158" s="4"/>
      <c r="IHH158" s="4"/>
      <c r="IHI158" s="4"/>
      <c r="IHJ158" s="4"/>
      <c r="IHK158" s="4"/>
      <c r="IHL158" s="4"/>
      <c r="IHM158" s="4"/>
      <c r="IHN158" s="4"/>
      <c r="IHO158" s="4"/>
      <c r="IHP158" s="4"/>
      <c r="IHQ158" s="4"/>
      <c r="IHR158" s="4"/>
      <c r="IHS158" s="4"/>
      <c r="IHT158" s="4"/>
      <c r="IHU158" s="4"/>
      <c r="IHV158" s="4"/>
      <c r="IHW158" s="4"/>
      <c r="IHX158" s="4"/>
      <c r="IHY158" s="4"/>
      <c r="IHZ158" s="4"/>
      <c r="IIA158" s="4"/>
      <c r="IIB158" s="4"/>
      <c r="IIC158" s="4"/>
      <c r="IID158" s="4"/>
      <c r="IIE158" s="4"/>
      <c r="IIF158" s="4"/>
      <c r="IIG158" s="4"/>
      <c r="IIH158" s="4"/>
      <c r="III158" s="4"/>
      <c r="IIJ158" s="4"/>
      <c r="IIK158" s="4"/>
      <c r="IIL158" s="4"/>
      <c r="IIM158" s="4"/>
      <c r="IIN158" s="4"/>
      <c r="IIO158" s="4"/>
      <c r="IIP158" s="4"/>
      <c r="IIQ158" s="4"/>
      <c r="IIR158" s="4"/>
      <c r="IIS158" s="4"/>
      <c r="IIT158" s="4"/>
      <c r="IIU158" s="4"/>
      <c r="IIV158" s="4"/>
      <c r="IIW158" s="4"/>
      <c r="IIX158" s="4"/>
      <c r="IIY158" s="4"/>
      <c r="IIZ158" s="4"/>
      <c r="IJA158" s="4"/>
      <c r="IJB158" s="4"/>
      <c r="IJC158" s="4"/>
      <c r="IJD158" s="4"/>
      <c r="IJE158" s="4"/>
      <c r="IJF158" s="4"/>
      <c r="IJG158" s="4"/>
      <c r="IJH158" s="4"/>
      <c r="IJI158" s="4"/>
      <c r="IJJ158" s="4"/>
      <c r="IJK158" s="4"/>
      <c r="IJL158" s="4"/>
      <c r="IJM158" s="4"/>
      <c r="IJN158" s="4"/>
      <c r="IJO158" s="4"/>
      <c r="IJP158" s="4"/>
      <c r="IJQ158" s="4"/>
      <c r="IJR158" s="4"/>
      <c r="IJS158" s="4"/>
      <c r="IJT158" s="4"/>
      <c r="IJU158" s="4"/>
      <c r="IJV158" s="4"/>
      <c r="IJW158" s="4"/>
      <c r="IJX158" s="4"/>
      <c r="IJY158" s="4"/>
      <c r="IJZ158" s="4"/>
      <c r="IKA158" s="4"/>
      <c r="IKB158" s="4"/>
      <c r="IKC158" s="4"/>
      <c r="IKD158" s="4"/>
      <c r="IKE158" s="4"/>
      <c r="IKF158" s="4"/>
      <c r="IKG158" s="4"/>
      <c r="IKH158" s="4"/>
      <c r="IKI158" s="4"/>
      <c r="IKJ158" s="4"/>
      <c r="IKK158" s="4"/>
      <c r="IKL158" s="4"/>
      <c r="IKM158" s="4"/>
      <c r="IKN158" s="4"/>
      <c r="IKO158" s="4"/>
      <c r="IKP158" s="4"/>
      <c r="IKQ158" s="4"/>
      <c r="IKR158" s="4"/>
      <c r="IKS158" s="4"/>
      <c r="IKT158" s="4"/>
      <c r="IKU158" s="4"/>
      <c r="IKV158" s="4"/>
      <c r="IKW158" s="4"/>
      <c r="IKX158" s="4"/>
      <c r="IKY158" s="4"/>
      <c r="IKZ158" s="4"/>
      <c r="ILA158" s="4"/>
      <c r="ILB158" s="4"/>
      <c r="ILC158" s="4"/>
      <c r="ILD158" s="4"/>
      <c r="ILE158" s="4"/>
      <c r="ILF158" s="4"/>
      <c r="ILG158" s="4"/>
      <c r="ILH158" s="4"/>
      <c r="ILI158" s="4"/>
      <c r="ILJ158" s="4"/>
      <c r="ILK158" s="4"/>
      <c r="ILL158" s="4"/>
      <c r="ILM158" s="4"/>
      <c r="ILN158" s="4"/>
      <c r="ILO158" s="4"/>
      <c r="ILP158" s="4"/>
      <c r="ILQ158" s="4"/>
      <c r="ILR158" s="4"/>
      <c r="ILS158" s="4"/>
      <c r="ILT158" s="4"/>
      <c r="ILU158" s="4"/>
      <c r="ILV158" s="4"/>
      <c r="ILW158" s="4"/>
      <c r="ILX158" s="4"/>
      <c r="ILY158" s="4"/>
      <c r="ILZ158" s="4"/>
      <c r="IMA158" s="4"/>
      <c r="IMB158" s="4"/>
      <c r="IMC158" s="4"/>
      <c r="IMD158" s="4"/>
      <c r="IME158" s="4"/>
      <c r="IMF158" s="4"/>
      <c r="IMG158" s="4"/>
      <c r="IMH158" s="4"/>
      <c r="IMI158" s="4"/>
      <c r="IMJ158" s="4"/>
      <c r="IMK158" s="4"/>
      <c r="IML158" s="4"/>
      <c r="IMM158" s="4"/>
      <c r="IMN158" s="4"/>
      <c r="IMO158" s="4"/>
      <c r="IMP158" s="4"/>
      <c r="IMQ158" s="4"/>
      <c r="IMR158" s="4"/>
      <c r="IMS158" s="4"/>
      <c r="IMT158" s="4"/>
      <c r="IMU158" s="4"/>
      <c r="IMV158" s="4"/>
      <c r="IMW158" s="4"/>
      <c r="IMX158" s="4"/>
      <c r="IMY158" s="4"/>
      <c r="IMZ158" s="4"/>
      <c r="INA158" s="4"/>
      <c r="INB158" s="4"/>
      <c r="INC158" s="4"/>
      <c r="IND158" s="4"/>
      <c r="INE158" s="4"/>
      <c r="INF158" s="4"/>
      <c r="ING158" s="4"/>
      <c r="INH158" s="4"/>
      <c r="INI158" s="4"/>
      <c r="INJ158" s="4"/>
      <c r="INK158" s="4"/>
      <c r="INL158" s="4"/>
      <c r="INM158" s="4"/>
      <c r="INN158" s="4"/>
      <c r="INO158" s="4"/>
      <c r="INP158" s="4"/>
      <c r="INQ158" s="4"/>
      <c r="INR158" s="4"/>
      <c r="INS158" s="4"/>
      <c r="INT158" s="4"/>
      <c r="INU158" s="4"/>
      <c r="INV158" s="4"/>
      <c r="INW158" s="4"/>
      <c r="INX158" s="4"/>
      <c r="INY158" s="4"/>
      <c r="INZ158" s="4"/>
      <c r="IOA158" s="4"/>
      <c r="IOB158" s="4"/>
      <c r="IOC158" s="4"/>
      <c r="IOD158" s="4"/>
      <c r="IOE158" s="4"/>
      <c r="IOF158" s="4"/>
      <c r="IOG158" s="4"/>
      <c r="IOH158" s="4"/>
      <c r="IOI158" s="4"/>
      <c r="IOJ158" s="4"/>
      <c r="IOK158" s="4"/>
      <c r="IOL158" s="4"/>
      <c r="IOM158" s="4"/>
      <c r="ION158" s="4"/>
      <c r="IOO158" s="4"/>
      <c r="IOP158" s="4"/>
      <c r="IOQ158" s="4"/>
      <c r="IOR158" s="4"/>
      <c r="IOS158" s="4"/>
      <c r="IOT158" s="4"/>
      <c r="IOU158" s="4"/>
      <c r="IOV158" s="4"/>
      <c r="IOW158" s="4"/>
      <c r="IOX158" s="4"/>
      <c r="IOY158" s="4"/>
      <c r="IOZ158" s="4"/>
      <c r="IPA158" s="4"/>
      <c r="IPB158" s="4"/>
      <c r="IPC158" s="4"/>
      <c r="IPD158" s="4"/>
      <c r="IPE158" s="4"/>
      <c r="IPF158" s="4"/>
      <c r="IPG158" s="4"/>
      <c r="IPH158" s="4"/>
      <c r="IPI158" s="4"/>
      <c r="IPJ158" s="4"/>
      <c r="IPK158" s="4"/>
      <c r="IPL158" s="4"/>
      <c r="IPM158" s="4"/>
      <c r="IPN158" s="4"/>
      <c r="IPO158" s="4"/>
      <c r="IPP158" s="4"/>
      <c r="IPQ158" s="4"/>
      <c r="IPR158" s="4"/>
      <c r="IPS158" s="4"/>
      <c r="IPT158" s="4"/>
      <c r="IPU158" s="4"/>
      <c r="IPV158" s="4"/>
      <c r="IPW158" s="4"/>
      <c r="IPX158" s="4"/>
      <c r="IPY158" s="4"/>
      <c r="IPZ158" s="4"/>
      <c r="IQA158" s="4"/>
      <c r="IQB158" s="4"/>
      <c r="IQC158" s="4"/>
      <c r="IQD158" s="4"/>
      <c r="IQE158" s="4"/>
      <c r="IQF158" s="4"/>
      <c r="IQG158" s="4"/>
      <c r="IQH158" s="4"/>
      <c r="IQI158" s="4"/>
      <c r="IQJ158" s="4"/>
      <c r="IQK158" s="4"/>
      <c r="IQL158" s="4"/>
      <c r="IQM158" s="4"/>
      <c r="IQN158" s="4"/>
      <c r="IQO158" s="4"/>
      <c r="IQP158" s="4"/>
      <c r="IQQ158" s="4"/>
      <c r="IQR158" s="4"/>
      <c r="IQS158" s="4"/>
      <c r="IQT158" s="4"/>
      <c r="IQU158" s="4"/>
      <c r="IQV158" s="4"/>
      <c r="IQW158" s="4"/>
      <c r="IQX158" s="4"/>
      <c r="IQY158" s="4"/>
      <c r="IQZ158" s="4"/>
      <c r="IRA158" s="4"/>
      <c r="IRB158" s="4"/>
      <c r="IRC158" s="4"/>
      <c r="IRD158" s="4"/>
      <c r="IRE158" s="4"/>
      <c r="IRF158" s="4"/>
      <c r="IRG158" s="4"/>
      <c r="IRH158" s="4"/>
      <c r="IRI158" s="4"/>
      <c r="IRJ158" s="4"/>
      <c r="IRK158" s="4"/>
      <c r="IRL158" s="4"/>
      <c r="IRM158" s="4"/>
      <c r="IRN158" s="4"/>
      <c r="IRO158" s="4"/>
      <c r="IRP158" s="4"/>
      <c r="IRQ158" s="4"/>
      <c r="IRR158" s="4"/>
      <c r="IRS158" s="4"/>
      <c r="IRT158" s="4"/>
      <c r="IRU158" s="4"/>
      <c r="IRV158" s="4"/>
      <c r="IRW158" s="4"/>
      <c r="IRX158" s="4"/>
      <c r="IRY158" s="4"/>
      <c r="IRZ158" s="4"/>
      <c r="ISA158" s="4"/>
      <c r="ISB158" s="4"/>
      <c r="ISC158" s="4"/>
      <c r="ISD158" s="4"/>
      <c r="ISE158" s="4"/>
      <c r="ISF158" s="4"/>
      <c r="ISG158" s="4"/>
      <c r="ISH158" s="4"/>
      <c r="ISI158" s="4"/>
      <c r="ISJ158" s="4"/>
      <c r="ISK158" s="4"/>
      <c r="ISL158" s="4"/>
      <c r="ISM158" s="4"/>
      <c r="ISN158" s="4"/>
      <c r="ISO158" s="4"/>
      <c r="ISP158" s="4"/>
      <c r="ISQ158" s="4"/>
      <c r="ISR158" s="4"/>
      <c r="ISS158" s="4"/>
      <c r="IST158" s="4"/>
      <c r="ISU158" s="4"/>
      <c r="ISV158" s="4"/>
      <c r="ISW158" s="4"/>
      <c r="ISX158" s="4"/>
      <c r="ISY158" s="4"/>
      <c r="ISZ158" s="4"/>
      <c r="ITA158" s="4"/>
      <c r="ITB158" s="4"/>
      <c r="ITC158" s="4"/>
      <c r="ITD158" s="4"/>
      <c r="ITE158" s="4"/>
      <c r="ITF158" s="4"/>
      <c r="ITG158" s="4"/>
      <c r="ITH158" s="4"/>
      <c r="ITI158" s="4"/>
      <c r="ITJ158" s="4"/>
      <c r="ITK158" s="4"/>
      <c r="ITL158" s="4"/>
      <c r="ITM158" s="4"/>
      <c r="ITN158" s="4"/>
      <c r="ITO158" s="4"/>
      <c r="ITP158" s="4"/>
      <c r="ITQ158" s="4"/>
      <c r="ITR158" s="4"/>
      <c r="ITS158" s="4"/>
      <c r="ITT158" s="4"/>
      <c r="ITU158" s="4"/>
      <c r="ITV158" s="4"/>
      <c r="ITW158" s="4"/>
      <c r="ITX158" s="4"/>
      <c r="ITY158" s="4"/>
      <c r="ITZ158" s="4"/>
      <c r="IUA158" s="4"/>
      <c r="IUB158" s="4"/>
      <c r="IUC158" s="4"/>
      <c r="IUD158" s="4"/>
      <c r="IUE158" s="4"/>
      <c r="IUF158" s="4"/>
      <c r="IUG158" s="4"/>
      <c r="IUH158" s="4"/>
      <c r="IUI158" s="4"/>
      <c r="IUJ158" s="4"/>
      <c r="IUK158" s="4"/>
      <c r="IUL158" s="4"/>
      <c r="IUM158" s="4"/>
      <c r="IUN158" s="4"/>
      <c r="IUO158" s="4"/>
      <c r="IUP158" s="4"/>
      <c r="IUQ158" s="4"/>
      <c r="IUR158" s="4"/>
      <c r="IUS158" s="4"/>
      <c r="IUT158" s="4"/>
      <c r="IUU158" s="4"/>
      <c r="IUV158" s="4"/>
      <c r="IUW158" s="4"/>
      <c r="IUX158" s="4"/>
      <c r="IUY158" s="4"/>
      <c r="IUZ158" s="4"/>
      <c r="IVA158" s="4"/>
      <c r="IVB158" s="4"/>
      <c r="IVC158" s="4"/>
      <c r="IVD158" s="4"/>
      <c r="IVE158" s="4"/>
      <c r="IVF158" s="4"/>
      <c r="IVG158" s="4"/>
      <c r="IVH158" s="4"/>
      <c r="IVI158" s="4"/>
      <c r="IVJ158" s="4"/>
      <c r="IVK158" s="4"/>
      <c r="IVL158" s="4"/>
      <c r="IVM158" s="4"/>
      <c r="IVN158" s="4"/>
      <c r="IVO158" s="4"/>
      <c r="IVP158" s="4"/>
      <c r="IVQ158" s="4"/>
      <c r="IVR158" s="4"/>
      <c r="IVS158" s="4"/>
      <c r="IVT158" s="4"/>
      <c r="IVU158" s="4"/>
      <c r="IVV158" s="4"/>
      <c r="IVW158" s="4"/>
      <c r="IVX158" s="4"/>
      <c r="IVY158" s="4"/>
      <c r="IVZ158" s="4"/>
      <c r="IWA158" s="4"/>
      <c r="IWB158" s="4"/>
      <c r="IWC158" s="4"/>
      <c r="IWD158" s="4"/>
      <c r="IWE158" s="4"/>
      <c r="IWF158" s="4"/>
      <c r="IWG158" s="4"/>
      <c r="IWH158" s="4"/>
      <c r="IWI158" s="4"/>
      <c r="IWJ158" s="4"/>
      <c r="IWK158" s="4"/>
      <c r="IWL158" s="4"/>
      <c r="IWM158" s="4"/>
      <c r="IWN158" s="4"/>
      <c r="IWO158" s="4"/>
      <c r="IWP158" s="4"/>
      <c r="IWQ158" s="4"/>
      <c r="IWR158" s="4"/>
      <c r="IWS158" s="4"/>
      <c r="IWT158" s="4"/>
      <c r="IWU158" s="4"/>
      <c r="IWV158" s="4"/>
      <c r="IWW158" s="4"/>
      <c r="IWX158" s="4"/>
      <c r="IWY158" s="4"/>
      <c r="IWZ158" s="4"/>
      <c r="IXA158" s="4"/>
      <c r="IXB158" s="4"/>
      <c r="IXC158" s="4"/>
      <c r="IXD158" s="4"/>
      <c r="IXE158" s="4"/>
      <c r="IXF158" s="4"/>
      <c r="IXG158" s="4"/>
      <c r="IXH158" s="4"/>
      <c r="IXI158" s="4"/>
      <c r="IXJ158" s="4"/>
      <c r="IXK158" s="4"/>
      <c r="IXL158" s="4"/>
      <c r="IXM158" s="4"/>
      <c r="IXN158" s="4"/>
      <c r="IXO158" s="4"/>
      <c r="IXP158" s="4"/>
      <c r="IXQ158" s="4"/>
      <c r="IXR158" s="4"/>
      <c r="IXS158" s="4"/>
      <c r="IXT158" s="4"/>
      <c r="IXU158" s="4"/>
      <c r="IXV158" s="4"/>
      <c r="IXW158" s="4"/>
      <c r="IXX158" s="4"/>
      <c r="IXY158" s="4"/>
      <c r="IXZ158" s="4"/>
      <c r="IYA158" s="4"/>
      <c r="IYB158" s="4"/>
      <c r="IYC158" s="4"/>
      <c r="IYD158" s="4"/>
      <c r="IYE158" s="4"/>
      <c r="IYF158" s="4"/>
      <c r="IYG158" s="4"/>
      <c r="IYH158" s="4"/>
      <c r="IYI158" s="4"/>
      <c r="IYJ158" s="4"/>
      <c r="IYK158" s="4"/>
      <c r="IYL158" s="4"/>
      <c r="IYM158" s="4"/>
      <c r="IYN158" s="4"/>
      <c r="IYO158" s="4"/>
      <c r="IYP158" s="4"/>
      <c r="IYQ158" s="4"/>
      <c r="IYR158" s="4"/>
      <c r="IYS158" s="4"/>
      <c r="IYT158" s="4"/>
      <c r="IYU158" s="4"/>
      <c r="IYV158" s="4"/>
      <c r="IYW158" s="4"/>
      <c r="IYX158" s="4"/>
      <c r="IYY158" s="4"/>
      <c r="IYZ158" s="4"/>
      <c r="IZA158" s="4"/>
      <c r="IZB158" s="4"/>
      <c r="IZC158" s="4"/>
      <c r="IZD158" s="4"/>
      <c r="IZE158" s="4"/>
      <c r="IZF158" s="4"/>
      <c r="IZG158" s="4"/>
      <c r="IZH158" s="4"/>
      <c r="IZI158" s="4"/>
      <c r="IZJ158" s="4"/>
      <c r="IZK158" s="4"/>
      <c r="IZL158" s="4"/>
      <c r="IZM158" s="4"/>
      <c r="IZN158" s="4"/>
      <c r="IZO158" s="4"/>
      <c r="IZP158" s="4"/>
      <c r="IZQ158" s="4"/>
      <c r="IZR158" s="4"/>
      <c r="IZS158" s="4"/>
      <c r="IZT158" s="4"/>
      <c r="IZU158" s="4"/>
      <c r="IZV158" s="4"/>
      <c r="IZW158" s="4"/>
      <c r="IZX158" s="4"/>
      <c r="IZY158" s="4"/>
      <c r="IZZ158" s="4"/>
      <c r="JAA158" s="4"/>
      <c r="JAB158" s="4"/>
      <c r="JAC158" s="4"/>
      <c r="JAD158" s="4"/>
      <c r="JAE158" s="4"/>
      <c r="JAF158" s="4"/>
      <c r="JAG158" s="4"/>
      <c r="JAH158" s="4"/>
      <c r="JAI158" s="4"/>
      <c r="JAJ158" s="4"/>
      <c r="JAK158" s="4"/>
      <c r="JAL158" s="4"/>
      <c r="JAM158" s="4"/>
      <c r="JAN158" s="4"/>
      <c r="JAO158" s="4"/>
      <c r="JAP158" s="4"/>
      <c r="JAQ158" s="4"/>
      <c r="JAR158" s="4"/>
      <c r="JAS158" s="4"/>
      <c r="JAT158" s="4"/>
      <c r="JAU158" s="4"/>
      <c r="JAV158" s="4"/>
      <c r="JAW158" s="4"/>
      <c r="JAX158" s="4"/>
      <c r="JAY158" s="4"/>
      <c r="JAZ158" s="4"/>
      <c r="JBA158" s="4"/>
      <c r="JBB158" s="4"/>
      <c r="JBC158" s="4"/>
      <c r="JBD158" s="4"/>
      <c r="JBE158" s="4"/>
      <c r="JBF158" s="4"/>
      <c r="JBG158" s="4"/>
      <c r="JBH158" s="4"/>
      <c r="JBI158" s="4"/>
      <c r="JBJ158" s="4"/>
      <c r="JBK158" s="4"/>
      <c r="JBL158" s="4"/>
      <c r="JBM158" s="4"/>
      <c r="JBN158" s="4"/>
      <c r="JBO158" s="4"/>
      <c r="JBP158" s="4"/>
      <c r="JBQ158" s="4"/>
      <c r="JBR158" s="4"/>
      <c r="JBS158" s="4"/>
      <c r="JBT158" s="4"/>
      <c r="JBU158" s="4"/>
      <c r="JBV158" s="4"/>
      <c r="JBW158" s="4"/>
      <c r="JBX158" s="4"/>
      <c r="JBY158" s="4"/>
      <c r="JBZ158" s="4"/>
      <c r="JCA158" s="4"/>
      <c r="JCB158" s="4"/>
      <c r="JCC158" s="4"/>
      <c r="JCD158" s="4"/>
      <c r="JCE158" s="4"/>
      <c r="JCF158" s="4"/>
      <c r="JCG158" s="4"/>
      <c r="JCH158" s="4"/>
      <c r="JCI158" s="4"/>
      <c r="JCJ158" s="4"/>
      <c r="JCK158" s="4"/>
      <c r="JCL158" s="4"/>
      <c r="JCM158" s="4"/>
      <c r="JCN158" s="4"/>
      <c r="JCO158" s="4"/>
      <c r="JCP158" s="4"/>
      <c r="JCQ158" s="4"/>
      <c r="JCR158" s="4"/>
      <c r="JCS158" s="4"/>
      <c r="JCT158" s="4"/>
      <c r="JCU158" s="4"/>
      <c r="JCV158" s="4"/>
      <c r="JCW158" s="4"/>
      <c r="JCX158" s="4"/>
      <c r="JCY158" s="4"/>
      <c r="JCZ158" s="4"/>
      <c r="JDA158" s="4"/>
      <c r="JDB158" s="4"/>
      <c r="JDC158" s="4"/>
      <c r="JDD158" s="4"/>
      <c r="JDE158" s="4"/>
      <c r="JDF158" s="4"/>
      <c r="JDG158" s="4"/>
      <c r="JDH158" s="4"/>
      <c r="JDI158" s="4"/>
      <c r="JDJ158" s="4"/>
      <c r="JDK158" s="4"/>
      <c r="JDL158" s="4"/>
      <c r="JDM158" s="4"/>
      <c r="JDN158" s="4"/>
      <c r="JDO158" s="4"/>
      <c r="JDP158" s="4"/>
      <c r="JDQ158" s="4"/>
      <c r="JDR158" s="4"/>
      <c r="JDS158" s="4"/>
      <c r="JDT158" s="4"/>
      <c r="JDU158" s="4"/>
      <c r="JDV158" s="4"/>
      <c r="JDW158" s="4"/>
      <c r="JDX158" s="4"/>
      <c r="JDY158" s="4"/>
      <c r="JDZ158" s="4"/>
      <c r="JEA158" s="4"/>
      <c r="JEB158" s="4"/>
      <c r="JEC158" s="4"/>
      <c r="JED158" s="4"/>
      <c r="JEE158" s="4"/>
      <c r="JEF158" s="4"/>
      <c r="JEG158" s="4"/>
      <c r="JEH158" s="4"/>
      <c r="JEI158" s="4"/>
      <c r="JEJ158" s="4"/>
      <c r="JEK158" s="4"/>
      <c r="JEL158" s="4"/>
      <c r="JEM158" s="4"/>
      <c r="JEN158" s="4"/>
      <c r="JEO158" s="4"/>
      <c r="JEP158" s="4"/>
      <c r="JEQ158" s="4"/>
      <c r="JER158" s="4"/>
      <c r="JES158" s="4"/>
      <c r="JET158" s="4"/>
      <c r="JEU158" s="4"/>
      <c r="JEV158" s="4"/>
      <c r="JEW158" s="4"/>
      <c r="JEX158" s="4"/>
      <c r="JEY158" s="4"/>
      <c r="JEZ158" s="4"/>
      <c r="JFA158" s="4"/>
      <c r="JFB158" s="4"/>
      <c r="JFC158" s="4"/>
      <c r="JFD158" s="4"/>
      <c r="JFE158" s="4"/>
      <c r="JFF158" s="4"/>
      <c r="JFG158" s="4"/>
      <c r="JFH158" s="4"/>
      <c r="JFI158" s="4"/>
      <c r="JFJ158" s="4"/>
      <c r="JFK158" s="4"/>
      <c r="JFL158" s="4"/>
      <c r="JFM158" s="4"/>
      <c r="JFN158" s="4"/>
      <c r="JFO158" s="4"/>
      <c r="JFP158" s="4"/>
      <c r="JFQ158" s="4"/>
      <c r="JFR158" s="4"/>
      <c r="JFS158" s="4"/>
      <c r="JFT158" s="4"/>
      <c r="JFU158" s="4"/>
      <c r="JFV158" s="4"/>
      <c r="JFW158" s="4"/>
      <c r="JFX158" s="4"/>
      <c r="JFY158" s="4"/>
      <c r="JFZ158" s="4"/>
      <c r="JGA158" s="4"/>
      <c r="JGB158" s="4"/>
      <c r="JGC158" s="4"/>
      <c r="JGD158" s="4"/>
      <c r="JGE158" s="4"/>
      <c r="JGF158" s="4"/>
      <c r="JGG158" s="4"/>
      <c r="JGH158" s="4"/>
      <c r="JGI158" s="4"/>
      <c r="JGJ158" s="4"/>
      <c r="JGK158" s="4"/>
      <c r="JGL158" s="4"/>
      <c r="JGM158" s="4"/>
      <c r="JGN158" s="4"/>
      <c r="JGO158" s="4"/>
      <c r="JGP158" s="4"/>
      <c r="JGQ158" s="4"/>
      <c r="JGR158" s="4"/>
      <c r="JGS158" s="4"/>
      <c r="JGT158" s="4"/>
      <c r="JGU158" s="4"/>
      <c r="JGV158" s="4"/>
      <c r="JGW158" s="4"/>
      <c r="JGX158" s="4"/>
      <c r="JGY158" s="4"/>
      <c r="JGZ158" s="4"/>
      <c r="JHA158" s="4"/>
      <c r="JHB158" s="4"/>
      <c r="JHC158" s="4"/>
      <c r="JHD158" s="4"/>
      <c r="JHE158" s="4"/>
      <c r="JHF158" s="4"/>
      <c r="JHG158" s="4"/>
      <c r="JHH158" s="4"/>
      <c r="JHI158" s="4"/>
      <c r="JHJ158" s="4"/>
      <c r="JHK158" s="4"/>
      <c r="JHL158" s="4"/>
      <c r="JHM158" s="4"/>
      <c r="JHN158" s="4"/>
      <c r="JHO158" s="4"/>
      <c r="JHP158" s="4"/>
      <c r="JHQ158" s="4"/>
      <c r="JHR158" s="4"/>
      <c r="JHS158" s="4"/>
      <c r="JHT158" s="4"/>
      <c r="JHU158" s="4"/>
      <c r="JHV158" s="4"/>
      <c r="JHW158" s="4"/>
      <c r="JHX158" s="4"/>
      <c r="JHY158" s="4"/>
      <c r="JHZ158" s="4"/>
      <c r="JIA158" s="4"/>
      <c r="JIB158" s="4"/>
      <c r="JIC158" s="4"/>
      <c r="JID158" s="4"/>
      <c r="JIE158" s="4"/>
      <c r="JIF158" s="4"/>
      <c r="JIG158" s="4"/>
      <c r="JIH158" s="4"/>
      <c r="JII158" s="4"/>
      <c r="JIJ158" s="4"/>
      <c r="JIK158" s="4"/>
      <c r="JIL158" s="4"/>
      <c r="JIM158" s="4"/>
      <c r="JIN158" s="4"/>
      <c r="JIO158" s="4"/>
      <c r="JIP158" s="4"/>
      <c r="JIQ158" s="4"/>
      <c r="JIR158" s="4"/>
      <c r="JIS158" s="4"/>
      <c r="JIT158" s="4"/>
      <c r="JIU158" s="4"/>
      <c r="JIV158" s="4"/>
      <c r="JIW158" s="4"/>
      <c r="JIX158" s="4"/>
      <c r="JIY158" s="4"/>
      <c r="JIZ158" s="4"/>
      <c r="JJA158" s="4"/>
      <c r="JJB158" s="4"/>
      <c r="JJC158" s="4"/>
      <c r="JJD158" s="4"/>
      <c r="JJE158" s="4"/>
      <c r="JJF158" s="4"/>
      <c r="JJG158" s="4"/>
      <c r="JJH158" s="4"/>
      <c r="JJI158" s="4"/>
      <c r="JJJ158" s="4"/>
      <c r="JJK158" s="4"/>
      <c r="JJL158" s="4"/>
      <c r="JJM158" s="4"/>
      <c r="JJN158" s="4"/>
      <c r="JJO158" s="4"/>
      <c r="JJP158" s="4"/>
      <c r="JJQ158" s="4"/>
      <c r="JJR158" s="4"/>
      <c r="JJS158" s="4"/>
      <c r="JJT158" s="4"/>
      <c r="JJU158" s="4"/>
      <c r="JJV158" s="4"/>
      <c r="JJW158" s="4"/>
      <c r="JJX158" s="4"/>
      <c r="JJY158" s="4"/>
      <c r="JJZ158" s="4"/>
      <c r="JKA158" s="4"/>
      <c r="JKB158" s="4"/>
      <c r="JKC158" s="4"/>
      <c r="JKD158" s="4"/>
      <c r="JKE158" s="4"/>
      <c r="JKF158" s="4"/>
      <c r="JKG158" s="4"/>
      <c r="JKH158" s="4"/>
      <c r="JKI158" s="4"/>
      <c r="JKJ158" s="4"/>
      <c r="JKK158" s="4"/>
      <c r="JKL158" s="4"/>
      <c r="JKM158" s="4"/>
      <c r="JKN158" s="4"/>
      <c r="JKO158" s="4"/>
      <c r="JKP158" s="4"/>
      <c r="JKQ158" s="4"/>
      <c r="JKR158" s="4"/>
      <c r="JKS158" s="4"/>
      <c r="JKT158" s="4"/>
      <c r="JKU158" s="4"/>
      <c r="JKV158" s="4"/>
      <c r="JKW158" s="4"/>
      <c r="JKX158" s="4"/>
      <c r="JKY158" s="4"/>
      <c r="JKZ158" s="4"/>
      <c r="JLA158" s="4"/>
      <c r="JLB158" s="4"/>
      <c r="JLC158" s="4"/>
      <c r="JLD158" s="4"/>
      <c r="JLE158" s="4"/>
      <c r="JLF158" s="4"/>
      <c r="JLG158" s="4"/>
      <c r="JLH158" s="4"/>
      <c r="JLI158" s="4"/>
      <c r="JLJ158" s="4"/>
      <c r="JLK158" s="4"/>
      <c r="JLL158" s="4"/>
      <c r="JLM158" s="4"/>
      <c r="JLN158" s="4"/>
      <c r="JLO158" s="4"/>
      <c r="JLP158" s="4"/>
      <c r="JLQ158" s="4"/>
      <c r="JLR158" s="4"/>
      <c r="JLS158" s="4"/>
      <c r="JLT158" s="4"/>
      <c r="JLU158" s="4"/>
      <c r="JLV158" s="4"/>
      <c r="JLW158" s="4"/>
      <c r="JLX158" s="4"/>
      <c r="JLY158" s="4"/>
      <c r="JLZ158" s="4"/>
      <c r="JMA158" s="4"/>
      <c r="JMB158" s="4"/>
      <c r="JMC158" s="4"/>
      <c r="JMD158" s="4"/>
      <c r="JME158" s="4"/>
      <c r="JMF158" s="4"/>
      <c r="JMG158" s="4"/>
      <c r="JMH158" s="4"/>
      <c r="JMI158" s="4"/>
      <c r="JMJ158" s="4"/>
      <c r="JMK158" s="4"/>
      <c r="JML158" s="4"/>
      <c r="JMM158" s="4"/>
      <c r="JMN158" s="4"/>
      <c r="JMO158" s="4"/>
      <c r="JMP158" s="4"/>
      <c r="JMQ158" s="4"/>
      <c r="JMR158" s="4"/>
      <c r="JMS158" s="4"/>
      <c r="JMT158" s="4"/>
      <c r="JMU158" s="4"/>
      <c r="JMV158" s="4"/>
      <c r="JMW158" s="4"/>
      <c r="JMX158" s="4"/>
      <c r="JMY158" s="4"/>
      <c r="JMZ158" s="4"/>
      <c r="JNA158" s="4"/>
      <c r="JNB158" s="4"/>
      <c r="JNC158" s="4"/>
      <c r="JND158" s="4"/>
      <c r="JNE158" s="4"/>
      <c r="JNF158" s="4"/>
      <c r="JNG158" s="4"/>
      <c r="JNH158" s="4"/>
      <c r="JNI158" s="4"/>
      <c r="JNJ158" s="4"/>
      <c r="JNK158" s="4"/>
      <c r="JNL158" s="4"/>
      <c r="JNM158" s="4"/>
      <c r="JNN158" s="4"/>
      <c r="JNO158" s="4"/>
      <c r="JNP158" s="4"/>
      <c r="JNQ158" s="4"/>
      <c r="JNR158" s="4"/>
      <c r="JNS158" s="4"/>
      <c r="JNT158" s="4"/>
      <c r="JNU158" s="4"/>
      <c r="JNV158" s="4"/>
      <c r="JNW158" s="4"/>
      <c r="JNX158" s="4"/>
      <c r="JNY158" s="4"/>
      <c r="JNZ158" s="4"/>
      <c r="JOA158" s="4"/>
      <c r="JOB158" s="4"/>
      <c r="JOC158" s="4"/>
      <c r="JOD158" s="4"/>
      <c r="JOE158" s="4"/>
      <c r="JOF158" s="4"/>
      <c r="JOG158" s="4"/>
      <c r="JOH158" s="4"/>
      <c r="JOI158" s="4"/>
      <c r="JOJ158" s="4"/>
      <c r="JOK158" s="4"/>
      <c r="JOL158" s="4"/>
      <c r="JOM158" s="4"/>
      <c r="JON158" s="4"/>
      <c r="JOO158" s="4"/>
      <c r="JOP158" s="4"/>
      <c r="JOQ158" s="4"/>
      <c r="JOR158" s="4"/>
      <c r="JOS158" s="4"/>
      <c r="JOT158" s="4"/>
      <c r="JOU158" s="4"/>
      <c r="JOV158" s="4"/>
      <c r="JOW158" s="4"/>
      <c r="JOX158" s="4"/>
      <c r="JOY158" s="4"/>
      <c r="JOZ158" s="4"/>
      <c r="JPA158" s="4"/>
      <c r="JPB158" s="4"/>
      <c r="JPC158" s="4"/>
      <c r="JPD158" s="4"/>
      <c r="JPE158" s="4"/>
      <c r="JPF158" s="4"/>
      <c r="JPG158" s="4"/>
      <c r="JPH158" s="4"/>
      <c r="JPI158" s="4"/>
      <c r="JPJ158" s="4"/>
      <c r="JPK158" s="4"/>
      <c r="JPL158" s="4"/>
      <c r="JPM158" s="4"/>
      <c r="JPN158" s="4"/>
      <c r="JPO158" s="4"/>
      <c r="JPP158" s="4"/>
      <c r="JPQ158" s="4"/>
      <c r="JPR158" s="4"/>
      <c r="JPS158" s="4"/>
      <c r="JPT158" s="4"/>
      <c r="JPU158" s="4"/>
      <c r="JPV158" s="4"/>
      <c r="JPW158" s="4"/>
      <c r="JPX158" s="4"/>
      <c r="JPY158" s="4"/>
      <c r="JPZ158" s="4"/>
      <c r="JQA158" s="4"/>
      <c r="JQB158" s="4"/>
      <c r="JQC158" s="4"/>
      <c r="JQD158" s="4"/>
      <c r="JQE158" s="4"/>
      <c r="JQF158" s="4"/>
      <c r="JQG158" s="4"/>
      <c r="JQH158" s="4"/>
      <c r="JQI158" s="4"/>
      <c r="JQJ158" s="4"/>
      <c r="JQK158" s="4"/>
      <c r="JQL158" s="4"/>
      <c r="JQM158" s="4"/>
      <c r="JQN158" s="4"/>
      <c r="JQO158" s="4"/>
      <c r="JQP158" s="4"/>
      <c r="JQQ158" s="4"/>
      <c r="JQR158" s="4"/>
      <c r="JQS158" s="4"/>
      <c r="JQT158" s="4"/>
      <c r="JQU158" s="4"/>
      <c r="JQV158" s="4"/>
      <c r="JQW158" s="4"/>
      <c r="JQX158" s="4"/>
      <c r="JQY158" s="4"/>
      <c r="JQZ158" s="4"/>
      <c r="JRA158" s="4"/>
      <c r="JRB158" s="4"/>
      <c r="JRC158" s="4"/>
      <c r="JRD158" s="4"/>
      <c r="JRE158" s="4"/>
      <c r="JRF158" s="4"/>
      <c r="JRG158" s="4"/>
      <c r="JRH158" s="4"/>
      <c r="JRI158" s="4"/>
      <c r="JRJ158" s="4"/>
      <c r="JRK158" s="4"/>
      <c r="JRL158" s="4"/>
      <c r="JRM158" s="4"/>
      <c r="JRN158" s="4"/>
      <c r="JRO158" s="4"/>
      <c r="JRP158" s="4"/>
      <c r="JRQ158" s="4"/>
      <c r="JRR158" s="4"/>
      <c r="JRS158" s="4"/>
      <c r="JRT158" s="4"/>
      <c r="JRU158" s="4"/>
      <c r="JRV158" s="4"/>
      <c r="JRW158" s="4"/>
      <c r="JRX158" s="4"/>
      <c r="JRY158" s="4"/>
      <c r="JRZ158" s="4"/>
      <c r="JSA158" s="4"/>
      <c r="JSB158" s="4"/>
      <c r="JSC158" s="4"/>
      <c r="JSD158" s="4"/>
      <c r="JSE158" s="4"/>
      <c r="JSF158" s="4"/>
      <c r="JSG158" s="4"/>
      <c r="JSH158" s="4"/>
      <c r="JSI158" s="4"/>
      <c r="JSJ158" s="4"/>
      <c r="JSK158" s="4"/>
      <c r="JSL158" s="4"/>
      <c r="JSM158" s="4"/>
      <c r="JSN158" s="4"/>
      <c r="JSO158" s="4"/>
      <c r="JSP158" s="4"/>
      <c r="JSQ158" s="4"/>
      <c r="JSR158" s="4"/>
      <c r="JSS158" s="4"/>
      <c r="JST158" s="4"/>
      <c r="JSU158" s="4"/>
      <c r="JSV158" s="4"/>
      <c r="JSW158" s="4"/>
      <c r="JSX158" s="4"/>
      <c r="JSY158" s="4"/>
      <c r="JSZ158" s="4"/>
      <c r="JTA158" s="4"/>
      <c r="JTB158" s="4"/>
      <c r="JTC158" s="4"/>
      <c r="JTD158" s="4"/>
      <c r="JTE158" s="4"/>
      <c r="JTF158" s="4"/>
      <c r="JTG158" s="4"/>
      <c r="JTH158" s="4"/>
      <c r="JTI158" s="4"/>
      <c r="JTJ158" s="4"/>
      <c r="JTK158" s="4"/>
      <c r="JTL158" s="4"/>
      <c r="JTM158" s="4"/>
      <c r="JTN158" s="4"/>
      <c r="JTO158" s="4"/>
      <c r="JTP158" s="4"/>
      <c r="JTQ158" s="4"/>
      <c r="JTR158" s="4"/>
      <c r="JTS158" s="4"/>
      <c r="JTT158" s="4"/>
      <c r="JTU158" s="4"/>
      <c r="JTV158" s="4"/>
      <c r="JTW158" s="4"/>
      <c r="JTX158" s="4"/>
      <c r="JTY158" s="4"/>
      <c r="JTZ158" s="4"/>
      <c r="JUA158" s="4"/>
      <c r="JUB158" s="4"/>
      <c r="JUC158" s="4"/>
      <c r="JUD158" s="4"/>
      <c r="JUE158" s="4"/>
      <c r="JUF158" s="4"/>
      <c r="JUG158" s="4"/>
      <c r="JUH158" s="4"/>
      <c r="JUI158" s="4"/>
      <c r="JUJ158" s="4"/>
      <c r="JUK158" s="4"/>
      <c r="JUL158" s="4"/>
      <c r="JUM158" s="4"/>
      <c r="JUN158" s="4"/>
      <c r="JUO158" s="4"/>
      <c r="JUP158" s="4"/>
      <c r="JUQ158" s="4"/>
      <c r="JUR158" s="4"/>
      <c r="JUS158" s="4"/>
      <c r="JUT158" s="4"/>
      <c r="JUU158" s="4"/>
      <c r="JUV158" s="4"/>
      <c r="JUW158" s="4"/>
      <c r="JUX158" s="4"/>
      <c r="JUY158" s="4"/>
      <c r="JUZ158" s="4"/>
      <c r="JVA158" s="4"/>
      <c r="JVB158" s="4"/>
      <c r="JVC158" s="4"/>
      <c r="JVD158" s="4"/>
      <c r="JVE158" s="4"/>
      <c r="JVF158" s="4"/>
      <c r="JVG158" s="4"/>
      <c r="JVH158" s="4"/>
      <c r="JVI158" s="4"/>
      <c r="JVJ158" s="4"/>
      <c r="JVK158" s="4"/>
      <c r="JVL158" s="4"/>
      <c r="JVM158" s="4"/>
      <c r="JVN158" s="4"/>
      <c r="JVO158" s="4"/>
      <c r="JVP158" s="4"/>
      <c r="JVQ158" s="4"/>
      <c r="JVR158" s="4"/>
      <c r="JVS158" s="4"/>
      <c r="JVT158" s="4"/>
      <c r="JVU158" s="4"/>
      <c r="JVV158" s="4"/>
      <c r="JVW158" s="4"/>
      <c r="JVX158" s="4"/>
      <c r="JVY158" s="4"/>
      <c r="JVZ158" s="4"/>
      <c r="JWA158" s="4"/>
      <c r="JWB158" s="4"/>
      <c r="JWC158" s="4"/>
      <c r="JWD158" s="4"/>
      <c r="JWE158" s="4"/>
      <c r="JWF158" s="4"/>
      <c r="JWG158" s="4"/>
      <c r="JWH158" s="4"/>
      <c r="JWI158" s="4"/>
      <c r="JWJ158" s="4"/>
      <c r="JWK158" s="4"/>
      <c r="JWL158" s="4"/>
      <c r="JWM158" s="4"/>
      <c r="JWN158" s="4"/>
      <c r="JWO158" s="4"/>
      <c r="JWP158" s="4"/>
      <c r="JWQ158" s="4"/>
      <c r="JWR158" s="4"/>
      <c r="JWS158" s="4"/>
      <c r="JWT158" s="4"/>
      <c r="JWU158" s="4"/>
      <c r="JWV158" s="4"/>
      <c r="JWW158" s="4"/>
      <c r="JWX158" s="4"/>
      <c r="JWY158" s="4"/>
      <c r="JWZ158" s="4"/>
      <c r="JXA158" s="4"/>
      <c r="JXB158" s="4"/>
      <c r="JXC158" s="4"/>
      <c r="JXD158" s="4"/>
      <c r="JXE158" s="4"/>
      <c r="JXF158" s="4"/>
      <c r="JXG158" s="4"/>
      <c r="JXH158" s="4"/>
      <c r="JXI158" s="4"/>
      <c r="JXJ158" s="4"/>
      <c r="JXK158" s="4"/>
      <c r="JXL158" s="4"/>
      <c r="JXM158" s="4"/>
      <c r="JXN158" s="4"/>
      <c r="JXO158" s="4"/>
      <c r="JXP158" s="4"/>
      <c r="JXQ158" s="4"/>
      <c r="JXR158" s="4"/>
      <c r="JXS158" s="4"/>
      <c r="JXT158" s="4"/>
      <c r="JXU158" s="4"/>
      <c r="JXV158" s="4"/>
      <c r="JXW158" s="4"/>
      <c r="JXX158" s="4"/>
      <c r="JXY158" s="4"/>
      <c r="JXZ158" s="4"/>
      <c r="JYA158" s="4"/>
      <c r="JYB158" s="4"/>
      <c r="JYC158" s="4"/>
      <c r="JYD158" s="4"/>
      <c r="JYE158" s="4"/>
      <c r="JYF158" s="4"/>
      <c r="JYG158" s="4"/>
      <c r="JYH158" s="4"/>
      <c r="JYI158" s="4"/>
      <c r="JYJ158" s="4"/>
      <c r="JYK158" s="4"/>
      <c r="JYL158" s="4"/>
      <c r="JYM158" s="4"/>
      <c r="JYN158" s="4"/>
      <c r="JYO158" s="4"/>
      <c r="JYP158" s="4"/>
      <c r="JYQ158" s="4"/>
      <c r="JYR158" s="4"/>
      <c r="JYS158" s="4"/>
      <c r="JYT158" s="4"/>
      <c r="JYU158" s="4"/>
      <c r="JYV158" s="4"/>
      <c r="JYW158" s="4"/>
      <c r="JYX158" s="4"/>
      <c r="JYY158" s="4"/>
      <c r="JYZ158" s="4"/>
      <c r="JZA158" s="4"/>
      <c r="JZB158" s="4"/>
      <c r="JZC158" s="4"/>
      <c r="JZD158" s="4"/>
      <c r="JZE158" s="4"/>
      <c r="JZF158" s="4"/>
      <c r="JZG158" s="4"/>
      <c r="JZH158" s="4"/>
      <c r="JZI158" s="4"/>
      <c r="JZJ158" s="4"/>
      <c r="JZK158" s="4"/>
      <c r="JZL158" s="4"/>
      <c r="JZM158" s="4"/>
      <c r="JZN158" s="4"/>
      <c r="JZO158" s="4"/>
      <c r="JZP158" s="4"/>
      <c r="JZQ158" s="4"/>
      <c r="JZR158" s="4"/>
      <c r="JZS158" s="4"/>
      <c r="JZT158" s="4"/>
      <c r="JZU158" s="4"/>
      <c r="JZV158" s="4"/>
      <c r="JZW158" s="4"/>
      <c r="JZX158" s="4"/>
      <c r="JZY158" s="4"/>
      <c r="JZZ158" s="4"/>
      <c r="KAA158" s="4"/>
      <c r="KAB158" s="4"/>
      <c r="KAC158" s="4"/>
      <c r="KAD158" s="4"/>
      <c r="KAE158" s="4"/>
      <c r="KAF158" s="4"/>
      <c r="KAG158" s="4"/>
      <c r="KAH158" s="4"/>
      <c r="KAI158" s="4"/>
      <c r="KAJ158" s="4"/>
      <c r="KAK158" s="4"/>
      <c r="KAL158" s="4"/>
      <c r="KAM158" s="4"/>
      <c r="KAN158" s="4"/>
      <c r="KAO158" s="4"/>
      <c r="KAP158" s="4"/>
      <c r="KAQ158" s="4"/>
      <c r="KAR158" s="4"/>
      <c r="KAS158" s="4"/>
      <c r="KAT158" s="4"/>
      <c r="KAU158" s="4"/>
      <c r="KAV158" s="4"/>
      <c r="KAW158" s="4"/>
      <c r="KAX158" s="4"/>
      <c r="KAY158" s="4"/>
      <c r="KAZ158" s="4"/>
      <c r="KBA158" s="4"/>
      <c r="KBB158" s="4"/>
      <c r="KBC158" s="4"/>
      <c r="KBD158" s="4"/>
      <c r="KBE158" s="4"/>
      <c r="KBF158" s="4"/>
      <c r="KBG158" s="4"/>
      <c r="KBH158" s="4"/>
      <c r="KBI158" s="4"/>
      <c r="KBJ158" s="4"/>
      <c r="KBK158" s="4"/>
      <c r="KBL158" s="4"/>
      <c r="KBM158" s="4"/>
      <c r="KBN158" s="4"/>
      <c r="KBO158" s="4"/>
      <c r="KBP158" s="4"/>
      <c r="KBQ158" s="4"/>
      <c r="KBR158" s="4"/>
      <c r="KBS158" s="4"/>
      <c r="KBT158" s="4"/>
      <c r="KBU158" s="4"/>
      <c r="KBV158" s="4"/>
      <c r="KBW158" s="4"/>
      <c r="KBX158" s="4"/>
      <c r="KBY158" s="4"/>
      <c r="KBZ158" s="4"/>
      <c r="KCA158" s="4"/>
      <c r="KCB158" s="4"/>
      <c r="KCC158" s="4"/>
      <c r="KCD158" s="4"/>
      <c r="KCE158" s="4"/>
      <c r="KCF158" s="4"/>
      <c r="KCG158" s="4"/>
      <c r="KCH158" s="4"/>
      <c r="KCI158" s="4"/>
      <c r="KCJ158" s="4"/>
      <c r="KCK158" s="4"/>
      <c r="KCL158" s="4"/>
      <c r="KCM158" s="4"/>
      <c r="KCN158" s="4"/>
      <c r="KCO158" s="4"/>
      <c r="KCP158" s="4"/>
      <c r="KCQ158" s="4"/>
      <c r="KCR158" s="4"/>
      <c r="KCS158" s="4"/>
      <c r="KCT158" s="4"/>
      <c r="KCU158" s="4"/>
      <c r="KCV158" s="4"/>
      <c r="KCW158" s="4"/>
      <c r="KCX158" s="4"/>
      <c r="KCY158" s="4"/>
      <c r="KCZ158" s="4"/>
      <c r="KDA158" s="4"/>
      <c r="KDB158" s="4"/>
      <c r="KDC158" s="4"/>
      <c r="KDD158" s="4"/>
      <c r="KDE158" s="4"/>
      <c r="KDF158" s="4"/>
      <c r="KDG158" s="4"/>
      <c r="KDH158" s="4"/>
      <c r="KDI158" s="4"/>
      <c r="KDJ158" s="4"/>
      <c r="KDK158" s="4"/>
      <c r="KDL158" s="4"/>
      <c r="KDM158" s="4"/>
      <c r="KDN158" s="4"/>
      <c r="KDO158" s="4"/>
      <c r="KDP158" s="4"/>
      <c r="KDQ158" s="4"/>
      <c r="KDR158" s="4"/>
      <c r="KDS158" s="4"/>
      <c r="KDT158" s="4"/>
      <c r="KDU158" s="4"/>
      <c r="KDV158" s="4"/>
      <c r="KDW158" s="4"/>
      <c r="KDX158" s="4"/>
      <c r="KDY158" s="4"/>
      <c r="KDZ158" s="4"/>
      <c r="KEA158" s="4"/>
      <c r="KEB158" s="4"/>
      <c r="KEC158" s="4"/>
      <c r="KED158" s="4"/>
      <c r="KEE158" s="4"/>
      <c r="KEF158" s="4"/>
      <c r="KEG158" s="4"/>
      <c r="KEH158" s="4"/>
      <c r="KEI158" s="4"/>
      <c r="KEJ158" s="4"/>
      <c r="KEK158" s="4"/>
      <c r="KEL158" s="4"/>
      <c r="KEM158" s="4"/>
      <c r="KEN158" s="4"/>
      <c r="KEO158" s="4"/>
      <c r="KEP158" s="4"/>
      <c r="KEQ158" s="4"/>
      <c r="KER158" s="4"/>
      <c r="KES158" s="4"/>
      <c r="KET158" s="4"/>
      <c r="KEU158" s="4"/>
      <c r="KEV158" s="4"/>
      <c r="KEW158" s="4"/>
      <c r="KEX158" s="4"/>
      <c r="KEY158" s="4"/>
      <c r="KEZ158" s="4"/>
      <c r="KFA158" s="4"/>
      <c r="KFB158" s="4"/>
      <c r="KFC158" s="4"/>
      <c r="KFD158" s="4"/>
      <c r="KFE158" s="4"/>
      <c r="KFF158" s="4"/>
      <c r="KFG158" s="4"/>
      <c r="KFH158" s="4"/>
      <c r="KFI158" s="4"/>
      <c r="KFJ158" s="4"/>
      <c r="KFK158" s="4"/>
      <c r="KFL158" s="4"/>
      <c r="KFM158" s="4"/>
      <c r="KFN158" s="4"/>
      <c r="KFO158" s="4"/>
      <c r="KFP158" s="4"/>
      <c r="KFQ158" s="4"/>
      <c r="KFR158" s="4"/>
      <c r="KFS158" s="4"/>
      <c r="KFT158" s="4"/>
      <c r="KFU158" s="4"/>
      <c r="KFV158" s="4"/>
      <c r="KFW158" s="4"/>
      <c r="KFX158" s="4"/>
      <c r="KFY158" s="4"/>
      <c r="KFZ158" s="4"/>
      <c r="KGA158" s="4"/>
      <c r="KGB158" s="4"/>
      <c r="KGC158" s="4"/>
      <c r="KGD158" s="4"/>
      <c r="KGE158" s="4"/>
      <c r="KGF158" s="4"/>
      <c r="KGG158" s="4"/>
      <c r="KGH158" s="4"/>
      <c r="KGI158" s="4"/>
      <c r="KGJ158" s="4"/>
      <c r="KGK158" s="4"/>
      <c r="KGL158" s="4"/>
      <c r="KGM158" s="4"/>
      <c r="KGN158" s="4"/>
      <c r="KGO158" s="4"/>
      <c r="KGP158" s="4"/>
      <c r="KGQ158" s="4"/>
      <c r="KGR158" s="4"/>
      <c r="KGS158" s="4"/>
      <c r="KGT158" s="4"/>
      <c r="KGU158" s="4"/>
      <c r="KGV158" s="4"/>
      <c r="KGW158" s="4"/>
      <c r="KGX158" s="4"/>
      <c r="KGY158" s="4"/>
      <c r="KGZ158" s="4"/>
      <c r="KHA158" s="4"/>
      <c r="KHB158" s="4"/>
      <c r="KHC158" s="4"/>
      <c r="KHD158" s="4"/>
      <c r="KHE158" s="4"/>
      <c r="KHF158" s="4"/>
      <c r="KHG158" s="4"/>
      <c r="KHH158" s="4"/>
      <c r="KHI158" s="4"/>
      <c r="KHJ158" s="4"/>
      <c r="KHK158" s="4"/>
      <c r="KHL158" s="4"/>
      <c r="KHM158" s="4"/>
      <c r="KHN158" s="4"/>
      <c r="KHO158" s="4"/>
      <c r="KHP158" s="4"/>
      <c r="KHQ158" s="4"/>
      <c r="KHR158" s="4"/>
      <c r="KHS158" s="4"/>
      <c r="KHT158" s="4"/>
      <c r="KHU158" s="4"/>
      <c r="KHV158" s="4"/>
      <c r="KHW158" s="4"/>
      <c r="KHX158" s="4"/>
      <c r="KHY158" s="4"/>
      <c r="KHZ158" s="4"/>
      <c r="KIA158" s="4"/>
      <c r="KIB158" s="4"/>
      <c r="KIC158" s="4"/>
      <c r="KID158" s="4"/>
      <c r="KIE158" s="4"/>
      <c r="KIF158" s="4"/>
      <c r="KIG158" s="4"/>
      <c r="KIH158" s="4"/>
      <c r="KII158" s="4"/>
      <c r="KIJ158" s="4"/>
      <c r="KIK158" s="4"/>
      <c r="KIL158" s="4"/>
      <c r="KIM158" s="4"/>
      <c r="KIN158" s="4"/>
      <c r="KIO158" s="4"/>
      <c r="KIP158" s="4"/>
      <c r="KIQ158" s="4"/>
      <c r="KIR158" s="4"/>
      <c r="KIS158" s="4"/>
      <c r="KIT158" s="4"/>
      <c r="KIU158" s="4"/>
      <c r="KIV158" s="4"/>
      <c r="KIW158" s="4"/>
      <c r="KIX158" s="4"/>
      <c r="KIY158" s="4"/>
      <c r="KIZ158" s="4"/>
      <c r="KJA158" s="4"/>
      <c r="KJB158" s="4"/>
      <c r="KJC158" s="4"/>
      <c r="KJD158" s="4"/>
      <c r="KJE158" s="4"/>
      <c r="KJF158" s="4"/>
      <c r="KJG158" s="4"/>
      <c r="KJH158" s="4"/>
      <c r="KJI158" s="4"/>
      <c r="KJJ158" s="4"/>
      <c r="KJK158" s="4"/>
      <c r="KJL158" s="4"/>
      <c r="KJM158" s="4"/>
      <c r="KJN158" s="4"/>
      <c r="KJO158" s="4"/>
      <c r="KJP158" s="4"/>
      <c r="KJQ158" s="4"/>
      <c r="KJR158" s="4"/>
      <c r="KJS158" s="4"/>
      <c r="KJT158" s="4"/>
      <c r="KJU158" s="4"/>
      <c r="KJV158" s="4"/>
      <c r="KJW158" s="4"/>
      <c r="KJX158" s="4"/>
      <c r="KJY158" s="4"/>
      <c r="KJZ158" s="4"/>
      <c r="KKA158" s="4"/>
      <c r="KKB158" s="4"/>
      <c r="KKC158" s="4"/>
      <c r="KKD158" s="4"/>
      <c r="KKE158" s="4"/>
      <c r="KKF158" s="4"/>
      <c r="KKG158" s="4"/>
      <c r="KKH158" s="4"/>
      <c r="KKI158" s="4"/>
      <c r="KKJ158" s="4"/>
      <c r="KKK158" s="4"/>
      <c r="KKL158" s="4"/>
      <c r="KKM158" s="4"/>
      <c r="KKN158" s="4"/>
      <c r="KKO158" s="4"/>
      <c r="KKP158" s="4"/>
      <c r="KKQ158" s="4"/>
      <c r="KKR158" s="4"/>
      <c r="KKS158" s="4"/>
      <c r="KKT158" s="4"/>
      <c r="KKU158" s="4"/>
      <c r="KKV158" s="4"/>
      <c r="KKW158" s="4"/>
      <c r="KKX158" s="4"/>
      <c r="KKY158" s="4"/>
      <c r="KKZ158" s="4"/>
      <c r="KLA158" s="4"/>
      <c r="KLB158" s="4"/>
      <c r="KLC158" s="4"/>
      <c r="KLD158" s="4"/>
      <c r="KLE158" s="4"/>
      <c r="KLF158" s="4"/>
      <c r="KLG158" s="4"/>
      <c r="KLH158" s="4"/>
      <c r="KLI158" s="4"/>
      <c r="KLJ158" s="4"/>
      <c r="KLK158" s="4"/>
      <c r="KLL158" s="4"/>
      <c r="KLM158" s="4"/>
      <c r="KLN158" s="4"/>
      <c r="KLO158" s="4"/>
      <c r="KLP158" s="4"/>
      <c r="KLQ158" s="4"/>
      <c r="KLR158" s="4"/>
      <c r="KLS158" s="4"/>
      <c r="KLT158" s="4"/>
      <c r="KLU158" s="4"/>
      <c r="KLV158" s="4"/>
      <c r="KLW158" s="4"/>
      <c r="KLX158" s="4"/>
      <c r="KLY158" s="4"/>
      <c r="KLZ158" s="4"/>
      <c r="KMA158" s="4"/>
      <c r="KMB158" s="4"/>
      <c r="KMC158" s="4"/>
      <c r="KMD158" s="4"/>
      <c r="KME158" s="4"/>
      <c r="KMF158" s="4"/>
      <c r="KMG158" s="4"/>
      <c r="KMH158" s="4"/>
      <c r="KMI158" s="4"/>
      <c r="KMJ158" s="4"/>
      <c r="KMK158" s="4"/>
      <c r="KML158" s="4"/>
      <c r="KMM158" s="4"/>
      <c r="KMN158" s="4"/>
      <c r="KMO158" s="4"/>
      <c r="KMP158" s="4"/>
      <c r="KMQ158" s="4"/>
      <c r="KMR158" s="4"/>
      <c r="KMS158" s="4"/>
      <c r="KMT158" s="4"/>
      <c r="KMU158" s="4"/>
      <c r="KMV158" s="4"/>
      <c r="KMW158" s="4"/>
      <c r="KMX158" s="4"/>
      <c r="KMY158" s="4"/>
      <c r="KMZ158" s="4"/>
      <c r="KNA158" s="4"/>
      <c r="KNB158" s="4"/>
      <c r="KNC158" s="4"/>
      <c r="KND158" s="4"/>
      <c r="KNE158" s="4"/>
      <c r="KNF158" s="4"/>
      <c r="KNG158" s="4"/>
      <c r="KNH158" s="4"/>
      <c r="KNI158" s="4"/>
      <c r="KNJ158" s="4"/>
      <c r="KNK158" s="4"/>
      <c r="KNL158" s="4"/>
      <c r="KNM158" s="4"/>
      <c r="KNN158" s="4"/>
      <c r="KNO158" s="4"/>
      <c r="KNP158" s="4"/>
      <c r="KNQ158" s="4"/>
      <c r="KNR158" s="4"/>
      <c r="KNS158" s="4"/>
      <c r="KNT158" s="4"/>
      <c r="KNU158" s="4"/>
      <c r="KNV158" s="4"/>
      <c r="KNW158" s="4"/>
      <c r="KNX158" s="4"/>
      <c r="KNY158" s="4"/>
      <c r="KNZ158" s="4"/>
      <c r="KOA158" s="4"/>
      <c r="KOB158" s="4"/>
      <c r="KOC158" s="4"/>
      <c r="KOD158" s="4"/>
      <c r="KOE158" s="4"/>
      <c r="KOF158" s="4"/>
      <c r="KOG158" s="4"/>
      <c r="KOH158" s="4"/>
      <c r="KOI158" s="4"/>
      <c r="KOJ158" s="4"/>
      <c r="KOK158" s="4"/>
      <c r="KOL158" s="4"/>
      <c r="KOM158" s="4"/>
      <c r="KON158" s="4"/>
      <c r="KOO158" s="4"/>
      <c r="KOP158" s="4"/>
      <c r="KOQ158" s="4"/>
      <c r="KOR158" s="4"/>
      <c r="KOS158" s="4"/>
      <c r="KOT158" s="4"/>
      <c r="KOU158" s="4"/>
      <c r="KOV158" s="4"/>
      <c r="KOW158" s="4"/>
      <c r="KOX158" s="4"/>
      <c r="KOY158" s="4"/>
      <c r="KOZ158" s="4"/>
      <c r="KPA158" s="4"/>
      <c r="KPB158" s="4"/>
      <c r="KPC158" s="4"/>
      <c r="KPD158" s="4"/>
      <c r="KPE158" s="4"/>
      <c r="KPF158" s="4"/>
      <c r="KPG158" s="4"/>
      <c r="KPH158" s="4"/>
      <c r="KPI158" s="4"/>
      <c r="KPJ158" s="4"/>
      <c r="KPK158" s="4"/>
      <c r="KPL158" s="4"/>
      <c r="KPM158" s="4"/>
      <c r="KPN158" s="4"/>
      <c r="KPO158" s="4"/>
      <c r="KPP158" s="4"/>
      <c r="KPQ158" s="4"/>
      <c r="KPR158" s="4"/>
      <c r="KPS158" s="4"/>
      <c r="KPT158" s="4"/>
      <c r="KPU158" s="4"/>
      <c r="KPV158" s="4"/>
      <c r="KPW158" s="4"/>
      <c r="KPX158" s="4"/>
      <c r="KPY158" s="4"/>
      <c r="KPZ158" s="4"/>
      <c r="KQA158" s="4"/>
      <c r="KQB158" s="4"/>
      <c r="KQC158" s="4"/>
      <c r="KQD158" s="4"/>
      <c r="KQE158" s="4"/>
      <c r="KQF158" s="4"/>
      <c r="KQG158" s="4"/>
      <c r="KQH158" s="4"/>
      <c r="KQI158" s="4"/>
      <c r="KQJ158" s="4"/>
      <c r="KQK158" s="4"/>
      <c r="KQL158" s="4"/>
      <c r="KQM158" s="4"/>
      <c r="KQN158" s="4"/>
      <c r="KQO158" s="4"/>
      <c r="KQP158" s="4"/>
      <c r="KQQ158" s="4"/>
      <c r="KQR158" s="4"/>
      <c r="KQS158" s="4"/>
      <c r="KQT158" s="4"/>
      <c r="KQU158" s="4"/>
      <c r="KQV158" s="4"/>
      <c r="KQW158" s="4"/>
      <c r="KQX158" s="4"/>
      <c r="KQY158" s="4"/>
      <c r="KQZ158" s="4"/>
      <c r="KRA158" s="4"/>
      <c r="KRB158" s="4"/>
      <c r="KRC158" s="4"/>
      <c r="KRD158" s="4"/>
      <c r="KRE158" s="4"/>
      <c r="KRF158" s="4"/>
      <c r="KRG158" s="4"/>
      <c r="KRH158" s="4"/>
      <c r="KRI158" s="4"/>
      <c r="KRJ158" s="4"/>
      <c r="KRK158" s="4"/>
      <c r="KRL158" s="4"/>
      <c r="KRM158" s="4"/>
      <c r="KRN158" s="4"/>
      <c r="KRO158" s="4"/>
      <c r="KRP158" s="4"/>
      <c r="KRQ158" s="4"/>
      <c r="KRR158" s="4"/>
      <c r="KRS158" s="4"/>
      <c r="KRT158" s="4"/>
      <c r="KRU158" s="4"/>
      <c r="KRV158" s="4"/>
      <c r="KRW158" s="4"/>
      <c r="KRX158" s="4"/>
      <c r="KRY158" s="4"/>
      <c r="KRZ158" s="4"/>
      <c r="KSA158" s="4"/>
      <c r="KSB158" s="4"/>
      <c r="KSC158" s="4"/>
      <c r="KSD158" s="4"/>
      <c r="KSE158" s="4"/>
      <c r="KSF158" s="4"/>
      <c r="KSG158" s="4"/>
      <c r="KSH158" s="4"/>
      <c r="KSI158" s="4"/>
      <c r="KSJ158" s="4"/>
      <c r="KSK158" s="4"/>
      <c r="KSL158" s="4"/>
      <c r="KSM158" s="4"/>
      <c r="KSN158" s="4"/>
      <c r="KSO158" s="4"/>
      <c r="KSP158" s="4"/>
      <c r="KSQ158" s="4"/>
      <c r="KSR158" s="4"/>
      <c r="KSS158" s="4"/>
      <c r="KST158" s="4"/>
      <c r="KSU158" s="4"/>
      <c r="KSV158" s="4"/>
      <c r="KSW158" s="4"/>
      <c r="KSX158" s="4"/>
      <c r="KSY158" s="4"/>
      <c r="KSZ158" s="4"/>
      <c r="KTA158" s="4"/>
      <c r="KTB158" s="4"/>
      <c r="KTC158" s="4"/>
      <c r="KTD158" s="4"/>
      <c r="KTE158" s="4"/>
      <c r="KTF158" s="4"/>
      <c r="KTG158" s="4"/>
      <c r="KTH158" s="4"/>
      <c r="KTI158" s="4"/>
      <c r="KTJ158" s="4"/>
      <c r="KTK158" s="4"/>
      <c r="KTL158" s="4"/>
      <c r="KTM158" s="4"/>
      <c r="KTN158" s="4"/>
      <c r="KTO158" s="4"/>
      <c r="KTP158" s="4"/>
      <c r="KTQ158" s="4"/>
      <c r="KTR158" s="4"/>
      <c r="KTS158" s="4"/>
      <c r="KTT158" s="4"/>
      <c r="KTU158" s="4"/>
      <c r="KTV158" s="4"/>
      <c r="KTW158" s="4"/>
      <c r="KTX158" s="4"/>
      <c r="KTY158" s="4"/>
      <c r="KTZ158" s="4"/>
      <c r="KUA158" s="4"/>
      <c r="KUB158" s="4"/>
      <c r="KUC158" s="4"/>
      <c r="KUD158" s="4"/>
      <c r="KUE158" s="4"/>
      <c r="KUF158" s="4"/>
      <c r="KUG158" s="4"/>
      <c r="KUH158" s="4"/>
      <c r="KUI158" s="4"/>
      <c r="KUJ158" s="4"/>
      <c r="KUK158" s="4"/>
      <c r="KUL158" s="4"/>
      <c r="KUM158" s="4"/>
      <c r="KUN158" s="4"/>
      <c r="KUO158" s="4"/>
      <c r="KUP158" s="4"/>
      <c r="KUQ158" s="4"/>
      <c r="KUR158" s="4"/>
      <c r="KUS158" s="4"/>
      <c r="KUT158" s="4"/>
      <c r="KUU158" s="4"/>
      <c r="KUV158" s="4"/>
      <c r="KUW158" s="4"/>
      <c r="KUX158" s="4"/>
      <c r="KUY158" s="4"/>
      <c r="KUZ158" s="4"/>
      <c r="KVA158" s="4"/>
      <c r="KVB158" s="4"/>
      <c r="KVC158" s="4"/>
      <c r="KVD158" s="4"/>
      <c r="KVE158" s="4"/>
      <c r="KVF158" s="4"/>
      <c r="KVG158" s="4"/>
      <c r="KVH158" s="4"/>
      <c r="KVI158" s="4"/>
      <c r="KVJ158" s="4"/>
      <c r="KVK158" s="4"/>
      <c r="KVL158" s="4"/>
      <c r="KVM158" s="4"/>
      <c r="KVN158" s="4"/>
      <c r="KVO158" s="4"/>
      <c r="KVP158" s="4"/>
      <c r="KVQ158" s="4"/>
      <c r="KVR158" s="4"/>
      <c r="KVS158" s="4"/>
      <c r="KVT158" s="4"/>
      <c r="KVU158" s="4"/>
      <c r="KVV158" s="4"/>
      <c r="KVW158" s="4"/>
      <c r="KVX158" s="4"/>
      <c r="KVY158" s="4"/>
      <c r="KVZ158" s="4"/>
      <c r="KWA158" s="4"/>
      <c r="KWB158" s="4"/>
      <c r="KWC158" s="4"/>
      <c r="KWD158" s="4"/>
      <c r="KWE158" s="4"/>
      <c r="KWF158" s="4"/>
      <c r="KWG158" s="4"/>
      <c r="KWH158" s="4"/>
      <c r="KWI158" s="4"/>
      <c r="KWJ158" s="4"/>
      <c r="KWK158" s="4"/>
      <c r="KWL158" s="4"/>
      <c r="KWM158" s="4"/>
      <c r="KWN158" s="4"/>
      <c r="KWO158" s="4"/>
      <c r="KWP158" s="4"/>
      <c r="KWQ158" s="4"/>
      <c r="KWR158" s="4"/>
      <c r="KWS158" s="4"/>
      <c r="KWT158" s="4"/>
      <c r="KWU158" s="4"/>
      <c r="KWV158" s="4"/>
      <c r="KWW158" s="4"/>
      <c r="KWX158" s="4"/>
      <c r="KWY158" s="4"/>
      <c r="KWZ158" s="4"/>
      <c r="KXA158" s="4"/>
      <c r="KXB158" s="4"/>
      <c r="KXC158" s="4"/>
      <c r="KXD158" s="4"/>
      <c r="KXE158" s="4"/>
      <c r="KXF158" s="4"/>
      <c r="KXG158" s="4"/>
      <c r="KXH158" s="4"/>
      <c r="KXI158" s="4"/>
      <c r="KXJ158" s="4"/>
      <c r="KXK158" s="4"/>
      <c r="KXL158" s="4"/>
      <c r="KXM158" s="4"/>
      <c r="KXN158" s="4"/>
      <c r="KXO158" s="4"/>
      <c r="KXP158" s="4"/>
      <c r="KXQ158" s="4"/>
      <c r="KXR158" s="4"/>
      <c r="KXS158" s="4"/>
      <c r="KXT158" s="4"/>
      <c r="KXU158" s="4"/>
      <c r="KXV158" s="4"/>
      <c r="KXW158" s="4"/>
      <c r="KXX158" s="4"/>
      <c r="KXY158" s="4"/>
      <c r="KXZ158" s="4"/>
      <c r="KYA158" s="4"/>
      <c r="KYB158" s="4"/>
      <c r="KYC158" s="4"/>
      <c r="KYD158" s="4"/>
      <c r="KYE158" s="4"/>
      <c r="KYF158" s="4"/>
      <c r="KYG158" s="4"/>
      <c r="KYH158" s="4"/>
      <c r="KYI158" s="4"/>
      <c r="KYJ158" s="4"/>
      <c r="KYK158" s="4"/>
      <c r="KYL158" s="4"/>
      <c r="KYM158" s="4"/>
      <c r="KYN158" s="4"/>
      <c r="KYO158" s="4"/>
      <c r="KYP158" s="4"/>
      <c r="KYQ158" s="4"/>
      <c r="KYR158" s="4"/>
      <c r="KYS158" s="4"/>
      <c r="KYT158" s="4"/>
      <c r="KYU158" s="4"/>
      <c r="KYV158" s="4"/>
      <c r="KYW158" s="4"/>
      <c r="KYX158" s="4"/>
      <c r="KYY158" s="4"/>
      <c r="KYZ158" s="4"/>
      <c r="KZA158" s="4"/>
      <c r="KZB158" s="4"/>
      <c r="KZC158" s="4"/>
      <c r="KZD158" s="4"/>
      <c r="KZE158" s="4"/>
      <c r="KZF158" s="4"/>
      <c r="KZG158" s="4"/>
      <c r="KZH158" s="4"/>
      <c r="KZI158" s="4"/>
      <c r="KZJ158" s="4"/>
      <c r="KZK158" s="4"/>
      <c r="KZL158" s="4"/>
      <c r="KZM158" s="4"/>
      <c r="KZN158" s="4"/>
      <c r="KZO158" s="4"/>
      <c r="KZP158" s="4"/>
      <c r="KZQ158" s="4"/>
      <c r="KZR158" s="4"/>
      <c r="KZS158" s="4"/>
      <c r="KZT158" s="4"/>
      <c r="KZU158" s="4"/>
      <c r="KZV158" s="4"/>
      <c r="KZW158" s="4"/>
      <c r="KZX158" s="4"/>
      <c r="KZY158" s="4"/>
      <c r="KZZ158" s="4"/>
      <c r="LAA158" s="4"/>
      <c r="LAB158" s="4"/>
      <c r="LAC158" s="4"/>
      <c r="LAD158" s="4"/>
      <c r="LAE158" s="4"/>
      <c r="LAF158" s="4"/>
      <c r="LAG158" s="4"/>
      <c r="LAH158" s="4"/>
      <c r="LAI158" s="4"/>
      <c r="LAJ158" s="4"/>
      <c r="LAK158" s="4"/>
      <c r="LAL158" s="4"/>
      <c r="LAM158" s="4"/>
      <c r="LAN158" s="4"/>
      <c r="LAO158" s="4"/>
      <c r="LAP158" s="4"/>
      <c r="LAQ158" s="4"/>
      <c r="LAR158" s="4"/>
      <c r="LAS158" s="4"/>
      <c r="LAT158" s="4"/>
      <c r="LAU158" s="4"/>
      <c r="LAV158" s="4"/>
      <c r="LAW158" s="4"/>
      <c r="LAX158" s="4"/>
      <c r="LAY158" s="4"/>
      <c r="LAZ158" s="4"/>
      <c r="LBA158" s="4"/>
      <c r="LBB158" s="4"/>
      <c r="LBC158" s="4"/>
      <c r="LBD158" s="4"/>
      <c r="LBE158" s="4"/>
      <c r="LBF158" s="4"/>
      <c r="LBG158" s="4"/>
      <c r="LBH158" s="4"/>
      <c r="LBI158" s="4"/>
      <c r="LBJ158" s="4"/>
      <c r="LBK158" s="4"/>
      <c r="LBL158" s="4"/>
      <c r="LBM158" s="4"/>
      <c r="LBN158" s="4"/>
      <c r="LBO158" s="4"/>
      <c r="LBP158" s="4"/>
      <c r="LBQ158" s="4"/>
      <c r="LBR158" s="4"/>
      <c r="LBS158" s="4"/>
      <c r="LBT158" s="4"/>
      <c r="LBU158" s="4"/>
      <c r="LBV158" s="4"/>
      <c r="LBW158" s="4"/>
      <c r="LBX158" s="4"/>
      <c r="LBY158" s="4"/>
      <c r="LBZ158" s="4"/>
      <c r="LCA158" s="4"/>
      <c r="LCB158" s="4"/>
      <c r="LCC158" s="4"/>
      <c r="LCD158" s="4"/>
      <c r="LCE158" s="4"/>
      <c r="LCF158" s="4"/>
      <c r="LCG158" s="4"/>
      <c r="LCH158" s="4"/>
      <c r="LCI158" s="4"/>
      <c r="LCJ158" s="4"/>
      <c r="LCK158" s="4"/>
      <c r="LCL158" s="4"/>
      <c r="LCM158" s="4"/>
      <c r="LCN158" s="4"/>
      <c r="LCO158" s="4"/>
      <c r="LCP158" s="4"/>
      <c r="LCQ158" s="4"/>
      <c r="LCR158" s="4"/>
      <c r="LCS158" s="4"/>
      <c r="LCT158" s="4"/>
      <c r="LCU158" s="4"/>
      <c r="LCV158" s="4"/>
      <c r="LCW158" s="4"/>
      <c r="LCX158" s="4"/>
      <c r="LCY158" s="4"/>
      <c r="LCZ158" s="4"/>
      <c r="LDA158" s="4"/>
      <c r="LDB158" s="4"/>
      <c r="LDC158" s="4"/>
      <c r="LDD158" s="4"/>
      <c r="LDE158" s="4"/>
      <c r="LDF158" s="4"/>
      <c r="LDG158" s="4"/>
      <c r="LDH158" s="4"/>
      <c r="LDI158" s="4"/>
      <c r="LDJ158" s="4"/>
      <c r="LDK158" s="4"/>
      <c r="LDL158" s="4"/>
      <c r="LDM158" s="4"/>
      <c r="LDN158" s="4"/>
      <c r="LDO158" s="4"/>
      <c r="LDP158" s="4"/>
      <c r="LDQ158" s="4"/>
      <c r="LDR158" s="4"/>
      <c r="LDS158" s="4"/>
      <c r="LDT158" s="4"/>
      <c r="LDU158" s="4"/>
      <c r="LDV158" s="4"/>
      <c r="LDW158" s="4"/>
      <c r="LDX158" s="4"/>
      <c r="LDY158" s="4"/>
      <c r="LDZ158" s="4"/>
      <c r="LEA158" s="4"/>
      <c r="LEB158" s="4"/>
      <c r="LEC158" s="4"/>
      <c r="LED158" s="4"/>
      <c r="LEE158" s="4"/>
      <c r="LEF158" s="4"/>
      <c r="LEG158" s="4"/>
      <c r="LEH158" s="4"/>
      <c r="LEI158" s="4"/>
      <c r="LEJ158" s="4"/>
      <c r="LEK158" s="4"/>
      <c r="LEL158" s="4"/>
      <c r="LEM158" s="4"/>
      <c r="LEN158" s="4"/>
      <c r="LEO158" s="4"/>
      <c r="LEP158" s="4"/>
      <c r="LEQ158" s="4"/>
      <c r="LER158" s="4"/>
      <c r="LES158" s="4"/>
      <c r="LET158" s="4"/>
      <c r="LEU158" s="4"/>
      <c r="LEV158" s="4"/>
      <c r="LEW158" s="4"/>
      <c r="LEX158" s="4"/>
      <c r="LEY158" s="4"/>
      <c r="LEZ158" s="4"/>
      <c r="LFA158" s="4"/>
      <c r="LFB158" s="4"/>
      <c r="LFC158" s="4"/>
      <c r="LFD158" s="4"/>
      <c r="LFE158" s="4"/>
      <c r="LFF158" s="4"/>
      <c r="LFG158" s="4"/>
      <c r="LFH158" s="4"/>
      <c r="LFI158" s="4"/>
      <c r="LFJ158" s="4"/>
      <c r="LFK158" s="4"/>
      <c r="LFL158" s="4"/>
      <c r="LFM158" s="4"/>
      <c r="LFN158" s="4"/>
      <c r="LFO158" s="4"/>
      <c r="LFP158" s="4"/>
      <c r="LFQ158" s="4"/>
      <c r="LFR158" s="4"/>
      <c r="LFS158" s="4"/>
      <c r="LFT158" s="4"/>
      <c r="LFU158" s="4"/>
      <c r="LFV158" s="4"/>
      <c r="LFW158" s="4"/>
      <c r="LFX158" s="4"/>
      <c r="LFY158" s="4"/>
      <c r="LFZ158" s="4"/>
      <c r="LGA158" s="4"/>
      <c r="LGB158" s="4"/>
      <c r="LGC158" s="4"/>
      <c r="LGD158" s="4"/>
      <c r="LGE158" s="4"/>
      <c r="LGF158" s="4"/>
      <c r="LGG158" s="4"/>
      <c r="LGH158" s="4"/>
      <c r="LGI158" s="4"/>
      <c r="LGJ158" s="4"/>
      <c r="LGK158" s="4"/>
      <c r="LGL158" s="4"/>
      <c r="LGM158" s="4"/>
      <c r="LGN158" s="4"/>
      <c r="LGO158" s="4"/>
      <c r="LGP158" s="4"/>
      <c r="LGQ158" s="4"/>
      <c r="LGR158" s="4"/>
      <c r="LGS158" s="4"/>
      <c r="LGT158" s="4"/>
      <c r="LGU158" s="4"/>
      <c r="LGV158" s="4"/>
      <c r="LGW158" s="4"/>
      <c r="LGX158" s="4"/>
      <c r="LGY158" s="4"/>
      <c r="LGZ158" s="4"/>
      <c r="LHA158" s="4"/>
      <c r="LHB158" s="4"/>
      <c r="LHC158" s="4"/>
      <c r="LHD158" s="4"/>
      <c r="LHE158" s="4"/>
      <c r="LHF158" s="4"/>
      <c r="LHG158" s="4"/>
      <c r="LHH158" s="4"/>
      <c r="LHI158" s="4"/>
      <c r="LHJ158" s="4"/>
      <c r="LHK158" s="4"/>
      <c r="LHL158" s="4"/>
      <c r="LHM158" s="4"/>
      <c r="LHN158" s="4"/>
      <c r="LHO158" s="4"/>
      <c r="LHP158" s="4"/>
      <c r="LHQ158" s="4"/>
      <c r="LHR158" s="4"/>
      <c r="LHS158" s="4"/>
      <c r="LHT158" s="4"/>
      <c r="LHU158" s="4"/>
      <c r="LHV158" s="4"/>
      <c r="LHW158" s="4"/>
      <c r="LHX158" s="4"/>
      <c r="LHY158" s="4"/>
      <c r="LHZ158" s="4"/>
      <c r="LIA158" s="4"/>
      <c r="LIB158" s="4"/>
      <c r="LIC158" s="4"/>
      <c r="LID158" s="4"/>
      <c r="LIE158" s="4"/>
      <c r="LIF158" s="4"/>
      <c r="LIG158" s="4"/>
      <c r="LIH158" s="4"/>
      <c r="LII158" s="4"/>
      <c r="LIJ158" s="4"/>
      <c r="LIK158" s="4"/>
      <c r="LIL158" s="4"/>
      <c r="LIM158" s="4"/>
      <c r="LIN158" s="4"/>
      <c r="LIO158" s="4"/>
      <c r="LIP158" s="4"/>
      <c r="LIQ158" s="4"/>
      <c r="LIR158" s="4"/>
      <c r="LIS158" s="4"/>
      <c r="LIT158" s="4"/>
      <c r="LIU158" s="4"/>
      <c r="LIV158" s="4"/>
      <c r="LIW158" s="4"/>
      <c r="LIX158" s="4"/>
      <c r="LIY158" s="4"/>
      <c r="LIZ158" s="4"/>
      <c r="LJA158" s="4"/>
      <c r="LJB158" s="4"/>
      <c r="LJC158" s="4"/>
      <c r="LJD158" s="4"/>
      <c r="LJE158" s="4"/>
      <c r="LJF158" s="4"/>
      <c r="LJG158" s="4"/>
      <c r="LJH158" s="4"/>
      <c r="LJI158" s="4"/>
      <c r="LJJ158" s="4"/>
      <c r="LJK158" s="4"/>
      <c r="LJL158" s="4"/>
      <c r="LJM158" s="4"/>
      <c r="LJN158" s="4"/>
      <c r="LJO158" s="4"/>
      <c r="LJP158" s="4"/>
      <c r="LJQ158" s="4"/>
      <c r="LJR158" s="4"/>
      <c r="LJS158" s="4"/>
      <c r="LJT158" s="4"/>
      <c r="LJU158" s="4"/>
      <c r="LJV158" s="4"/>
      <c r="LJW158" s="4"/>
      <c r="LJX158" s="4"/>
      <c r="LJY158" s="4"/>
      <c r="LJZ158" s="4"/>
      <c r="LKA158" s="4"/>
      <c r="LKB158" s="4"/>
      <c r="LKC158" s="4"/>
      <c r="LKD158" s="4"/>
      <c r="LKE158" s="4"/>
      <c r="LKF158" s="4"/>
      <c r="LKG158" s="4"/>
      <c r="LKH158" s="4"/>
      <c r="LKI158" s="4"/>
      <c r="LKJ158" s="4"/>
      <c r="LKK158" s="4"/>
      <c r="LKL158" s="4"/>
      <c r="LKM158" s="4"/>
      <c r="LKN158" s="4"/>
      <c r="LKO158" s="4"/>
      <c r="LKP158" s="4"/>
      <c r="LKQ158" s="4"/>
      <c r="LKR158" s="4"/>
      <c r="LKS158" s="4"/>
      <c r="LKT158" s="4"/>
      <c r="LKU158" s="4"/>
      <c r="LKV158" s="4"/>
      <c r="LKW158" s="4"/>
      <c r="LKX158" s="4"/>
      <c r="LKY158" s="4"/>
      <c r="LKZ158" s="4"/>
      <c r="LLA158" s="4"/>
      <c r="LLB158" s="4"/>
      <c r="LLC158" s="4"/>
      <c r="LLD158" s="4"/>
      <c r="LLE158" s="4"/>
      <c r="LLF158" s="4"/>
      <c r="LLG158" s="4"/>
      <c r="LLH158" s="4"/>
      <c r="LLI158" s="4"/>
      <c r="LLJ158" s="4"/>
      <c r="LLK158" s="4"/>
      <c r="LLL158" s="4"/>
      <c r="LLM158" s="4"/>
      <c r="LLN158" s="4"/>
      <c r="LLO158" s="4"/>
      <c r="LLP158" s="4"/>
      <c r="LLQ158" s="4"/>
      <c r="LLR158" s="4"/>
      <c r="LLS158" s="4"/>
      <c r="LLT158" s="4"/>
      <c r="LLU158" s="4"/>
      <c r="LLV158" s="4"/>
      <c r="LLW158" s="4"/>
      <c r="LLX158" s="4"/>
      <c r="LLY158" s="4"/>
      <c r="LLZ158" s="4"/>
      <c r="LMA158" s="4"/>
      <c r="LMB158" s="4"/>
      <c r="LMC158" s="4"/>
      <c r="LMD158" s="4"/>
      <c r="LME158" s="4"/>
      <c r="LMF158" s="4"/>
      <c r="LMG158" s="4"/>
      <c r="LMH158" s="4"/>
      <c r="LMI158" s="4"/>
      <c r="LMJ158" s="4"/>
      <c r="LMK158" s="4"/>
      <c r="LML158" s="4"/>
      <c r="LMM158" s="4"/>
      <c r="LMN158" s="4"/>
      <c r="LMO158" s="4"/>
      <c r="LMP158" s="4"/>
      <c r="LMQ158" s="4"/>
      <c r="LMR158" s="4"/>
      <c r="LMS158" s="4"/>
      <c r="LMT158" s="4"/>
      <c r="LMU158" s="4"/>
      <c r="LMV158" s="4"/>
      <c r="LMW158" s="4"/>
      <c r="LMX158" s="4"/>
      <c r="LMY158" s="4"/>
      <c r="LMZ158" s="4"/>
      <c r="LNA158" s="4"/>
      <c r="LNB158" s="4"/>
      <c r="LNC158" s="4"/>
      <c r="LND158" s="4"/>
      <c r="LNE158" s="4"/>
      <c r="LNF158" s="4"/>
      <c r="LNG158" s="4"/>
      <c r="LNH158" s="4"/>
      <c r="LNI158" s="4"/>
      <c r="LNJ158" s="4"/>
      <c r="LNK158" s="4"/>
      <c r="LNL158" s="4"/>
      <c r="LNM158" s="4"/>
      <c r="LNN158" s="4"/>
      <c r="LNO158" s="4"/>
      <c r="LNP158" s="4"/>
      <c r="LNQ158" s="4"/>
      <c r="LNR158" s="4"/>
      <c r="LNS158" s="4"/>
      <c r="LNT158" s="4"/>
      <c r="LNU158" s="4"/>
      <c r="LNV158" s="4"/>
      <c r="LNW158" s="4"/>
      <c r="LNX158" s="4"/>
      <c r="LNY158" s="4"/>
      <c r="LNZ158" s="4"/>
      <c r="LOA158" s="4"/>
      <c r="LOB158" s="4"/>
      <c r="LOC158" s="4"/>
      <c r="LOD158" s="4"/>
      <c r="LOE158" s="4"/>
      <c r="LOF158" s="4"/>
      <c r="LOG158" s="4"/>
      <c r="LOH158" s="4"/>
      <c r="LOI158" s="4"/>
      <c r="LOJ158" s="4"/>
      <c r="LOK158" s="4"/>
      <c r="LOL158" s="4"/>
      <c r="LOM158" s="4"/>
      <c r="LON158" s="4"/>
      <c r="LOO158" s="4"/>
      <c r="LOP158" s="4"/>
      <c r="LOQ158" s="4"/>
      <c r="LOR158" s="4"/>
      <c r="LOS158" s="4"/>
      <c r="LOT158" s="4"/>
      <c r="LOU158" s="4"/>
      <c r="LOV158" s="4"/>
      <c r="LOW158" s="4"/>
      <c r="LOX158" s="4"/>
      <c r="LOY158" s="4"/>
      <c r="LOZ158" s="4"/>
      <c r="LPA158" s="4"/>
      <c r="LPB158" s="4"/>
      <c r="LPC158" s="4"/>
      <c r="LPD158" s="4"/>
      <c r="LPE158" s="4"/>
      <c r="LPF158" s="4"/>
      <c r="LPG158" s="4"/>
      <c r="LPH158" s="4"/>
      <c r="LPI158" s="4"/>
      <c r="LPJ158" s="4"/>
      <c r="LPK158" s="4"/>
      <c r="LPL158" s="4"/>
      <c r="LPM158" s="4"/>
      <c r="LPN158" s="4"/>
      <c r="LPO158" s="4"/>
      <c r="LPP158" s="4"/>
      <c r="LPQ158" s="4"/>
      <c r="LPR158" s="4"/>
      <c r="LPS158" s="4"/>
      <c r="LPT158" s="4"/>
      <c r="LPU158" s="4"/>
      <c r="LPV158" s="4"/>
      <c r="LPW158" s="4"/>
      <c r="LPX158" s="4"/>
      <c r="LPY158" s="4"/>
      <c r="LPZ158" s="4"/>
      <c r="LQA158" s="4"/>
      <c r="LQB158" s="4"/>
      <c r="LQC158" s="4"/>
      <c r="LQD158" s="4"/>
      <c r="LQE158" s="4"/>
      <c r="LQF158" s="4"/>
      <c r="LQG158" s="4"/>
      <c r="LQH158" s="4"/>
      <c r="LQI158" s="4"/>
      <c r="LQJ158" s="4"/>
      <c r="LQK158" s="4"/>
      <c r="LQL158" s="4"/>
      <c r="LQM158" s="4"/>
      <c r="LQN158" s="4"/>
      <c r="LQO158" s="4"/>
      <c r="LQP158" s="4"/>
      <c r="LQQ158" s="4"/>
      <c r="LQR158" s="4"/>
      <c r="LQS158" s="4"/>
      <c r="LQT158" s="4"/>
      <c r="LQU158" s="4"/>
      <c r="LQV158" s="4"/>
      <c r="LQW158" s="4"/>
      <c r="LQX158" s="4"/>
      <c r="LQY158" s="4"/>
      <c r="LQZ158" s="4"/>
      <c r="LRA158" s="4"/>
      <c r="LRB158" s="4"/>
      <c r="LRC158" s="4"/>
      <c r="LRD158" s="4"/>
      <c r="LRE158" s="4"/>
      <c r="LRF158" s="4"/>
      <c r="LRG158" s="4"/>
      <c r="LRH158" s="4"/>
      <c r="LRI158" s="4"/>
      <c r="LRJ158" s="4"/>
      <c r="LRK158" s="4"/>
      <c r="LRL158" s="4"/>
      <c r="LRM158" s="4"/>
      <c r="LRN158" s="4"/>
      <c r="LRO158" s="4"/>
      <c r="LRP158" s="4"/>
      <c r="LRQ158" s="4"/>
      <c r="LRR158" s="4"/>
      <c r="LRS158" s="4"/>
      <c r="LRT158" s="4"/>
      <c r="LRU158" s="4"/>
      <c r="LRV158" s="4"/>
      <c r="LRW158" s="4"/>
      <c r="LRX158" s="4"/>
      <c r="LRY158" s="4"/>
      <c r="LRZ158" s="4"/>
      <c r="LSA158" s="4"/>
      <c r="LSB158" s="4"/>
      <c r="LSC158" s="4"/>
      <c r="LSD158" s="4"/>
      <c r="LSE158" s="4"/>
      <c r="LSF158" s="4"/>
      <c r="LSG158" s="4"/>
      <c r="LSH158" s="4"/>
      <c r="LSI158" s="4"/>
      <c r="LSJ158" s="4"/>
      <c r="LSK158" s="4"/>
      <c r="LSL158" s="4"/>
      <c r="LSM158" s="4"/>
      <c r="LSN158" s="4"/>
      <c r="LSO158" s="4"/>
      <c r="LSP158" s="4"/>
      <c r="LSQ158" s="4"/>
      <c r="LSR158" s="4"/>
      <c r="LSS158" s="4"/>
      <c r="LST158" s="4"/>
      <c r="LSU158" s="4"/>
      <c r="LSV158" s="4"/>
      <c r="LSW158" s="4"/>
      <c r="LSX158" s="4"/>
      <c r="LSY158" s="4"/>
      <c r="LSZ158" s="4"/>
      <c r="LTA158" s="4"/>
      <c r="LTB158" s="4"/>
      <c r="LTC158" s="4"/>
      <c r="LTD158" s="4"/>
      <c r="LTE158" s="4"/>
      <c r="LTF158" s="4"/>
      <c r="LTG158" s="4"/>
      <c r="LTH158" s="4"/>
      <c r="LTI158" s="4"/>
      <c r="LTJ158" s="4"/>
      <c r="LTK158" s="4"/>
      <c r="LTL158" s="4"/>
      <c r="LTM158" s="4"/>
      <c r="LTN158" s="4"/>
      <c r="LTO158" s="4"/>
      <c r="LTP158" s="4"/>
      <c r="LTQ158" s="4"/>
      <c r="LTR158" s="4"/>
      <c r="LTS158" s="4"/>
      <c r="LTT158" s="4"/>
      <c r="LTU158" s="4"/>
      <c r="LTV158" s="4"/>
      <c r="LTW158" s="4"/>
      <c r="LTX158" s="4"/>
      <c r="LTY158" s="4"/>
      <c r="LTZ158" s="4"/>
      <c r="LUA158" s="4"/>
      <c r="LUB158" s="4"/>
      <c r="LUC158" s="4"/>
      <c r="LUD158" s="4"/>
      <c r="LUE158" s="4"/>
      <c r="LUF158" s="4"/>
      <c r="LUG158" s="4"/>
      <c r="LUH158" s="4"/>
      <c r="LUI158" s="4"/>
      <c r="LUJ158" s="4"/>
      <c r="LUK158" s="4"/>
      <c r="LUL158" s="4"/>
      <c r="LUM158" s="4"/>
      <c r="LUN158" s="4"/>
      <c r="LUO158" s="4"/>
      <c r="LUP158" s="4"/>
      <c r="LUQ158" s="4"/>
      <c r="LUR158" s="4"/>
      <c r="LUS158" s="4"/>
      <c r="LUT158" s="4"/>
      <c r="LUU158" s="4"/>
      <c r="LUV158" s="4"/>
      <c r="LUW158" s="4"/>
      <c r="LUX158" s="4"/>
      <c r="LUY158" s="4"/>
      <c r="LUZ158" s="4"/>
      <c r="LVA158" s="4"/>
      <c r="LVB158" s="4"/>
      <c r="LVC158" s="4"/>
      <c r="LVD158" s="4"/>
      <c r="LVE158" s="4"/>
      <c r="LVF158" s="4"/>
      <c r="LVG158" s="4"/>
      <c r="LVH158" s="4"/>
      <c r="LVI158" s="4"/>
      <c r="LVJ158" s="4"/>
      <c r="LVK158" s="4"/>
      <c r="LVL158" s="4"/>
      <c r="LVM158" s="4"/>
      <c r="LVN158" s="4"/>
      <c r="LVO158" s="4"/>
      <c r="LVP158" s="4"/>
      <c r="LVQ158" s="4"/>
      <c r="LVR158" s="4"/>
      <c r="LVS158" s="4"/>
      <c r="LVT158" s="4"/>
      <c r="LVU158" s="4"/>
      <c r="LVV158" s="4"/>
      <c r="LVW158" s="4"/>
      <c r="LVX158" s="4"/>
      <c r="LVY158" s="4"/>
      <c r="LVZ158" s="4"/>
      <c r="LWA158" s="4"/>
      <c r="LWB158" s="4"/>
      <c r="LWC158" s="4"/>
      <c r="LWD158" s="4"/>
      <c r="LWE158" s="4"/>
      <c r="LWF158" s="4"/>
      <c r="LWG158" s="4"/>
      <c r="LWH158" s="4"/>
      <c r="LWI158" s="4"/>
      <c r="LWJ158" s="4"/>
      <c r="LWK158" s="4"/>
      <c r="LWL158" s="4"/>
      <c r="LWM158" s="4"/>
      <c r="LWN158" s="4"/>
      <c r="LWO158" s="4"/>
      <c r="LWP158" s="4"/>
      <c r="LWQ158" s="4"/>
      <c r="LWR158" s="4"/>
      <c r="LWS158" s="4"/>
      <c r="LWT158" s="4"/>
      <c r="LWU158" s="4"/>
      <c r="LWV158" s="4"/>
      <c r="LWW158" s="4"/>
      <c r="LWX158" s="4"/>
      <c r="LWY158" s="4"/>
      <c r="LWZ158" s="4"/>
      <c r="LXA158" s="4"/>
      <c r="LXB158" s="4"/>
      <c r="LXC158" s="4"/>
      <c r="LXD158" s="4"/>
      <c r="LXE158" s="4"/>
      <c r="LXF158" s="4"/>
      <c r="LXG158" s="4"/>
      <c r="LXH158" s="4"/>
      <c r="LXI158" s="4"/>
      <c r="LXJ158" s="4"/>
      <c r="LXK158" s="4"/>
      <c r="LXL158" s="4"/>
      <c r="LXM158" s="4"/>
      <c r="LXN158" s="4"/>
      <c r="LXO158" s="4"/>
      <c r="LXP158" s="4"/>
      <c r="LXQ158" s="4"/>
      <c r="LXR158" s="4"/>
      <c r="LXS158" s="4"/>
      <c r="LXT158" s="4"/>
      <c r="LXU158" s="4"/>
      <c r="LXV158" s="4"/>
      <c r="LXW158" s="4"/>
      <c r="LXX158" s="4"/>
      <c r="LXY158" s="4"/>
      <c r="LXZ158" s="4"/>
      <c r="LYA158" s="4"/>
      <c r="LYB158" s="4"/>
      <c r="LYC158" s="4"/>
      <c r="LYD158" s="4"/>
      <c r="LYE158" s="4"/>
      <c r="LYF158" s="4"/>
      <c r="LYG158" s="4"/>
      <c r="LYH158" s="4"/>
      <c r="LYI158" s="4"/>
      <c r="LYJ158" s="4"/>
      <c r="LYK158" s="4"/>
      <c r="LYL158" s="4"/>
      <c r="LYM158" s="4"/>
      <c r="LYN158" s="4"/>
      <c r="LYO158" s="4"/>
      <c r="LYP158" s="4"/>
      <c r="LYQ158" s="4"/>
      <c r="LYR158" s="4"/>
      <c r="LYS158" s="4"/>
      <c r="LYT158" s="4"/>
      <c r="LYU158" s="4"/>
      <c r="LYV158" s="4"/>
      <c r="LYW158" s="4"/>
      <c r="LYX158" s="4"/>
      <c r="LYY158" s="4"/>
      <c r="LYZ158" s="4"/>
      <c r="LZA158" s="4"/>
      <c r="LZB158" s="4"/>
      <c r="LZC158" s="4"/>
      <c r="LZD158" s="4"/>
      <c r="LZE158" s="4"/>
      <c r="LZF158" s="4"/>
      <c r="LZG158" s="4"/>
      <c r="LZH158" s="4"/>
      <c r="LZI158" s="4"/>
      <c r="LZJ158" s="4"/>
      <c r="LZK158" s="4"/>
      <c r="LZL158" s="4"/>
      <c r="LZM158" s="4"/>
      <c r="LZN158" s="4"/>
      <c r="LZO158" s="4"/>
      <c r="LZP158" s="4"/>
      <c r="LZQ158" s="4"/>
      <c r="LZR158" s="4"/>
      <c r="LZS158" s="4"/>
      <c r="LZT158" s="4"/>
      <c r="LZU158" s="4"/>
      <c r="LZV158" s="4"/>
      <c r="LZW158" s="4"/>
      <c r="LZX158" s="4"/>
      <c r="LZY158" s="4"/>
      <c r="LZZ158" s="4"/>
      <c r="MAA158" s="4"/>
      <c r="MAB158" s="4"/>
      <c r="MAC158" s="4"/>
      <c r="MAD158" s="4"/>
      <c r="MAE158" s="4"/>
      <c r="MAF158" s="4"/>
      <c r="MAG158" s="4"/>
      <c r="MAH158" s="4"/>
      <c r="MAI158" s="4"/>
      <c r="MAJ158" s="4"/>
      <c r="MAK158" s="4"/>
      <c r="MAL158" s="4"/>
      <c r="MAM158" s="4"/>
      <c r="MAN158" s="4"/>
      <c r="MAO158" s="4"/>
      <c r="MAP158" s="4"/>
      <c r="MAQ158" s="4"/>
      <c r="MAR158" s="4"/>
      <c r="MAS158" s="4"/>
      <c r="MAT158" s="4"/>
      <c r="MAU158" s="4"/>
      <c r="MAV158" s="4"/>
      <c r="MAW158" s="4"/>
      <c r="MAX158" s="4"/>
      <c r="MAY158" s="4"/>
      <c r="MAZ158" s="4"/>
      <c r="MBA158" s="4"/>
      <c r="MBB158" s="4"/>
      <c r="MBC158" s="4"/>
      <c r="MBD158" s="4"/>
      <c r="MBE158" s="4"/>
      <c r="MBF158" s="4"/>
      <c r="MBG158" s="4"/>
      <c r="MBH158" s="4"/>
      <c r="MBI158" s="4"/>
      <c r="MBJ158" s="4"/>
      <c r="MBK158" s="4"/>
      <c r="MBL158" s="4"/>
      <c r="MBM158" s="4"/>
      <c r="MBN158" s="4"/>
      <c r="MBO158" s="4"/>
      <c r="MBP158" s="4"/>
      <c r="MBQ158" s="4"/>
      <c r="MBR158" s="4"/>
      <c r="MBS158" s="4"/>
      <c r="MBT158" s="4"/>
      <c r="MBU158" s="4"/>
      <c r="MBV158" s="4"/>
      <c r="MBW158" s="4"/>
      <c r="MBX158" s="4"/>
      <c r="MBY158" s="4"/>
      <c r="MBZ158" s="4"/>
      <c r="MCA158" s="4"/>
      <c r="MCB158" s="4"/>
      <c r="MCC158" s="4"/>
      <c r="MCD158" s="4"/>
      <c r="MCE158" s="4"/>
      <c r="MCF158" s="4"/>
      <c r="MCG158" s="4"/>
      <c r="MCH158" s="4"/>
      <c r="MCI158" s="4"/>
      <c r="MCJ158" s="4"/>
      <c r="MCK158" s="4"/>
      <c r="MCL158" s="4"/>
      <c r="MCM158" s="4"/>
      <c r="MCN158" s="4"/>
      <c r="MCO158" s="4"/>
      <c r="MCP158" s="4"/>
      <c r="MCQ158" s="4"/>
      <c r="MCR158" s="4"/>
      <c r="MCS158" s="4"/>
      <c r="MCT158" s="4"/>
      <c r="MCU158" s="4"/>
      <c r="MCV158" s="4"/>
      <c r="MCW158" s="4"/>
      <c r="MCX158" s="4"/>
      <c r="MCY158" s="4"/>
      <c r="MCZ158" s="4"/>
      <c r="MDA158" s="4"/>
      <c r="MDB158" s="4"/>
      <c r="MDC158" s="4"/>
      <c r="MDD158" s="4"/>
      <c r="MDE158" s="4"/>
      <c r="MDF158" s="4"/>
      <c r="MDG158" s="4"/>
      <c r="MDH158" s="4"/>
      <c r="MDI158" s="4"/>
      <c r="MDJ158" s="4"/>
      <c r="MDK158" s="4"/>
      <c r="MDL158" s="4"/>
      <c r="MDM158" s="4"/>
      <c r="MDN158" s="4"/>
      <c r="MDO158" s="4"/>
      <c r="MDP158" s="4"/>
      <c r="MDQ158" s="4"/>
      <c r="MDR158" s="4"/>
      <c r="MDS158" s="4"/>
      <c r="MDT158" s="4"/>
      <c r="MDU158" s="4"/>
      <c r="MDV158" s="4"/>
      <c r="MDW158" s="4"/>
      <c r="MDX158" s="4"/>
      <c r="MDY158" s="4"/>
      <c r="MDZ158" s="4"/>
      <c r="MEA158" s="4"/>
      <c r="MEB158" s="4"/>
      <c r="MEC158" s="4"/>
      <c r="MED158" s="4"/>
      <c r="MEE158" s="4"/>
      <c r="MEF158" s="4"/>
      <c r="MEG158" s="4"/>
      <c r="MEH158" s="4"/>
      <c r="MEI158" s="4"/>
      <c r="MEJ158" s="4"/>
      <c r="MEK158" s="4"/>
      <c r="MEL158" s="4"/>
      <c r="MEM158" s="4"/>
      <c r="MEN158" s="4"/>
      <c r="MEO158" s="4"/>
      <c r="MEP158" s="4"/>
      <c r="MEQ158" s="4"/>
      <c r="MER158" s="4"/>
      <c r="MES158" s="4"/>
      <c r="MET158" s="4"/>
      <c r="MEU158" s="4"/>
      <c r="MEV158" s="4"/>
      <c r="MEW158" s="4"/>
      <c r="MEX158" s="4"/>
      <c r="MEY158" s="4"/>
      <c r="MEZ158" s="4"/>
      <c r="MFA158" s="4"/>
      <c r="MFB158" s="4"/>
      <c r="MFC158" s="4"/>
      <c r="MFD158" s="4"/>
      <c r="MFE158" s="4"/>
      <c r="MFF158" s="4"/>
      <c r="MFG158" s="4"/>
      <c r="MFH158" s="4"/>
      <c r="MFI158" s="4"/>
      <c r="MFJ158" s="4"/>
      <c r="MFK158" s="4"/>
      <c r="MFL158" s="4"/>
      <c r="MFM158" s="4"/>
      <c r="MFN158" s="4"/>
      <c r="MFO158" s="4"/>
      <c r="MFP158" s="4"/>
      <c r="MFQ158" s="4"/>
      <c r="MFR158" s="4"/>
      <c r="MFS158" s="4"/>
      <c r="MFT158" s="4"/>
      <c r="MFU158" s="4"/>
      <c r="MFV158" s="4"/>
      <c r="MFW158" s="4"/>
      <c r="MFX158" s="4"/>
      <c r="MFY158" s="4"/>
      <c r="MFZ158" s="4"/>
      <c r="MGA158" s="4"/>
      <c r="MGB158" s="4"/>
      <c r="MGC158" s="4"/>
      <c r="MGD158" s="4"/>
      <c r="MGE158" s="4"/>
      <c r="MGF158" s="4"/>
      <c r="MGG158" s="4"/>
      <c r="MGH158" s="4"/>
      <c r="MGI158" s="4"/>
      <c r="MGJ158" s="4"/>
      <c r="MGK158" s="4"/>
      <c r="MGL158" s="4"/>
      <c r="MGM158" s="4"/>
      <c r="MGN158" s="4"/>
      <c r="MGO158" s="4"/>
      <c r="MGP158" s="4"/>
      <c r="MGQ158" s="4"/>
      <c r="MGR158" s="4"/>
      <c r="MGS158" s="4"/>
      <c r="MGT158" s="4"/>
      <c r="MGU158" s="4"/>
      <c r="MGV158" s="4"/>
      <c r="MGW158" s="4"/>
      <c r="MGX158" s="4"/>
      <c r="MGY158" s="4"/>
      <c r="MGZ158" s="4"/>
      <c r="MHA158" s="4"/>
      <c r="MHB158" s="4"/>
      <c r="MHC158" s="4"/>
      <c r="MHD158" s="4"/>
      <c r="MHE158" s="4"/>
      <c r="MHF158" s="4"/>
      <c r="MHG158" s="4"/>
      <c r="MHH158" s="4"/>
      <c r="MHI158" s="4"/>
      <c r="MHJ158" s="4"/>
      <c r="MHK158" s="4"/>
      <c r="MHL158" s="4"/>
      <c r="MHM158" s="4"/>
      <c r="MHN158" s="4"/>
      <c r="MHO158" s="4"/>
      <c r="MHP158" s="4"/>
      <c r="MHQ158" s="4"/>
      <c r="MHR158" s="4"/>
      <c r="MHS158" s="4"/>
      <c r="MHT158" s="4"/>
      <c r="MHU158" s="4"/>
      <c r="MHV158" s="4"/>
      <c r="MHW158" s="4"/>
      <c r="MHX158" s="4"/>
      <c r="MHY158" s="4"/>
      <c r="MHZ158" s="4"/>
      <c r="MIA158" s="4"/>
      <c r="MIB158" s="4"/>
      <c r="MIC158" s="4"/>
      <c r="MID158" s="4"/>
      <c r="MIE158" s="4"/>
      <c r="MIF158" s="4"/>
      <c r="MIG158" s="4"/>
      <c r="MIH158" s="4"/>
      <c r="MII158" s="4"/>
      <c r="MIJ158" s="4"/>
      <c r="MIK158" s="4"/>
      <c r="MIL158" s="4"/>
      <c r="MIM158" s="4"/>
      <c r="MIN158" s="4"/>
      <c r="MIO158" s="4"/>
      <c r="MIP158" s="4"/>
      <c r="MIQ158" s="4"/>
      <c r="MIR158" s="4"/>
      <c r="MIS158" s="4"/>
      <c r="MIT158" s="4"/>
      <c r="MIU158" s="4"/>
      <c r="MIV158" s="4"/>
      <c r="MIW158" s="4"/>
      <c r="MIX158" s="4"/>
      <c r="MIY158" s="4"/>
      <c r="MIZ158" s="4"/>
      <c r="MJA158" s="4"/>
      <c r="MJB158" s="4"/>
      <c r="MJC158" s="4"/>
      <c r="MJD158" s="4"/>
      <c r="MJE158" s="4"/>
      <c r="MJF158" s="4"/>
      <c r="MJG158" s="4"/>
      <c r="MJH158" s="4"/>
      <c r="MJI158" s="4"/>
      <c r="MJJ158" s="4"/>
      <c r="MJK158" s="4"/>
      <c r="MJL158" s="4"/>
      <c r="MJM158" s="4"/>
      <c r="MJN158" s="4"/>
      <c r="MJO158" s="4"/>
      <c r="MJP158" s="4"/>
      <c r="MJQ158" s="4"/>
      <c r="MJR158" s="4"/>
      <c r="MJS158" s="4"/>
      <c r="MJT158" s="4"/>
      <c r="MJU158" s="4"/>
      <c r="MJV158" s="4"/>
      <c r="MJW158" s="4"/>
      <c r="MJX158" s="4"/>
      <c r="MJY158" s="4"/>
      <c r="MJZ158" s="4"/>
      <c r="MKA158" s="4"/>
      <c r="MKB158" s="4"/>
      <c r="MKC158" s="4"/>
      <c r="MKD158" s="4"/>
      <c r="MKE158" s="4"/>
      <c r="MKF158" s="4"/>
      <c r="MKG158" s="4"/>
      <c r="MKH158" s="4"/>
      <c r="MKI158" s="4"/>
      <c r="MKJ158" s="4"/>
      <c r="MKK158" s="4"/>
      <c r="MKL158" s="4"/>
      <c r="MKM158" s="4"/>
      <c r="MKN158" s="4"/>
      <c r="MKO158" s="4"/>
      <c r="MKP158" s="4"/>
      <c r="MKQ158" s="4"/>
      <c r="MKR158" s="4"/>
      <c r="MKS158" s="4"/>
      <c r="MKT158" s="4"/>
      <c r="MKU158" s="4"/>
      <c r="MKV158" s="4"/>
      <c r="MKW158" s="4"/>
      <c r="MKX158" s="4"/>
      <c r="MKY158" s="4"/>
      <c r="MKZ158" s="4"/>
      <c r="MLA158" s="4"/>
      <c r="MLB158" s="4"/>
      <c r="MLC158" s="4"/>
      <c r="MLD158" s="4"/>
      <c r="MLE158" s="4"/>
      <c r="MLF158" s="4"/>
      <c r="MLG158" s="4"/>
      <c r="MLH158" s="4"/>
      <c r="MLI158" s="4"/>
      <c r="MLJ158" s="4"/>
      <c r="MLK158" s="4"/>
      <c r="MLL158" s="4"/>
      <c r="MLM158" s="4"/>
      <c r="MLN158" s="4"/>
      <c r="MLO158" s="4"/>
      <c r="MLP158" s="4"/>
      <c r="MLQ158" s="4"/>
      <c r="MLR158" s="4"/>
      <c r="MLS158" s="4"/>
      <c r="MLT158" s="4"/>
      <c r="MLU158" s="4"/>
      <c r="MLV158" s="4"/>
      <c r="MLW158" s="4"/>
      <c r="MLX158" s="4"/>
      <c r="MLY158" s="4"/>
      <c r="MLZ158" s="4"/>
      <c r="MMA158" s="4"/>
      <c r="MMB158" s="4"/>
      <c r="MMC158" s="4"/>
      <c r="MMD158" s="4"/>
      <c r="MME158" s="4"/>
      <c r="MMF158" s="4"/>
      <c r="MMG158" s="4"/>
      <c r="MMH158" s="4"/>
      <c r="MMI158" s="4"/>
      <c r="MMJ158" s="4"/>
      <c r="MMK158" s="4"/>
      <c r="MML158" s="4"/>
      <c r="MMM158" s="4"/>
      <c r="MMN158" s="4"/>
      <c r="MMO158" s="4"/>
      <c r="MMP158" s="4"/>
      <c r="MMQ158" s="4"/>
      <c r="MMR158" s="4"/>
      <c r="MMS158" s="4"/>
      <c r="MMT158" s="4"/>
      <c r="MMU158" s="4"/>
      <c r="MMV158" s="4"/>
      <c r="MMW158" s="4"/>
      <c r="MMX158" s="4"/>
      <c r="MMY158" s="4"/>
      <c r="MMZ158" s="4"/>
      <c r="MNA158" s="4"/>
      <c r="MNB158" s="4"/>
      <c r="MNC158" s="4"/>
      <c r="MND158" s="4"/>
      <c r="MNE158" s="4"/>
      <c r="MNF158" s="4"/>
      <c r="MNG158" s="4"/>
      <c r="MNH158" s="4"/>
      <c r="MNI158" s="4"/>
      <c r="MNJ158" s="4"/>
      <c r="MNK158" s="4"/>
      <c r="MNL158" s="4"/>
      <c r="MNM158" s="4"/>
      <c r="MNN158" s="4"/>
      <c r="MNO158" s="4"/>
      <c r="MNP158" s="4"/>
      <c r="MNQ158" s="4"/>
      <c r="MNR158" s="4"/>
      <c r="MNS158" s="4"/>
      <c r="MNT158" s="4"/>
      <c r="MNU158" s="4"/>
      <c r="MNV158" s="4"/>
      <c r="MNW158" s="4"/>
      <c r="MNX158" s="4"/>
      <c r="MNY158" s="4"/>
      <c r="MNZ158" s="4"/>
      <c r="MOA158" s="4"/>
      <c r="MOB158" s="4"/>
      <c r="MOC158" s="4"/>
      <c r="MOD158" s="4"/>
      <c r="MOE158" s="4"/>
      <c r="MOF158" s="4"/>
      <c r="MOG158" s="4"/>
      <c r="MOH158" s="4"/>
      <c r="MOI158" s="4"/>
      <c r="MOJ158" s="4"/>
      <c r="MOK158" s="4"/>
      <c r="MOL158" s="4"/>
      <c r="MOM158" s="4"/>
      <c r="MON158" s="4"/>
      <c r="MOO158" s="4"/>
      <c r="MOP158" s="4"/>
      <c r="MOQ158" s="4"/>
      <c r="MOR158" s="4"/>
      <c r="MOS158" s="4"/>
      <c r="MOT158" s="4"/>
      <c r="MOU158" s="4"/>
      <c r="MOV158" s="4"/>
      <c r="MOW158" s="4"/>
      <c r="MOX158" s="4"/>
      <c r="MOY158" s="4"/>
      <c r="MOZ158" s="4"/>
      <c r="MPA158" s="4"/>
      <c r="MPB158" s="4"/>
      <c r="MPC158" s="4"/>
      <c r="MPD158" s="4"/>
      <c r="MPE158" s="4"/>
      <c r="MPF158" s="4"/>
      <c r="MPG158" s="4"/>
      <c r="MPH158" s="4"/>
      <c r="MPI158" s="4"/>
      <c r="MPJ158" s="4"/>
      <c r="MPK158" s="4"/>
      <c r="MPL158" s="4"/>
      <c r="MPM158" s="4"/>
      <c r="MPN158" s="4"/>
      <c r="MPO158" s="4"/>
      <c r="MPP158" s="4"/>
      <c r="MPQ158" s="4"/>
      <c r="MPR158" s="4"/>
      <c r="MPS158" s="4"/>
      <c r="MPT158" s="4"/>
      <c r="MPU158" s="4"/>
      <c r="MPV158" s="4"/>
      <c r="MPW158" s="4"/>
      <c r="MPX158" s="4"/>
      <c r="MPY158" s="4"/>
      <c r="MPZ158" s="4"/>
      <c r="MQA158" s="4"/>
      <c r="MQB158" s="4"/>
      <c r="MQC158" s="4"/>
      <c r="MQD158" s="4"/>
      <c r="MQE158" s="4"/>
      <c r="MQF158" s="4"/>
      <c r="MQG158" s="4"/>
      <c r="MQH158" s="4"/>
      <c r="MQI158" s="4"/>
      <c r="MQJ158" s="4"/>
      <c r="MQK158" s="4"/>
      <c r="MQL158" s="4"/>
      <c r="MQM158" s="4"/>
      <c r="MQN158" s="4"/>
      <c r="MQO158" s="4"/>
      <c r="MQP158" s="4"/>
      <c r="MQQ158" s="4"/>
      <c r="MQR158" s="4"/>
      <c r="MQS158" s="4"/>
      <c r="MQT158" s="4"/>
      <c r="MQU158" s="4"/>
      <c r="MQV158" s="4"/>
      <c r="MQW158" s="4"/>
      <c r="MQX158" s="4"/>
      <c r="MQY158" s="4"/>
      <c r="MQZ158" s="4"/>
      <c r="MRA158" s="4"/>
      <c r="MRB158" s="4"/>
      <c r="MRC158" s="4"/>
      <c r="MRD158" s="4"/>
      <c r="MRE158" s="4"/>
      <c r="MRF158" s="4"/>
      <c r="MRG158" s="4"/>
      <c r="MRH158" s="4"/>
      <c r="MRI158" s="4"/>
      <c r="MRJ158" s="4"/>
      <c r="MRK158" s="4"/>
      <c r="MRL158" s="4"/>
      <c r="MRM158" s="4"/>
      <c r="MRN158" s="4"/>
      <c r="MRO158" s="4"/>
      <c r="MRP158" s="4"/>
      <c r="MRQ158" s="4"/>
      <c r="MRR158" s="4"/>
      <c r="MRS158" s="4"/>
      <c r="MRT158" s="4"/>
      <c r="MRU158" s="4"/>
      <c r="MRV158" s="4"/>
      <c r="MRW158" s="4"/>
      <c r="MRX158" s="4"/>
      <c r="MRY158" s="4"/>
      <c r="MRZ158" s="4"/>
      <c r="MSA158" s="4"/>
      <c r="MSB158" s="4"/>
      <c r="MSC158" s="4"/>
      <c r="MSD158" s="4"/>
      <c r="MSE158" s="4"/>
      <c r="MSF158" s="4"/>
      <c r="MSG158" s="4"/>
      <c r="MSH158" s="4"/>
      <c r="MSI158" s="4"/>
      <c r="MSJ158" s="4"/>
      <c r="MSK158" s="4"/>
      <c r="MSL158" s="4"/>
      <c r="MSM158" s="4"/>
      <c r="MSN158" s="4"/>
      <c r="MSO158" s="4"/>
      <c r="MSP158" s="4"/>
      <c r="MSQ158" s="4"/>
      <c r="MSR158" s="4"/>
      <c r="MSS158" s="4"/>
      <c r="MST158" s="4"/>
      <c r="MSU158" s="4"/>
      <c r="MSV158" s="4"/>
      <c r="MSW158" s="4"/>
      <c r="MSX158" s="4"/>
      <c r="MSY158" s="4"/>
      <c r="MSZ158" s="4"/>
      <c r="MTA158" s="4"/>
      <c r="MTB158" s="4"/>
      <c r="MTC158" s="4"/>
      <c r="MTD158" s="4"/>
      <c r="MTE158" s="4"/>
      <c r="MTF158" s="4"/>
      <c r="MTG158" s="4"/>
      <c r="MTH158" s="4"/>
      <c r="MTI158" s="4"/>
      <c r="MTJ158" s="4"/>
      <c r="MTK158" s="4"/>
      <c r="MTL158" s="4"/>
      <c r="MTM158" s="4"/>
      <c r="MTN158" s="4"/>
      <c r="MTO158" s="4"/>
      <c r="MTP158" s="4"/>
      <c r="MTQ158" s="4"/>
      <c r="MTR158" s="4"/>
      <c r="MTS158" s="4"/>
      <c r="MTT158" s="4"/>
      <c r="MTU158" s="4"/>
      <c r="MTV158" s="4"/>
      <c r="MTW158" s="4"/>
      <c r="MTX158" s="4"/>
      <c r="MTY158" s="4"/>
      <c r="MTZ158" s="4"/>
      <c r="MUA158" s="4"/>
      <c r="MUB158" s="4"/>
      <c r="MUC158" s="4"/>
      <c r="MUD158" s="4"/>
      <c r="MUE158" s="4"/>
      <c r="MUF158" s="4"/>
      <c r="MUG158" s="4"/>
      <c r="MUH158" s="4"/>
      <c r="MUI158" s="4"/>
      <c r="MUJ158" s="4"/>
      <c r="MUK158" s="4"/>
      <c r="MUL158" s="4"/>
      <c r="MUM158" s="4"/>
      <c r="MUN158" s="4"/>
      <c r="MUO158" s="4"/>
      <c r="MUP158" s="4"/>
      <c r="MUQ158" s="4"/>
      <c r="MUR158" s="4"/>
      <c r="MUS158" s="4"/>
      <c r="MUT158" s="4"/>
      <c r="MUU158" s="4"/>
      <c r="MUV158" s="4"/>
      <c r="MUW158" s="4"/>
      <c r="MUX158" s="4"/>
      <c r="MUY158" s="4"/>
      <c r="MUZ158" s="4"/>
      <c r="MVA158" s="4"/>
      <c r="MVB158" s="4"/>
      <c r="MVC158" s="4"/>
      <c r="MVD158" s="4"/>
      <c r="MVE158" s="4"/>
      <c r="MVF158" s="4"/>
      <c r="MVG158" s="4"/>
      <c r="MVH158" s="4"/>
      <c r="MVI158" s="4"/>
      <c r="MVJ158" s="4"/>
      <c r="MVK158" s="4"/>
      <c r="MVL158" s="4"/>
      <c r="MVM158" s="4"/>
      <c r="MVN158" s="4"/>
      <c r="MVO158" s="4"/>
      <c r="MVP158" s="4"/>
      <c r="MVQ158" s="4"/>
      <c r="MVR158" s="4"/>
      <c r="MVS158" s="4"/>
      <c r="MVT158" s="4"/>
      <c r="MVU158" s="4"/>
      <c r="MVV158" s="4"/>
      <c r="MVW158" s="4"/>
      <c r="MVX158" s="4"/>
      <c r="MVY158" s="4"/>
      <c r="MVZ158" s="4"/>
      <c r="MWA158" s="4"/>
      <c r="MWB158" s="4"/>
      <c r="MWC158" s="4"/>
      <c r="MWD158" s="4"/>
      <c r="MWE158" s="4"/>
      <c r="MWF158" s="4"/>
      <c r="MWG158" s="4"/>
      <c r="MWH158" s="4"/>
      <c r="MWI158" s="4"/>
      <c r="MWJ158" s="4"/>
      <c r="MWK158" s="4"/>
      <c r="MWL158" s="4"/>
      <c r="MWM158" s="4"/>
      <c r="MWN158" s="4"/>
      <c r="MWO158" s="4"/>
      <c r="MWP158" s="4"/>
      <c r="MWQ158" s="4"/>
      <c r="MWR158" s="4"/>
      <c r="MWS158" s="4"/>
      <c r="MWT158" s="4"/>
      <c r="MWU158" s="4"/>
      <c r="MWV158" s="4"/>
      <c r="MWW158" s="4"/>
      <c r="MWX158" s="4"/>
      <c r="MWY158" s="4"/>
      <c r="MWZ158" s="4"/>
      <c r="MXA158" s="4"/>
      <c r="MXB158" s="4"/>
      <c r="MXC158" s="4"/>
      <c r="MXD158" s="4"/>
      <c r="MXE158" s="4"/>
      <c r="MXF158" s="4"/>
      <c r="MXG158" s="4"/>
      <c r="MXH158" s="4"/>
      <c r="MXI158" s="4"/>
      <c r="MXJ158" s="4"/>
      <c r="MXK158" s="4"/>
      <c r="MXL158" s="4"/>
      <c r="MXM158" s="4"/>
      <c r="MXN158" s="4"/>
      <c r="MXO158" s="4"/>
      <c r="MXP158" s="4"/>
      <c r="MXQ158" s="4"/>
      <c r="MXR158" s="4"/>
      <c r="MXS158" s="4"/>
      <c r="MXT158" s="4"/>
      <c r="MXU158" s="4"/>
      <c r="MXV158" s="4"/>
      <c r="MXW158" s="4"/>
      <c r="MXX158" s="4"/>
      <c r="MXY158" s="4"/>
      <c r="MXZ158" s="4"/>
      <c r="MYA158" s="4"/>
      <c r="MYB158" s="4"/>
      <c r="MYC158" s="4"/>
      <c r="MYD158" s="4"/>
      <c r="MYE158" s="4"/>
      <c r="MYF158" s="4"/>
      <c r="MYG158" s="4"/>
      <c r="MYH158" s="4"/>
      <c r="MYI158" s="4"/>
      <c r="MYJ158" s="4"/>
      <c r="MYK158" s="4"/>
      <c r="MYL158" s="4"/>
      <c r="MYM158" s="4"/>
      <c r="MYN158" s="4"/>
      <c r="MYO158" s="4"/>
      <c r="MYP158" s="4"/>
      <c r="MYQ158" s="4"/>
      <c r="MYR158" s="4"/>
      <c r="MYS158" s="4"/>
      <c r="MYT158" s="4"/>
      <c r="MYU158" s="4"/>
      <c r="MYV158" s="4"/>
      <c r="MYW158" s="4"/>
      <c r="MYX158" s="4"/>
      <c r="MYY158" s="4"/>
      <c r="MYZ158" s="4"/>
      <c r="MZA158" s="4"/>
      <c r="MZB158" s="4"/>
      <c r="MZC158" s="4"/>
      <c r="MZD158" s="4"/>
      <c r="MZE158" s="4"/>
      <c r="MZF158" s="4"/>
      <c r="MZG158" s="4"/>
      <c r="MZH158" s="4"/>
      <c r="MZI158" s="4"/>
      <c r="MZJ158" s="4"/>
      <c r="MZK158" s="4"/>
      <c r="MZL158" s="4"/>
      <c r="MZM158" s="4"/>
      <c r="MZN158" s="4"/>
      <c r="MZO158" s="4"/>
      <c r="MZP158" s="4"/>
      <c r="MZQ158" s="4"/>
      <c r="MZR158" s="4"/>
      <c r="MZS158" s="4"/>
      <c r="MZT158" s="4"/>
      <c r="MZU158" s="4"/>
      <c r="MZV158" s="4"/>
      <c r="MZW158" s="4"/>
      <c r="MZX158" s="4"/>
      <c r="MZY158" s="4"/>
      <c r="MZZ158" s="4"/>
      <c r="NAA158" s="4"/>
      <c r="NAB158" s="4"/>
      <c r="NAC158" s="4"/>
      <c r="NAD158" s="4"/>
      <c r="NAE158" s="4"/>
      <c r="NAF158" s="4"/>
      <c r="NAG158" s="4"/>
      <c r="NAH158" s="4"/>
      <c r="NAI158" s="4"/>
      <c r="NAJ158" s="4"/>
      <c r="NAK158" s="4"/>
      <c r="NAL158" s="4"/>
      <c r="NAM158" s="4"/>
      <c r="NAN158" s="4"/>
      <c r="NAO158" s="4"/>
      <c r="NAP158" s="4"/>
      <c r="NAQ158" s="4"/>
      <c r="NAR158" s="4"/>
      <c r="NAS158" s="4"/>
      <c r="NAT158" s="4"/>
      <c r="NAU158" s="4"/>
      <c r="NAV158" s="4"/>
      <c r="NAW158" s="4"/>
      <c r="NAX158" s="4"/>
      <c r="NAY158" s="4"/>
      <c r="NAZ158" s="4"/>
      <c r="NBA158" s="4"/>
      <c r="NBB158" s="4"/>
      <c r="NBC158" s="4"/>
      <c r="NBD158" s="4"/>
      <c r="NBE158" s="4"/>
      <c r="NBF158" s="4"/>
      <c r="NBG158" s="4"/>
      <c r="NBH158" s="4"/>
      <c r="NBI158" s="4"/>
      <c r="NBJ158" s="4"/>
      <c r="NBK158" s="4"/>
      <c r="NBL158" s="4"/>
      <c r="NBM158" s="4"/>
      <c r="NBN158" s="4"/>
      <c r="NBO158" s="4"/>
      <c r="NBP158" s="4"/>
      <c r="NBQ158" s="4"/>
      <c r="NBR158" s="4"/>
      <c r="NBS158" s="4"/>
      <c r="NBT158" s="4"/>
      <c r="NBU158" s="4"/>
      <c r="NBV158" s="4"/>
      <c r="NBW158" s="4"/>
      <c r="NBX158" s="4"/>
      <c r="NBY158" s="4"/>
      <c r="NBZ158" s="4"/>
      <c r="NCA158" s="4"/>
      <c r="NCB158" s="4"/>
      <c r="NCC158" s="4"/>
      <c r="NCD158" s="4"/>
      <c r="NCE158" s="4"/>
      <c r="NCF158" s="4"/>
      <c r="NCG158" s="4"/>
      <c r="NCH158" s="4"/>
      <c r="NCI158" s="4"/>
      <c r="NCJ158" s="4"/>
      <c r="NCK158" s="4"/>
      <c r="NCL158" s="4"/>
      <c r="NCM158" s="4"/>
      <c r="NCN158" s="4"/>
      <c r="NCO158" s="4"/>
      <c r="NCP158" s="4"/>
      <c r="NCQ158" s="4"/>
      <c r="NCR158" s="4"/>
      <c r="NCS158" s="4"/>
      <c r="NCT158" s="4"/>
      <c r="NCU158" s="4"/>
      <c r="NCV158" s="4"/>
      <c r="NCW158" s="4"/>
      <c r="NCX158" s="4"/>
      <c r="NCY158" s="4"/>
      <c r="NCZ158" s="4"/>
      <c r="NDA158" s="4"/>
      <c r="NDB158" s="4"/>
      <c r="NDC158" s="4"/>
      <c r="NDD158" s="4"/>
      <c r="NDE158" s="4"/>
      <c r="NDF158" s="4"/>
      <c r="NDG158" s="4"/>
      <c r="NDH158" s="4"/>
      <c r="NDI158" s="4"/>
      <c r="NDJ158" s="4"/>
      <c r="NDK158" s="4"/>
      <c r="NDL158" s="4"/>
      <c r="NDM158" s="4"/>
      <c r="NDN158" s="4"/>
      <c r="NDO158" s="4"/>
      <c r="NDP158" s="4"/>
      <c r="NDQ158" s="4"/>
      <c r="NDR158" s="4"/>
      <c r="NDS158" s="4"/>
      <c r="NDT158" s="4"/>
      <c r="NDU158" s="4"/>
      <c r="NDV158" s="4"/>
      <c r="NDW158" s="4"/>
      <c r="NDX158" s="4"/>
      <c r="NDY158" s="4"/>
      <c r="NDZ158" s="4"/>
      <c r="NEA158" s="4"/>
      <c r="NEB158" s="4"/>
      <c r="NEC158" s="4"/>
      <c r="NED158" s="4"/>
      <c r="NEE158" s="4"/>
      <c r="NEF158" s="4"/>
      <c r="NEG158" s="4"/>
      <c r="NEH158" s="4"/>
      <c r="NEI158" s="4"/>
      <c r="NEJ158" s="4"/>
      <c r="NEK158" s="4"/>
      <c r="NEL158" s="4"/>
      <c r="NEM158" s="4"/>
      <c r="NEN158" s="4"/>
      <c r="NEO158" s="4"/>
      <c r="NEP158" s="4"/>
      <c r="NEQ158" s="4"/>
      <c r="NER158" s="4"/>
      <c r="NES158" s="4"/>
      <c r="NET158" s="4"/>
      <c r="NEU158" s="4"/>
      <c r="NEV158" s="4"/>
      <c r="NEW158" s="4"/>
      <c r="NEX158" s="4"/>
      <c r="NEY158" s="4"/>
      <c r="NEZ158" s="4"/>
      <c r="NFA158" s="4"/>
      <c r="NFB158" s="4"/>
      <c r="NFC158" s="4"/>
      <c r="NFD158" s="4"/>
      <c r="NFE158" s="4"/>
      <c r="NFF158" s="4"/>
      <c r="NFG158" s="4"/>
      <c r="NFH158" s="4"/>
      <c r="NFI158" s="4"/>
      <c r="NFJ158" s="4"/>
      <c r="NFK158" s="4"/>
      <c r="NFL158" s="4"/>
      <c r="NFM158" s="4"/>
      <c r="NFN158" s="4"/>
      <c r="NFO158" s="4"/>
      <c r="NFP158" s="4"/>
      <c r="NFQ158" s="4"/>
      <c r="NFR158" s="4"/>
      <c r="NFS158" s="4"/>
      <c r="NFT158" s="4"/>
      <c r="NFU158" s="4"/>
      <c r="NFV158" s="4"/>
      <c r="NFW158" s="4"/>
      <c r="NFX158" s="4"/>
      <c r="NFY158" s="4"/>
      <c r="NFZ158" s="4"/>
      <c r="NGA158" s="4"/>
      <c r="NGB158" s="4"/>
      <c r="NGC158" s="4"/>
      <c r="NGD158" s="4"/>
      <c r="NGE158" s="4"/>
      <c r="NGF158" s="4"/>
      <c r="NGG158" s="4"/>
      <c r="NGH158" s="4"/>
      <c r="NGI158" s="4"/>
      <c r="NGJ158" s="4"/>
      <c r="NGK158" s="4"/>
      <c r="NGL158" s="4"/>
      <c r="NGM158" s="4"/>
      <c r="NGN158" s="4"/>
      <c r="NGO158" s="4"/>
      <c r="NGP158" s="4"/>
      <c r="NGQ158" s="4"/>
      <c r="NGR158" s="4"/>
      <c r="NGS158" s="4"/>
      <c r="NGT158" s="4"/>
      <c r="NGU158" s="4"/>
      <c r="NGV158" s="4"/>
      <c r="NGW158" s="4"/>
      <c r="NGX158" s="4"/>
      <c r="NGY158" s="4"/>
      <c r="NGZ158" s="4"/>
      <c r="NHA158" s="4"/>
      <c r="NHB158" s="4"/>
      <c r="NHC158" s="4"/>
      <c r="NHD158" s="4"/>
      <c r="NHE158" s="4"/>
      <c r="NHF158" s="4"/>
      <c r="NHG158" s="4"/>
      <c r="NHH158" s="4"/>
      <c r="NHI158" s="4"/>
      <c r="NHJ158" s="4"/>
      <c r="NHK158" s="4"/>
      <c r="NHL158" s="4"/>
      <c r="NHM158" s="4"/>
      <c r="NHN158" s="4"/>
      <c r="NHO158" s="4"/>
      <c r="NHP158" s="4"/>
      <c r="NHQ158" s="4"/>
      <c r="NHR158" s="4"/>
      <c r="NHS158" s="4"/>
      <c r="NHT158" s="4"/>
      <c r="NHU158" s="4"/>
      <c r="NHV158" s="4"/>
      <c r="NHW158" s="4"/>
      <c r="NHX158" s="4"/>
      <c r="NHY158" s="4"/>
      <c r="NHZ158" s="4"/>
      <c r="NIA158" s="4"/>
      <c r="NIB158" s="4"/>
      <c r="NIC158" s="4"/>
      <c r="NID158" s="4"/>
      <c r="NIE158" s="4"/>
      <c r="NIF158" s="4"/>
      <c r="NIG158" s="4"/>
      <c r="NIH158" s="4"/>
      <c r="NII158" s="4"/>
      <c r="NIJ158" s="4"/>
      <c r="NIK158" s="4"/>
      <c r="NIL158" s="4"/>
      <c r="NIM158" s="4"/>
      <c r="NIN158" s="4"/>
      <c r="NIO158" s="4"/>
      <c r="NIP158" s="4"/>
      <c r="NIQ158" s="4"/>
      <c r="NIR158" s="4"/>
      <c r="NIS158" s="4"/>
      <c r="NIT158" s="4"/>
      <c r="NIU158" s="4"/>
      <c r="NIV158" s="4"/>
      <c r="NIW158" s="4"/>
      <c r="NIX158" s="4"/>
      <c r="NIY158" s="4"/>
      <c r="NIZ158" s="4"/>
      <c r="NJA158" s="4"/>
      <c r="NJB158" s="4"/>
      <c r="NJC158" s="4"/>
      <c r="NJD158" s="4"/>
      <c r="NJE158" s="4"/>
      <c r="NJF158" s="4"/>
      <c r="NJG158" s="4"/>
      <c r="NJH158" s="4"/>
      <c r="NJI158" s="4"/>
      <c r="NJJ158" s="4"/>
      <c r="NJK158" s="4"/>
      <c r="NJL158" s="4"/>
      <c r="NJM158" s="4"/>
      <c r="NJN158" s="4"/>
      <c r="NJO158" s="4"/>
      <c r="NJP158" s="4"/>
      <c r="NJQ158" s="4"/>
      <c r="NJR158" s="4"/>
      <c r="NJS158" s="4"/>
      <c r="NJT158" s="4"/>
      <c r="NJU158" s="4"/>
      <c r="NJV158" s="4"/>
      <c r="NJW158" s="4"/>
      <c r="NJX158" s="4"/>
      <c r="NJY158" s="4"/>
      <c r="NJZ158" s="4"/>
      <c r="NKA158" s="4"/>
      <c r="NKB158" s="4"/>
      <c r="NKC158" s="4"/>
      <c r="NKD158" s="4"/>
      <c r="NKE158" s="4"/>
      <c r="NKF158" s="4"/>
      <c r="NKG158" s="4"/>
      <c r="NKH158" s="4"/>
      <c r="NKI158" s="4"/>
      <c r="NKJ158" s="4"/>
      <c r="NKK158" s="4"/>
      <c r="NKL158" s="4"/>
      <c r="NKM158" s="4"/>
      <c r="NKN158" s="4"/>
      <c r="NKO158" s="4"/>
      <c r="NKP158" s="4"/>
      <c r="NKQ158" s="4"/>
      <c r="NKR158" s="4"/>
      <c r="NKS158" s="4"/>
      <c r="NKT158" s="4"/>
      <c r="NKU158" s="4"/>
      <c r="NKV158" s="4"/>
      <c r="NKW158" s="4"/>
      <c r="NKX158" s="4"/>
      <c r="NKY158" s="4"/>
      <c r="NKZ158" s="4"/>
      <c r="NLA158" s="4"/>
      <c r="NLB158" s="4"/>
      <c r="NLC158" s="4"/>
      <c r="NLD158" s="4"/>
      <c r="NLE158" s="4"/>
      <c r="NLF158" s="4"/>
      <c r="NLG158" s="4"/>
      <c r="NLH158" s="4"/>
      <c r="NLI158" s="4"/>
      <c r="NLJ158" s="4"/>
      <c r="NLK158" s="4"/>
      <c r="NLL158" s="4"/>
      <c r="NLM158" s="4"/>
      <c r="NLN158" s="4"/>
      <c r="NLO158" s="4"/>
      <c r="NLP158" s="4"/>
      <c r="NLQ158" s="4"/>
      <c r="NLR158" s="4"/>
      <c r="NLS158" s="4"/>
      <c r="NLT158" s="4"/>
      <c r="NLU158" s="4"/>
      <c r="NLV158" s="4"/>
      <c r="NLW158" s="4"/>
      <c r="NLX158" s="4"/>
      <c r="NLY158" s="4"/>
      <c r="NLZ158" s="4"/>
      <c r="NMA158" s="4"/>
      <c r="NMB158" s="4"/>
      <c r="NMC158" s="4"/>
      <c r="NMD158" s="4"/>
      <c r="NME158" s="4"/>
      <c r="NMF158" s="4"/>
      <c r="NMG158" s="4"/>
      <c r="NMH158" s="4"/>
      <c r="NMI158" s="4"/>
      <c r="NMJ158" s="4"/>
      <c r="NMK158" s="4"/>
      <c r="NML158" s="4"/>
      <c r="NMM158" s="4"/>
      <c r="NMN158" s="4"/>
      <c r="NMO158" s="4"/>
      <c r="NMP158" s="4"/>
      <c r="NMQ158" s="4"/>
      <c r="NMR158" s="4"/>
      <c r="NMS158" s="4"/>
      <c r="NMT158" s="4"/>
      <c r="NMU158" s="4"/>
      <c r="NMV158" s="4"/>
      <c r="NMW158" s="4"/>
      <c r="NMX158" s="4"/>
      <c r="NMY158" s="4"/>
      <c r="NMZ158" s="4"/>
      <c r="NNA158" s="4"/>
      <c r="NNB158" s="4"/>
      <c r="NNC158" s="4"/>
      <c r="NND158" s="4"/>
      <c r="NNE158" s="4"/>
      <c r="NNF158" s="4"/>
      <c r="NNG158" s="4"/>
      <c r="NNH158" s="4"/>
      <c r="NNI158" s="4"/>
      <c r="NNJ158" s="4"/>
      <c r="NNK158" s="4"/>
      <c r="NNL158" s="4"/>
      <c r="NNM158" s="4"/>
      <c r="NNN158" s="4"/>
      <c r="NNO158" s="4"/>
      <c r="NNP158" s="4"/>
      <c r="NNQ158" s="4"/>
      <c r="NNR158" s="4"/>
      <c r="NNS158" s="4"/>
      <c r="NNT158" s="4"/>
      <c r="NNU158" s="4"/>
      <c r="NNV158" s="4"/>
      <c r="NNW158" s="4"/>
      <c r="NNX158" s="4"/>
      <c r="NNY158" s="4"/>
      <c r="NNZ158" s="4"/>
      <c r="NOA158" s="4"/>
      <c r="NOB158" s="4"/>
      <c r="NOC158" s="4"/>
      <c r="NOD158" s="4"/>
      <c r="NOE158" s="4"/>
      <c r="NOF158" s="4"/>
      <c r="NOG158" s="4"/>
      <c r="NOH158" s="4"/>
      <c r="NOI158" s="4"/>
      <c r="NOJ158" s="4"/>
      <c r="NOK158" s="4"/>
      <c r="NOL158" s="4"/>
      <c r="NOM158" s="4"/>
      <c r="NON158" s="4"/>
      <c r="NOO158" s="4"/>
      <c r="NOP158" s="4"/>
      <c r="NOQ158" s="4"/>
      <c r="NOR158" s="4"/>
      <c r="NOS158" s="4"/>
      <c r="NOT158" s="4"/>
      <c r="NOU158" s="4"/>
      <c r="NOV158" s="4"/>
      <c r="NOW158" s="4"/>
      <c r="NOX158" s="4"/>
      <c r="NOY158" s="4"/>
      <c r="NOZ158" s="4"/>
      <c r="NPA158" s="4"/>
      <c r="NPB158" s="4"/>
      <c r="NPC158" s="4"/>
      <c r="NPD158" s="4"/>
      <c r="NPE158" s="4"/>
      <c r="NPF158" s="4"/>
      <c r="NPG158" s="4"/>
      <c r="NPH158" s="4"/>
      <c r="NPI158" s="4"/>
      <c r="NPJ158" s="4"/>
      <c r="NPK158" s="4"/>
      <c r="NPL158" s="4"/>
      <c r="NPM158" s="4"/>
      <c r="NPN158" s="4"/>
      <c r="NPO158" s="4"/>
      <c r="NPP158" s="4"/>
      <c r="NPQ158" s="4"/>
      <c r="NPR158" s="4"/>
      <c r="NPS158" s="4"/>
      <c r="NPT158" s="4"/>
      <c r="NPU158" s="4"/>
      <c r="NPV158" s="4"/>
      <c r="NPW158" s="4"/>
      <c r="NPX158" s="4"/>
      <c r="NPY158" s="4"/>
      <c r="NPZ158" s="4"/>
      <c r="NQA158" s="4"/>
      <c r="NQB158" s="4"/>
      <c r="NQC158" s="4"/>
      <c r="NQD158" s="4"/>
      <c r="NQE158" s="4"/>
      <c r="NQF158" s="4"/>
      <c r="NQG158" s="4"/>
      <c r="NQH158" s="4"/>
      <c r="NQI158" s="4"/>
      <c r="NQJ158" s="4"/>
      <c r="NQK158" s="4"/>
      <c r="NQL158" s="4"/>
      <c r="NQM158" s="4"/>
      <c r="NQN158" s="4"/>
      <c r="NQO158" s="4"/>
      <c r="NQP158" s="4"/>
      <c r="NQQ158" s="4"/>
      <c r="NQR158" s="4"/>
      <c r="NQS158" s="4"/>
      <c r="NQT158" s="4"/>
      <c r="NQU158" s="4"/>
      <c r="NQV158" s="4"/>
      <c r="NQW158" s="4"/>
      <c r="NQX158" s="4"/>
      <c r="NQY158" s="4"/>
      <c r="NQZ158" s="4"/>
      <c r="NRA158" s="4"/>
      <c r="NRB158" s="4"/>
      <c r="NRC158" s="4"/>
      <c r="NRD158" s="4"/>
      <c r="NRE158" s="4"/>
      <c r="NRF158" s="4"/>
      <c r="NRG158" s="4"/>
      <c r="NRH158" s="4"/>
      <c r="NRI158" s="4"/>
      <c r="NRJ158" s="4"/>
      <c r="NRK158" s="4"/>
      <c r="NRL158" s="4"/>
      <c r="NRM158" s="4"/>
      <c r="NRN158" s="4"/>
      <c r="NRO158" s="4"/>
      <c r="NRP158" s="4"/>
      <c r="NRQ158" s="4"/>
      <c r="NRR158" s="4"/>
      <c r="NRS158" s="4"/>
      <c r="NRT158" s="4"/>
      <c r="NRU158" s="4"/>
      <c r="NRV158" s="4"/>
      <c r="NRW158" s="4"/>
      <c r="NRX158" s="4"/>
      <c r="NRY158" s="4"/>
      <c r="NRZ158" s="4"/>
      <c r="NSA158" s="4"/>
      <c r="NSB158" s="4"/>
      <c r="NSC158" s="4"/>
      <c r="NSD158" s="4"/>
      <c r="NSE158" s="4"/>
      <c r="NSF158" s="4"/>
      <c r="NSG158" s="4"/>
      <c r="NSH158" s="4"/>
      <c r="NSI158" s="4"/>
      <c r="NSJ158" s="4"/>
      <c r="NSK158" s="4"/>
      <c r="NSL158" s="4"/>
      <c r="NSM158" s="4"/>
      <c r="NSN158" s="4"/>
      <c r="NSO158" s="4"/>
      <c r="NSP158" s="4"/>
      <c r="NSQ158" s="4"/>
      <c r="NSR158" s="4"/>
      <c r="NSS158" s="4"/>
      <c r="NST158" s="4"/>
      <c r="NSU158" s="4"/>
      <c r="NSV158" s="4"/>
      <c r="NSW158" s="4"/>
      <c r="NSX158" s="4"/>
      <c r="NSY158" s="4"/>
      <c r="NSZ158" s="4"/>
      <c r="NTA158" s="4"/>
      <c r="NTB158" s="4"/>
      <c r="NTC158" s="4"/>
      <c r="NTD158" s="4"/>
      <c r="NTE158" s="4"/>
      <c r="NTF158" s="4"/>
      <c r="NTG158" s="4"/>
      <c r="NTH158" s="4"/>
      <c r="NTI158" s="4"/>
      <c r="NTJ158" s="4"/>
      <c r="NTK158" s="4"/>
      <c r="NTL158" s="4"/>
      <c r="NTM158" s="4"/>
      <c r="NTN158" s="4"/>
      <c r="NTO158" s="4"/>
      <c r="NTP158" s="4"/>
      <c r="NTQ158" s="4"/>
      <c r="NTR158" s="4"/>
      <c r="NTS158" s="4"/>
      <c r="NTT158" s="4"/>
      <c r="NTU158" s="4"/>
      <c r="NTV158" s="4"/>
      <c r="NTW158" s="4"/>
      <c r="NTX158" s="4"/>
      <c r="NTY158" s="4"/>
      <c r="NTZ158" s="4"/>
      <c r="NUA158" s="4"/>
      <c r="NUB158" s="4"/>
      <c r="NUC158" s="4"/>
      <c r="NUD158" s="4"/>
      <c r="NUE158" s="4"/>
      <c r="NUF158" s="4"/>
      <c r="NUG158" s="4"/>
      <c r="NUH158" s="4"/>
      <c r="NUI158" s="4"/>
      <c r="NUJ158" s="4"/>
      <c r="NUK158" s="4"/>
      <c r="NUL158" s="4"/>
      <c r="NUM158" s="4"/>
      <c r="NUN158" s="4"/>
      <c r="NUO158" s="4"/>
      <c r="NUP158" s="4"/>
      <c r="NUQ158" s="4"/>
      <c r="NUR158" s="4"/>
      <c r="NUS158" s="4"/>
      <c r="NUT158" s="4"/>
      <c r="NUU158" s="4"/>
      <c r="NUV158" s="4"/>
      <c r="NUW158" s="4"/>
      <c r="NUX158" s="4"/>
      <c r="NUY158" s="4"/>
      <c r="NUZ158" s="4"/>
      <c r="NVA158" s="4"/>
      <c r="NVB158" s="4"/>
      <c r="NVC158" s="4"/>
      <c r="NVD158" s="4"/>
      <c r="NVE158" s="4"/>
      <c r="NVF158" s="4"/>
      <c r="NVG158" s="4"/>
      <c r="NVH158" s="4"/>
      <c r="NVI158" s="4"/>
      <c r="NVJ158" s="4"/>
      <c r="NVK158" s="4"/>
      <c r="NVL158" s="4"/>
      <c r="NVM158" s="4"/>
      <c r="NVN158" s="4"/>
      <c r="NVO158" s="4"/>
      <c r="NVP158" s="4"/>
      <c r="NVQ158" s="4"/>
      <c r="NVR158" s="4"/>
      <c r="NVS158" s="4"/>
      <c r="NVT158" s="4"/>
      <c r="NVU158" s="4"/>
      <c r="NVV158" s="4"/>
      <c r="NVW158" s="4"/>
      <c r="NVX158" s="4"/>
      <c r="NVY158" s="4"/>
      <c r="NVZ158" s="4"/>
      <c r="NWA158" s="4"/>
      <c r="NWB158" s="4"/>
      <c r="NWC158" s="4"/>
      <c r="NWD158" s="4"/>
      <c r="NWE158" s="4"/>
      <c r="NWF158" s="4"/>
      <c r="NWG158" s="4"/>
      <c r="NWH158" s="4"/>
      <c r="NWI158" s="4"/>
      <c r="NWJ158" s="4"/>
      <c r="NWK158" s="4"/>
      <c r="NWL158" s="4"/>
      <c r="NWM158" s="4"/>
      <c r="NWN158" s="4"/>
      <c r="NWO158" s="4"/>
      <c r="NWP158" s="4"/>
      <c r="NWQ158" s="4"/>
      <c r="NWR158" s="4"/>
      <c r="NWS158" s="4"/>
      <c r="NWT158" s="4"/>
      <c r="NWU158" s="4"/>
      <c r="NWV158" s="4"/>
      <c r="NWW158" s="4"/>
      <c r="NWX158" s="4"/>
      <c r="NWY158" s="4"/>
      <c r="NWZ158" s="4"/>
      <c r="NXA158" s="4"/>
      <c r="NXB158" s="4"/>
      <c r="NXC158" s="4"/>
      <c r="NXD158" s="4"/>
      <c r="NXE158" s="4"/>
      <c r="NXF158" s="4"/>
      <c r="NXG158" s="4"/>
      <c r="NXH158" s="4"/>
      <c r="NXI158" s="4"/>
      <c r="NXJ158" s="4"/>
      <c r="NXK158" s="4"/>
      <c r="NXL158" s="4"/>
      <c r="NXM158" s="4"/>
      <c r="NXN158" s="4"/>
      <c r="NXO158" s="4"/>
      <c r="NXP158" s="4"/>
      <c r="NXQ158" s="4"/>
      <c r="NXR158" s="4"/>
      <c r="NXS158" s="4"/>
      <c r="NXT158" s="4"/>
      <c r="NXU158" s="4"/>
      <c r="NXV158" s="4"/>
      <c r="NXW158" s="4"/>
      <c r="NXX158" s="4"/>
      <c r="NXY158" s="4"/>
      <c r="NXZ158" s="4"/>
      <c r="NYA158" s="4"/>
      <c r="NYB158" s="4"/>
      <c r="NYC158" s="4"/>
      <c r="NYD158" s="4"/>
      <c r="NYE158" s="4"/>
      <c r="NYF158" s="4"/>
      <c r="NYG158" s="4"/>
      <c r="NYH158" s="4"/>
      <c r="NYI158" s="4"/>
      <c r="NYJ158" s="4"/>
      <c r="NYK158" s="4"/>
      <c r="NYL158" s="4"/>
      <c r="NYM158" s="4"/>
      <c r="NYN158" s="4"/>
      <c r="NYO158" s="4"/>
      <c r="NYP158" s="4"/>
      <c r="NYQ158" s="4"/>
      <c r="NYR158" s="4"/>
      <c r="NYS158" s="4"/>
      <c r="NYT158" s="4"/>
      <c r="NYU158" s="4"/>
      <c r="NYV158" s="4"/>
      <c r="NYW158" s="4"/>
      <c r="NYX158" s="4"/>
      <c r="NYY158" s="4"/>
      <c r="NYZ158" s="4"/>
      <c r="NZA158" s="4"/>
      <c r="NZB158" s="4"/>
      <c r="NZC158" s="4"/>
      <c r="NZD158" s="4"/>
      <c r="NZE158" s="4"/>
      <c r="NZF158" s="4"/>
      <c r="NZG158" s="4"/>
      <c r="NZH158" s="4"/>
      <c r="NZI158" s="4"/>
      <c r="NZJ158" s="4"/>
      <c r="NZK158" s="4"/>
      <c r="NZL158" s="4"/>
      <c r="NZM158" s="4"/>
      <c r="NZN158" s="4"/>
      <c r="NZO158" s="4"/>
      <c r="NZP158" s="4"/>
      <c r="NZQ158" s="4"/>
      <c r="NZR158" s="4"/>
      <c r="NZS158" s="4"/>
      <c r="NZT158" s="4"/>
      <c r="NZU158" s="4"/>
      <c r="NZV158" s="4"/>
      <c r="NZW158" s="4"/>
      <c r="NZX158" s="4"/>
      <c r="NZY158" s="4"/>
      <c r="NZZ158" s="4"/>
      <c r="OAA158" s="4"/>
      <c r="OAB158" s="4"/>
      <c r="OAC158" s="4"/>
      <c r="OAD158" s="4"/>
      <c r="OAE158" s="4"/>
      <c r="OAF158" s="4"/>
      <c r="OAG158" s="4"/>
      <c r="OAH158" s="4"/>
      <c r="OAI158" s="4"/>
      <c r="OAJ158" s="4"/>
      <c r="OAK158" s="4"/>
      <c r="OAL158" s="4"/>
      <c r="OAM158" s="4"/>
      <c r="OAN158" s="4"/>
      <c r="OAO158" s="4"/>
      <c r="OAP158" s="4"/>
      <c r="OAQ158" s="4"/>
      <c r="OAR158" s="4"/>
      <c r="OAS158" s="4"/>
      <c r="OAT158" s="4"/>
      <c r="OAU158" s="4"/>
      <c r="OAV158" s="4"/>
      <c r="OAW158" s="4"/>
      <c r="OAX158" s="4"/>
      <c r="OAY158" s="4"/>
      <c r="OAZ158" s="4"/>
      <c r="OBA158" s="4"/>
      <c r="OBB158" s="4"/>
      <c r="OBC158" s="4"/>
      <c r="OBD158" s="4"/>
      <c r="OBE158" s="4"/>
      <c r="OBF158" s="4"/>
      <c r="OBG158" s="4"/>
      <c r="OBH158" s="4"/>
      <c r="OBI158" s="4"/>
      <c r="OBJ158" s="4"/>
      <c r="OBK158" s="4"/>
      <c r="OBL158" s="4"/>
      <c r="OBM158" s="4"/>
      <c r="OBN158" s="4"/>
      <c r="OBO158" s="4"/>
      <c r="OBP158" s="4"/>
      <c r="OBQ158" s="4"/>
      <c r="OBR158" s="4"/>
      <c r="OBS158" s="4"/>
      <c r="OBT158" s="4"/>
      <c r="OBU158" s="4"/>
      <c r="OBV158" s="4"/>
      <c r="OBW158" s="4"/>
      <c r="OBX158" s="4"/>
      <c r="OBY158" s="4"/>
      <c r="OBZ158" s="4"/>
      <c r="OCA158" s="4"/>
      <c r="OCB158" s="4"/>
      <c r="OCC158" s="4"/>
      <c r="OCD158" s="4"/>
      <c r="OCE158" s="4"/>
      <c r="OCF158" s="4"/>
      <c r="OCG158" s="4"/>
      <c r="OCH158" s="4"/>
      <c r="OCI158" s="4"/>
      <c r="OCJ158" s="4"/>
      <c r="OCK158" s="4"/>
      <c r="OCL158" s="4"/>
      <c r="OCM158" s="4"/>
      <c r="OCN158" s="4"/>
      <c r="OCO158" s="4"/>
      <c r="OCP158" s="4"/>
      <c r="OCQ158" s="4"/>
      <c r="OCR158" s="4"/>
      <c r="OCS158" s="4"/>
      <c r="OCT158" s="4"/>
      <c r="OCU158" s="4"/>
      <c r="OCV158" s="4"/>
      <c r="OCW158" s="4"/>
      <c r="OCX158" s="4"/>
      <c r="OCY158" s="4"/>
      <c r="OCZ158" s="4"/>
      <c r="ODA158" s="4"/>
      <c r="ODB158" s="4"/>
      <c r="ODC158" s="4"/>
      <c r="ODD158" s="4"/>
      <c r="ODE158" s="4"/>
      <c r="ODF158" s="4"/>
      <c r="ODG158" s="4"/>
      <c r="ODH158" s="4"/>
      <c r="ODI158" s="4"/>
      <c r="ODJ158" s="4"/>
      <c r="ODK158" s="4"/>
      <c r="ODL158" s="4"/>
      <c r="ODM158" s="4"/>
      <c r="ODN158" s="4"/>
      <c r="ODO158" s="4"/>
      <c r="ODP158" s="4"/>
      <c r="ODQ158" s="4"/>
      <c r="ODR158" s="4"/>
      <c r="ODS158" s="4"/>
      <c r="ODT158" s="4"/>
      <c r="ODU158" s="4"/>
      <c r="ODV158" s="4"/>
      <c r="ODW158" s="4"/>
      <c r="ODX158" s="4"/>
      <c r="ODY158" s="4"/>
      <c r="ODZ158" s="4"/>
      <c r="OEA158" s="4"/>
      <c r="OEB158" s="4"/>
      <c r="OEC158" s="4"/>
      <c r="OED158" s="4"/>
      <c r="OEE158" s="4"/>
      <c r="OEF158" s="4"/>
      <c r="OEG158" s="4"/>
      <c r="OEH158" s="4"/>
      <c r="OEI158" s="4"/>
      <c r="OEJ158" s="4"/>
      <c r="OEK158" s="4"/>
      <c r="OEL158" s="4"/>
      <c r="OEM158" s="4"/>
      <c r="OEN158" s="4"/>
      <c r="OEO158" s="4"/>
      <c r="OEP158" s="4"/>
      <c r="OEQ158" s="4"/>
      <c r="OER158" s="4"/>
      <c r="OES158" s="4"/>
      <c r="OET158" s="4"/>
      <c r="OEU158" s="4"/>
      <c r="OEV158" s="4"/>
      <c r="OEW158" s="4"/>
      <c r="OEX158" s="4"/>
      <c r="OEY158" s="4"/>
      <c r="OEZ158" s="4"/>
      <c r="OFA158" s="4"/>
      <c r="OFB158" s="4"/>
      <c r="OFC158" s="4"/>
      <c r="OFD158" s="4"/>
      <c r="OFE158" s="4"/>
      <c r="OFF158" s="4"/>
      <c r="OFG158" s="4"/>
      <c r="OFH158" s="4"/>
      <c r="OFI158" s="4"/>
      <c r="OFJ158" s="4"/>
      <c r="OFK158" s="4"/>
      <c r="OFL158" s="4"/>
      <c r="OFM158" s="4"/>
      <c r="OFN158" s="4"/>
      <c r="OFO158" s="4"/>
      <c r="OFP158" s="4"/>
      <c r="OFQ158" s="4"/>
      <c r="OFR158" s="4"/>
      <c r="OFS158" s="4"/>
      <c r="OFT158" s="4"/>
      <c r="OFU158" s="4"/>
      <c r="OFV158" s="4"/>
      <c r="OFW158" s="4"/>
      <c r="OFX158" s="4"/>
      <c r="OFY158" s="4"/>
      <c r="OFZ158" s="4"/>
      <c r="OGA158" s="4"/>
      <c r="OGB158" s="4"/>
      <c r="OGC158" s="4"/>
      <c r="OGD158" s="4"/>
      <c r="OGE158" s="4"/>
      <c r="OGF158" s="4"/>
      <c r="OGG158" s="4"/>
      <c r="OGH158" s="4"/>
      <c r="OGI158" s="4"/>
      <c r="OGJ158" s="4"/>
      <c r="OGK158" s="4"/>
      <c r="OGL158" s="4"/>
      <c r="OGM158" s="4"/>
      <c r="OGN158" s="4"/>
      <c r="OGO158" s="4"/>
      <c r="OGP158" s="4"/>
      <c r="OGQ158" s="4"/>
      <c r="OGR158" s="4"/>
      <c r="OGS158" s="4"/>
      <c r="OGT158" s="4"/>
      <c r="OGU158" s="4"/>
      <c r="OGV158" s="4"/>
      <c r="OGW158" s="4"/>
      <c r="OGX158" s="4"/>
      <c r="OGY158" s="4"/>
      <c r="OGZ158" s="4"/>
      <c r="OHA158" s="4"/>
      <c r="OHB158" s="4"/>
      <c r="OHC158" s="4"/>
      <c r="OHD158" s="4"/>
      <c r="OHE158" s="4"/>
      <c r="OHF158" s="4"/>
      <c r="OHG158" s="4"/>
      <c r="OHH158" s="4"/>
      <c r="OHI158" s="4"/>
      <c r="OHJ158" s="4"/>
      <c r="OHK158" s="4"/>
      <c r="OHL158" s="4"/>
      <c r="OHM158" s="4"/>
      <c r="OHN158" s="4"/>
      <c r="OHO158" s="4"/>
      <c r="OHP158" s="4"/>
      <c r="OHQ158" s="4"/>
      <c r="OHR158" s="4"/>
      <c r="OHS158" s="4"/>
      <c r="OHT158" s="4"/>
      <c r="OHU158" s="4"/>
      <c r="OHV158" s="4"/>
      <c r="OHW158" s="4"/>
      <c r="OHX158" s="4"/>
      <c r="OHY158" s="4"/>
      <c r="OHZ158" s="4"/>
      <c r="OIA158" s="4"/>
      <c r="OIB158" s="4"/>
      <c r="OIC158" s="4"/>
      <c r="OID158" s="4"/>
      <c r="OIE158" s="4"/>
      <c r="OIF158" s="4"/>
      <c r="OIG158" s="4"/>
      <c r="OIH158" s="4"/>
      <c r="OII158" s="4"/>
      <c r="OIJ158" s="4"/>
      <c r="OIK158" s="4"/>
      <c r="OIL158" s="4"/>
      <c r="OIM158" s="4"/>
      <c r="OIN158" s="4"/>
      <c r="OIO158" s="4"/>
      <c r="OIP158" s="4"/>
      <c r="OIQ158" s="4"/>
      <c r="OIR158" s="4"/>
      <c r="OIS158" s="4"/>
      <c r="OIT158" s="4"/>
      <c r="OIU158" s="4"/>
      <c r="OIV158" s="4"/>
      <c r="OIW158" s="4"/>
      <c r="OIX158" s="4"/>
      <c r="OIY158" s="4"/>
      <c r="OIZ158" s="4"/>
      <c r="OJA158" s="4"/>
      <c r="OJB158" s="4"/>
      <c r="OJC158" s="4"/>
      <c r="OJD158" s="4"/>
      <c r="OJE158" s="4"/>
      <c r="OJF158" s="4"/>
      <c r="OJG158" s="4"/>
      <c r="OJH158" s="4"/>
      <c r="OJI158" s="4"/>
      <c r="OJJ158" s="4"/>
      <c r="OJK158" s="4"/>
      <c r="OJL158" s="4"/>
      <c r="OJM158" s="4"/>
      <c r="OJN158" s="4"/>
      <c r="OJO158" s="4"/>
      <c r="OJP158" s="4"/>
      <c r="OJQ158" s="4"/>
      <c r="OJR158" s="4"/>
      <c r="OJS158" s="4"/>
      <c r="OJT158" s="4"/>
      <c r="OJU158" s="4"/>
      <c r="OJV158" s="4"/>
      <c r="OJW158" s="4"/>
      <c r="OJX158" s="4"/>
      <c r="OJY158" s="4"/>
      <c r="OJZ158" s="4"/>
      <c r="OKA158" s="4"/>
      <c r="OKB158" s="4"/>
      <c r="OKC158" s="4"/>
      <c r="OKD158" s="4"/>
      <c r="OKE158" s="4"/>
      <c r="OKF158" s="4"/>
      <c r="OKG158" s="4"/>
      <c r="OKH158" s="4"/>
      <c r="OKI158" s="4"/>
      <c r="OKJ158" s="4"/>
      <c r="OKK158" s="4"/>
      <c r="OKL158" s="4"/>
      <c r="OKM158" s="4"/>
      <c r="OKN158" s="4"/>
      <c r="OKO158" s="4"/>
      <c r="OKP158" s="4"/>
      <c r="OKQ158" s="4"/>
      <c r="OKR158" s="4"/>
      <c r="OKS158" s="4"/>
      <c r="OKT158" s="4"/>
      <c r="OKU158" s="4"/>
      <c r="OKV158" s="4"/>
      <c r="OKW158" s="4"/>
      <c r="OKX158" s="4"/>
      <c r="OKY158" s="4"/>
      <c r="OKZ158" s="4"/>
      <c r="OLA158" s="4"/>
      <c r="OLB158" s="4"/>
      <c r="OLC158" s="4"/>
      <c r="OLD158" s="4"/>
      <c r="OLE158" s="4"/>
      <c r="OLF158" s="4"/>
      <c r="OLG158" s="4"/>
      <c r="OLH158" s="4"/>
      <c r="OLI158" s="4"/>
      <c r="OLJ158" s="4"/>
      <c r="OLK158" s="4"/>
      <c r="OLL158" s="4"/>
      <c r="OLM158" s="4"/>
      <c r="OLN158" s="4"/>
      <c r="OLO158" s="4"/>
      <c r="OLP158" s="4"/>
      <c r="OLQ158" s="4"/>
      <c r="OLR158" s="4"/>
      <c r="OLS158" s="4"/>
      <c r="OLT158" s="4"/>
      <c r="OLU158" s="4"/>
      <c r="OLV158" s="4"/>
      <c r="OLW158" s="4"/>
      <c r="OLX158" s="4"/>
      <c r="OLY158" s="4"/>
      <c r="OLZ158" s="4"/>
      <c r="OMA158" s="4"/>
      <c r="OMB158" s="4"/>
      <c r="OMC158" s="4"/>
      <c r="OMD158" s="4"/>
      <c r="OME158" s="4"/>
      <c r="OMF158" s="4"/>
      <c r="OMG158" s="4"/>
      <c r="OMH158" s="4"/>
      <c r="OMI158" s="4"/>
      <c r="OMJ158" s="4"/>
      <c r="OMK158" s="4"/>
      <c r="OML158" s="4"/>
      <c r="OMM158" s="4"/>
      <c r="OMN158" s="4"/>
      <c r="OMO158" s="4"/>
      <c r="OMP158" s="4"/>
      <c r="OMQ158" s="4"/>
      <c r="OMR158" s="4"/>
      <c r="OMS158" s="4"/>
      <c r="OMT158" s="4"/>
      <c r="OMU158" s="4"/>
      <c r="OMV158" s="4"/>
      <c r="OMW158" s="4"/>
      <c r="OMX158" s="4"/>
      <c r="OMY158" s="4"/>
      <c r="OMZ158" s="4"/>
      <c r="ONA158" s="4"/>
      <c r="ONB158" s="4"/>
      <c r="ONC158" s="4"/>
      <c r="OND158" s="4"/>
      <c r="ONE158" s="4"/>
      <c r="ONF158" s="4"/>
      <c r="ONG158" s="4"/>
      <c r="ONH158" s="4"/>
      <c r="ONI158" s="4"/>
      <c r="ONJ158" s="4"/>
      <c r="ONK158" s="4"/>
      <c r="ONL158" s="4"/>
      <c r="ONM158" s="4"/>
      <c r="ONN158" s="4"/>
      <c r="ONO158" s="4"/>
      <c r="ONP158" s="4"/>
      <c r="ONQ158" s="4"/>
      <c r="ONR158" s="4"/>
      <c r="ONS158" s="4"/>
      <c r="ONT158" s="4"/>
      <c r="ONU158" s="4"/>
      <c r="ONV158" s="4"/>
      <c r="ONW158" s="4"/>
      <c r="ONX158" s="4"/>
      <c r="ONY158" s="4"/>
      <c r="ONZ158" s="4"/>
      <c r="OOA158" s="4"/>
      <c r="OOB158" s="4"/>
      <c r="OOC158" s="4"/>
      <c r="OOD158" s="4"/>
      <c r="OOE158" s="4"/>
      <c r="OOF158" s="4"/>
      <c r="OOG158" s="4"/>
      <c r="OOH158" s="4"/>
      <c r="OOI158" s="4"/>
      <c r="OOJ158" s="4"/>
      <c r="OOK158" s="4"/>
      <c r="OOL158" s="4"/>
      <c r="OOM158" s="4"/>
      <c r="OON158" s="4"/>
      <c r="OOO158" s="4"/>
      <c r="OOP158" s="4"/>
      <c r="OOQ158" s="4"/>
      <c r="OOR158" s="4"/>
      <c r="OOS158" s="4"/>
      <c r="OOT158" s="4"/>
      <c r="OOU158" s="4"/>
      <c r="OOV158" s="4"/>
      <c r="OOW158" s="4"/>
      <c r="OOX158" s="4"/>
      <c r="OOY158" s="4"/>
      <c r="OOZ158" s="4"/>
      <c r="OPA158" s="4"/>
      <c r="OPB158" s="4"/>
      <c r="OPC158" s="4"/>
      <c r="OPD158" s="4"/>
      <c r="OPE158" s="4"/>
      <c r="OPF158" s="4"/>
      <c r="OPG158" s="4"/>
      <c r="OPH158" s="4"/>
      <c r="OPI158" s="4"/>
      <c r="OPJ158" s="4"/>
      <c r="OPK158" s="4"/>
      <c r="OPL158" s="4"/>
      <c r="OPM158" s="4"/>
      <c r="OPN158" s="4"/>
      <c r="OPO158" s="4"/>
      <c r="OPP158" s="4"/>
      <c r="OPQ158" s="4"/>
      <c r="OPR158" s="4"/>
      <c r="OPS158" s="4"/>
      <c r="OPT158" s="4"/>
      <c r="OPU158" s="4"/>
      <c r="OPV158" s="4"/>
      <c r="OPW158" s="4"/>
      <c r="OPX158" s="4"/>
      <c r="OPY158" s="4"/>
      <c r="OPZ158" s="4"/>
      <c r="OQA158" s="4"/>
      <c r="OQB158" s="4"/>
      <c r="OQC158" s="4"/>
      <c r="OQD158" s="4"/>
      <c r="OQE158" s="4"/>
      <c r="OQF158" s="4"/>
      <c r="OQG158" s="4"/>
      <c r="OQH158" s="4"/>
      <c r="OQI158" s="4"/>
      <c r="OQJ158" s="4"/>
      <c r="OQK158" s="4"/>
      <c r="OQL158" s="4"/>
      <c r="OQM158" s="4"/>
      <c r="OQN158" s="4"/>
      <c r="OQO158" s="4"/>
      <c r="OQP158" s="4"/>
      <c r="OQQ158" s="4"/>
      <c r="OQR158" s="4"/>
      <c r="OQS158" s="4"/>
      <c r="OQT158" s="4"/>
      <c r="OQU158" s="4"/>
      <c r="OQV158" s="4"/>
      <c r="OQW158" s="4"/>
      <c r="OQX158" s="4"/>
      <c r="OQY158" s="4"/>
      <c r="OQZ158" s="4"/>
      <c r="ORA158" s="4"/>
      <c r="ORB158" s="4"/>
      <c r="ORC158" s="4"/>
      <c r="ORD158" s="4"/>
      <c r="ORE158" s="4"/>
      <c r="ORF158" s="4"/>
      <c r="ORG158" s="4"/>
      <c r="ORH158" s="4"/>
      <c r="ORI158" s="4"/>
      <c r="ORJ158" s="4"/>
      <c r="ORK158" s="4"/>
      <c r="ORL158" s="4"/>
      <c r="ORM158" s="4"/>
      <c r="ORN158" s="4"/>
      <c r="ORO158" s="4"/>
      <c r="ORP158" s="4"/>
      <c r="ORQ158" s="4"/>
      <c r="ORR158" s="4"/>
      <c r="ORS158" s="4"/>
      <c r="ORT158" s="4"/>
      <c r="ORU158" s="4"/>
      <c r="ORV158" s="4"/>
      <c r="ORW158" s="4"/>
      <c r="ORX158" s="4"/>
      <c r="ORY158" s="4"/>
      <c r="ORZ158" s="4"/>
      <c r="OSA158" s="4"/>
      <c r="OSB158" s="4"/>
      <c r="OSC158" s="4"/>
      <c r="OSD158" s="4"/>
      <c r="OSE158" s="4"/>
      <c r="OSF158" s="4"/>
      <c r="OSG158" s="4"/>
      <c r="OSH158" s="4"/>
      <c r="OSI158" s="4"/>
      <c r="OSJ158" s="4"/>
      <c r="OSK158" s="4"/>
      <c r="OSL158" s="4"/>
      <c r="OSM158" s="4"/>
      <c r="OSN158" s="4"/>
      <c r="OSO158" s="4"/>
      <c r="OSP158" s="4"/>
      <c r="OSQ158" s="4"/>
      <c r="OSR158" s="4"/>
      <c r="OSS158" s="4"/>
      <c r="OST158" s="4"/>
      <c r="OSU158" s="4"/>
      <c r="OSV158" s="4"/>
      <c r="OSW158" s="4"/>
      <c r="OSX158" s="4"/>
      <c r="OSY158" s="4"/>
      <c r="OSZ158" s="4"/>
      <c r="OTA158" s="4"/>
      <c r="OTB158" s="4"/>
      <c r="OTC158" s="4"/>
      <c r="OTD158" s="4"/>
      <c r="OTE158" s="4"/>
      <c r="OTF158" s="4"/>
      <c r="OTG158" s="4"/>
      <c r="OTH158" s="4"/>
      <c r="OTI158" s="4"/>
      <c r="OTJ158" s="4"/>
      <c r="OTK158" s="4"/>
      <c r="OTL158" s="4"/>
      <c r="OTM158" s="4"/>
      <c r="OTN158" s="4"/>
      <c r="OTO158" s="4"/>
      <c r="OTP158" s="4"/>
      <c r="OTQ158" s="4"/>
      <c r="OTR158" s="4"/>
      <c r="OTS158" s="4"/>
      <c r="OTT158" s="4"/>
      <c r="OTU158" s="4"/>
      <c r="OTV158" s="4"/>
      <c r="OTW158" s="4"/>
      <c r="OTX158" s="4"/>
      <c r="OTY158" s="4"/>
      <c r="OTZ158" s="4"/>
      <c r="OUA158" s="4"/>
      <c r="OUB158" s="4"/>
      <c r="OUC158" s="4"/>
      <c r="OUD158" s="4"/>
      <c r="OUE158" s="4"/>
      <c r="OUF158" s="4"/>
      <c r="OUG158" s="4"/>
      <c r="OUH158" s="4"/>
      <c r="OUI158" s="4"/>
      <c r="OUJ158" s="4"/>
      <c r="OUK158" s="4"/>
      <c r="OUL158" s="4"/>
      <c r="OUM158" s="4"/>
      <c r="OUN158" s="4"/>
      <c r="OUO158" s="4"/>
      <c r="OUP158" s="4"/>
      <c r="OUQ158" s="4"/>
      <c r="OUR158" s="4"/>
      <c r="OUS158" s="4"/>
      <c r="OUT158" s="4"/>
      <c r="OUU158" s="4"/>
      <c r="OUV158" s="4"/>
      <c r="OUW158" s="4"/>
      <c r="OUX158" s="4"/>
      <c r="OUY158" s="4"/>
      <c r="OUZ158" s="4"/>
      <c r="OVA158" s="4"/>
      <c r="OVB158" s="4"/>
      <c r="OVC158" s="4"/>
      <c r="OVD158" s="4"/>
      <c r="OVE158" s="4"/>
      <c r="OVF158" s="4"/>
      <c r="OVG158" s="4"/>
      <c r="OVH158" s="4"/>
      <c r="OVI158" s="4"/>
      <c r="OVJ158" s="4"/>
      <c r="OVK158" s="4"/>
      <c r="OVL158" s="4"/>
      <c r="OVM158" s="4"/>
      <c r="OVN158" s="4"/>
      <c r="OVO158" s="4"/>
      <c r="OVP158" s="4"/>
      <c r="OVQ158" s="4"/>
      <c r="OVR158" s="4"/>
      <c r="OVS158" s="4"/>
      <c r="OVT158" s="4"/>
      <c r="OVU158" s="4"/>
      <c r="OVV158" s="4"/>
      <c r="OVW158" s="4"/>
      <c r="OVX158" s="4"/>
      <c r="OVY158" s="4"/>
      <c r="OVZ158" s="4"/>
      <c r="OWA158" s="4"/>
      <c r="OWB158" s="4"/>
      <c r="OWC158" s="4"/>
      <c r="OWD158" s="4"/>
      <c r="OWE158" s="4"/>
      <c r="OWF158" s="4"/>
      <c r="OWG158" s="4"/>
      <c r="OWH158" s="4"/>
      <c r="OWI158" s="4"/>
      <c r="OWJ158" s="4"/>
      <c r="OWK158" s="4"/>
      <c r="OWL158" s="4"/>
      <c r="OWM158" s="4"/>
      <c r="OWN158" s="4"/>
      <c r="OWO158" s="4"/>
      <c r="OWP158" s="4"/>
      <c r="OWQ158" s="4"/>
      <c r="OWR158" s="4"/>
      <c r="OWS158" s="4"/>
      <c r="OWT158" s="4"/>
      <c r="OWU158" s="4"/>
      <c r="OWV158" s="4"/>
      <c r="OWW158" s="4"/>
      <c r="OWX158" s="4"/>
      <c r="OWY158" s="4"/>
      <c r="OWZ158" s="4"/>
      <c r="OXA158" s="4"/>
      <c r="OXB158" s="4"/>
      <c r="OXC158" s="4"/>
      <c r="OXD158" s="4"/>
      <c r="OXE158" s="4"/>
      <c r="OXF158" s="4"/>
      <c r="OXG158" s="4"/>
      <c r="OXH158" s="4"/>
      <c r="OXI158" s="4"/>
      <c r="OXJ158" s="4"/>
      <c r="OXK158" s="4"/>
      <c r="OXL158" s="4"/>
      <c r="OXM158" s="4"/>
      <c r="OXN158" s="4"/>
      <c r="OXO158" s="4"/>
      <c r="OXP158" s="4"/>
      <c r="OXQ158" s="4"/>
      <c r="OXR158" s="4"/>
      <c r="OXS158" s="4"/>
      <c r="OXT158" s="4"/>
      <c r="OXU158" s="4"/>
      <c r="OXV158" s="4"/>
      <c r="OXW158" s="4"/>
      <c r="OXX158" s="4"/>
      <c r="OXY158" s="4"/>
      <c r="OXZ158" s="4"/>
      <c r="OYA158" s="4"/>
      <c r="OYB158" s="4"/>
      <c r="OYC158" s="4"/>
      <c r="OYD158" s="4"/>
      <c r="OYE158" s="4"/>
      <c r="OYF158" s="4"/>
      <c r="OYG158" s="4"/>
      <c r="OYH158" s="4"/>
      <c r="OYI158" s="4"/>
      <c r="OYJ158" s="4"/>
      <c r="OYK158" s="4"/>
      <c r="OYL158" s="4"/>
      <c r="OYM158" s="4"/>
      <c r="OYN158" s="4"/>
      <c r="OYO158" s="4"/>
      <c r="OYP158" s="4"/>
      <c r="OYQ158" s="4"/>
      <c r="OYR158" s="4"/>
      <c r="OYS158" s="4"/>
      <c r="OYT158" s="4"/>
      <c r="OYU158" s="4"/>
      <c r="OYV158" s="4"/>
      <c r="OYW158" s="4"/>
      <c r="OYX158" s="4"/>
      <c r="OYY158" s="4"/>
      <c r="OYZ158" s="4"/>
      <c r="OZA158" s="4"/>
      <c r="OZB158" s="4"/>
      <c r="OZC158" s="4"/>
      <c r="OZD158" s="4"/>
      <c r="OZE158" s="4"/>
      <c r="OZF158" s="4"/>
      <c r="OZG158" s="4"/>
      <c r="OZH158" s="4"/>
      <c r="OZI158" s="4"/>
      <c r="OZJ158" s="4"/>
      <c r="OZK158" s="4"/>
      <c r="OZL158" s="4"/>
      <c r="OZM158" s="4"/>
      <c r="OZN158" s="4"/>
      <c r="OZO158" s="4"/>
      <c r="OZP158" s="4"/>
      <c r="OZQ158" s="4"/>
      <c r="OZR158" s="4"/>
      <c r="OZS158" s="4"/>
      <c r="OZT158" s="4"/>
      <c r="OZU158" s="4"/>
      <c r="OZV158" s="4"/>
      <c r="OZW158" s="4"/>
      <c r="OZX158" s="4"/>
      <c r="OZY158" s="4"/>
      <c r="OZZ158" s="4"/>
      <c r="PAA158" s="4"/>
      <c r="PAB158" s="4"/>
      <c r="PAC158" s="4"/>
      <c r="PAD158" s="4"/>
      <c r="PAE158" s="4"/>
      <c r="PAF158" s="4"/>
      <c r="PAG158" s="4"/>
      <c r="PAH158" s="4"/>
      <c r="PAI158" s="4"/>
      <c r="PAJ158" s="4"/>
      <c r="PAK158" s="4"/>
      <c r="PAL158" s="4"/>
      <c r="PAM158" s="4"/>
      <c r="PAN158" s="4"/>
      <c r="PAO158" s="4"/>
      <c r="PAP158" s="4"/>
      <c r="PAQ158" s="4"/>
      <c r="PAR158" s="4"/>
      <c r="PAS158" s="4"/>
      <c r="PAT158" s="4"/>
      <c r="PAU158" s="4"/>
      <c r="PAV158" s="4"/>
      <c r="PAW158" s="4"/>
      <c r="PAX158" s="4"/>
      <c r="PAY158" s="4"/>
      <c r="PAZ158" s="4"/>
      <c r="PBA158" s="4"/>
      <c r="PBB158" s="4"/>
      <c r="PBC158" s="4"/>
      <c r="PBD158" s="4"/>
      <c r="PBE158" s="4"/>
      <c r="PBF158" s="4"/>
      <c r="PBG158" s="4"/>
      <c r="PBH158" s="4"/>
      <c r="PBI158" s="4"/>
      <c r="PBJ158" s="4"/>
      <c r="PBK158" s="4"/>
      <c r="PBL158" s="4"/>
      <c r="PBM158" s="4"/>
      <c r="PBN158" s="4"/>
      <c r="PBO158" s="4"/>
      <c r="PBP158" s="4"/>
      <c r="PBQ158" s="4"/>
      <c r="PBR158" s="4"/>
      <c r="PBS158" s="4"/>
      <c r="PBT158" s="4"/>
      <c r="PBU158" s="4"/>
      <c r="PBV158" s="4"/>
      <c r="PBW158" s="4"/>
      <c r="PBX158" s="4"/>
      <c r="PBY158" s="4"/>
      <c r="PBZ158" s="4"/>
      <c r="PCA158" s="4"/>
      <c r="PCB158" s="4"/>
      <c r="PCC158" s="4"/>
      <c r="PCD158" s="4"/>
      <c r="PCE158" s="4"/>
      <c r="PCF158" s="4"/>
      <c r="PCG158" s="4"/>
      <c r="PCH158" s="4"/>
      <c r="PCI158" s="4"/>
      <c r="PCJ158" s="4"/>
      <c r="PCK158" s="4"/>
      <c r="PCL158" s="4"/>
      <c r="PCM158" s="4"/>
      <c r="PCN158" s="4"/>
      <c r="PCO158" s="4"/>
      <c r="PCP158" s="4"/>
      <c r="PCQ158" s="4"/>
      <c r="PCR158" s="4"/>
      <c r="PCS158" s="4"/>
      <c r="PCT158" s="4"/>
      <c r="PCU158" s="4"/>
      <c r="PCV158" s="4"/>
      <c r="PCW158" s="4"/>
      <c r="PCX158" s="4"/>
      <c r="PCY158" s="4"/>
      <c r="PCZ158" s="4"/>
      <c r="PDA158" s="4"/>
      <c r="PDB158" s="4"/>
      <c r="PDC158" s="4"/>
      <c r="PDD158" s="4"/>
      <c r="PDE158" s="4"/>
      <c r="PDF158" s="4"/>
      <c r="PDG158" s="4"/>
      <c r="PDH158" s="4"/>
      <c r="PDI158" s="4"/>
      <c r="PDJ158" s="4"/>
      <c r="PDK158" s="4"/>
      <c r="PDL158" s="4"/>
      <c r="PDM158" s="4"/>
      <c r="PDN158" s="4"/>
      <c r="PDO158" s="4"/>
      <c r="PDP158" s="4"/>
      <c r="PDQ158" s="4"/>
      <c r="PDR158" s="4"/>
      <c r="PDS158" s="4"/>
      <c r="PDT158" s="4"/>
      <c r="PDU158" s="4"/>
      <c r="PDV158" s="4"/>
      <c r="PDW158" s="4"/>
      <c r="PDX158" s="4"/>
      <c r="PDY158" s="4"/>
      <c r="PDZ158" s="4"/>
      <c r="PEA158" s="4"/>
      <c r="PEB158" s="4"/>
      <c r="PEC158" s="4"/>
      <c r="PED158" s="4"/>
      <c r="PEE158" s="4"/>
      <c r="PEF158" s="4"/>
      <c r="PEG158" s="4"/>
      <c r="PEH158" s="4"/>
      <c r="PEI158" s="4"/>
      <c r="PEJ158" s="4"/>
      <c r="PEK158" s="4"/>
      <c r="PEL158" s="4"/>
      <c r="PEM158" s="4"/>
      <c r="PEN158" s="4"/>
      <c r="PEO158" s="4"/>
      <c r="PEP158" s="4"/>
      <c r="PEQ158" s="4"/>
      <c r="PER158" s="4"/>
      <c r="PES158" s="4"/>
      <c r="PET158" s="4"/>
      <c r="PEU158" s="4"/>
      <c r="PEV158" s="4"/>
      <c r="PEW158" s="4"/>
      <c r="PEX158" s="4"/>
      <c r="PEY158" s="4"/>
      <c r="PEZ158" s="4"/>
      <c r="PFA158" s="4"/>
      <c r="PFB158" s="4"/>
      <c r="PFC158" s="4"/>
      <c r="PFD158" s="4"/>
      <c r="PFE158" s="4"/>
      <c r="PFF158" s="4"/>
      <c r="PFG158" s="4"/>
      <c r="PFH158" s="4"/>
      <c r="PFI158" s="4"/>
      <c r="PFJ158" s="4"/>
      <c r="PFK158" s="4"/>
      <c r="PFL158" s="4"/>
      <c r="PFM158" s="4"/>
      <c r="PFN158" s="4"/>
      <c r="PFO158" s="4"/>
      <c r="PFP158" s="4"/>
      <c r="PFQ158" s="4"/>
      <c r="PFR158" s="4"/>
      <c r="PFS158" s="4"/>
      <c r="PFT158" s="4"/>
      <c r="PFU158" s="4"/>
      <c r="PFV158" s="4"/>
      <c r="PFW158" s="4"/>
      <c r="PFX158" s="4"/>
      <c r="PFY158" s="4"/>
      <c r="PFZ158" s="4"/>
      <c r="PGA158" s="4"/>
      <c r="PGB158" s="4"/>
      <c r="PGC158" s="4"/>
      <c r="PGD158" s="4"/>
      <c r="PGE158" s="4"/>
      <c r="PGF158" s="4"/>
      <c r="PGG158" s="4"/>
      <c r="PGH158" s="4"/>
      <c r="PGI158" s="4"/>
      <c r="PGJ158" s="4"/>
      <c r="PGK158" s="4"/>
      <c r="PGL158" s="4"/>
      <c r="PGM158" s="4"/>
      <c r="PGN158" s="4"/>
      <c r="PGO158" s="4"/>
      <c r="PGP158" s="4"/>
      <c r="PGQ158" s="4"/>
      <c r="PGR158" s="4"/>
      <c r="PGS158" s="4"/>
      <c r="PGT158" s="4"/>
      <c r="PGU158" s="4"/>
      <c r="PGV158" s="4"/>
      <c r="PGW158" s="4"/>
      <c r="PGX158" s="4"/>
      <c r="PGY158" s="4"/>
      <c r="PGZ158" s="4"/>
      <c r="PHA158" s="4"/>
      <c r="PHB158" s="4"/>
      <c r="PHC158" s="4"/>
      <c r="PHD158" s="4"/>
      <c r="PHE158" s="4"/>
      <c r="PHF158" s="4"/>
      <c r="PHG158" s="4"/>
      <c r="PHH158" s="4"/>
      <c r="PHI158" s="4"/>
      <c r="PHJ158" s="4"/>
      <c r="PHK158" s="4"/>
      <c r="PHL158" s="4"/>
      <c r="PHM158" s="4"/>
      <c r="PHN158" s="4"/>
      <c r="PHO158" s="4"/>
      <c r="PHP158" s="4"/>
      <c r="PHQ158" s="4"/>
      <c r="PHR158" s="4"/>
      <c r="PHS158" s="4"/>
      <c r="PHT158" s="4"/>
      <c r="PHU158" s="4"/>
      <c r="PHV158" s="4"/>
      <c r="PHW158" s="4"/>
      <c r="PHX158" s="4"/>
      <c r="PHY158" s="4"/>
      <c r="PHZ158" s="4"/>
      <c r="PIA158" s="4"/>
      <c r="PIB158" s="4"/>
      <c r="PIC158" s="4"/>
      <c r="PID158" s="4"/>
      <c r="PIE158" s="4"/>
      <c r="PIF158" s="4"/>
      <c r="PIG158" s="4"/>
      <c r="PIH158" s="4"/>
      <c r="PII158" s="4"/>
      <c r="PIJ158" s="4"/>
      <c r="PIK158" s="4"/>
      <c r="PIL158" s="4"/>
      <c r="PIM158" s="4"/>
      <c r="PIN158" s="4"/>
      <c r="PIO158" s="4"/>
      <c r="PIP158" s="4"/>
      <c r="PIQ158" s="4"/>
      <c r="PIR158" s="4"/>
      <c r="PIS158" s="4"/>
      <c r="PIT158" s="4"/>
      <c r="PIU158" s="4"/>
      <c r="PIV158" s="4"/>
      <c r="PIW158" s="4"/>
      <c r="PIX158" s="4"/>
      <c r="PIY158" s="4"/>
      <c r="PIZ158" s="4"/>
      <c r="PJA158" s="4"/>
      <c r="PJB158" s="4"/>
      <c r="PJC158" s="4"/>
      <c r="PJD158" s="4"/>
      <c r="PJE158" s="4"/>
      <c r="PJF158" s="4"/>
      <c r="PJG158" s="4"/>
      <c r="PJH158" s="4"/>
      <c r="PJI158" s="4"/>
      <c r="PJJ158" s="4"/>
      <c r="PJK158" s="4"/>
      <c r="PJL158" s="4"/>
      <c r="PJM158" s="4"/>
      <c r="PJN158" s="4"/>
      <c r="PJO158" s="4"/>
      <c r="PJP158" s="4"/>
      <c r="PJQ158" s="4"/>
      <c r="PJR158" s="4"/>
      <c r="PJS158" s="4"/>
      <c r="PJT158" s="4"/>
      <c r="PJU158" s="4"/>
      <c r="PJV158" s="4"/>
      <c r="PJW158" s="4"/>
      <c r="PJX158" s="4"/>
      <c r="PJY158" s="4"/>
      <c r="PJZ158" s="4"/>
      <c r="PKA158" s="4"/>
      <c r="PKB158" s="4"/>
      <c r="PKC158" s="4"/>
      <c r="PKD158" s="4"/>
      <c r="PKE158" s="4"/>
      <c r="PKF158" s="4"/>
      <c r="PKG158" s="4"/>
      <c r="PKH158" s="4"/>
      <c r="PKI158" s="4"/>
      <c r="PKJ158" s="4"/>
      <c r="PKK158" s="4"/>
      <c r="PKL158" s="4"/>
      <c r="PKM158" s="4"/>
      <c r="PKN158" s="4"/>
      <c r="PKO158" s="4"/>
      <c r="PKP158" s="4"/>
      <c r="PKQ158" s="4"/>
      <c r="PKR158" s="4"/>
      <c r="PKS158" s="4"/>
      <c r="PKT158" s="4"/>
      <c r="PKU158" s="4"/>
      <c r="PKV158" s="4"/>
      <c r="PKW158" s="4"/>
      <c r="PKX158" s="4"/>
      <c r="PKY158" s="4"/>
      <c r="PKZ158" s="4"/>
      <c r="PLA158" s="4"/>
      <c r="PLB158" s="4"/>
      <c r="PLC158" s="4"/>
      <c r="PLD158" s="4"/>
      <c r="PLE158" s="4"/>
      <c r="PLF158" s="4"/>
      <c r="PLG158" s="4"/>
      <c r="PLH158" s="4"/>
      <c r="PLI158" s="4"/>
      <c r="PLJ158" s="4"/>
      <c r="PLK158" s="4"/>
      <c r="PLL158" s="4"/>
      <c r="PLM158" s="4"/>
      <c r="PLN158" s="4"/>
      <c r="PLO158" s="4"/>
      <c r="PLP158" s="4"/>
      <c r="PLQ158" s="4"/>
      <c r="PLR158" s="4"/>
      <c r="PLS158" s="4"/>
      <c r="PLT158" s="4"/>
      <c r="PLU158" s="4"/>
      <c r="PLV158" s="4"/>
      <c r="PLW158" s="4"/>
      <c r="PLX158" s="4"/>
      <c r="PLY158" s="4"/>
      <c r="PLZ158" s="4"/>
      <c r="PMA158" s="4"/>
      <c r="PMB158" s="4"/>
      <c r="PMC158" s="4"/>
      <c r="PMD158" s="4"/>
      <c r="PME158" s="4"/>
      <c r="PMF158" s="4"/>
      <c r="PMG158" s="4"/>
      <c r="PMH158" s="4"/>
      <c r="PMI158" s="4"/>
      <c r="PMJ158" s="4"/>
      <c r="PMK158" s="4"/>
      <c r="PML158" s="4"/>
      <c r="PMM158" s="4"/>
      <c r="PMN158" s="4"/>
      <c r="PMO158" s="4"/>
      <c r="PMP158" s="4"/>
      <c r="PMQ158" s="4"/>
      <c r="PMR158" s="4"/>
      <c r="PMS158" s="4"/>
      <c r="PMT158" s="4"/>
      <c r="PMU158" s="4"/>
      <c r="PMV158" s="4"/>
      <c r="PMW158" s="4"/>
      <c r="PMX158" s="4"/>
      <c r="PMY158" s="4"/>
      <c r="PMZ158" s="4"/>
      <c r="PNA158" s="4"/>
      <c r="PNB158" s="4"/>
      <c r="PNC158" s="4"/>
      <c r="PND158" s="4"/>
      <c r="PNE158" s="4"/>
      <c r="PNF158" s="4"/>
      <c r="PNG158" s="4"/>
      <c r="PNH158" s="4"/>
      <c r="PNI158" s="4"/>
      <c r="PNJ158" s="4"/>
      <c r="PNK158" s="4"/>
      <c r="PNL158" s="4"/>
      <c r="PNM158" s="4"/>
      <c r="PNN158" s="4"/>
      <c r="PNO158" s="4"/>
      <c r="PNP158" s="4"/>
      <c r="PNQ158" s="4"/>
      <c r="PNR158" s="4"/>
      <c r="PNS158" s="4"/>
      <c r="PNT158" s="4"/>
      <c r="PNU158" s="4"/>
      <c r="PNV158" s="4"/>
      <c r="PNW158" s="4"/>
      <c r="PNX158" s="4"/>
      <c r="PNY158" s="4"/>
      <c r="PNZ158" s="4"/>
      <c r="POA158" s="4"/>
      <c r="POB158" s="4"/>
      <c r="POC158" s="4"/>
      <c r="POD158" s="4"/>
      <c r="POE158" s="4"/>
      <c r="POF158" s="4"/>
      <c r="POG158" s="4"/>
      <c r="POH158" s="4"/>
      <c r="POI158" s="4"/>
      <c r="POJ158" s="4"/>
      <c r="POK158" s="4"/>
      <c r="POL158" s="4"/>
      <c r="POM158" s="4"/>
      <c r="PON158" s="4"/>
      <c r="POO158" s="4"/>
      <c r="POP158" s="4"/>
      <c r="POQ158" s="4"/>
      <c r="POR158" s="4"/>
      <c r="POS158" s="4"/>
      <c r="POT158" s="4"/>
      <c r="POU158" s="4"/>
      <c r="POV158" s="4"/>
      <c r="POW158" s="4"/>
      <c r="POX158" s="4"/>
      <c r="POY158" s="4"/>
      <c r="POZ158" s="4"/>
      <c r="PPA158" s="4"/>
      <c r="PPB158" s="4"/>
      <c r="PPC158" s="4"/>
      <c r="PPD158" s="4"/>
      <c r="PPE158" s="4"/>
      <c r="PPF158" s="4"/>
      <c r="PPG158" s="4"/>
      <c r="PPH158" s="4"/>
      <c r="PPI158" s="4"/>
      <c r="PPJ158" s="4"/>
      <c r="PPK158" s="4"/>
      <c r="PPL158" s="4"/>
      <c r="PPM158" s="4"/>
      <c r="PPN158" s="4"/>
      <c r="PPO158" s="4"/>
      <c r="PPP158" s="4"/>
      <c r="PPQ158" s="4"/>
      <c r="PPR158" s="4"/>
      <c r="PPS158" s="4"/>
      <c r="PPT158" s="4"/>
      <c r="PPU158" s="4"/>
      <c r="PPV158" s="4"/>
      <c r="PPW158" s="4"/>
      <c r="PPX158" s="4"/>
      <c r="PPY158" s="4"/>
      <c r="PPZ158" s="4"/>
      <c r="PQA158" s="4"/>
      <c r="PQB158" s="4"/>
      <c r="PQC158" s="4"/>
      <c r="PQD158" s="4"/>
      <c r="PQE158" s="4"/>
      <c r="PQF158" s="4"/>
      <c r="PQG158" s="4"/>
      <c r="PQH158" s="4"/>
      <c r="PQI158" s="4"/>
      <c r="PQJ158" s="4"/>
      <c r="PQK158" s="4"/>
      <c r="PQL158" s="4"/>
      <c r="PQM158" s="4"/>
      <c r="PQN158" s="4"/>
      <c r="PQO158" s="4"/>
      <c r="PQP158" s="4"/>
      <c r="PQQ158" s="4"/>
      <c r="PQR158" s="4"/>
      <c r="PQS158" s="4"/>
      <c r="PQT158" s="4"/>
      <c r="PQU158" s="4"/>
      <c r="PQV158" s="4"/>
      <c r="PQW158" s="4"/>
      <c r="PQX158" s="4"/>
      <c r="PQY158" s="4"/>
      <c r="PQZ158" s="4"/>
      <c r="PRA158" s="4"/>
      <c r="PRB158" s="4"/>
      <c r="PRC158" s="4"/>
      <c r="PRD158" s="4"/>
      <c r="PRE158" s="4"/>
      <c r="PRF158" s="4"/>
      <c r="PRG158" s="4"/>
      <c r="PRH158" s="4"/>
      <c r="PRI158" s="4"/>
      <c r="PRJ158" s="4"/>
      <c r="PRK158" s="4"/>
      <c r="PRL158" s="4"/>
      <c r="PRM158" s="4"/>
      <c r="PRN158" s="4"/>
      <c r="PRO158" s="4"/>
      <c r="PRP158" s="4"/>
      <c r="PRQ158" s="4"/>
      <c r="PRR158" s="4"/>
      <c r="PRS158" s="4"/>
      <c r="PRT158" s="4"/>
      <c r="PRU158" s="4"/>
      <c r="PRV158" s="4"/>
      <c r="PRW158" s="4"/>
      <c r="PRX158" s="4"/>
      <c r="PRY158" s="4"/>
      <c r="PRZ158" s="4"/>
      <c r="PSA158" s="4"/>
      <c r="PSB158" s="4"/>
      <c r="PSC158" s="4"/>
      <c r="PSD158" s="4"/>
      <c r="PSE158" s="4"/>
      <c r="PSF158" s="4"/>
      <c r="PSG158" s="4"/>
      <c r="PSH158" s="4"/>
      <c r="PSI158" s="4"/>
      <c r="PSJ158" s="4"/>
      <c r="PSK158" s="4"/>
      <c r="PSL158" s="4"/>
      <c r="PSM158" s="4"/>
      <c r="PSN158" s="4"/>
      <c r="PSO158" s="4"/>
      <c r="PSP158" s="4"/>
      <c r="PSQ158" s="4"/>
      <c r="PSR158" s="4"/>
      <c r="PSS158" s="4"/>
      <c r="PST158" s="4"/>
      <c r="PSU158" s="4"/>
      <c r="PSV158" s="4"/>
      <c r="PSW158" s="4"/>
      <c r="PSX158" s="4"/>
      <c r="PSY158" s="4"/>
      <c r="PSZ158" s="4"/>
      <c r="PTA158" s="4"/>
      <c r="PTB158" s="4"/>
      <c r="PTC158" s="4"/>
      <c r="PTD158" s="4"/>
      <c r="PTE158" s="4"/>
      <c r="PTF158" s="4"/>
      <c r="PTG158" s="4"/>
      <c r="PTH158" s="4"/>
      <c r="PTI158" s="4"/>
      <c r="PTJ158" s="4"/>
      <c r="PTK158" s="4"/>
      <c r="PTL158" s="4"/>
      <c r="PTM158" s="4"/>
      <c r="PTN158" s="4"/>
      <c r="PTO158" s="4"/>
      <c r="PTP158" s="4"/>
      <c r="PTQ158" s="4"/>
      <c r="PTR158" s="4"/>
      <c r="PTS158" s="4"/>
      <c r="PTT158" s="4"/>
      <c r="PTU158" s="4"/>
      <c r="PTV158" s="4"/>
      <c r="PTW158" s="4"/>
      <c r="PTX158" s="4"/>
      <c r="PTY158" s="4"/>
      <c r="PTZ158" s="4"/>
      <c r="PUA158" s="4"/>
      <c r="PUB158" s="4"/>
      <c r="PUC158" s="4"/>
      <c r="PUD158" s="4"/>
      <c r="PUE158" s="4"/>
      <c r="PUF158" s="4"/>
      <c r="PUG158" s="4"/>
      <c r="PUH158" s="4"/>
      <c r="PUI158" s="4"/>
      <c r="PUJ158" s="4"/>
      <c r="PUK158" s="4"/>
      <c r="PUL158" s="4"/>
      <c r="PUM158" s="4"/>
      <c r="PUN158" s="4"/>
      <c r="PUO158" s="4"/>
      <c r="PUP158" s="4"/>
      <c r="PUQ158" s="4"/>
      <c r="PUR158" s="4"/>
      <c r="PUS158" s="4"/>
      <c r="PUT158" s="4"/>
      <c r="PUU158" s="4"/>
      <c r="PUV158" s="4"/>
      <c r="PUW158" s="4"/>
      <c r="PUX158" s="4"/>
      <c r="PUY158" s="4"/>
      <c r="PUZ158" s="4"/>
      <c r="PVA158" s="4"/>
      <c r="PVB158" s="4"/>
      <c r="PVC158" s="4"/>
      <c r="PVD158" s="4"/>
      <c r="PVE158" s="4"/>
      <c r="PVF158" s="4"/>
      <c r="PVG158" s="4"/>
      <c r="PVH158" s="4"/>
      <c r="PVI158" s="4"/>
      <c r="PVJ158" s="4"/>
      <c r="PVK158" s="4"/>
      <c r="PVL158" s="4"/>
      <c r="PVM158" s="4"/>
      <c r="PVN158" s="4"/>
      <c r="PVO158" s="4"/>
      <c r="PVP158" s="4"/>
      <c r="PVQ158" s="4"/>
      <c r="PVR158" s="4"/>
      <c r="PVS158" s="4"/>
      <c r="PVT158" s="4"/>
      <c r="PVU158" s="4"/>
      <c r="PVV158" s="4"/>
      <c r="PVW158" s="4"/>
      <c r="PVX158" s="4"/>
      <c r="PVY158" s="4"/>
      <c r="PVZ158" s="4"/>
      <c r="PWA158" s="4"/>
      <c r="PWB158" s="4"/>
      <c r="PWC158" s="4"/>
      <c r="PWD158" s="4"/>
      <c r="PWE158" s="4"/>
      <c r="PWF158" s="4"/>
      <c r="PWG158" s="4"/>
      <c r="PWH158" s="4"/>
      <c r="PWI158" s="4"/>
      <c r="PWJ158" s="4"/>
      <c r="PWK158" s="4"/>
      <c r="PWL158" s="4"/>
      <c r="PWM158" s="4"/>
      <c r="PWN158" s="4"/>
      <c r="PWO158" s="4"/>
      <c r="PWP158" s="4"/>
      <c r="PWQ158" s="4"/>
      <c r="PWR158" s="4"/>
      <c r="PWS158" s="4"/>
      <c r="PWT158" s="4"/>
      <c r="PWU158" s="4"/>
      <c r="PWV158" s="4"/>
      <c r="PWW158" s="4"/>
      <c r="PWX158" s="4"/>
      <c r="PWY158" s="4"/>
      <c r="PWZ158" s="4"/>
      <c r="PXA158" s="4"/>
      <c r="PXB158" s="4"/>
      <c r="PXC158" s="4"/>
      <c r="PXD158" s="4"/>
      <c r="PXE158" s="4"/>
      <c r="PXF158" s="4"/>
      <c r="PXG158" s="4"/>
      <c r="PXH158" s="4"/>
      <c r="PXI158" s="4"/>
      <c r="PXJ158" s="4"/>
      <c r="PXK158" s="4"/>
      <c r="PXL158" s="4"/>
      <c r="PXM158" s="4"/>
      <c r="PXN158" s="4"/>
      <c r="PXO158" s="4"/>
      <c r="PXP158" s="4"/>
      <c r="PXQ158" s="4"/>
      <c r="PXR158" s="4"/>
      <c r="PXS158" s="4"/>
      <c r="PXT158" s="4"/>
      <c r="PXU158" s="4"/>
      <c r="PXV158" s="4"/>
      <c r="PXW158" s="4"/>
      <c r="PXX158" s="4"/>
      <c r="PXY158" s="4"/>
      <c r="PXZ158" s="4"/>
      <c r="PYA158" s="4"/>
      <c r="PYB158" s="4"/>
      <c r="PYC158" s="4"/>
      <c r="PYD158" s="4"/>
      <c r="PYE158" s="4"/>
      <c r="PYF158" s="4"/>
      <c r="PYG158" s="4"/>
      <c r="PYH158" s="4"/>
      <c r="PYI158" s="4"/>
      <c r="PYJ158" s="4"/>
      <c r="PYK158" s="4"/>
      <c r="PYL158" s="4"/>
      <c r="PYM158" s="4"/>
      <c r="PYN158" s="4"/>
      <c r="PYO158" s="4"/>
      <c r="PYP158" s="4"/>
      <c r="PYQ158" s="4"/>
      <c r="PYR158" s="4"/>
      <c r="PYS158" s="4"/>
      <c r="PYT158" s="4"/>
      <c r="PYU158" s="4"/>
      <c r="PYV158" s="4"/>
      <c r="PYW158" s="4"/>
      <c r="PYX158" s="4"/>
      <c r="PYY158" s="4"/>
      <c r="PYZ158" s="4"/>
      <c r="PZA158" s="4"/>
      <c r="PZB158" s="4"/>
      <c r="PZC158" s="4"/>
      <c r="PZD158" s="4"/>
      <c r="PZE158" s="4"/>
      <c r="PZF158" s="4"/>
      <c r="PZG158" s="4"/>
      <c r="PZH158" s="4"/>
      <c r="PZI158" s="4"/>
      <c r="PZJ158" s="4"/>
      <c r="PZK158" s="4"/>
      <c r="PZL158" s="4"/>
      <c r="PZM158" s="4"/>
      <c r="PZN158" s="4"/>
      <c r="PZO158" s="4"/>
      <c r="PZP158" s="4"/>
      <c r="PZQ158" s="4"/>
      <c r="PZR158" s="4"/>
      <c r="PZS158" s="4"/>
      <c r="PZT158" s="4"/>
      <c r="PZU158" s="4"/>
      <c r="PZV158" s="4"/>
      <c r="PZW158" s="4"/>
      <c r="PZX158" s="4"/>
      <c r="PZY158" s="4"/>
      <c r="PZZ158" s="4"/>
      <c r="QAA158" s="4"/>
      <c r="QAB158" s="4"/>
      <c r="QAC158" s="4"/>
      <c r="QAD158" s="4"/>
      <c r="QAE158" s="4"/>
      <c r="QAF158" s="4"/>
      <c r="QAG158" s="4"/>
      <c r="QAH158" s="4"/>
      <c r="QAI158" s="4"/>
      <c r="QAJ158" s="4"/>
      <c r="QAK158" s="4"/>
      <c r="QAL158" s="4"/>
      <c r="QAM158" s="4"/>
      <c r="QAN158" s="4"/>
      <c r="QAO158" s="4"/>
      <c r="QAP158" s="4"/>
      <c r="QAQ158" s="4"/>
      <c r="QAR158" s="4"/>
      <c r="QAS158" s="4"/>
      <c r="QAT158" s="4"/>
      <c r="QAU158" s="4"/>
      <c r="QAV158" s="4"/>
      <c r="QAW158" s="4"/>
      <c r="QAX158" s="4"/>
      <c r="QAY158" s="4"/>
      <c r="QAZ158" s="4"/>
      <c r="QBA158" s="4"/>
      <c r="QBB158" s="4"/>
      <c r="QBC158" s="4"/>
      <c r="QBD158" s="4"/>
      <c r="QBE158" s="4"/>
      <c r="QBF158" s="4"/>
      <c r="QBG158" s="4"/>
      <c r="QBH158" s="4"/>
      <c r="QBI158" s="4"/>
      <c r="QBJ158" s="4"/>
      <c r="QBK158" s="4"/>
      <c r="QBL158" s="4"/>
      <c r="QBM158" s="4"/>
      <c r="QBN158" s="4"/>
      <c r="QBO158" s="4"/>
      <c r="QBP158" s="4"/>
      <c r="QBQ158" s="4"/>
      <c r="QBR158" s="4"/>
      <c r="QBS158" s="4"/>
      <c r="QBT158" s="4"/>
      <c r="QBU158" s="4"/>
      <c r="QBV158" s="4"/>
      <c r="QBW158" s="4"/>
      <c r="QBX158" s="4"/>
      <c r="QBY158" s="4"/>
      <c r="QBZ158" s="4"/>
      <c r="QCA158" s="4"/>
      <c r="QCB158" s="4"/>
      <c r="QCC158" s="4"/>
      <c r="QCD158" s="4"/>
      <c r="QCE158" s="4"/>
      <c r="QCF158" s="4"/>
      <c r="QCG158" s="4"/>
      <c r="QCH158" s="4"/>
      <c r="QCI158" s="4"/>
      <c r="QCJ158" s="4"/>
      <c r="QCK158" s="4"/>
      <c r="QCL158" s="4"/>
      <c r="QCM158" s="4"/>
      <c r="QCN158" s="4"/>
      <c r="QCO158" s="4"/>
      <c r="QCP158" s="4"/>
      <c r="QCQ158" s="4"/>
      <c r="QCR158" s="4"/>
      <c r="QCS158" s="4"/>
      <c r="QCT158" s="4"/>
      <c r="QCU158" s="4"/>
      <c r="QCV158" s="4"/>
      <c r="QCW158" s="4"/>
      <c r="QCX158" s="4"/>
      <c r="QCY158" s="4"/>
      <c r="QCZ158" s="4"/>
      <c r="QDA158" s="4"/>
      <c r="QDB158" s="4"/>
      <c r="QDC158" s="4"/>
      <c r="QDD158" s="4"/>
      <c r="QDE158" s="4"/>
      <c r="QDF158" s="4"/>
      <c r="QDG158" s="4"/>
      <c r="QDH158" s="4"/>
      <c r="QDI158" s="4"/>
      <c r="QDJ158" s="4"/>
      <c r="QDK158" s="4"/>
      <c r="QDL158" s="4"/>
      <c r="QDM158" s="4"/>
      <c r="QDN158" s="4"/>
      <c r="QDO158" s="4"/>
      <c r="QDP158" s="4"/>
      <c r="QDQ158" s="4"/>
      <c r="QDR158" s="4"/>
      <c r="QDS158" s="4"/>
      <c r="QDT158" s="4"/>
      <c r="QDU158" s="4"/>
      <c r="QDV158" s="4"/>
      <c r="QDW158" s="4"/>
      <c r="QDX158" s="4"/>
      <c r="QDY158" s="4"/>
      <c r="QDZ158" s="4"/>
      <c r="QEA158" s="4"/>
      <c r="QEB158" s="4"/>
      <c r="QEC158" s="4"/>
      <c r="QED158" s="4"/>
      <c r="QEE158" s="4"/>
      <c r="QEF158" s="4"/>
      <c r="QEG158" s="4"/>
      <c r="QEH158" s="4"/>
      <c r="QEI158" s="4"/>
      <c r="QEJ158" s="4"/>
      <c r="QEK158" s="4"/>
      <c r="QEL158" s="4"/>
      <c r="QEM158" s="4"/>
      <c r="QEN158" s="4"/>
      <c r="QEO158" s="4"/>
      <c r="QEP158" s="4"/>
      <c r="QEQ158" s="4"/>
      <c r="QER158" s="4"/>
      <c r="QES158" s="4"/>
      <c r="QET158" s="4"/>
      <c r="QEU158" s="4"/>
      <c r="QEV158" s="4"/>
      <c r="QEW158" s="4"/>
      <c r="QEX158" s="4"/>
      <c r="QEY158" s="4"/>
      <c r="QEZ158" s="4"/>
      <c r="QFA158" s="4"/>
      <c r="QFB158" s="4"/>
      <c r="QFC158" s="4"/>
      <c r="QFD158" s="4"/>
      <c r="QFE158" s="4"/>
      <c r="QFF158" s="4"/>
      <c r="QFG158" s="4"/>
      <c r="QFH158" s="4"/>
      <c r="QFI158" s="4"/>
      <c r="QFJ158" s="4"/>
      <c r="QFK158" s="4"/>
      <c r="QFL158" s="4"/>
      <c r="QFM158" s="4"/>
      <c r="QFN158" s="4"/>
      <c r="QFO158" s="4"/>
      <c r="QFP158" s="4"/>
      <c r="QFQ158" s="4"/>
      <c r="QFR158" s="4"/>
      <c r="QFS158" s="4"/>
      <c r="QFT158" s="4"/>
      <c r="QFU158" s="4"/>
      <c r="QFV158" s="4"/>
      <c r="QFW158" s="4"/>
      <c r="QFX158" s="4"/>
      <c r="QFY158" s="4"/>
      <c r="QFZ158" s="4"/>
      <c r="QGA158" s="4"/>
      <c r="QGB158" s="4"/>
      <c r="QGC158" s="4"/>
      <c r="QGD158" s="4"/>
      <c r="QGE158" s="4"/>
      <c r="QGF158" s="4"/>
      <c r="QGG158" s="4"/>
      <c r="QGH158" s="4"/>
      <c r="QGI158" s="4"/>
      <c r="QGJ158" s="4"/>
      <c r="QGK158" s="4"/>
      <c r="QGL158" s="4"/>
      <c r="QGM158" s="4"/>
      <c r="QGN158" s="4"/>
      <c r="QGO158" s="4"/>
      <c r="QGP158" s="4"/>
      <c r="QGQ158" s="4"/>
      <c r="QGR158" s="4"/>
      <c r="QGS158" s="4"/>
      <c r="QGT158" s="4"/>
      <c r="QGU158" s="4"/>
      <c r="QGV158" s="4"/>
      <c r="QGW158" s="4"/>
      <c r="QGX158" s="4"/>
      <c r="QGY158" s="4"/>
      <c r="QGZ158" s="4"/>
      <c r="QHA158" s="4"/>
      <c r="QHB158" s="4"/>
      <c r="QHC158" s="4"/>
      <c r="QHD158" s="4"/>
      <c r="QHE158" s="4"/>
      <c r="QHF158" s="4"/>
      <c r="QHG158" s="4"/>
      <c r="QHH158" s="4"/>
      <c r="QHI158" s="4"/>
      <c r="QHJ158" s="4"/>
      <c r="QHK158" s="4"/>
      <c r="QHL158" s="4"/>
      <c r="QHM158" s="4"/>
      <c r="QHN158" s="4"/>
      <c r="QHO158" s="4"/>
      <c r="QHP158" s="4"/>
      <c r="QHQ158" s="4"/>
      <c r="QHR158" s="4"/>
      <c r="QHS158" s="4"/>
      <c r="QHT158" s="4"/>
      <c r="QHU158" s="4"/>
      <c r="QHV158" s="4"/>
      <c r="QHW158" s="4"/>
      <c r="QHX158" s="4"/>
      <c r="QHY158" s="4"/>
      <c r="QHZ158" s="4"/>
      <c r="QIA158" s="4"/>
      <c r="QIB158" s="4"/>
      <c r="QIC158" s="4"/>
      <c r="QID158" s="4"/>
      <c r="QIE158" s="4"/>
      <c r="QIF158" s="4"/>
      <c r="QIG158" s="4"/>
      <c r="QIH158" s="4"/>
      <c r="QII158" s="4"/>
      <c r="QIJ158" s="4"/>
      <c r="QIK158" s="4"/>
      <c r="QIL158" s="4"/>
      <c r="QIM158" s="4"/>
      <c r="QIN158" s="4"/>
      <c r="QIO158" s="4"/>
      <c r="QIP158" s="4"/>
      <c r="QIQ158" s="4"/>
      <c r="QIR158" s="4"/>
      <c r="QIS158" s="4"/>
      <c r="QIT158" s="4"/>
      <c r="QIU158" s="4"/>
      <c r="QIV158" s="4"/>
      <c r="QIW158" s="4"/>
      <c r="QIX158" s="4"/>
      <c r="QIY158" s="4"/>
      <c r="QIZ158" s="4"/>
      <c r="QJA158" s="4"/>
      <c r="QJB158" s="4"/>
      <c r="QJC158" s="4"/>
      <c r="QJD158" s="4"/>
      <c r="QJE158" s="4"/>
      <c r="QJF158" s="4"/>
      <c r="QJG158" s="4"/>
      <c r="QJH158" s="4"/>
      <c r="QJI158" s="4"/>
      <c r="QJJ158" s="4"/>
      <c r="QJK158" s="4"/>
      <c r="QJL158" s="4"/>
      <c r="QJM158" s="4"/>
      <c r="QJN158" s="4"/>
      <c r="QJO158" s="4"/>
      <c r="QJP158" s="4"/>
      <c r="QJQ158" s="4"/>
      <c r="QJR158" s="4"/>
      <c r="QJS158" s="4"/>
      <c r="QJT158" s="4"/>
      <c r="QJU158" s="4"/>
      <c r="QJV158" s="4"/>
      <c r="QJW158" s="4"/>
      <c r="QJX158" s="4"/>
      <c r="QJY158" s="4"/>
      <c r="QJZ158" s="4"/>
      <c r="QKA158" s="4"/>
      <c r="QKB158" s="4"/>
      <c r="QKC158" s="4"/>
      <c r="QKD158" s="4"/>
      <c r="QKE158" s="4"/>
      <c r="QKF158" s="4"/>
      <c r="QKG158" s="4"/>
      <c r="QKH158" s="4"/>
      <c r="QKI158" s="4"/>
      <c r="QKJ158" s="4"/>
      <c r="QKK158" s="4"/>
      <c r="QKL158" s="4"/>
      <c r="QKM158" s="4"/>
      <c r="QKN158" s="4"/>
      <c r="QKO158" s="4"/>
      <c r="QKP158" s="4"/>
      <c r="QKQ158" s="4"/>
      <c r="QKR158" s="4"/>
      <c r="QKS158" s="4"/>
      <c r="QKT158" s="4"/>
      <c r="QKU158" s="4"/>
      <c r="QKV158" s="4"/>
      <c r="QKW158" s="4"/>
      <c r="QKX158" s="4"/>
      <c r="QKY158" s="4"/>
      <c r="QKZ158" s="4"/>
      <c r="QLA158" s="4"/>
      <c r="QLB158" s="4"/>
      <c r="QLC158" s="4"/>
      <c r="QLD158" s="4"/>
      <c r="QLE158" s="4"/>
      <c r="QLF158" s="4"/>
      <c r="QLG158" s="4"/>
      <c r="QLH158" s="4"/>
      <c r="QLI158" s="4"/>
      <c r="QLJ158" s="4"/>
      <c r="QLK158" s="4"/>
      <c r="QLL158" s="4"/>
      <c r="QLM158" s="4"/>
      <c r="QLN158" s="4"/>
      <c r="QLO158" s="4"/>
      <c r="QLP158" s="4"/>
      <c r="QLQ158" s="4"/>
      <c r="QLR158" s="4"/>
      <c r="QLS158" s="4"/>
      <c r="QLT158" s="4"/>
      <c r="QLU158" s="4"/>
      <c r="QLV158" s="4"/>
      <c r="QLW158" s="4"/>
      <c r="QLX158" s="4"/>
      <c r="QLY158" s="4"/>
      <c r="QLZ158" s="4"/>
      <c r="QMA158" s="4"/>
      <c r="QMB158" s="4"/>
      <c r="QMC158" s="4"/>
      <c r="QMD158" s="4"/>
      <c r="QME158" s="4"/>
      <c r="QMF158" s="4"/>
      <c r="QMG158" s="4"/>
      <c r="QMH158" s="4"/>
      <c r="QMI158" s="4"/>
      <c r="QMJ158" s="4"/>
      <c r="QMK158" s="4"/>
      <c r="QML158" s="4"/>
      <c r="QMM158" s="4"/>
      <c r="QMN158" s="4"/>
      <c r="QMO158" s="4"/>
      <c r="QMP158" s="4"/>
      <c r="QMQ158" s="4"/>
      <c r="QMR158" s="4"/>
      <c r="QMS158" s="4"/>
      <c r="QMT158" s="4"/>
      <c r="QMU158" s="4"/>
      <c r="QMV158" s="4"/>
      <c r="QMW158" s="4"/>
      <c r="QMX158" s="4"/>
      <c r="QMY158" s="4"/>
      <c r="QMZ158" s="4"/>
      <c r="QNA158" s="4"/>
      <c r="QNB158" s="4"/>
      <c r="QNC158" s="4"/>
      <c r="QND158" s="4"/>
      <c r="QNE158" s="4"/>
      <c r="QNF158" s="4"/>
      <c r="QNG158" s="4"/>
      <c r="QNH158" s="4"/>
      <c r="QNI158" s="4"/>
      <c r="QNJ158" s="4"/>
      <c r="QNK158" s="4"/>
      <c r="QNL158" s="4"/>
      <c r="QNM158" s="4"/>
      <c r="QNN158" s="4"/>
      <c r="QNO158" s="4"/>
      <c r="QNP158" s="4"/>
      <c r="QNQ158" s="4"/>
      <c r="QNR158" s="4"/>
      <c r="QNS158" s="4"/>
      <c r="QNT158" s="4"/>
      <c r="QNU158" s="4"/>
      <c r="QNV158" s="4"/>
      <c r="QNW158" s="4"/>
      <c r="QNX158" s="4"/>
      <c r="QNY158" s="4"/>
      <c r="QNZ158" s="4"/>
      <c r="QOA158" s="4"/>
      <c r="QOB158" s="4"/>
      <c r="QOC158" s="4"/>
      <c r="QOD158" s="4"/>
      <c r="QOE158" s="4"/>
      <c r="QOF158" s="4"/>
      <c r="QOG158" s="4"/>
      <c r="QOH158" s="4"/>
      <c r="QOI158" s="4"/>
      <c r="QOJ158" s="4"/>
      <c r="QOK158" s="4"/>
      <c r="QOL158" s="4"/>
      <c r="QOM158" s="4"/>
      <c r="QON158" s="4"/>
      <c r="QOO158" s="4"/>
      <c r="QOP158" s="4"/>
      <c r="QOQ158" s="4"/>
      <c r="QOR158" s="4"/>
      <c r="QOS158" s="4"/>
      <c r="QOT158" s="4"/>
      <c r="QOU158" s="4"/>
      <c r="QOV158" s="4"/>
      <c r="QOW158" s="4"/>
      <c r="QOX158" s="4"/>
      <c r="QOY158" s="4"/>
      <c r="QOZ158" s="4"/>
      <c r="QPA158" s="4"/>
      <c r="QPB158" s="4"/>
      <c r="QPC158" s="4"/>
      <c r="QPD158" s="4"/>
      <c r="QPE158" s="4"/>
      <c r="QPF158" s="4"/>
      <c r="QPG158" s="4"/>
      <c r="QPH158" s="4"/>
      <c r="QPI158" s="4"/>
      <c r="QPJ158" s="4"/>
      <c r="QPK158" s="4"/>
      <c r="QPL158" s="4"/>
      <c r="QPM158" s="4"/>
      <c r="QPN158" s="4"/>
      <c r="QPO158" s="4"/>
      <c r="QPP158" s="4"/>
      <c r="QPQ158" s="4"/>
      <c r="QPR158" s="4"/>
      <c r="QPS158" s="4"/>
      <c r="QPT158" s="4"/>
      <c r="QPU158" s="4"/>
      <c r="QPV158" s="4"/>
      <c r="QPW158" s="4"/>
      <c r="QPX158" s="4"/>
      <c r="QPY158" s="4"/>
      <c r="QPZ158" s="4"/>
      <c r="QQA158" s="4"/>
      <c r="QQB158" s="4"/>
      <c r="QQC158" s="4"/>
      <c r="QQD158" s="4"/>
      <c r="QQE158" s="4"/>
      <c r="QQF158" s="4"/>
      <c r="QQG158" s="4"/>
      <c r="QQH158" s="4"/>
      <c r="QQI158" s="4"/>
      <c r="QQJ158" s="4"/>
      <c r="QQK158" s="4"/>
      <c r="QQL158" s="4"/>
      <c r="QQM158" s="4"/>
      <c r="QQN158" s="4"/>
      <c r="QQO158" s="4"/>
      <c r="QQP158" s="4"/>
      <c r="QQQ158" s="4"/>
      <c r="QQR158" s="4"/>
      <c r="QQS158" s="4"/>
      <c r="QQT158" s="4"/>
      <c r="QQU158" s="4"/>
      <c r="QQV158" s="4"/>
      <c r="QQW158" s="4"/>
      <c r="QQX158" s="4"/>
      <c r="QQY158" s="4"/>
      <c r="QQZ158" s="4"/>
      <c r="QRA158" s="4"/>
      <c r="QRB158" s="4"/>
      <c r="QRC158" s="4"/>
      <c r="QRD158" s="4"/>
      <c r="QRE158" s="4"/>
      <c r="QRF158" s="4"/>
      <c r="QRG158" s="4"/>
      <c r="QRH158" s="4"/>
      <c r="QRI158" s="4"/>
      <c r="QRJ158" s="4"/>
      <c r="QRK158" s="4"/>
      <c r="QRL158" s="4"/>
      <c r="QRM158" s="4"/>
      <c r="QRN158" s="4"/>
      <c r="QRO158" s="4"/>
      <c r="QRP158" s="4"/>
      <c r="QRQ158" s="4"/>
      <c r="QRR158" s="4"/>
      <c r="QRS158" s="4"/>
      <c r="QRT158" s="4"/>
      <c r="QRU158" s="4"/>
      <c r="QRV158" s="4"/>
      <c r="QRW158" s="4"/>
      <c r="QRX158" s="4"/>
      <c r="QRY158" s="4"/>
      <c r="QRZ158" s="4"/>
      <c r="QSA158" s="4"/>
      <c r="QSB158" s="4"/>
      <c r="QSC158" s="4"/>
      <c r="QSD158" s="4"/>
      <c r="QSE158" s="4"/>
      <c r="QSF158" s="4"/>
      <c r="QSG158" s="4"/>
      <c r="QSH158" s="4"/>
      <c r="QSI158" s="4"/>
      <c r="QSJ158" s="4"/>
      <c r="QSK158" s="4"/>
      <c r="QSL158" s="4"/>
      <c r="QSM158" s="4"/>
      <c r="QSN158" s="4"/>
      <c r="QSO158" s="4"/>
      <c r="QSP158" s="4"/>
      <c r="QSQ158" s="4"/>
      <c r="QSR158" s="4"/>
      <c r="QSS158" s="4"/>
      <c r="QST158" s="4"/>
      <c r="QSU158" s="4"/>
      <c r="QSV158" s="4"/>
      <c r="QSW158" s="4"/>
      <c r="QSX158" s="4"/>
      <c r="QSY158" s="4"/>
      <c r="QSZ158" s="4"/>
      <c r="QTA158" s="4"/>
      <c r="QTB158" s="4"/>
      <c r="QTC158" s="4"/>
      <c r="QTD158" s="4"/>
      <c r="QTE158" s="4"/>
      <c r="QTF158" s="4"/>
      <c r="QTG158" s="4"/>
      <c r="QTH158" s="4"/>
      <c r="QTI158" s="4"/>
      <c r="QTJ158" s="4"/>
      <c r="QTK158" s="4"/>
      <c r="QTL158" s="4"/>
      <c r="QTM158" s="4"/>
      <c r="QTN158" s="4"/>
      <c r="QTO158" s="4"/>
      <c r="QTP158" s="4"/>
      <c r="QTQ158" s="4"/>
      <c r="QTR158" s="4"/>
      <c r="QTS158" s="4"/>
      <c r="QTT158" s="4"/>
      <c r="QTU158" s="4"/>
      <c r="QTV158" s="4"/>
      <c r="QTW158" s="4"/>
      <c r="QTX158" s="4"/>
      <c r="QTY158" s="4"/>
      <c r="QTZ158" s="4"/>
      <c r="QUA158" s="4"/>
      <c r="QUB158" s="4"/>
      <c r="QUC158" s="4"/>
      <c r="QUD158" s="4"/>
      <c r="QUE158" s="4"/>
      <c r="QUF158" s="4"/>
      <c r="QUG158" s="4"/>
      <c r="QUH158" s="4"/>
      <c r="QUI158" s="4"/>
      <c r="QUJ158" s="4"/>
      <c r="QUK158" s="4"/>
      <c r="QUL158" s="4"/>
      <c r="QUM158" s="4"/>
      <c r="QUN158" s="4"/>
      <c r="QUO158" s="4"/>
      <c r="QUP158" s="4"/>
      <c r="QUQ158" s="4"/>
      <c r="QUR158" s="4"/>
      <c r="QUS158" s="4"/>
      <c r="QUT158" s="4"/>
      <c r="QUU158" s="4"/>
      <c r="QUV158" s="4"/>
      <c r="QUW158" s="4"/>
      <c r="QUX158" s="4"/>
      <c r="QUY158" s="4"/>
      <c r="QUZ158" s="4"/>
      <c r="QVA158" s="4"/>
      <c r="QVB158" s="4"/>
      <c r="QVC158" s="4"/>
      <c r="QVD158" s="4"/>
      <c r="QVE158" s="4"/>
      <c r="QVF158" s="4"/>
      <c r="QVG158" s="4"/>
      <c r="QVH158" s="4"/>
      <c r="QVI158" s="4"/>
      <c r="QVJ158" s="4"/>
      <c r="QVK158" s="4"/>
      <c r="QVL158" s="4"/>
      <c r="QVM158" s="4"/>
      <c r="QVN158" s="4"/>
      <c r="QVO158" s="4"/>
      <c r="QVP158" s="4"/>
      <c r="QVQ158" s="4"/>
      <c r="QVR158" s="4"/>
      <c r="QVS158" s="4"/>
      <c r="QVT158" s="4"/>
      <c r="QVU158" s="4"/>
      <c r="QVV158" s="4"/>
      <c r="QVW158" s="4"/>
      <c r="QVX158" s="4"/>
      <c r="QVY158" s="4"/>
      <c r="QVZ158" s="4"/>
      <c r="QWA158" s="4"/>
      <c r="QWB158" s="4"/>
      <c r="QWC158" s="4"/>
      <c r="QWD158" s="4"/>
      <c r="QWE158" s="4"/>
      <c r="QWF158" s="4"/>
      <c r="QWG158" s="4"/>
      <c r="QWH158" s="4"/>
      <c r="QWI158" s="4"/>
      <c r="QWJ158" s="4"/>
      <c r="QWK158" s="4"/>
      <c r="QWL158" s="4"/>
      <c r="QWM158" s="4"/>
      <c r="QWN158" s="4"/>
      <c r="QWO158" s="4"/>
      <c r="QWP158" s="4"/>
      <c r="QWQ158" s="4"/>
      <c r="QWR158" s="4"/>
      <c r="QWS158" s="4"/>
      <c r="QWT158" s="4"/>
      <c r="QWU158" s="4"/>
      <c r="QWV158" s="4"/>
      <c r="QWW158" s="4"/>
      <c r="QWX158" s="4"/>
      <c r="QWY158" s="4"/>
      <c r="QWZ158" s="4"/>
      <c r="QXA158" s="4"/>
      <c r="QXB158" s="4"/>
      <c r="QXC158" s="4"/>
      <c r="QXD158" s="4"/>
      <c r="QXE158" s="4"/>
      <c r="QXF158" s="4"/>
      <c r="QXG158" s="4"/>
      <c r="QXH158" s="4"/>
      <c r="QXI158" s="4"/>
      <c r="QXJ158" s="4"/>
      <c r="QXK158" s="4"/>
      <c r="QXL158" s="4"/>
      <c r="QXM158" s="4"/>
      <c r="QXN158" s="4"/>
      <c r="QXO158" s="4"/>
      <c r="QXP158" s="4"/>
      <c r="QXQ158" s="4"/>
      <c r="QXR158" s="4"/>
      <c r="QXS158" s="4"/>
      <c r="QXT158" s="4"/>
      <c r="QXU158" s="4"/>
      <c r="QXV158" s="4"/>
      <c r="QXW158" s="4"/>
      <c r="QXX158" s="4"/>
      <c r="QXY158" s="4"/>
      <c r="QXZ158" s="4"/>
      <c r="QYA158" s="4"/>
      <c r="QYB158" s="4"/>
      <c r="QYC158" s="4"/>
      <c r="QYD158" s="4"/>
      <c r="QYE158" s="4"/>
      <c r="QYF158" s="4"/>
      <c r="QYG158" s="4"/>
      <c r="QYH158" s="4"/>
      <c r="QYI158" s="4"/>
      <c r="QYJ158" s="4"/>
      <c r="QYK158" s="4"/>
      <c r="QYL158" s="4"/>
      <c r="QYM158" s="4"/>
      <c r="QYN158" s="4"/>
      <c r="QYO158" s="4"/>
      <c r="QYP158" s="4"/>
      <c r="QYQ158" s="4"/>
      <c r="QYR158" s="4"/>
      <c r="QYS158" s="4"/>
      <c r="QYT158" s="4"/>
      <c r="QYU158" s="4"/>
      <c r="QYV158" s="4"/>
      <c r="QYW158" s="4"/>
      <c r="QYX158" s="4"/>
      <c r="QYY158" s="4"/>
      <c r="QYZ158" s="4"/>
      <c r="QZA158" s="4"/>
      <c r="QZB158" s="4"/>
      <c r="QZC158" s="4"/>
      <c r="QZD158" s="4"/>
      <c r="QZE158" s="4"/>
      <c r="QZF158" s="4"/>
      <c r="QZG158" s="4"/>
      <c r="QZH158" s="4"/>
      <c r="QZI158" s="4"/>
      <c r="QZJ158" s="4"/>
      <c r="QZK158" s="4"/>
      <c r="QZL158" s="4"/>
      <c r="QZM158" s="4"/>
      <c r="QZN158" s="4"/>
      <c r="QZO158" s="4"/>
      <c r="QZP158" s="4"/>
      <c r="QZQ158" s="4"/>
      <c r="QZR158" s="4"/>
      <c r="QZS158" s="4"/>
      <c r="QZT158" s="4"/>
      <c r="QZU158" s="4"/>
      <c r="QZV158" s="4"/>
      <c r="QZW158" s="4"/>
      <c r="QZX158" s="4"/>
      <c r="QZY158" s="4"/>
      <c r="QZZ158" s="4"/>
      <c r="RAA158" s="4"/>
      <c r="RAB158" s="4"/>
      <c r="RAC158" s="4"/>
      <c r="RAD158" s="4"/>
      <c r="RAE158" s="4"/>
      <c r="RAF158" s="4"/>
      <c r="RAG158" s="4"/>
      <c r="RAH158" s="4"/>
      <c r="RAI158" s="4"/>
      <c r="RAJ158" s="4"/>
      <c r="RAK158" s="4"/>
      <c r="RAL158" s="4"/>
      <c r="RAM158" s="4"/>
      <c r="RAN158" s="4"/>
      <c r="RAO158" s="4"/>
      <c r="RAP158" s="4"/>
      <c r="RAQ158" s="4"/>
      <c r="RAR158" s="4"/>
      <c r="RAS158" s="4"/>
      <c r="RAT158" s="4"/>
      <c r="RAU158" s="4"/>
      <c r="RAV158" s="4"/>
      <c r="RAW158" s="4"/>
      <c r="RAX158" s="4"/>
      <c r="RAY158" s="4"/>
      <c r="RAZ158" s="4"/>
      <c r="RBA158" s="4"/>
      <c r="RBB158" s="4"/>
      <c r="RBC158" s="4"/>
      <c r="RBD158" s="4"/>
      <c r="RBE158" s="4"/>
      <c r="RBF158" s="4"/>
      <c r="RBG158" s="4"/>
      <c r="RBH158" s="4"/>
      <c r="RBI158" s="4"/>
      <c r="RBJ158" s="4"/>
      <c r="RBK158" s="4"/>
      <c r="RBL158" s="4"/>
      <c r="RBM158" s="4"/>
      <c r="RBN158" s="4"/>
      <c r="RBO158" s="4"/>
      <c r="RBP158" s="4"/>
      <c r="RBQ158" s="4"/>
      <c r="RBR158" s="4"/>
      <c r="RBS158" s="4"/>
      <c r="RBT158" s="4"/>
      <c r="RBU158" s="4"/>
      <c r="RBV158" s="4"/>
      <c r="RBW158" s="4"/>
      <c r="RBX158" s="4"/>
      <c r="RBY158" s="4"/>
      <c r="RBZ158" s="4"/>
      <c r="RCA158" s="4"/>
      <c r="RCB158" s="4"/>
      <c r="RCC158" s="4"/>
      <c r="RCD158" s="4"/>
      <c r="RCE158" s="4"/>
      <c r="RCF158" s="4"/>
      <c r="RCG158" s="4"/>
      <c r="RCH158" s="4"/>
      <c r="RCI158" s="4"/>
      <c r="RCJ158" s="4"/>
      <c r="RCK158" s="4"/>
      <c r="RCL158" s="4"/>
      <c r="RCM158" s="4"/>
      <c r="RCN158" s="4"/>
      <c r="RCO158" s="4"/>
      <c r="RCP158" s="4"/>
      <c r="RCQ158" s="4"/>
      <c r="RCR158" s="4"/>
      <c r="RCS158" s="4"/>
      <c r="RCT158" s="4"/>
      <c r="RCU158" s="4"/>
      <c r="RCV158" s="4"/>
      <c r="RCW158" s="4"/>
      <c r="RCX158" s="4"/>
      <c r="RCY158" s="4"/>
      <c r="RCZ158" s="4"/>
      <c r="RDA158" s="4"/>
      <c r="RDB158" s="4"/>
      <c r="RDC158" s="4"/>
      <c r="RDD158" s="4"/>
      <c r="RDE158" s="4"/>
      <c r="RDF158" s="4"/>
      <c r="RDG158" s="4"/>
      <c r="RDH158" s="4"/>
      <c r="RDI158" s="4"/>
      <c r="RDJ158" s="4"/>
      <c r="RDK158" s="4"/>
      <c r="RDL158" s="4"/>
      <c r="RDM158" s="4"/>
      <c r="RDN158" s="4"/>
      <c r="RDO158" s="4"/>
      <c r="RDP158" s="4"/>
      <c r="RDQ158" s="4"/>
      <c r="RDR158" s="4"/>
      <c r="RDS158" s="4"/>
      <c r="RDT158" s="4"/>
      <c r="RDU158" s="4"/>
      <c r="RDV158" s="4"/>
      <c r="RDW158" s="4"/>
      <c r="RDX158" s="4"/>
      <c r="RDY158" s="4"/>
      <c r="RDZ158" s="4"/>
      <c r="REA158" s="4"/>
      <c r="REB158" s="4"/>
      <c r="REC158" s="4"/>
      <c r="RED158" s="4"/>
      <c r="REE158" s="4"/>
      <c r="REF158" s="4"/>
      <c r="REG158" s="4"/>
      <c r="REH158" s="4"/>
      <c r="REI158" s="4"/>
      <c r="REJ158" s="4"/>
      <c r="REK158" s="4"/>
      <c r="REL158" s="4"/>
      <c r="REM158" s="4"/>
      <c r="REN158" s="4"/>
      <c r="REO158" s="4"/>
      <c r="REP158" s="4"/>
      <c r="REQ158" s="4"/>
      <c r="RER158" s="4"/>
      <c r="RES158" s="4"/>
      <c r="RET158" s="4"/>
      <c r="REU158" s="4"/>
      <c r="REV158" s="4"/>
      <c r="REW158" s="4"/>
      <c r="REX158" s="4"/>
      <c r="REY158" s="4"/>
      <c r="REZ158" s="4"/>
      <c r="RFA158" s="4"/>
      <c r="RFB158" s="4"/>
      <c r="RFC158" s="4"/>
      <c r="RFD158" s="4"/>
      <c r="RFE158" s="4"/>
      <c r="RFF158" s="4"/>
      <c r="RFG158" s="4"/>
      <c r="RFH158" s="4"/>
      <c r="RFI158" s="4"/>
      <c r="RFJ158" s="4"/>
      <c r="RFK158" s="4"/>
      <c r="RFL158" s="4"/>
      <c r="RFM158" s="4"/>
      <c r="RFN158" s="4"/>
      <c r="RFO158" s="4"/>
      <c r="RFP158" s="4"/>
      <c r="RFQ158" s="4"/>
      <c r="RFR158" s="4"/>
      <c r="RFS158" s="4"/>
      <c r="RFT158" s="4"/>
      <c r="RFU158" s="4"/>
      <c r="RFV158" s="4"/>
      <c r="RFW158" s="4"/>
      <c r="RFX158" s="4"/>
      <c r="RFY158" s="4"/>
      <c r="RFZ158" s="4"/>
      <c r="RGA158" s="4"/>
      <c r="RGB158" s="4"/>
      <c r="RGC158" s="4"/>
      <c r="RGD158" s="4"/>
      <c r="RGE158" s="4"/>
      <c r="RGF158" s="4"/>
      <c r="RGG158" s="4"/>
      <c r="RGH158" s="4"/>
      <c r="RGI158" s="4"/>
      <c r="RGJ158" s="4"/>
      <c r="RGK158" s="4"/>
      <c r="RGL158" s="4"/>
      <c r="RGM158" s="4"/>
      <c r="RGN158" s="4"/>
      <c r="RGO158" s="4"/>
      <c r="RGP158" s="4"/>
      <c r="RGQ158" s="4"/>
      <c r="RGR158" s="4"/>
      <c r="RGS158" s="4"/>
      <c r="RGT158" s="4"/>
      <c r="RGU158" s="4"/>
      <c r="RGV158" s="4"/>
      <c r="RGW158" s="4"/>
      <c r="RGX158" s="4"/>
      <c r="RGY158" s="4"/>
      <c r="RGZ158" s="4"/>
      <c r="RHA158" s="4"/>
      <c r="RHB158" s="4"/>
      <c r="RHC158" s="4"/>
      <c r="RHD158" s="4"/>
      <c r="RHE158" s="4"/>
      <c r="RHF158" s="4"/>
      <c r="RHG158" s="4"/>
      <c r="RHH158" s="4"/>
      <c r="RHI158" s="4"/>
      <c r="RHJ158" s="4"/>
      <c r="RHK158" s="4"/>
      <c r="RHL158" s="4"/>
      <c r="RHM158" s="4"/>
      <c r="RHN158" s="4"/>
      <c r="RHO158" s="4"/>
      <c r="RHP158" s="4"/>
      <c r="RHQ158" s="4"/>
      <c r="RHR158" s="4"/>
      <c r="RHS158" s="4"/>
      <c r="RHT158" s="4"/>
      <c r="RHU158" s="4"/>
      <c r="RHV158" s="4"/>
      <c r="RHW158" s="4"/>
      <c r="RHX158" s="4"/>
      <c r="RHY158" s="4"/>
      <c r="RHZ158" s="4"/>
      <c r="RIA158" s="4"/>
      <c r="RIB158" s="4"/>
      <c r="RIC158" s="4"/>
      <c r="RID158" s="4"/>
      <c r="RIE158" s="4"/>
      <c r="RIF158" s="4"/>
      <c r="RIG158" s="4"/>
      <c r="RIH158" s="4"/>
      <c r="RII158" s="4"/>
      <c r="RIJ158" s="4"/>
      <c r="RIK158" s="4"/>
      <c r="RIL158" s="4"/>
      <c r="RIM158" s="4"/>
      <c r="RIN158" s="4"/>
      <c r="RIO158" s="4"/>
      <c r="RIP158" s="4"/>
      <c r="RIQ158" s="4"/>
      <c r="RIR158" s="4"/>
      <c r="RIS158" s="4"/>
      <c r="RIT158" s="4"/>
      <c r="RIU158" s="4"/>
      <c r="RIV158" s="4"/>
      <c r="RIW158" s="4"/>
      <c r="RIX158" s="4"/>
      <c r="RIY158" s="4"/>
      <c r="RIZ158" s="4"/>
      <c r="RJA158" s="4"/>
      <c r="RJB158" s="4"/>
      <c r="RJC158" s="4"/>
      <c r="RJD158" s="4"/>
      <c r="RJE158" s="4"/>
      <c r="RJF158" s="4"/>
      <c r="RJG158" s="4"/>
      <c r="RJH158" s="4"/>
      <c r="RJI158" s="4"/>
      <c r="RJJ158" s="4"/>
      <c r="RJK158" s="4"/>
      <c r="RJL158" s="4"/>
      <c r="RJM158" s="4"/>
      <c r="RJN158" s="4"/>
      <c r="RJO158" s="4"/>
      <c r="RJP158" s="4"/>
      <c r="RJQ158" s="4"/>
      <c r="RJR158" s="4"/>
      <c r="RJS158" s="4"/>
      <c r="RJT158" s="4"/>
      <c r="RJU158" s="4"/>
      <c r="RJV158" s="4"/>
      <c r="RJW158" s="4"/>
      <c r="RJX158" s="4"/>
      <c r="RJY158" s="4"/>
      <c r="RJZ158" s="4"/>
      <c r="RKA158" s="4"/>
      <c r="RKB158" s="4"/>
      <c r="RKC158" s="4"/>
      <c r="RKD158" s="4"/>
      <c r="RKE158" s="4"/>
      <c r="RKF158" s="4"/>
      <c r="RKG158" s="4"/>
      <c r="RKH158" s="4"/>
      <c r="RKI158" s="4"/>
      <c r="RKJ158" s="4"/>
      <c r="RKK158" s="4"/>
      <c r="RKL158" s="4"/>
      <c r="RKM158" s="4"/>
      <c r="RKN158" s="4"/>
      <c r="RKO158" s="4"/>
      <c r="RKP158" s="4"/>
      <c r="RKQ158" s="4"/>
      <c r="RKR158" s="4"/>
      <c r="RKS158" s="4"/>
      <c r="RKT158" s="4"/>
      <c r="RKU158" s="4"/>
      <c r="RKV158" s="4"/>
      <c r="RKW158" s="4"/>
      <c r="RKX158" s="4"/>
      <c r="RKY158" s="4"/>
      <c r="RKZ158" s="4"/>
      <c r="RLA158" s="4"/>
      <c r="RLB158" s="4"/>
      <c r="RLC158" s="4"/>
      <c r="RLD158" s="4"/>
      <c r="RLE158" s="4"/>
      <c r="RLF158" s="4"/>
      <c r="RLG158" s="4"/>
      <c r="RLH158" s="4"/>
      <c r="RLI158" s="4"/>
      <c r="RLJ158" s="4"/>
      <c r="RLK158" s="4"/>
      <c r="RLL158" s="4"/>
      <c r="RLM158" s="4"/>
      <c r="RLN158" s="4"/>
      <c r="RLO158" s="4"/>
      <c r="RLP158" s="4"/>
      <c r="RLQ158" s="4"/>
      <c r="RLR158" s="4"/>
      <c r="RLS158" s="4"/>
      <c r="RLT158" s="4"/>
      <c r="RLU158" s="4"/>
      <c r="RLV158" s="4"/>
      <c r="RLW158" s="4"/>
      <c r="RLX158" s="4"/>
      <c r="RLY158" s="4"/>
      <c r="RLZ158" s="4"/>
      <c r="RMA158" s="4"/>
      <c r="RMB158" s="4"/>
      <c r="RMC158" s="4"/>
      <c r="RMD158" s="4"/>
      <c r="RME158" s="4"/>
      <c r="RMF158" s="4"/>
      <c r="RMG158" s="4"/>
      <c r="RMH158" s="4"/>
      <c r="RMI158" s="4"/>
      <c r="RMJ158" s="4"/>
      <c r="RMK158" s="4"/>
      <c r="RML158" s="4"/>
      <c r="RMM158" s="4"/>
      <c r="RMN158" s="4"/>
      <c r="RMO158" s="4"/>
      <c r="RMP158" s="4"/>
      <c r="RMQ158" s="4"/>
      <c r="RMR158" s="4"/>
      <c r="RMS158" s="4"/>
      <c r="RMT158" s="4"/>
      <c r="RMU158" s="4"/>
      <c r="RMV158" s="4"/>
      <c r="RMW158" s="4"/>
      <c r="RMX158" s="4"/>
      <c r="RMY158" s="4"/>
      <c r="RMZ158" s="4"/>
      <c r="RNA158" s="4"/>
      <c r="RNB158" s="4"/>
      <c r="RNC158" s="4"/>
      <c r="RND158" s="4"/>
      <c r="RNE158" s="4"/>
      <c r="RNF158" s="4"/>
      <c r="RNG158" s="4"/>
      <c r="RNH158" s="4"/>
      <c r="RNI158" s="4"/>
      <c r="RNJ158" s="4"/>
      <c r="RNK158" s="4"/>
      <c r="RNL158" s="4"/>
      <c r="RNM158" s="4"/>
      <c r="RNN158" s="4"/>
      <c r="RNO158" s="4"/>
      <c r="RNP158" s="4"/>
      <c r="RNQ158" s="4"/>
      <c r="RNR158" s="4"/>
      <c r="RNS158" s="4"/>
      <c r="RNT158" s="4"/>
      <c r="RNU158" s="4"/>
      <c r="RNV158" s="4"/>
      <c r="RNW158" s="4"/>
      <c r="RNX158" s="4"/>
      <c r="RNY158" s="4"/>
      <c r="RNZ158" s="4"/>
      <c r="ROA158" s="4"/>
      <c r="ROB158" s="4"/>
      <c r="ROC158" s="4"/>
      <c r="ROD158" s="4"/>
      <c r="ROE158" s="4"/>
      <c r="ROF158" s="4"/>
      <c r="ROG158" s="4"/>
      <c r="ROH158" s="4"/>
      <c r="ROI158" s="4"/>
      <c r="ROJ158" s="4"/>
      <c r="ROK158" s="4"/>
      <c r="ROL158" s="4"/>
      <c r="ROM158" s="4"/>
      <c r="RON158" s="4"/>
      <c r="ROO158" s="4"/>
      <c r="ROP158" s="4"/>
      <c r="ROQ158" s="4"/>
      <c r="ROR158" s="4"/>
      <c r="ROS158" s="4"/>
      <c r="ROT158" s="4"/>
      <c r="ROU158" s="4"/>
      <c r="ROV158" s="4"/>
      <c r="ROW158" s="4"/>
      <c r="ROX158" s="4"/>
      <c r="ROY158" s="4"/>
      <c r="ROZ158" s="4"/>
      <c r="RPA158" s="4"/>
      <c r="RPB158" s="4"/>
      <c r="RPC158" s="4"/>
      <c r="RPD158" s="4"/>
      <c r="RPE158" s="4"/>
      <c r="RPF158" s="4"/>
      <c r="RPG158" s="4"/>
      <c r="RPH158" s="4"/>
      <c r="RPI158" s="4"/>
      <c r="RPJ158" s="4"/>
      <c r="RPK158" s="4"/>
      <c r="RPL158" s="4"/>
      <c r="RPM158" s="4"/>
      <c r="RPN158" s="4"/>
      <c r="RPO158" s="4"/>
      <c r="RPP158" s="4"/>
      <c r="RPQ158" s="4"/>
      <c r="RPR158" s="4"/>
      <c r="RPS158" s="4"/>
      <c r="RPT158" s="4"/>
      <c r="RPU158" s="4"/>
      <c r="RPV158" s="4"/>
      <c r="RPW158" s="4"/>
      <c r="RPX158" s="4"/>
      <c r="RPY158" s="4"/>
      <c r="RPZ158" s="4"/>
      <c r="RQA158" s="4"/>
      <c r="RQB158" s="4"/>
      <c r="RQC158" s="4"/>
      <c r="RQD158" s="4"/>
      <c r="RQE158" s="4"/>
      <c r="RQF158" s="4"/>
      <c r="RQG158" s="4"/>
      <c r="RQH158" s="4"/>
      <c r="RQI158" s="4"/>
      <c r="RQJ158" s="4"/>
      <c r="RQK158" s="4"/>
      <c r="RQL158" s="4"/>
      <c r="RQM158" s="4"/>
      <c r="RQN158" s="4"/>
      <c r="RQO158" s="4"/>
      <c r="RQP158" s="4"/>
      <c r="RQQ158" s="4"/>
      <c r="RQR158" s="4"/>
      <c r="RQS158" s="4"/>
      <c r="RQT158" s="4"/>
      <c r="RQU158" s="4"/>
      <c r="RQV158" s="4"/>
      <c r="RQW158" s="4"/>
      <c r="RQX158" s="4"/>
      <c r="RQY158" s="4"/>
      <c r="RQZ158" s="4"/>
      <c r="RRA158" s="4"/>
      <c r="RRB158" s="4"/>
      <c r="RRC158" s="4"/>
      <c r="RRD158" s="4"/>
      <c r="RRE158" s="4"/>
      <c r="RRF158" s="4"/>
      <c r="RRG158" s="4"/>
      <c r="RRH158" s="4"/>
      <c r="RRI158" s="4"/>
      <c r="RRJ158" s="4"/>
      <c r="RRK158" s="4"/>
      <c r="RRL158" s="4"/>
      <c r="RRM158" s="4"/>
      <c r="RRN158" s="4"/>
      <c r="RRO158" s="4"/>
      <c r="RRP158" s="4"/>
      <c r="RRQ158" s="4"/>
      <c r="RRR158" s="4"/>
      <c r="RRS158" s="4"/>
      <c r="RRT158" s="4"/>
      <c r="RRU158" s="4"/>
      <c r="RRV158" s="4"/>
      <c r="RRW158" s="4"/>
      <c r="RRX158" s="4"/>
      <c r="RRY158" s="4"/>
      <c r="RRZ158" s="4"/>
      <c r="RSA158" s="4"/>
      <c r="RSB158" s="4"/>
      <c r="RSC158" s="4"/>
      <c r="RSD158" s="4"/>
      <c r="RSE158" s="4"/>
      <c r="RSF158" s="4"/>
      <c r="RSG158" s="4"/>
      <c r="RSH158" s="4"/>
      <c r="RSI158" s="4"/>
      <c r="RSJ158" s="4"/>
      <c r="RSK158" s="4"/>
      <c r="RSL158" s="4"/>
      <c r="RSM158" s="4"/>
      <c r="RSN158" s="4"/>
      <c r="RSO158" s="4"/>
      <c r="RSP158" s="4"/>
      <c r="RSQ158" s="4"/>
      <c r="RSR158" s="4"/>
      <c r="RSS158" s="4"/>
      <c r="RST158" s="4"/>
      <c r="RSU158" s="4"/>
      <c r="RSV158" s="4"/>
      <c r="RSW158" s="4"/>
      <c r="RSX158" s="4"/>
      <c r="RSY158" s="4"/>
      <c r="RSZ158" s="4"/>
      <c r="RTA158" s="4"/>
      <c r="RTB158" s="4"/>
      <c r="RTC158" s="4"/>
      <c r="RTD158" s="4"/>
      <c r="RTE158" s="4"/>
      <c r="RTF158" s="4"/>
      <c r="RTG158" s="4"/>
      <c r="RTH158" s="4"/>
      <c r="RTI158" s="4"/>
      <c r="RTJ158" s="4"/>
      <c r="RTK158" s="4"/>
      <c r="RTL158" s="4"/>
      <c r="RTM158" s="4"/>
      <c r="RTN158" s="4"/>
      <c r="RTO158" s="4"/>
      <c r="RTP158" s="4"/>
      <c r="RTQ158" s="4"/>
      <c r="RTR158" s="4"/>
      <c r="RTS158" s="4"/>
      <c r="RTT158" s="4"/>
      <c r="RTU158" s="4"/>
      <c r="RTV158" s="4"/>
      <c r="RTW158" s="4"/>
      <c r="RTX158" s="4"/>
      <c r="RTY158" s="4"/>
      <c r="RTZ158" s="4"/>
      <c r="RUA158" s="4"/>
      <c r="RUB158" s="4"/>
      <c r="RUC158" s="4"/>
      <c r="RUD158" s="4"/>
      <c r="RUE158" s="4"/>
      <c r="RUF158" s="4"/>
      <c r="RUG158" s="4"/>
      <c r="RUH158" s="4"/>
      <c r="RUI158" s="4"/>
      <c r="RUJ158" s="4"/>
      <c r="RUK158" s="4"/>
      <c r="RUL158" s="4"/>
      <c r="RUM158" s="4"/>
      <c r="RUN158" s="4"/>
      <c r="RUO158" s="4"/>
      <c r="RUP158" s="4"/>
      <c r="RUQ158" s="4"/>
      <c r="RUR158" s="4"/>
      <c r="RUS158" s="4"/>
      <c r="RUT158" s="4"/>
      <c r="RUU158" s="4"/>
      <c r="RUV158" s="4"/>
      <c r="RUW158" s="4"/>
      <c r="RUX158" s="4"/>
      <c r="RUY158" s="4"/>
      <c r="RUZ158" s="4"/>
      <c r="RVA158" s="4"/>
      <c r="RVB158" s="4"/>
      <c r="RVC158" s="4"/>
      <c r="RVD158" s="4"/>
      <c r="RVE158" s="4"/>
      <c r="RVF158" s="4"/>
      <c r="RVG158" s="4"/>
      <c r="RVH158" s="4"/>
      <c r="RVI158" s="4"/>
      <c r="RVJ158" s="4"/>
      <c r="RVK158" s="4"/>
      <c r="RVL158" s="4"/>
      <c r="RVM158" s="4"/>
      <c r="RVN158" s="4"/>
      <c r="RVO158" s="4"/>
      <c r="RVP158" s="4"/>
      <c r="RVQ158" s="4"/>
      <c r="RVR158" s="4"/>
      <c r="RVS158" s="4"/>
      <c r="RVT158" s="4"/>
      <c r="RVU158" s="4"/>
      <c r="RVV158" s="4"/>
      <c r="RVW158" s="4"/>
      <c r="RVX158" s="4"/>
      <c r="RVY158" s="4"/>
      <c r="RVZ158" s="4"/>
      <c r="RWA158" s="4"/>
      <c r="RWB158" s="4"/>
      <c r="RWC158" s="4"/>
      <c r="RWD158" s="4"/>
      <c r="RWE158" s="4"/>
      <c r="RWF158" s="4"/>
      <c r="RWG158" s="4"/>
      <c r="RWH158" s="4"/>
      <c r="RWI158" s="4"/>
      <c r="RWJ158" s="4"/>
      <c r="RWK158" s="4"/>
      <c r="RWL158" s="4"/>
      <c r="RWM158" s="4"/>
      <c r="RWN158" s="4"/>
      <c r="RWO158" s="4"/>
      <c r="RWP158" s="4"/>
      <c r="RWQ158" s="4"/>
      <c r="RWR158" s="4"/>
      <c r="RWS158" s="4"/>
      <c r="RWT158" s="4"/>
      <c r="RWU158" s="4"/>
      <c r="RWV158" s="4"/>
      <c r="RWW158" s="4"/>
      <c r="RWX158" s="4"/>
      <c r="RWY158" s="4"/>
      <c r="RWZ158" s="4"/>
      <c r="RXA158" s="4"/>
      <c r="RXB158" s="4"/>
      <c r="RXC158" s="4"/>
      <c r="RXD158" s="4"/>
      <c r="RXE158" s="4"/>
      <c r="RXF158" s="4"/>
      <c r="RXG158" s="4"/>
      <c r="RXH158" s="4"/>
      <c r="RXI158" s="4"/>
      <c r="RXJ158" s="4"/>
      <c r="RXK158" s="4"/>
      <c r="RXL158" s="4"/>
      <c r="RXM158" s="4"/>
      <c r="RXN158" s="4"/>
      <c r="RXO158" s="4"/>
      <c r="RXP158" s="4"/>
      <c r="RXQ158" s="4"/>
      <c r="RXR158" s="4"/>
      <c r="RXS158" s="4"/>
      <c r="RXT158" s="4"/>
      <c r="RXU158" s="4"/>
      <c r="RXV158" s="4"/>
      <c r="RXW158" s="4"/>
      <c r="RXX158" s="4"/>
      <c r="RXY158" s="4"/>
      <c r="RXZ158" s="4"/>
      <c r="RYA158" s="4"/>
      <c r="RYB158" s="4"/>
      <c r="RYC158" s="4"/>
      <c r="RYD158" s="4"/>
      <c r="RYE158" s="4"/>
      <c r="RYF158" s="4"/>
      <c r="RYG158" s="4"/>
      <c r="RYH158" s="4"/>
      <c r="RYI158" s="4"/>
      <c r="RYJ158" s="4"/>
      <c r="RYK158" s="4"/>
      <c r="RYL158" s="4"/>
      <c r="RYM158" s="4"/>
      <c r="RYN158" s="4"/>
      <c r="RYO158" s="4"/>
      <c r="RYP158" s="4"/>
      <c r="RYQ158" s="4"/>
      <c r="RYR158" s="4"/>
      <c r="RYS158" s="4"/>
      <c r="RYT158" s="4"/>
      <c r="RYU158" s="4"/>
      <c r="RYV158" s="4"/>
      <c r="RYW158" s="4"/>
      <c r="RYX158" s="4"/>
      <c r="RYY158" s="4"/>
      <c r="RYZ158" s="4"/>
      <c r="RZA158" s="4"/>
      <c r="RZB158" s="4"/>
      <c r="RZC158" s="4"/>
      <c r="RZD158" s="4"/>
      <c r="RZE158" s="4"/>
      <c r="RZF158" s="4"/>
      <c r="RZG158" s="4"/>
      <c r="RZH158" s="4"/>
      <c r="RZI158" s="4"/>
      <c r="RZJ158" s="4"/>
      <c r="RZK158" s="4"/>
      <c r="RZL158" s="4"/>
      <c r="RZM158" s="4"/>
      <c r="RZN158" s="4"/>
      <c r="RZO158" s="4"/>
      <c r="RZP158" s="4"/>
      <c r="RZQ158" s="4"/>
      <c r="RZR158" s="4"/>
      <c r="RZS158" s="4"/>
      <c r="RZT158" s="4"/>
      <c r="RZU158" s="4"/>
      <c r="RZV158" s="4"/>
      <c r="RZW158" s="4"/>
      <c r="RZX158" s="4"/>
      <c r="RZY158" s="4"/>
      <c r="RZZ158" s="4"/>
      <c r="SAA158" s="4"/>
      <c r="SAB158" s="4"/>
      <c r="SAC158" s="4"/>
      <c r="SAD158" s="4"/>
      <c r="SAE158" s="4"/>
      <c r="SAF158" s="4"/>
      <c r="SAG158" s="4"/>
      <c r="SAH158" s="4"/>
      <c r="SAI158" s="4"/>
      <c r="SAJ158" s="4"/>
      <c r="SAK158" s="4"/>
      <c r="SAL158" s="4"/>
      <c r="SAM158" s="4"/>
      <c r="SAN158" s="4"/>
      <c r="SAO158" s="4"/>
      <c r="SAP158" s="4"/>
      <c r="SAQ158" s="4"/>
      <c r="SAR158" s="4"/>
      <c r="SAS158" s="4"/>
      <c r="SAT158" s="4"/>
      <c r="SAU158" s="4"/>
      <c r="SAV158" s="4"/>
      <c r="SAW158" s="4"/>
      <c r="SAX158" s="4"/>
      <c r="SAY158" s="4"/>
      <c r="SAZ158" s="4"/>
      <c r="SBA158" s="4"/>
      <c r="SBB158" s="4"/>
      <c r="SBC158" s="4"/>
      <c r="SBD158" s="4"/>
      <c r="SBE158" s="4"/>
      <c r="SBF158" s="4"/>
      <c r="SBG158" s="4"/>
      <c r="SBH158" s="4"/>
      <c r="SBI158" s="4"/>
      <c r="SBJ158" s="4"/>
      <c r="SBK158" s="4"/>
      <c r="SBL158" s="4"/>
      <c r="SBM158" s="4"/>
      <c r="SBN158" s="4"/>
      <c r="SBO158" s="4"/>
      <c r="SBP158" s="4"/>
      <c r="SBQ158" s="4"/>
      <c r="SBR158" s="4"/>
      <c r="SBS158" s="4"/>
      <c r="SBT158" s="4"/>
      <c r="SBU158" s="4"/>
      <c r="SBV158" s="4"/>
      <c r="SBW158" s="4"/>
      <c r="SBX158" s="4"/>
      <c r="SBY158" s="4"/>
      <c r="SBZ158" s="4"/>
      <c r="SCA158" s="4"/>
      <c r="SCB158" s="4"/>
      <c r="SCC158" s="4"/>
      <c r="SCD158" s="4"/>
      <c r="SCE158" s="4"/>
      <c r="SCF158" s="4"/>
      <c r="SCG158" s="4"/>
      <c r="SCH158" s="4"/>
      <c r="SCI158" s="4"/>
      <c r="SCJ158" s="4"/>
      <c r="SCK158" s="4"/>
      <c r="SCL158" s="4"/>
      <c r="SCM158" s="4"/>
      <c r="SCN158" s="4"/>
      <c r="SCO158" s="4"/>
      <c r="SCP158" s="4"/>
      <c r="SCQ158" s="4"/>
      <c r="SCR158" s="4"/>
      <c r="SCS158" s="4"/>
      <c r="SCT158" s="4"/>
      <c r="SCU158" s="4"/>
      <c r="SCV158" s="4"/>
      <c r="SCW158" s="4"/>
      <c r="SCX158" s="4"/>
      <c r="SCY158" s="4"/>
      <c r="SCZ158" s="4"/>
      <c r="SDA158" s="4"/>
      <c r="SDB158" s="4"/>
      <c r="SDC158" s="4"/>
      <c r="SDD158" s="4"/>
      <c r="SDE158" s="4"/>
      <c r="SDF158" s="4"/>
      <c r="SDG158" s="4"/>
      <c r="SDH158" s="4"/>
      <c r="SDI158" s="4"/>
      <c r="SDJ158" s="4"/>
      <c r="SDK158" s="4"/>
      <c r="SDL158" s="4"/>
      <c r="SDM158" s="4"/>
      <c r="SDN158" s="4"/>
      <c r="SDO158" s="4"/>
      <c r="SDP158" s="4"/>
      <c r="SDQ158" s="4"/>
      <c r="SDR158" s="4"/>
      <c r="SDS158" s="4"/>
      <c r="SDT158" s="4"/>
      <c r="SDU158" s="4"/>
      <c r="SDV158" s="4"/>
      <c r="SDW158" s="4"/>
      <c r="SDX158" s="4"/>
      <c r="SDY158" s="4"/>
      <c r="SDZ158" s="4"/>
      <c r="SEA158" s="4"/>
      <c r="SEB158" s="4"/>
      <c r="SEC158" s="4"/>
      <c r="SED158" s="4"/>
      <c r="SEE158" s="4"/>
      <c r="SEF158" s="4"/>
      <c r="SEG158" s="4"/>
      <c r="SEH158" s="4"/>
      <c r="SEI158" s="4"/>
      <c r="SEJ158" s="4"/>
      <c r="SEK158" s="4"/>
      <c r="SEL158" s="4"/>
      <c r="SEM158" s="4"/>
      <c r="SEN158" s="4"/>
      <c r="SEO158" s="4"/>
      <c r="SEP158" s="4"/>
      <c r="SEQ158" s="4"/>
      <c r="SER158" s="4"/>
      <c r="SES158" s="4"/>
      <c r="SET158" s="4"/>
      <c r="SEU158" s="4"/>
      <c r="SEV158" s="4"/>
      <c r="SEW158" s="4"/>
      <c r="SEX158" s="4"/>
      <c r="SEY158" s="4"/>
      <c r="SEZ158" s="4"/>
      <c r="SFA158" s="4"/>
      <c r="SFB158" s="4"/>
      <c r="SFC158" s="4"/>
      <c r="SFD158" s="4"/>
      <c r="SFE158" s="4"/>
      <c r="SFF158" s="4"/>
      <c r="SFG158" s="4"/>
      <c r="SFH158" s="4"/>
      <c r="SFI158" s="4"/>
      <c r="SFJ158" s="4"/>
      <c r="SFK158" s="4"/>
      <c r="SFL158" s="4"/>
      <c r="SFM158" s="4"/>
      <c r="SFN158" s="4"/>
      <c r="SFO158" s="4"/>
      <c r="SFP158" s="4"/>
      <c r="SFQ158" s="4"/>
      <c r="SFR158" s="4"/>
      <c r="SFS158" s="4"/>
      <c r="SFT158" s="4"/>
      <c r="SFU158" s="4"/>
      <c r="SFV158" s="4"/>
      <c r="SFW158" s="4"/>
      <c r="SFX158" s="4"/>
      <c r="SFY158" s="4"/>
      <c r="SFZ158" s="4"/>
      <c r="SGA158" s="4"/>
      <c r="SGB158" s="4"/>
      <c r="SGC158" s="4"/>
      <c r="SGD158" s="4"/>
      <c r="SGE158" s="4"/>
      <c r="SGF158" s="4"/>
      <c r="SGG158" s="4"/>
      <c r="SGH158" s="4"/>
      <c r="SGI158" s="4"/>
      <c r="SGJ158" s="4"/>
      <c r="SGK158" s="4"/>
      <c r="SGL158" s="4"/>
      <c r="SGM158" s="4"/>
      <c r="SGN158" s="4"/>
      <c r="SGO158" s="4"/>
      <c r="SGP158" s="4"/>
      <c r="SGQ158" s="4"/>
      <c r="SGR158" s="4"/>
      <c r="SGS158" s="4"/>
      <c r="SGT158" s="4"/>
      <c r="SGU158" s="4"/>
      <c r="SGV158" s="4"/>
      <c r="SGW158" s="4"/>
      <c r="SGX158" s="4"/>
      <c r="SGY158" s="4"/>
      <c r="SGZ158" s="4"/>
      <c r="SHA158" s="4"/>
      <c r="SHB158" s="4"/>
      <c r="SHC158" s="4"/>
      <c r="SHD158" s="4"/>
      <c r="SHE158" s="4"/>
      <c r="SHF158" s="4"/>
      <c r="SHG158" s="4"/>
      <c r="SHH158" s="4"/>
      <c r="SHI158" s="4"/>
      <c r="SHJ158" s="4"/>
      <c r="SHK158" s="4"/>
      <c r="SHL158" s="4"/>
      <c r="SHM158" s="4"/>
      <c r="SHN158" s="4"/>
      <c r="SHO158" s="4"/>
      <c r="SHP158" s="4"/>
      <c r="SHQ158" s="4"/>
      <c r="SHR158" s="4"/>
      <c r="SHS158" s="4"/>
      <c r="SHT158" s="4"/>
      <c r="SHU158" s="4"/>
      <c r="SHV158" s="4"/>
      <c r="SHW158" s="4"/>
      <c r="SHX158" s="4"/>
      <c r="SHY158" s="4"/>
      <c r="SHZ158" s="4"/>
      <c r="SIA158" s="4"/>
      <c r="SIB158" s="4"/>
      <c r="SIC158" s="4"/>
      <c r="SID158" s="4"/>
      <c r="SIE158" s="4"/>
      <c r="SIF158" s="4"/>
      <c r="SIG158" s="4"/>
      <c r="SIH158" s="4"/>
      <c r="SII158" s="4"/>
      <c r="SIJ158" s="4"/>
      <c r="SIK158" s="4"/>
      <c r="SIL158" s="4"/>
      <c r="SIM158" s="4"/>
      <c r="SIN158" s="4"/>
      <c r="SIO158" s="4"/>
      <c r="SIP158" s="4"/>
      <c r="SIQ158" s="4"/>
      <c r="SIR158" s="4"/>
      <c r="SIS158" s="4"/>
      <c r="SIT158" s="4"/>
      <c r="SIU158" s="4"/>
      <c r="SIV158" s="4"/>
      <c r="SIW158" s="4"/>
      <c r="SIX158" s="4"/>
      <c r="SIY158" s="4"/>
      <c r="SIZ158" s="4"/>
      <c r="SJA158" s="4"/>
      <c r="SJB158" s="4"/>
      <c r="SJC158" s="4"/>
      <c r="SJD158" s="4"/>
      <c r="SJE158" s="4"/>
      <c r="SJF158" s="4"/>
      <c r="SJG158" s="4"/>
      <c r="SJH158" s="4"/>
      <c r="SJI158" s="4"/>
      <c r="SJJ158" s="4"/>
      <c r="SJK158" s="4"/>
      <c r="SJL158" s="4"/>
      <c r="SJM158" s="4"/>
      <c r="SJN158" s="4"/>
      <c r="SJO158" s="4"/>
      <c r="SJP158" s="4"/>
      <c r="SJQ158" s="4"/>
      <c r="SJR158" s="4"/>
      <c r="SJS158" s="4"/>
      <c r="SJT158" s="4"/>
      <c r="SJU158" s="4"/>
      <c r="SJV158" s="4"/>
      <c r="SJW158" s="4"/>
      <c r="SJX158" s="4"/>
      <c r="SJY158" s="4"/>
      <c r="SJZ158" s="4"/>
      <c r="SKA158" s="4"/>
      <c r="SKB158" s="4"/>
      <c r="SKC158" s="4"/>
      <c r="SKD158" s="4"/>
      <c r="SKE158" s="4"/>
      <c r="SKF158" s="4"/>
      <c r="SKG158" s="4"/>
      <c r="SKH158" s="4"/>
      <c r="SKI158" s="4"/>
      <c r="SKJ158" s="4"/>
      <c r="SKK158" s="4"/>
      <c r="SKL158" s="4"/>
      <c r="SKM158" s="4"/>
      <c r="SKN158" s="4"/>
      <c r="SKO158" s="4"/>
      <c r="SKP158" s="4"/>
      <c r="SKQ158" s="4"/>
      <c r="SKR158" s="4"/>
      <c r="SKS158" s="4"/>
      <c r="SKT158" s="4"/>
      <c r="SKU158" s="4"/>
      <c r="SKV158" s="4"/>
      <c r="SKW158" s="4"/>
      <c r="SKX158" s="4"/>
      <c r="SKY158" s="4"/>
      <c r="SKZ158" s="4"/>
      <c r="SLA158" s="4"/>
      <c r="SLB158" s="4"/>
      <c r="SLC158" s="4"/>
      <c r="SLD158" s="4"/>
      <c r="SLE158" s="4"/>
      <c r="SLF158" s="4"/>
      <c r="SLG158" s="4"/>
      <c r="SLH158" s="4"/>
      <c r="SLI158" s="4"/>
      <c r="SLJ158" s="4"/>
      <c r="SLK158" s="4"/>
      <c r="SLL158" s="4"/>
      <c r="SLM158" s="4"/>
      <c r="SLN158" s="4"/>
      <c r="SLO158" s="4"/>
      <c r="SLP158" s="4"/>
      <c r="SLQ158" s="4"/>
      <c r="SLR158" s="4"/>
      <c r="SLS158" s="4"/>
      <c r="SLT158" s="4"/>
      <c r="SLU158" s="4"/>
      <c r="SLV158" s="4"/>
      <c r="SLW158" s="4"/>
      <c r="SLX158" s="4"/>
      <c r="SLY158" s="4"/>
      <c r="SLZ158" s="4"/>
      <c r="SMA158" s="4"/>
      <c r="SMB158" s="4"/>
      <c r="SMC158" s="4"/>
      <c r="SMD158" s="4"/>
      <c r="SME158" s="4"/>
      <c r="SMF158" s="4"/>
      <c r="SMG158" s="4"/>
      <c r="SMH158" s="4"/>
      <c r="SMI158" s="4"/>
      <c r="SMJ158" s="4"/>
      <c r="SMK158" s="4"/>
      <c r="SML158" s="4"/>
      <c r="SMM158" s="4"/>
      <c r="SMN158" s="4"/>
      <c r="SMO158" s="4"/>
      <c r="SMP158" s="4"/>
      <c r="SMQ158" s="4"/>
      <c r="SMR158" s="4"/>
      <c r="SMS158" s="4"/>
      <c r="SMT158" s="4"/>
      <c r="SMU158" s="4"/>
      <c r="SMV158" s="4"/>
      <c r="SMW158" s="4"/>
      <c r="SMX158" s="4"/>
      <c r="SMY158" s="4"/>
      <c r="SMZ158" s="4"/>
      <c r="SNA158" s="4"/>
      <c r="SNB158" s="4"/>
      <c r="SNC158" s="4"/>
      <c r="SND158" s="4"/>
      <c r="SNE158" s="4"/>
      <c r="SNF158" s="4"/>
      <c r="SNG158" s="4"/>
      <c r="SNH158" s="4"/>
      <c r="SNI158" s="4"/>
      <c r="SNJ158" s="4"/>
      <c r="SNK158" s="4"/>
      <c r="SNL158" s="4"/>
      <c r="SNM158" s="4"/>
      <c r="SNN158" s="4"/>
      <c r="SNO158" s="4"/>
      <c r="SNP158" s="4"/>
      <c r="SNQ158" s="4"/>
      <c r="SNR158" s="4"/>
      <c r="SNS158" s="4"/>
      <c r="SNT158" s="4"/>
      <c r="SNU158" s="4"/>
      <c r="SNV158" s="4"/>
      <c r="SNW158" s="4"/>
      <c r="SNX158" s="4"/>
      <c r="SNY158" s="4"/>
      <c r="SNZ158" s="4"/>
      <c r="SOA158" s="4"/>
      <c r="SOB158" s="4"/>
      <c r="SOC158" s="4"/>
      <c r="SOD158" s="4"/>
      <c r="SOE158" s="4"/>
      <c r="SOF158" s="4"/>
      <c r="SOG158" s="4"/>
      <c r="SOH158" s="4"/>
      <c r="SOI158" s="4"/>
      <c r="SOJ158" s="4"/>
      <c r="SOK158" s="4"/>
      <c r="SOL158" s="4"/>
      <c r="SOM158" s="4"/>
      <c r="SON158" s="4"/>
      <c r="SOO158" s="4"/>
      <c r="SOP158" s="4"/>
      <c r="SOQ158" s="4"/>
      <c r="SOR158" s="4"/>
      <c r="SOS158" s="4"/>
      <c r="SOT158" s="4"/>
      <c r="SOU158" s="4"/>
      <c r="SOV158" s="4"/>
      <c r="SOW158" s="4"/>
      <c r="SOX158" s="4"/>
      <c r="SOY158" s="4"/>
      <c r="SOZ158" s="4"/>
      <c r="SPA158" s="4"/>
      <c r="SPB158" s="4"/>
      <c r="SPC158" s="4"/>
      <c r="SPD158" s="4"/>
      <c r="SPE158" s="4"/>
      <c r="SPF158" s="4"/>
      <c r="SPG158" s="4"/>
      <c r="SPH158" s="4"/>
      <c r="SPI158" s="4"/>
      <c r="SPJ158" s="4"/>
      <c r="SPK158" s="4"/>
      <c r="SPL158" s="4"/>
      <c r="SPM158" s="4"/>
      <c r="SPN158" s="4"/>
      <c r="SPO158" s="4"/>
      <c r="SPP158" s="4"/>
      <c r="SPQ158" s="4"/>
      <c r="SPR158" s="4"/>
      <c r="SPS158" s="4"/>
      <c r="SPT158" s="4"/>
      <c r="SPU158" s="4"/>
      <c r="SPV158" s="4"/>
      <c r="SPW158" s="4"/>
      <c r="SPX158" s="4"/>
      <c r="SPY158" s="4"/>
      <c r="SPZ158" s="4"/>
      <c r="SQA158" s="4"/>
      <c r="SQB158" s="4"/>
      <c r="SQC158" s="4"/>
      <c r="SQD158" s="4"/>
      <c r="SQE158" s="4"/>
      <c r="SQF158" s="4"/>
      <c r="SQG158" s="4"/>
      <c r="SQH158" s="4"/>
      <c r="SQI158" s="4"/>
      <c r="SQJ158" s="4"/>
      <c r="SQK158" s="4"/>
      <c r="SQL158" s="4"/>
      <c r="SQM158" s="4"/>
      <c r="SQN158" s="4"/>
      <c r="SQO158" s="4"/>
      <c r="SQP158" s="4"/>
      <c r="SQQ158" s="4"/>
      <c r="SQR158" s="4"/>
      <c r="SQS158" s="4"/>
      <c r="SQT158" s="4"/>
      <c r="SQU158" s="4"/>
      <c r="SQV158" s="4"/>
      <c r="SQW158" s="4"/>
      <c r="SQX158" s="4"/>
      <c r="SQY158" s="4"/>
      <c r="SQZ158" s="4"/>
      <c r="SRA158" s="4"/>
      <c r="SRB158" s="4"/>
      <c r="SRC158" s="4"/>
      <c r="SRD158" s="4"/>
      <c r="SRE158" s="4"/>
      <c r="SRF158" s="4"/>
      <c r="SRG158" s="4"/>
      <c r="SRH158" s="4"/>
      <c r="SRI158" s="4"/>
      <c r="SRJ158" s="4"/>
      <c r="SRK158" s="4"/>
      <c r="SRL158" s="4"/>
      <c r="SRM158" s="4"/>
      <c r="SRN158" s="4"/>
      <c r="SRO158" s="4"/>
      <c r="SRP158" s="4"/>
      <c r="SRQ158" s="4"/>
      <c r="SRR158" s="4"/>
      <c r="SRS158" s="4"/>
      <c r="SRT158" s="4"/>
      <c r="SRU158" s="4"/>
      <c r="SRV158" s="4"/>
      <c r="SRW158" s="4"/>
      <c r="SRX158" s="4"/>
      <c r="SRY158" s="4"/>
      <c r="SRZ158" s="4"/>
      <c r="SSA158" s="4"/>
      <c r="SSB158" s="4"/>
      <c r="SSC158" s="4"/>
      <c r="SSD158" s="4"/>
      <c r="SSE158" s="4"/>
      <c r="SSF158" s="4"/>
      <c r="SSG158" s="4"/>
      <c r="SSH158" s="4"/>
      <c r="SSI158" s="4"/>
      <c r="SSJ158" s="4"/>
      <c r="SSK158" s="4"/>
      <c r="SSL158" s="4"/>
      <c r="SSM158" s="4"/>
      <c r="SSN158" s="4"/>
      <c r="SSO158" s="4"/>
      <c r="SSP158" s="4"/>
      <c r="SSQ158" s="4"/>
      <c r="SSR158" s="4"/>
      <c r="SSS158" s="4"/>
      <c r="SST158" s="4"/>
      <c r="SSU158" s="4"/>
      <c r="SSV158" s="4"/>
      <c r="SSW158" s="4"/>
      <c r="SSX158" s="4"/>
      <c r="SSY158" s="4"/>
      <c r="SSZ158" s="4"/>
      <c r="STA158" s="4"/>
      <c r="STB158" s="4"/>
      <c r="STC158" s="4"/>
      <c r="STD158" s="4"/>
      <c r="STE158" s="4"/>
      <c r="STF158" s="4"/>
      <c r="STG158" s="4"/>
      <c r="STH158" s="4"/>
      <c r="STI158" s="4"/>
      <c r="STJ158" s="4"/>
      <c r="STK158" s="4"/>
      <c r="STL158" s="4"/>
      <c r="STM158" s="4"/>
      <c r="STN158" s="4"/>
      <c r="STO158" s="4"/>
      <c r="STP158" s="4"/>
      <c r="STQ158" s="4"/>
      <c r="STR158" s="4"/>
      <c r="STS158" s="4"/>
      <c r="STT158" s="4"/>
      <c r="STU158" s="4"/>
      <c r="STV158" s="4"/>
      <c r="STW158" s="4"/>
      <c r="STX158" s="4"/>
      <c r="STY158" s="4"/>
      <c r="STZ158" s="4"/>
      <c r="SUA158" s="4"/>
      <c r="SUB158" s="4"/>
      <c r="SUC158" s="4"/>
      <c r="SUD158" s="4"/>
      <c r="SUE158" s="4"/>
      <c r="SUF158" s="4"/>
      <c r="SUG158" s="4"/>
      <c r="SUH158" s="4"/>
      <c r="SUI158" s="4"/>
      <c r="SUJ158" s="4"/>
      <c r="SUK158" s="4"/>
      <c r="SUL158" s="4"/>
      <c r="SUM158" s="4"/>
      <c r="SUN158" s="4"/>
      <c r="SUO158" s="4"/>
      <c r="SUP158" s="4"/>
      <c r="SUQ158" s="4"/>
      <c r="SUR158" s="4"/>
      <c r="SUS158" s="4"/>
      <c r="SUT158" s="4"/>
      <c r="SUU158" s="4"/>
      <c r="SUV158" s="4"/>
      <c r="SUW158" s="4"/>
      <c r="SUX158" s="4"/>
      <c r="SUY158" s="4"/>
      <c r="SUZ158" s="4"/>
      <c r="SVA158" s="4"/>
      <c r="SVB158" s="4"/>
      <c r="SVC158" s="4"/>
      <c r="SVD158" s="4"/>
      <c r="SVE158" s="4"/>
      <c r="SVF158" s="4"/>
      <c r="SVG158" s="4"/>
      <c r="SVH158" s="4"/>
      <c r="SVI158" s="4"/>
      <c r="SVJ158" s="4"/>
      <c r="SVK158" s="4"/>
      <c r="SVL158" s="4"/>
      <c r="SVM158" s="4"/>
      <c r="SVN158" s="4"/>
      <c r="SVO158" s="4"/>
      <c r="SVP158" s="4"/>
      <c r="SVQ158" s="4"/>
      <c r="SVR158" s="4"/>
      <c r="SVS158" s="4"/>
      <c r="SVT158" s="4"/>
      <c r="SVU158" s="4"/>
      <c r="SVV158" s="4"/>
      <c r="SVW158" s="4"/>
      <c r="SVX158" s="4"/>
      <c r="SVY158" s="4"/>
      <c r="SVZ158" s="4"/>
      <c r="SWA158" s="4"/>
      <c r="SWB158" s="4"/>
      <c r="SWC158" s="4"/>
      <c r="SWD158" s="4"/>
      <c r="SWE158" s="4"/>
      <c r="SWF158" s="4"/>
      <c r="SWG158" s="4"/>
      <c r="SWH158" s="4"/>
      <c r="SWI158" s="4"/>
      <c r="SWJ158" s="4"/>
      <c r="SWK158" s="4"/>
      <c r="SWL158" s="4"/>
      <c r="SWM158" s="4"/>
      <c r="SWN158" s="4"/>
      <c r="SWO158" s="4"/>
      <c r="SWP158" s="4"/>
      <c r="SWQ158" s="4"/>
      <c r="SWR158" s="4"/>
      <c r="SWS158" s="4"/>
      <c r="SWT158" s="4"/>
      <c r="SWU158" s="4"/>
      <c r="SWV158" s="4"/>
      <c r="SWW158" s="4"/>
      <c r="SWX158" s="4"/>
      <c r="SWY158" s="4"/>
      <c r="SWZ158" s="4"/>
      <c r="SXA158" s="4"/>
      <c r="SXB158" s="4"/>
      <c r="SXC158" s="4"/>
      <c r="SXD158" s="4"/>
      <c r="SXE158" s="4"/>
      <c r="SXF158" s="4"/>
      <c r="SXG158" s="4"/>
      <c r="SXH158" s="4"/>
      <c r="SXI158" s="4"/>
      <c r="SXJ158" s="4"/>
      <c r="SXK158" s="4"/>
      <c r="SXL158" s="4"/>
      <c r="SXM158" s="4"/>
      <c r="SXN158" s="4"/>
      <c r="SXO158" s="4"/>
      <c r="SXP158" s="4"/>
      <c r="SXQ158" s="4"/>
      <c r="SXR158" s="4"/>
      <c r="SXS158" s="4"/>
      <c r="SXT158" s="4"/>
      <c r="SXU158" s="4"/>
      <c r="SXV158" s="4"/>
      <c r="SXW158" s="4"/>
      <c r="SXX158" s="4"/>
      <c r="SXY158" s="4"/>
      <c r="SXZ158" s="4"/>
      <c r="SYA158" s="4"/>
      <c r="SYB158" s="4"/>
      <c r="SYC158" s="4"/>
      <c r="SYD158" s="4"/>
      <c r="SYE158" s="4"/>
      <c r="SYF158" s="4"/>
      <c r="SYG158" s="4"/>
      <c r="SYH158" s="4"/>
      <c r="SYI158" s="4"/>
      <c r="SYJ158" s="4"/>
      <c r="SYK158" s="4"/>
      <c r="SYL158" s="4"/>
      <c r="SYM158" s="4"/>
      <c r="SYN158" s="4"/>
      <c r="SYO158" s="4"/>
      <c r="SYP158" s="4"/>
      <c r="SYQ158" s="4"/>
      <c r="SYR158" s="4"/>
      <c r="SYS158" s="4"/>
      <c r="SYT158" s="4"/>
      <c r="SYU158" s="4"/>
      <c r="SYV158" s="4"/>
      <c r="SYW158" s="4"/>
      <c r="SYX158" s="4"/>
      <c r="SYY158" s="4"/>
      <c r="SYZ158" s="4"/>
      <c r="SZA158" s="4"/>
      <c r="SZB158" s="4"/>
      <c r="SZC158" s="4"/>
      <c r="SZD158" s="4"/>
      <c r="SZE158" s="4"/>
      <c r="SZF158" s="4"/>
      <c r="SZG158" s="4"/>
      <c r="SZH158" s="4"/>
      <c r="SZI158" s="4"/>
      <c r="SZJ158" s="4"/>
      <c r="SZK158" s="4"/>
      <c r="SZL158" s="4"/>
      <c r="SZM158" s="4"/>
      <c r="SZN158" s="4"/>
      <c r="SZO158" s="4"/>
      <c r="SZP158" s="4"/>
      <c r="SZQ158" s="4"/>
      <c r="SZR158" s="4"/>
      <c r="SZS158" s="4"/>
      <c r="SZT158" s="4"/>
      <c r="SZU158" s="4"/>
      <c r="SZV158" s="4"/>
      <c r="SZW158" s="4"/>
      <c r="SZX158" s="4"/>
      <c r="SZY158" s="4"/>
      <c r="SZZ158" s="4"/>
      <c r="TAA158" s="4"/>
      <c r="TAB158" s="4"/>
      <c r="TAC158" s="4"/>
      <c r="TAD158" s="4"/>
      <c r="TAE158" s="4"/>
      <c r="TAF158" s="4"/>
      <c r="TAG158" s="4"/>
      <c r="TAH158" s="4"/>
      <c r="TAI158" s="4"/>
      <c r="TAJ158" s="4"/>
      <c r="TAK158" s="4"/>
      <c r="TAL158" s="4"/>
      <c r="TAM158" s="4"/>
      <c r="TAN158" s="4"/>
      <c r="TAO158" s="4"/>
      <c r="TAP158" s="4"/>
      <c r="TAQ158" s="4"/>
      <c r="TAR158" s="4"/>
      <c r="TAS158" s="4"/>
      <c r="TAT158" s="4"/>
      <c r="TAU158" s="4"/>
      <c r="TAV158" s="4"/>
      <c r="TAW158" s="4"/>
      <c r="TAX158" s="4"/>
      <c r="TAY158" s="4"/>
      <c r="TAZ158" s="4"/>
      <c r="TBA158" s="4"/>
      <c r="TBB158" s="4"/>
      <c r="TBC158" s="4"/>
      <c r="TBD158" s="4"/>
      <c r="TBE158" s="4"/>
      <c r="TBF158" s="4"/>
      <c r="TBG158" s="4"/>
      <c r="TBH158" s="4"/>
      <c r="TBI158" s="4"/>
      <c r="TBJ158" s="4"/>
      <c r="TBK158" s="4"/>
      <c r="TBL158" s="4"/>
      <c r="TBM158" s="4"/>
      <c r="TBN158" s="4"/>
      <c r="TBO158" s="4"/>
      <c r="TBP158" s="4"/>
      <c r="TBQ158" s="4"/>
      <c r="TBR158" s="4"/>
      <c r="TBS158" s="4"/>
      <c r="TBT158" s="4"/>
      <c r="TBU158" s="4"/>
      <c r="TBV158" s="4"/>
      <c r="TBW158" s="4"/>
      <c r="TBX158" s="4"/>
      <c r="TBY158" s="4"/>
      <c r="TBZ158" s="4"/>
      <c r="TCA158" s="4"/>
      <c r="TCB158" s="4"/>
      <c r="TCC158" s="4"/>
      <c r="TCD158" s="4"/>
      <c r="TCE158" s="4"/>
      <c r="TCF158" s="4"/>
      <c r="TCG158" s="4"/>
      <c r="TCH158" s="4"/>
      <c r="TCI158" s="4"/>
      <c r="TCJ158" s="4"/>
      <c r="TCK158" s="4"/>
      <c r="TCL158" s="4"/>
      <c r="TCM158" s="4"/>
      <c r="TCN158" s="4"/>
      <c r="TCO158" s="4"/>
      <c r="TCP158" s="4"/>
      <c r="TCQ158" s="4"/>
      <c r="TCR158" s="4"/>
      <c r="TCS158" s="4"/>
      <c r="TCT158" s="4"/>
      <c r="TCU158" s="4"/>
      <c r="TCV158" s="4"/>
      <c r="TCW158" s="4"/>
      <c r="TCX158" s="4"/>
      <c r="TCY158" s="4"/>
      <c r="TCZ158" s="4"/>
      <c r="TDA158" s="4"/>
      <c r="TDB158" s="4"/>
      <c r="TDC158" s="4"/>
      <c r="TDD158" s="4"/>
      <c r="TDE158" s="4"/>
      <c r="TDF158" s="4"/>
      <c r="TDG158" s="4"/>
      <c r="TDH158" s="4"/>
      <c r="TDI158" s="4"/>
      <c r="TDJ158" s="4"/>
      <c r="TDK158" s="4"/>
      <c r="TDL158" s="4"/>
      <c r="TDM158" s="4"/>
      <c r="TDN158" s="4"/>
      <c r="TDO158" s="4"/>
      <c r="TDP158" s="4"/>
      <c r="TDQ158" s="4"/>
      <c r="TDR158" s="4"/>
      <c r="TDS158" s="4"/>
      <c r="TDT158" s="4"/>
      <c r="TDU158" s="4"/>
      <c r="TDV158" s="4"/>
      <c r="TDW158" s="4"/>
      <c r="TDX158" s="4"/>
      <c r="TDY158" s="4"/>
      <c r="TDZ158" s="4"/>
      <c r="TEA158" s="4"/>
      <c r="TEB158" s="4"/>
      <c r="TEC158" s="4"/>
      <c r="TED158" s="4"/>
      <c r="TEE158" s="4"/>
      <c r="TEF158" s="4"/>
      <c r="TEG158" s="4"/>
      <c r="TEH158" s="4"/>
      <c r="TEI158" s="4"/>
      <c r="TEJ158" s="4"/>
      <c r="TEK158" s="4"/>
      <c r="TEL158" s="4"/>
      <c r="TEM158" s="4"/>
      <c r="TEN158" s="4"/>
      <c r="TEO158" s="4"/>
      <c r="TEP158" s="4"/>
      <c r="TEQ158" s="4"/>
      <c r="TER158" s="4"/>
      <c r="TES158" s="4"/>
      <c r="TET158" s="4"/>
      <c r="TEU158" s="4"/>
      <c r="TEV158" s="4"/>
      <c r="TEW158" s="4"/>
      <c r="TEX158" s="4"/>
      <c r="TEY158" s="4"/>
      <c r="TEZ158" s="4"/>
      <c r="TFA158" s="4"/>
      <c r="TFB158" s="4"/>
      <c r="TFC158" s="4"/>
      <c r="TFD158" s="4"/>
      <c r="TFE158" s="4"/>
      <c r="TFF158" s="4"/>
      <c r="TFG158" s="4"/>
      <c r="TFH158" s="4"/>
      <c r="TFI158" s="4"/>
      <c r="TFJ158" s="4"/>
      <c r="TFK158" s="4"/>
      <c r="TFL158" s="4"/>
      <c r="TFM158" s="4"/>
      <c r="TFN158" s="4"/>
      <c r="TFO158" s="4"/>
      <c r="TFP158" s="4"/>
      <c r="TFQ158" s="4"/>
      <c r="TFR158" s="4"/>
      <c r="TFS158" s="4"/>
      <c r="TFT158" s="4"/>
      <c r="TFU158" s="4"/>
      <c r="TFV158" s="4"/>
      <c r="TFW158" s="4"/>
      <c r="TFX158" s="4"/>
      <c r="TFY158" s="4"/>
      <c r="TFZ158" s="4"/>
      <c r="TGA158" s="4"/>
      <c r="TGB158" s="4"/>
      <c r="TGC158" s="4"/>
      <c r="TGD158" s="4"/>
      <c r="TGE158" s="4"/>
      <c r="TGF158" s="4"/>
      <c r="TGG158" s="4"/>
      <c r="TGH158" s="4"/>
      <c r="TGI158" s="4"/>
      <c r="TGJ158" s="4"/>
      <c r="TGK158" s="4"/>
      <c r="TGL158" s="4"/>
      <c r="TGM158" s="4"/>
      <c r="TGN158" s="4"/>
      <c r="TGO158" s="4"/>
      <c r="TGP158" s="4"/>
      <c r="TGQ158" s="4"/>
      <c r="TGR158" s="4"/>
      <c r="TGS158" s="4"/>
      <c r="TGT158" s="4"/>
      <c r="TGU158" s="4"/>
      <c r="TGV158" s="4"/>
      <c r="TGW158" s="4"/>
      <c r="TGX158" s="4"/>
      <c r="TGY158" s="4"/>
      <c r="TGZ158" s="4"/>
      <c r="THA158" s="4"/>
      <c r="THB158" s="4"/>
      <c r="THC158" s="4"/>
      <c r="THD158" s="4"/>
      <c r="THE158" s="4"/>
      <c r="THF158" s="4"/>
      <c r="THG158" s="4"/>
      <c r="THH158" s="4"/>
      <c r="THI158" s="4"/>
      <c r="THJ158" s="4"/>
      <c r="THK158" s="4"/>
      <c r="THL158" s="4"/>
      <c r="THM158" s="4"/>
      <c r="THN158" s="4"/>
      <c r="THO158" s="4"/>
      <c r="THP158" s="4"/>
      <c r="THQ158" s="4"/>
      <c r="THR158" s="4"/>
      <c r="THS158" s="4"/>
      <c r="THT158" s="4"/>
      <c r="THU158" s="4"/>
      <c r="THV158" s="4"/>
      <c r="THW158" s="4"/>
      <c r="THX158" s="4"/>
      <c r="THY158" s="4"/>
      <c r="THZ158" s="4"/>
      <c r="TIA158" s="4"/>
      <c r="TIB158" s="4"/>
      <c r="TIC158" s="4"/>
      <c r="TID158" s="4"/>
      <c r="TIE158" s="4"/>
      <c r="TIF158" s="4"/>
      <c r="TIG158" s="4"/>
      <c r="TIH158" s="4"/>
      <c r="TII158" s="4"/>
      <c r="TIJ158" s="4"/>
      <c r="TIK158" s="4"/>
      <c r="TIL158" s="4"/>
      <c r="TIM158" s="4"/>
      <c r="TIN158" s="4"/>
      <c r="TIO158" s="4"/>
      <c r="TIP158" s="4"/>
      <c r="TIQ158" s="4"/>
      <c r="TIR158" s="4"/>
      <c r="TIS158" s="4"/>
      <c r="TIT158" s="4"/>
      <c r="TIU158" s="4"/>
      <c r="TIV158" s="4"/>
      <c r="TIW158" s="4"/>
      <c r="TIX158" s="4"/>
      <c r="TIY158" s="4"/>
      <c r="TIZ158" s="4"/>
      <c r="TJA158" s="4"/>
      <c r="TJB158" s="4"/>
      <c r="TJC158" s="4"/>
      <c r="TJD158" s="4"/>
      <c r="TJE158" s="4"/>
      <c r="TJF158" s="4"/>
      <c r="TJG158" s="4"/>
      <c r="TJH158" s="4"/>
      <c r="TJI158" s="4"/>
      <c r="TJJ158" s="4"/>
      <c r="TJK158" s="4"/>
      <c r="TJL158" s="4"/>
      <c r="TJM158" s="4"/>
      <c r="TJN158" s="4"/>
      <c r="TJO158" s="4"/>
      <c r="TJP158" s="4"/>
      <c r="TJQ158" s="4"/>
      <c r="TJR158" s="4"/>
      <c r="TJS158" s="4"/>
      <c r="TJT158" s="4"/>
      <c r="TJU158" s="4"/>
      <c r="TJV158" s="4"/>
      <c r="TJW158" s="4"/>
      <c r="TJX158" s="4"/>
      <c r="TJY158" s="4"/>
      <c r="TJZ158" s="4"/>
      <c r="TKA158" s="4"/>
      <c r="TKB158" s="4"/>
      <c r="TKC158" s="4"/>
      <c r="TKD158" s="4"/>
      <c r="TKE158" s="4"/>
      <c r="TKF158" s="4"/>
      <c r="TKG158" s="4"/>
      <c r="TKH158" s="4"/>
      <c r="TKI158" s="4"/>
      <c r="TKJ158" s="4"/>
      <c r="TKK158" s="4"/>
      <c r="TKL158" s="4"/>
      <c r="TKM158" s="4"/>
      <c r="TKN158" s="4"/>
      <c r="TKO158" s="4"/>
      <c r="TKP158" s="4"/>
      <c r="TKQ158" s="4"/>
      <c r="TKR158" s="4"/>
      <c r="TKS158" s="4"/>
      <c r="TKT158" s="4"/>
      <c r="TKU158" s="4"/>
      <c r="TKV158" s="4"/>
      <c r="TKW158" s="4"/>
      <c r="TKX158" s="4"/>
      <c r="TKY158" s="4"/>
      <c r="TKZ158" s="4"/>
      <c r="TLA158" s="4"/>
      <c r="TLB158" s="4"/>
      <c r="TLC158" s="4"/>
      <c r="TLD158" s="4"/>
      <c r="TLE158" s="4"/>
      <c r="TLF158" s="4"/>
      <c r="TLG158" s="4"/>
      <c r="TLH158" s="4"/>
      <c r="TLI158" s="4"/>
      <c r="TLJ158" s="4"/>
      <c r="TLK158" s="4"/>
      <c r="TLL158" s="4"/>
      <c r="TLM158" s="4"/>
      <c r="TLN158" s="4"/>
      <c r="TLO158" s="4"/>
      <c r="TLP158" s="4"/>
      <c r="TLQ158" s="4"/>
      <c r="TLR158" s="4"/>
      <c r="TLS158" s="4"/>
      <c r="TLT158" s="4"/>
      <c r="TLU158" s="4"/>
      <c r="TLV158" s="4"/>
      <c r="TLW158" s="4"/>
      <c r="TLX158" s="4"/>
      <c r="TLY158" s="4"/>
      <c r="TLZ158" s="4"/>
      <c r="TMA158" s="4"/>
      <c r="TMB158" s="4"/>
      <c r="TMC158" s="4"/>
      <c r="TMD158" s="4"/>
      <c r="TME158" s="4"/>
      <c r="TMF158" s="4"/>
      <c r="TMG158" s="4"/>
      <c r="TMH158" s="4"/>
      <c r="TMI158" s="4"/>
      <c r="TMJ158" s="4"/>
      <c r="TMK158" s="4"/>
      <c r="TML158" s="4"/>
      <c r="TMM158" s="4"/>
      <c r="TMN158" s="4"/>
      <c r="TMO158" s="4"/>
      <c r="TMP158" s="4"/>
      <c r="TMQ158" s="4"/>
      <c r="TMR158" s="4"/>
      <c r="TMS158" s="4"/>
      <c r="TMT158" s="4"/>
      <c r="TMU158" s="4"/>
      <c r="TMV158" s="4"/>
      <c r="TMW158" s="4"/>
      <c r="TMX158" s="4"/>
      <c r="TMY158" s="4"/>
      <c r="TMZ158" s="4"/>
      <c r="TNA158" s="4"/>
      <c r="TNB158" s="4"/>
      <c r="TNC158" s="4"/>
      <c r="TND158" s="4"/>
      <c r="TNE158" s="4"/>
      <c r="TNF158" s="4"/>
      <c r="TNG158" s="4"/>
      <c r="TNH158" s="4"/>
      <c r="TNI158" s="4"/>
      <c r="TNJ158" s="4"/>
      <c r="TNK158" s="4"/>
      <c r="TNL158" s="4"/>
      <c r="TNM158" s="4"/>
      <c r="TNN158" s="4"/>
      <c r="TNO158" s="4"/>
      <c r="TNP158" s="4"/>
      <c r="TNQ158" s="4"/>
      <c r="TNR158" s="4"/>
      <c r="TNS158" s="4"/>
      <c r="TNT158" s="4"/>
      <c r="TNU158" s="4"/>
      <c r="TNV158" s="4"/>
      <c r="TNW158" s="4"/>
      <c r="TNX158" s="4"/>
      <c r="TNY158" s="4"/>
      <c r="TNZ158" s="4"/>
      <c r="TOA158" s="4"/>
      <c r="TOB158" s="4"/>
      <c r="TOC158" s="4"/>
      <c r="TOD158" s="4"/>
      <c r="TOE158" s="4"/>
      <c r="TOF158" s="4"/>
      <c r="TOG158" s="4"/>
      <c r="TOH158" s="4"/>
      <c r="TOI158" s="4"/>
      <c r="TOJ158" s="4"/>
      <c r="TOK158" s="4"/>
      <c r="TOL158" s="4"/>
      <c r="TOM158" s="4"/>
      <c r="TON158" s="4"/>
      <c r="TOO158" s="4"/>
      <c r="TOP158" s="4"/>
      <c r="TOQ158" s="4"/>
      <c r="TOR158" s="4"/>
      <c r="TOS158" s="4"/>
      <c r="TOT158" s="4"/>
      <c r="TOU158" s="4"/>
      <c r="TOV158" s="4"/>
      <c r="TOW158" s="4"/>
      <c r="TOX158" s="4"/>
      <c r="TOY158" s="4"/>
      <c r="TOZ158" s="4"/>
      <c r="TPA158" s="4"/>
      <c r="TPB158" s="4"/>
      <c r="TPC158" s="4"/>
      <c r="TPD158" s="4"/>
      <c r="TPE158" s="4"/>
      <c r="TPF158" s="4"/>
      <c r="TPG158" s="4"/>
      <c r="TPH158" s="4"/>
      <c r="TPI158" s="4"/>
      <c r="TPJ158" s="4"/>
      <c r="TPK158" s="4"/>
      <c r="TPL158" s="4"/>
      <c r="TPM158" s="4"/>
      <c r="TPN158" s="4"/>
      <c r="TPO158" s="4"/>
      <c r="TPP158" s="4"/>
      <c r="TPQ158" s="4"/>
      <c r="TPR158" s="4"/>
      <c r="TPS158" s="4"/>
      <c r="TPT158" s="4"/>
      <c r="TPU158" s="4"/>
      <c r="TPV158" s="4"/>
      <c r="TPW158" s="4"/>
      <c r="TPX158" s="4"/>
      <c r="TPY158" s="4"/>
      <c r="TPZ158" s="4"/>
      <c r="TQA158" s="4"/>
      <c r="TQB158" s="4"/>
      <c r="TQC158" s="4"/>
      <c r="TQD158" s="4"/>
      <c r="TQE158" s="4"/>
      <c r="TQF158" s="4"/>
      <c r="TQG158" s="4"/>
      <c r="TQH158" s="4"/>
      <c r="TQI158" s="4"/>
      <c r="TQJ158" s="4"/>
      <c r="TQK158" s="4"/>
      <c r="TQL158" s="4"/>
      <c r="TQM158" s="4"/>
      <c r="TQN158" s="4"/>
      <c r="TQO158" s="4"/>
      <c r="TQP158" s="4"/>
      <c r="TQQ158" s="4"/>
      <c r="TQR158" s="4"/>
      <c r="TQS158" s="4"/>
      <c r="TQT158" s="4"/>
      <c r="TQU158" s="4"/>
      <c r="TQV158" s="4"/>
      <c r="TQW158" s="4"/>
      <c r="TQX158" s="4"/>
      <c r="TQY158" s="4"/>
      <c r="TQZ158" s="4"/>
      <c r="TRA158" s="4"/>
      <c r="TRB158" s="4"/>
      <c r="TRC158" s="4"/>
      <c r="TRD158" s="4"/>
      <c r="TRE158" s="4"/>
      <c r="TRF158" s="4"/>
      <c r="TRG158" s="4"/>
      <c r="TRH158" s="4"/>
      <c r="TRI158" s="4"/>
      <c r="TRJ158" s="4"/>
      <c r="TRK158" s="4"/>
      <c r="TRL158" s="4"/>
      <c r="TRM158" s="4"/>
      <c r="TRN158" s="4"/>
      <c r="TRO158" s="4"/>
      <c r="TRP158" s="4"/>
      <c r="TRQ158" s="4"/>
      <c r="TRR158" s="4"/>
      <c r="TRS158" s="4"/>
      <c r="TRT158" s="4"/>
      <c r="TRU158" s="4"/>
      <c r="TRV158" s="4"/>
      <c r="TRW158" s="4"/>
      <c r="TRX158" s="4"/>
      <c r="TRY158" s="4"/>
      <c r="TRZ158" s="4"/>
      <c r="TSA158" s="4"/>
      <c r="TSB158" s="4"/>
      <c r="TSC158" s="4"/>
      <c r="TSD158" s="4"/>
      <c r="TSE158" s="4"/>
      <c r="TSF158" s="4"/>
      <c r="TSG158" s="4"/>
      <c r="TSH158" s="4"/>
      <c r="TSI158" s="4"/>
      <c r="TSJ158" s="4"/>
      <c r="TSK158" s="4"/>
      <c r="TSL158" s="4"/>
      <c r="TSM158" s="4"/>
      <c r="TSN158" s="4"/>
      <c r="TSO158" s="4"/>
      <c r="TSP158" s="4"/>
      <c r="TSQ158" s="4"/>
      <c r="TSR158" s="4"/>
      <c r="TSS158" s="4"/>
      <c r="TST158" s="4"/>
      <c r="TSU158" s="4"/>
      <c r="TSV158" s="4"/>
      <c r="TSW158" s="4"/>
      <c r="TSX158" s="4"/>
      <c r="TSY158" s="4"/>
      <c r="TSZ158" s="4"/>
      <c r="TTA158" s="4"/>
      <c r="TTB158" s="4"/>
      <c r="TTC158" s="4"/>
      <c r="TTD158" s="4"/>
      <c r="TTE158" s="4"/>
      <c r="TTF158" s="4"/>
      <c r="TTG158" s="4"/>
      <c r="TTH158" s="4"/>
      <c r="TTI158" s="4"/>
      <c r="TTJ158" s="4"/>
      <c r="TTK158" s="4"/>
      <c r="TTL158" s="4"/>
      <c r="TTM158" s="4"/>
      <c r="TTN158" s="4"/>
      <c r="TTO158" s="4"/>
      <c r="TTP158" s="4"/>
      <c r="TTQ158" s="4"/>
      <c r="TTR158" s="4"/>
      <c r="TTS158" s="4"/>
      <c r="TTT158" s="4"/>
      <c r="TTU158" s="4"/>
      <c r="TTV158" s="4"/>
      <c r="TTW158" s="4"/>
      <c r="TTX158" s="4"/>
      <c r="TTY158" s="4"/>
      <c r="TTZ158" s="4"/>
      <c r="TUA158" s="4"/>
      <c r="TUB158" s="4"/>
      <c r="TUC158" s="4"/>
      <c r="TUD158" s="4"/>
      <c r="TUE158" s="4"/>
      <c r="TUF158" s="4"/>
      <c r="TUG158" s="4"/>
      <c r="TUH158" s="4"/>
      <c r="TUI158" s="4"/>
      <c r="TUJ158" s="4"/>
      <c r="TUK158" s="4"/>
      <c r="TUL158" s="4"/>
      <c r="TUM158" s="4"/>
      <c r="TUN158" s="4"/>
      <c r="TUO158" s="4"/>
      <c r="TUP158" s="4"/>
      <c r="TUQ158" s="4"/>
      <c r="TUR158" s="4"/>
      <c r="TUS158" s="4"/>
      <c r="TUT158" s="4"/>
      <c r="TUU158" s="4"/>
      <c r="TUV158" s="4"/>
      <c r="TUW158" s="4"/>
      <c r="TUX158" s="4"/>
      <c r="TUY158" s="4"/>
      <c r="TUZ158" s="4"/>
      <c r="TVA158" s="4"/>
      <c r="TVB158" s="4"/>
      <c r="TVC158" s="4"/>
      <c r="TVD158" s="4"/>
      <c r="TVE158" s="4"/>
      <c r="TVF158" s="4"/>
      <c r="TVG158" s="4"/>
      <c r="TVH158" s="4"/>
      <c r="TVI158" s="4"/>
      <c r="TVJ158" s="4"/>
      <c r="TVK158" s="4"/>
      <c r="TVL158" s="4"/>
      <c r="TVM158" s="4"/>
      <c r="TVN158" s="4"/>
      <c r="TVO158" s="4"/>
      <c r="TVP158" s="4"/>
      <c r="TVQ158" s="4"/>
      <c r="TVR158" s="4"/>
      <c r="TVS158" s="4"/>
      <c r="TVT158" s="4"/>
      <c r="TVU158" s="4"/>
      <c r="TVV158" s="4"/>
      <c r="TVW158" s="4"/>
      <c r="TVX158" s="4"/>
      <c r="TVY158" s="4"/>
      <c r="TVZ158" s="4"/>
      <c r="TWA158" s="4"/>
      <c r="TWB158" s="4"/>
      <c r="TWC158" s="4"/>
      <c r="TWD158" s="4"/>
      <c r="TWE158" s="4"/>
      <c r="TWF158" s="4"/>
      <c r="TWG158" s="4"/>
      <c r="TWH158" s="4"/>
      <c r="TWI158" s="4"/>
      <c r="TWJ158" s="4"/>
      <c r="TWK158" s="4"/>
      <c r="TWL158" s="4"/>
      <c r="TWM158" s="4"/>
      <c r="TWN158" s="4"/>
      <c r="TWO158" s="4"/>
      <c r="TWP158" s="4"/>
      <c r="TWQ158" s="4"/>
      <c r="TWR158" s="4"/>
      <c r="TWS158" s="4"/>
      <c r="TWT158" s="4"/>
      <c r="TWU158" s="4"/>
      <c r="TWV158" s="4"/>
      <c r="TWW158" s="4"/>
      <c r="TWX158" s="4"/>
      <c r="TWY158" s="4"/>
      <c r="TWZ158" s="4"/>
      <c r="TXA158" s="4"/>
      <c r="TXB158" s="4"/>
      <c r="TXC158" s="4"/>
      <c r="TXD158" s="4"/>
      <c r="TXE158" s="4"/>
      <c r="TXF158" s="4"/>
      <c r="TXG158" s="4"/>
      <c r="TXH158" s="4"/>
      <c r="TXI158" s="4"/>
      <c r="TXJ158" s="4"/>
      <c r="TXK158" s="4"/>
      <c r="TXL158" s="4"/>
      <c r="TXM158" s="4"/>
      <c r="TXN158" s="4"/>
      <c r="TXO158" s="4"/>
      <c r="TXP158" s="4"/>
      <c r="TXQ158" s="4"/>
      <c r="TXR158" s="4"/>
      <c r="TXS158" s="4"/>
      <c r="TXT158" s="4"/>
      <c r="TXU158" s="4"/>
      <c r="TXV158" s="4"/>
      <c r="TXW158" s="4"/>
      <c r="TXX158" s="4"/>
      <c r="TXY158" s="4"/>
      <c r="TXZ158" s="4"/>
      <c r="TYA158" s="4"/>
      <c r="TYB158" s="4"/>
      <c r="TYC158" s="4"/>
      <c r="TYD158" s="4"/>
      <c r="TYE158" s="4"/>
      <c r="TYF158" s="4"/>
      <c r="TYG158" s="4"/>
      <c r="TYH158" s="4"/>
      <c r="TYI158" s="4"/>
      <c r="TYJ158" s="4"/>
      <c r="TYK158" s="4"/>
      <c r="TYL158" s="4"/>
      <c r="TYM158" s="4"/>
      <c r="TYN158" s="4"/>
      <c r="TYO158" s="4"/>
      <c r="TYP158" s="4"/>
      <c r="TYQ158" s="4"/>
      <c r="TYR158" s="4"/>
      <c r="TYS158" s="4"/>
      <c r="TYT158" s="4"/>
      <c r="TYU158" s="4"/>
      <c r="TYV158" s="4"/>
      <c r="TYW158" s="4"/>
      <c r="TYX158" s="4"/>
      <c r="TYY158" s="4"/>
      <c r="TYZ158" s="4"/>
      <c r="TZA158" s="4"/>
      <c r="TZB158" s="4"/>
      <c r="TZC158" s="4"/>
      <c r="TZD158" s="4"/>
      <c r="TZE158" s="4"/>
      <c r="TZF158" s="4"/>
      <c r="TZG158" s="4"/>
      <c r="TZH158" s="4"/>
      <c r="TZI158" s="4"/>
      <c r="TZJ158" s="4"/>
      <c r="TZK158" s="4"/>
      <c r="TZL158" s="4"/>
      <c r="TZM158" s="4"/>
      <c r="TZN158" s="4"/>
      <c r="TZO158" s="4"/>
      <c r="TZP158" s="4"/>
      <c r="TZQ158" s="4"/>
      <c r="TZR158" s="4"/>
      <c r="TZS158" s="4"/>
      <c r="TZT158" s="4"/>
      <c r="TZU158" s="4"/>
      <c r="TZV158" s="4"/>
      <c r="TZW158" s="4"/>
      <c r="TZX158" s="4"/>
      <c r="TZY158" s="4"/>
      <c r="TZZ158" s="4"/>
      <c r="UAA158" s="4"/>
      <c r="UAB158" s="4"/>
      <c r="UAC158" s="4"/>
      <c r="UAD158" s="4"/>
      <c r="UAE158" s="4"/>
      <c r="UAF158" s="4"/>
      <c r="UAG158" s="4"/>
      <c r="UAH158" s="4"/>
      <c r="UAI158" s="4"/>
      <c r="UAJ158" s="4"/>
      <c r="UAK158" s="4"/>
      <c r="UAL158" s="4"/>
      <c r="UAM158" s="4"/>
      <c r="UAN158" s="4"/>
      <c r="UAO158" s="4"/>
      <c r="UAP158" s="4"/>
      <c r="UAQ158" s="4"/>
      <c r="UAR158" s="4"/>
      <c r="UAS158" s="4"/>
      <c r="UAT158" s="4"/>
      <c r="UAU158" s="4"/>
      <c r="UAV158" s="4"/>
      <c r="UAW158" s="4"/>
      <c r="UAX158" s="4"/>
      <c r="UAY158" s="4"/>
      <c r="UAZ158" s="4"/>
      <c r="UBA158" s="4"/>
      <c r="UBB158" s="4"/>
      <c r="UBC158" s="4"/>
      <c r="UBD158" s="4"/>
      <c r="UBE158" s="4"/>
      <c r="UBF158" s="4"/>
      <c r="UBG158" s="4"/>
      <c r="UBH158" s="4"/>
      <c r="UBI158" s="4"/>
      <c r="UBJ158" s="4"/>
      <c r="UBK158" s="4"/>
      <c r="UBL158" s="4"/>
      <c r="UBM158" s="4"/>
      <c r="UBN158" s="4"/>
      <c r="UBO158" s="4"/>
      <c r="UBP158" s="4"/>
      <c r="UBQ158" s="4"/>
      <c r="UBR158" s="4"/>
      <c r="UBS158" s="4"/>
      <c r="UBT158" s="4"/>
      <c r="UBU158" s="4"/>
      <c r="UBV158" s="4"/>
      <c r="UBW158" s="4"/>
      <c r="UBX158" s="4"/>
      <c r="UBY158" s="4"/>
      <c r="UBZ158" s="4"/>
      <c r="UCA158" s="4"/>
      <c r="UCB158" s="4"/>
      <c r="UCC158" s="4"/>
      <c r="UCD158" s="4"/>
      <c r="UCE158" s="4"/>
      <c r="UCF158" s="4"/>
      <c r="UCG158" s="4"/>
      <c r="UCH158" s="4"/>
      <c r="UCI158" s="4"/>
      <c r="UCJ158" s="4"/>
      <c r="UCK158" s="4"/>
      <c r="UCL158" s="4"/>
      <c r="UCM158" s="4"/>
      <c r="UCN158" s="4"/>
      <c r="UCO158" s="4"/>
      <c r="UCP158" s="4"/>
      <c r="UCQ158" s="4"/>
      <c r="UCR158" s="4"/>
      <c r="UCS158" s="4"/>
      <c r="UCT158" s="4"/>
      <c r="UCU158" s="4"/>
      <c r="UCV158" s="4"/>
      <c r="UCW158" s="4"/>
      <c r="UCX158" s="4"/>
      <c r="UCY158" s="4"/>
      <c r="UCZ158" s="4"/>
      <c r="UDA158" s="4"/>
      <c r="UDB158" s="4"/>
      <c r="UDC158" s="4"/>
      <c r="UDD158" s="4"/>
      <c r="UDE158" s="4"/>
      <c r="UDF158" s="4"/>
      <c r="UDG158" s="4"/>
      <c r="UDH158" s="4"/>
      <c r="UDI158" s="4"/>
      <c r="UDJ158" s="4"/>
      <c r="UDK158" s="4"/>
      <c r="UDL158" s="4"/>
      <c r="UDM158" s="4"/>
      <c r="UDN158" s="4"/>
      <c r="UDO158" s="4"/>
      <c r="UDP158" s="4"/>
      <c r="UDQ158" s="4"/>
      <c r="UDR158" s="4"/>
      <c r="UDS158" s="4"/>
      <c r="UDT158" s="4"/>
      <c r="UDU158" s="4"/>
      <c r="UDV158" s="4"/>
      <c r="UDW158" s="4"/>
      <c r="UDX158" s="4"/>
      <c r="UDY158" s="4"/>
      <c r="UDZ158" s="4"/>
      <c r="UEA158" s="4"/>
      <c r="UEB158" s="4"/>
      <c r="UEC158" s="4"/>
      <c r="UED158" s="4"/>
      <c r="UEE158" s="4"/>
      <c r="UEF158" s="4"/>
      <c r="UEG158" s="4"/>
      <c r="UEH158" s="4"/>
      <c r="UEI158" s="4"/>
      <c r="UEJ158" s="4"/>
      <c r="UEK158" s="4"/>
      <c r="UEL158" s="4"/>
      <c r="UEM158" s="4"/>
      <c r="UEN158" s="4"/>
      <c r="UEO158" s="4"/>
      <c r="UEP158" s="4"/>
      <c r="UEQ158" s="4"/>
      <c r="UER158" s="4"/>
      <c r="UES158" s="4"/>
      <c r="UET158" s="4"/>
      <c r="UEU158" s="4"/>
      <c r="UEV158" s="4"/>
      <c r="UEW158" s="4"/>
      <c r="UEX158" s="4"/>
      <c r="UEY158" s="4"/>
      <c r="UEZ158" s="4"/>
      <c r="UFA158" s="4"/>
      <c r="UFB158" s="4"/>
      <c r="UFC158" s="4"/>
      <c r="UFD158" s="4"/>
      <c r="UFE158" s="4"/>
      <c r="UFF158" s="4"/>
      <c r="UFG158" s="4"/>
      <c r="UFH158" s="4"/>
      <c r="UFI158" s="4"/>
      <c r="UFJ158" s="4"/>
      <c r="UFK158" s="4"/>
      <c r="UFL158" s="4"/>
      <c r="UFM158" s="4"/>
      <c r="UFN158" s="4"/>
      <c r="UFO158" s="4"/>
      <c r="UFP158" s="4"/>
      <c r="UFQ158" s="4"/>
      <c r="UFR158" s="4"/>
      <c r="UFS158" s="4"/>
      <c r="UFT158" s="4"/>
      <c r="UFU158" s="4"/>
      <c r="UFV158" s="4"/>
      <c r="UFW158" s="4"/>
      <c r="UFX158" s="4"/>
      <c r="UFY158" s="4"/>
      <c r="UFZ158" s="4"/>
      <c r="UGA158" s="4"/>
      <c r="UGB158" s="4"/>
      <c r="UGC158" s="4"/>
      <c r="UGD158" s="4"/>
      <c r="UGE158" s="4"/>
      <c r="UGF158" s="4"/>
      <c r="UGG158" s="4"/>
      <c r="UGH158" s="4"/>
      <c r="UGI158" s="4"/>
      <c r="UGJ158" s="4"/>
      <c r="UGK158" s="4"/>
      <c r="UGL158" s="4"/>
      <c r="UGM158" s="4"/>
      <c r="UGN158" s="4"/>
      <c r="UGO158" s="4"/>
      <c r="UGP158" s="4"/>
      <c r="UGQ158" s="4"/>
      <c r="UGR158" s="4"/>
      <c r="UGS158" s="4"/>
      <c r="UGT158" s="4"/>
      <c r="UGU158" s="4"/>
      <c r="UGV158" s="4"/>
      <c r="UGW158" s="4"/>
      <c r="UGX158" s="4"/>
      <c r="UGY158" s="4"/>
      <c r="UGZ158" s="4"/>
      <c r="UHA158" s="4"/>
      <c r="UHB158" s="4"/>
      <c r="UHC158" s="4"/>
      <c r="UHD158" s="4"/>
      <c r="UHE158" s="4"/>
      <c r="UHF158" s="4"/>
      <c r="UHG158" s="4"/>
      <c r="UHH158" s="4"/>
      <c r="UHI158" s="4"/>
      <c r="UHJ158" s="4"/>
      <c r="UHK158" s="4"/>
      <c r="UHL158" s="4"/>
      <c r="UHM158" s="4"/>
      <c r="UHN158" s="4"/>
      <c r="UHO158" s="4"/>
      <c r="UHP158" s="4"/>
      <c r="UHQ158" s="4"/>
      <c r="UHR158" s="4"/>
      <c r="UHS158" s="4"/>
      <c r="UHT158" s="4"/>
      <c r="UHU158" s="4"/>
      <c r="UHV158" s="4"/>
      <c r="UHW158" s="4"/>
      <c r="UHX158" s="4"/>
      <c r="UHY158" s="4"/>
      <c r="UHZ158" s="4"/>
      <c r="UIA158" s="4"/>
      <c r="UIB158" s="4"/>
      <c r="UIC158" s="4"/>
      <c r="UID158" s="4"/>
      <c r="UIE158" s="4"/>
      <c r="UIF158" s="4"/>
      <c r="UIG158" s="4"/>
      <c r="UIH158" s="4"/>
      <c r="UII158" s="4"/>
      <c r="UIJ158" s="4"/>
      <c r="UIK158" s="4"/>
      <c r="UIL158" s="4"/>
      <c r="UIM158" s="4"/>
      <c r="UIN158" s="4"/>
      <c r="UIO158" s="4"/>
      <c r="UIP158" s="4"/>
      <c r="UIQ158" s="4"/>
      <c r="UIR158" s="4"/>
      <c r="UIS158" s="4"/>
      <c r="UIT158" s="4"/>
      <c r="UIU158" s="4"/>
      <c r="UIV158" s="4"/>
      <c r="UIW158" s="4"/>
      <c r="UIX158" s="4"/>
      <c r="UIY158" s="4"/>
      <c r="UIZ158" s="4"/>
      <c r="UJA158" s="4"/>
      <c r="UJB158" s="4"/>
      <c r="UJC158" s="4"/>
      <c r="UJD158" s="4"/>
      <c r="UJE158" s="4"/>
      <c r="UJF158" s="4"/>
      <c r="UJG158" s="4"/>
      <c r="UJH158" s="4"/>
      <c r="UJI158" s="4"/>
      <c r="UJJ158" s="4"/>
      <c r="UJK158" s="4"/>
      <c r="UJL158" s="4"/>
      <c r="UJM158" s="4"/>
      <c r="UJN158" s="4"/>
      <c r="UJO158" s="4"/>
      <c r="UJP158" s="4"/>
      <c r="UJQ158" s="4"/>
      <c r="UJR158" s="4"/>
      <c r="UJS158" s="4"/>
      <c r="UJT158" s="4"/>
      <c r="UJU158" s="4"/>
      <c r="UJV158" s="4"/>
      <c r="UJW158" s="4"/>
      <c r="UJX158" s="4"/>
      <c r="UJY158" s="4"/>
      <c r="UJZ158" s="4"/>
      <c r="UKA158" s="4"/>
      <c r="UKB158" s="4"/>
      <c r="UKC158" s="4"/>
      <c r="UKD158" s="4"/>
      <c r="UKE158" s="4"/>
      <c r="UKF158" s="4"/>
      <c r="UKG158" s="4"/>
      <c r="UKH158" s="4"/>
      <c r="UKI158" s="4"/>
      <c r="UKJ158" s="4"/>
      <c r="UKK158" s="4"/>
      <c r="UKL158" s="4"/>
      <c r="UKM158" s="4"/>
      <c r="UKN158" s="4"/>
      <c r="UKO158" s="4"/>
      <c r="UKP158" s="4"/>
      <c r="UKQ158" s="4"/>
      <c r="UKR158" s="4"/>
      <c r="UKS158" s="4"/>
      <c r="UKT158" s="4"/>
      <c r="UKU158" s="4"/>
      <c r="UKV158" s="4"/>
      <c r="UKW158" s="4"/>
      <c r="UKX158" s="4"/>
      <c r="UKY158" s="4"/>
      <c r="UKZ158" s="4"/>
      <c r="ULA158" s="4"/>
      <c r="ULB158" s="4"/>
      <c r="ULC158" s="4"/>
      <c r="ULD158" s="4"/>
      <c r="ULE158" s="4"/>
      <c r="ULF158" s="4"/>
      <c r="ULG158" s="4"/>
      <c r="ULH158" s="4"/>
      <c r="ULI158" s="4"/>
      <c r="ULJ158" s="4"/>
      <c r="ULK158" s="4"/>
      <c r="ULL158" s="4"/>
      <c r="ULM158" s="4"/>
      <c r="ULN158" s="4"/>
      <c r="ULO158" s="4"/>
      <c r="ULP158" s="4"/>
      <c r="ULQ158" s="4"/>
      <c r="ULR158" s="4"/>
      <c r="ULS158" s="4"/>
      <c r="ULT158" s="4"/>
      <c r="ULU158" s="4"/>
      <c r="ULV158" s="4"/>
      <c r="ULW158" s="4"/>
      <c r="ULX158" s="4"/>
      <c r="ULY158" s="4"/>
      <c r="ULZ158" s="4"/>
      <c r="UMA158" s="4"/>
      <c r="UMB158" s="4"/>
      <c r="UMC158" s="4"/>
      <c r="UMD158" s="4"/>
      <c r="UME158" s="4"/>
      <c r="UMF158" s="4"/>
      <c r="UMG158" s="4"/>
      <c r="UMH158" s="4"/>
      <c r="UMI158" s="4"/>
      <c r="UMJ158" s="4"/>
      <c r="UMK158" s="4"/>
      <c r="UML158" s="4"/>
      <c r="UMM158" s="4"/>
      <c r="UMN158" s="4"/>
      <c r="UMO158" s="4"/>
      <c r="UMP158" s="4"/>
      <c r="UMQ158" s="4"/>
      <c r="UMR158" s="4"/>
      <c r="UMS158" s="4"/>
      <c r="UMT158" s="4"/>
      <c r="UMU158" s="4"/>
      <c r="UMV158" s="4"/>
      <c r="UMW158" s="4"/>
      <c r="UMX158" s="4"/>
      <c r="UMY158" s="4"/>
      <c r="UMZ158" s="4"/>
      <c r="UNA158" s="4"/>
      <c r="UNB158" s="4"/>
      <c r="UNC158" s="4"/>
      <c r="UND158" s="4"/>
      <c r="UNE158" s="4"/>
      <c r="UNF158" s="4"/>
      <c r="UNG158" s="4"/>
      <c r="UNH158" s="4"/>
      <c r="UNI158" s="4"/>
      <c r="UNJ158" s="4"/>
      <c r="UNK158" s="4"/>
      <c r="UNL158" s="4"/>
      <c r="UNM158" s="4"/>
      <c r="UNN158" s="4"/>
      <c r="UNO158" s="4"/>
      <c r="UNP158" s="4"/>
      <c r="UNQ158" s="4"/>
      <c r="UNR158" s="4"/>
      <c r="UNS158" s="4"/>
      <c r="UNT158" s="4"/>
      <c r="UNU158" s="4"/>
      <c r="UNV158" s="4"/>
      <c r="UNW158" s="4"/>
      <c r="UNX158" s="4"/>
      <c r="UNY158" s="4"/>
      <c r="UNZ158" s="4"/>
      <c r="UOA158" s="4"/>
      <c r="UOB158" s="4"/>
      <c r="UOC158" s="4"/>
      <c r="UOD158" s="4"/>
      <c r="UOE158" s="4"/>
      <c r="UOF158" s="4"/>
      <c r="UOG158" s="4"/>
      <c r="UOH158" s="4"/>
      <c r="UOI158" s="4"/>
      <c r="UOJ158" s="4"/>
      <c r="UOK158" s="4"/>
      <c r="UOL158" s="4"/>
      <c r="UOM158" s="4"/>
      <c r="UON158" s="4"/>
      <c r="UOO158" s="4"/>
      <c r="UOP158" s="4"/>
      <c r="UOQ158" s="4"/>
      <c r="UOR158" s="4"/>
      <c r="UOS158" s="4"/>
      <c r="UOT158" s="4"/>
      <c r="UOU158" s="4"/>
      <c r="UOV158" s="4"/>
      <c r="UOW158" s="4"/>
      <c r="UOX158" s="4"/>
      <c r="UOY158" s="4"/>
      <c r="UOZ158" s="4"/>
      <c r="UPA158" s="4"/>
      <c r="UPB158" s="4"/>
      <c r="UPC158" s="4"/>
      <c r="UPD158" s="4"/>
      <c r="UPE158" s="4"/>
      <c r="UPF158" s="4"/>
      <c r="UPG158" s="4"/>
      <c r="UPH158" s="4"/>
      <c r="UPI158" s="4"/>
      <c r="UPJ158" s="4"/>
      <c r="UPK158" s="4"/>
      <c r="UPL158" s="4"/>
      <c r="UPM158" s="4"/>
      <c r="UPN158" s="4"/>
      <c r="UPO158" s="4"/>
      <c r="UPP158" s="4"/>
      <c r="UPQ158" s="4"/>
      <c r="UPR158" s="4"/>
      <c r="UPS158" s="4"/>
      <c r="UPT158" s="4"/>
      <c r="UPU158" s="4"/>
      <c r="UPV158" s="4"/>
      <c r="UPW158" s="4"/>
      <c r="UPX158" s="4"/>
      <c r="UPY158" s="4"/>
      <c r="UPZ158" s="4"/>
      <c r="UQA158" s="4"/>
      <c r="UQB158" s="4"/>
      <c r="UQC158" s="4"/>
      <c r="UQD158" s="4"/>
      <c r="UQE158" s="4"/>
      <c r="UQF158" s="4"/>
      <c r="UQG158" s="4"/>
      <c r="UQH158" s="4"/>
      <c r="UQI158" s="4"/>
      <c r="UQJ158" s="4"/>
      <c r="UQK158" s="4"/>
      <c r="UQL158" s="4"/>
      <c r="UQM158" s="4"/>
      <c r="UQN158" s="4"/>
      <c r="UQO158" s="4"/>
      <c r="UQP158" s="4"/>
      <c r="UQQ158" s="4"/>
      <c r="UQR158" s="4"/>
      <c r="UQS158" s="4"/>
      <c r="UQT158" s="4"/>
      <c r="UQU158" s="4"/>
      <c r="UQV158" s="4"/>
      <c r="UQW158" s="4"/>
      <c r="UQX158" s="4"/>
      <c r="UQY158" s="4"/>
      <c r="UQZ158" s="4"/>
      <c r="URA158" s="4"/>
      <c r="URB158" s="4"/>
      <c r="URC158" s="4"/>
      <c r="URD158" s="4"/>
      <c r="URE158" s="4"/>
      <c r="URF158" s="4"/>
      <c r="URG158" s="4"/>
      <c r="URH158" s="4"/>
      <c r="URI158" s="4"/>
      <c r="URJ158" s="4"/>
      <c r="URK158" s="4"/>
      <c r="URL158" s="4"/>
      <c r="URM158" s="4"/>
      <c r="URN158" s="4"/>
      <c r="URO158" s="4"/>
      <c r="URP158" s="4"/>
      <c r="URQ158" s="4"/>
      <c r="URR158" s="4"/>
      <c r="URS158" s="4"/>
      <c r="URT158" s="4"/>
      <c r="URU158" s="4"/>
      <c r="URV158" s="4"/>
      <c r="URW158" s="4"/>
      <c r="URX158" s="4"/>
      <c r="URY158" s="4"/>
      <c r="URZ158" s="4"/>
      <c r="USA158" s="4"/>
      <c r="USB158" s="4"/>
      <c r="USC158" s="4"/>
      <c r="USD158" s="4"/>
      <c r="USE158" s="4"/>
      <c r="USF158" s="4"/>
      <c r="USG158" s="4"/>
      <c r="USH158" s="4"/>
      <c r="USI158" s="4"/>
      <c r="USJ158" s="4"/>
      <c r="USK158" s="4"/>
      <c r="USL158" s="4"/>
      <c r="USM158" s="4"/>
      <c r="USN158" s="4"/>
      <c r="USO158" s="4"/>
      <c r="USP158" s="4"/>
      <c r="USQ158" s="4"/>
      <c r="USR158" s="4"/>
      <c r="USS158" s="4"/>
      <c r="UST158" s="4"/>
      <c r="USU158" s="4"/>
      <c r="USV158" s="4"/>
      <c r="USW158" s="4"/>
      <c r="USX158" s="4"/>
      <c r="USY158" s="4"/>
      <c r="USZ158" s="4"/>
      <c r="UTA158" s="4"/>
      <c r="UTB158" s="4"/>
      <c r="UTC158" s="4"/>
      <c r="UTD158" s="4"/>
      <c r="UTE158" s="4"/>
      <c r="UTF158" s="4"/>
      <c r="UTG158" s="4"/>
      <c r="UTH158" s="4"/>
      <c r="UTI158" s="4"/>
      <c r="UTJ158" s="4"/>
      <c r="UTK158" s="4"/>
      <c r="UTL158" s="4"/>
      <c r="UTM158" s="4"/>
      <c r="UTN158" s="4"/>
      <c r="UTO158" s="4"/>
      <c r="UTP158" s="4"/>
      <c r="UTQ158" s="4"/>
      <c r="UTR158" s="4"/>
      <c r="UTS158" s="4"/>
      <c r="UTT158" s="4"/>
      <c r="UTU158" s="4"/>
      <c r="UTV158" s="4"/>
      <c r="UTW158" s="4"/>
      <c r="UTX158" s="4"/>
      <c r="UTY158" s="4"/>
      <c r="UTZ158" s="4"/>
      <c r="UUA158" s="4"/>
      <c r="UUB158" s="4"/>
      <c r="UUC158" s="4"/>
      <c r="UUD158" s="4"/>
      <c r="UUE158" s="4"/>
      <c r="UUF158" s="4"/>
      <c r="UUG158" s="4"/>
      <c r="UUH158" s="4"/>
      <c r="UUI158" s="4"/>
      <c r="UUJ158" s="4"/>
      <c r="UUK158" s="4"/>
      <c r="UUL158" s="4"/>
      <c r="UUM158" s="4"/>
      <c r="UUN158" s="4"/>
      <c r="UUO158" s="4"/>
      <c r="UUP158" s="4"/>
      <c r="UUQ158" s="4"/>
      <c r="UUR158" s="4"/>
      <c r="UUS158" s="4"/>
      <c r="UUT158" s="4"/>
      <c r="UUU158" s="4"/>
      <c r="UUV158" s="4"/>
      <c r="UUW158" s="4"/>
      <c r="UUX158" s="4"/>
      <c r="UUY158" s="4"/>
      <c r="UUZ158" s="4"/>
      <c r="UVA158" s="4"/>
      <c r="UVB158" s="4"/>
      <c r="UVC158" s="4"/>
      <c r="UVD158" s="4"/>
      <c r="UVE158" s="4"/>
      <c r="UVF158" s="4"/>
      <c r="UVG158" s="4"/>
      <c r="UVH158" s="4"/>
      <c r="UVI158" s="4"/>
      <c r="UVJ158" s="4"/>
      <c r="UVK158" s="4"/>
      <c r="UVL158" s="4"/>
      <c r="UVM158" s="4"/>
      <c r="UVN158" s="4"/>
      <c r="UVO158" s="4"/>
      <c r="UVP158" s="4"/>
      <c r="UVQ158" s="4"/>
      <c r="UVR158" s="4"/>
      <c r="UVS158" s="4"/>
      <c r="UVT158" s="4"/>
      <c r="UVU158" s="4"/>
      <c r="UVV158" s="4"/>
      <c r="UVW158" s="4"/>
      <c r="UVX158" s="4"/>
      <c r="UVY158" s="4"/>
      <c r="UVZ158" s="4"/>
      <c r="UWA158" s="4"/>
      <c r="UWB158" s="4"/>
      <c r="UWC158" s="4"/>
      <c r="UWD158" s="4"/>
      <c r="UWE158" s="4"/>
      <c r="UWF158" s="4"/>
      <c r="UWG158" s="4"/>
      <c r="UWH158" s="4"/>
      <c r="UWI158" s="4"/>
      <c r="UWJ158" s="4"/>
      <c r="UWK158" s="4"/>
      <c r="UWL158" s="4"/>
      <c r="UWM158" s="4"/>
      <c r="UWN158" s="4"/>
      <c r="UWO158" s="4"/>
      <c r="UWP158" s="4"/>
      <c r="UWQ158" s="4"/>
      <c r="UWR158" s="4"/>
      <c r="UWS158" s="4"/>
      <c r="UWT158" s="4"/>
      <c r="UWU158" s="4"/>
      <c r="UWV158" s="4"/>
      <c r="UWW158" s="4"/>
      <c r="UWX158" s="4"/>
      <c r="UWY158" s="4"/>
      <c r="UWZ158" s="4"/>
      <c r="UXA158" s="4"/>
      <c r="UXB158" s="4"/>
      <c r="UXC158" s="4"/>
      <c r="UXD158" s="4"/>
      <c r="UXE158" s="4"/>
      <c r="UXF158" s="4"/>
      <c r="UXG158" s="4"/>
      <c r="UXH158" s="4"/>
      <c r="UXI158" s="4"/>
      <c r="UXJ158" s="4"/>
      <c r="UXK158" s="4"/>
      <c r="UXL158" s="4"/>
      <c r="UXM158" s="4"/>
      <c r="UXN158" s="4"/>
      <c r="UXO158" s="4"/>
      <c r="UXP158" s="4"/>
      <c r="UXQ158" s="4"/>
      <c r="UXR158" s="4"/>
      <c r="UXS158" s="4"/>
      <c r="UXT158" s="4"/>
      <c r="UXU158" s="4"/>
      <c r="UXV158" s="4"/>
      <c r="UXW158" s="4"/>
      <c r="UXX158" s="4"/>
      <c r="UXY158" s="4"/>
      <c r="UXZ158" s="4"/>
      <c r="UYA158" s="4"/>
      <c r="UYB158" s="4"/>
      <c r="UYC158" s="4"/>
      <c r="UYD158" s="4"/>
      <c r="UYE158" s="4"/>
      <c r="UYF158" s="4"/>
      <c r="UYG158" s="4"/>
      <c r="UYH158" s="4"/>
      <c r="UYI158" s="4"/>
      <c r="UYJ158" s="4"/>
      <c r="UYK158" s="4"/>
      <c r="UYL158" s="4"/>
      <c r="UYM158" s="4"/>
      <c r="UYN158" s="4"/>
      <c r="UYO158" s="4"/>
      <c r="UYP158" s="4"/>
      <c r="UYQ158" s="4"/>
      <c r="UYR158" s="4"/>
      <c r="UYS158" s="4"/>
      <c r="UYT158" s="4"/>
      <c r="UYU158" s="4"/>
      <c r="UYV158" s="4"/>
      <c r="UYW158" s="4"/>
      <c r="UYX158" s="4"/>
      <c r="UYY158" s="4"/>
      <c r="UYZ158" s="4"/>
      <c r="UZA158" s="4"/>
      <c r="UZB158" s="4"/>
      <c r="UZC158" s="4"/>
      <c r="UZD158" s="4"/>
      <c r="UZE158" s="4"/>
      <c r="UZF158" s="4"/>
      <c r="UZG158" s="4"/>
      <c r="UZH158" s="4"/>
      <c r="UZI158" s="4"/>
      <c r="UZJ158" s="4"/>
      <c r="UZK158" s="4"/>
      <c r="UZL158" s="4"/>
      <c r="UZM158" s="4"/>
      <c r="UZN158" s="4"/>
      <c r="UZO158" s="4"/>
      <c r="UZP158" s="4"/>
      <c r="UZQ158" s="4"/>
      <c r="UZR158" s="4"/>
      <c r="UZS158" s="4"/>
      <c r="UZT158" s="4"/>
      <c r="UZU158" s="4"/>
      <c r="UZV158" s="4"/>
      <c r="UZW158" s="4"/>
      <c r="UZX158" s="4"/>
      <c r="UZY158" s="4"/>
      <c r="UZZ158" s="4"/>
      <c r="VAA158" s="4"/>
      <c r="VAB158" s="4"/>
      <c r="VAC158" s="4"/>
      <c r="VAD158" s="4"/>
      <c r="VAE158" s="4"/>
      <c r="VAF158" s="4"/>
      <c r="VAG158" s="4"/>
      <c r="VAH158" s="4"/>
      <c r="VAI158" s="4"/>
      <c r="VAJ158" s="4"/>
      <c r="VAK158" s="4"/>
      <c r="VAL158" s="4"/>
      <c r="VAM158" s="4"/>
      <c r="VAN158" s="4"/>
      <c r="VAO158" s="4"/>
      <c r="VAP158" s="4"/>
      <c r="VAQ158" s="4"/>
      <c r="VAR158" s="4"/>
      <c r="VAS158" s="4"/>
      <c r="VAT158" s="4"/>
      <c r="VAU158" s="4"/>
      <c r="VAV158" s="4"/>
      <c r="VAW158" s="4"/>
      <c r="VAX158" s="4"/>
      <c r="VAY158" s="4"/>
      <c r="VAZ158" s="4"/>
      <c r="VBA158" s="4"/>
      <c r="VBB158" s="4"/>
      <c r="VBC158" s="4"/>
      <c r="VBD158" s="4"/>
      <c r="VBE158" s="4"/>
      <c r="VBF158" s="4"/>
      <c r="VBG158" s="4"/>
      <c r="VBH158" s="4"/>
      <c r="VBI158" s="4"/>
      <c r="VBJ158" s="4"/>
      <c r="VBK158" s="4"/>
      <c r="VBL158" s="4"/>
      <c r="VBM158" s="4"/>
      <c r="VBN158" s="4"/>
      <c r="VBO158" s="4"/>
      <c r="VBP158" s="4"/>
      <c r="VBQ158" s="4"/>
      <c r="VBR158" s="4"/>
      <c r="VBS158" s="4"/>
      <c r="VBT158" s="4"/>
      <c r="VBU158" s="4"/>
      <c r="VBV158" s="4"/>
      <c r="VBW158" s="4"/>
      <c r="VBX158" s="4"/>
      <c r="VBY158" s="4"/>
      <c r="VBZ158" s="4"/>
      <c r="VCA158" s="4"/>
      <c r="VCB158" s="4"/>
      <c r="VCC158" s="4"/>
      <c r="VCD158" s="4"/>
      <c r="VCE158" s="4"/>
      <c r="VCF158" s="4"/>
      <c r="VCG158" s="4"/>
      <c r="VCH158" s="4"/>
      <c r="VCI158" s="4"/>
      <c r="VCJ158" s="4"/>
      <c r="VCK158" s="4"/>
      <c r="VCL158" s="4"/>
      <c r="VCM158" s="4"/>
      <c r="VCN158" s="4"/>
      <c r="VCO158" s="4"/>
      <c r="VCP158" s="4"/>
      <c r="VCQ158" s="4"/>
      <c r="VCR158" s="4"/>
      <c r="VCS158" s="4"/>
      <c r="VCT158" s="4"/>
      <c r="VCU158" s="4"/>
      <c r="VCV158" s="4"/>
      <c r="VCW158" s="4"/>
      <c r="VCX158" s="4"/>
      <c r="VCY158" s="4"/>
      <c r="VCZ158" s="4"/>
      <c r="VDA158" s="4"/>
      <c r="VDB158" s="4"/>
      <c r="VDC158" s="4"/>
      <c r="VDD158" s="4"/>
      <c r="VDE158" s="4"/>
      <c r="VDF158" s="4"/>
      <c r="VDG158" s="4"/>
      <c r="VDH158" s="4"/>
      <c r="VDI158" s="4"/>
      <c r="VDJ158" s="4"/>
      <c r="VDK158" s="4"/>
      <c r="VDL158" s="4"/>
      <c r="VDM158" s="4"/>
      <c r="VDN158" s="4"/>
      <c r="VDO158" s="4"/>
      <c r="VDP158" s="4"/>
      <c r="VDQ158" s="4"/>
      <c r="VDR158" s="4"/>
      <c r="VDS158" s="4"/>
      <c r="VDT158" s="4"/>
      <c r="VDU158" s="4"/>
      <c r="VDV158" s="4"/>
      <c r="VDW158" s="4"/>
      <c r="VDX158" s="4"/>
      <c r="VDY158" s="4"/>
      <c r="VDZ158" s="4"/>
      <c r="VEA158" s="4"/>
      <c r="VEB158" s="4"/>
      <c r="VEC158" s="4"/>
      <c r="VED158" s="4"/>
      <c r="VEE158" s="4"/>
      <c r="VEF158" s="4"/>
      <c r="VEG158" s="4"/>
      <c r="VEH158" s="4"/>
      <c r="VEI158" s="4"/>
      <c r="VEJ158" s="4"/>
      <c r="VEK158" s="4"/>
      <c r="VEL158" s="4"/>
      <c r="VEM158" s="4"/>
      <c r="VEN158" s="4"/>
      <c r="VEO158" s="4"/>
      <c r="VEP158" s="4"/>
      <c r="VEQ158" s="4"/>
      <c r="VER158" s="4"/>
      <c r="VES158" s="4"/>
      <c r="VET158" s="4"/>
      <c r="VEU158" s="4"/>
      <c r="VEV158" s="4"/>
      <c r="VEW158" s="4"/>
      <c r="VEX158" s="4"/>
      <c r="VEY158" s="4"/>
      <c r="VEZ158" s="4"/>
      <c r="VFA158" s="4"/>
      <c r="VFB158" s="4"/>
      <c r="VFC158" s="4"/>
      <c r="VFD158" s="4"/>
      <c r="VFE158" s="4"/>
      <c r="VFF158" s="4"/>
      <c r="VFG158" s="4"/>
      <c r="VFH158" s="4"/>
      <c r="VFI158" s="4"/>
      <c r="VFJ158" s="4"/>
      <c r="VFK158" s="4"/>
      <c r="VFL158" s="4"/>
      <c r="VFM158" s="4"/>
      <c r="VFN158" s="4"/>
      <c r="VFO158" s="4"/>
      <c r="VFP158" s="4"/>
      <c r="VFQ158" s="4"/>
      <c r="VFR158" s="4"/>
      <c r="VFS158" s="4"/>
      <c r="VFT158" s="4"/>
      <c r="VFU158" s="4"/>
      <c r="VFV158" s="4"/>
      <c r="VFW158" s="4"/>
      <c r="VFX158" s="4"/>
      <c r="VFY158" s="4"/>
      <c r="VFZ158" s="4"/>
      <c r="VGA158" s="4"/>
      <c r="VGB158" s="4"/>
      <c r="VGC158" s="4"/>
      <c r="VGD158" s="4"/>
      <c r="VGE158" s="4"/>
      <c r="VGF158" s="4"/>
      <c r="VGG158" s="4"/>
      <c r="VGH158" s="4"/>
      <c r="VGI158" s="4"/>
      <c r="VGJ158" s="4"/>
      <c r="VGK158" s="4"/>
      <c r="VGL158" s="4"/>
      <c r="VGM158" s="4"/>
      <c r="VGN158" s="4"/>
      <c r="VGO158" s="4"/>
      <c r="VGP158" s="4"/>
      <c r="VGQ158" s="4"/>
      <c r="VGR158" s="4"/>
      <c r="VGS158" s="4"/>
      <c r="VGT158" s="4"/>
      <c r="VGU158" s="4"/>
      <c r="VGV158" s="4"/>
      <c r="VGW158" s="4"/>
      <c r="VGX158" s="4"/>
      <c r="VGY158" s="4"/>
      <c r="VGZ158" s="4"/>
      <c r="VHA158" s="4"/>
      <c r="VHB158" s="4"/>
      <c r="VHC158" s="4"/>
      <c r="VHD158" s="4"/>
      <c r="VHE158" s="4"/>
      <c r="VHF158" s="4"/>
      <c r="VHG158" s="4"/>
      <c r="VHH158" s="4"/>
      <c r="VHI158" s="4"/>
      <c r="VHJ158" s="4"/>
      <c r="VHK158" s="4"/>
      <c r="VHL158" s="4"/>
      <c r="VHM158" s="4"/>
      <c r="VHN158" s="4"/>
      <c r="VHO158" s="4"/>
      <c r="VHP158" s="4"/>
      <c r="VHQ158" s="4"/>
      <c r="VHR158" s="4"/>
      <c r="VHS158" s="4"/>
      <c r="VHT158" s="4"/>
      <c r="VHU158" s="4"/>
      <c r="VHV158" s="4"/>
      <c r="VHW158" s="4"/>
      <c r="VHX158" s="4"/>
      <c r="VHY158" s="4"/>
      <c r="VHZ158" s="4"/>
      <c r="VIA158" s="4"/>
      <c r="VIB158" s="4"/>
      <c r="VIC158" s="4"/>
      <c r="VID158" s="4"/>
      <c r="VIE158" s="4"/>
      <c r="VIF158" s="4"/>
      <c r="VIG158" s="4"/>
      <c r="VIH158" s="4"/>
      <c r="VII158" s="4"/>
      <c r="VIJ158" s="4"/>
      <c r="VIK158" s="4"/>
      <c r="VIL158" s="4"/>
      <c r="VIM158" s="4"/>
      <c r="VIN158" s="4"/>
      <c r="VIO158" s="4"/>
      <c r="VIP158" s="4"/>
      <c r="VIQ158" s="4"/>
      <c r="VIR158" s="4"/>
      <c r="VIS158" s="4"/>
      <c r="VIT158" s="4"/>
      <c r="VIU158" s="4"/>
      <c r="VIV158" s="4"/>
      <c r="VIW158" s="4"/>
      <c r="VIX158" s="4"/>
      <c r="VIY158" s="4"/>
      <c r="VIZ158" s="4"/>
      <c r="VJA158" s="4"/>
      <c r="VJB158" s="4"/>
      <c r="VJC158" s="4"/>
      <c r="VJD158" s="4"/>
      <c r="VJE158" s="4"/>
      <c r="VJF158" s="4"/>
      <c r="VJG158" s="4"/>
      <c r="VJH158" s="4"/>
      <c r="VJI158" s="4"/>
      <c r="VJJ158" s="4"/>
      <c r="VJK158" s="4"/>
      <c r="VJL158" s="4"/>
      <c r="VJM158" s="4"/>
      <c r="VJN158" s="4"/>
      <c r="VJO158" s="4"/>
      <c r="VJP158" s="4"/>
      <c r="VJQ158" s="4"/>
      <c r="VJR158" s="4"/>
      <c r="VJS158" s="4"/>
      <c r="VJT158" s="4"/>
      <c r="VJU158" s="4"/>
      <c r="VJV158" s="4"/>
      <c r="VJW158" s="4"/>
      <c r="VJX158" s="4"/>
      <c r="VJY158" s="4"/>
      <c r="VJZ158" s="4"/>
      <c r="VKA158" s="4"/>
      <c r="VKB158" s="4"/>
      <c r="VKC158" s="4"/>
      <c r="VKD158" s="4"/>
      <c r="VKE158" s="4"/>
      <c r="VKF158" s="4"/>
      <c r="VKG158" s="4"/>
      <c r="VKH158" s="4"/>
      <c r="VKI158" s="4"/>
      <c r="VKJ158" s="4"/>
      <c r="VKK158" s="4"/>
      <c r="VKL158" s="4"/>
      <c r="VKM158" s="4"/>
      <c r="VKN158" s="4"/>
      <c r="VKO158" s="4"/>
      <c r="VKP158" s="4"/>
      <c r="VKQ158" s="4"/>
      <c r="VKR158" s="4"/>
      <c r="VKS158" s="4"/>
      <c r="VKT158" s="4"/>
      <c r="VKU158" s="4"/>
      <c r="VKV158" s="4"/>
      <c r="VKW158" s="4"/>
      <c r="VKX158" s="4"/>
      <c r="VKY158" s="4"/>
      <c r="VKZ158" s="4"/>
      <c r="VLA158" s="4"/>
      <c r="VLB158" s="4"/>
      <c r="VLC158" s="4"/>
      <c r="VLD158" s="4"/>
      <c r="VLE158" s="4"/>
      <c r="VLF158" s="4"/>
      <c r="VLG158" s="4"/>
      <c r="VLH158" s="4"/>
      <c r="VLI158" s="4"/>
      <c r="VLJ158" s="4"/>
      <c r="VLK158" s="4"/>
      <c r="VLL158" s="4"/>
      <c r="VLM158" s="4"/>
      <c r="VLN158" s="4"/>
      <c r="VLO158" s="4"/>
      <c r="VLP158" s="4"/>
      <c r="VLQ158" s="4"/>
      <c r="VLR158" s="4"/>
      <c r="VLS158" s="4"/>
      <c r="VLT158" s="4"/>
      <c r="VLU158" s="4"/>
      <c r="VLV158" s="4"/>
      <c r="VLW158" s="4"/>
      <c r="VLX158" s="4"/>
      <c r="VLY158" s="4"/>
      <c r="VLZ158" s="4"/>
      <c r="VMA158" s="4"/>
      <c r="VMB158" s="4"/>
      <c r="VMC158" s="4"/>
      <c r="VMD158" s="4"/>
      <c r="VME158" s="4"/>
      <c r="VMF158" s="4"/>
      <c r="VMG158" s="4"/>
      <c r="VMH158" s="4"/>
      <c r="VMI158" s="4"/>
      <c r="VMJ158" s="4"/>
      <c r="VMK158" s="4"/>
      <c r="VML158" s="4"/>
      <c r="VMM158" s="4"/>
      <c r="VMN158" s="4"/>
      <c r="VMO158" s="4"/>
      <c r="VMP158" s="4"/>
      <c r="VMQ158" s="4"/>
      <c r="VMR158" s="4"/>
      <c r="VMS158" s="4"/>
      <c r="VMT158" s="4"/>
      <c r="VMU158" s="4"/>
      <c r="VMV158" s="4"/>
      <c r="VMW158" s="4"/>
      <c r="VMX158" s="4"/>
      <c r="VMY158" s="4"/>
      <c r="VMZ158" s="4"/>
      <c r="VNA158" s="4"/>
      <c r="VNB158" s="4"/>
      <c r="VNC158" s="4"/>
      <c r="VND158" s="4"/>
      <c r="VNE158" s="4"/>
      <c r="VNF158" s="4"/>
      <c r="VNG158" s="4"/>
      <c r="VNH158" s="4"/>
      <c r="VNI158" s="4"/>
      <c r="VNJ158" s="4"/>
      <c r="VNK158" s="4"/>
      <c r="VNL158" s="4"/>
      <c r="VNM158" s="4"/>
      <c r="VNN158" s="4"/>
      <c r="VNO158" s="4"/>
      <c r="VNP158" s="4"/>
      <c r="VNQ158" s="4"/>
      <c r="VNR158" s="4"/>
      <c r="VNS158" s="4"/>
      <c r="VNT158" s="4"/>
      <c r="VNU158" s="4"/>
      <c r="VNV158" s="4"/>
      <c r="VNW158" s="4"/>
      <c r="VNX158" s="4"/>
      <c r="VNY158" s="4"/>
      <c r="VNZ158" s="4"/>
      <c r="VOA158" s="4"/>
      <c r="VOB158" s="4"/>
      <c r="VOC158" s="4"/>
      <c r="VOD158" s="4"/>
      <c r="VOE158" s="4"/>
      <c r="VOF158" s="4"/>
      <c r="VOG158" s="4"/>
      <c r="VOH158" s="4"/>
      <c r="VOI158" s="4"/>
      <c r="VOJ158" s="4"/>
      <c r="VOK158" s="4"/>
      <c r="VOL158" s="4"/>
      <c r="VOM158" s="4"/>
      <c r="VON158" s="4"/>
      <c r="VOO158" s="4"/>
      <c r="VOP158" s="4"/>
      <c r="VOQ158" s="4"/>
      <c r="VOR158" s="4"/>
      <c r="VOS158" s="4"/>
      <c r="VOT158" s="4"/>
      <c r="VOU158" s="4"/>
      <c r="VOV158" s="4"/>
      <c r="VOW158" s="4"/>
      <c r="VOX158" s="4"/>
      <c r="VOY158" s="4"/>
      <c r="VOZ158" s="4"/>
      <c r="VPA158" s="4"/>
      <c r="VPB158" s="4"/>
      <c r="VPC158" s="4"/>
      <c r="VPD158" s="4"/>
      <c r="VPE158" s="4"/>
      <c r="VPF158" s="4"/>
      <c r="VPG158" s="4"/>
      <c r="VPH158" s="4"/>
      <c r="VPI158" s="4"/>
      <c r="VPJ158" s="4"/>
      <c r="VPK158" s="4"/>
      <c r="VPL158" s="4"/>
      <c r="VPM158" s="4"/>
      <c r="VPN158" s="4"/>
      <c r="VPO158" s="4"/>
      <c r="VPP158" s="4"/>
      <c r="VPQ158" s="4"/>
      <c r="VPR158" s="4"/>
      <c r="VPS158" s="4"/>
      <c r="VPT158" s="4"/>
      <c r="VPU158" s="4"/>
      <c r="VPV158" s="4"/>
      <c r="VPW158" s="4"/>
      <c r="VPX158" s="4"/>
      <c r="VPY158" s="4"/>
      <c r="VPZ158" s="4"/>
      <c r="VQA158" s="4"/>
      <c r="VQB158" s="4"/>
      <c r="VQC158" s="4"/>
      <c r="VQD158" s="4"/>
      <c r="VQE158" s="4"/>
      <c r="VQF158" s="4"/>
      <c r="VQG158" s="4"/>
      <c r="VQH158" s="4"/>
      <c r="VQI158" s="4"/>
      <c r="VQJ158" s="4"/>
      <c r="VQK158" s="4"/>
      <c r="VQL158" s="4"/>
      <c r="VQM158" s="4"/>
      <c r="VQN158" s="4"/>
      <c r="VQO158" s="4"/>
      <c r="VQP158" s="4"/>
      <c r="VQQ158" s="4"/>
      <c r="VQR158" s="4"/>
      <c r="VQS158" s="4"/>
      <c r="VQT158" s="4"/>
      <c r="VQU158" s="4"/>
      <c r="VQV158" s="4"/>
      <c r="VQW158" s="4"/>
      <c r="VQX158" s="4"/>
      <c r="VQY158" s="4"/>
      <c r="VQZ158" s="4"/>
      <c r="VRA158" s="4"/>
      <c r="VRB158" s="4"/>
      <c r="VRC158" s="4"/>
      <c r="VRD158" s="4"/>
      <c r="VRE158" s="4"/>
      <c r="VRF158" s="4"/>
      <c r="VRG158" s="4"/>
      <c r="VRH158" s="4"/>
      <c r="VRI158" s="4"/>
      <c r="VRJ158" s="4"/>
      <c r="VRK158" s="4"/>
      <c r="VRL158" s="4"/>
      <c r="VRM158" s="4"/>
      <c r="VRN158" s="4"/>
      <c r="VRO158" s="4"/>
      <c r="VRP158" s="4"/>
      <c r="VRQ158" s="4"/>
      <c r="VRR158" s="4"/>
      <c r="VRS158" s="4"/>
      <c r="VRT158" s="4"/>
      <c r="VRU158" s="4"/>
      <c r="VRV158" s="4"/>
      <c r="VRW158" s="4"/>
      <c r="VRX158" s="4"/>
      <c r="VRY158" s="4"/>
      <c r="VRZ158" s="4"/>
      <c r="VSA158" s="4"/>
      <c r="VSB158" s="4"/>
      <c r="VSC158" s="4"/>
      <c r="VSD158" s="4"/>
      <c r="VSE158" s="4"/>
      <c r="VSF158" s="4"/>
      <c r="VSG158" s="4"/>
      <c r="VSH158" s="4"/>
      <c r="VSI158" s="4"/>
      <c r="VSJ158" s="4"/>
      <c r="VSK158" s="4"/>
      <c r="VSL158" s="4"/>
      <c r="VSM158" s="4"/>
      <c r="VSN158" s="4"/>
      <c r="VSO158" s="4"/>
      <c r="VSP158" s="4"/>
      <c r="VSQ158" s="4"/>
      <c r="VSR158" s="4"/>
      <c r="VSS158" s="4"/>
      <c r="VST158" s="4"/>
      <c r="VSU158" s="4"/>
      <c r="VSV158" s="4"/>
      <c r="VSW158" s="4"/>
      <c r="VSX158" s="4"/>
      <c r="VSY158" s="4"/>
      <c r="VSZ158" s="4"/>
      <c r="VTA158" s="4"/>
      <c r="VTB158" s="4"/>
      <c r="VTC158" s="4"/>
      <c r="VTD158" s="4"/>
      <c r="VTE158" s="4"/>
      <c r="VTF158" s="4"/>
      <c r="VTG158" s="4"/>
      <c r="VTH158" s="4"/>
      <c r="VTI158" s="4"/>
      <c r="VTJ158" s="4"/>
      <c r="VTK158" s="4"/>
      <c r="VTL158" s="4"/>
      <c r="VTM158" s="4"/>
      <c r="VTN158" s="4"/>
      <c r="VTO158" s="4"/>
      <c r="VTP158" s="4"/>
      <c r="VTQ158" s="4"/>
      <c r="VTR158" s="4"/>
      <c r="VTS158" s="4"/>
      <c r="VTT158" s="4"/>
      <c r="VTU158" s="4"/>
      <c r="VTV158" s="4"/>
      <c r="VTW158" s="4"/>
      <c r="VTX158" s="4"/>
      <c r="VTY158" s="4"/>
      <c r="VTZ158" s="4"/>
      <c r="VUA158" s="4"/>
      <c r="VUB158" s="4"/>
      <c r="VUC158" s="4"/>
      <c r="VUD158" s="4"/>
      <c r="VUE158" s="4"/>
      <c r="VUF158" s="4"/>
      <c r="VUG158" s="4"/>
      <c r="VUH158" s="4"/>
      <c r="VUI158" s="4"/>
      <c r="VUJ158" s="4"/>
      <c r="VUK158" s="4"/>
      <c r="VUL158" s="4"/>
      <c r="VUM158" s="4"/>
      <c r="VUN158" s="4"/>
      <c r="VUO158" s="4"/>
      <c r="VUP158" s="4"/>
      <c r="VUQ158" s="4"/>
      <c r="VUR158" s="4"/>
      <c r="VUS158" s="4"/>
      <c r="VUT158" s="4"/>
      <c r="VUU158" s="4"/>
      <c r="VUV158" s="4"/>
      <c r="VUW158" s="4"/>
      <c r="VUX158" s="4"/>
      <c r="VUY158" s="4"/>
      <c r="VUZ158" s="4"/>
      <c r="VVA158" s="4"/>
      <c r="VVB158" s="4"/>
      <c r="VVC158" s="4"/>
      <c r="VVD158" s="4"/>
      <c r="VVE158" s="4"/>
      <c r="VVF158" s="4"/>
      <c r="VVG158" s="4"/>
      <c r="VVH158" s="4"/>
      <c r="VVI158" s="4"/>
      <c r="VVJ158" s="4"/>
      <c r="VVK158" s="4"/>
      <c r="VVL158" s="4"/>
      <c r="VVM158" s="4"/>
      <c r="VVN158" s="4"/>
      <c r="VVO158" s="4"/>
      <c r="VVP158" s="4"/>
      <c r="VVQ158" s="4"/>
      <c r="VVR158" s="4"/>
      <c r="VVS158" s="4"/>
      <c r="VVT158" s="4"/>
      <c r="VVU158" s="4"/>
      <c r="VVV158" s="4"/>
      <c r="VVW158" s="4"/>
      <c r="VVX158" s="4"/>
      <c r="VVY158" s="4"/>
      <c r="VVZ158" s="4"/>
      <c r="VWA158" s="4"/>
      <c r="VWB158" s="4"/>
      <c r="VWC158" s="4"/>
      <c r="VWD158" s="4"/>
      <c r="VWE158" s="4"/>
      <c r="VWF158" s="4"/>
      <c r="VWG158" s="4"/>
      <c r="VWH158" s="4"/>
      <c r="VWI158" s="4"/>
      <c r="VWJ158" s="4"/>
      <c r="VWK158" s="4"/>
      <c r="VWL158" s="4"/>
      <c r="VWM158" s="4"/>
      <c r="VWN158" s="4"/>
      <c r="VWO158" s="4"/>
      <c r="VWP158" s="4"/>
      <c r="VWQ158" s="4"/>
      <c r="VWR158" s="4"/>
      <c r="VWS158" s="4"/>
      <c r="VWT158" s="4"/>
      <c r="VWU158" s="4"/>
      <c r="VWV158" s="4"/>
      <c r="VWW158" s="4"/>
      <c r="VWX158" s="4"/>
      <c r="VWY158" s="4"/>
      <c r="VWZ158" s="4"/>
      <c r="VXA158" s="4"/>
      <c r="VXB158" s="4"/>
      <c r="VXC158" s="4"/>
      <c r="VXD158" s="4"/>
      <c r="VXE158" s="4"/>
      <c r="VXF158" s="4"/>
      <c r="VXG158" s="4"/>
      <c r="VXH158" s="4"/>
      <c r="VXI158" s="4"/>
      <c r="VXJ158" s="4"/>
      <c r="VXK158" s="4"/>
      <c r="VXL158" s="4"/>
      <c r="VXM158" s="4"/>
      <c r="VXN158" s="4"/>
      <c r="VXO158" s="4"/>
      <c r="VXP158" s="4"/>
      <c r="VXQ158" s="4"/>
      <c r="VXR158" s="4"/>
      <c r="VXS158" s="4"/>
      <c r="VXT158" s="4"/>
      <c r="VXU158" s="4"/>
      <c r="VXV158" s="4"/>
      <c r="VXW158" s="4"/>
      <c r="VXX158" s="4"/>
      <c r="VXY158" s="4"/>
      <c r="VXZ158" s="4"/>
      <c r="VYA158" s="4"/>
      <c r="VYB158" s="4"/>
      <c r="VYC158" s="4"/>
      <c r="VYD158" s="4"/>
      <c r="VYE158" s="4"/>
      <c r="VYF158" s="4"/>
      <c r="VYG158" s="4"/>
      <c r="VYH158" s="4"/>
      <c r="VYI158" s="4"/>
      <c r="VYJ158" s="4"/>
      <c r="VYK158" s="4"/>
      <c r="VYL158" s="4"/>
      <c r="VYM158" s="4"/>
      <c r="VYN158" s="4"/>
      <c r="VYO158" s="4"/>
      <c r="VYP158" s="4"/>
      <c r="VYQ158" s="4"/>
      <c r="VYR158" s="4"/>
      <c r="VYS158" s="4"/>
      <c r="VYT158" s="4"/>
      <c r="VYU158" s="4"/>
      <c r="VYV158" s="4"/>
      <c r="VYW158" s="4"/>
      <c r="VYX158" s="4"/>
      <c r="VYY158" s="4"/>
      <c r="VYZ158" s="4"/>
      <c r="VZA158" s="4"/>
      <c r="VZB158" s="4"/>
      <c r="VZC158" s="4"/>
      <c r="VZD158" s="4"/>
      <c r="VZE158" s="4"/>
      <c r="VZF158" s="4"/>
      <c r="VZG158" s="4"/>
      <c r="VZH158" s="4"/>
      <c r="VZI158" s="4"/>
      <c r="VZJ158" s="4"/>
      <c r="VZK158" s="4"/>
      <c r="VZL158" s="4"/>
      <c r="VZM158" s="4"/>
      <c r="VZN158" s="4"/>
      <c r="VZO158" s="4"/>
      <c r="VZP158" s="4"/>
      <c r="VZQ158" s="4"/>
      <c r="VZR158" s="4"/>
      <c r="VZS158" s="4"/>
      <c r="VZT158" s="4"/>
      <c r="VZU158" s="4"/>
      <c r="VZV158" s="4"/>
      <c r="VZW158" s="4"/>
      <c r="VZX158" s="4"/>
      <c r="VZY158" s="4"/>
      <c r="VZZ158" s="4"/>
      <c r="WAA158" s="4"/>
      <c r="WAB158" s="4"/>
      <c r="WAC158" s="4"/>
      <c r="WAD158" s="4"/>
      <c r="WAE158" s="4"/>
      <c r="WAF158" s="4"/>
      <c r="WAG158" s="4"/>
      <c r="WAH158" s="4"/>
      <c r="WAI158" s="4"/>
      <c r="WAJ158" s="4"/>
      <c r="WAK158" s="4"/>
      <c r="WAL158" s="4"/>
      <c r="WAM158" s="4"/>
      <c r="WAN158" s="4"/>
      <c r="WAO158" s="4"/>
      <c r="WAP158" s="4"/>
      <c r="WAQ158" s="4"/>
      <c r="WAR158" s="4"/>
      <c r="WAS158" s="4"/>
      <c r="WAT158" s="4"/>
      <c r="WAU158" s="4"/>
      <c r="WAV158" s="4"/>
      <c r="WAW158" s="4"/>
      <c r="WAX158" s="4"/>
      <c r="WAY158" s="4"/>
      <c r="WAZ158" s="4"/>
      <c r="WBA158" s="4"/>
      <c r="WBB158" s="4"/>
      <c r="WBC158" s="4"/>
      <c r="WBD158" s="4"/>
      <c r="WBE158" s="4"/>
      <c r="WBF158" s="4"/>
      <c r="WBG158" s="4"/>
      <c r="WBH158" s="4"/>
      <c r="WBI158" s="4"/>
      <c r="WBJ158" s="4"/>
      <c r="WBK158" s="4"/>
      <c r="WBL158" s="4"/>
      <c r="WBM158" s="4"/>
      <c r="WBN158" s="4"/>
      <c r="WBO158" s="4"/>
      <c r="WBP158" s="4"/>
      <c r="WBQ158" s="4"/>
      <c r="WBR158" s="4"/>
      <c r="WBS158" s="4"/>
      <c r="WBT158" s="4"/>
      <c r="WBU158" s="4"/>
      <c r="WBV158" s="4"/>
      <c r="WBW158" s="4"/>
      <c r="WBX158" s="4"/>
      <c r="WBY158" s="4"/>
      <c r="WBZ158" s="4"/>
      <c r="WCA158" s="4"/>
      <c r="WCB158" s="4"/>
      <c r="WCC158" s="4"/>
      <c r="WCD158" s="4"/>
      <c r="WCE158" s="4"/>
      <c r="WCF158" s="4"/>
      <c r="WCG158" s="4"/>
      <c r="WCH158" s="4"/>
      <c r="WCI158" s="4"/>
      <c r="WCJ158" s="4"/>
      <c r="WCK158" s="4"/>
      <c r="WCL158" s="4"/>
      <c r="WCM158" s="4"/>
      <c r="WCN158" s="4"/>
      <c r="WCO158" s="4"/>
      <c r="WCP158" s="4"/>
      <c r="WCQ158" s="4"/>
      <c r="WCR158" s="4"/>
      <c r="WCS158" s="4"/>
      <c r="WCT158" s="4"/>
      <c r="WCU158" s="4"/>
      <c r="WCV158" s="4"/>
      <c r="WCW158" s="4"/>
      <c r="WCX158" s="4"/>
      <c r="WCY158" s="4"/>
      <c r="WCZ158" s="4"/>
      <c r="WDA158" s="4"/>
      <c r="WDB158" s="4"/>
      <c r="WDC158" s="4"/>
      <c r="WDD158" s="4"/>
      <c r="WDE158" s="4"/>
      <c r="WDF158" s="4"/>
      <c r="WDG158" s="4"/>
      <c r="WDH158" s="4"/>
      <c r="WDI158" s="4"/>
      <c r="WDJ158" s="4"/>
      <c r="WDK158" s="4"/>
      <c r="WDL158" s="4"/>
      <c r="WDM158" s="4"/>
      <c r="WDN158" s="4"/>
      <c r="WDO158" s="4"/>
      <c r="WDP158" s="4"/>
      <c r="WDQ158" s="4"/>
      <c r="WDR158" s="4"/>
      <c r="WDS158" s="4"/>
      <c r="WDT158" s="4"/>
      <c r="WDU158" s="4"/>
      <c r="WDV158" s="4"/>
      <c r="WDW158" s="4"/>
      <c r="WDX158" s="4"/>
      <c r="WDY158" s="4"/>
      <c r="WDZ158" s="4"/>
      <c r="WEA158" s="4"/>
      <c r="WEB158" s="4"/>
      <c r="WEC158" s="4"/>
      <c r="WED158" s="4"/>
      <c r="WEE158" s="4"/>
      <c r="WEF158" s="4"/>
      <c r="WEG158" s="4"/>
      <c r="WEH158" s="4"/>
      <c r="WEI158" s="4"/>
      <c r="WEJ158" s="4"/>
      <c r="WEK158" s="4"/>
      <c r="WEL158" s="4"/>
      <c r="WEM158" s="4"/>
      <c r="WEN158" s="4"/>
      <c r="WEO158" s="4"/>
      <c r="WEP158" s="4"/>
      <c r="WEQ158" s="4"/>
      <c r="WER158" s="4"/>
      <c r="WES158" s="4"/>
      <c r="WET158" s="4"/>
      <c r="WEU158" s="4"/>
      <c r="WEV158" s="4"/>
      <c r="WEW158" s="4"/>
      <c r="WEX158" s="4"/>
      <c r="WEY158" s="4"/>
      <c r="WEZ158" s="4"/>
      <c r="WFA158" s="4"/>
      <c r="WFB158" s="4"/>
      <c r="WFC158" s="4"/>
      <c r="WFD158" s="4"/>
      <c r="WFE158" s="4"/>
      <c r="WFF158" s="4"/>
      <c r="WFG158" s="4"/>
      <c r="WFH158" s="4"/>
      <c r="WFI158" s="4"/>
      <c r="WFJ158" s="4"/>
      <c r="WFK158" s="4"/>
      <c r="WFL158" s="4"/>
      <c r="WFM158" s="4"/>
      <c r="WFN158" s="4"/>
      <c r="WFO158" s="4"/>
      <c r="WFP158" s="4"/>
      <c r="WFQ158" s="4"/>
      <c r="WFR158" s="4"/>
      <c r="WFS158" s="4"/>
      <c r="WFT158" s="4"/>
      <c r="WFU158" s="4"/>
      <c r="WFV158" s="4"/>
      <c r="WFW158" s="4"/>
      <c r="WFX158" s="4"/>
      <c r="WFY158" s="4"/>
      <c r="WFZ158" s="4"/>
      <c r="WGA158" s="4"/>
      <c r="WGB158" s="4"/>
      <c r="WGC158" s="4"/>
      <c r="WGD158" s="4"/>
      <c r="WGE158" s="4"/>
      <c r="WGF158" s="4"/>
      <c r="WGG158" s="4"/>
      <c r="WGH158" s="4"/>
      <c r="WGI158" s="4"/>
      <c r="WGJ158" s="4"/>
      <c r="WGK158" s="4"/>
      <c r="WGL158" s="4"/>
      <c r="WGM158" s="4"/>
      <c r="WGN158" s="4"/>
      <c r="WGO158" s="4"/>
      <c r="WGP158" s="4"/>
      <c r="WGQ158" s="4"/>
      <c r="WGR158" s="4"/>
      <c r="WGS158" s="4"/>
      <c r="WGT158" s="4"/>
      <c r="WGU158" s="4"/>
      <c r="WGV158" s="4"/>
      <c r="WGW158" s="4"/>
      <c r="WGX158" s="4"/>
      <c r="WGY158" s="4"/>
      <c r="WGZ158" s="4"/>
      <c r="WHA158" s="4"/>
      <c r="WHB158" s="4"/>
      <c r="WHC158" s="4"/>
      <c r="WHD158" s="4"/>
      <c r="WHE158" s="4"/>
      <c r="WHF158" s="4"/>
      <c r="WHG158" s="4"/>
      <c r="WHH158" s="4"/>
      <c r="WHI158" s="4"/>
      <c r="WHJ158" s="4"/>
      <c r="WHK158" s="4"/>
      <c r="WHL158" s="4"/>
      <c r="WHM158" s="4"/>
      <c r="WHN158" s="4"/>
      <c r="WHO158" s="4"/>
      <c r="WHP158" s="4"/>
      <c r="WHQ158" s="4"/>
      <c r="WHR158" s="4"/>
      <c r="WHS158" s="4"/>
      <c r="WHT158" s="4"/>
      <c r="WHU158" s="4"/>
      <c r="WHV158" s="4"/>
      <c r="WHW158" s="4"/>
      <c r="WHX158" s="4"/>
      <c r="WHY158" s="4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</row>
  </sheetData>
  <mergeCells count="26">
    <mergeCell ref="K12:K14"/>
    <mergeCell ref="D1:G1"/>
    <mergeCell ref="D2:G2"/>
    <mergeCell ref="A4:G4"/>
    <mergeCell ref="B9:C9"/>
    <mergeCell ref="A12:A14"/>
    <mergeCell ref="B12:B14"/>
    <mergeCell ref="C12:C14"/>
    <mergeCell ref="D12:D14"/>
    <mergeCell ref="E12:E14"/>
    <mergeCell ref="R12:R14"/>
    <mergeCell ref="A71:A72"/>
    <mergeCell ref="B71:B72"/>
    <mergeCell ref="A85:G86"/>
    <mergeCell ref="A87:G87"/>
    <mergeCell ref="L12:L14"/>
    <mergeCell ref="M12:M14"/>
    <mergeCell ref="N12:N14"/>
    <mergeCell ref="O12:O14"/>
    <mergeCell ref="P12:P14"/>
    <mergeCell ref="Q12:Q14"/>
    <mergeCell ref="F12:F14"/>
    <mergeCell ref="G12:G14"/>
    <mergeCell ref="H12:H14"/>
    <mergeCell ref="I12:I14"/>
    <mergeCell ref="J12:J14"/>
  </mergeCells>
  <pageMargins left="3.937007874015748E-2" right="3.937007874015748E-2" top="0.39370078740157483" bottom="0.19685039370078741" header="0.31496062992125984" footer="0.31496062992125984"/>
  <pageSetup paperSize="9" scale="43" orientation="landscape" r:id="rId1"/>
  <rowBreaks count="1" manualBreakCount="1">
    <brk id="87" max="17" man="1"/>
  </rowBreaks>
  <colBreaks count="1" manualBreakCount="1">
    <brk id="7" max="89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2" sqref="C12"/>
    </sheetView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39"/>
  <sheetViews>
    <sheetView tabSelected="1" view="pageBreakPreview" topLeftCell="A9" zoomScaleNormal="80" zoomScaleSheetLayoutView="100" workbookViewId="0">
      <selection activeCell="F23" sqref="F23"/>
    </sheetView>
  </sheetViews>
  <sheetFormatPr defaultColWidth="9.28515625" defaultRowHeight="15.75"/>
  <cols>
    <col min="1" max="1" width="9.28515625" style="1206"/>
    <col min="2" max="2" width="62" style="1206" customWidth="1"/>
    <col min="3" max="3" width="22.140625" style="1206" hidden="1" customWidth="1"/>
    <col min="4" max="4" width="22.140625" style="1206" customWidth="1"/>
    <col min="5" max="5" width="22.140625" style="1233" hidden="1" customWidth="1"/>
    <col min="6" max="6" width="22.140625" style="1233" customWidth="1"/>
    <col min="7" max="7" width="20.140625" style="1206" customWidth="1"/>
    <col min="8" max="8" width="6.85546875" style="1206" customWidth="1"/>
    <col min="9" max="9" width="9.28515625" style="1206"/>
    <col min="10" max="10" width="11.7109375" style="1206" customWidth="1"/>
    <col min="11" max="11" width="9.28515625" style="1206"/>
    <col min="12" max="12" width="10.7109375" style="1206" customWidth="1"/>
    <col min="13" max="14" width="9.28515625" style="1206"/>
    <col min="15" max="15" width="9.5703125" style="1206" bestFit="1" customWidth="1"/>
    <col min="16" max="16384" width="9.28515625" style="1206"/>
  </cols>
  <sheetData>
    <row r="1" spans="1:10">
      <c r="A1" s="1275"/>
      <c r="B1" s="1276"/>
      <c r="C1" s="1277"/>
      <c r="D1" s="1277"/>
      <c r="E1" s="1278"/>
      <c r="F1" s="1278"/>
      <c r="G1" s="1205"/>
    </row>
    <row r="2" spans="1:10" s="1207" customFormat="1" ht="47.25" customHeight="1">
      <c r="A2" s="1717" t="s">
        <v>933</v>
      </c>
      <c r="B2" s="1717"/>
      <c r="C2" s="1717"/>
      <c r="D2" s="1717"/>
      <c r="E2" s="1717"/>
      <c r="F2" s="1717"/>
      <c r="G2" s="1717"/>
    </row>
    <row r="3" spans="1:10" s="1207" customFormat="1" ht="21" customHeight="1">
      <c r="A3" s="1717" t="s">
        <v>909</v>
      </c>
      <c r="B3" s="1717"/>
      <c r="C3" s="1717"/>
      <c r="D3" s="1717"/>
      <c r="E3" s="1717"/>
      <c r="F3" s="1717"/>
      <c r="G3" s="1717"/>
    </row>
    <row r="4" spans="1:10" s="1208" customFormat="1" ht="112.5">
      <c r="A4" s="1279" t="s">
        <v>6</v>
      </c>
      <c r="B4" s="1279" t="s">
        <v>862</v>
      </c>
      <c r="C4" s="1280" t="s">
        <v>876</v>
      </c>
      <c r="D4" s="1312" t="s">
        <v>899</v>
      </c>
      <c r="E4" s="1281" t="s">
        <v>863</v>
      </c>
      <c r="F4" s="1312" t="s">
        <v>901</v>
      </c>
      <c r="G4" s="1312" t="s">
        <v>902</v>
      </c>
    </row>
    <row r="5" spans="1:10" s="1209" customFormat="1" ht="37.5">
      <c r="A5" s="1282" t="s">
        <v>19</v>
      </c>
      <c r="B5" s="1283" t="s">
        <v>864</v>
      </c>
      <c r="C5" s="1284">
        <f t="shared" ref="C5:F5" si="0">SUM(C6:C10)</f>
        <v>104.6075</v>
      </c>
      <c r="D5" s="1284">
        <f>SUM(D6:D10)</f>
        <v>2142.8558499999999</v>
      </c>
      <c r="E5" s="1284">
        <f t="shared" si="0"/>
        <v>127.32000000000001</v>
      </c>
      <c r="F5" s="1284">
        <f t="shared" si="0"/>
        <v>8280.7888700000003</v>
      </c>
      <c r="G5" s="1284">
        <f>SUM(G6:G10)</f>
        <v>10423.64472</v>
      </c>
    </row>
    <row r="6" spans="1:10" s="1333" customFormat="1" ht="18.75">
      <c r="A6" s="1328">
        <v>1</v>
      </c>
      <c r="B6" s="1216" t="s">
        <v>868</v>
      </c>
      <c r="C6" s="1212"/>
      <c r="D6" s="1212">
        <v>26.785710000000002</v>
      </c>
      <c r="E6" s="1212">
        <f>11.31+17</f>
        <v>28.310000000000002</v>
      </c>
      <c r="F6" s="1212">
        <f>G6-D6</f>
        <v>139.82857999999999</v>
      </c>
      <c r="G6" s="1213">
        <f>101.051+31.786+33.77729</f>
        <v>166.61428999999998</v>
      </c>
    </row>
    <row r="7" spans="1:10" s="1333" customFormat="1" ht="18.75">
      <c r="A7" s="1328">
        <v>2</v>
      </c>
      <c r="B7" s="1329" t="s">
        <v>911</v>
      </c>
      <c r="C7" s="1334">
        <v>93.75</v>
      </c>
      <c r="D7" s="1212">
        <v>80.357140000000001</v>
      </c>
      <c r="E7" s="1212">
        <f>90.54</f>
        <v>90.54</v>
      </c>
      <c r="F7" s="1212">
        <f>G7-D7</f>
        <v>82.142859999999999</v>
      </c>
      <c r="G7" s="1335">
        <f>80.357+82.143</f>
        <v>162.5</v>
      </c>
    </row>
    <row r="8" spans="1:10" s="1333" customFormat="1" ht="37.5">
      <c r="A8" s="1328">
        <v>3</v>
      </c>
      <c r="B8" s="1329" t="s">
        <v>879</v>
      </c>
      <c r="C8" s="1334">
        <v>10.8575</v>
      </c>
      <c r="D8" s="1212">
        <v>147.512</v>
      </c>
      <c r="E8" s="1212"/>
      <c r="F8" s="1212">
        <f t="shared" ref="F8:F10" si="1">G8-D8</f>
        <v>0</v>
      </c>
      <c r="G8" s="1213">
        <v>147.512</v>
      </c>
    </row>
    <row r="9" spans="1:10" s="1331" customFormat="1" ht="37.5">
      <c r="A9" s="1328">
        <v>4</v>
      </c>
      <c r="B9" s="1329" t="s">
        <v>865</v>
      </c>
      <c r="C9" s="1212"/>
      <c r="D9" s="1212">
        <v>0</v>
      </c>
      <c r="E9" s="1212">
        <f>8.47</f>
        <v>8.4700000000000006</v>
      </c>
      <c r="F9" s="1212">
        <f t="shared" si="1"/>
        <v>376.69643000000002</v>
      </c>
      <c r="G9" s="1213">
        <v>376.69643000000002</v>
      </c>
    </row>
    <row r="10" spans="1:10" s="1333" customFormat="1" ht="18.75">
      <c r="A10" s="1328">
        <v>4</v>
      </c>
      <c r="B10" s="1329" t="s">
        <v>877</v>
      </c>
      <c r="C10" s="1334"/>
      <c r="D10" s="1212">
        <v>1888.201</v>
      </c>
      <c r="E10" s="1212"/>
      <c r="F10" s="1212">
        <f t="shared" si="1"/>
        <v>7682.1210000000001</v>
      </c>
      <c r="G10" s="1335">
        <v>9570.3220000000001</v>
      </c>
    </row>
    <row r="11" spans="1:10" s="1209" customFormat="1" ht="18.75">
      <c r="A11" s="1285" t="s">
        <v>866</v>
      </c>
      <c r="B11" s="1286" t="s">
        <v>867</v>
      </c>
      <c r="C11" s="1287">
        <f>SUM(C12:C27)</f>
        <v>989.64882</v>
      </c>
      <c r="D11" s="1287">
        <f>SUM(D12:D27)</f>
        <v>1270.6694199999999</v>
      </c>
      <c r="E11" s="1287">
        <f t="shared" ref="E11:F11" si="2">SUM(E12:E27)</f>
        <v>2499.7059999999997</v>
      </c>
      <c r="F11" s="1287">
        <f t="shared" si="2"/>
        <v>1270.7952</v>
      </c>
      <c r="G11" s="1287">
        <f>SUM(G12:G27)</f>
        <v>2541.4646199999997</v>
      </c>
    </row>
    <row r="12" spans="1:10" s="1209" customFormat="1" ht="18.75" hidden="1">
      <c r="A12" s="1210">
        <v>1</v>
      </c>
      <c r="B12" s="1216" t="s">
        <v>868</v>
      </c>
      <c r="C12" s="1212"/>
      <c r="D12" s="1212"/>
      <c r="E12" s="1217">
        <v>242</v>
      </c>
      <c r="F12" s="1311"/>
      <c r="G12" s="1214">
        <f>C12+D12</f>
        <v>0</v>
      </c>
    </row>
    <row r="13" spans="1:10" s="1209" customFormat="1" ht="18.75" hidden="1" customHeight="1">
      <c r="A13" s="1210">
        <v>2</v>
      </c>
      <c r="B13" s="1218" t="s">
        <v>869</v>
      </c>
      <c r="C13" s="1212"/>
      <c r="D13" s="1212"/>
      <c r="E13" s="1217">
        <f>10.732</f>
        <v>10.731999999999999</v>
      </c>
      <c r="F13" s="1311"/>
      <c r="G13" s="1214">
        <f t="shared" ref="G13" si="3">C13+D13</f>
        <v>0</v>
      </c>
    </row>
    <row r="14" spans="1:10" s="1333" customFormat="1" ht="25.5" customHeight="1">
      <c r="A14" s="1328">
        <v>1</v>
      </c>
      <c r="B14" s="1329" t="s">
        <v>911</v>
      </c>
      <c r="C14" s="402">
        <f>62.393+38.28</f>
        <v>100.673</v>
      </c>
      <c r="D14" s="402"/>
      <c r="E14" s="1212"/>
      <c r="F14" s="1212">
        <f t="shared" ref="F14:F27" si="4">G14-D14</f>
        <v>4.4640000000000004</v>
      </c>
      <c r="G14" s="1213">
        <v>4.4640000000000004</v>
      </c>
    </row>
    <row r="15" spans="1:10" s="1333" customFormat="1" ht="25.5" customHeight="1">
      <c r="A15" s="1328">
        <v>2</v>
      </c>
      <c r="B15" s="1218" t="s">
        <v>870</v>
      </c>
      <c r="C15" s="1330">
        <f>17.85714+4.41071</f>
        <v>22.267850000000003</v>
      </c>
      <c r="D15" s="1212">
        <v>69.196420000000003</v>
      </c>
      <c r="E15" s="1212">
        <v>93.655000000000001</v>
      </c>
      <c r="F15" s="1418">
        <f t="shared" si="4"/>
        <v>62.651799999999994</v>
      </c>
      <c r="G15" s="1213">
        <f>54.615+77.232+0.00122</f>
        <v>131.84822</v>
      </c>
      <c r="I15" s="1413"/>
      <c r="J15" s="1414"/>
    </row>
    <row r="16" spans="1:10" s="1209" customFormat="1" ht="18.75" hidden="1" customHeight="1">
      <c r="A16" s="1210">
        <v>3</v>
      </c>
      <c r="B16" s="1218" t="s">
        <v>880</v>
      </c>
      <c r="C16" s="1238">
        <v>81.912999999999997</v>
      </c>
      <c r="D16" s="1212"/>
      <c r="E16" s="1217"/>
      <c r="F16" s="1212">
        <f t="shared" si="4"/>
        <v>0</v>
      </c>
      <c r="G16" s="1213"/>
    </row>
    <row r="17" spans="1:15" s="1333" customFormat="1" ht="28.5" customHeight="1">
      <c r="A17" s="1328">
        <v>3</v>
      </c>
      <c r="B17" s="1219" t="s">
        <v>871</v>
      </c>
      <c r="C17" s="1212"/>
      <c r="D17" s="1212">
        <v>210</v>
      </c>
      <c r="E17" s="1212">
        <v>420</v>
      </c>
      <c r="F17" s="1212">
        <f t="shared" si="4"/>
        <v>0</v>
      </c>
      <c r="G17" s="1213">
        <v>210</v>
      </c>
    </row>
    <row r="18" spans="1:15" s="1209" customFormat="1" ht="28.5" hidden="1" customHeight="1">
      <c r="A18" s="1210">
        <v>4</v>
      </c>
      <c r="B18" s="1220" t="s">
        <v>872</v>
      </c>
      <c r="C18" s="1212"/>
      <c r="D18" s="1212"/>
      <c r="E18" s="1217">
        <v>855.11</v>
      </c>
      <c r="F18" s="1212">
        <f t="shared" si="4"/>
        <v>0</v>
      </c>
      <c r="G18" s="1213"/>
    </row>
    <row r="19" spans="1:15" s="1209" customFormat="1" ht="37.5" hidden="1">
      <c r="A19" s="1210">
        <v>5</v>
      </c>
      <c r="B19" s="1218" t="s">
        <v>912</v>
      </c>
      <c r="C19" s="1238">
        <v>15.77397</v>
      </c>
      <c r="D19" s="1222"/>
      <c r="E19" s="1223">
        <v>377.94499999999999</v>
      </c>
      <c r="F19" s="1212">
        <f t="shared" si="4"/>
        <v>0</v>
      </c>
      <c r="G19" s="1213"/>
    </row>
    <row r="20" spans="1:15" s="1209" customFormat="1" ht="18.75" hidden="1">
      <c r="A20" s="1210">
        <v>6</v>
      </c>
      <c r="B20" s="1221" t="s">
        <v>881</v>
      </c>
      <c r="C20" s="1239">
        <v>12.867000000000001</v>
      </c>
      <c r="D20" s="1222"/>
      <c r="E20" s="1223">
        <v>98.171999999999997</v>
      </c>
      <c r="F20" s="1212">
        <f t="shared" si="4"/>
        <v>0</v>
      </c>
      <c r="G20" s="1213"/>
    </row>
    <row r="21" spans="1:15" s="1215" customFormat="1" ht="41.25" hidden="1" customHeight="1">
      <c r="A21" s="1210">
        <v>8</v>
      </c>
      <c r="B21" s="1211" t="s">
        <v>865</v>
      </c>
      <c r="C21" s="1212"/>
      <c r="D21" s="1212"/>
      <c r="E21" s="1223">
        <f>130+33.5</f>
        <v>163.5</v>
      </c>
      <c r="F21" s="1212">
        <f t="shared" si="4"/>
        <v>0</v>
      </c>
      <c r="G21" s="1213"/>
    </row>
    <row r="22" spans="1:15" s="1331" customFormat="1" ht="30" customHeight="1">
      <c r="A22" s="1328">
        <v>4</v>
      </c>
      <c r="B22" s="1329" t="s">
        <v>873</v>
      </c>
      <c r="C22" s="1330">
        <v>746.55399999999997</v>
      </c>
      <c r="D22" s="1212">
        <v>226.73599999999999</v>
      </c>
      <c r="E22" s="1212">
        <v>238.59200000000001</v>
      </c>
      <c r="F22" s="1212">
        <f t="shared" si="4"/>
        <v>123.87299999999999</v>
      </c>
      <c r="G22" s="1213">
        <v>350.60899999999998</v>
      </c>
    </row>
    <row r="23" spans="1:15" s="1331" customFormat="1" ht="30" customHeight="1">
      <c r="A23" s="1328">
        <v>5</v>
      </c>
      <c r="B23" s="1329" t="s">
        <v>913</v>
      </c>
      <c r="C23" s="1334">
        <v>9.6</v>
      </c>
      <c r="D23" s="1212">
        <v>6.7839999999999998</v>
      </c>
      <c r="E23" s="1212"/>
      <c r="F23" s="1418">
        <f t="shared" si="4"/>
        <v>105.3874</v>
      </c>
      <c r="G23" s="1213">
        <f>11.787+72+28.3844</f>
        <v>112.17140000000001</v>
      </c>
      <c r="H23" s="1415" t="s">
        <v>908</v>
      </c>
      <c r="I23" s="1415">
        <v>11.7874</v>
      </c>
      <c r="J23" s="1415" t="s">
        <v>935</v>
      </c>
      <c r="K23" s="1415">
        <v>72</v>
      </c>
      <c r="L23" s="1415" t="s">
        <v>936</v>
      </c>
      <c r="M23" s="1415">
        <v>21.6</v>
      </c>
      <c r="N23" s="1416" t="s">
        <v>903</v>
      </c>
      <c r="O23" s="1417">
        <f>I23+K23+M23</f>
        <v>105.38740000000001</v>
      </c>
    </row>
    <row r="24" spans="1:15" s="1331" customFormat="1" ht="40.5" customHeight="1">
      <c r="A24" s="1328">
        <v>6</v>
      </c>
      <c r="B24" s="1329" t="s">
        <v>868</v>
      </c>
      <c r="C24" s="1334"/>
      <c r="D24" s="1212"/>
      <c r="E24" s="1212"/>
      <c r="F24" s="1212">
        <f t="shared" si="4"/>
        <v>2.5</v>
      </c>
      <c r="G24" s="1213">
        <v>2.5</v>
      </c>
    </row>
    <row r="25" spans="1:15" s="1331" customFormat="1" ht="33.75" hidden="1" customHeight="1">
      <c r="A25" s="1328">
        <v>11</v>
      </c>
      <c r="B25" s="1329" t="s">
        <v>927</v>
      </c>
      <c r="C25" s="1334"/>
      <c r="D25" s="1212"/>
      <c r="E25" s="1212"/>
      <c r="F25" s="1212"/>
      <c r="G25" s="1213"/>
    </row>
    <row r="26" spans="1:15" s="1331" customFormat="1" ht="36.75" customHeight="1">
      <c r="A26" s="1328">
        <v>7</v>
      </c>
      <c r="B26" s="1329" t="s">
        <v>934</v>
      </c>
      <c r="C26" s="1334"/>
      <c r="D26" s="1212"/>
      <c r="E26" s="1212"/>
      <c r="F26" s="1212">
        <f>G26-D26</f>
        <v>200</v>
      </c>
      <c r="G26" s="1213">
        <v>200</v>
      </c>
    </row>
    <row r="27" spans="1:15" s="1331" customFormat="1" ht="30" customHeight="1">
      <c r="A27" s="1328">
        <v>8</v>
      </c>
      <c r="B27" s="1329" t="s">
        <v>877</v>
      </c>
      <c r="C27" s="1212"/>
      <c r="D27" s="1212">
        <f>757.953</f>
        <v>757.95299999999997</v>
      </c>
      <c r="E27" s="1212"/>
      <c r="F27" s="1212">
        <f t="shared" si="4"/>
        <v>771.9190000000001</v>
      </c>
      <c r="G27" s="1213">
        <v>1529.8720000000001</v>
      </c>
    </row>
    <row r="28" spans="1:15" s="1215" customFormat="1" ht="73.5" hidden="1" customHeight="1">
      <c r="A28" s="1288" t="s">
        <v>288</v>
      </c>
      <c r="B28" s="1224"/>
      <c r="C28" s="1225"/>
      <c r="D28" s="1225"/>
      <c r="E28" s="1226"/>
      <c r="F28" s="1226"/>
      <c r="G28" s="1227" t="s">
        <v>287</v>
      </c>
    </row>
    <row r="29" spans="1:15" s="1215" customFormat="1" ht="73.5" customHeight="1">
      <c r="B29" s="1288" t="s">
        <v>288</v>
      </c>
      <c r="C29" s="1225"/>
      <c r="D29" s="1225"/>
      <c r="E29" s="1226"/>
      <c r="F29" s="1226"/>
      <c r="G29" s="1227" t="s">
        <v>287</v>
      </c>
    </row>
    <row r="30" spans="1:15" s="1215" customFormat="1" ht="73.5" customHeight="1">
      <c r="B30" s="1288" t="s">
        <v>910</v>
      </c>
      <c r="C30" s="1225"/>
      <c r="D30" s="1225"/>
      <c r="E30" s="1226"/>
      <c r="F30" s="1226"/>
      <c r="G30" s="1227" t="s">
        <v>285</v>
      </c>
    </row>
    <row r="31" spans="1:15" s="1227" customFormat="1" ht="73.5" customHeight="1">
      <c r="B31" s="1288" t="s">
        <v>874</v>
      </c>
      <c r="G31" s="1227" t="s">
        <v>875</v>
      </c>
    </row>
    <row r="33" spans="1:255">
      <c r="A33" s="1205"/>
      <c r="B33" s="1205"/>
      <c r="C33" s="1274"/>
      <c r="D33" s="1205"/>
      <c r="E33" s="1228"/>
      <c r="F33" s="1228"/>
      <c r="G33" s="1229"/>
      <c r="H33" s="1205"/>
      <c r="I33" s="1205"/>
      <c r="J33" s="1205"/>
      <c r="K33" s="1205"/>
      <c r="L33" s="1205"/>
      <c r="M33" s="1205"/>
      <c r="N33" s="1205"/>
      <c r="O33" s="1205"/>
      <c r="P33" s="1205"/>
      <c r="Q33" s="1205"/>
      <c r="R33" s="1205"/>
      <c r="S33" s="1205"/>
      <c r="T33" s="1205"/>
      <c r="U33" s="1205"/>
      <c r="V33" s="1205"/>
      <c r="W33" s="1205"/>
      <c r="X33" s="1205"/>
      <c r="Y33" s="1205"/>
      <c r="Z33" s="1205"/>
      <c r="AA33" s="1205"/>
      <c r="AB33" s="1205"/>
      <c r="AC33" s="1205"/>
      <c r="AD33" s="1205"/>
      <c r="AE33" s="1205"/>
      <c r="AF33" s="1205"/>
      <c r="AG33" s="1205"/>
      <c r="AH33" s="1205"/>
      <c r="AI33" s="1205"/>
      <c r="AJ33" s="1205"/>
      <c r="AK33" s="1205"/>
      <c r="AL33" s="1205"/>
      <c r="AM33" s="1205"/>
      <c r="AN33" s="1205"/>
      <c r="AO33" s="1205"/>
      <c r="AP33" s="1205"/>
      <c r="AQ33" s="1205"/>
      <c r="AR33" s="1205"/>
      <c r="AS33" s="1205"/>
      <c r="AT33" s="1205"/>
      <c r="AU33" s="1205"/>
      <c r="AV33" s="1205"/>
      <c r="AW33" s="1205"/>
      <c r="AX33" s="1205"/>
      <c r="AY33" s="1205"/>
      <c r="AZ33" s="1205"/>
      <c r="BA33" s="1205"/>
      <c r="BB33" s="1205"/>
      <c r="BC33" s="1205"/>
      <c r="BD33" s="1205"/>
      <c r="BE33" s="1205"/>
      <c r="BF33" s="1205"/>
      <c r="BG33" s="1205"/>
      <c r="BH33" s="1205"/>
      <c r="BI33" s="1205"/>
      <c r="BJ33" s="1205"/>
      <c r="BK33" s="1205"/>
      <c r="BL33" s="1205"/>
      <c r="BM33" s="1205"/>
      <c r="BN33" s="1205"/>
      <c r="BO33" s="1205"/>
      <c r="BP33" s="1205"/>
      <c r="BQ33" s="1205"/>
      <c r="BR33" s="1205"/>
      <c r="BS33" s="1205"/>
      <c r="BT33" s="1205"/>
      <c r="BU33" s="1205"/>
      <c r="BV33" s="1205"/>
      <c r="BW33" s="1205"/>
      <c r="BX33" s="1205"/>
      <c r="BY33" s="1205"/>
      <c r="BZ33" s="1205"/>
      <c r="CA33" s="1205"/>
      <c r="CB33" s="1205"/>
      <c r="CC33" s="1205"/>
      <c r="CD33" s="1205"/>
      <c r="CE33" s="1205"/>
      <c r="CF33" s="1205"/>
      <c r="CG33" s="1205"/>
      <c r="CH33" s="1205"/>
      <c r="CI33" s="1205"/>
      <c r="CJ33" s="1205"/>
      <c r="CK33" s="1205"/>
      <c r="CL33" s="1205"/>
      <c r="CM33" s="1205"/>
      <c r="CN33" s="1205"/>
      <c r="CO33" s="1205"/>
      <c r="CP33" s="1205"/>
      <c r="CQ33" s="1205"/>
      <c r="CR33" s="1205"/>
      <c r="CS33" s="1205"/>
      <c r="CT33" s="1205"/>
      <c r="CU33" s="1205"/>
      <c r="CV33" s="1205"/>
      <c r="CW33" s="1205"/>
      <c r="CX33" s="1205"/>
      <c r="CY33" s="1205"/>
      <c r="CZ33" s="1205"/>
      <c r="DA33" s="1205"/>
      <c r="DB33" s="1205"/>
      <c r="DC33" s="1205"/>
      <c r="DD33" s="1205"/>
      <c r="DE33" s="1205"/>
      <c r="DF33" s="1205"/>
      <c r="DG33" s="1205"/>
      <c r="DH33" s="1205"/>
      <c r="DI33" s="1205"/>
      <c r="DJ33" s="1205"/>
      <c r="DK33" s="1205"/>
      <c r="DL33" s="1205"/>
      <c r="DM33" s="1205"/>
      <c r="DN33" s="1205"/>
      <c r="DO33" s="1205"/>
      <c r="DP33" s="1205"/>
      <c r="DQ33" s="1205"/>
      <c r="DR33" s="1205"/>
      <c r="DS33" s="1205"/>
      <c r="DT33" s="1205"/>
      <c r="DU33" s="1205"/>
      <c r="DV33" s="1205"/>
      <c r="DW33" s="1205"/>
      <c r="DX33" s="1205"/>
      <c r="DY33" s="1205"/>
      <c r="DZ33" s="1205"/>
      <c r="EA33" s="1205"/>
      <c r="EB33" s="1205"/>
      <c r="EC33" s="1205"/>
      <c r="ED33" s="1205"/>
      <c r="EE33" s="1205"/>
      <c r="EF33" s="1205"/>
      <c r="EG33" s="1205"/>
      <c r="EH33" s="1205"/>
      <c r="EI33" s="1205"/>
      <c r="EJ33" s="1205"/>
      <c r="EK33" s="1205"/>
      <c r="EL33" s="1205"/>
      <c r="EM33" s="1205"/>
      <c r="EN33" s="1205"/>
      <c r="EO33" s="1205"/>
      <c r="EP33" s="1205"/>
      <c r="EQ33" s="1205"/>
      <c r="ER33" s="1205"/>
      <c r="ES33" s="1205"/>
      <c r="ET33" s="1205"/>
      <c r="EU33" s="1205"/>
      <c r="EV33" s="1205"/>
      <c r="EW33" s="1205"/>
      <c r="EX33" s="1205"/>
      <c r="EY33" s="1205"/>
      <c r="EZ33" s="1205"/>
      <c r="FA33" s="1205"/>
      <c r="FB33" s="1205"/>
      <c r="FC33" s="1205"/>
      <c r="FD33" s="1205"/>
      <c r="FE33" s="1205"/>
      <c r="FF33" s="1205"/>
      <c r="FG33" s="1205"/>
      <c r="FH33" s="1205"/>
      <c r="FI33" s="1205"/>
      <c r="FJ33" s="1205"/>
      <c r="FK33" s="1205"/>
      <c r="FL33" s="1205"/>
      <c r="FM33" s="1205"/>
      <c r="FN33" s="1205"/>
      <c r="FO33" s="1205"/>
      <c r="FP33" s="1205"/>
      <c r="FQ33" s="1205"/>
      <c r="FR33" s="1205"/>
      <c r="FS33" s="1205"/>
      <c r="FT33" s="1205"/>
      <c r="FU33" s="1205"/>
      <c r="FV33" s="1205"/>
      <c r="FW33" s="1205"/>
      <c r="FX33" s="1205"/>
      <c r="FY33" s="1205"/>
      <c r="FZ33" s="1205"/>
      <c r="GA33" s="1205"/>
      <c r="GB33" s="1205"/>
      <c r="GC33" s="1205"/>
      <c r="GD33" s="1205"/>
      <c r="GE33" s="1205"/>
      <c r="GF33" s="1205"/>
      <c r="GG33" s="1205"/>
      <c r="GH33" s="1205"/>
      <c r="GI33" s="1205"/>
      <c r="GJ33" s="1205"/>
      <c r="GK33" s="1205"/>
      <c r="GL33" s="1205"/>
      <c r="GM33" s="1205"/>
      <c r="GN33" s="1205"/>
      <c r="GO33" s="1205"/>
      <c r="GP33" s="1205"/>
      <c r="GQ33" s="1205"/>
      <c r="GR33" s="1205"/>
      <c r="GS33" s="1205"/>
      <c r="GT33" s="1205"/>
      <c r="GU33" s="1205"/>
      <c r="GV33" s="1205"/>
      <c r="GW33" s="1205"/>
      <c r="GX33" s="1205"/>
      <c r="GY33" s="1205"/>
      <c r="GZ33" s="1205"/>
      <c r="HA33" s="1205"/>
      <c r="HB33" s="1205"/>
      <c r="HC33" s="1205"/>
      <c r="HD33" s="1205"/>
      <c r="HE33" s="1205"/>
      <c r="HF33" s="1205"/>
      <c r="HG33" s="1205"/>
      <c r="HH33" s="1205"/>
      <c r="HI33" s="1205"/>
      <c r="HJ33" s="1205"/>
      <c r="HK33" s="1205"/>
      <c r="HL33" s="1205"/>
      <c r="HM33" s="1205"/>
      <c r="HN33" s="1205"/>
      <c r="HO33" s="1205"/>
      <c r="HP33" s="1205"/>
      <c r="HQ33" s="1205"/>
      <c r="HR33" s="1205"/>
      <c r="HS33" s="1205"/>
      <c r="HT33" s="1205"/>
      <c r="HU33" s="1205"/>
      <c r="HV33" s="1205"/>
      <c r="HW33" s="1205"/>
      <c r="HX33" s="1205"/>
      <c r="HY33" s="1205"/>
      <c r="HZ33" s="1205"/>
      <c r="IA33" s="1205"/>
      <c r="IB33" s="1205"/>
      <c r="IC33" s="1205"/>
      <c r="ID33" s="1205"/>
      <c r="IE33" s="1205"/>
      <c r="IF33" s="1205"/>
      <c r="IG33" s="1205"/>
      <c r="IH33" s="1205"/>
      <c r="II33" s="1205"/>
      <c r="IJ33" s="1205"/>
      <c r="IK33" s="1205"/>
      <c r="IL33" s="1205"/>
      <c r="IM33" s="1205"/>
      <c r="IN33" s="1205"/>
      <c r="IO33" s="1205"/>
      <c r="IP33" s="1205"/>
      <c r="IQ33" s="1205"/>
      <c r="IR33" s="1205"/>
      <c r="IS33" s="1205"/>
      <c r="IT33" s="1205"/>
      <c r="IU33" s="1205"/>
    </row>
    <row r="34" spans="1:255">
      <c r="A34" s="1205"/>
      <c r="B34" s="1289"/>
      <c r="C34" s="1290"/>
      <c r="D34" s="1290"/>
      <c r="E34" s="1232"/>
      <c r="F34" s="1232"/>
      <c r="G34" s="1229"/>
      <c r="H34" s="1205"/>
      <c r="I34" s="1205"/>
      <c r="J34" s="1205"/>
      <c r="K34" s="1205"/>
      <c r="L34" s="1205"/>
      <c r="M34" s="1205"/>
      <c r="N34" s="1205"/>
      <c r="O34" s="1205"/>
      <c r="P34" s="1205"/>
      <c r="Q34" s="1205"/>
      <c r="R34" s="1205"/>
      <c r="S34" s="1205"/>
      <c r="T34" s="1205"/>
      <c r="U34" s="1205"/>
      <c r="V34" s="1205"/>
      <c r="W34" s="1205"/>
      <c r="X34" s="1205"/>
      <c r="Y34" s="1205"/>
      <c r="Z34" s="1205"/>
      <c r="AA34" s="1205"/>
      <c r="AB34" s="1205"/>
      <c r="AC34" s="1205"/>
      <c r="AD34" s="1205"/>
      <c r="AE34" s="1205"/>
      <c r="AF34" s="1205"/>
      <c r="AG34" s="1205"/>
      <c r="AH34" s="1205"/>
      <c r="AI34" s="1205"/>
      <c r="AJ34" s="1205"/>
      <c r="AK34" s="1205"/>
      <c r="AL34" s="1205"/>
      <c r="AM34" s="1205"/>
      <c r="AN34" s="1205"/>
      <c r="AO34" s="1205"/>
      <c r="AP34" s="1205"/>
      <c r="AQ34" s="1205"/>
      <c r="AR34" s="1205"/>
      <c r="AS34" s="1205"/>
      <c r="AT34" s="1205"/>
      <c r="AU34" s="1205"/>
      <c r="AV34" s="1205"/>
      <c r="AW34" s="1205"/>
      <c r="AX34" s="1205"/>
      <c r="AY34" s="1205"/>
      <c r="AZ34" s="1205"/>
      <c r="BA34" s="1205"/>
      <c r="BB34" s="1205"/>
      <c r="BC34" s="1205"/>
      <c r="BD34" s="1205"/>
      <c r="BE34" s="1205"/>
      <c r="BF34" s="1205"/>
      <c r="BG34" s="1205"/>
      <c r="BH34" s="1205"/>
      <c r="BI34" s="1205"/>
      <c r="BJ34" s="1205"/>
      <c r="BK34" s="1205"/>
      <c r="BL34" s="1205"/>
      <c r="BM34" s="1205"/>
      <c r="BN34" s="1205"/>
      <c r="BO34" s="1205"/>
      <c r="BP34" s="1205"/>
      <c r="BQ34" s="1205"/>
      <c r="BR34" s="1205"/>
      <c r="BS34" s="1205"/>
      <c r="BT34" s="1205"/>
      <c r="BU34" s="1205"/>
      <c r="BV34" s="1205"/>
      <c r="BW34" s="1205"/>
      <c r="BX34" s="1205"/>
      <c r="BY34" s="1205"/>
      <c r="BZ34" s="1205"/>
      <c r="CA34" s="1205"/>
      <c r="CB34" s="1205"/>
      <c r="CC34" s="1205"/>
      <c r="CD34" s="1205"/>
      <c r="CE34" s="1205"/>
      <c r="CF34" s="1205"/>
      <c r="CG34" s="1205"/>
      <c r="CH34" s="1205"/>
      <c r="CI34" s="1205"/>
      <c r="CJ34" s="1205"/>
      <c r="CK34" s="1205"/>
      <c r="CL34" s="1205"/>
      <c r="CM34" s="1205"/>
      <c r="CN34" s="1205"/>
      <c r="CO34" s="1205"/>
      <c r="CP34" s="1205"/>
      <c r="CQ34" s="1205"/>
      <c r="CR34" s="1205"/>
      <c r="CS34" s="1205"/>
      <c r="CT34" s="1205"/>
      <c r="CU34" s="1205"/>
      <c r="CV34" s="1205"/>
      <c r="CW34" s="1205"/>
      <c r="CX34" s="1205"/>
      <c r="CY34" s="1205"/>
      <c r="CZ34" s="1205"/>
      <c r="DA34" s="1205"/>
      <c r="DB34" s="1205"/>
      <c r="DC34" s="1205"/>
      <c r="DD34" s="1205"/>
      <c r="DE34" s="1205"/>
      <c r="DF34" s="1205"/>
      <c r="DG34" s="1205"/>
      <c r="DH34" s="1205"/>
      <c r="DI34" s="1205"/>
      <c r="DJ34" s="1205"/>
      <c r="DK34" s="1205"/>
      <c r="DL34" s="1205"/>
      <c r="DM34" s="1205"/>
      <c r="DN34" s="1205"/>
      <c r="DO34" s="1205"/>
      <c r="DP34" s="1205"/>
      <c r="DQ34" s="1205"/>
      <c r="DR34" s="1205"/>
      <c r="DS34" s="1205"/>
      <c r="DT34" s="1205"/>
      <c r="DU34" s="1205"/>
      <c r="DV34" s="1205"/>
      <c r="DW34" s="1205"/>
      <c r="DX34" s="1205"/>
      <c r="DY34" s="1205"/>
      <c r="DZ34" s="1205"/>
      <c r="EA34" s="1205"/>
      <c r="EB34" s="1205"/>
      <c r="EC34" s="1205"/>
      <c r="ED34" s="1205"/>
      <c r="EE34" s="1205"/>
      <c r="EF34" s="1205"/>
      <c r="EG34" s="1205"/>
      <c r="EH34" s="1205"/>
      <c r="EI34" s="1205"/>
      <c r="EJ34" s="1205"/>
      <c r="EK34" s="1205"/>
      <c r="EL34" s="1205"/>
      <c r="EM34" s="1205"/>
      <c r="EN34" s="1205"/>
      <c r="EO34" s="1205"/>
      <c r="EP34" s="1205"/>
      <c r="EQ34" s="1205"/>
      <c r="ER34" s="1205"/>
      <c r="ES34" s="1205"/>
      <c r="ET34" s="1205"/>
      <c r="EU34" s="1205"/>
      <c r="EV34" s="1205"/>
      <c r="EW34" s="1205"/>
      <c r="EX34" s="1205"/>
      <c r="EY34" s="1205"/>
      <c r="EZ34" s="1205"/>
      <c r="FA34" s="1205"/>
      <c r="FB34" s="1205"/>
      <c r="FC34" s="1205"/>
      <c r="FD34" s="1205"/>
      <c r="FE34" s="1205"/>
      <c r="FF34" s="1205"/>
      <c r="FG34" s="1205"/>
      <c r="FH34" s="1205"/>
      <c r="FI34" s="1205"/>
      <c r="FJ34" s="1205"/>
      <c r="FK34" s="1205"/>
      <c r="FL34" s="1205"/>
      <c r="FM34" s="1205"/>
      <c r="FN34" s="1205"/>
      <c r="FO34" s="1205"/>
      <c r="FP34" s="1205"/>
      <c r="FQ34" s="1205"/>
      <c r="FR34" s="1205"/>
      <c r="FS34" s="1205"/>
      <c r="FT34" s="1205"/>
      <c r="FU34" s="1205"/>
      <c r="FV34" s="1205"/>
      <c r="FW34" s="1205"/>
      <c r="FX34" s="1205"/>
      <c r="FY34" s="1205"/>
      <c r="FZ34" s="1205"/>
      <c r="GA34" s="1205"/>
      <c r="GB34" s="1205"/>
      <c r="GC34" s="1205"/>
      <c r="GD34" s="1205"/>
      <c r="GE34" s="1205"/>
      <c r="GF34" s="1205"/>
      <c r="GG34" s="1205"/>
      <c r="GH34" s="1205"/>
      <c r="GI34" s="1205"/>
      <c r="GJ34" s="1205"/>
      <c r="GK34" s="1205"/>
      <c r="GL34" s="1205"/>
      <c r="GM34" s="1205"/>
      <c r="GN34" s="1205"/>
      <c r="GO34" s="1205"/>
      <c r="GP34" s="1205"/>
      <c r="GQ34" s="1205"/>
      <c r="GR34" s="1205"/>
      <c r="GS34" s="1205"/>
      <c r="GT34" s="1205"/>
      <c r="GU34" s="1205"/>
      <c r="GV34" s="1205"/>
      <c r="GW34" s="1205"/>
      <c r="GX34" s="1205"/>
      <c r="GY34" s="1205"/>
      <c r="GZ34" s="1205"/>
      <c r="HA34" s="1205"/>
      <c r="HB34" s="1205"/>
      <c r="HC34" s="1205"/>
      <c r="HD34" s="1205"/>
      <c r="HE34" s="1205"/>
      <c r="HF34" s="1205"/>
      <c r="HG34" s="1205"/>
      <c r="HH34" s="1205"/>
      <c r="HI34" s="1205"/>
      <c r="HJ34" s="1205"/>
      <c r="HK34" s="1205"/>
      <c r="HL34" s="1205"/>
      <c r="HM34" s="1205"/>
      <c r="HN34" s="1205"/>
      <c r="HO34" s="1205"/>
      <c r="HP34" s="1205"/>
      <c r="HQ34" s="1205"/>
      <c r="HR34" s="1205"/>
      <c r="HS34" s="1205"/>
      <c r="HT34" s="1205"/>
      <c r="HU34" s="1205"/>
      <c r="HV34" s="1205"/>
      <c r="HW34" s="1205"/>
      <c r="HX34" s="1205"/>
      <c r="HY34" s="1205"/>
      <c r="HZ34" s="1205"/>
      <c r="IA34" s="1205"/>
      <c r="IB34" s="1205"/>
      <c r="IC34" s="1205"/>
      <c r="ID34" s="1205"/>
      <c r="IE34" s="1205"/>
      <c r="IF34" s="1205"/>
      <c r="IG34" s="1205"/>
      <c r="IH34" s="1205"/>
      <c r="II34" s="1205"/>
      <c r="IJ34" s="1205"/>
      <c r="IK34" s="1205"/>
      <c r="IL34" s="1205"/>
      <c r="IM34" s="1205"/>
      <c r="IN34" s="1205"/>
      <c r="IO34" s="1205"/>
      <c r="IP34" s="1205"/>
      <c r="IQ34" s="1205"/>
      <c r="IR34" s="1205"/>
      <c r="IS34" s="1205"/>
      <c r="IT34" s="1205"/>
      <c r="IU34" s="1205"/>
    </row>
    <row r="35" spans="1:255">
      <c r="A35" s="1290"/>
      <c r="B35" s="1289"/>
      <c r="C35" s="1290"/>
      <c r="D35" s="1290"/>
      <c r="E35" s="1232"/>
      <c r="F35" s="1232"/>
      <c r="G35" s="1205"/>
      <c r="H35" s="1205"/>
      <c r="I35" s="1205"/>
      <c r="J35" s="1205"/>
      <c r="K35" s="1205"/>
      <c r="L35" s="1205"/>
      <c r="M35" s="1205"/>
      <c r="N35" s="1205"/>
      <c r="O35" s="1205"/>
      <c r="P35" s="1205"/>
      <c r="Q35" s="1205"/>
      <c r="R35" s="1205"/>
      <c r="S35" s="1205"/>
      <c r="T35" s="1205"/>
      <c r="U35" s="1205"/>
      <c r="V35" s="1205"/>
      <c r="W35" s="1205"/>
      <c r="X35" s="1205"/>
      <c r="Y35" s="1205"/>
      <c r="Z35" s="1205"/>
      <c r="AA35" s="1205"/>
      <c r="AB35" s="1205"/>
      <c r="AC35" s="1205"/>
      <c r="AD35" s="1205"/>
      <c r="AE35" s="1205"/>
      <c r="AF35" s="1205"/>
      <c r="AG35" s="1205"/>
      <c r="AH35" s="1205"/>
      <c r="AI35" s="1205"/>
      <c r="AJ35" s="1205"/>
      <c r="AK35" s="1205"/>
      <c r="AL35" s="1205"/>
      <c r="AM35" s="1205"/>
      <c r="AN35" s="1205"/>
      <c r="AO35" s="1205"/>
      <c r="AP35" s="1205"/>
      <c r="AQ35" s="1205"/>
      <c r="AR35" s="1205"/>
      <c r="AS35" s="1205"/>
      <c r="AT35" s="1205"/>
      <c r="AU35" s="1205"/>
      <c r="AV35" s="1205"/>
      <c r="AW35" s="1205"/>
      <c r="AX35" s="1205"/>
      <c r="AY35" s="1205"/>
      <c r="AZ35" s="1205"/>
      <c r="BA35" s="1205"/>
      <c r="BB35" s="1205"/>
      <c r="BC35" s="1205"/>
      <c r="BD35" s="1205"/>
      <c r="BE35" s="1205"/>
      <c r="BF35" s="1205"/>
      <c r="BG35" s="1205"/>
      <c r="BH35" s="1205"/>
      <c r="BI35" s="1205"/>
      <c r="BJ35" s="1205"/>
      <c r="BK35" s="1205"/>
      <c r="BL35" s="1205"/>
      <c r="BM35" s="1205"/>
      <c r="BN35" s="1205"/>
      <c r="BO35" s="1205"/>
      <c r="BP35" s="1205"/>
      <c r="BQ35" s="1205"/>
      <c r="BR35" s="1205"/>
      <c r="BS35" s="1205"/>
      <c r="BT35" s="1205"/>
      <c r="BU35" s="1205"/>
      <c r="BV35" s="1205"/>
      <c r="BW35" s="1205"/>
      <c r="BX35" s="1205"/>
      <c r="BY35" s="1205"/>
      <c r="BZ35" s="1205"/>
      <c r="CA35" s="1205"/>
      <c r="CB35" s="1205"/>
      <c r="CC35" s="1205"/>
      <c r="CD35" s="1205"/>
      <c r="CE35" s="1205"/>
      <c r="CF35" s="1205"/>
      <c r="CG35" s="1205"/>
      <c r="CH35" s="1205"/>
      <c r="CI35" s="1205"/>
      <c r="CJ35" s="1205"/>
      <c r="CK35" s="1205"/>
      <c r="CL35" s="1205"/>
      <c r="CM35" s="1205"/>
      <c r="CN35" s="1205"/>
      <c r="CO35" s="1205"/>
      <c r="CP35" s="1205"/>
      <c r="CQ35" s="1205"/>
      <c r="CR35" s="1205"/>
      <c r="CS35" s="1205"/>
      <c r="CT35" s="1205"/>
      <c r="CU35" s="1205"/>
      <c r="CV35" s="1205"/>
      <c r="CW35" s="1205"/>
      <c r="CX35" s="1205"/>
      <c r="CY35" s="1205"/>
      <c r="CZ35" s="1205"/>
      <c r="DA35" s="1205"/>
      <c r="DB35" s="1205"/>
      <c r="DC35" s="1205"/>
      <c r="DD35" s="1205"/>
      <c r="DE35" s="1205"/>
      <c r="DF35" s="1205"/>
      <c r="DG35" s="1205"/>
      <c r="DH35" s="1205"/>
      <c r="DI35" s="1205"/>
      <c r="DJ35" s="1205"/>
      <c r="DK35" s="1205"/>
      <c r="DL35" s="1205"/>
      <c r="DM35" s="1205"/>
      <c r="DN35" s="1205"/>
      <c r="DO35" s="1205"/>
      <c r="DP35" s="1205"/>
      <c r="DQ35" s="1205"/>
      <c r="DR35" s="1205"/>
      <c r="DS35" s="1205"/>
      <c r="DT35" s="1205"/>
      <c r="DU35" s="1205"/>
      <c r="DV35" s="1205"/>
      <c r="DW35" s="1205"/>
      <c r="DX35" s="1205"/>
      <c r="DY35" s="1205"/>
      <c r="DZ35" s="1205"/>
      <c r="EA35" s="1205"/>
      <c r="EB35" s="1205"/>
      <c r="EC35" s="1205"/>
      <c r="ED35" s="1205"/>
      <c r="EE35" s="1205"/>
      <c r="EF35" s="1205"/>
      <c r="EG35" s="1205"/>
      <c r="EH35" s="1205"/>
      <c r="EI35" s="1205"/>
      <c r="EJ35" s="1205"/>
      <c r="EK35" s="1205"/>
      <c r="EL35" s="1205"/>
      <c r="EM35" s="1205"/>
      <c r="EN35" s="1205"/>
      <c r="EO35" s="1205"/>
      <c r="EP35" s="1205"/>
      <c r="EQ35" s="1205"/>
      <c r="ER35" s="1205"/>
      <c r="ES35" s="1205"/>
      <c r="ET35" s="1205"/>
      <c r="EU35" s="1205"/>
      <c r="EV35" s="1205"/>
      <c r="EW35" s="1205"/>
      <c r="EX35" s="1205"/>
      <c r="EY35" s="1205"/>
      <c r="EZ35" s="1205"/>
      <c r="FA35" s="1205"/>
      <c r="FB35" s="1205"/>
      <c r="FC35" s="1205"/>
      <c r="FD35" s="1205"/>
      <c r="FE35" s="1205"/>
      <c r="FF35" s="1205"/>
      <c r="FG35" s="1205"/>
      <c r="FH35" s="1205"/>
      <c r="FI35" s="1205"/>
      <c r="FJ35" s="1205"/>
      <c r="FK35" s="1205"/>
      <c r="FL35" s="1205"/>
      <c r="FM35" s="1205"/>
      <c r="FN35" s="1205"/>
      <c r="FO35" s="1205"/>
      <c r="FP35" s="1205"/>
      <c r="FQ35" s="1205"/>
      <c r="FR35" s="1205"/>
      <c r="FS35" s="1205"/>
      <c r="FT35" s="1205"/>
      <c r="FU35" s="1205"/>
      <c r="FV35" s="1205"/>
      <c r="FW35" s="1205"/>
      <c r="FX35" s="1205"/>
      <c r="FY35" s="1205"/>
      <c r="FZ35" s="1205"/>
      <c r="GA35" s="1205"/>
      <c r="GB35" s="1205"/>
      <c r="GC35" s="1205"/>
      <c r="GD35" s="1205"/>
      <c r="GE35" s="1205"/>
      <c r="GF35" s="1205"/>
      <c r="GG35" s="1205"/>
      <c r="GH35" s="1205"/>
      <c r="GI35" s="1205"/>
      <c r="GJ35" s="1205"/>
      <c r="GK35" s="1205"/>
      <c r="GL35" s="1205"/>
      <c r="GM35" s="1205"/>
      <c r="GN35" s="1205"/>
      <c r="GO35" s="1205"/>
      <c r="GP35" s="1205"/>
      <c r="GQ35" s="1205"/>
      <c r="GR35" s="1205"/>
      <c r="GS35" s="1205"/>
      <c r="GT35" s="1205"/>
      <c r="GU35" s="1205"/>
      <c r="GV35" s="1205"/>
      <c r="GW35" s="1205"/>
      <c r="GX35" s="1205"/>
      <c r="GY35" s="1205"/>
      <c r="GZ35" s="1205"/>
      <c r="HA35" s="1205"/>
      <c r="HB35" s="1205"/>
      <c r="HC35" s="1205"/>
      <c r="HD35" s="1205"/>
      <c r="HE35" s="1205"/>
      <c r="HF35" s="1205"/>
      <c r="HG35" s="1205"/>
      <c r="HH35" s="1205"/>
      <c r="HI35" s="1205"/>
      <c r="HJ35" s="1205"/>
      <c r="HK35" s="1205"/>
      <c r="HL35" s="1205"/>
      <c r="HM35" s="1205"/>
      <c r="HN35" s="1205"/>
      <c r="HO35" s="1205"/>
      <c r="HP35" s="1205"/>
      <c r="HQ35" s="1205"/>
      <c r="HR35" s="1205"/>
      <c r="HS35" s="1205"/>
      <c r="HT35" s="1205"/>
      <c r="HU35" s="1205"/>
      <c r="HV35" s="1205"/>
      <c r="HW35" s="1205"/>
      <c r="HX35" s="1205"/>
      <c r="HY35" s="1205"/>
      <c r="HZ35" s="1205"/>
      <c r="IA35" s="1205"/>
      <c r="IB35" s="1205"/>
      <c r="IC35" s="1205"/>
      <c r="ID35" s="1205"/>
      <c r="IE35" s="1205"/>
      <c r="IF35" s="1205"/>
      <c r="IG35" s="1205"/>
      <c r="IH35" s="1205"/>
      <c r="II35" s="1205"/>
      <c r="IJ35" s="1205"/>
      <c r="IK35" s="1205"/>
      <c r="IL35" s="1205"/>
      <c r="IM35" s="1205"/>
      <c r="IN35" s="1205"/>
      <c r="IO35" s="1205"/>
      <c r="IP35" s="1205"/>
      <c r="IQ35" s="1205"/>
      <c r="IR35" s="1205"/>
      <c r="IS35" s="1205"/>
      <c r="IT35" s="1205"/>
      <c r="IU35" s="1205"/>
    </row>
    <row r="36" spans="1:255">
      <c r="A36" s="1290"/>
      <c r="B36" s="1205"/>
      <c r="C36" s="1205"/>
      <c r="D36" s="1205"/>
      <c r="E36" s="1232"/>
      <c r="F36" s="1232"/>
      <c r="G36" s="1205"/>
      <c r="H36" s="1205"/>
      <c r="I36" s="1205"/>
      <c r="J36" s="1205"/>
      <c r="K36" s="1205"/>
      <c r="L36" s="1205"/>
      <c r="M36" s="1205"/>
      <c r="N36" s="1205"/>
      <c r="O36" s="1205"/>
      <c r="P36" s="1205"/>
      <c r="Q36" s="1205"/>
      <c r="R36" s="1205"/>
      <c r="S36" s="1205"/>
      <c r="T36" s="1205"/>
      <c r="U36" s="1205"/>
      <c r="V36" s="1205"/>
      <c r="W36" s="1205"/>
      <c r="X36" s="1205"/>
      <c r="Y36" s="1205"/>
      <c r="Z36" s="1205"/>
      <c r="AA36" s="1205"/>
      <c r="AB36" s="1205"/>
      <c r="AC36" s="1205"/>
      <c r="AD36" s="1205"/>
      <c r="AE36" s="1205"/>
      <c r="AF36" s="1205"/>
      <c r="AG36" s="1205"/>
      <c r="AH36" s="1205"/>
      <c r="AI36" s="1205"/>
      <c r="AJ36" s="1205"/>
      <c r="AK36" s="1205"/>
      <c r="AL36" s="1205"/>
      <c r="AM36" s="1205"/>
      <c r="AN36" s="1205"/>
      <c r="AO36" s="1205"/>
      <c r="AP36" s="1205"/>
      <c r="AQ36" s="1205"/>
      <c r="AR36" s="1205"/>
      <c r="AS36" s="1205"/>
      <c r="AT36" s="1205"/>
      <c r="AU36" s="1205"/>
      <c r="AV36" s="1205"/>
      <c r="AW36" s="1205"/>
      <c r="AX36" s="1205"/>
      <c r="AY36" s="1205"/>
      <c r="AZ36" s="1205"/>
      <c r="BA36" s="1205"/>
      <c r="BB36" s="1205"/>
      <c r="BC36" s="1205"/>
      <c r="BD36" s="1205"/>
      <c r="BE36" s="1205"/>
      <c r="BF36" s="1205"/>
      <c r="BG36" s="1205"/>
      <c r="BH36" s="1205"/>
      <c r="BI36" s="1205"/>
      <c r="BJ36" s="1205"/>
      <c r="BK36" s="1205"/>
      <c r="BL36" s="1205"/>
      <c r="BM36" s="1205"/>
      <c r="BN36" s="1205"/>
      <c r="BO36" s="1205"/>
      <c r="BP36" s="1205"/>
      <c r="BQ36" s="1205"/>
      <c r="BR36" s="1205"/>
      <c r="BS36" s="1205"/>
      <c r="BT36" s="1205"/>
      <c r="BU36" s="1205"/>
      <c r="BV36" s="1205"/>
      <c r="BW36" s="1205"/>
      <c r="BX36" s="1205"/>
      <c r="BY36" s="1205"/>
      <c r="BZ36" s="1205"/>
      <c r="CA36" s="1205"/>
      <c r="CB36" s="1205"/>
      <c r="CC36" s="1205"/>
      <c r="CD36" s="1205"/>
      <c r="CE36" s="1205"/>
      <c r="CF36" s="1205"/>
      <c r="CG36" s="1205"/>
      <c r="CH36" s="1205"/>
      <c r="CI36" s="1205"/>
      <c r="CJ36" s="1205"/>
      <c r="CK36" s="1205"/>
      <c r="CL36" s="1205"/>
      <c r="CM36" s="1205"/>
      <c r="CN36" s="1205"/>
      <c r="CO36" s="1205"/>
      <c r="CP36" s="1205"/>
      <c r="CQ36" s="1205"/>
      <c r="CR36" s="1205"/>
      <c r="CS36" s="1205"/>
      <c r="CT36" s="1205"/>
      <c r="CU36" s="1205"/>
      <c r="CV36" s="1205"/>
      <c r="CW36" s="1205"/>
      <c r="CX36" s="1205"/>
      <c r="CY36" s="1205"/>
      <c r="CZ36" s="1205"/>
      <c r="DA36" s="1205"/>
      <c r="DB36" s="1205"/>
      <c r="DC36" s="1205"/>
      <c r="DD36" s="1205"/>
      <c r="DE36" s="1205"/>
      <c r="DF36" s="1205"/>
      <c r="DG36" s="1205"/>
      <c r="DH36" s="1205"/>
      <c r="DI36" s="1205"/>
      <c r="DJ36" s="1205"/>
      <c r="DK36" s="1205"/>
      <c r="DL36" s="1205"/>
      <c r="DM36" s="1205"/>
      <c r="DN36" s="1205"/>
      <c r="DO36" s="1205"/>
      <c r="DP36" s="1205"/>
      <c r="DQ36" s="1205"/>
      <c r="DR36" s="1205"/>
      <c r="DS36" s="1205"/>
      <c r="DT36" s="1205"/>
      <c r="DU36" s="1205"/>
      <c r="DV36" s="1205"/>
      <c r="DW36" s="1205"/>
      <c r="DX36" s="1205"/>
      <c r="DY36" s="1205"/>
      <c r="DZ36" s="1205"/>
      <c r="EA36" s="1205"/>
      <c r="EB36" s="1205"/>
      <c r="EC36" s="1205"/>
      <c r="ED36" s="1205"/>
      <c r="EE36" s="1205"/>
      <c r="EF36" s="1205"/>
      <c r="EG36" s="1205"/>
      <c r="EH36" s="1205"/>
      <c r="EI36" s="1205"/>
      <c r="EJ36" s="1205"/>
      <c r="EK36" s="1205"/>
      <c r="EL36" s="1205"/>
      <c r="EM36" s="1205"/>
      <c r="EN36" s="1205"/>
      <c r="EO36" s="1205"/>
      <c r="EP36" s="1205"/>
      <c r="EQ36" s="1205"/>
      <c r="ER36" s="1205"/>
      <c r="ES36" s="1205"/>
      <c r="ET36" s="1205"/>
      <c r="EU36" s="1205"/>
      <c r="EV36" s="1205"/>
      <c r="EW36" s="1205"/>
      <c r="EX36" s="1205"/>
      <c r="EY36" s="1205"/>
      <c r="EZ36" s="1205"/>
      <c r="FA36" s="1205"/>
      <c r="FB36" s="1205"/>
      <c r="FC36" s="1205"/>
      <c r="FD36" s="1205"/>
      <c r="FE36" s="1205"/>
      <c r="FF36" s="1205"/>
      <c r="FG36" s="1205"/>
      <c r="FH36" s="1205"/>
      <c r="FI36" s="1205"/>
      <c r="FJ36" s="1205"/>
      <c r="FK36" s="1205"/>
      <c r="FL36" s="1205"/>
      <c r="FM36" s="1205"/>
      <c r="FN36" s="1205"/>
      <c r="FO36" s="1205"/>
      <c r="FP36" s="1205"/>
      <c r="FQ36" s="1205"/>
      <c r="FR36" s="1205"/>
      <c r="FS36" s="1205"/>
      <c r="FT36" s="1205"/>
      <c r="FU36" s="1205"/>
      <c r="FV36" s="1205"/>
      <c r="FW36" s="1205"/>
      <c r="FX36" s="1205"/>
      <c r="FY36" s="1205"/>
      <c r="FZ36" s="1205"/>
      <c r="GA36" s="1205"/>
      <c r="GB36" s="1205"/>
      <c r="GC36" s="1205"/>
      <c r="GD36" s="1205"/>
      <c r="GE36" s="1205"/>
      <c r="GF36" s="1205"/>
      <c r="GG36" s="1205"/>
      <c r="GH36" s="1205"/>
      <c r="GI36" s="1205"/>
      <c r="GJ36" s="1205"/>
      <c r="GK36" s="1205"/>
      <c r="GL36" s="1205"/>
      <c r="GM36" s="1205"/>
      <c r="GN36" s="1205"/>
      <c r="GO36" s="1205"/>
      <c r="GP36" s="1205"/>
      <c r="GQ36" s="1205"/>
      <c r="GR36" s="1205"/>
      <c r="GS36" s="1205"/>
      <c r="GT36" s="1205"/>
      <c r="GU36" s="1205"/>
      <c r="GV36" s="1205"/>
      <c r="GW36" s="1205"/>
      <c r="GX36" s="1205"/>
      <c r="GY36" s="1205"/>
      <c r="GZ36" s="1205"/>
      <c r="HA36" s="1205"/>
      <c r="HB36" s="1205"/>
      <c r="HC36" s="1205"/>
      <c r="HD36" s="1205"/>
      <c r="HE36" s="1205"/>
      <c r="HF36" s="1205"/>
      <c r="HG36" s="1205"/>
      <c r="HH36" s="1205"/>
      <c r="HI36" s="1205"/>
      <c r="HJ36" s="1205"/>
      <c r="HK36" s="1205"/>
      <c r="HL36" s="1205"/>
      <c r="HM36" s="1205"/>
      <c r="HN36" s="1205"/>
      <c r="HO36" s="1205"/>
      <c r="HP36" s="1205"/>
      <c r="HQ36" s="1205"/>
      <c r="HR36" s="1205"/>
      <c r="HS36" s="1205"/>
      <c r="HT36" s="1205"/>
      <c r="HU36" s="1205"/>
      <c r="HV36" s="1205"/>
      <c r="HW36" s="1205"/>
      <c r="HX36" s="1205"/>
      <c r="HY36" s="1205"/>
      <c r="HZ36" s="1205"/>
      <c r="IA36" s="1205"/>
      <c r="IB36" s="1205"/>
      <c r="IC36" s="1205"/>
      <c r="ID36" s="1205"/>
      <c r="IE36" s="1205"/>
      <c r="IF36" s="1205"/>
      <c r="IG36" s="1205"/>
      <c r="IH36" s="1205"/>
      <c r="II36" s="1205"/>
      <c r="IJ36" s="1205"/>
      <c r="IK36" s="1205"/>
      <c r="IL36" s="1205"/>
      <c r="IM36" s="1205"/>
      <c r="IN36" s="1205"/>
      <c r="IO36" s="1205"/>
      <c r="IP36" s="1205"/>
      <c r="IQ36" s="1205"/>
      <c r="IR36" s="1205"/>
      <c r="IS36" s="1205"/>
      <c r="IT36" s="1205"/>
      <c r="IU36" s="1205"/>
    </row>
    <row r="37" spans="1:255">
      <c r="A37" s="1290"/>
      <c r="B37" s="1205"/>
      <c r="C37" s="1205"/>
      <c r="D37" s="1205"/>
      <c r="E37" s="1232"/>
      <c r="F37" s="1232"/>
      <c r="G37" s="1205"/>
      <c r="H37" s="1205"/>
      <c r="I37" s="1205"/>
      <c r="J37" s="1205"/>
      <c r="K37" s="1205"/>
      <c r="L37" s="1205"/>
      <c r="M37" s="1205"/>
      <c r="N37" s="1205"/>
      <c r="O37" s="1205"/>
      <c r="P37" s="1205"/>
      <c r="Q37" s="1205"/>
      <c r="R37" s="1205"/>
      <c r="S37" s="1205"/>
      <c r="T37" s="1205"/>
      <c r="U37" s="1205"/>
      <c r="V37" s="1205"/>
      <c r="W37" s="1205"/>
      <c r="X37" s="1205"/>
      <c r="Y37" s="1205"/>
      <c r="Z37" s="1205"/>
      <c r="AA37" s="1205"/>
      <c r="AB37" s="1205"/>
      <c r="AC37" s="1205"/>
      <c r="AD37" s="1205"/>
      <c r="AE37" s="1205"/>
      <c r="AF37" s="1205"/>
      <c r="AG37" s="1205"/>
      <c r="AH37" s="1205"/>
      <c r="AI37" s="1205"/>
      <c r="AJ37" s="1205"/>
      <c r="AK37" s="1205"/>
      <c r="AL37" s="1205"/>
      <c r="AM37" s="1205"/>
      <c r="AN37" s="1205"/>
      <c r="AO37" s="1205"/>
      <c r="AP37" s="1205"/>
      <c r="AQ37" s="1205"/>
      <c r="AR37" s="1205"/>
      <c r="AS37" s="1205"/>
      <c r="AT37" s="1205"/>
      <c r="AU37" s="1205"/>
      <c r="AV37" s="1205"/>
      <c r="AW37" s="1205"/>
      <c r="AX37" s="1205"/>
      <c r="AY37" s="1205"/>
      <c r="AZ37" s="1205"/>
      <c r="BA37" s="1205"/>
      <c r="BB37" s="1205"/>
      <c r="BC37" s="1205"/>
      <c r="BD37" s="1205"/>
      <c r="BE37" s="1205"/>
      <c r="BF37" s="1205"/>
      <c r="BG37" s="1205"/>
      <c r="BH37" s="1205"/>
      <c r="BI37" s="1205"/>
      <c r="BJ37" s="1205"/>
      <c r="BK37" s="1205"/>
      <c r="BL37" s="1205"/>
      <c r="BM37" s="1205"/>
      <c r="BN37" s="1205"/>
      <c r="BO37" s="1205"/>
      <c r="BP37" s="1205"/>
      <c r="BQ37" s="1205"/>
      <c r="BR37" s="1205"/>
      <c r="BS37" s="1205"/>
      <c r="BT37" s="1205"/>
      <c r="BU37" s="1205"/>
      <c r="BV37" s="1205"/>
      <c r="BW37" s="1205"/>
      <c r="BX37" s="1205"/>
      <c r="BY37" s="1205"/>
      <c r="BZ37" s="1205"/>
      <c r="CA37" s="1205"/>
      <c r="CB37" s="1205"/>
      <c r="CC37" s="1205"/>
      <c r="CD37" s="1205"/>
      <c r="CE37" s="1205"/>
      <c r="CF37" s="1205"/>
      <c r="CG37" s="1205"/>
      <c r="CH37" s="1205"/>
      <c r="CI37" s="1205"/>
      <c r="CJ37" s="1205"/>
      <c r="CK37" s="1205"/>
      <c r="CL37" s="1205"/>
      <c r="CM37" s="1205"/>
      <c r="CN37" s="1205"/>
      <c r="CO37" s="1205"/>
      <c r="CP37" s="1205"/>
      <c r="CQ37" s="1205"/>
      <c r="CR37" s="1205"/>
      <c r="CS37" s="1205"/>
      <c r="CT37" s="1205"/>
      <c r="CU37" s="1205"/>
      <c r="CV37" s="1205"/>
      <c r="CW37" s="1205"/>
      <c r="CX37" s="1205"/>
      <c r="CY37" s="1205"/>
      <c r="CZ37" s="1205"/>
      <c r="DA37" s="1205"/>
      <c r="DB37" s="1205"/>
      <c r="DC37" s="1205"/>
      <c r="DD37" s="1205"/>
      <c r="DE37" s="1205"/>
      <c r="DF37" s="1205"/>
      <c r="DG37" s="1205"/>
      <c r="DH37" s="1205"/>
      <c r="DI37" s="1205"/>
      <c r="DJ37" s="1205"/>
      <c r="DK37" s="1205"/>
      <c r="DL37" s="1205"/>
      <c r="DM37" s="1205"/>
      <c r="DN37" s="1205"/>
      <c r="DO37" s="1205"/>
      <c r="DP37" s="1205"/>
      <c r="DQ37" s="1205"/>
      <c r="DR37" s="1205"/>
      <c r="DS37" s="1205"/>
      <c r="DT37" s="1205"/>
      <c r="DU37" s="1205"/>
      <c r="DV37" s="1205"/>
      <c r="DW37" s="1205"/>
      <c r="DX37" s="1205"/>
      <c r="DY37" s="1205"/>
      <c r="DZ37" s="1205"/>
      <c r="EA37" s="1205"/>
      <c r="EB37" s="1205"/>
      <c r="EC37" s="1205"/>
      <c r="ED37" s="1205"/>
      <c r="EE37" s="1205"/>
      <c r="EF37" s="1205"/>
      <c r="EG37" s="1205"/>
      <c r="EH37" s="1205"/>
      <c r="EI37" s="1205"/>
      <c r="EJ37" s="1205"/>
      <c r="EK37" s="1205"/>
      <c r="EL37" s="1205"/>
      <c r="EM37" s="1205"/>
      <c r="EN37" s="1205"/>
      <c r="EO37" s="1205"/>
      <c r="EP37" s="1205"/>
      <c r="EQ37" s="1205"/>
      <c r="ER37" s="1205"/>
      <c r="ES37" s="1205"/>
      <c r="ET37" s="1205"/>
      <c r="EU37" s="1205"/>
      <c r="EV37" s="1205"/>
      <c r="EW37" s="1205"/>
      <c r="EX37" s="1205"/>
      <c r="EY37" s="1205"/>
      <c r="EZ37" s="1205"/>
      <c r="FA37" s="1205"/>
      <c r="FB37" s="1205"/>
      <c r="FC37" s="1205"/>
      <c r="FD37" s="1205"/>
      <c r="FE37" s="1205"/>
      <c r="FF37" s="1205"/>
      <c r="FG37" s="1205"/>
      <c r="FH37" s="1205"/>
      <c r="FI37" s="1205"/>
      <c r="FJ37" s="1205"/>
      <c r="FK37" s="1205"/>
      <c r="FL37" s="1205"/>
      <c r="FM37" s="1205"/>
      <c r="FN37" s="1205"/>
      <c r="FO37" s="1205"/>
      <c r="FP37" s="1205"/>
      <c r="FQ37" s="1205"/>
      <c r="FR37" s="1205"/>
      <c r="FS37" s="1205"/>
      <c r="FT37" s="1205"/>
      <c r="FU37" s="1205"/>
      <c r="FV37" s="1205"/>
      <c r="FW37" s="1205"/>
      <c r="FX37" s="1205"/>
      <c r="FY37" s="1205"/>
      <c r="FZ37" s="1205"/>
      <c r="GA37" s="1205"/>
      <c r="GB37" s="1205"/>
      <c r="GC37" s="1205"/>
      <c r="GD37" s="1205"/>
      <c r="GE37" s="1205"/>
      <c r="GF37" s="1205"/>
      <c r="GG37" s="1205"/>
      <c r="GH37" s="1205"/>
      <c r="GI37" s="1205"/>
      <c r="GJ37" s="1205"/>
      <c r="GK37" s="1205"/>
      <c r="GL37" s="1205"/>
      <c r="GM37" s="1205"/>
      <c r="GN37" s="1205"/>
      <c r="GO37" s="1205"/>
      <c r="GP37" s="1205"/>
      <c r="GQ37" s="1205"/>
      <c r="GR37" s="1205"/>
      <c r="GS37" s="1205"/>
      <c r="GT37" s="1205"/>
      <c r="GU37" s="1205"/>
      <c r="GV37" s="1205"/>
      <c r="GW37" s="1205"/>
      <c r="GX37" s="1205"/>
      <c r="GY37" s="1205"/>
      <c r="GZ37" s="1205"/>
      <c r="HA37" s="1205"/>
      <c r="HB37" s="1205"/>
      <c r="HC37" s="1205"/>
      <c r="HD37" s="1205"/>
      <c r="HE37" s="1205"/>
      <c r="HF37" s="1205"/>
      <c r="HG37" s="1205"/>
      <c r="HH37" s="1205"/>
      <c r="HI37" s="1205"/>
      <c r="HJ37" s="1205"/>
      <c r="HK37" s="1205"/>
      <c r="HL37" s="1205"/>
      <c r="HM37" s="1205"/>
      <c r="HN37" s="1205"/>
      <c r="HO37" s="1205"/>
      <c r="HP37" s="1205"/>
      <c r="HQ37" s="1205"/>
      <c r="HR37" s="1205"/>
      <c r="HS37" s="1205"/>
      <c r="HT37" s="1205"/>
      <c r="HU37" s="1205"/>
      <c r="HV37" s="1205"/>
      <c r="HW37" s="1205"/>
      <c r="HX37" s="1205"/>
      <c r="HY37" s="1205"/>
      <c r="HZ37" s="1205"/>
      <c r="IA37" s="1205"/>
      <c r="IB37" s="1205"/>
      <c r="IC37" s="1205"/>
      <c r="ID37" s="1205"/>
      <c r="IE37" s="1205"/>
      <c r="IF37" s="1205"/>
      <c r="IG37" s="1205"/>
      <c r="IH37" s="1205"/>
      <c r="II37" s="1205"/>
      <c r="IJ37" s="1205"/>
      <c r="IK37" s="1205"/>
      <c r="IL37" s="1205"/>
      <c r="IM37" s="1205"/>
      <c r="IN37" s="1205"/>
      <c r="IO37" s="1205"/>
      <c r="IP37" s="1205"/>
      <c r="IQ37" s="1205"/>
      <c r="IR37" s="1205"/>
      <c r="IS37" s="1205"/>
      <c r="IT37" s="1205"/>
      <c r="IU37" s="1205"/>
    </row>
    <row r="38" spans="1:255">
      <c r="A38" s="1230"/>
      <c r="B38" s="1205"/>
      <c r="C38" s="1205"/>
      <c r="D38" s="1205"/>
      <c r="E38" s="1232"/>
      <c r="F38" s="1232"/>
      <c r="G38" s="1205"/>
      <c r="H38" s="1230"/>
      <c r="I38" s="1230"/>
      <c r="J38" s="1230"/>
      <c r="K38" s="1230"/>
      <c r="L38" s="1230"/>
      <c r="M38" s="1230"/>
      <c r="N38" s="1230"/>
      <c r="O38" s="1230"/>
      <c r="P38" s="1230"/>
      <c r="Q38" s="1230"/>
      <c r="R38" s="1230"/>
      <c r="S38" s="1230"/>
      <c r="T38" s="1230"/>
      <c r="U38" s="1230"/>
      <c r="V38" s="1230"/>
      <c r="W38" s="1230"/>
      <c r="X38" s="1230"/>
      <c r="Y38" s="1230"/>
      <c r="Z38" s="1230"/>
      <c r="AA38" s="1230"/>
      <c r="AB38" s="1230"/>
      <c r="AC38" s="1230"/>
      <c r="AD38" s="1230"/>
      <c r="AE38" s="1230"/>
      <c r="AF38" s="1230"/>
      <c r="AG38" s="1230"/>
      <c r="AH38" s="1230"/>
      <c r="AI38" s="1230"/>
      <c r="AJ38" s="1230"/>
      <c r="AK38" s="1230"/>
      <c r="AL38" s="1230"/>
      <c r="AM38" s="1230"/>
      <c r="AN38" s="1230"/>
      <c r="AO38" s="1230"/>
      <c r="AP38" s="1230"/>
      <c r="AQ38" s="1230"/>
      <c r="AR38" s="1230"/>
      <c r="AS38" s="1230"/>
      <c r="AT38" s="1230"/>
      <c r="AU38" s="1230"/>
      <c r="AV38" s="1230"/>
      <c r="AW38" s="1230"/>
      <c r="AX38" s="1230"/>
      <c r="AY38" s="1230"/>
      <c r="AZ38" s="1230"/>
      <c r="BA38" s="1230"/>
      <c r="BB38" s="1230"/>
      <c r="BC38" s="1230"/>
      <c r="BD38" s="1230"/>
      <c r="BE38" s="1230"/>
      <c r="BF38" s="1230"/>
      <c r="BG38" s="1230"/>
      <c r="BH38" s="1230"/>
      <c r="BI38" s="1230"/>
      <c r="BJ38" s="1230"/>
      <c r="BK38" s="1230"/>
      <c r="BL38" s="1230"/>
      <c r="BM38" s="1230"/>
      <c r="BN38" s="1230"/>
      <c r="BO38" s="1230"/>
      <c r="BP38" s="1230"/>
      <c r="BQ38" s="1230"/>
      <c r="BR38" s="1230"/>
      <c r="BS38" s="1230"/>
      <c r="BT38" s="1230"/>
      <c r="BU38" s="1230"/>
      <c r="BV38" s="1230"/>
      <c r="BW38" s="1230"/>
      <c r="BX38" s="1230"/>
      <c r="BY38" s="1230"/>
      <c r="BZ38" s="1230"/>
      <c r="CA38" s="1230"/>
      <c r="CB38" s="1230"/>
      <c r="CC38" s="1230"/>
      <c r="CD38" s="1230"/>
      <c r="CE38" s="1230"/>
      <c r="CF38" s="1230"/>
      <c r="CG38" s="1230"/>
      <c r="CH38" s="1230"/>
      <c r="CI38" s="1230"/>
      <c r="CJ38" s="1230"/>
      <c r="CK38" s="1230"/>
      <c r="CL38" s="1230"/>
      <c r="CM38" s="1230"/>
      <c r="CN38" s="1230"/>
      <c r="CO38" s="1230"/>
      <c r="CP38" s="1230"/>
      <c r="CQ38" s="1230"/>
      <c r="CR38" s="1230"/>
      <c r="CS38" s="1230"/>
      <c r="CT38" s="1230"/>
      <c r="CU38" s="1230"/>
      <c r="CV38" s="1230"/>
      <c r="CW38" s="1230"/>
      <c r="CX38" s="1230"/>
      <c r="CY38" s="1230"/>
      <c r="CZ38" s="1230"/>
      <c r="DA38" s="1230"/>
      <c r="DB38" s="1230"/>
      <c r="DC38" s="1230"/>
      <c r="DD38" s="1230"/>
      <c r="DE38" s="1230"/>
      <c r="DF38" s="1230"/>
      <c r="DG38" s="1230"/>
      <c r="DH38" s="1230"/>
      <c r="DI38" s="1230"/>
      <c r="DJ38" s="1230"/>
      <c r="DK38" s="1230"/>
      <c r="DL38" s="1230"/>
      <c r="DM38" s="1230"/>
      <c r="DN38" s="1230"/>
      <c r="DO38" s="1230"/>
      <c r="DP38" s="1230"/>
      <c r="DQ38" s="1230"/>
      <c r="DR38" s="1230"/>
      <c r="DS38" s="1230"/>
      <c r="DT38" s="1230"/>
      <c r="DU38" s="1230"/>
      <c r="DV38" s="1230"/>
      <c r="DW38" s="1230"/>
      <c r="DX38" s="1230"/>
      <c r="DY38" s="1230"/>
      <c r="DZ38" s="1230"/>
      <c r="EA38" s="1230"/>
      <c r="EB38" s="1230"/>
      <c r="EC38" s="1230"/>
      <c r="ED38" s="1230"/>
      <c r="EE38" s="1230"/>
      <c r="EF38" s="1230"/>
      <c r="EG38" s="1230"/>
      <c r="EH38" s="1230"/>
      <c r="EI38" s="1230"/>
      <c r="EJ38" s="1230"/>
      <c r="EK38" s="1230"/>
      <c r="EL38" s="1230"/>
      <c r="EM38" s="1230"/>
      <c r="EN38" s="1230"/>
      <c r="EO38" s="1230"/>
      <c r="EP38" s="1230"/>
      <c r="EQ38" s="1230"/>
      <c r="ER38" s="1230"/>
      <c r="ES38" s="1230"/>
      <c r="ET38" s="1230"/>
      <c r="EU38" s="1230"/>
      <c r="EV38" s="1230"/>
      <c r="EW38" s="1230"/>
      <c r="EX38" s="1230"/>
      <c r="EY38" s="1230"/>
      <c r="EZ38" s="1230"/>
      <c r="FA38" s="1230"/>
      <c r="FB38" s="1230"/>
      <c r="FC38" s="1230"/>
      <c r="FD38" s="1230"/>
      <c r="FE38" s="1230"/>
      <c r="FF38" s="1230"/>
      <c r="FG38" s="1230"/>
      <c r="FH38" s="1230"/>
      <c r="FI38" s="1230"/>
      <c r="FJ38" s="1230"/>
      <c r="FK38" s="1230"/>
      <c r="FL38" s="1230"/>
      <c r="FM38" s="1230"/>
      <c r="FN38" s="1230"/>
      <c r="FO38" s="1230"/>
      <c r="FP38" s="1230"/>
      <c r="FQ38" s="1230"/>
      <c r="FR38" s="1230"/>
      <c r="FS38" s="1230"/>
      <c r="FT38" s="1230"/>
      <c r="FU38" s="1230"/>
      <c r="FV38" s="1230"/>
      <c r="FW38" s="1230"/>
      <c r="FX38" s="1230"/>
      <c r="FY38" s="1230"/>
      <c r="FZ38" s="1230"/>
      <c r="GA38" s="1230"/>
      <c r="GB38" s="1230"/>
      <c r="GC38" s="1230"/>
      <c r="GD38" s="1230"/>
      <c r="GE38" s="1230"/>
      <c r="GF38" s="1230"/>
      <c r="GG38" s="1230"/>
      <c r="GH38" s="1230"/>
      <c r="GI38" s="1230"/>
      <c r="GJ38" s="1230"/>
      <c r="GK38" s="1230"/>
      <c r="GL38" s="1230"/>
      <c r="GM38" s="1230"/>
      <c r="GN38" s="1230"/>
      <c r="GO38" s="1230"/>
      <c r="GP38" s="1230"/>
      <c r="GQ38" s="1230"/>
      <c r="GR38" s="1230"/>
      <c r="GS38" s="1230"/>
      <c r="GT38" s="1230"/>
      <c r="GU38" s="1230"/>
      <c r="GV38" s="1230"/>
      <c r="GW38" s="1230"/>
      <c r="GX38" s="1230"/>
      <c r="GY38" s="1230"/>
      <c r="GZ38" s="1230"/>
      <c r="HA38" s="1230"/>
      <c r="HB38" s="1230"/>
      <c r="HC38" s="1230"/>
      <c r="HD38" s="1230"/>
      <c r="HE38" s="1230"/>
      <c r="HF38" s="1230"/>
      <c r="HG38" s="1230"/>
      <c r="HH38" s="1230"/>
      <c r="HI38" s="1230"/>
      <c r="HJ38" s="1230"/>
      <c r="HK38" s="1230"/>
      <c r="HL38" s="1230"/>
      <c r="HM38" s="1230"/>
      <c r="HN38" s="1230"/>
      <c r="HO38" s="1230"/>
      <c r="HP38" s="1230"/>
      <c r="HQ38" s="1230"/>
      <c r="HR38" s="1230"/>
      <c r="HS38" s="1230"/>
      <c r="HT38" s="1230"/>
      <c r="HU38" s="1230"/>
      <c r="HV38" s="1230"/>
      <c r="HW38" s="1230"/>
      <c r="HX38" s="1230"/>
      <c r="HY38" s="1230"/>
      <c r="HZ38" s="1230"/>
      <c r="IA38" s="1230"/>
      <c r="IB38" s="1230"/>
      <c r="IC38" s="1230"/>
      <c r="ID38" s="1230"/>
      <c r="IE38" s="1230"/>
      <c r="IF38" s="1230"/>
      <c r="IG38" s="1230"/>
      <c r="IH38" s="1230"/>
      <c r="II38" s="1230"/>
      <c r="IJ38" s="1230"/>
      <c r="IK38" s="1230"/>
      <c r="IL38" s="1230"/>
      <c r="IM38" s="1230"/>
      <c r="IN38" s="1230"/>
      <c r="IO38" s="1230"/>
      <c r="IP38" s="1230"/>
      <c r="IQ38" s="1230"/>
      <c r="IR38" s="1230"/>
      <c r="IS38" s="1230"/>
      <c r="IT38" s="1230"/>
      <c r="IU38" s="1230"/>
    </row>
    <row r="39" spans="1:255">
      <c r="A39" s="1230"/>
      <c r="B39" s="1231"/>
      <c r="C39" s="1229"/>
      <c r="D39" s="1229"/>
      <c r="E39" s="1232"/>
      <c r="F39" s="1232"/>
      <c r="G39" s="1205"/>
      <c r="H39" s="1230"/>
      <c r="I39" s="1230"/>
      <c r="J39" s="1230"/>
      <c r="K39" s="1230"/>
      <c r="L39" s="1230"/>
      <c r="M39" s="1230"/>
      <c r="N39" s="1230"/>
      <c r="O39" s="1230"/>
      <c r="P39" s="1230"/>
      <c r="Q39" s="1230"/>
      <c r="R39" s="1230"/>
      <c r="S39" s="1230"/>
      <c r="T39" s="1230"/>
      <c r="U39" s="1230"/>
      <c r="V39" s="1230"/>
      <c r="W39" s="1230"/>
      <c r="X39" s="1230"/>
      <c r="Y39" s="1230"/>
      <c r="Z39" s="1230"/>
      <c r="AA39" s="1230"/>
      <c r="AB39" s="1230"/>
      <c r="AC39" s="1230"/>
      <c r="AD39" s="1230"/>
      <c r="AE39" s="1230"/>
      <c r="AF39" s="1230"/>
      <c r="AG39" s="1230"/>
      <c r="AH39" s="1230"/>
      <c r="AI39" s="1230"/>
      <c r="AJ39" s="1230"/>
      <c r="AK39" s="1230"/>
      <c r="AL39" s="1230"/>
      <c r="AM39" s="1230"/>
      <c r="AN39" s="1230"/>
      <c r="AO39" s="1230"/>
      <c r="AP39" s="1230"/>
      <c r="AQ39" s="1230"/>
      <c r="AR39" s="1230"/>
      <c r="AS39" s="1230"/>
      <c r="AT39" s="1230"/>
      <c r="AU39" s="1230"/>
      <c r="AV39" s="1230"/>
      <c r="AW39" s="1230"/>
      <c r="AX39" s="1230"/>
      <c r="AY39" s="1230"/>
      <c r="AZ39" s="1230"/>
      <c r="BA39" s="1230"/>
      <c r="BB39" s="1230"/>
      <c r="BC39" s="1230"/>
      <c r="BD39" s="1230"/>
      <c r="BE39" s="1230"/>
      <c r="BF39" s="1230"/>
      <c r="BG39" s="1230"/>
      <c r="BH39" s="1230"/>
      <c r="BI39" s="1230"/>
      <c r="BJ39" s="1230"/>
      <c r="BK39" s="1230"/>
      <c r="BL39" s="1230"/>
      <c r="BM39" s="1230"/>
      <c r="BN39" s="1230"/>
      <c r="BO39" s="1230"/>
      <c r="BP39" s="1230"/>
      <c r="BQ39" s="1230"/>
      <c r="BR39" s="1230"/>
      <c r="BS39" s="1230"/>
      <c r="BT39" s="1230"/>
      <c r="BU39" s="1230"/>
      <c r="BV39" s="1230"/>
      <c r="BW39" s="1230"/>
      <c r="BX39" s="1230"/>
      <c r="BY39" s="1230"/>
      <c r="BZ39" s="1230"/>
      <c r="CA39" s="1230"/>
      <c r="CB39" s="1230"/>
      <c r="CC39" s="1230"/>
      <c r="CD39" s="1230"/>
      <c r="CE39" s="1230"/>
      <c r="CF39" s="1230"/>
      <c r="CG39" s="1230"/>
      <c r="CH39" s="1230"/>
      <c r="CI39" s="1230"/>
      <c r="CJ39" s="1230"/>
      <c r="CK39" s="1230"/>
      <c r="CL39" s="1230"/>
      <c r="CM39" s="1230"/>
      <c r="CN39" s="1230"/>
      <c r="CO39" s="1230"/>
      <c r="CP39" s="1230"/>
      <c r="CQ39" s="1230"/>
      <c r="CR39" s="1230"/>
      <c r="CS39" s="1230"/>
      <c r="CT39" s="1230"/>
      <c r="CU39" s="1230"/>
      <c r="CV39" s="1230"/>
      <c r="CW39" s="1230"/>
      <c r="CX39" s="1230"/>
      <c r="CY39" s="1230"/>
      <c r="CZ39" s="1230"/>
      <c r="DA39" s="1230"/>
      <c r="DB39" s="1230"/>
      <c r="DC39" s="1230"/>
      <c r="DD39" s="1230"/>
      <c r="DE39" s="1230"/>
      <c r="DF39" s="1230"/>
      <c r="DG39" s="1230"/>
      <c r="DH39" s="1230"/>
      <c r="DI39" s="1230"/>
      <c r="DJ39" s="1230"/>
      <c r="DK39" s="1230"/>
      <c r="DL39" s="1230"/>
      <c r="DM39" s="1230"/>
      <c r="DN39" s="1230"/>
      <c r="DO39" s="1230"/>
      <c r="DP39" s="1230"/>
      <c r="DQ39" s="1230"/>
      <c r="DR39" s="1230"/>
      <c r="DS39" s="1230"/>
      <c r="DT39" s="1230"/>
      <c r="DU39" s="1230"/>
      <c r="DV39" s="1230"/>
      <c r="DW39" s="1230"/>
      <c r="DX39" s="1230"/>
      <c r="DY39" s="1230"/>
      <c r="DZ39" s="1230"/>
      <c r="EA39" s="1230"/>
      <c r="EB39" s="1230"/>
      <c r="EC39" s="1230"/>
      <c r="ED39" s="1230"/>
      <c r="EE39" s="1230"/>
      <c r="EF39" s="1230"/>
      <c r="EG39" s="1230"/>
      <c r="EH39" s="1230"/>
      <c r="EI39" s="1230"/>
      <c r="EJ39" s="1230"/>
      <c r="EK39" s="1230"/>
      <c r="EL39" s="1230"/>
      <c r="EM39" s="1230"/>
      <c r="EN39" s="1230"/>
      <c r="EO39" s="1230"/>
      <c r="EP39" s="1230"/>
      <c r="EQ39" s="1230"/>
      <c r="ER39" s="1230"/>
      <c r="ES39" s="1230"/>
      <c r="ET39" s="1230"/>
      <c r="EU39" s="1230"/>
      <c r="EV39" s="1230"/>
      <c r="EW39" s="1230"/>
      <c r="EX39" s="1230"/>
      <c r="EY39" s="1230"/>
      <c r="EZ39" s="1230"/>
      <c r="FA39" s="1230"/>
      <c r="FB39" s="1230"/>
      <c r="FC39" s="1230"/>
      <c r="FD39" s="1230"/>
      <c r="FE39" s="1230"/>
      <c r="FF39" s="1230"/>
      <c r="FG39" s="1230"/>
      <c r="FH39" s="1230"/>
      <c r="FI39" s="1230"/>
      <c r="FJ39" s="1230"/>
      <c r="FK39" s="1230"/>
      <c r="FL39" s="1230"/>
      <c r="FM39" s="1230"/>
      <c r="FN39" s="1230"/>
      <c r="FO39" s="1230"/>
      <c r="FP39" s="1230"/>
      <c r="FQ39" s="1230"/>
      <c r="FR39" s="1230"/>
      <c r="FS39" s="1230"/>
      <c r="FT39" s="1230"/>
      <c r="FU39" s="1230"/>
      <c r="FV39" s="1230"/>
      <c r="FW39" s="1230"/>
      <c r="FX39" s="1230"/>
      <c r="FY39" s="1230"/>
      <c r="FZ39" s="1230"/>
      <c r="GA39" s="1230"/>
      <c r="GB39" s="1230"/>
      <c r="GC39" s="1230"/>
      <c r="GD39" s="1230"/>
      <c r="GE39" s="1230"/>
      <c r="GF39" s="1230"/>
      <c r="GG39" s="1230"/>
      <c r="GH39" s="1230"/>
      <c r="GI39" s="1230"/>
      <c r="GJ39" s="1230"/>
      <c r="GK39" s="1230"/>
      <c r="GL39" s="1230"/>
      <c r="GM39" s="1230"/>
      <c r="GN39" s="1230"/>
      <c r="GO39" s="1230"/>
      <c r="GP39" s="1230"/>
      <c r="GQ39" s="1230"/>
      <c r="GR39" s="1230"/>
      <c r="GS39" s="1230"/>
      <c r="GT39" s="1230"/>
      <c r="GU39" s="1230"/>
      <c r="GV39" s="1230"/>
      <c r="GW39" s="1230"/>
      <c r="GX39" s="1230"/>
      <c r="GY39" s="1230"/>
      <c r="GZ39" s="1230"/>
      <c r="HA39" s="1230"/>
      <c r="HB39" s="1230"/>
      <c r="HC39" s="1230"/>
      <c r="HD39" s="1230"/>
      <c r="HE39" s="1230"/>
      <c r="HF39" s="1230"/>
      <c r="HG39" s="1230"/>
      <c r="HH39" s="1230"/>
      <c r="HI39" s="1230"/>
      <c r="HJ39" s="1230"/>
      <c r="HK39" s="1230"/>
      <c r="HL39" s="1230"/>
      <c r="HM39" s="1230"/>
      <c r="HN39" s="1230"/>
      <c r="HO39" s="1230"/>
      <c r="HP39" s="1230"/>
      <c r="HQ39" s="1230"/>
      <c r="HR39" s="1230"/>
      <c r="HS39" s="1230"/>
      <c r="HT39" s="1230"/>
      <c r="HU39" s="1230"/>
      <c r="HV39" s="1230"/>
      <c r="HW39" s="1230"/>
      <c r="HX39" s="1230"/>
      <c r="HY39" s="1230"/>
      <c r="HZ39" s="1230"/>
      <c r="IA39" s="1230"/>
      <c r="IB39" s="1230"/>
      <c r="IC39" s="1230"/>
      <c r="ID39" s="1230"/>
      <c r="IE39" s="1230"/>
      <c r="IF39" s="1230"/>
      <c r="IG39" s="1230"/>
      <c r="IH39" s="1230"/>
      <c r="II39" s="1230"/>
      <c r="IJ39" s="1230"/>
      <c r="IK39" s="1230"/>
      <c r="IL39" s="1230"/>
      <c r="IM39" s="1230"/>
      <c r="IN39" s="1230"/>
      <c r="IO39" s="1230"/>
      <c r="IP39" s="1230"/>
      <c r="IQ39" s="1230"/>
      <c r="IR39" s="1230"/>
      <c r="IS39" s="1230"/>
      <c r="IT39" s="1230"/>
      <c r="IU39" s="1230"/>
    </row>
  </sheetData>
  <mergeCells count="2">
    <mergeCell ref="A2:G2"/>
    <mergeCell ref="A3:G3"/>
  </mergeCells>
  <pageMargins left="0.70866141732283472" right="0.35433070866141736" top="0.74803149606299213" bottom="0.74803149606299213" header="0.31496062992125984" footer="0.31496062992125984"/>
  <pageSetup paperSize="9" scale="67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VB160"/>
  <sheetViews>
    <sheetView view="pageBreakPreview" zoomScale="40" zoomScaleNormal="70" zoomScaleSheetLayoutView="40" workbookViewId="0">
      <pane xSplit="8" ySplit="20" topLeftCell="I60" activePane="bottomRight" state="frozen"/>
      <selection pane="topRight" activeCell="H1" sqref="H1"/>
      <selection pane="bottomLeft" activeCell="A18" sqref="A18"/>
      <selection pane="bottomRight" activeCell="K69" sqref="K69"/>
    </sheetView>
  </sheetViews>
  <sheetFormatPr defaultRowHeight="15.75"/>
  <cols>
    <col min="1" max="1" width="8" style="1" customWidth="1"/>
    <col min="2" max="2" width="59.5703125" style="2" customWidth="1"/>
    <col min="3" max="3" width="13" style="2" customWidth="1"/>
    <col min="4" max="4" width="19.7109375" style="5" customWidth="1"/>
    <col min="5" max="5" width="20.140625" style="7" customWidth="1"/>
    <col min="6" max="6" width="15.42578125" style="8" customWidth="1"/>
    <col min="7" max="7" width="66.42578125" style="8" hidden="1" customWidth="1"/>
    <col min="8" max="8" width="20.85546875" style="119" customWidth="1"/>
    <col min="9" max="10" width="20.5703125" style="119" customWidth="1"/>
    <col min="11" max="11" width="20.7109375" style="121" customWidth="1"/>
    <col min="12" max="12" width="20.85546875" style="121" customWidth="1"/>
    <col min="13" max="13" width="22.140625" style="121" customWidth="1"/>
    <col min="14" max="14" width="26.42578125" style="123" bestFit="1" customWidth="1"/>
    <col min="15" max="15" width="19.28515625" style="123" bestFit="1" customWidth="1"/>
    <col min="16" max="16" width="20.140625" style="119" customWidth="1"/>
    <col min="17" max="18" width="19.5703125" style="119" customWidth="1"/>
    <col min="19" max="19" width="8.85546875" style="4"/>
    <col min="20" max="20" width="17.7109375" style="4" bestFit="1" customWidth="1"/>
    <col min="21" max="238" width="8.85546875" style="4"/>
    <col min="239" max="239" width="5.7109375" style="4" customWidth="1"/>
    <col min="240" max="240" width="65" style="4" customWidth="1"/>
    <col min="241" max="241" width="20" style="4" customWidth="1"/>
    <col min="242" max="242" width="26.28515625" style="4" customWidth="1"/>
    <col min="243" max="243" width="22.140625" style="4" customWidth="1"/>
    <col min="244" max="244" width="0.140625" style="4" customWidth="1"/>
    <col min="245" max="245" width="19.140625" style="4" customWidth="1"/>
    <col min="246" max="247" width="0" style="4" hidden="1" customWidth="1"/>
    <col min="248" max="248" width="153.85546875" style="4" customWidth="1"/>
    <col min="249" max="249" width="14.85546875" style="4" customWidth="1"/>
    <col min="250" max="250" width="16.7109375" style="4" bestFit="1" customWidth="1"/>
    <col min="251" max="494" width="8.85546875" style="4"/>
    <col min="495" max="495" width="5.7109375" style="4" customWidth="1"/>
    <col min="496" max="496" width="65" style="4" customWidth="1"/>
    <col min="497" max="497" width="20" style="4" customWidth="1"/>
    <col min="498" max="498" width="26.28515625" style="4" customWidth="1"/>
    <col min="499" max="499" width="22.140625" style="4" customWidth="1"/>
    <col min="500" max="500" width="0.140625" style="4" customWidth="1"/>
    <col min="501" max="501" width="19.140625" style="4" customWidth="1"/>
    <col min="502" max="503" width="0" style="4" hidden="1" customWidth="1"/>
    <col min="504" max="504" width="153.85546875" style="4" customWidth="1"/>
    <col min="505" max="505" width="14.85546875" style="4" customWidth="1"/>
    <col min="506" max="506" width="16.7109375" style="4" bestFit="1" customWidth="1"/>
    <col min="507" max="750" width="8.85546875" style="4"/>
    <col min="751" max="751" width="5.7109375" style="4" customWidth="1"/>
    <col min="752" max="752" width="65" style="4" customWidth="1"/>
    <col min="753" max="753" width="20" style="4" customWidth="1"/>
    <col min="754" max="754" width="26.28515625" style="4" customWidth="1"/>
    <col min="755" max="755" width="22.140625" style="4" customWidth="1"/>
    <col min="756" max="756" width="0.140625" style="4" customWidth="1"/>
    <col min="757" max="757" width="19.140625" style="4" customWidth="1"/>
    <col min="758" max="759" width="0" style="4" hidden="1" customWidth="1"/>
    <col min="760" max="760" width="153.85546875" style="4" customWidth="1"/>
    <col min="761" max="761" width="14.85546875" style="4" customWidth="1"/>
    <col min="762" max="762" width="16.7109375" style="4" bestFit="1" customWidth="1"/>
    <col min="763" max="1006" width="8.85546875" style="4"/>
    <col min="1007" max="1007" width="5.7109375" style="4" customWidth="1"/>
    <col min="1008" max="1008" width="65" style="4" customWidth="1"/>
    <col min="1009" max="1009" width="20" style="4" customWidth="1"/>
    <col min="1010" max="1010" width="26.28515625" style="4" customWidth="1"/>
    <col min="1011" max="1011" width="22.140625" style="4" customWidth="1"/>
    <col min="1012" max="1012" width="0.140625" style="4" customWidth="1"/>
    <col min="1013" max="1013" width="19.140625" style="4" customWidth="1"/>
    <col min="1014" max="1015" width="0" style="4" hidden="1" customWidth="1"/>
    <col min="1016" max="1016" width="153.85546875" style="4" customWidth="1"/>
    <col min="1017" max="1017" width="14.85546875" style="4" customWidth="1"/>
    <col min="1018" max="1018" width="16.7109375" style="4" bestFit="1" customWidth="1"/>
    <col min="1019" max="1262" width="8.85546875" style="4"/>
    <col min="1263" max="1263" width="5.7109375" style="4" customWidth="1"/>
    <col min="1264" max="1264" width="65" style="4" customWidth="1"/>
    <col min="1265" max="1265" width="20" style="4" customWidth="1"/>
    <col min="1266" max="1266" width="26.28515625" style="4" customWidth="1"/>
    <col min="1267" max="1267" width="22.140625" style="4" customWidth="1"/>
    <col min="1268" max="1268" width="0.140625" style="4" customWidth="1"/>
    <col min="1269" max="1269" width="19.140625" style="4" customWidth="1"/>
    <col min="1270" max="1271" width="0" style="4" hidden="1" customWidth="1"/>
    <col min="1272" max="1272" width="153.85546875" style="4" customWidth="1"/>
    <col min="1273" max="1273" width="14.85546875" style="4" customWidth="1"/>
    <col min="1274" max="1274" width="16.7109375" style="4" bestFit="1" customWidth="1"/>
    <col min="1275" max="1518" width="8.85546875" style="4"/>
    <col min="1519" max="1519" width="5.7109375" style="4" customWidth="1"/>
    <col min="1520" max="1520" width="65" style="4" customWidth="1"/>
    <col min="1521" max="1521" width="20" style="4" customWidth="1"/>
    <col min="1522" max="1522" width="26.28515625" style="4" customWidth="1"/>
    <col min="1523" max="1523" width="22.140625" style="4" customWidth="1"/>
    <col min="1524" max="1524" width="0.140625" style="4" customWidth="1"/>
    <col min="1525" max="1525" width="19.140625" style="4" customWidth="1"/>
    <col min="1526" max="1527" width="0" style="4" hidden="1" customWidth="1"/>
    <col min="1528" max="1528" width="153.85546875" style="4" customWidth="1"/>
    <col min="1529" max="1529" width="14.85546875" style="4" customWidth="1"/>
    <col min="1530" max="1530" width="16.7109375" style="4" bestFit="1" customWidth="1"/>
    <col min="1531" max="1774" width="8.85546875" style="4"/>
    <col min="1775" max="1775" width="5.7109375" style="4" customWidth="1"/>
    <col min="1776" max="1776" width="65" style="4" customWidth="1"/>
    <col min="1777" max="1777" width="20" style="4" customWidth="1"/>
    <col min="1778" max="1778" width="26.28515625" style="4" customWidth="1"/>
    <col min="1779" max="1779" width="22.140625" style="4" customWidth="1"/>
    <col min="1780" max="1780" width="0.140625" style="4" customWidth="1"/>
    <col min="1781" max="1781" width="19.140625" style="4" customWidth="1"/>
    <col min="1782" max="1783" width="0" style="4" hidden="1" customWidth="1"/>
    <col min="1784" max="1784" width="153.85546875" style="4" customWidth="1"/>
    <col min="1785" max="1785" width="14.85546875" style="4" customWidth="1"/>
    <col min="1786" max="1786" width="16.7109375" style="4" bestFit="1" customWidth="1"/>
    <col min="1787" max="2030" width="8.85546875" style="4"/>
    <col min="2031" max="2031" width="5.7109375" style="4" customWidth="1"/>
    <col min="2032" max="2032" width="65" style="4" customWidth="1"/>
    <col min="2033" max="2033" width="20" style="4" customWidth="1"/>
    <col min="2034" max="2034" width="26.28515625" style="4" customWidth="1"/>
    <col min="2035" max="2035" width="22.140625" style="4" customWidth="1"/>
    <col min="2036" max="2036" width="0.140625" style="4" customWidth="1"/>
    <col min="2037" max="2037" width="19.140625" style="4" customWidth="1"/>
    <col min="2038" max="2039" width="0" style="4" hidden="1" customWidth="1"/>
    <col min="2040" max="2040" width="153.85546875" style="4" customWidth="1"/>
    <col min="2041" max="2041" width="14.85546875" style="4" customWidth="1"/>
    <col min="2042" max="2042" width="16.7109375" style="4" bestFit="1" customWidth="1"/>
    <col min="2043" max="2286" width="8.85546875" style="4"/>
    <col min="2287" max="2287" width="5.7109375" style="4" customWidth="1"/>
    <col min="2288" max="2288" width="65" style="4" customWidth="1"/>
    <col min="2289" max="2289" width="20" style="4" customWidth="1"/>
    <col min="2290" max="2290" width="26.28515625" style="4" customWidth="1"/>
    <col min="2291" max="2291" width="22.140625" style="4" customWidth="1"/>
    <col min="2292" max="2292" width="0.140625" style="4" customWidth="1"/>
    <col min="2293" max="2293" width="19.140625" style="4" customWidth="1"/>
    <col min="2294" max="2295" width="0" style="4" hidden="1" customWidth="1"/>
    <col min="2296" max="2296" width="153.85546875" style="4" customWidth="1"/>
    <col min="2297" max="2297" width="14.85546875" style="4" customWidth="1"/>
    <col min="2298" max="2298" width="16.7109375" style="4" bestFit="1" customWidth="1"/>
    <col min="2299" max="2542" width="8.85546875" style="4"/>
    <col min="2543" max="2543" width="5.7109375" style="4" customWidth="1"/>
    <col min="2544" max="2544" width="65" style="4" customWidth="1"/>
    <col min="2545" max="2545" width="20" style="4" customWidth="1"/>
    <col min="2546" max="2546" width="26.28515625" style="4" customWidth="1"/>
    <col min="2547" max="2547" width="22.140625" style="4" customWidth="1"/>
    <col min="2548" max="2548" width="0.140625" style="4" customWidth="1"/>
    <col min="2549" max="2549" width="19.140625" style="4" customWidth="1"/>
    <col min="2550" max="2551" width="0" style="4" hidden="1" customWidth="1"/>
    <col min="2552" max="2552" width="153.85546875" style="4" customWidth="1"/>
    <col min="2553" max="2553" width="14.85546875" style="4" customWidth="1"/>
    <col min="2554" max="2554" width="16.7109375" style="4" bestFit="1" customWidth="1"/>
    <col min="2555" max="2798" width="8.85546875" style="4"/>
    <col min="2799" max="2799" width="5.7109375" style="4" customWidth="1"/>
    <col min="2800" max="2800" width="65" style="4" customWidth="1"/>
    <col min="2801" max="2801" width="20" style="4" customWidth="1"/>
    <col min="2802" max="2802" width="26.28515625" style="4" customWidth="1"/>
    <col min="2803" max="2803" width="22.140625" style="4" customWidth="1"/>
    <col min="2804" max="2804" width="0.140625" style="4" customWidth="1"/>
    <col min="2805" max="2805" width="19.140625" style="4" customWidth="1"/>
    <col min="2806" max="2807" width="0" style="4" hidden="1" customWidth="1"/>
    <col min="2808" max="2808" width="153.85546875" style="4" customWidth="1"/>
    <col min="2809" max="2809" width="14.85546875" style="4" customWidth="1"/>
    <col min="2810" max="2810" width="16.7109375" style="4" bestFit="1" customWidth="1"/>
    <col min="2811" max="3054" width="8.85546875" style="4"/>
    <col min="3055" max="3055" width="5.7109375" style="4" customWidth="1"/>
    <col min="3056" max="3056" width="65" style="4" customWidth="1"/>
    <col min="3057" max="3057" width="20" style="4" customWidth="1"/>
    <col min="3058" max="3058" width="26.28515625" style="4" customWidth="1"/>
    <col min="3059" max="3059" width="22.140625" style="4" customWidth="1"/>
    <col min="3060" max="3060" width="0.140625" style="4" customWidth="1"/>
    <col min="3061" max="3061" width="19.140625" style="4" customWidth="1"/>
    <col min="3062" max="3063" width="0" style="4" hidden="1" customWidth="1"/>
    <col min="3064" max="3064" width="153.85546875" style="4" customWidth="1"/>
    <col min="3065" max="3065" width="14.85546875" style="4" customWidth="1"/>
    <col min="3066" max="3066" width="16.7109375" style="4" bestFit="1" customWidth="1"/>
    <col min="3067" max="3310" width="8.85546875" style="4"/>
    <col min="3311" max="3311" width="5.7109375" style="4" customWidth="1"/>
    <col min="3312" max="3312" width="65" style="4" customWidth="1"/>
    <col min="3313" max="3313" width="20" style="4" customWidth="1"/>
    <col min="3314" max="3314" width="26.28515625" style="4" customWidth="1"/>
    <col min="3315" max="3315" width="22.140625" style="4" customWidth="1"/>
    <col min="3316" max="3316" width="0.140625" style="4" customWidth="1"/>
    <col min="3317" max="3317" width="19.140625" style="4" customWidth="1"/>
    <col min="3318" max="3319" width="0" style="4" hidden="1" customWidth="1"/>
    <col min="3320" max="3320" width="153.85546875" style="4" customWidth="1"/>
    <col min="3321" max="3321" width="14.85546875" style="4" customWidth="1"/>
    <col min="3322" max="3322" width="16.7109375" style="4" bestFit="1" customWidth="1"/>
    <col min="3323" max="3566" width="8.85546875" style="4"/>
    <col min="3567" max="3567" width="5.7109375" style="4" customWidth="1"/>
    <col min="3568" max="3568" width="65" style="4" customWidth="1"/>
    <col min="3569" max="3569" width="20" style="4" customWidth="1"/>
    <col min="3570" max="3570" width="26.28515625" style="4" customWidth="1"/>
    <col min="3571" max="3571" width="22.140625" style="4" customWidth="1"/>
    <col min="3572" max="3572" width="0.140625" style="4" customWidth="1"/>
    <col min="3573" max="3573" width="19.140625" style="4" customWidth="1"/>
    <col min="3574" max="3575" width="0" style="4" hidden="1" customWidth="1"/>
    <col min="3576" max="3576" width="153.85546875" style="4" customWidth="1"/>
    <col min="3577" max="3577" width="14.85546875" style="4" customWidth="1"/>
    <col min="3578" max="3578" width="16.7109375" style="4" bestFit="1" customWidth="1"/>
    <col min="3579" max="3822" width="8.85546875" style="4"/>
    <col min="3823" max="3823" width="5.7109375" style="4" customWidth="1"/>
    <col min="3824" max="3824" width="65" style="4" customWidth="1"/>
    <col min="3825" max="3825" width="20" style="4" customWidth="1"/>
    <col min="3826" max="3826" width="26.28515625" style="4" customWidth="1"/>
    <col min="3827" max="3827" width="22.140625" style="4" customWidth="1"/>
    <col min="3828" max="3828" width="0.140625" style="4" customWidth="1"/>
    <col min="3829" max="3829" width="19.140625" style="4" customWidth="1"/>
    <col min="3830" max="3831" width="0" style="4" hidden="1" customWidth="1"/>
    <col min="3832" max="3832" width="153.85546875" style="4" customWidth="1"/>
    <col min="3833" max="3833" width="14.85546875" style="4" customWidth="1"/>
    <col min="3834" max="3834" width="16.7109375" style="4" bestFit="1" customWidth="1"/>
    <col min="3835" max="4078" width="8.85546875" style="4"/>
    <col min="4079" max="4079" width="5.7109375" style="4" customWidth="1"/>
    <col min="4080" max="4080" width="65" style="4" customWidth="1"/>
    <col min="4081" max="4081" width="20" style="4" customWidth="1"/>
    <col min="4082" max="4082" width="26.28515625" style="4" customWidth="1"/>
    <col min="4083" max="4083" width="22.140625" style="4" customWidth="1"/>
    <col min="4084" max="4084" width="0.140625" style="4" customWidth="1"/>
    <col min="4085" max="4085" width="19.140625" style="4" customWidth="1"/>
    <col min="4086" max="4087" width="0" style="4" hidden="1" customWidth="1"/>
    <col min="4088" max="4088" width="153.85546875" style="4" customWidth="1"/>
    <col min="4089" max="4089" width="14.85546875" style="4" customWidth="1"/>
    <col min="4090" max="4090" width="16.7109375" style="4" bestFit="1" customWidth="1"/>
    <col min="4091" max="4334" width="8.85546875" style="4"/>
    <col min="4335" max="4335" width="5.7109375" style="4" customWidth="1"/>
    <col min="4336" max="4336" width="65" style="4" customWidth="1"/>
    <col min="4337" max="4337" width="20" style="4" customWidth="1"/>
    <col min="4338" max="4338" width="26.28515625" style="4" customWidth="1"/>
    <col min="4339" max="4339" width="22.140625" style="4" customWidth="1"/>
    <col min="4340" max="4340" width="0.140625" style="4" customWidth="1"/>
    <col min="4341" max="4341" width="19.140625" style="4" customWidth="1"/>
    <col min="4342" max="4343" width="0" style="4" hidden="1" customWidth="1"/>
    <col min="4344" max="4344" width="153.85546875" style="4" customWidth="1"/>
    <col min="4345" max="4345" width="14.85546875" style="4" customWidth="1"/>
    <col min="4346" max="4346" width="16.7109375" style="4" bestFit="1" customWidth="1"/>
    <col min="4347" max="4590" width="8.85546875" style="4"/>
    <col min="4591" max="4591" width="5.7109375" style="4" customWidth="1"/>
    <col min="4592" max="4592" width="65" style="4" customWidth="1"/>
    <col min="4593" max="4593" width="20" style="4" customWidth="1"/>
    <col min="4594" max="4594" width="26.28515625" style="4" customWidth="1"/>
    <col min="4595" max="4595" width="22.140625" style="4" customWidth="1"/>
    <col min="4596" max="4596" width="0.140625" style="4" customWidth="1"/>
    <col min="4597" max="4597" width="19.140625" style="4" customWidth="1"/>
    <col min="4598" max="4599" width="0" style="4" hidden="1" customWidth="1"/>
    <col min="4600" max="4600" width="153.85546875" style="4" customWidth="1"/>
    <col min="4601" max="4601" width="14.85546875" style="4" customWidth="1"/>
    <col min="4602" max="4602" width="16.7109375" style="4" bestFit="1" customWidth="1"/>
    <col min="4603" max="4846" width="8.85546875" style="4"/>
    <col min="4847" max="4847" width="5.7109375" style="4" customWidth="1"/>
    <col min="4848" max="4848" width="65" style="4" customWidth="1"/>
    <col min="4849" max="4849" width="20" style="4" customWidth="1"/>
    <col min="4850" max="4850" width="26.28515625" style="4" customWidth="1"/>
    <col min="4851" max="4851" width="22.140625" style="4" customWidth="1"/>
    <col min="4852" max="4852" width="0.140625" style="4" customWidth="1"/>
    <col min="4853" max="4853" width="19.140625" style="4" customWidth="1"/>
    <col min="4854" max="4855" width="0" style="4" hidden="1" customWidth="1"/>
    <col min="4856" max="4856" width="153.85546875" style="4" customWidth="1"/>
    <col min="4857" max="4857" width="14.85546875" style="4" customWidth="1"/>
    <col min="4858" max="4858" width="16.7109375" style="4" bestFit="1" customWidth="1"/>
    <col min="4859" max="5102" width="8.85546875" style="4"/>
    <col min="5103" max="5103" width="5.7109375" style="4" customWidth="1"/>
    <col min="5104" max="5104" width="65" style="4" customWidth="1"/>
    <col min="5105" max="5105" width="20" style="4" customWidth="1"/>
    <col min="5106" max="5106" width="26.28515625" style="4" customWidth="1"/>
    <col min="5107" max="5107" width="22.140625" style="4" customWidth="1"/>
    <col min="5108" max="5108" width="0.140625" style="4" customWidth="1"/>
    <col min="5109" max="5109" width="19.140625" style="4" customWidth="1"/>
    <col min="5110" max="5111" width="0" style="4" hidden="1" customWidth="1"/>
    <col min="5112" max="5112" width="153.85546875" style="4" customWidth="1"/>
    <col min="5113" max="5113" width="14.85546875" style="4" customWidth="1"/>
    <col min="5114" max="5114" width="16.7109375" style="4" bestFit="1" customWidth="1"/>
    <col min="5115" max="5358" width="8.85546875" style="4"/>
    <col min="5359" max="5359" width="5.7109375" style="4" customWidth="1"/>
    <col min="5360" max="5360" width="65" style="4" customWidth="1"/>
    <col min="5361" max="5361" width="20" style="4" customWidth="1"/>
    <col min="5362" max="5362" width="26.28515625" style="4" customWidth="1"/>
    <col min="5363" max="5363" width="22.140625" style="4" customWidth="1"/>
    <col min="5364" max="5364" width="0.140625" style="4" customWidth="1"/>
    <col min="5365" max="5365" width="19.140625" style="4" customWidth="1"/>
    <col min="5366" max="5367" width="0" style="4" hidden="1" customWidth="1"/>
    <col min="5368" max="5368" width="153.85546875" style="4" customWidth="1"/>
    <col min="5369" max="5369" width="14.85546875" style="4" customWidth="1"/>
    <col min="5370" max="5370" width="16.7109375" style="4" bestFit="1" customWidth="1"/>
    <col min="5371" max="5614" width="8.85546875" style="4"/>
    <col min="5615" max="5615" width="5.7109375" style="4" customWidth="1"/>
    <col min="5616" max="5616" width="65" style="4" customWidth="1"/>
    <col min="5617" max="5617" width="20" style="4" customWidth="1"/>
    <col min="5618" max="5618" width="26.28515625" style="4" customWidth="1"/>
    <col min="5619" max="5619" width="22.140625" style="4" customWidth="1"/>
    <col min="5620" max="5620" width="0.140625" style="4" customWidth="1"/>
    <col min="5621" max="5621" width="19.140625" style="4" customWidth="1"/>
    <col min="5622" max="5623" width="0" style="4" hidden="1" customWidth="1"/>
    <col min="5624" max="5624" width="153.85546875" style="4" customWidth="1"/>
    <col min="5625" max="5625" width="14.85546875" style="4" customWidth="1"/>
    <col min="5626" max="5626" width="16.7109375" style="4" bestFit="1" customWidth="1"/>
    <col min="5627" max="5870" width="8.85546875" style="4"/>
    <col min="5871" max="5871" width="5.7109375" style="4" customWidth="1"/>
    <col min="5872" max="5872" width="65" style="4" customWidth="1"/>
    <col min="5873" max="5873" width="20" style="4" customWidth="1"/>
    <col min="5874" max="5874" width="26.28515625" style="4" customWidth="1"/>
    <col min="5875" max="5875" width="22.140625" style="4" customWidth="1"/>
    <col min="5876" max="5876" width="0.140625" style="4" customWidth="1"/>
    <col min="5877" max="5877" width="19.140625" style="4" customWidth="1"/>
    <col min="5878" max="5879" width="0" style="4" hidden="1" customWidth="1"/>
    <col min="5880" max="5880" width="153.85546875" style="4" customWidth="1"/>
    <col min="5881" max="5881" width="14.85546875" style="4" customWidth="1"/>
    <col min="5882" max="5882" width="16.7109375" style="4" bestFit="1" customWidth="1"/>
    <col min="5883" max="6126" width="8.85546875" style="4"/>
    <col min="6127" max="6127" width="5.7109375" style="4" customWidth="1"/>
    <col min="6128" max="6128" width="65" style="4" customWidth="1"/>
    <col min="6129" max="6129" width="20" style="4" customWidth="1"/>
    <col min="6130" max="6130" width="26.28515625" style="4" customWidth="1"/>
    <col min="6131" max="6131" width="22.140625" style="4" customWidth="1"/>
    <col min="6132" max="6132" width="0.140625" style="4" customWidth="1"/>
    <col min="6133" max="6133" width="19.140625" style="4" customWidth="1"/>
    <col min="6134" max="6135" width="0" style="4" hidden="1" customWidth="1"/>
    <col min="6136" max="6136" width="153.85546875" style="4" customWidth="1"/>
    <col min="6137" max="6137" width="14.85546875" style="4" customWidth="1"/>
    <col min="6138" max="6138" width="16.7109375" style="4" bestFit="1" customWidth="1"/>
    <col min="6139" max="6382" width="8.85546875" style="4"/>
    <col min="6383" max="6383" width="5.7109375" style="4" customWidth="1"/>
    <col min="6384" max="6384" width="65" style="4" customWidth="1"/>
    <col min="6385" max="6385" width="20" style="4" customWidth="1"/>
    <col min="6386" max="6386" width="26.28515625" style="4" customWidth="1"/>
    <col min="6387" max="6387" width="22.140625" style="4" customWidth="1"/>
    <col min="6388" max="6388" width="0.140625" style="4" customWidth="1"/>
    <col min="6389" max="6389" width="19.140625" style="4" customWidth="1"/>
    <col min="6390" max="6391" width="0" style="4" hidden="1" customWidth="1"/>
    <col min="6392" max="6392" width="153.85546875" style="4" customWidth="1"/>
    <col min="6393" max="6393" width="14.85546875" style="4" customWidth="1"/>
    <col min="6394" max="6394" width="16.7109375" style="4" bestFit="1" customWidth="1"/>
    <col min="6395" max="6638" width="8.85546875" style="4"/>
    <col min="6639" max="6639" width="5.7109375" style="4" customWidth="1"/>
    <col min="6640" max="6640" width="65" style="4" customWidth="1"/>
    <col min="6641" max="6641" width="20" style="4" customWidth="1"/>
    <col min="6642" max="6642" width="26.28515625" style="4" customWidth="1"/>
    <col min="6643" max="6643" width="22.140625" style="4" customWidth="1"/>
    <col min="6644" max="6644" width="0.140625" style="4" customWidth="1"/>
    <col min="6645" max="6645" width="19.140625" style="4" customWidth="1"/>
    <col min="6646" max="6647" width="0" style="4" hidden="1" customWidth="1"/>
    <col min="6648" max="6648" width="153.85546875" style="4" customWidth="1"/>
    <col min="6649" max="6649" width="14.85546875" style="4" customWidth="1"/>
    <col min="6650" max="6650" width="16.7109375" style="4" bestFit="1" customWidth="1"/>
    <col min="6651" max="6894" width="8.85546875" style="4"/>
    <col min="6895" max="6895" width="5.7109375" style="4" customWidth="1"/>
    <col min="6896" max="6896" width="65" style="4" customWidth="1"/>
    <col min="6897" max="6897" width="20" style="4" customWidth="1"/>
    <col min="6898" max="6898" width="26.28515625" style="4" customWidth="1"/>
    <col min="6899" max="6899" width="22.140625" style="4" customWidth="1"/>
    <col min="6900" max="6900" width="0.140625" style="4" customWidth="1"/>
    <col min="6901" max="6901" width="19.140625" style="4" customWidth="1"/>
    <col min="6902" max="6903" width="0" style="4" hidden="1" customWidth="1"/>
    <col min="6904" max="6904" width="153.85546875" style="4" customWidth="1"/>
    <col min="6905" max="6905" width="14.85546875" style="4" customWidth="1"/>
    <col min="6906" max="6906" width="16.7109375" style="4" bestFit="1" customWidth="1"/>
    <col min="6907" max="7150" width="8.85546875" style="4"/>
    <col min="7151" max="7151" width="5.7109375" style="4" customWidth="1"/>
    <col min="7152" max="7152" width="65" style="4" customWidth="1"/>
    <col min="7153" max="7153" width="20" style="4" customWidth="1"/>
    <col min="7154" max="7154" width="26.28515625" style="4" customWidth="1"/>
    <col min="7155" max="7155" width="22.140625" style="4" customWidth="1"/>
    <col min="7156" max="7156" width="0.140625" style="4" customWidth="1"/>
    <col min="7157" max="7157" width="19.140625" style="4" customWidth="1"/>
    <col min="7158" max="7159" width="0" style="4" hidden="1" customWidth="1"/>
    <col min="7160" max="7160" width="153.85546875" style="4" customWidth="1"/>
    <col min="7161" max="7161" width="14.85546875" style="4" customWidth="1"/>
    <col min="7162" max="7162" width="16.7109375" style="4" bestFit="1" customWidth="1"/>
    <col min="7163" max="7406" width="8.85546875" style="4"/>
    <col min="7407" max="7407" width="5.7109375" style="4" customWidth="1"/>
    <col min="7408" max="7408" width="65" style="4" customWidth="1"/>
    <col min="7409" max="7409" width="20" style="4" customWidth="1"/>
    <col min="7410" max="7410" width="26.28515625" style="4" customWidth="1"/>
    <col min="7411" max="7411" width="22.140625" style="4" customWidth="1"/>
    <col min="7412" max="7412" width="0.140625" style="4" customWidth="1"/>
    <col min="7413" max="7413" width="19.140625" style="4" customWidth="1"/>
    <col min="7414" max="7415" width="0" style="4" hidden="1" customWidth="1"/>
    <col min="7416" max="7416" width="153.85546875" style="4" customWidth="1"/>
    <col min="7417" max="7417" width="14.85546875" style="4" customWidth="1"/>
    <col min="7418" max="7418" width="16.7109375" style="4" bestFit="1" customWidth="1"/>
    <col min="7419" max="7662" width="8.85546875" style="4"/>
    <col min="7663" max="7663" width="5.7109375" style="4" customWidth="1"/>
    <col min="7664" max="7664" width="65" style="4" customWidth="1"/>
    <col min="7665" max="7665" width="20" style="4" customWidth="1"/>
    <col min="7666" max="7666" width="26.28515625" style="4" customWidth="1"/>
    <col min="7667" max="7667" width="22.140625" style="4" customWidth="1"/>
    <col min="7668" max="7668" width="0.140625" style="4" customWidth="1"/>
    <col min="7669" max="7669" width="19.140625" style="4" customWidth="1"/>
    <col min="7670" max="7671" width="0" style="4" hidden="1" customWidth="1"/>
    <col min="7672" max="7672" width="153.85546875" style="4" customWidth="1"/>
    <col min="7673" max="7673" width="14.85546875" style="4" customWidth="1"/>
    <col min="7674" max="7674" width="16.7109375" style="4" bestFit="1" customWidth="1"/>
    <col min="7675" max="7918" width="8.85546875" style="4"/>
    <col min="7919" max="7919" width="5.7109375" style="4" customWidth="1"/>
    <col min="7920" max="7920" width="65" style="4" customWidth="1"/>
    <col min="7921" max="7921" width="20" style="4" customWidth="1"/>
    <col min="7922" max="7922" width="26.28515625" style="4" customWidth="1"/>
    <col min="7923" max="7923" width="22.140625" style="4" customWidth="1"/>
    <col min="7924" max="7924" width="0.140625" style="4" customWidth="1"/>
    <col min="7925" max="7925" width="19.140625" style="4" customWidth="1"/>
    <col min="7926" max="7927" width="0" style="4" hidden="1" customWidth="1"/>
    <col min="7928" max="7928" width="153.85546875" style="4" customWidth="1"/>
    <col min="7929" max="7929" width="14.85546875" style="4" customWidth="1"/>
    <col min="7930" max="7930" width="16.7109375" style="4" bestFit="1" customWidth="1"/>
    <col min="7931" max="8174" width="8.85546875" style="4"/>
    <col min="8175" max="8175" width="5.7109375" style="4" customWidth="1"/>
    <col min="8176" max="8176" width="65" style="4" customWidth="1"/>
    <col min="8177" max="8177" width="20" style="4" customWidth="1"/>
    <col min="8178" max="8178" width="26.28515625" style="4" customWidth="1"/>
    <col min="8179" max="8179" width="22.140625" style="4" customWidth="1"/>
    <col min="8180" max="8180" width="0.140625" style="4" customWidth="1"/>
    <col min="8181" max="8181" width="19.140625" style="4" customWidth="1"/>
    <col min="8182" max="8183" width="0" style="4" hidden="1" customWidth="1"/>
    <col min="8184" max="8184" width="153.85546875" style="4" customWidth="1"/>
    <col min="8185" max="8185" width="14.85546875" style="4" customWidth="1"/>
    <col min="8186" max="8186" width="16.7109375" style="4" bestFit="1" customWidth="1"/>
    <col min="8187" max="8430" width="8.85546875" style="4"/>
    <col min="8431" max="8431" width="5.7109375" style="4" customWidth="1"/>
    <col min="8432" max="8432" width="65" style="4" customWidth="1"/>
    <col min="8433" max="8433" width="20" style="4" customWidth="1"/>
    <col min="8434" max="8434" width="26.28515625" style="4" customWidth="1"/>
    <col min="8435" max="8435" width="22.140625" style="4" customWidth="1"/>
    <col min="8436" max="8436" width="0.140625" style="4" customWidth="1"/>
    <col min="8437" max="8437" width="19.140625" style="4" customWidth="1"/>
    <col min="8438" max="8439" width="0" style="4" hidden="1" customWidth="1"/>
    <col min="8440" max="8440" width="153.85546875" style="4" customWidth="1"/>
    <col min="8441" max="8441" width="14.85546875" style="4" customWidth="1"/>
    <col min="8442" max="8442" width="16.7109375" style="4" bestFit="1" customWidth="1"/>
    <col min="8443" max="8686" width="8.85546875" style="4"/>
    <col min="8687" max="8687" width="5.7109375" style="4" customWidth="1"/>
    <col min="8688" max="8688" width="65" style="4" customWidth="1"/>
    <col min="8689" max="8689" width="20" style="4" customWidth="1"/>
    <col min="8690" max="8690" width="26.28515625" style="4" customWidth="1"/>
    <col min="8691" max="8691" width="22.140625" style="4" customWidth="1"/>
    <col min="8692" max="8692" width="0.140625" style="4" customWidth="1"/>
    <col min="8693" max="8693" width="19.140625" style="4" customWidth="1"/>
    <col min="8694" max="8695" width="0" style="4" hidden="1" customWidth="1"/>
    <col min="8696" max="8696" width="153.85546875" style="4" customWidth="1"/>
    <col min="8697" max="8697" width="14.85546875" style="4" customWidth="1"/>
    <col min="8698" max="8698" width="16.7109375" style="4" bestFit="1" customWidth="1"/>
    <col min="8699" max="8942" width="8.85546875" style="4"/>
    <col min="8943" max="8943" width="5.7109375" style="4" customWidth="1"/>
    <col min="8944" max="8944" width="65" style="4" customWidth="1"/>
    <col min="8945" max="8945" width="20" style="4" customWidth="1"/>
    <col min="8946" max="8946" width="26.28515625" style="4" customWidth="1"/>
    <col min="8947" max="8947" width="22.140625" style="4" customWidth="1"/>
    <col min="8948" max="8948" width="0.140625" style="4" customWidth="1"/>
    <col min="8949" max="8949" width="19.140625" style="4" customWidth="1"/>
    <col min="8950" max="8951" width="0" style="4" hidden="1" customWidth="1"/>
    <col min="8952" max="8952" width="153.85546875" style="4" customWidth="1"/>
    <col min="8953" max="8953" width="14.85546875" style="4" customWidth="1"/>
    <col min="8954" max="8954" width="16.7109375" style="4" bestFit="1" customWidth="1"/>
    <col min="8955" max="9198" width="8.85546875" style="4"/>
    <col min="9199" max="9199" width="5.7109375" style="4" customWidth="1"/>
    <col min="9200" max="9200" width="65" style="4" customWidth="1"/>
    <col min="9201" max="9201" width="20" style="4" customWidth="1"/>
    <col min="9202" max="9202" width="26.28515625" style="4" customWidth="1"/>
    <col min="9203" max="9203" width="22.140625" style="4" customWidth="1"/>
    <col min="9204" max="9204" width="0.140625" style="4" customWidth="1"/>
    <col min="9205" max="9205" width="19.140625" style="4" customWidth="1"/>
    <col min="9206" max="9207" width="0" style="4" hidden="1" customWidth="1"/>
    <col min="9208" max="9208" width="153.85546875" style="4" customWidth="1"/>
    <col min="9209" max="9209" width="14.85546875" style="4" customWidth="1"/>
    <col min="9210" max="9210" width="16.7109375" style="4" bestFit="1" customWidth="1"/>
    <col min="9211" max="9454" width="8.85546875" style="4"/>
    <col min="9455" max="9455" width="5.7109375" style="4" customWidth="1"/>
    <col min="9456" max="9456" width="65" style="4" customWidth="1"/>
    <col min="9457" max="9457" width="20" style="4" customWidth="1"/>
    <col min="9458" max="9458" width="26.28515625" style="4" customWidth="1"/>
    <col min="9459" max="9459" width="22.140625" style="4" customWidth="1"/>
    <col min="9460" max="9460" width="0.140625" style="4" customWidth="1"/>
    <col min="9461" max="9461" width="19.140625" style="4" customWidth="1"/>
    <col min="9462" max="9463" width="0" style="4" hidden="1" customWidth="1"/>
    <col min="9464" max="9464" width="153.85546875" style="4" customWidth="1"/>
    <col min="9465" max="9465" width="14.85546875" style="4" customWidth="1"/>
    <col min="9466" max="9466" width="16.7109375" style="4" bestFit="1" customWidth="1"/>
    <col min="9467" max="9710" width="8.85546875" style="4"/>
    <col min="9711" max="9711" width="5.7109375" style="4" customWidth="1"/>
    <col min="9712" max="9712" width="65" style="4" customWidth="1"/>
    <col min="9713" max="9713" width="20" style="4" customWidth="1"/>
    <col min="9714" max="9714" width="26.28515625" style="4" customWidth="1"/>
    <col min="9715" max="9715" width="22.140625" style="4" customWidth="1"/>
    <col min="9716" max="9716" width="0.140625" style="4" customWidth="1"/>
    <col min="9717" max="9717" width="19.140625" style="4" customWidth="1"/>
    <col min="9718" max="9719" width="0" style="4" hidden="1" customWidth="1"/>
    <col min="9720" max="9720" width="153.85546875" style="4" customWidth="1"/>
    <col min="9721" max="9721" width="14.85546875" style="4" customWidth="1"/>
    <col min="9722" max="9722" width="16.7109375" style="4" bestFit="1" customWidth="1"/>
    <col min="9723" max="9966" width="8.85546875" style="4"/>
    <col min="9967" max="9967" width="5.7109375" style="4" customWidth="1"/>
    <col min="9968" max="9968" width="65" style="4" customWidth="1"/>
    <col min="9969" max="9969" width="20" style="4" customWidth="1"/>
    <col min="9970" max="9970" width="26.28515625" style="4" customWidth="1"/>
    <col min="9971" max="9971" width="22.140625" style="4" customWidth="1"/>
    <col min="9972" max="9972" width="0.140625" style="4" customWidth="1"/>
    <col min="9973" max="9973" width="19.140625" style="4" customWidth="1"/>
    <col min="9974" max="9975" width="0" style="4" hidden="1" customWidth="1"/>
    <col min="9976" max="9976" width="153.85546875" style="4" customWidth="1"/>
    <col min="9977" max="9977" width="14.85546875" style="4" customWidth="1"/>
    <col min="9978" max="9978" width="16.7109375" style="4" bestFit="1" customWidth="1"/>
    <col min="9979" max="10222" width="8.85546875" style="4"/>
    <col min="10223" max="10223" width="5.7109375" style="4" customWidth="1"/>
    <col min="10224" max="10224" width="65" style="4" customWidth="1"/>
    <col min="10225" max="10225" width="20" style="4" customWidth="1"/>
    <col min="10226" max="10226" width="26.28515625" style="4" customWidth="1"/>
    <col min="10227" max="10227" width="22.140625" style="4" customWidth="1"/>
    <col min="10228" max="10228" width="0.140625" style="4" customWidth="1"/>
    <col min="10229" max="10229" width="19.140625" style="4" customWidth="1"/>
    <col min="10230" max="10231" width="0" style="4" hidden="1" customWidth="1"/>
    <col min="10232" max="10232" width="153.85546875" style="4" customWidth="1"/>
    <col min="10233" max="10233" width="14.85546875" style="4" customWidth="1"/>
    <col min="10234" max="10234" width="16.7109375" style="4" bestFit="1" customWidth="1"/>
    <col min="10235" max="10478" width="8.85546875" style="4"/>
    <col min="10479" max="10479" width="5.7109375" style="4" customWidth="1"/>
    <col min="10480" max="10480" width="65" style="4" customWidth="1"/>
    <col min="10481" max="10481" width="20" style="4" customWidth="1"/>
    <col min="10482" max="10482" width="26.28515625" style="4" customWidth="1"/>
    <col min="10483" max="10483" width="22.140625" style="4" customWidth="1"/>
    <col min="10484" max="10484" width="0.140625" style="4" customWidth="1"/>
    <col min="10485" max="10485" width="19.140625" style="4" customWidth="1"/>
    <col min="10486" max="10487" width="0" style="4" hidden="1" customWidth="1"/>
    <col min="10488" max="10488" width="153.85546875" style="4" customWidth="1"/>
    <col min="10489" max="10489" width="14.85546875" style="4" customWidth="1"/>
    <col min="10490" max="10490" width="16.7109375" style="4" bestFit="1" customWidth="1"/>
    <col min="10491" max="10734" width="8.85546875" style="4"/>
    <col min="10735" max="10735" width="5.7109375" style="4" customWidth="1"/>
    <col min="10736" max="10736" width="65" style="4" customWidth="1"/>
    <col min="10737" max="10737" width="20" style="4" customWidth="1"/>
    <col min="10738" max="10738" width="26.28515625" style="4" customWidth="1"/>
    <col min="10739" max="10739" width="22.140625" style="4" customWidth="1"/>
    <col min="10740" max="10740" width="0.140625" style="4" customWidth="1"/>
    <col min="10741" max="10741" width="19.140625" style="4" customWidth="1"/>
    <col min="10742" max="10743" width="0" style="4" hidden="1" customWidth="1"/>
    <col min="10744" max="10744" width="153.85546875" style="4" customWidth="1"/>
    <col min="10745" max="10745" width="14.85546875" style="4" customWidth="1"/>
    <col min="10746" max="10746" width="16.7109375" style="4" bestFit="1" customWidth="1"/>
    <col min="10747" max="10990" width="8.85546875" style="4"/>
    <col min="10991" max="10991" width="5.7109375" style="4" customWidth="1"/>
    <col min="10992" max="10992" width="65" style="4" customWidth="1"/>
    <col min="10993" max="10993" width="20" style="4" customWidth="1"/>
    <col min="10994" max="10994" width="26.28515625" style="4" customWidth="1"/>
    <col min="10995" max="10995" width="22.140625" style="4" customWidth="1"/>
    <col min="10996" max="10996" width="0.140625" style="4" customWidth="1"/>
    <col min="10997" max="10997" width="19.140625" style="4" customWidth="1"/>
    <col min="10998" max="10999" width="0" style="4" hidden="1" customWidth="1"/>
    <col min="11000" max="11000" width="153.85546875" style="4" customWidth="1"/>
    <col min="11001" max="11001" width="14.85546875" style="4" customWidth="1"/>
    <col min="11002" max="11002" width="16.7109375" style="4" bestFit="1" customWidth="1"/>
    <col min="11003" max="11246" width="8.85546875" style="4"/>
    <col min="11247" max="11247" width="5.7109375" style="4" customWidth="1"/>
    <col min="11248" max="11248" width="65" style="4" customWidth="1"/>
    <col min="11249" max="11249" width="20" style="4" customWidth="1"/>
    <col min="11250" max="11250" width="26.28515625" style="4" customWidth="1"/>
    <col min="11251" max="11251" width="22.140625" style="4" customWidth="1"/>
    <col min="11252" max="11252" width="0.140625" style="4" customWidth="1"/>
    <col min="11253" max="11253" width="19.140625" style="4" customWidth="1"/>
    <col min="11254" max="11255" width="0" style="4" hidden="1" customWidth="1"/>
    <col min="11256" max="11256" width="153.85546875" style="4" customWidth="1"/>
    <col min="11257" max="11257" width="14.85546875" style="4" customWidth="1"/>
    <col min="11258" max="11258" width="16.7109375" style="4" bestFit="1" customWidth="1"/>
    <col min="11259" max="11502" width="8.85546875" style="4"/>
    <col min="11503" max="11503" width="5.7109375" style="4" customWidth="1"/>
    <col min="11504" max="11504" width="65" style="4" customWidth="1"/>
    <col min="11505" max="11505" width="20" style="4" customWidth="1"/>
    <col min="11506" max="11506" width="26.28515625" style="4" customWidth="1"/>
    <col min="11507" max="11507" width="22.140625" style="4" customWidth="1"/>
    <col min="11508" max="11508" width="0.140625" style="4" customWidth="1"/>
    <col min="11509" max="11509" width="19.140625" style="4" customWidth="1"/>
    <col min="11510" max="11511" width="0" style="4" hidden="1" customWidth="1"/>
    <col min="11512" max="11512" width="153.85546875" style="4" customWidth="1"/>
    <col min="11513" max="11513" width="14.85546875" style="4" customWidth="1"/>
    <col min="11514" max="11514" width="16.7109375" style="4" bestFit="1" customWidth="1"/>
    <col min="11515" max="11758" width="8.85546875" style="4"/>
    <col min="11759" max="11759" width="5.7109375" style="4" customWidth="1"/>
    <col min="11760" max="11760" width="65" style="4" customWidth="1"/>
    <col min="11761" max="11761" width="20" style="4" customWidth="1"/>
    <col min="11762" max="11762" width="26.28515625" style="4" customWidth="1"/>
    <col min="11763" max="11763" width="22.140625" style="4" customWidth="1"/>
    <col min="11764" max="11764" width="0.140625" style="4" customWidth="1"/>
    <col min="11765" max="11765" width="19.140625" style="4" customWidth="1"/>
    <col min="11766" max="11767" width="0" style="4" hidden="1" customWidth="1"/>
    <col min="11768" max="11768" width="153.85546875" style="4" customWidth="1"/>
    <col min="11769" max="11769" width="14.85546875" style="4" customWidth="1"/>
    <col min="11770" max="11770" width="16.7109375" style="4" bestFit="1" customWidth="1"/>
    <col min="11771" max="12014" width="8.85546875" style="4"/>
    <col min="12015" max="12015" width="5.7109375" style="4" customWidth="1"/>
    <col min="12016" max="12016" width="65" style="4" customWidth="1"/>
    <col min="12017" max="12017" width="20" style="4" customWidth="1"/>
    <col min="12018" max="12018" width="26.28515625" style="4" customWidth="1"/>
    <col min="12019" max="12019" width="22.140625" style="4" customWidth="1"/>
    <col min="12020" max="12020" width="0.140625" style="4" customWidth="1"/>
    <col min="12021" max="12021" width="19.140625" style="4" customWidth="1"/>
    <col min="12022" max="12023" width="0" style="4" hidden="1" customWidth="1"/>
    <col min="12024" max="12024" width="153.85546875" style="4" customWidth="1"/>
    <col min="12025" max="12025" width="14.85546875" style="4" customWidth="1"/>
    <col min="12026" max="12026" width="16.7109375" style="4" bestFit="1" customWidth="1"/>
    <col min="12027" max="12270" width="8.85546875" style="4"/>
    <col min="12271" max="12271" width="5.7109375" style="4" customWidth="1"/>
    <col min="12272" max="12272" width="65" style="4" customWidth="1"/>
    <col min="12273" max="12273" width="20" style="4" customWidth="1"/>
    <col min="12274" max="12274" width="26.28515625" style="4" customWidth="1"/>
    <col min="12275" max="12275" width="22.140625" style="4" customWidth="1"/>
    <col min="12276" max="12276" width="0.140625" style="4" customWidth="1"/>
    <col min="12277" max="12277" width="19.140625" style="4" customWidth="1"/>
    <col min="12278" max="12279" width="0" style="4" hidden="1" customWidth="1"/>
    <col min="12280" max="12280" width="153.85546875" style="4" customWidth="1"/>
    <col min="12281" max="12281" width="14.85546875" style="4" customWidth="1"/>
    <col min="12282" max="12282" width="16.7109375" style="4" bestFit="1" customWidth="1"/>
    <col min="12283" max="12526" width="8.85546875" style="4"/>
    <col min="12527" max="12527" width="5.7109375" style="4" customWidth="1"/>
    <col min="12528" max="12528" width="65" style="4" customWidth="1"/>
    <col min="12529" max="12529" width="20" style="4" customWidth="1"/>
    <col min="12530" max="12530" width="26.28515625" style="4" customWidth="1"/>
    <col min="12531" max="12531" width="22.140625" style="4" customWidth="1"/>
    <col min="12532" max="12532" width="0.140625" style="4" customWidth="1"/>
    <col min="12533" max="12533" width="19.140625" style="4" customWidth="1"/>
    <col min="12534" max="12535" width="0" style="4" hidden="1" customWidth="1"/>
    <col min="12536" max="12536" width="153.85546875" style="4" customWidth="1"/>
    <col min="12537" max="12537" width="14.85546875" style="4" customWidth="1"/>
    <col min="12538" max="12538" width="16.7109375" style="4" bestFit="1" customWidth="1"/>
    <col min="12539" max="12782" width="8.85546875" style="4"/>
    <col min="12783" max="12783" width="5.7109375" style="4" customWidth="1"/>
    <col min="12784" max="12784" width="65" style="4" customWidth="1"/>
    <col min="12785" max="12785" width="20" style="4" customWidth="1"/>
    <col min="12786" max="12786" width="26.28515625" style="4" customWidth="1"/>
    <col min="12787" max="12787" width="22.140625" style="4" customWidth="1"/>
    <col min="12788" max="12788" width="0.140625" style="4" customWidth="1"/>
    <col min="12789" max="12789" width="19.140625" style="4" customWidth="1"/>
    <col min="12790" max="12791" width="0" style="4" hidden="1" customWidth="1"/>
    <col min="12792" max="12792" width="153.85546875" style="4" customWidth="1"/>
    <col min="12793" max="12793" width="14.85546875" style="4" customWidth="1"/>
    <col min="12794" max="12794" width="16.7109375" style="4" bestFit="1" customWidth="1"/>
    <col min="12795" max="13038" width="8.85546875" style="4"/>
    <col min="13039" max="13039" width="5.7109375" style="4" customWidth="1"/>
    <col min="13040" max="13040" width="65" style="4" customWidth="1"/>
    <col min="13041" max="13041" width="20" style="4" customWidth="1"/>
    <col min="13042" max="13042" width="26.28515625" style="4" customWidth="1"/>
    <col min="13043" max="13043" width="22.140625" style="4" customWidth="1"/>
    <col min="13044" max="13044" width="0.140625" style="4" customWidth="1"/>
    <col min="13045" max="13045" width="19.140625" style="4" customWidth="1"/>
    <col min="13046" max="13047" width="0" style="4" hidden="1" customWidth="1"/>
    <col min="13048" max="13048" width="153.85546875" style="4" customWidth="1"/>
    <col min="13049" max="13049" width="14.85546875" style="4" customWidth="1"/>
    <col min="13050" max="13050" width="16.7109375" style="4" bestFit="1" customWidth="1"/>
    <col min="13051" max="13294" width="8.85546875" style="4"/>
    <col min="13295" max="13295" width="5.7109375" style="4" customWidth="1"/>
    <col min="13296" max="13296" width="65" style="4" customWidth="1"/>
    <col min="13297" max="13297" width="20" style="4" customWidth="1"/>
    <col min="13298" max="13298" width="26.28515625" style="4" customWidth="1"/>
    <col min="13299" max="13299" width="22.140625" style="4" customWidth="1"/>
    <col min="13300" max="13300" width="0.140625" style="4" customWidth="1"/>
    <col min="13301" max="13301" width="19.140625" style="4" customWidth="1"/>
    <col min="13302" max="13303" width="0" style="4" hidden="1" customWidth="1"/>
    <col min="13304" max="13304" width="153.85546875" style="4" customWidth="1"/>
    <col min="13305" max="13305" width="14.85546875" style="4" customWidth="1"/>
    <col min="13306" max="13306" width="16.7109375" style="4" bestFit="1" customWidth="1"/>
    <col min="13307" max="13550" width="8.85546875" style="4"/>
    <col min="13551" max="13551" width="5.7109375" style="4" customWidth="1"/>
    <col min="13552" max="13552" width="65" style="4" customWidth="1"/>
    <col min="13553" max="13553" width="20" style="4" customWidth="1"/>
    <col min="13554" max="13554" width="26.28515625" style="4" customWidth="1"/>
    <col min="13555" max="13555" width="22.140625" style="4" customWidth="1"/>
    <col min="13556" max="13556" width="0.140625" style="4" customWidth="1"/>
    <col min="13557" max="13557" width="19.140625" style="4" customWidth="1"/>
    <col min="13558" max="13559" width="0" style="4" hidden="1" customWidth="1"/>
    <col min="13560" max="13560" width="153.85546875" style="4" customWidth="1"/>
    <col min="13561" max="13561" width="14.85546875" style="4" customWidth="1"/>
    <col min="13562" max="13562" width="16.7109375" style="4" bestFit="1" customWidth="1"/>
    <col min="13563" max="13806" width="8.85546875" style="4"/>
    <col min="13807" max="13807" width="5.7109375" style="4" customWidth="1"/>
    <col min="13808" max="13808" width="65" style="4" customWidth="1"/>
    <col min="13809" max="13809" width="20" style="4" customWidth="1"/>
    <col min="13810" max="13810" width="26.28515625" style="4" customWidth="1"/>
    <col min="13811" max="13811" width="22.140625" style="4" customWidth="1"/>
    <col min="13812" max="13812" width="0.140625" style="4" customWidth="1"/>
    <col min="13813" max="13813" width="19.140625" style="4" customWidth="1"/>
    <col min="13814" max="13815" width="0" style="4" hidden="1" customWidth="1"/>
    <col min="13816" max="13816" width="153.85546875" style="4" customWidth="1"/>
    <col min="13817" max="13817" width="14.85546875" style="4" customWidth="1"/>
    <col min="13818" max="13818" width="16.7109375" style="4" bestFit="1" customWidth="1"/>
    <col min="13819" max="14062" width="8.85546875" style="4"/>
    <col min="14063" max="14063" width="5.7109375" style="4" customWidth="1"/>
    <col min="14064" max="14064" width="65" style="4" customWidth="1"/>
    <col min="14065" max="14065" width="20" style="4" customWidth="1"/>
    <col min="14066" max="14066" width="26.28515625" style="4" customWidth="1"/>
    <col min="14067" max="14067" width="22.140625" style="4" customWidth="1"/>
    <col min="14068" max="14068" width="0.140625" style="4" customWidth="1"/>
    <col min="14069" max="14069" width="19.140625" style="4" customWidth="1"/>
    <col min="14070" max="14071" width="0" style="4" hidden="1" customWidth="1"/>
    <col min="14072" max="14072" width="153.85546875" style="4" customWidth="1"/>
    <col min="14073" max="14073" width="14.85546875" style="4" customWidth="1"/>
    <col min="14074" max="14074" width="16.7109375" style="4" bestFit="1" customWidth="1"/>
    <col min="14075" max="14318" width="8.85546875" style="4"/>
    <col min="14319" max="14319" width="5.7109375" style="4" customWidth="1"/>
    <col min="14320" max="14320" width="65" style="4" customWidth="1"/>
    <col min="14321" max="14321" width="20" style="4" customWidth="1"/>
    <col min="14322" max="14322" width="26.28515625" style="4" customWidth="1"/>
    <col min="14323" max="14323" width="22.140625" style="4" customWidth="1"/>
    <col min="14324" max="14324" width="0.140625" style="4" customWidth="1"/>
    <col min="14325" max="14325" width="19.140625" style="4" customWidth="1"/>
    <col min="14326" max="14327" width="0" style="4" hidden="1" customWidth="1"/>
    <col min="14328" max="14328" width="153.85546875" style="4" customWidth="1"/>
    <col min="14329" max="14329" width="14.85546875" style="4" customWidth="1"/>
    <col min="14330" max="14330" width="16.7109375" style="4" bestFit="1" customWidth="1"/>
    <col min="14331" max="14574" width="8.85546875" style="4"/>
    <col min="14575" max="14575" width="5.7109375" style="4" customWidth="1"/>
    <col min="14576" max="14576" width="65" style="4" customWidth="1"/>
    <col min="14577" max="14577" width="20" style="4" customWidth="1"/>
    <col min="14578" max="14578" width="26.28515625" style="4" customWidth="1"/>
    <col min="14579" max="14579" width="22.140625" style="4" customWidth="1"/>
    <col min="14580" max="14580" width="0.140625" style="4" customWidth="1"/>
    <col min="14581" max="14581" width="19.140625" style="4" customWidth="1"/>
    <col min="14582" max="14583" width="0" style="4" hidden="1" customWidth="1"/>
    <col min="14584" max="14584" width="153.85546875" style="4" customWidth="1"/>
    <col min="14585" max="14585" width="14.85546875" style="4" customWidth="1"/>
    <col min="14586" max="14586" width="16.7109375" style="4" bestFit="1" customWidth="1"/>
    <col min="14587" max="14830" width="8.85546875" style="4"/>
    <col min="14831" max="14831" width="5.7109375" style="4" customWidth="1"/>
    <col min="14832" max="14832" width="65" style="4" customWidth="1"/>
    <col min="14833" max="14833" width="20" style="4" customWidth="1"/>
    <col min="14834" max="14834" width="26.28515625" style="4" customWidth="1"/>
    <col min="14835" max="14835" width="22.140625" style="4" customWidth="1"/>
    <col min="14836" max="14836" width="0.140625" style="4" customWidth="1"/>
    <col min="14837" max="14837" width="19.140625" style="4" customWidth="1"/>
    <col min="14838" max="14839" width="0" style="4" hidden="1" customWidth="1"/>
    <col min="14840" max="14840" width="153.85546875" style="4" customWidth="1"/>
    <col min="14841" max="14841" width="14.85546875" style="4" customWidth="1"/>
    <col min="14842" max="14842" width="16.7109375" style="4" bestFit="1" customWidth="1"/>
    <col min="14843" max="15086" width="8.85546875" style="4"/>
    <col min="15087" max="15087" width="5.7109375" style="4" customWidth="1"/>
    <col min="15088" max="15088" width="65" style="4" customWidth="1"/>
    <col min="15089" max="15089" width="20" style="4" customWidth="1"/>
    <col min="15090" max="15090" width="26.28515625" style="4" customWidth="1"/>
    <col min="15091" max="15091" width="22.140625" style="4" customWidth="1"/>
    <col min="15092" max="15092" width="0.140625" style="4" customWidth="1"/>
    <col min="15093" max="15093" width="19.140625" style="4" customWidth="1"/>
    <col min="15094" max="15095" width="0" style="4" hidden="1" customWidth="1"/>
    <col min="15096" max="15096" width="153.85546875" style="4" customWidth="1"/>
    <col min="15097" max="15097" width="14.85546875" style="4" customWidth="1"/>
    <col min="15098" max="15098" width="16.7109375" style="4" bestFit="1" customWidth="1"/>
    <col min="15099" max="15342" width="8.85546875" style="4"/>
    <col min="15343" max="15343" width="5.7109375" style="4" customWidth="1"/>
    <col min="15344" max="15344" width="65" style="4" customWidth="1"/>
    <col min="15345" max="15345" width="20" style="4" customWidth="1"/>
    <col min="15346" max="15346" width="26.28515625" style="4" customWidth="1"/>
    <col min="15347" max="15347" width="22.140625" style="4" customWidth="1"/>
    <col min="15348" max="15348" width="0.140625" style="4" customWidth="1"/>
    <col min="15349" max="15349" width="19.140625" style="4" customWidth="1"/>
    <col min="15350" max="15351" width="0" style="4" hidden="1" customWidth="1"/>
    <col min="15352" max="15352" width="153.85546875" style="4" customWidth="1"/>
    <col min="15353" max="15353" width="14.85546875" style="4" customWidth="1"/>
    <col min="15354" max="15354" width="16.7109375" style="4" bestFit="1" customWidth="1"/>
    <col min="15355" max="15598" width="8.85546875" style="4"/>
    <col min="15599" max="15599" width="5.7109375" style="4" customWidth="1"/>
    <col min="15600" max="15600" width="65" style="4" customWidth="1"/>
    <col min="15601" max="15601" width="20" style="4" customWidth="1"/>
    <col min="15602" max="15602" width="26.28515625" style="4" customWidth="1"/>
    <col min="15603" max="15603" width="22.140625" style="4" customWidth="1"/>
    <col min="15604" max="15604" width="0.140625" style="4" customWidth="1"/>
    <col min="15605" max="15605" width="19.140625" style="4" customWidth="1"/>
    <col min="15606" max="15607" width="0" style="4" hidden="1" customWidth="1"/>
    <col min="15608" max="15608" width="153.85546875" style="4" customWidth="1"/>
    <col min="15609" max="15609" width="14.85546875" style="4" customWidth="1"/>
    <col min="15610" max="15610" width="16.7109375" style="4" bestFit="1" customWidth="1"/>
    <col min="15611" max="15854" width="8.85546875" style="4"/>
    <col min="15855" max="15855" width="5.7109375" style="4" customWidth="1"/>
    <col min="15856" max="15856" width="65" style="4" customWidth="1"/>
    <col min="15857" max="15857" width="20" style="4" customWidth="1"/>
    <col min="15858" max="15858" width="26.28515625" style="4" customWidth="1"/>
    <col min="15859" max="15859" width="22.140625" style="4" customWidth="1"/>
    <col min="15860" max="15860" width="0.140625" style="4" customWidth="1"/>
    <col min="15861" max="15861" width="19.140625" style="4" customWidth="1"/>
    <col min="15862" max="15863" width="0" style="4" hidden="1" customWidth="1"/>
    <col min="15864" max="15864" width="153.85546875" style="4" customWidth="1"/>
    <col min="15865" max="15865" width="14.85546875" style="4" customWidth="1"/>
    <col min="15866" max="15866" width="16.7109375" style="4" bestFit="1" customWidth="1"/>
    <col min="15867" max="16110" width="8.85546875" style="4"/>
    <col min="16111" max="16111" width="5.7109375" style="4" customWidth="1"/>
    <col min="16112" max="16112" width="65" style="4" customWidth="1"/>
    <col min="16113" max="16113" width="20" style="4" customWidth="1"/>
    <col min="16114" max="16114" width="26.28515625" style="4" customWidth="1"/>
    <col min="16115" max="16115" width="22.140625" style="4" customWidth="1"/>
    <col min="16116" max="16116" width="0.140625" style="4" customWidth="1"/>
    <col min="16117" max="16117" width="19.140625" style="4" customWidth="1"/>
    <col min="16118" max="16119" width="0" style="4" hidden="1" customWidth="1"/>
    <col min="16120" max="16120" width="153.85546875" style="4" customWidth="1"/>
    <col min="16121" max="16121" width="14.85546875" style="4" customWidth="1"/>
    <col min="16122" max="16122" width="16.7109375" style="4" bestFit="1" customWidth="1"/>
    <col min="16123" max="16384" width="8.85546875" style="4"/>
  </cols>
  <sheetData>
    <row r="1" spans="1:22">
      <c r="D1" s="1145"/>
      <c r="E1" s="1145"/>
      <c r="F1" s="1145"/>
      <c r="G1" s="195" t="s">
        <v>144</v>
      </c>
      <c r="H1" s="1145"/>
    </row>
    <row r="2" spans="1:22" ht="58.5" customHeight="1">
      <c r="D2" s="1144"/>
      <c r="E2" s="1144"/>
      <c r="F2" s="1144"/>
      <c r="G2" s="196" t="s">
        <v>145</v>
      </c>
      <c r="H2" s="1144"/>
    </row>
    <row r="3" spans="1:22" ht="41.25" customHeight="1">
      <c r="D3" s="1148"/>
      <c r="E3" s="1148"/>
      <c r="F3" s="1148"/>
      <c r="G3" s="1148"/>
      <c r="H3" s="1144"/>
    </row>
    <row r="4" spans="1:22" s="13" customFormat="1">
      <c r="A4" s="1437" t="s">
        <v>139</v>
      </c>
      <c r="B4" s="1437"/>
      <c r="C4" s="1437"/>
      <c r="D4" s="1437"/>
      <c r="E4" s="1437"/>
      <c r="F4" s="1437"/>
      <c r="G4" s="1437"/>
      <c r="H4" s="50"/>
      <c r="I4" s="50"/>
      <c r="J4" s="50"/>
      <c r="K4" s="53"/>
      <c r="L4" s="53"/>
      <c r="M4" s="53"/>
      <c r="N4" s="55"/>
      <c r="O4" s="55"/>
      <c r="P4" s="52"/>
      <c r="Q4" s="52"/>
      <c r="R4" s="52"/>
    </row>
    <row r="5" spans="1:22" s="13" customFormat="1">
      <c r="A5" s="1426" t="s">
        <v>1</v>
      </c>
      <c r="B5" s="1426"/>
      <c r="C5" s="1426"/>
      <c r="D5" s="1426"/>
      <c r="E5" s="1426"/>
      <c r="F5" s="1426"/>
      <c r="G5" s="1426"/>
      <c r="H5" s="50"/>
      <c r="I5" s="50"/>
      <c r="J5" s="50"/>
      <c r="K5" s="53"/>
      <c r="L5" s="53"/>
      <c r="M5" s="53"/>
      <c r="N5" s="55"/>
      <c r="O5" s="55"/>
      <c r="P5" s="50"/>
      <c r="Q5" s="50"/>
      <c r="R5" s="50"/>
    </row>
    <row r="6" spans="1:22" s="13" customFormat="1">
      <c r="A6" s="9" t="s">
        <v>141</v>
      </c>
      <c r="B6" s="9"/>
      <c r="C6" s="9"/>
      <c r="D6" s="10"/>
      <c r="E6" s="11"/>
      <c r="F6" s="12"/>
      <c r="G6" s="12"/>
      <c r="H6" s="50"/>
      <c r="I6" s="50"/>
      <c r="J6" s="210"/>
      <c r="K6" s="53"/>
      <c r="L6" s="53"/>
      <c r="M6" s="53"/>
      <c r="N6" s="55"/>
      <c r="O6" s="55"/>
      <c r="P6" s="50"/>
      <c r="Q6" s="50"/>
      <c r="R6" s="50"/>
    </row>
    <row r="7" spans="1:22" s="13" customFormat="1">
      <c r="A7" s="9" t="s">
        <v>691</v>
      </c>
      <c r="B7" s="9"/>
      <c r="C7" s="9"/>
      <c r="D7" s="10"/>
      <c r="E7" s="11"/>
      <c r="F7" s="12"/>
      <c r="G7" s="12"/>
      <c r="H7" s="50"/>
      <c r="I7" s="50"/>
      <c r="J7" s="50"/>
      <c r="K7" s="53"/>
      <c r="L7" s="53"/>
      <c r="M7" s="53"/>
      <c r="N7" s="55"/>
      <c r="O7" s="55"/>
      <c r="P7" s="164"/>
      <c r="Q7" s="164"/>
      <c r="R7" s="164"/>
      <c r="S7" s="165"/>
      <c r="T7" s="165"/>
      <c r="U7" s="165"/>
      <c r="V7" s="165"/>
    </row>
    <row r="8" spans="1:22" s="13" customFormat="1" hidden="1">
      <c r="A8" s="14"/>
      <c r="B8" s="14" t="s">
        <v>2</v>
      </c>
      <c r="C8" s="14"/>
      <c r="D8" s="10"/>
      <c r="E8" s="11"/>
      <c r="F8" s="12"/>
      <c r="G8" s="12"/>
      <c r="H8" s="50"/>
      <c r="I8" s="50"/>
      <c r="J8" s="50"/>
      <c r="K8" s="53"/>
      <c r="L8" s="53"/>
      <c r="M8" s="53"/>
      <c r="N8" s="55"/>
      <c r="O8" s="55"/>
      <c r="P8" s="50"/>
      <c r="Q8" s="50"/>
      <c r="R8" s="50"/>
    </row>
    <row r="9" spans="1:22" s="13" customFormat="1" ht="12.75" hidden="1" customHeight="1">
      <c r="A9" s="14"/>
      <c r="B9" s="14" t="s">
        <v>3</v>
      </c>
      <c r="C9" s="14"/>
      <c r="D9" s="15"/>
      <c r="E9" s="16"/>
      <c r="F9" s="17"/>
      <c r="G9" s="17"/>
      <c r="H9" s="60"/>
      <c r="I9" s="60"/>
      <c r="J9" s="60"/>
      <c r="K9" s="62"/>
      <c r="L9" s="62"/>
      <c r="M9" s="62"/>
      <c r="N9" s="63"/>
      <c r="O9" s="63"/>
      <c r="P9" s="60"/>
      <c r="Q9" s="60"/>
      <c r="R9" s="60"/>
    </row>
    <row r="10" spans="1:22" s="13" customFormat="1" ht="13.5" hidden="1" customHeight="1">
      <c r="A10" s="14"/>
      <c r="B10" s="1438" t="s">
        <v>4</v>
      </c>
      <c r="C10" s="1438"/>
      <c r="D10" s="15"/>
      <c r="E10" s="16"/>
      <c r="F10" s="17"/>
      <c r="G10" s="17"/>
      <c r="H10" s="60"/>
      <c r="I10" s="60"/>
      <c r="J10" s="60"/>
      <c r="K10" s="62"/>
      <c r="L10" s="62"/>
      <c r="M10" s="62"/>
      <c r="N10" s="63"/>
      <c r="O10" s="63"/>
      <c r="P10" s="60"/>
      <c r="Q10" s="60"/>
      <c r="R10" s="60"/>
    </row>
    <row r="11" spans="1:22" s="19" customFormat="1" ht="18.75" hidden="1" customHeight="1">
      <c r="A11" s="1141"/>
      <c r="B11" s="19" t="s">
        <v>5</v>
      </c>
      <c r="D11" s="20"/>
      <c r="E11" s="21"/>
      <c r="F11" s="22"/>
      <c r="G11" s="22"/>
      <c r="H11" s="67"/>
      <c r="I11" s="67"/>
      <c r="J11" s="67"/>
      <c r="K11" s="69"/>
      <c r="L11" s="69"/>
      <c r="M11" s="69"/>
      <c r="N11" s="70"/>
      <c r="O11" s="70"/>
      <c r="P11" s="67"/>
      <c r="Q11" s="67"/>
      <c r="R11" s="67"/>
    </row>
    <row r="12" spans="1:22" s="19" customFormat="1" ht="18.75" customHeight="1">
      <c r="A12" s="1141"/>
      <c r="D12" s="20"/>
      <c r="E12" s="21"/>
      <c r="F12" s="22"/>
      <c r="G12" s="22"/>
      <c r="H12" s="67"/>
      <c r="I12" s="67"/>
      <c r="J12" s="67"/>
      <c r="K12" s="69"/>
      <c r="L12" s="69"/>
      <c r="M12" s="69"/>
      <c r="N12" s="70"/>
      <c r="O12" s="70"/>
      <c r="P12" s="67"/>
      <c r="Q12" s="67"/>
      <c r="R12" s="67"/>
    </row>
    <row r="13" spans="1:22" ht="15.75" customHeight="1">
      <c r="A13" s="1440" t="s">
        <v>6</v>
      </c>
      <c r="B13" s="1441" t="s">
        <v>7</v>
      </c>
      <c r="C13" s="1441" t="s">
        <v>8</v>
      </c>
      <c r="D13" s="1444" t="s">
        <v>142</v>
      </c>
      <c r="E13" s="1433" t="s">
        <v>143</v>
      </c>
      <c r="F13" s="1430" t="s">
        <v>133</v>
      </c>
      <c r="G13" s="1430" t="s">
        <v>140</v>
      </c>
      <c r="H13" s="1447" t="s">
        <v>225</v>
      </c>
      <c r="I13" s="1447" t="s">
        <v>224</v>
      </c>
      <c r="J13" s="1423" t="s">
        <v>14</v>
      </c>
      <c r="K13" s="1423" t="s">
        <v>219</v>
      </c>
      <c r="L13" s="1423" t="s">
        <v>132</v>
      </c>
      <c r="M13" s="1423" t="s">
        <v>220</v>
      </c>
      <c r="N13" s="1447" t="s">
        <v>223</v>
      </c>
      <c r="O13" s="1423" t="s">
        <v>16</v>
      </c>
      <c r="P13" s="1423" t="s">
        <v>222</v>
      </c>
      <c r="Q13" s="1423" t="s">
        <v>221</v>
      </c>
      <c r="R13" s="1423" t="s">
        <v>13</v>
      </c>
    </row>
    <row r="14" spans="1:22" ht="15.75" customHeight="1">
      <c r="A14" s="1440"/>
      <c r="B14" s="1442"/>
      <c r="C14" s="1442"/>
      <c r="D14" s="1445"/>
      <c r="E14" s="1434"/>
      <c r="F14" s="1431"/>
      <c r="G14" s="1431"/>
      <c r="H14" s="1448"/>
      <c r="I14" s="1448"/>
      <c r="J14" s="1424"/>
      <c r="K14" s="1424"/>
      <c r="L14" s="1424"/>
      <c r="M14" s="1424"/>
      <c r="N14" s="1448"/>
      <c r="O14" s="1424"/>
      <c r="P14" s="1424"/>
      <c r="Q14" s="1424"/>
      <c r="R14" s="1424"/>
    </row>
    <row r="15" spans="1:22" ht="72" customHeight="1">
      <c r="A15" s="1440"/>
      <c r="B15" s="1443"/>
      <c r="C15" s="1443"/>
      <c r="D15" s="1446"/>
      <c r="E15" s="1435"/>
      <c r="F15" s="1432"/>
      <c r="G15" s="1432"/>
      <c r="H15" s="1449"/>
      <c r="I15" s="1449"/>
      <c r="J15" s="1425"/>
      <c r="K15" s="1425"/>
      <c r="L15" s="1425"/>
      <c r="M15" s="1425"/>
      <c r="N15" s="1449"/>
      <c r="O15" s="1425"/>
      <c r="P15" s="1425"/>
      <c r="Q15" s="1425"/>
      <c r="R15" s="1425"/>
    </row>
    <row r="16" spans="1:22" hidden="1">
      <c r="A16" s="1143"/>
      <c r="B16" s="24"/>
      <c r="C16" s="24"/>
      <c r="D16" s="25">
        <v>10711354.232000001</v>
      </c>
      <c r="E16" s="26"/>
      <c r="F16" s="27"/>
      <c r="G16" s="27"/>
      <c r="H16" s="42"/>
      <c r="I16" s="42"/>
      <c r="J16" s="42"/>
      <c r="K16" s="75"/>
      <c r="L16" s="75"/>
      <c r="M16" s="75"/>
      <c r="N16" s="76"/>
      <c r="O16" s="76"/>
      <c r="P16" s="42"/>
      <c r="Q16" s="42"/>
      <c r="R16" s="42"/>
    </row>
    <row r="17" spans="1:18" hidden="1">
      <c r="A17" s="1143"/>
      <c r="B17" s="24"/>
      <c r="C17" s="24"/>
      <c r="D17" s="25">
        <f>D18-D16</f>
        <v>1.8117986619472504E-3</v>
      </c>
      <c r="E17" s="26"/>
      <c r="F17" s="27"/>
      <c r="G17" s="27"/>
      <c r="H17" s="42"/>
      <c r="I17" s="42"/>
      <c r="J17" s="42"/>
      <c r="K17" s="75"/>
      <c r="L17" s="75"/>
      <c r="M17" s="75"/>
      <c r="N17" s="76"/>
      <c r="O17" s="76"/>
      <c r="P17" s="42"/>
      <c r="Q17" s="42"/>
      <c r="R17" s="42"/>
    </row>
    <row r="18" spans="1:18" s="171" customFormat="1" ht="37.5" customHeight="1">
      <c r="A18" s="234" t="s">
        <v>19</v>
      </c>
      <c r="B18" s="235" t="s">
        <v>20</v>
      </c>
      <c r="C18" s="236" t="s">
        <v>21</v>
      </c>
      <c r="D18" s="237">
        <f>10711354.2338118</f>
        <v>10711354.233811799</v>
      </c>
      <c r="E18" s="238">
        <f>E19+E25+E29+E30+E32+E37</f>
        <v>5375791.4326799996</v>
      </c>
      <c r="F18" s="239">
        <f t="shared" ref="F18:F73" si="0">E18/D18*100-100</f>
        <v>-49.812215007224701</v>
      </c>
      <c r="G18" s="239" t="s">
        <v>208</v>
      </c>
      <c r="H18" s="1149">
        <f t="shared" ref="H18:Q18" si="1">H19+H25+H29+H30+H32+H37</f>
        <v>449856.78099999996</v>
      </c>
      <c r="I18" s="240">
        <f t="shared" si="1"/>
        <v>64318.696999999993</v>
      </c>
      <c r="J18" s="240">
        <f t="shared" si="1"/>
        <v>109892.39</v>
      </c>
      <c r="K18" s="215">
        <f t="shared" si="1"/>
        <v>94099</v>
      </c>
      <c r="L18" s="215">
        <f t="shared" si="1"/>
        <v>3875780.0999999992</v>
      </c>
      <c r="M18" s="215">
        <f t="shared" si="1"/>
        <v>210964.69887999998</v>
      </c>
      <c r="N18" s="215">
        <f t="shared" si="1"/>
        <v>27992.867999999995</v>
      </c>
      <c r="O18" s="215">
        <f t="shared" si="1"/>
        <v>98579.967000000004</v>
      </c>
      <c r="P18" s="215">
        <f t="shared" si="1"/>
        <v>153151.48379999999</v>
      </c>
      <c r="Q18" s="215">
        <f t="shared" si="1"/>
        <v>86301.06</v>
      </c>
      <c r="R18" s="215">
        <f>R19+R25+R29+R30+R32+R37</f>
        <v>204854.38699999999</v>
      </c>
    </row>
    <row r="19" spans="1:18" s="171" customFormat="1" ht="37.5" customHeight="1">
      <c r="A19" s="234">
        <v>1</v>
      </c>
      <c r="B19" s="235" t="s">
        <v>22</v>
      </c>
      <c r="C19" s="234" t="s">
        <v>23</v>
      </c>
      <c r="D19" s="237">
        <f>5321626.27374365</f>
        <v>5321626.2737436499</v>
      </c>
      <c r="E19" s="206">
        <f>E20+E21+E22+E23+E24</f>
        <v>2011713.1438</v>
      </c>
      <c r="F19" s="239">
        <f t="shared" si="0"/>
        <v>-62.197399059652433</v>
      </c>
      <c r="G19" s="239" t="s">
        <v>208</v>
      </c>
      <c r="H19" s="1149">
        <f>SUM(H20:H24)</f>
        <v>26562.114999999998</v>
      </c>
      <c r="I19" s="240">
        <f>SUM(I20:I24)</f>
        <v>2297.9069999999997</v>
      </c>
      <c r="J19" s="240">
        <f>SUM(J20:J24)</f>
        <v>42905.14</v>
      </c>
      <c r="K19" s="240">
        <f t="shared" ref="K19:R19" si="2">SUM(K20:K24)</f>
        <v>37836</v>
      </c>
      <c r="L19" s="240">
        <f t="shared" si="2"/>
        <v>1850643.4</v>
      </c>
      <c r="M19" s="240">
        <f t="shared" si="2"/>
        <v>31850.071</v>
      </c>
      <c r="N19" s="240">
        <f t="shared" si="2"/>
        <v>1368.7339999999999</v>
      </c>
      <c r="O19" s="240">
        <f t="shared" si="2"/>
        <v>5848.174</v>
      </c>
      <c r="P19" s="240">
        <f t="shared" si="2"/>
        <v>6461.9958000000006</v>
      </c>
      <c r="Q19" s="240">
        <f t="shared" si="2"/>
        <v>2112.6819999999998</v>
      </c>
      <c r="R19" s="215">
        <f t="shared" si="2"/>
        <v>3826.9250000000002</v>
      </c>
    </row>
    <row r="20" spans="1:18" s="122" customFormat="1" ht="37.15" customHeight="1">
      <c r="A20" s="82" t="s">
        <v>24</v>
      </c>
      <c r="B20" s="47" t="s">
        <v>25</v>
      </c>
      <c r="C20" s="82" t="s">
        <v>23</v>
      </c>
      <c r="D20" s="172">
        <f>246873.347779264</f>
        <v>246873.347779264</v>
      </c>
      <c r="E20" s="157">
        <f>SUM(H20:R20)</f>
        <v>202369.28499999997</v>
      </c>
      <c r="F20" s="167">
        <f t="shared" si="0"/>
        <v>-18.02708278540311</v>
      </c>
      <c r="G20" s="167" t="s">
        <v>208</v>
      </c>
      <c r="H20" s="1150">
        <v>9462.52</v>
      </c>
      <c r="I20" s="217">
        <v>1224.48</v>
      </c>
      <c r="J20" s="216">
        <v>3605.55</v>
      </c>
      <c r="K20" s="208">
        <f>зкф!G20</f>
        <v>6250</v>
      </c>
      <c r="L20" s="218">
        <f>кикс!H9</f>
        <v>175747.6</v>
      </c>
      <c r="M20" s="208">
        <f>караганда!G15</f>
        <v>724.21799999999996</v>
      </c>
      <c r="N20" s="208">
        <f>'[40]5 месяцев'!$F$12+'[40]5 месяцев'!$F$14</f>
        <v>559.71600000000001</v>
      </c>
      <c r="O20" s="208">
        <f>БАК!F22</f>
        <v>2488.7960000000003</v>
      </c>
      <c r="P20" s="216">
        <f>алматы!E18</f>
        <v>1497.8989999999999</v>
      </c>
      <c r="Q20" s="218">
        <f>вкф!E18</f>
        <v>808.50599999999997</v>
      </c>
      <c r="R20" s="211"/>
    </row>
    <row r="21" spans="1:18" s="122" customFormat="1" ht="37.5" customHeight="1">
      <c r="A21" s="82" t="s">
        <v>26</v>
      </c>
      <c r="B21" s="47" t="s">
        <v>27</v>
      </c>
      <c r="C21" s="82" t="s">
        <v>23</v>
      </c>
      <c r="D21" s="172">
        <f>212668.603701684</f>
        <v>212668.60370168401</v>
      </c>
      <c r="E21" s="157">
        <f>SUM(H21:R21)</f>
        <v>169398.55780000001</v>
      </c>
      <c r="F21" s="167">
        <f t="shared" si="0"/>
        <v>-20.346231248304079</v>
      </c>
      <c r="G21" s="167"/>
      <c r="H21" s="1150">
        <v>12537.824000000001</v>
      </c>
      <c r="I21" s="217">
        <v>928.67499999999995</v>
      </c>
      <c r="J21" s="216">
        <v>2704.45</v>
      </c>
      <c r="K21" s="208">
        <f>зкф!G21</f>
        <v>20817</v>
      </c>
      <c r="L21" s="218">
        <f>кикс!H10</f>
        <v>117803.5</v>
      </c>
      <c r="M21" s="208">
        <f>караганда!G16</f>
        <v>5823.9989999999998</v>
      </c>
      <c r="N21" s="208">
        <f>'[40]5 месяцев'!$F$13</f>
        <v>809.01800000000003</v>
      </c>
      <c r="O21" s="208">
        <f>БАК!F23</f>
        <v>2122.884</v>
      </c>
      <c r="P21" s="216">
        <f>алматы!E19</f>
        <v>3520.0308</v>
      </c>
      <c r="Q21" s="218">
        <f>вкф!E19</f>
        <v>529.197</v>
      </c>
      <c r="R21" s="208">
        <f>юкф!E19</f>
        <v>1801.98</v>
      </c>
    </row>
    <row r="22" spans="1:18" s="122" customFormat="1" ht="37.5" customHeight="1">
      <c r="A22" s="82" t="s">
        <v>28</v>
      </c>
      <c r="B22" s="47" t="s">
        <v>29</v>
      </c>
      <c r="C22" s="82" t="s">
        <v>23</v>
      </c>
      <c r="D22" s="172">
        <f>13669.7609789369</f>
        <v>13669.7609789369</v>
      </c>
      <c r="E22" s="157">
        <f>SUM(H22:R22)</f>
        <v>7671.3689999999997</v>
      </c>
      <c r="F22" s="167">
        <f t="shared" si="0"/>
        <v>-43.880737843035767</v>
      </c>
      <c r="G22" s="167"/>
      <c r="H22" s="1150">
        <v>3634.261</v>
      </c>
      <c r="I22" s="217"/>
      <c r="J22" s="216"/>
      <c r="K22" s="219">
        <f>зкф!G22</f>
        <v>219</v>
      </c>
      <c r="L22" s="219">
        <f>кикс!H12</f>
        <v>2482.8000000000002</v>
      </c>
      <c r="M22" s="220"/>
      <c r="N22" s="208"/>
      <c r="O22" s="208">
        <f>БАК!F24</f>
        <v>273.14100000000002</v>
      </c>
      <c r="P22" s="216">
        <f>алматы!E20</f>
        <v>43.368000000000002</v>
      </c>
      <c r="Q22" s="218">
        <f>вкф!E20</f>
        <v>774.97900000000004</v>
      </c>
      <c r="R22" s="208">
        <f>юкф!E20</f>
        <v>243.82</v>
      </c>
    </row>
    <row r="23" spans="1:18" s="122" customFormat="1" ht="37.5" customHeight="1">
      <c r="A23" s="82" t="s">
        <v>30</v>
      </c>
      <c r="B23" s="47" t="s">
        <v>31</v>
      </c>
      <c r="C23" s="82" t="s">
        <v>23</v>
      </c>
      <c r="D23" s="172">
        <f>4830387.33601449</f>
        <v>4830387.3360144896</v>
      </c>
      <c r="E23" s="157">
        <f>SUM(H23:R23)</f>
        <v>1609773.932</v>
      </c>
      <c r="F23" s="167">
        <f t="shared" si="0"/>
        <v>-66.674019700287431</v>
      </c>
      <c r="G23" s="167" t="s">
        <v>207</v>
      </c>
      <c r="H23" s="1150">
        <v>927.51</v>
      </c>
      <c r="I23" s="217">
        <v>144.75200000000001</v>
      </c>
      <c r="J23" s="216">
        <v>36595.14</v>
      </c>
      <c r="K23" s="219">
        <f>зкф!G23</f>
        <v>10550</v>
      </c>
      <c r="L23" s="219">
        <f>кикс!H14</f>
        <v>1554609.5</v>
      </c>
      <c r="M23" s="219">
        <f>караганда!G17</f>
        <v>2801.8539999999998</v>
      </c>
      <c r="N23" s="208"/>
      <c r="O23" s="208">
        <f>БАК!F25</f>
        <v>963.35299999999995</v>
      </c>
      <c r="P23" s="216">
        <f>алматы!E21</f>
        <v>1400.6980000000003</v>
      </c>
      <c r="Q23" s="218"/>
      <c r="R23" s="208">
        <f>юкф!E21</f>
        <v>1781.125</v>
      </c>
    </row>
    <row r="24" spans="1:18" s="122" customFormat="1" ht="37.5" customHeight="1">
      <c r="A24" s="82" t="s">
        <v>32</v>
      </c>
      <c r="B24" s="47" t="s">
        <v>33</v>
      </c>
      <c r="C24" s="82" t="s">
        <v>23</v>
      </c>
      <c r="D24" s="172">
        <f>18027.2252692725</f>
        <v>18027.225269272501</v>
      </c>
      <c r="E24" s="157">
        <f>SUM(H24:R24)</f>
        <v>22500</v>
      </c>
      <c r="F24" s="167">
        <f t="shared" si="0"/>
        <v>24.811221160870318</v>
      </c>
      <c r="G24" s="167" t="s">
        <v>207</v>
      </c>
      <c r="H24" s="1150"/>
      <c r="I24" s="217"/>
      <c r="J24" s="208"/>
      <c r="K24" s="219"/>
      <c r="L24" s="219"/>
      <c r="M24" s="219">
        <f>караганда!G18</f>
        <v>22500</v>
      </c>
      <c r="N24" s="208"/>
      <c r="O24" s="211"/>
      <c r="P24" s="216"/>
      <c r="Q24" s="218"/>
      <c r="R24" s="211"/>
    </row>
    <row r="25" spans="1:18" s="171" customFormat="1" ht="37.5" customHeight="1">
      <c r="A25" s="1147" t="s">
        <v>34</v>
      </c>
      <c r="B25" s="235" t="s">
        <v>35</v>
      </c>
      <c r="C25" s="234" t="s">
        <v>23</v>
      </c>
      <c r="D25" s="237">
        <f>3109862.32319386</f>
        <v>3109862.3231938598</v>
      </c>
      <c r="E25" s="206">
        <f>E26+E27+E28</f>
        <v>1848439.486</v>
      </c>
      <c r="F25" s="239">
        <f t="shared" si="0"/>
        <v>-40.562015488144368</v>
      </c>
      <c r="G25" s="241"/>
      <c r="H25" s="1149">
        <f>SUM(H26:H28)</f>
        <v>235503.19699999999</v>
      </c>
      <c r="I25" s="240">
        <f>SUM(I26:I28)</f>
        <v>34640.300999999999</v>
      </c>
      <c r="J25" s="240">
        <f>SUM(J26:J28)</f>
        <v>49404.259999999995</v>
      </c>
      <c r="K25" s="240">
        <f t="shared" ref="K25:R25" si="3">SUM(K26:K28)</f>
        <v>10728</v>
      </c>
      <c r="L25" s="240">
        <f t="shared" si="3"/>
        <v>1168900.2</v>
      </c>
      <c r="M25" s="240">
        <f t="shared" si="3"/>
        <v>63967.084000000003</v>
      </c>
      <c r="N25" s="240">
        <f t="shared" si="3"/>
        <v>4370.08</v>
      </c>
      <c r="O25" s="240">
        <f t="shared" si="3"/>
        <v>35462.558000000005</v>
      </c>
      <c r="P25" s="240">
        <f t="shared" si="3"/>
        <v>103284.33799999999</v>
      </c>
      <c r="Q25" s="240">
        <f t="shared" si="3"/>
        <v>3776.0680000000002</v>
      </c>
      <c r="R25" s="232">
        <f t="shared" si="3"/>
        <v>138403.4</v>
      </c>
    </row>
    <row r="26" spans="1:18" s="122" customFormat="1" ht="37.5" customHeight="1">
      <c r="A26" s="82" t="s">
        <v>36</v>
      </c>
      <c r="B26" s="47" t="s">
        <v>37</v>
      </c>
      <c r="C26" s="82" t="s">
        <v>23</v>
      </c>
      <c r="D26" s="172">
        <f>2829695.51617306</f>
        <v>2829695.5161730601</v>
      </c>
      <c r="E26" s="157">
        <f>SUM(H26:R26)</f>
        <v>1677275.044</v>
      </c>
      <c r="F26" s="167">
        <f t="shared" si="0"/>
        <v>-40.725953219575295</v>
      </c>
      <c r="G26" s="167"/>
      <c r="H26" s="1150">
        <v>219518.60800000001</v>
      </c>
      <c r="I26" s="217">
        <v>31154.726999999999</v>
      </c>
      <c r="J26" s="216">
        <v>44861.45</v>
      </c>
      <c r="K26" s="219">
        <f>зкф!G26</f>
        <v>9755</v>
      </c>
      <c r="L26" s="218">
        <f>кикс!H19</f>
        <v>1055418.5</v>
      </c>
      <c r="M26" s="219">
        <f>караганда!G20</f>
        <v>58192.161999999997</v>
      </c>
      <c r="N26" s="208">
        <f>'[40]5 месяцев'!$F$22</f>
        <v>3972.2550000000001</v>
      </c>
      <c r="O26" s="208">
        <f>БАК!F29</f>
        <v>32241.19</v>
      </c>
      <c r="P26" s="216">
        <f>алматы!E24</f>
        <v>93921.297999999995</v>
      </c>
      <c r="Q26" s="218">
        <f>вкф!E24</f>
        <v>3437.3580000000002</v>
      </c>
      <c r="R26" s="208">
        <f>юкф!E24</f>
        <v>124802.496</v>
      </c>
    </row>
    <row r="27" spans="1:18" s="122" customFormat="1" ht="37.5" customHeight="1">
      <c r="A27" s="82" t="s">
        <v>38</v>
      </c>
      <c r="B27" s="47" t="s">
        <v>39</v>
      </c>
      <c r="C27" s="82" t="s">
        <v>23</v>
      </c>
      <c r="D27" s="172">
        <f>278981.696314804</f>
        <v>278981.69631480402</v>
      </c>
      <c r="E27" s="157">
        <f t="shared" ref="E27:E28" si="4">SUM(H27:R27)</f>
        <v>146241.47200000001</v>
      </c>
      <c r="F27" s="167">
        <f t="shared" si="0"/>
        <v>-47.580262815887188</v>
      </c>
      <c r="G27" s="167" t="s">
        <v>207</v>
      </c>
      <c r="H27" s="1150">
        <v>12716.365</v>
      </c>
      <c r="I27" s="217">
        <v>3066.6709999999998</v>
      </c>
      <c r="J27" s="216">
        <v>3995.95</v>
      </c>
      <c r="K27" s="219">
        <f>зкф!G27</f>
        <v>851</v>
      </c>
      <c r="L27" s="218">
        <f>кикс!H20</f>
        <v>97266.4</v>
      </c>
      <c r="M27" s="219">
        <f>караганда!G21</f>
        <v>4999.7089999999998</v>
      </c>
      <c r="N27" s="208">
        <f>'[40]5 месяцев'!$F$23</f>
        <v>345.327</v>
      </c>
      <c r="O27" s="208">
        <f>БАК!F30</f>
        <v>2778.8940000000002</v>
      </c>
      <c r="P27" s="216">
        <f>алматы!E25</f>
        <v>8049.95</v>
      </c>
      <c r="Q27" s="218">
        <f>вкф!E25</f>
        <v>291.24599999999998</v>
      </c>
      <c r="R27" s="208">
        <f>юкф!E25</f>
        <v>11879.96</v>
      </c>
    </row>
    <row r="28" spans="1:18" s="122" customFormat="1" ht="37.5" customHeight="1">
      <c r="A28" s="82" t="s">
        <v>40</v>
      </c>
      <c r="B28" s="47" t="s">
        <v>41</v>
      </c>
      <c r="C28" s="82" t="s">
        <v>23</v>
      </c>
      <c r="D28" s="172">
        <f>1185.11070598985</f>
        <v>1185.11070598985</v>
      </c>
      <c r="E28" s="157">
        <f t="shared" si="4"/>
        <v>24922.969999999998</v>
      </c>
      <c r="F28" s="167">
        <f t="shared" si="0"/>
        <v>2003.0077505867584</v>
      </c>
      <c r="G28" s="167"/>
      <c r="H28" s="1150">
        <v>3268.2240000000002</v>
      </c>
      <c r="I28" s="217">
        <v>418.90300000000002</v>
      </c>
      <c r="J28" s="216">
        <v>546.86</v>
      </c>
      <c r="K28" s="219">
        <f>зкф!G28</f>
        <v>122</v>
      </c>
      <c r="L28" s="218">
        <f>кикс!H23</f>
        <v>16215.3</v>
      </c>
      <c r="M28" s="219">
        <f>караганда!G22</f>
        <v>775.21299999999997</v>
      </c>
      <c r="N28" s="208">
        <f>'[40]5 месяцев'!$F$24</f>
        <v>52.497999999999998</v>
      </c>
      <c r="O28" s="208">
        <f>БАК!F31</f>
        <v>442.47399999999999</v>
      </c>
      <c r="P28" s="216">
        <f>алматы!E26</f>
        <v>1313.0900000000001</v>
      </c>
      <c r="Q28" s="218">
        <f>вкф!E26</f>
        <v>47.463999999999999</v>
      </c>
      <c r="R28" s="208">
        <f>юкф!E26</f>
        <v>1720.944</v>
      </c>
    </row>
    <row r="29" spans="1:18" s="171" customFormat="1" ht="37.5" customHeight="1">
      <c r="A29" s="234" t="s">
        <v>42</v>
      </c>
      <c r="B29" s="235" t="s">
        <v>43</v>
      </c>
      <c r="C29" s="234" t="s">
        <v>23</v>
      </c>
      <c r="D29" s="205">
        <f>555057.816</f>
        <v>555057.81599999999</v>
      </c>
      <c r="E29" s="204">
        <f>H29+I29+J29+K29+L29+M29+N29+O29+P29+Q29+R29</f>
        <v>838809.00199999986</v>
      </c>
      <c r="F29" s="239">
        <f t="shared" si="0"/>
        <v>51.121014391769222</v>
      </c>
      <c r="G29" s="239"/>
      <c r="H29" s="1151">
        <v>86562.369000000006</v>
      </c>
      <c r="I29" s="231">
        <v>22535.825000000001</v>
      </c>
      <c r="J29" s="240">
        <v>11445.88</v>
      </c>
      <c r="K29" s="232">
        <f>зкф!G29</f>
        <v>33610</v>
      </c>
      <c r="L29" s="232">
        <f>кикс!H24</f>
        <v>409886.9</v>
      </c>
      <c r="M29" s="232">
        <f>караганда!G23</f>
        <v>103599.742</v>
      </c>
      <c r="N29" s="215">
        <f>'[40]5 месяцев'!$F$25</f>
        <v>17585.207999999999</v>
      </c>
      <c r="O29" s="231">
        <f>БАК!F32</f>
        <v>483.553</v>
      </c>
      <c r="P29" s="231">
        <f>алматы!E27</f>
        <v>29907.043000000001</v>
      </c>
      <c r="Q29" s="240">
        <f>вкф!E27</f>
        <v>79837.073000000004</v>
      </c>
      <c r="R29" s="215">
        <f>юкф!E27</f>
        <v>43355.409</v>
      </c>
    </row>
    <row r="30" spans="1:18" s="171" customFormat="1" ht="37.5" customHeight="1">
      <c r="A30" s="234" t="s">
        <v>44</v>
      </c>
      <c r="B30" s="235" t="s">
        <v>45</v>
      </c>
      <c r="C30" s="234" t="s">
        <v>23</v>
      </c>
      <c r="D30" s="205">
        <f>883143.818237743</f>
        <v>883143.81823774299</v>
      </c>
      <c r="E30" s="204">
        <f>E31</f>
        <v>221318.245</v>
      </c>
      <c r="F30" s="239">
        <f t="shared" si="0"/>
        <v>-74.939727773713415</v>
      </c>
      <c r="G30" s="239" t="s">
        <v>208</v>
      </c>
      <c r="H30" s="1151">
        <f>H31</f>
        <v>87224.722999999998</v>
      </c>
      <c r="I30" s="231">
        <f t="shared" ref="I30" si="5">I31</f>
        <v>2729.59</v>
      </c>
      <c r="J30" s="231">
        <f>J31</f>
        <v>4058.14</v>
      </c>
      <c r="K30" s="231">
        <f t="shared" ref="K30:Q30" si="6">SUM(K31)</f>
        <v>0</v>
      </c>
      <c r="L30" s="231">
        <f t="shared" si="6"/>
        <v>40041.4</v>
      </c>
      <c r="M30" s="231">
        <f t="shared" si="6"/>
        <v>0</v>
      </c>
      <c r="N30" s="231">
        <f t="shared" si="6"/>
        <v>361</v>
      </c>
      <c r="O30" s="231">
        <f t="shared" si="6"/>
        <v>56256.804000000004</v>
      </c>
      <c r="P30" s="231">
        <f t="shared" si="6"/>
        <v>11989.159</v>
      </c>
      <c r="Q30" s="231">
        <f t="shared" si="6"/>
        <v>166.36699999999999</v>
      </c>
      <c r="R30" s="231">
        <f t="shared" ref="R30" si="7">R31</f>
        <v>18491.061999999998</v>
      </c>
    </row>
    <row r="31" spans="1:18" s="122" customFormat="1" ht="37.5" customHeight="1">
      <c r="A31" s="82" t="s">
        <v>46</v>
      </c>
      <c r="B31" s="47" t="s">
        <v>47</v>
      </c>
      <c r="C31" s="82" t="s">
        <v>23</v>
      </c>
      <c r="D31" s="172">
        <f>883143.818237743</f>
        <v>883143.81823774299</v>
      </c>
      <c r="E31" s="157">
        <f>H31+I31+J31+K31+L31+M31+N31+O31+P31+Q31+R31</f>
        <v>221318.245</v>
      </c>
      <c r="F31" s="167">
        <f t="shared" si="0"/>
        <v>-74.939727773713415</v>
      </c>
      <c r="G31" s="167" t="s">
        <v>208</v>
      </c>
      <c r="H31" s="1150">
        <v>87224.722999999998</v>
      </c>
      <c r="I31" s="217">
        <v>2729.59</v>
      </c>
      <c r="J31" s="216">
        <v>4058.14</v>
      </c>
      <c r="K31" s="219"/>
      <c r="L31" s="219">
        <f>кикс!H27</f>
        <v>40041.4</v>
      </c>
      <c r="M31" s="219"/>
      <c r="N31" s="208">
        <f>'[40]5 месяцев'!$F$29</f>
        <v>361</v>
      </c>
      <c r="O31" s="219">
        <f>БАК!F35</f>
        <v>56256.804000000004</v>
      </c>
      <c r="P31" s="216">
        <f>алматы!E29</f>
        <v>11989.159</v>
      </c>
      <c r="Q31" s="218">
        <f>вкф!E29</f>
        <v>166.36699999999999</v>
      </c>
      <c r="R31" s="208">
        <f>юкф!E29</f>
        <v>18491.061999999998</v>
      </c>
    </row>
    <row r="32" spans="1:18" s="122" customFormat="1" ht="37.5" customHeight="1">
      <c r="A32" s="234" t="s">
        <v>48</v>
      </c>
      <c r="B32" s="235" t="s">
        <v>49</v>
      </c>
      <c r="C32" s="234" t="s">
        <v>23</v>
      </c>
      <c r="D32" s="237">
        <f>162495.898812468</f>
        <v>162495.89881246799</v>
      </c>
      <c r="E32" s="206">
        <f>E33+E34+E35+E36</f>
        <v>89282.049499999994</v>
      </c>
      <c r="F32" s="239">
        <f t="shared" si="0"/>
        <v>-45.055813622079214</v>
      </c>
      <c r="G32" s="239" t="s">
        <v>208</v>
      </c>
      <c r="H32" s="1149">
        <f>SUM(H33:H36)</f>
        <v>1492.2090000000001</v>
      </c>
      <c r="I32" s="240">
        <f>SUM(I34:I36)</f>
        <v>1403.837</v>
      </c>
      <c r="J32" s="240">
        <f>SUM(J33:J36)</f>
        <v>1667.06</v>
      </c>
      <c r="K32" s="240">
        <f t="shared" ref="K32:Q32" si="8">SUM(K33:K36)</f>
        <v>487</v>
      </c>
      <c r="L32" s="240">
        <f t="shared" si="8"/>
        <v>82546.399999999994</v>
      </c>
      <c r="M32" s="240">
        <f t="shared" si="8"/>
        <v>179.2175</v>
      </c>
      <c r="N32" s="240">
        <f t="shared" si="8"/>
        <v>0</v>
      </c>
      <c r="O32" s="240">
        <f t="shared" si="8"/>
        <v>506.928</v>
      </c>
      <c r="P32" s="240">
        <f t="shared" si="8"/>
        <v>999.39800000000002</v>
      </c>
      <c r="Q32" s="240">
        <f t="shared" si="8"/>
        <v>0</v>
      </c>
      <c r="R32" s="232">
        <f>SUM(R33:R36)</f>
        <v>0</v>
      </c>
    </row>
    <row r="33" spans="1:18" s="122" customFormat="1" ht="37.5" customHeight="1">
      <c r="A33" s="82" t="s">
        <v>50</v>
      </c>
      <c r="B33" s="47" t="s">
        <v>51</v>
      </c>
      <c r="C33" s="82" t="s">
        <v>23</v>
      </c>
      <c r="D33" s="172">
        <f>85189.3029994114</f>
        <v>85189.302999411404</v>
      </c>
      <c r="E33" s="157">
        <f>H33+I33+J33+K33+L33+M33+N33+O33+P33+Q33+R33</f>
        <v>47889</v>
      </c>
      <c r="F33" s="167">
        <f t="shared" si="0"/>
        <v>-43.785195659681733</v>
      </c>
      <c r="G33" s="167"/>
      <c r="H33" s="1150"/>
      <c r="I33" s="217"/>
      <c r="J33" s="216">
        <v>678.6</v>
      </c>
      <c r="K33" s="219"/>
      <c r="L33" s="219">
        <f>кикс!H31</f>
        <v>47210.400000000001</v>
      </c>
      <c r="M33" s="219"/>
      <c r="N33" s="219"/>
      <c r="O33" s="219"/>
      <c r="P33" s="216"/>
      <c r="Q33" s="219"/>
      <c r="R33" s="219"/>
    </row>
    <row r="34" spans="1:18" s="122" customFormat="1" ht="37.5" customHeight="1">
      <c r="A34" s="82" t="s">
        <v>52</v>
      </c>
      <c r="B34" s="47" t="s">
        <v>53</v>
      </c>
      <c r="C34" s="82" t="s">
        <v>23</v>
      </c>
      <c r="D34" s="172">
        <f>22241.667</f>
        <v>22241.667000000001</v>
      </c>
      <c r="E34" s="157">
        <f>H34+I34+J34+K34+L34+M34+N34+O34+P34+Q34+R34</f>
        <v>4101.549</v>
      </c>
      <c r="F34" s="167">
        <f t="shared" si="0"/>
        <v>-81.559165506794074</v>
      </c>
      <c r="G34" s="167" t="s">
        <v>208</v>
      </c>
      <c r="H34" s="1150"/>
      <c r="I34" s="217">
        <v>1118.837</v>
      </c>
      <c r="J34" s="216"/>
      <c r="K34" s="219"/>
      <c r="L34" s="219">
        <f>кикс!H32</f>
        <v>1854.5</v>
      </c>
      <c r="M34" s="219"/>
      <c r="N34" s="219"/>
      <c r="O34" s="219">
        <f>БАК!F38</f>
        <v>160.714</v>
      </c>
      <c r="P34" s="216">
        <f>алматы!E32</f>
        <v>967.49800000000005</v>
      </c>
      <c r="Q34" s="219"/>
      <c r="R34" s="219"/>
    </row>
    <row r="35" spans="1:18" s="122" customFormat="1" ht="37.5" customHeight="1">
      <c r="A35" s="82" t="s">
        <v>54</v>
      </c>
      <c r="B35" s="47" t="s">
        <v>55</v>
      </c>
      <c r="C35" s="82" t="s">
        <v>23</v>
      </c>
      <c r="D35" s="172">
        <f>790.188</f>
        <v>790.18799999999999</v>
      </c>
      <c r="E35" s="157">
        <f>H35+I35+J35+K35+L35+M35+N35+O35+P35+Q35+R35</f>
        <v>424.1</v>
      </c>
      <c r="F35" s="167">
        <f t="shared" si="0"/>
        <v>-46.329227981189277</v>
      </c>
      <c r="G35" s="167" t="s">
        <v>208</v>
      </c>
      <c r="H35" s="1150"/>
      <c r="I35" s="217"/>
      <c r="J35" s="216"/>
      <c r="K35" s="219"/>
      <c r="L35" s="219">
        <f>кикс!H33</f>
        <v>424.1</v>
      </c>
      <c r="M35" s="219"/>
      <c r="N35" s="219"/>
      <c r="O35" s="219"/>
      <c r="P35" s="209"/>
      <c r="Q35" s="219"/>
      <c r="R35" s="219"/>
    </row>
    <row r="36" spans="1:18" s="122" customFormat="1" ht="37.5" customHeight="1">
      <c r="A36" s="82" t="s">
        <v>56</v>
      </c>
      <c r="B36" s="47" t="s">
        <v>57</v>
      </c>
      <c r="C36" s="82" t="s">
        <v>23</v>
      </c>
      <c r="D36" s="172">
        <f>54274.74465</f>
        <v>54274.744650000001</v>
      </c>
      <c r="E36" s="157">
        <f>H36+I36+J36+K36+L36+M36+N36+O36+P36+Q36+R36</f>
        <v>36867.400500000003</v>
      </c>
      <c r="F36" s="167">
        <f t="shared" si="0"/>
        <v>-32.072641266677977</v>
      </c>
      <c r="G36" s="167"/>
      <c r="H36" s="1150">
        <v>1492.2090000000001</v>
      </c>
      <c r="I36" s="217">
        <v>285</v>
      </c>
      <c r="J36" s="216">
        <v>988.46</v>
      </c>
      <c r="K36" s="219">
        <f>зкф!G36</f>
        <v>487</v>
      </c>
      <c r="L36" s="219">
        <f>кикс!H36</f>
        <v>33057.4</v>
      </c>
      <c r="M36" s="219">
        <f>караганда!G30</f>
        <v>179.2175</v>
      </c>
      <c r="N36" s="219"/>
      <c r="O36" s="219">
        <f>БАК!F40</f>
        <v>346.214</v>
      </c>
      <c r="P36" s="216">
        <f>алматы!E34</f>
        <v>31.9</v>
      </c>
      <c r="Q36" s="214"/>
      <c r="R36" s="219"/>
    </row>
    <row r="37" spans="1:18" s="122" customFormat="1" ht="37.5" customHeight="1">
      <c r="A37" s="234" t="s">
        <v>58</v>
      </c>
      <c r="B37" s="235" t="s">
        <v>59</v>
      </c>
      <c r="C37" s="234" t="s">
        <v>23</v>
      </c>
      <c r="D37" s="237">
        <f>633701.10382408</f>
        <v>633701.10382407997</v>
      </c>
      <c r="E37" s="206">
        <f>SUM(E38:E42)</f>
        <v>366229.50638000004</v>
      </c>
      <c r="F37" s="239">
        <f t="shared" si="0"/>
        <v>-42.207847805537668</v>
      </c>
      <c r="G37" s="239" t="s">
        <v>208</v>
      </c>
      <c r="H37" s="1149">
        <f>SUM(H38:H41)</f>
        <v>12512.168</v>
      </c>
      <c r="I37" s="240">
        <f>SUM(I38:I42)</f>
        <v>711.23699999999997</v>
      </c>
      <c r="J37" s="240">
        <f>SUM(J38:J42)</f>
        <v>411.91</v>
      </c>
      <c r="K37" s="240">
        <f t="shared" ref="K37:Q37" si="9">SUM(K38:K42)</f>
        <v>11438</v>
      </c>
      <c r="L37" s="240">
        <f t="shared" si="9"/>
        <v>323761.8</v>
      </c>
      <c r="M37" s="240">
        <f t="shared" si="9"/>
        <v>11368.58438</v>
      </c>
      <c r="N37" s="240">
        <f t="shared" si="9"/>
        <v>4307.8459999999995</v>
      </c>
      <c r="O37" s="240">
        <f t="shared" si="9"/>
        <v>21.95</v>
      </c>
      <c r="P37" s="240">
        <f t="shared" si="9"/>
        <v>509.55000000000007</v>
      </c>
      <c r="Q37" s="240">
        <f t="shared" si="9"/>
        <v>408.87</v>
      </c>
      <c r="R37" s="232">
        <f>SUM(R38:R41)</f>
        <v>777.59100000000001</v>
      </c>
    </row>
    <row r="38" spans="1:18" s="122" customFormat="1" ht="37.5" customHeight="1">
      <c r="A38" s="82" t="s">
        <v>60</v>
      </c>
      <c r="B38" s="47" t="s">
        <v>61</v>
      </c>
      <c r="C38" s="82" t="s">
        <v>23</v>
      </c>
      <c r="D38" s="172">
        <f>6585.012</f>
        <v>6585.0119999999997</v>
      </c>
      <c r="E38" s="157">
        <f>H38+I38+J38+K38+L38+M38+N38+O38+P38+Q38+R38</f>
        <v>3338.0909999999999</v>
      </c>
      <c r="F38" s="167">
        <f t="shared" si="0"/>
        <v>-49.307746136225717</v>
      </c>
      <c r="G38" s="167" t="s">
        <v>208</v>
      </c>
      <c r="H38" s="1150"/>
      <c r="I38" s="217"/>
      <c r="J38" s="216"/>
      <c r="K38" s="219"/>
      <c r="L38" s="219">
        <f>кикс!H58</f>
        <v>2560.5</v>
      </c>
      <c r="M38" s="219"/>
      <c r="N38" s="223"/>
      <c r="O38" s="219"/>
      <c r="P38" s="211"/>
      <c r="Q38" s="219"/>
      <c r="R38" s="208">
        <f>юкф!E36</f>
        <v>777.59100000000001</v>
      </c>
    </row>
    <row r="39" spans="1:18" s="122" customFormat="1" ht="37.5" customHeight="1">
      <c r="A39" s="82" t="s">
        <v>62</v>
      </c>
      <c r="B39" s="47" t="s">
        <v>63</v>
      </c>
      <c r="C39" s="82"/>
      <c r="D39" s="172">
        <f>190281.35595</f>
        <v>190281.35595</v>
      </c>
      <c r="E39" s="157">
        <f>H39+I39+J39+K39+L39+M39+N39+O39+P39+Q39+R39</f>
        <v>98683.811000000002</v>
      </c>
      <c r="F39" s="167">
        <f t="shared" si="0"/>
        <v>-48.137950506338079</v>
      </c>
      <c r="G39" s="167" t="s">
        <v>208</v>
      </c>
      <c r="H39" s="1150"/>
      <c r="I39" s="217"/>
      <c r="J39" s="216"/>
      <c r="K39" s="219"/>
      <c r="L39" s="218">
        <f>кикс!H61</f>
        <v>93835.8</v>
      </c>
      <c r="M39" s="219">
        <f>караганда!G33</f>
        <v>4848.0110000000004</v>
      </c>
      <c r="N39" s="224"/>
      <c r="O39" s="219"/>
      <c r="P39" s="211"/>
      <c r="Q39" s="219"/>
      <c r="R39" s="219"/>
    </row>
    <row r="40" spans="1:18" s="122" customFormat="1" ht="37.5" customHeight="1">
      <c r="A40" s="82" t="s">
        <v>64</v>
      </c>
      <c r="B40" s="47" t="s">
        <v>65</v>
      </c>
      <c r="C40" s="82"/>
      <c r="D40" s="172">
        <f>33382.5129015</f>
        <v>33382.512901499998</v>
      </c>
      <c r="E40" s="157">
        <f>H40+I40+J40+K40+L40+M40+N40+O40+P40+Q40+R40</f>
        <v>20567.743000000002</v>
      </c>
      <c r="F40" s="167">
        <f t="shared" si="0"/>
        <v>-38.387673029025272</v>
      </c>
      <c r="G40" s="167" t="s">
        <v>208</v>
      </c>
      <c r="H40" s="1150">
        <v>3915.346</v>
      </c>
      <c r="I40" s="217"/>
      <c r="J40" s="216"/>
      <c r="K40" s="219">
        <f>зкф!G40</f>
        <v>6172</v>
      </c>
      <c r="L40" s="218">
        <f>кикс!H65</f>
        <v>9301.9</v>
      </c>
      <c r="M40" s="219"/>
      <c r="N40" s="208">
        <f>'[40]5 месяцев'!$F$66</f>
        <v>302.827</v>
      </c>
      <c r="O40" s="208">
        <f>БАК!F61</f>
        <v>15.15</v>
      </c>
      <c r="P40" s="216">
        <f>алматы!E38</f>
        <v>486.45000000000005</v>
      </c>
      <c r="Q40" s="218">
        <f>вкф!E38</f>
        <v>374.07</v>
      </c>
      <c r="R40" s="219"/>
    </row>
    <row r="41" spans="1:18" s="122" customFormat="1" ht="37.5" customHeight="1">
      <c r="A41" s="82" t="s">
        <v>66</v>
      </c>
      <c r="B41" s="47" t="s">
        <v>67</v>
      </c>
      <c r="C41" s="82" t="s">
        <v>23</v>
      </c>
      <c r="D41" s="172">
        <f>251058.26797258</f>
        <v>251058.26797258001</v>
      </c>
      <c r="E41" s="157">
        <f>H41+I41+J41+K41+L41+M41+N41+O41+P41+Q41+R41</f>
        <v>130947.34668</v>
      </c>
      <c r="F41" s="167">
        <f t="shared" si="0"/>
        <v>-47.841850524396293</v>
      </c>
      <c r="G41" s="167" t="s">
        <v>208</v>
      </c>
      <c r="H41" s="1152">
        <v>8596.8220000000001</v>
      </c>
      <c r="I41" s="217">
        <v>711.23699999999997</v>
      </c>
      <c r="J41" s="217">
        <v>110.31</v>
      </c>
      <c r="K41" s="219">
        <f>зкф!G41</f>
        <v>5266</v>
      </c>
      <c r="L41" s="218">
        <f>кикс!H66</f>
        <v>105746.7</v>
      </c>
      <c r="M41" s="219">
        <f>караганда!G35</f>
        <v>6481.3586800000003</v>
      </c>
      <c r="N41" s="208">
        <f>'[40]5 месяцев'!$F$47+'[40]5 месяцев'!$F$67+'[40]5 месяцев'!$F$70+'[40]5 месяцев'!$F$71+'[40]5 месяцев'!$F$72</f>
        <v>4005.0189999999998</v>
      </c>
      <c r="O41" s="208">
        <f>БАК!F62</f>
        <v>6.8</v>
      </c>
      <c r="P41" s="216">
        <f>алматы!E39</f>
        <v>23.1</v>
      </c>
      <c r="Q41" s="219"/>
      <c r="R41" s="219"/>
    </row>
    <row r="42" spans="1:18" s="122" customFormat="1" ht="37.5" customHeight="1">
      <c r="A42" s="82" t="s">
        <v>68</v>
      </c>
      <c r="B42" s="47" t="s">
        <v>69</v>
      </c>
      <c r="C42" s="82"/>
      <c r="D42" s="172">
        <f>152393.955</f>
        <v>152393.95499999999</v>
      </c>
      <c r="E42" s="157">
        <f>H42+I42+J42+K42+L42+M42+N42+O42+P42+Q42+R42</f>
        <v>112692.51470000001</v>
      </c>
      <c r="F42" s="167">
        <f t="shared" si="0"/>
        <v>-26.051847200894528</v>
      </c>
      <c r="G42" s="167" t="s">
        <v>208</v>
      </c>
      <c r="H42" s="1150"/>
      <c r="I42" s="225"/>
      <c r="J42" s="216">
        <v>301.60000000000002</v>
      </c>
      <c r="K42" s="219"/>
      <c r="L42" s="218">
        <f>кикс!H68</f>
        <v>112316.90000000001</v>
      </c>
      <c r="M42" s="219">
        <f>караганда!G42</f>
        <v>39.214700000000001</v>
      </c>
      <c r="N42" s="219"/>
      <c r="O42" s="219"/>
      <c r="P42" s="211"/>
      <c r="Q42" s="218">
        <f>вкф!E40</f>
        <v>34.799999999999997</v>
      </c>
      <c r="R42" s="219"/>
    </row>
    <row r="43" spans="1:18" s="171" customFormat="1" ht="37.5" hidden="1" customHeight="1">
      <c r="A43" s="1147"/>
      <c r="B43" s="77"/>
      <c r="C43" s="1147"/>
      <c r="D43" s="172">
        <v>993721.89891531062</v>
      </c>
      <c r="E43" s="106"/>
      <c r="F43" s="167">
        <f t="shared" si="0"/>
        <v>-100</v>
      </c>
      <c r="G43" s="167" t="s">
        <v>208</v>
      </c>
      <c r="H43" s="1153"/>
      <c r="I43" s="222"/>
      <c r="J43" s="208">
        <v>0</v>
      </c>
      <c r="K43" s="221"/>
      <c r="L43" s="221"/>
      <c r="M43" s="221"/>
      <c r="N43" s="221"/>
      <c r="O43" s="221"/>
      <c r="P43" s="221"/>
      <c r="Q43" s="221"/>
      <c r="R43" s="221"/>
    </row>
    <row r="44" spans="1:18" s="171" customFormat="1" ht="37.5" customHeight="1">
      <c r="A44" s="234" t="s">
        <v>70</v>
      </c>
      <c r="B44" s="235" t="s">
        <v>71</v>
      </c>
      <c r="C44" s="236" t="s">
        <v>23</v>
      </c>
      <c r="D44" s="237">
        <f>1515788.58791567</f>
        <v>1515788.5879156699</v>
      </c>
      <c r="E44" s="206">
        <f>E45+E65</f>
        <v>639953.87233999989</v>
      </c>
      <c r="F44" s="239">
        <f t="shared" si="0"/>
        <v>-57.780796250749752</v>
      </c>
      <c r="G44" s="239" t="s">
        <v>208</v>
      </c>
      <c r="H44" s="1149">
        <f t="shared" ref="H44:R44" si="10">H45+H65</f>
        <v>84961.95</v>
      </c>
      <c r="I44" s="240">
        <f t="shared" si="10"/>
        <v>45509.544999999998</v>
      </c>
      <c r="J44" s="240">
        <f t="shared" si="10"/>
        <v>18904.53</v>
      </c>
      <c r="K44" s="240">
        <f t="shared" si="10"/>
        <v>42576</v>
      </c>
      <c r="L44" s="240">
        <f t="shared" si="10"/>
        <v>304805.19999999995</v>
      </c>
      <c r="M44" s="240">
        <f t="shared" si="10"/>
        <v>21459.709290000006</v>
      </c>
      <c r="N44" s="240">
        <f t="shared" si="10"/>
        <v>5263.1749999999993</v>
      </c>
      <c r="O44" s="240">
        <f t="shared" si="10"/>
        <v>24317.88005</v>
      </c>
      <c r="P44" s="240">
        <f t="shared" si="10"/>
        <v>54358.418999999994</v>
      </c>
      <c r="Q44" s="240">
        <f t="shared" si="10"/>
        <v>7462.7489999999998</v>
      </c>
      <c r="R44" s="240">
        <f t="shared" si="10"/>
        <v>32574.935000000001</v>
      </c>
    </row>
    <row r="45" spans="1:18" s="122" customFormat="1" ht="37.5" customHeight="1">
      <c r="A45" s="234" t="s">
        <v>72</v>
      </c>
      <c r="B45" s="235" t="s">
        <v>73</v>
      </c>
      <c r="C45" s="234" t="s">
        <v>23</v>
      </c>
      <c r="D45" s="205">
        <f>993721.898915671</f>
        <v>993721.89891567104</v>
      </c>
      <c r="E45" s="204">
        <f>SUM(E46:E59)</f>
        <v>609714.74833999993</v>
      </c>
      <c r="F45" s="239">
        <f t="shared" si="0"/>
        <v>-38.643321737670455</v>
      </c>
      <c r="G45" s="239"/>
      <c r="H45" s="1151">
        <f t="shared" ref="H45:R45" si="11">SUM(H46:H59)</f>
        <v>58858.95</v>
      </c>
      <c r="I45" s="231">
        <f>SUM(I46:I59)</f>
        <v>41373.421000000002</v>
      </c>
      <c r="J45" s="231">
        <f t="shared" si="11"/>
        <v>18904.53</v>
      </c>
      <c r="K45" s="231">
        <f t="shared" si="11"/>
        <v>42576</v>
      </c>
      <c r="L45" s="231">
        <f t="shared" si="11"/>
        <v>304805.19999999995</v>
      </c>
      <c r="M45" s="231">
        <f t="shared" si="11"/>
        <v>21459.709290000006</v>
      </c>
      <c r="N45" s="231">
        <f t="shared" si="11"/>
        <v>5263.1749999999993</v>
      </c>
      <c r="O45" s="231">
        <f t="shared" si="11"/>
        <v>24317.88005</v>
      </c>
      <c r="P45" s="231">
        <f>SUM(P46:P59)</f>
        <v>54358.418999999994</v>
      </c>
      <c r="Q45" s="231">
        <f t="shared" si="11"/>
        <v>7462.7489999999998</v>
      </c>
      <c r="R45" s="231">
        <f t="shared" si="11"/>
        <v>32574.935000000001</v>
      </c>
    </row>
    <row r="46" spans="1:18" s="122" customFormat="1" ht="37.5" customHeight="1">
      <c r="A46" s="82" t="s">
        <v>74</v>
      </c>
      <c r="B46" s="47" t="s">
        <v>25</v>
      </c>
      <c r="C46" s="82" t="s">
        <v>23</v>
      </c>
      <c r="D46" s="172">
        <f>19050.2859999753</f>
        <v>19050.285999975298</v>
      </c>
      <c r="E46" s="157">
        <f t="shared" ref="E46:E58" si="12">H46+I46+J46+K46+L46+M46+N46+O46+P46+Q46+R46</f>
        <v>17511.994999999999</v>
      </c>
      <c r="F46" s="212">
        <f t="shared" si="0"/>
        <v>-8.0748971431572869</v>
      </c>
      <c r="G46" s="212" t="s">
        <v>208</v>
      </c>
      <c r="H46" s="1150">
        <v>4152.5439999999999</v>
      </c>
      <c r="I46" s="217">
        <v>826.80799999999999</v>
      </c>
      <c r="J46" s="216">
        <v>541.70000000000005</v>
      </c>
      <c r="K46" s="228">
        <f>зкф!G54</f>
        <v>944</v>
      </c>
      <c r="L46" s="219">
        <f>кикс!H72</f>
        <v>7403.9</v>
      </c>
      <c r="M46" s="208">
        <f>караганда!G45</f>
        <v>51</v>
      </c>
      <c r="N46" s="208"/>
      <c r="O46" s="208">
        <f>БАК!F67</f>
        <v>3592.0429999999997</v>
      </c>
      <c r="P46" s="208"/>
      <c r="Q46" s="218"/>
      <c r="R46" s="219"/>
    </row>
    <row r="47" spans="1:18" s="122" customFormat="1" ht="37.5" customHeight="1">
      <c r="A47" s="82" t="s">
        <v>75</v>
      </c>
      <c r="B47" s="47" t="s">
        <v>76</v>
      </c>
      <c r="C47" s="82" t="s">
        <v>23</v>
      </c>
      <c r="D47" s="172">
        <f>529067.54511158</f>
        <v>529067.54511158005</v>
      </c>
      <c r="E47" s="157">
        <f t="shared" si="12"/>
        <v>312968.18299999996</v>
      </c>
      <c r="F47" s="212">
        <f t="shared" si="0"/>
        <v>-40.845325726038418</v>
      </c>
      <c r="G47" s="212"/>
      <c r="H47" s="1150">
        <v>28948.491999999998</v>
      </c>
      <c r="I47" s="217">
        <v>19166.55</v>
      </c>
      <c r="J47" s="216">
        <v>5532.46</v>
      </c>
      <c r="K47" s="228">
        <f>зкф!G55</f>
        <v>21064</v>
      </c>
      <c r="L47" s="218">
        <f>кикс!H75</f>
        <v>184642.5</v>
      </c>
      <c r="M47" s="208">
        <f>караганда!G46</f>
        <v>15717.352999999999</v>
      </c>
      <c r="N47" s="208">
        <f>'[40]5 месяцев'!$F$79</f>
        <v>2229.8609999999999</v>
      </c>
      <c r="O47" s="208">
        <f>БАК!F68</f>
        <v>3535.0219999999999</v>
      </c>
      <c r="P47" s="226">
        <f>алматы!E45</f>
        <v>32131.945</v>
      </c>
      <c r="Q47" s="218"/>
      <c r="R47" s="219"/>
    </row>
    <row r="48" spans="1:18" s="122" customFormat="1" ht="37.5" customHeight="1">
      <c r="A48" s="82" t="s">
        <v>77</v>
      </c>
      <c r="B48" s="47" t="s">
        <v>39</v>
      </c>
      <c r="C48" s="82" t="s">
        <v>23</v>
      </c>
      <c r="D48" s="172">
        <f>53179.3656124394</f>
        <v>53179.365612439397</v>
      </c>
      <c r="E48" s="157">
        <f t="shared" si="12"/>
        <v>27152.433000000001</v>
      </c>
      <c r="F48" s="212">
        <f t="shared" si="0"/>
        <v>-48.941788441250857</v>
      </c>
      <c r="G48" s="212"/>
      <c r="H48" s="1150">
        <v>1689.175</v>
      </c>
      <c r="I48" s="217">
        <v>1245.25</v>
      </c>
      <c r="J48" s="216">
        <v>116.63</v>
      </c>
      <c r="K48" s="228">
        <f>зкф!G56</f>
        <v>1841</v>
      </c>
      <c r="L48" s="218">
        <f>кикс!H76</f>
        <v>17623.900000000001</v>
      </c>
      <c r="M48" s="208">
        <f>караганда!G47</f>
        <v>1374.5740000000001</v>
      </c>
      <c r="N48" s="208">
        <f>'[40]5 месяцев'!$F$80</f>
        <v>198.47499999999999</v>
      </c>
      <c r="O48" s="208">
        <f>БАК!F69</f>
        <v>310.47500000000002</v>
      </c>
      <c r="P48" s="227">
        <f>алматы!E46</f>
        <v>2752.9540000000002</v>
      </c>
      <c r="Q48" s="218"/>
      <c r="R48" s="219"/>
    </row>
    <row r="49" spans="1:18" s="122" customFormat="1" ht="37.5" customHeight="1">
      <c r="A49" s="82" t="s">
        <v>78</v>
      </c>
      <c r="B49" s="47" t="s">
        <v>41</v>
      </c>
      <c r="C49" s="82" t="s">
        <v>23</v>
      </c>
      <c r="D49" s="172">
        <f>451.9743375</f>
        <v>451.97433749999999</v>
      </c>
      <c r="E49" s="157">
        <f t="shared" si="12"/>
        <v>4419.8009999999995</v>
      </c>
      <c r="F49" s="212">
        <f t="shared" si="0"/>
        <v>877.88759964718133</v>
      </c>
      <c r="G49" s="212"/>
      <c r="H49" s="1150">
        <v>409.22699999999998</v>
      </c>
      <c r="I49" s="217">
        <v>295.19</v>
      </c>
      <c r="J49" s="216">
        <v>70.099999999999994</v>
      </c>
      <c r="K49" s="228">
        <f>зкф!G57</f>
        <v>254</v>
      </c>
      <c r="L49" s="218">
        <f>кикс!H79</f>
        <v>2731.7</v>
      </c>
      <c r="M49" s="208">
        <f>караганда!G48</f>
        <v>149.495</v>
      </c>
      <c r="N49" s="208">
        <f>'[40]5 месяцев'!$F$81</f>
        <v>21.885000000000002</v>
      </c>
      <c r="O49" s="208">
        <f>БАК!F70</f>
        <v>45.097000000000001</v>
      </c>
      <c r="P49" s="227">
        <f>алматы!E47</f>
        <v>443.10699999999997</v>
      </c>
      <c r="Q49" s="218"/>
      <c r="R49" s="219"/>
    </row>
    <row r="50" spans="1:18" s="122" customFormat="1" ht="37.5" customHeight="1">
      <c r="A50" s="82" t="s">
        <v>79</v>
      </c>
      <c r="B50" s="47" t="s">
        <v>80</v>
      </c>
      <c r="C50" s="82" t="s">
        <v>23</v>
      </c>
      <c r="D50" s="172">
        <f>13446.4069215</f>
        <v>13446.4069215</v>
      </c>
      <c r="E50" s="157">
        <f t="shared" si="12"/>
        <v>6043.3622899999991</v>
      </c>
      <c r="F50" s="212">
        <f t="shared" si="0"/>
        <v>-55.055931853906451</v>
      </c>
      <c r="G50" s="212" t="s">
        <v>208</v>
      </c>
      <c r="H50" s="1150">
        <v>776.54899999999998</v>
      </c>
      <c r="I50" s="217">
        <v>69.25</v>
      </c>
      <c r="J50" s="216">
        <v>788.56</v>
      </c>
      <c r="K50" s="228">
        <f>зкф!G58</f>
        <v>553</v>
      </c>
      <c r="L50" s="218">
        <f>кикс!H80</f>
        <v>2710.7</v>
      </c>
      <c r="M50" s="208">
        <f>караганда!G49</f>
        <v>13.13429</v>
      </c>
      <c r="N50" s="208"/>
      <c r="O50" s="208">
        <f>БАК!F71</f>
        <v>556.02700000000004</v>
      </c>
      <c r="P50" s="227">
        <f>алматы!E48</f>
        <v>486.72</v>
      </c>
      <c r="Q50" s="218"/>
      <c r="R50" s="208">
        <f>юкф!E48</f>
        <v>89.421999999999997</v>
      </c>
    </row>
    <row r="51" spans="1:18" s="122" customFormat="1" ht="37.5" customHeight="1">
      <c r="A51" s="82" t="s">
        <v>81</v>
      </c>
      <c r="B51" s="47" t="s">
        <v>82</v>
      </c>
      <c r="C51" s="82" t="s">
        <v>23</v>
      </c>
      <c r="D51" s="172">
        <f>71906.774</f>
        <v>71906.774000000005</v>
      </c>
      <c r="E51" s="157">
        <f t="shared" si="12"/>
        <v>37308.387000000002</v>
      </c>
      <c r="F51" s="212">
        <f t="shared" si="0"/>
        <v>-48.115615644222899</v>
      </c>
      <c r="G51" s="212" t="s">
        <v>208</v>
      </c>
      <c r="H51" s="1150">
        <v>1374.85</v>
      </c>
      <c r="I51" s="217">
        <v>1933.98</v>
      </c>
      <c r="J51" s="216">
        <v>611.67999999999995</v>
      </c>
      <c r="K51" s="228">
        <f>зкф!G59</f>
        <v>1569</v>
      </c>
      <c r="L51" s="218">
        <f>кикс!H81</f>
        <v>29721.200000000001</v>
      </c>
      <c r="M51" s="208">
        <f>караганда!G50</f>
        <v>1229.6769999999999</v>
      </c>
      <c r="N51" s="208"/>
      <c r="O51" s="208">
        <f>БАК!F72</f>
        <v>868</v>
      </c>
      <c r="P51" s="216"/>
      <c r="Q51" s="218"/>
      <c r="R51" s="219"/>
    </row>
    <row r="52" spans="1:18" s="122" customFormat="1" ht="37.5" customHeight="1">
      <c r="A52" s="82" t="s">
        <v>83</v>
      </c>
      <c r="B52" s="47" t="s">
        <v>84</v>
      </c>
      <c r="C52" s="82" t="s">
        <v>23</v>
      </c>
      <c r="D52" s="172">
        <f>9586.143</f>
        <v>9586.143</v>
      </c>
      <c r="E52" s="157">
        <f t="shared" si="12"/>
        <v>6976.1739999999991</v>
      </c>
      <c r="F52" s="212">
        <f t="shared" si="0"/>
        <v>-27.226476800940702</v>
      </c>
      <c r="G52" s="212" t="s">
        <v>208</v>
      </c>
      <c r="H52" s="1150"/>
      <c r="I52" s="217"/>
      <c r="J52" s="216">
        <v>337.9</v>
      </c>
      <c r="K52" s="228">
        <f>зкф!G60</f>
        <v>265</v>
      </c>
      <c r="L52" s="219">
        <f>кикс!H82</f>
        <v>4991.3999999999996</v>
      </c>
      <c r="M52" s="208">
        <f>караганда!G51</f>
        <v>364.83</v>
      </c>
      <c r="N52" s="208"/>
      <c r="O52" s="208">
        <f>БАК!F73</f>
        <v>1017.0440000000001</v>
      </c>
      <c r="P52" s="216"/>
      <c r="Q52" s="218"/>
      <c r="R52" s="219"/>
    </row>
    <row r="53" spans="1:18" s="122" customFormat="1" ht="37.5" customHeight="1">
      <c r="A53" s="82" t="s">
        <v>85</v>
      </c>
      <c r="B53" s="47" t="s">
        <v>86</v>
      </c>
      <c r="C53" s="82" t="s">
        <v>23</v>
      </c>
      <c r="D53" s="172">
        <f>9256.67504914418</f>
        <v>9256.6750491441799</v>
      </c>
      <c r="E53" s="157">
        <f t="shared" si="12"/>
        <v>4782.4493000000002</v>
      </c>
      <c r="F53" s="212">
        <f t="shared" si="0"/>
        <v>-48.335128168486818</v>
      </c>
      <c r="G53" s="212"/>
      <c r="H53" s="1150">
        <v>613.54100000000005</v>
      </c>
      <c r="I53" s="217"/>
      <c r="J53" s="216">
        <v>189.77</v>
      </c>
      <c r="K53" s="228"/>
      <c r="L53" s="218">
        <f>кикс!H83</f>
        <v>3024.5</v>
      </c>
      <c r="M53" s="208">
        <f>караганда!G52</f>
        <v>253.66730000000001</v>
      </c>
      <c r="N53" s="208"/>
      <c r="O53" s="208">
        <f>БАК!F74</f>
        <v>291.60700000000003</v>
      </c>
      <c r="P53" s="216">
        <f>алматы!E51</f>
        <v>409.36399999999998</v>
      </c>
      <c r="Q53" s="218"/>
      <c r="R53" s="219"/>
    </row>
    <row r="54" spans="1:18" s="122" customFormat="1" ht="37.5" customHeight="1">
      <c r="A54" s="82" t="s">
        <v>87</v>
      </c>
      <c r="B54" s="47" t="s">
        <v>88</v>
      </c>
      <c r="C54" s="82" t="s">
        <v>23</v>
      </c>
      <c r="D54" s="172">
        <f>5406.20914689035</f>
        <v>5406.20914689035</v>
      </c>
      <c r="E54" s="157">
        <f t="shared" si="12"/>
        <v>3727.2819999999997</v>
      </c>
      <c r="F54" s="212">
        <f t="shared" si="0"/>
        <v>-31.055534502509374</v>
      </c>
      <c r="G54" s="212" t="s">
        <v>208</v>
      </c>
      <c r="H54" s="1150">
        <v>948.375</v>
      </c>
      <c r="I54" s="217">
        <v>241.84700000000001</v>
      </c>
      <c r="J54" s="216">
        <v>299.77</v>
      </c>
      <c r="K54" s="228">
        <f>зкф!G62</f>
        <v>366</v>
      </c>
      <c r="L54" s="218">
        <f>кикс!H84</f>
        <v>705.8</v>
      </c>
      <c r="M54" s="208"/>
      <c r="N54" s="208">
        <f>'[40]5 месяцев'!$F$86</f>
        <v>154.85</v>
      </c>
      <c r="O54" s="208">
        <f>БАК!F75</f>
        <v>470.5</v>
      </c>
      <c r="P54" s="216">
        <f>алматы!E52</f>
        <v>540.14</v>
      </c>
      <c r="Q54" s="218"/>
      <c r="R54" s="219"/>
    </row>
    <row r="55" spans="1:18" s="122" customFormat="1" ht="37.5" customHeight="1">
      <c r="A55" s="82" t="s">
        <v>89</v>
      </c>
      <c r="B55" s="47" t="s">
        <v>65</v>
      </c>
      <c r="C55" s="82" t="s">
        <v>23</v>
      </c>
      <c r="D55" s="172">
        <f>41233.3359997416</f>
        <v>41233.335999741597</v>
      </c>
      <c r="E55" s="157">
        <f t="shared" si="12"/>
        <v>24686.703000000001</v>
      </c>
      <c r="F55" s="212">
        <f t="shared" si="0"/>
        <v>-40.129260945185926</v>
      </c>
      <c r="G55" s="212"/>
      <c r="H55" s="1150">
        <v>3586.5949999999998</v>
      </c>
      <c r="I55" s="217">
        <v>581.19100000000003</v>
      </c>
      <c r="J55" s="216">
        <v>1071.4000000000001</v>
      </c>
      <c r="K55" s="228">
        <f>зкф!G63</f>
        <v>6611</v>
      </c>
      <c r="L55" s="218">
        <f>кикс!H85</f>
        <v>4144.8</v>
      </c>
      <c r="M55" s="208">
        <f>караганда!G54</f>
        <v>730.07500000000005</v>
      </c>
      <c r="N55" s="208"/>
      <c r="O55" s="208">
        <f>БАК!F76</f>
        <v>4732.1880000000001</v>
      </c>
      <c r="P55" s="216">
        <f>алматы!E53</f>
        <v>1704.28</v>
      </c>
      <c r="Q55" s="218">
        <f>вкф!E53</f>
        <v>451.82400000000001</v>
      </c>
      <c r="R55" s="208">
        <f>юкф!E53</f>
        <v>1073.3499999999999</v>
      </c>
    </row>
    <row r="56" spans="1:18" s="122" customFormat="1" ht="37.5" customHeight="1">
      <c r="A56" s="82" t="s">
        <v>90</v>
      </c>
      <c r="B56" s="47" t="s">
        <v>91</v>
      </c>
      <c r="C56" s="82" t="s">
        <v>23</v>
      </c>
      <c r="D56" s="172">
        <f>14729.9019053934</f>
        <v>14729.901905393401</v>
      </c>
      <c r="E56" s="157">
        <f t="shared" si="12"/>
        <v>9994.1468999999997</v>
      </c>
      <c r="F56" s="212">
        <f t="shared" si="0"/>
        <v>-32.150621476028903</v>
      </c>
      <c r="G56" s="212"/>
      <c r="H56" s="1150">
        <v>1225.528</v>
      </c>
      <c r="I56" s="217">
        <v>200.24100000000001</v>
      </c>
      <c r="J56" s="216">
        <v>442.02</v>
      </c>
      <c r="K56" s="228">
        <f>зкф!G64</f>
        <v>584</v>
      </c>
      <c r="L56" s="219">
        <f>кикс!H89</f>
        <v>3585.1</v>
      </c>
      <c r="M56" s="208">
        <f>караганда!G55</f>
        <v>259.19290000000001</v>
      </c>
      <c r="N56" s="208">
        <f>'[40]5 месяцев'!$F$91</f>
        <v>121.756</v>
      </c>
      <c r="O56" s="208">
        <f>БАК!F79</f>
        <v>1099.9780000000001</v>
      </c>
      <c r="P56" s="216">
        <f>алматы!E54</f>
        <v>2209.422</v>
      </c>
      <c r="Q56" s="218"/>
      <c r="R56" s="208">
        <f>юкф!E54</f>
        <v>266.90899999999999</v>
      </c>
    </row>
    <row r="57" spans="1:18" s="122" customFormat="1" ht="37.5" customHeight="1">
      <c r="A57" s="82" t="s">
        <v>92</v>
      </c>
      <c r="B57" s="47" t="s">
        <v>93</v>
      </c>
      <c r="C57" s="82" t="s">
        <v>23</v>
      </c>
      <c r="D57" s="172">
        <f>12595.394091</f>
        <v>12595.394091</v>
      </c>
      <c r="E57" s="157">
        <f t="shared" si="12"/>
        <v>7697.0019999999986</v>
      </c>
      <c r="F57" s="212">
        <f t="shared" si="0"/>
        <v>-38.890344006783664</v>
      </c>
      <c r="G57" s="212" t="s">
        <v>208</v>
      </c>
      <c r="H57" s="1150">
        <v>3100.9029999999998</v>
      </c>
      <c r="I57" s="217">
        <v>44.48</v>
      </c>
      <c r="J57" s="216">
        <v>118.33</v>
      </c>
      <c r="K57" s="228">
        <f>зкф!G65</f>
        <v>532</v>
      </c>
      <c r="L57" s="219">
        <f>кикс!H91</f>
        <v>2302.1999999999998</v>
      </c>
      <c r="M57" s="208">
        <f>караганда!G56</f>
        <v>195.547</v>
      </c>
      <c r="N57" s="208"/>
      <c r="O57" s="208">
        <f>БАК!F80</f>
        <v>312.74099999999999</v>
      </c>
      <c r="P57" s="216">
        <f>алматы!E55</f>
        <v>670.44100000000003</v>
      </c>
      <c r="Q57" s="218">
        <f>вкф!E55</f>
        <v>104.12</v>
      </c>
      <c r="R57" s="208">
        <f>юкф!E55</f>
        <v>316.24</v>
      </c>
    </row>
    <row r="58" spans="1:18" s="122" customFormat="1" ht="37.5" customHeight="1">
      <c r="A58" s="82" t="s">
        <v>94</v>
      </c>
      <c r="B58" s="47" t="s">
        <v>63</v>
      </c>
      <c r="C58" s="82" t="s">
        <v>23</v>
      </c>
      <c r="D58" s="172">
        <f>127439.726167734</f>
        <v>127439.726167734</v>
      </c>
      <c r="E58" s="157">
        <f t="shared" si="12"/>
        <v>85260.315000000002</v>
      </c>
      <c r="F58" s="212">
        <f t="shared" si="0"/>
        <v>-33.097537507431682</v>
      </c>
      <c r="G58" s="212" t="s">
        <v>208</v>
      </c>
      <c r="H58" s="1150">
        <v>7701.8860000000004</v>
      </c>
      <c r="I58" s="217">
        <v>15198.109</v>
      </c>
      <c r="J58" s="216">
        <v>6707.43</v>
      </c>
      <c r="K58" s="229">
        <f>зкф!G66</f>
        <v>3286</v>
      </c>
      <c r="L58" s="218">
        <f>кикс!H94</f>
        <v>5958.6</v>
      </c>
      <c r="M58" s="208">
        <f>караганда!G57</f>
        <v>78.162999999999997</v>
      </c>
      <c r="N58" s="208">
        <f>'[40]5 месяцев'!$F$96</f>
        <v>634.80099999999993</v>
      </c>
      <c r="O58" s="208">
        <f>БАК!F83</f>
        <v>5613.0470000000005</v>
      </c>
      <c r="P58" s="216">
        <f>алматы!E56</f>
        <v>4917.2309999999998</v>
      </c>
      <c r="Q58" s="218">
        <f>вкф!E56</f>
        <v>6906.8049999999994</v>
      </c>
      <c r="R58" s="208">
        <f>юкф!E56</f>
        <v>28258.243000000002</v>
      </c>
    </row>
    <row r="59" spans="1:18" s="171" customFormat="1" ht="37.5" customHeight="1">
      <c r="A59" s="234" t="s">
        <v>95</v>
      </c>
      <c r="B59" s="235" t="s">
        <v>96</v>
      </c>
      <c r="C59" s="234" t="s">
        <v>23</v>
      </c>
      <c r="D59" s="205">
        <f>86372.161572773</f>
        <v>86372.161572772995</v>
      </c>
      <c r="E59" s="204">
        <f>SUM(E60:E64)</f>
        <v>61186.514849999992</v>
      </c>
      <c r="F59" s="239">
        <f t="shared" si="0"/>
        <v>-29.159449369057171</v>
      </c>
      <c r="G59" s="239"/>
      <c r="H59" s="1151">
        <f>SUM(H60:H64)</f>
        <v>4331.2849999999999</v>
      </c>
      <c r="I59" s="231">
        <f>SUM(I60:I64)</f>
        <v>1570.5250000000001</v>
      </c>
      <c r="J59" s="231">
        <f>SUM(J60:J64)</f>
        <v>2076.7799999999997</v>
      </c>
      <c r="K59" s="231">
        <f t="shared" ref="K59:R59" si="13">SUM(K60:K64)</f>
        <v>4707</v>
      </c>
      <c r="L59" s="231">
        <f t="shared" si="13"/>
        <v>35258.899999999994</v>
      </c>
      <c r="M59" s="231">
        <f t="shared" si="13"/>
        <v>1043.0008</v>
      </c>
      <c r="N59" s="231">
        <f t="shared" si="13"/>
        <v>1901.5469999999998</v>
      </c>
      <c r="O59" s="231">
        <f t="shared" si="13"/>
        <v>1874.1110500000002</v>
      </c>
      <c r="P59" s="231">
        <f t="shared" si="13"/>
        <v>8092.8150000000005</v>
      </c>
      <c r="Q59" s="231">
        <f t="shared" si="13"/>
        <v>0</v>
      </c>
      <c r="R59" s="231">
        <f t="shared" si="13"/>
        <v>2570.7710000000002</v>
      </c>
    </row>
    <row r="60" spans="1:18" s="122" customFormat="1" ht="37.5" customHeight="1">
      <c r="A60" s="82" t="s">
        <v>97</v>
      </c>
      <c r="B60" s="47" t="s">
        <v>98</v>
      </c>
      <c r="C60" s="82" t="s">
        <v>23</v>
      </c>
      <c r="D60" s="172">
        <f>24330.1905</f>
        <v>24330.190500000001</v>
      </c>
      <c r="E60" s="170">
        <f t="shared" ref="E60:E70" si="14">H60+I60+J60+K60+L60+M60+N60+O60+P60+Q60+R60</f>
        <v>16233.231</v>
      </c>
      <c r="F60" s="167">
        <f t="shared" si="0"/>
        <v>-33.27947432224174</v>
      </c>
      <c r="G60" s="167"/>
      <c r="H60" s="1150">
        <v>1208.577</v>
      </c>
      <c r="I60" s="217"/>
      <c r="J60" s="216">
        <v>94.17</v>
      </c>
      <c r="K60" s="230">
        <f>зкф!G68</f>
        <v>161</v>
      </c>
      <c r="L60" s="219">
        <f>кикс!H106</f>
        <v>12825.4</v>
      </c>
      <c r="M60" s="208">
        <f>караганда!G63</f>
        <v>754.47699999999998</v>
      </c>
      <c r="N60" s="208"/>
      <c r="O60" s="219">
        <f>БАК!F95</f>
        <v>371.83300000000003</v>
      </c>
      <c r="P60" s="216">
        <v>817.774</v>
      </c>
      <c r="Q60" s="219"/>
      <c r="R60" s="219"/>
    </row>
    <row r="61" spans="1:18" s="122" customFormat="1" ht="37.5" customHeight="1">
      <c r="A61" s="82" t="s">
        <v>99</v>
      </c>
      <c r="B61" s="47" t="s">
        <v>100</v>
      </c>
      <c r="C61" s="82" t="s">
        <v>23</v>
      </c>
      <c r="D61" s="172">
        <f>1704.106257</f>
        <v>1704.1062569999999</v>
      </c>
      <c r="E61" s="170">
        <f t="shared" si="14"/>
        <v>942.4348</v>
      </c>
      <c r="F61" s="167">
        <f t="shared" si="0"/>
        <v>-44.696242025475996</v>
      </c>
      <c r="G61" s="167"/>
      <c r="H61" s="1150">
        <v>35.661000000000001</v>
      </c>
      <c r="I61" s="218"/>
      <c r="J61" s="216">
        <v>64</v>
      </c>
      <c r="K61" s="213">
        <f>зкф!G69</f>
        <v>187</v>
      </c>
      <c r="L61" s="214">
        <f>кикс!H107</f>
        <v>622.29999999999995</v>
      </c>
      <c r="M61" s="208">
        <f>караганда!G64</f>
        <v>33.473799999999997</v>
      </c>
      <c r="N61" s="208"/>
      <c r="O61" s="219"/>
      <c r="P61" s="216"/>
      <c r="Q61" s="219"/>
      <c r="R61" s="219"/>
    </row>
    <row r="62" spans="1:18" s="122" customFormat="1" ht="37.5" customHeight="1">
      <c r="A62" s="82" t="s">
        <v>101</v>
      </c>
      <c r="B62" s="47" t="s">
        <v>102</v>
      </c>
      <c r="C62" s="82" t="s">
        <v>23</v>
      </c>
      <c r="D62" s="172">
        <f>260.4</f>
        <v>260.39999999999998</v>
      </c>
      <c r="E62" s="170">
        <f t="shared" si="14"/>
        <v>271.10000000000002</v>
      </c>
      <c r="F62" s="167">
        <f t="shared" si="0"/>
        <v>4.1090629800307283</v>
      </c>
      <c r="G62" s="167"/>
      <c r="H62" s="1150"/>
      <c r="I62" s="217"/>
      <c r="J62" s="216"/>
      <c r="K62" s="213"/>
      <c r="L62" s="219">
        <f>кикс!H108</f>
        <v>271.10000000000002</v>
      </c>
      <c r="M62" s="208"/>
      <c r="N62" s="208"/>
      <c r="O62" s="219"/>
      <c r="P62" s="209"/>
      <c r="Q62" s="219"/>
      <c r="R62" s="219"/>
    </row>
    <row r="63" spans="1:18" s="122" customFormat="1" ht="37.5" customHeight="1">
      <c r="A63" s="82" t="s">
        <v>103</v>
      </c>
      <c r="B63" s="47" t="s">
        <v>104</v>
      </c>
      <c r="C63" s="82" t="s">
        <v>23</v>
      </c>
      <c r="D63" s="172">
        <v>0</v>
      </c>
      <c r="E63" s="170">
        <v>0</v>
      </c>
      <c r="F63" s="167">
        <v>0</v>
      </c>
      <c r="G63" s="167"/>
      <c r="H63" s="1150">
        <v>2007.18</v>
      </c>
      <c r="I63" s="217"/>
      <c r="J63" s="216">
        <v>233.04</v>
      </c>
      <c r="K63" s="213"/>
      <c r="L63" s="219"/>
      <c r="M63" s="208"/>
      <c r="N63" s="211"/>
      <c r="O63" s="219"/>
      <c r="P63" s="209"/>
      <c r="Q63" s="219"/>
      <c r="R63" s="219"/>
    </row>
    <row r="64" spans="1:18" s="173" customFormat="1" ht="37.5" customHeight="1">
      <c r="A64" s="82" t="s">
        <v>105</v>
      </c>
      <c r="B64" s="47" t="s">
        <v>106</v>
      </c>
      <c r="C64" s="94" t="s">
        <v>23</v>
      </c>
      <c r="D64" s="172">
        <f>60077.464815773</f>
        <v>60077.464815772997</v>
      </c>
      <c r="E64" s="170">
        <f t="shared" si="14"/>
        <v>43739.749049999991</v>
      </c>
      <c r="F64" s="167">
        <f t="shared" si="0"/>
        <v>-27.194416102397895</v>
      </c>
      <c r="G64" s="167"/>
      <c r="H64" s="1152">
        <v>1079.867</v>
      </c>
      <c r="I64" s="217">
        <v>1570.5250000000001</v>
      </c>
      <c r="J64" s="217">
        <v>1685.57</v>
      </c>
      <c r="K64" s="219">
        <f>зкф!G72</f>
        <v>4359</v>
      </c>
      <c r="L64" s="214">
        <f>кикс!H110</f>
        <v>21540.1</v>
      </c>
      <c r="M64" s="208">
        <f>караганда!G67</f>
        <v>255.05</v>
      </c>
      <c r="N64" s="208">
        <f>'[40]5 месяцев'!$F$112+'[40]5 месяцев'!$F$122+'[40]5 месяцев'!$F$126+'[40]5 месяцев'!$F$129</f>
        <v>1901.5469999999998</v>
      </c>
      <c r="O64" s="219">
        <f>БАК!F100</f>
        <v>1502.2780500000001</v>
      </c>
      <c r="P64" s="216">
        <v>7275.0410000000002</v>
      </c>
      <c r="Q64" s="219"/>
      <c r="R64" s="219">
        <f>юкф!E62</f>
        <v>2570.7710000000002</v>
      </c>
    </row>
    <row r="65" spans="1:20" s="174" customFormat="1" ht="37.5" customHeight="1">
      <c r="A65" s="234" t="s">
        <v>138</v>
      </c>
      <c r="B65" s="235" t="s">
        <v>107</v>
      </c>
      <c r="C65" s="234"/>
      <c r="D65" s="205">
        <f>522066.689</f>
        <v>522066.68900000001</v>
      </c>
      <c r="E65" s="204">
        <f t="shared" si="14"/>
        <v>30239.124</v>
      </c>
      <c r="F65" s="239">
        <f t="shared" si="0"/>
        <v>-94.207804359645706</v>
      </c>
      <c r="G65" s="239" t="s">
        <v>208</v>
      </c>
      <c r="H65" s="1151">
        <v>26103</v>
      </c>
      <c r="I65" s="242">
        <v>4136.1239999999998</v>
      </c>
      <c r="J65" s="231"/>
      <c r="K65" s="231"/>
      <c r="L65" s="231"/>
      <c r="M65" s="231"/>
      <c r="N65" s="231"/>
      <c r="O65" s="231"/>
      <c r="P65" s="231"/>
      <c r="Q65" s="242"/>
      <c r="R65" s="215"/>
    </row>
    <row r="66" spans="1:20" s="171" customFormat="1" ht="37.5" customHeight="1">
      <c r="A66" s="234" t="s">
        <v>108</v>
      </c>
      <c r="B66" s="235" t="s">
        <v>109</v>
      </c>
      <c r="C66" s="234" t="s">
        <v>23</v>
      </c>
      <c r="D66" s="243">
        <f>12227142.8217275</f>
        <v>12227142.821727499</v>
      </c>
      <c r="E66" s="204">
        <f t="shared" si="14"/>
        <v>6017985.5250199987</v>
      </c>
      <c r="F66" s="239">
        <f t="shared" si="0"/>
        <v>-50.781751609819231</v>
      </c>
      <c r="G66" s="239" t="s">
        <v>208</v>
      </c>
      <c r="H66" s="1151">
        <f t="shared" ref="H66:R66" si="15">H18+H44</f>
        <v>534818.73099999991</v>
      </c>
      <c r="I66" s="231">
        <f t="shared" si="15"/>
        <v>109828.242</v>
      </c>
      <c r="J66" s="215">
        <f t="shared" si="15"/>
        <v>128796.92</v>
      </c>
      <c r="K66" s="215">
        <f t="shared" si="15"/>
        <v>136675</v>
      </c>
      <c r="L66" s="215">
        <f t="shared" si="15"/>
        <v>4180585.2999999989</v>
      </c>
      <c r="M66" s="215">
        <f t="shared" si="15"/>
        <v>232424.40816999998</v>
      </c>
      <c r="N66" s="215">
        <f t="shared" si="15"/>
        <v>33256.042999999991</v>
      </c>
      <c r="O66" s="215">
        <f t="shared" si="15"/>
        <v>122897.84705000001</v>
      </c>
      <c r="P66" s="215">
        <f t="shared" si="15"/>
        <v>207509.90279999998</v>
      </c>
      <c r="Q66" s="215">
        <f t="shared" si="15"/>
        <v>93763.808999999994</v>
      </c>
      <c r="R66" s="215">
        <f t="shared" si="15"/>
        <v>237429.32199999999</v>
      </c>
    </row>
    <row r="67" spans="1:20" s="171" customFormat="1" ht="37.5" customHeight="1">
      <c r="A67" s="234" t="s">
        <v>110</v>
      </c>
      <c r="B67" s="235" t="s">
        <v>111</v>
      </c>
      <c r="C67" s="234" t="s">
        <v>23</v>
      </c>
      <c r="D67" s="205">
        <v>0</v>
      </c>
      <c r="E67" s="204">
        <f t="shared" si="14"/>
        <v>-282402.7329649991</v>
      </c>
      <c r="F67" s="239" t="e">
        <f t="shared" si="0"/>
        <v>#DIV/0!</v>
      </c>
      <c r="G67" s="239"/>
      <c r="H67" s="1151">
        <f>H69-H66</f>
        <v>-356930.73099999991</v>
      </c>
      <c r="I67" s="231">
        <f t="shared" ref="I67:Q67" si="16">I69-I66</f>
        <v>-56872.061999999998</v>
      </c>
      <c r="J67" s="231">
        <f t="shared" si="16"/>
        <v>68159.458999999988</v>
      </c>
      <c r="K67" s="232">
        <f t="shared" si="16"/>
        <v>30708</v>
      </c>
      <c r="L67" s="232">
        <f t="shared" si="16"/>
        <v>382349.30000000075</v>
      </c>
      <c r="M67" s="232">
        <f t="shared" si="16"/>
        <v>-224962.43011499997</v>
      </c>
      <c r="N67" s="232">
        <f t="shared" si="16"/>
        <v>-33256.042999999991</v>
      </c>
      <c r="O67" s="232">
        <f t="shared" si="16"/>
        <v>-21691.506050000011</v>
      </c>
      <c r="P67" s="232">
        <f t="shared" si="16"/>
        <v>23245.976200000005</v>
      </c>
      <c r="Q67" s="232">
        <f t="shared" si="16"/>
        <v>-81953.502999999997</v>
      </c>
      <c r="R67" s="232">
        <f>R69-R66</f>
        <v>-11199.19299999997</v>
      </c>
    </row>
    <row r="68" spans="1:20" s="171" customFormat="1" ht="56.25" customHeight="1">
      <c r="A68" s="234"/>
      <c r="B68" s="235" t="s">
        <v>112</v>
      </c>
      <c r="C68" s="234"/>
      <c r="D68" s="205">
        <f>2976560.29</f>
        <v>2976560.29</v>
      </c>
      <c r="E68" s="204">
        <f t="shared" si="14"/>
        <v>0</v>
      </c>
      <c r="F68" s="239">
        <f t="shared" si="0"/>
        <v>-100</v>
      </c>
      <c r="G68" s="239"/>
      <c r="H68" s="1151"/>
      <c r="I68" s="231"/>
      <c r="J68" s="231"/>
      <c r="K68" s="232"/>
      <c r="L68" s="232"/>
      <c r="M68" s="232"/>
      <c r="N68" s="232"/>
      <c r="O68" s="232"/>
      <c r="P68" s="232"/>
      <c r="Q68" s="232"/>
      <c r="R68" s="232"/>
    </row>
    <row r="69" spans="1:20" s="171" customFormat="1" ht="37.5" customHeight="1">
      <c r="A69" s="234" t="s">
        <v>113</v>
      </c>
      <c r="B69" s="235" t="s">
        <v>114</v>
      </c>
      <c r="C69" s="234" t="s">
        <v>23</v>
      </c>
      <c r="D69" s="243">
        <f>9205115.53</f>
        <v>9205115.5299999993</v>
      </c>
      <c r="E69" s="204">
        <f t="shared" si="14"/>
        <v>5735582.7920549996</v>
      </c>
      <c r="F69" s="239">
        <f t="shared" si="0"/>
        <v>-37.691354623824047</v>
      </c>
      <c r="G69" s="239"/>
      <c r="H69" s="1151">
        <v>177888</v>
      </c>
      <c r="I69" s="231">
        <v>52956.18</v>
      </c>
      <c r="J69" s="231">
        <f>атырау!F66</f>
        <v>196956.37899999999</v>
      </c>
      <c r="K69" s="232">
        <f>зкф!G86</f>
        <v>167383</v>
      </c>
      <c r="L69" s="240">
        <f>кикс!H131</f>
        <v>4562934.5999999996</v>
      </c>
      <c r="M69" s="232">
        <f>караганда!G75</f>
        <v>7461.9780550000005</v>
      </c>
      <c r="N69" s="231">
        <f>'[40]5 месяцев'!$F$134</f>
        <v>0</v>
      </c>
      <c r="O69" s="232">
        <f>БАК!F105</f>
        <v>101206.341</v>
      </c>
      <c r="P69" s="215">
        <v>230755.87899999999</v>
      </c>
      <c r="Q69" s="240">
        <f>вкф!E67</f>
        <v>11810.306</v>
      </c>
      <c r="R69" s="231">
        <f>юкф!E70</f>
        <v>226230.12900000002</v>
      </c>
    </row>
    <row r="70" spans="1:20" s="171" customFormat="1" ht="37.5" customHeight="1">
      <c r="A70" s="234" t="s">
        <v>115</v>
      </c>
      <c r="B70" s="244" t="s">
        <v>116</v>
      </c>
      <c r="C70" s="234" t="s">
        <v>117</v>
      </c>
      <c r="D70" s="205">
        <f>8888471.125</f>
        <v>8888471.125</v>
      </c>
      <c r="E70" s="204">
        <f t="shared" si="14"/>
        <v>3948250.2780600004</v>
      </c>
      <c r="F70" s="239">
        <f t="shared" si="0"/>
        <v>-55.580096705776263</v>
      </c>
      <c r="G70" s="239"/>
      <c r="H70" s="1151">
        <v>680060</v>
      </c>
      <c r="I70" s="231">
        <v>205803</v>
      </c>
      <c r="J70" s="231">
        <f>атырау!F67</f>
        <v>17215.135610000001</v>
      </c>
      <c r="K70" s="232">
        <f>зкф!G87</f>
        <v>70638.313999999998</v>
      </c>
      <c r="L70" s="240">
        <f>кикс!H132</f>
        <v>285150.5</v>
      </c>
      <c r="M70" s="232">
        <f>караганда!G76</f>
        <v>27479.093450000004</v>
      </c>
      <c r="N70" s="215">
        <v>0</v>
      </c>
      <c r="O70" s="232">
        <f>БАК!F106</f>
        <v>420096.674</v>
      </c>
      <c r="P70" s="215">
        <v>1096939.4850000001</v>
      </c>
      <c r="Q70" s="240">
        <f>вкф!E68</f>
        <v>56780.319000000003</v>
      </c>
      <c r="R70" s="215">
        <f>юкф!E71</f>
        <v>1088087.757</v>
      </c>
      <c r="T70" s="248">
        <f>E69/D71</f>
        <v>5538285.9526400482</v>
      </c>
    </row>
    <row r="71" spans="1:20" s="171" customFormat="1" ht="37.5" customHeight="1">
      <c r="A71" s="234"/>
      <c r="B71" s="244" t="s">
        <v>128</v>
      </c>
      <c r="C71" s="234"/>
      <c r="D71" s="205">
        <f>D69/D70</f>
        <v>1.0356241698428197</v>
      </c>
      <c r="E71" s="243">
        <f>E69/E70</f>
        <v>1.4526897709415769</v>
      </c>
      <c r="F71" s="239">
        <f t="shared" si="0"/>
        <v>40.271906860000826</v>
      </c>
      <c r="G71" s="239" t="s">
        <v>208</v>
      </c>
      <c r="H71" s="1151">
        <f t="shared" ref="H71:R71" si="17">H69/H70</f>
        <v>0.26157691968355734</v>
      </c>
      <c r="I71" s="231">
        <f t="shared" si="17"/>
        <v>0.2573149079459483</v>
      </c>
      <c r="J71" s="231">
        <f t="shared" si="17"/>
        <v>11.440884548454624</v>
      </c>
      <c r="K71" s="231">
        <f t="shared" si="17"/>
        <v>2.3695780734517533</v>
      </c>
      <c r="L71" s="231">
        <f t="shared" si="17"/>
        <v>16.001846744087771</v>
      </c>
      <c r="M71" s="231">
        <f t="shared" si="17"/>
        <v>0.27155110006003491</v>
      </c>
      <c r="N71" s="231">
        <v>0</v>
      </c>
      <c r="O71" s="231">
        <f t="shared" si="17"/>
        <v>0.24091202635896136</v>
      </c>
      <c r="P71" s="231">
        <f t="shared" si="17"/>
        <v>0.21036336293428254</v>
      </c>
      <c r="Q71" s="231">
        <f>Q69/Q70</f>
        <v>0.20799999380066886</v>
      </c>
      <c r="R71" s="231">
        <f t="shared" si="17"/>
        <v>0.20791533361587122</v>
      </c>
    </row>
    <row r="72" spans="1:20" s="176" customFormat="1" ht="37.5" customHeight="1">
      <c r="A72" s="1427" t="s">
        <v>118</v>
      </c>
      <c r="B72" s="1428" t="s">
        <v>119</v>
      </c>
      <c r="C72" s="1140" t="s">
        <v>9</v>
      </c>
      <c r="D72" s="205">
        <v>16.48</v>
      </c>
      <c r="E72" s="204">
        <f>(H72+I72+J72+K72+L72+M72+N72+O72+P72+Q72+R72)/11</f>
        <v>17.722043360973249</v>
      </c>
      <c r="F72" s="239">
        <f t="shared" si="0"/>
        <v>7.536670879692025</v>
      </c>
      <c r="G72" s="246"/>
      <c r="H72" s="231"/>
      <c r="I72" s="247">
        <f>жамбыл!W78</f>
        <v>30</v>
      </c>
      <c r="J72" s="247">
        <f>атырау!F69</f>
        <v>35</v>
      </c>
      <c r="K72" s="233">
        <f>зкф!G88</f>
        <v>15.3</v>
      </c>
      <c r="L72" s="233">
        <f>кикс!H139</f>
        <v>25</v>
      </c>
      <c r="M72" s="233"/>
      <c r="N72" s="215">
        <v>0</v>
      </c>
      <c r="O72" s="233">
        <f>БАК!F108</f>
        <v>21.6</v>
      </c>
      <c r="P72" s="231">
        <f>+(P73/(P73+P70))*100</f>
        <v>17.125142649701441</v>
      </c>
      <c r="Q72" s="215">
        <v>20</v>
      </c>
      <c r="R72" s="215">
        <f>юкф!E73</f>
        <v>30.917334321004276</v>
      </c>
    </row>
    <row r="73" spans="1:20" s="176" customFormat="1" ht="37.5" customHeight="1">
      <c r="A73" s="1427"/>
      <c r="B73" s="1429"/>
      <c r="C73" s="1140" t="s">
        <v>117</v>
      </c>
      <c r="D73" s="205">
        <f>1753855.413</f>
        <v>1753855.4129999999</v>
      </c>
      <c r="E73" s="206">
        <f>SUM(H73:R73)</f>
        <v>1150833.8138299016</v>
      </c>
      <c r="F73" s="239">
        <f t="shared" si="0"/>
        <v>-34.382628961336067</v>
      </c>
      <c r="G73" s="246"/>
      <c r="H73" s="231"/>
      <c r="I73" s="247">
        <f>жамбыл!W79</f>
        <v>203993.54199999999</v>
      </c>
      <c r="J73" s="247">
        <f>атырау!F70</f>
        <v>18193.349999999999</v>
      </c>
      <c r="K73" s="233">
        <f>зкф!G89</f>
        <v>13550</v>
      </c>
      <c r="L73" s="233">
        <f>кикс!H140</f>
        <v>94990</v>
      </c>
      <c r="M73" s="233"/>
      <c r="N73" s="232">
        <v>0</v>
      </c>
      <c r="O73" s="233">
        <f>БАК!F109</f>
        <v>90740.881584000017</v>
      </c>
      <c r="P73" s="231">
        <v>226670.01500000001</v>
      </c>
      <c r="Q73" s="232">
        <v>15732</v>
      </c>
      <c r="R73" s="232">
        <f>юкф!E74</f>
        <v>486964.02524590166</v>
      </c>
    </row>
    <row r="74" spans="1:20" s="176" customFormat="1" ht="36" hidden="1" customHeight="1">
      <c r="A74" s="1146"/>
      <c r="B74" s="99"/>
      <c r="C74" s="1146"/>
      <c r="D74" s="100"/>
      <c r="E74" s="101"/>
      <c r="F74" s="102"/>
      <c r="G74" s="102"/>
      <c r="H74" s="101"/>
      <c r="I74" s="101"/>
      <c r="J74" s="101"/>
      <c r="K74" s="44"/>
      <c r="L74" s="44"/>
      <c r="M74" s="44"/>
      <c r="N74" s="103"/>
      <c r="O74" s="103"/>
      <c r="P74" s="101"/>
      <c r="Q74" s="101"/>
      <c r="R74" s="101"/>
    </row>
    <row r="75" spans="1:20" s="122" customFormat="1" hidden="1">
      <c r="A75" s="104"/>
      <c r="B75" s="105" t="s">
        <v>120</v>
      </c>
      <c r="C75" s="104"/>
      <c r="D75" s="100"/>
      <c r="E75" s="42"/>
      <c r="F75" s="74"/>
      <c r="G75" s="74"/>
      <c r="H75" s="42"/>
      <c r="I75" s="42"/>
      <c r="J75" s="42"/>
      <c r="K75" s="75"/>
      <c r="L75" s="75">
        <f>L73/L69</f>
        <v>2.0817743037561839E-2</v>
      </c>
      <c r="M75" s="75"/>
      <c r="N75" s="76"/>
      <c r="O75" s="76"/>
      <c r="P75" s="106"/>
      <c r="Q75" s="106"/>
      <c r="R75" s="106"/>
    </row>
    <row r="76" spans="1:20" s="122" customFormat="1" ht="31.5" hidden="1">
      <c r="A76" s="82"/>
      <c r="B76" s="77" t="s">
        <v>121</v>
      </c>
      <c r="C76" s="82" t="s">
        <v>122</v>
      </c>
      <c r="D76" s="100"/>
      <c r="E76" s="42"/>
      <c r="F76" s="74"/>
      <c r="G76" s="74"/>
      <c r="H76" s="42"/>
      <c r="I76" s="42">
        <f>I78+I79</f>
        <v>100</v>
      </c>
      <c r="J76" s="42">
        <f>J78+J79</f>
        <v>132</v>
      </c>
      <c r="K76" s="75">
        <f>K78+K79</f>
        <v>9</v>
      </c>
      <c r="L76" s="75"/>
      <c r="M76" s="75"/>
      <c r="N76" s="76"/>
      <c r="O76" s="76"/>
      <c r="P76" s="42"/>
      <c r="Q76" s="42"/>
      <c r="R76" s="42"/>
    </row>
    <row r="77" spans="1:20" s="122" customFormat="1" hidden="1">
      <c r="A77" s="104"/>
      <c r="B77" s="107" t="s">
        <v>123</v>
      </c>
      <c r="C77" s="104"/>
      <c r="D77" s="100"/>
      <c r="E77" s="42"/>
      <c r="F77" s="74"/>
      <c r="G77" s="74"/>
      <c r="H77" s="42"/>
      <c r="I77" s="42"/>
      <c r="J77" s="42"/>
      <c r="K77" s="75"/>
      <c r="L77" s="75"/>
      <c r="M77" s="75"/>
      <c r="N77" s="76"/>
      <c r="O77" s="76"/>
      <c r="P77" s="42"/>
      <c r="Q77" s="42"/>
      <c r="R77" s="42"/>
    </row>
    <row r="78" spans="1:20" s="122" customFormat="1" hidden="1">
      <c r="A78" s="108"/>
      <c r="B78" s="108" t="s">
        <v>124</v>
      </c>
      <c r="C78" s="109" t="s">
        <v>122</v>
      </c>
      <c r="D78" s="100"/>
      <c r="E78" s="42"/>
      <c r="F78" s="74"/>
      <c r="G78" s="74"/>
      <c r="H78" s="42"/>
      <c r="I78" s="42">
        <v>85</v>
      </c>
      <c r="J78" s="42">
        <v>122</v>
      </c>
      <c r="K78" s="75">
        <v>9</v>
      </c>
      <c r="L78" s="75"/>
      <c r="M78" s="75"/>
      <c r="N78" s="76"/>
      <c r="O78" s="76"/>
      <c r="P78" s="42"/>
      <c r="Q78" s="42"/>
      <c r="R78" s="42"/>
    </row>
    <row r="79" spans="1:20" s="122" customFormat="1" hidden="1">
      <c r="A79" s="82"/>
      <c r="B79" s="47" t="s">
        <v>125</v>
      </c>
      <c r="C79" s="109" t="s">
        <v>122</v>
      </c>
      <c r="D79" s="100"/>
      <c r="E79" s="42"/>
      <c r="F79" s="74"/>
      <c r="G79" s="74"/>
      <c r="H79" s="42"/>
      <c r="I79" s="42">
        <v>15</v>
      </c>
      <c r="J79" s="42">
        <v>10</v>
      </c>
      <c r="K79" s="75">
        <v>0</v>
      </c>
      <c r="L79" s="75"/>
      <c r="M79" s="75"/>
      <c r="N79" s="76"/>
      <c r="O79" s="76"/>
      <c r="P79" s="42"/>
      <c r="Q79" s="42"/>
      <c r="R79" s="42"/>
    </row>
    <row r="80" spans="1:20" s="171" customFormat="1" hidden="1">
      <c r="A80" s="104"/>
      <c r="B80" s="104" t="s">
        <v>126</v>
      </c>
      <c r="C80" s="1147" t="s">
        <v>127</v>
      </c>
      <c r="D80" s="100"/>
      <c r="E80" s="106"/>
      <c r="F80" s="110"/>
      <c r="G80" s="110"/>
      <c r="H80" s="106"/>
      <c r="I80" s="106"/>
      <c r="J80" s="106"/>
      <c r="K80" s="111"/>
      <c r="L80" s="111"/>
      <c r="M80" s="111"/>
      <c r="N80" s="112"/>
      <c r="O80" s="112"/>
      <c r="P80" s="42"/>
      <c r="Q80" s="42"/>
      <c r="R80" s="42"/>
    </row>
    <row r="81" spans="1:18" s="122" customFormat="1" hidden="1">
      <c r="A81" s="1147"/>
      <c r="B81" s="107" t="s">
        <v>123</v>
      </c>
      <c r="C81" s="1147"/>
      <c r="D81" s="100"/>
      <c r="E81" s="42"/>
      <c r="F81" s="74"/>
      <c r="G81" s="74"/>
      <c r="H81" s="42"/>
      <c r="I81" s="42"/>
      <c r="J81" s="42"/>
      <c r="K81" s="75"/>
      <c r="L81" s="75"/>
      <c r="M81" s="75"/>
      <c r="N81" s="76"/>
      <c r="O81" s="76"/>
      <c r="P81" s="106"/>
      <c r="Q81" s="106"/>
      <c r="R81" s="106"/>
    </row>
    <row r="82" spans="1:18" s="122" customFormat="1" hidden="1">
      <c r="A82" s="82"/>
      <c r="B82" s="108" t="s">
        <v>124</v>
      </c>
      <c r="C82" s="82" t="s">
        <v>127</v>
      </c>
      <c r="D82" s="113"/>
      <c r="E82" s="42"/>
      <c r="F82" s="74"/>
      <c r="G82" s="74"/>
      <c r="H82" s="42"/>
      <c r="I82" s="42"/>
      <c r="J82" s="42"/>
      <c r="K82" s="75"/>
      <c r="L82" s="75"/>
      <c r="M82" s="75"/>
      <c r="N82" s="76"/>
      <c r="O82" s="76"/>
      <c r="P82" s="42"/>
      <c r="Q82" s="42"/>
      <c r="R82" s="42"/>
    </row>
    <row r="83" spans="1:18" s="122" customFormat="1" hidden="1">
      <c r="A83" s="82"/>
      <c r="B83" s="47" t="s">
        <v>125</v>
      </c>
      <c r="C83" s="82" t="s">
        <v>127</v>
      </c>
      <c r="D83" s="113"/>
      <c r="E83" s="42"/>
      <c r="F83" s="74"/>
      <c r="G83" s="74"/>
      <c r="H83" s="42"/>
      <c r="I83" s="42"/>
      <c r="J83" s="42"/>
      <c r="K83" s="75"/>
      <c r="L83" s="75"/>
      <c r="M83" s="75"/>
      <c r="N83" s="76"/>
      <c r="O83" s="76"/>
      <c r="P83" s="42"/>
      <c r="Q83" s="42"/>
      <c r="R83" s="42"/>
    </row>
    <row r="84" spans="1:18" s="114" customFormat="1">
      <c r="D84" s="115"/>
      <c r="E84" s="50"/>
      <c r="F84" s="51"/>
      <c r="G84" s="51"/>
      <c r="H84" s="50"/>
      <c r="I84" s="50"/>
      <c r="J84" s="50"/>
      <c r="K84" s="53"/>
      <c r="L84" s="53"/>
      <c r="M84" s="53"/>
      <c r="N84" s="55"/>
      <c r="O84" s="55"/>
      <c r="P84" s="50"/>
      <c r="Q84" s="50"/>
      <c r="R84" s="50"/>
    </row>
    <row r="85" spans="1:18" s="122" customFormat="1" ht="18.75">
      <c r="A85" s="116"/>
      <c r="B85" s="201" t="s">
        <v>218</v>
      </c>
      <c r="C85" s="201"/>
      <c r="D85" s="202"/>
      <c r="E85" s="202"/>
      <c r="F85" s="202"/>
      <c r="G85" s="202"/>
      <c r="H85" s="202"/>
      <c r="I85" s="202"/>
      <c r="J85" s="119"/>
      <c r="K85" s="121"/>
      <c r="L85" s="121"/>
      <c r="M85" s="121"/>
      <c r="N85" s="123"/>
      <c r="O85" s="123"/>
      <c r="P85" s="119"/>
      <c r="Q85" s="119"/>
      <c r="R85" s="119"/>
    </row>
    <row r="86" spans="1:18" s="122" customFormat="1" ht="18.75">
      <c r="A86" s="194"/>
      <c r="B86" s="1439" t="s">
        <v>214</v>
      </c>
      <c r="C86" s="1439"/>
      <c r="D86" s="1439"/>
      <c r="E86" s="1439"/>
      <c r="F86" s="1439"/>
      <c r="G86" s="1439"/>
      <c r="H86" s="1439"/>
      <c r="I86" s="1439"/>
      <c r="J86" s="257"/>
      <c r="K86" s="258"/>
      <c r="L86" s="258"/>
      <c r="M86" s="258"/>
      <c r="N86" s="258"/>
      <c r="O86" s="258"/>
      <c r="P86" s="257"/>
      <c r="Q86" s="257"/>
      <c r="R86" s="257"/>
    </row>
    <row r="87" spans="1:18" s="122" customFormat="1" ht="18.75">
      <c r="A87" s="194"/>
      <c r="B87" s="1439" t="s">
        <v>215</v>
      </c>
      <c r="C87" s="1439"/>
      <c r="D87" s="1439"/>
      <c r="E87" s="1439"/>
      <c r="F87" s="1439"/>
      <c r="G87" s="1439"/>
      <c r="H87" s="1439"/>
      <c r="I87" s="1439"/>
      <c r="J87" s="119"/>
      <c r="K87" s="121"/>
      <c r="L87" s="121"/>
      <c r="M87" s="121"/>
      <c r="N87" s="123"/>
      <c r="O87" s="123"/>
      <c r="P87" s="119"/>
      <c r="Q87" s="119"/>
      <c r="R87" s="119"/>
    </row>
    <row r="88" spans="1:18" s="122" customFormat="1" ht="18.75">
      <c r="A88" s="194" t="s">
        <v>210</v>
      </c>
      <c r="B88" s="1439" t="s">
        <v>216</v>
      </c>
      <c r="C88" s="1439"/>
      <c r="D88" s="1439"/>
      <c r="E88" s="1439"/>
      <c r="F88" s="1439"/>
      <c r="G88" s="1439"/>
      <c r="H88" s="1439"/>
      <c r="I88" s="1439"/>
      <c r="J88" s="119"/>
      <c r="K88" s="121"/>
      <c r="L88" s="121"/>
      <c r="M88" s="121"/>
      <c r="N88" s="123"/>
      <c r="O88" s="123"/>
      <c r="P88" s="119"/>
      <c r="Q88" s="119"/>
      <c r="R88" s="119"/>
    </row>
    <row r="89" spans="1:18" s="122" customFormat="1" ht="18.75">
      <c r="A89" s="116"/>
      <c r="B89" s="1436" t="s">
        <v>217</v>
      </c>
      <c r="C89" s="1436"/>
      <c r="D89" s="1436"/>
      <c r="E89" s="1436"/>
      <c r="F89" s="1436"/>
      <c r="G89" s="1436"/>
      <c r="H89" s="1436"/>
      <c r="I89" s="1142"/>
      <c r="J89" s="119"/>
      <c r="K89" s="121"/>
      <c r="L89" s="121"/>
      <c r="M89" s="121"/>
      <c r="N89" s="123"/>
      <c r="O89" s="123"/>
      <c r="P89" s="119"/>
      <c r="Q89" s="119"/>
      <c r="R89" s="119"/>
    </row>
    <row r="90" spans="1:18">
      <c r="B90" s="4"/>
      <c r="C90" s="4"/>
      <c r="D90" s="4"/>
      <c r="E90" s="4"/>
      <c r="F90" s="4"/>
      <c r="G90" s="4"/>
    </row>
    <row r="91" spans="1:18">
      <c r="B91" s="4"/>
      <c r="C91" s="4"/>
      <c r="D91" s="4"/>
      <c r="E91" s="4"/>
      <c r="F91" s="4"/>
      <c r="G91" s="4"/>
    </row>
    <row r="92" spans="1:18">
      <c r="B92" s="4"/>
      <c r="C92" s="4"/>
      <c r="D92" s="4"/>
      <c r="E92" s="4"/>
      <c r="F92" s="4"/>
      <c r="G92" s="4"/>
    </row>
    <row r="93" spans="1:18">
      <c r="B93" s="4"/>
      <c r="C93" s="4"/>
      <c r="D93" s="4"/>
      <c r="E93" s="4"/>
      <c r="F93" s="4"/>
      <c r="G93" s="4"/>
    </row>
    <row r="94" spans="1:18" ht="20.25">
      <c r="B94" s="199" t="s">
        <v>209</v>
      </c>
      <c r="C94" s="199"/>
      <c r="D94" s="199"/>
      <c r="E94" s="199"/>
      <c r="F94" s="200"/>
      <c r="G94" s="199" t="s">
        <v>211</v>
      </c>
    </row>
    <row r="95" spans="1:18" ht="20.25">
      <c r="B95" s="199"/>
      <c r="C95" s="199"/>
      <c r="D95" s="199"/>
      <c r="E95" s="199"/>
      <c r="F95" s="200"/>
      <c r="G95" s="199"/>
    </row>
    <row r="96" spans="1:18" s="3" customFormat="1" ht="20.25">
      <c r="A96" s="1"/>
      <c r="B96" s="199"/>
      <c r="C96" s="199"/>
      <c r="D96" s="199"/>
      <c r="E96" s="199"/>
      <c r="F96" s="200"/>
      <c r="G96" s="200"/>
      <c r="H96" s="126"/>
      <c r="I96" s="126"/>
      <c r="J96" s="126"/>
      <c r="K96" s="128"/>
      <c r="L96" s="128"/>
      <c r="M96" s="128"/>
      <c r="N96" s="130"/>
      <c r="O96" s="130"/>
      <c r="P96" s="119"/>
      <c r="Q96" s="119"/>
      <c r="R96" s="119"/>
    </row>
    <row r="97" spans="1:18" s="3" customFormat="1" ht="20.25">
      <c r="A97" s="1"/>
      <c r="B97" s="199" t="s">
        <v>213</v>
      </c>
      <c r="C97" s="199"/>
      <c r="D97" s="199"/>
      <c r="E97" s="199"/>
      <c r="F97" s="200"/>
      <c r="G97" s="199" t="s">
        <v>212</v>
      </c>
      <c r="H97" s="126"/>
      <c r="I97" s="126"/>
      <c r="J97" s="126"/>
      <c r="K97" s="128"/>
      <c r="L97" s="128"/>
      <c r="M97" s="128"/>
      <c r="N97" s="130"/>
      <c r="O97" s="130"/>
      <c r="P97" s="126"/>
      <c r="Q97" s="126"/>
      <c r="R97" s="126"/>
    </row>
    <row r="98" spans="1:18" s="3" customFormat="1">
      <c r="A98" s="1"/>
      <c r="B98" s="2"/>
      <c r="C98" s="1"/>
      <c r="D98" s="39"/>
      <c r="E98" s="40"/>
      <c r="F98" s="41"/>
      <c r="G98" s="41"/>
      <c r="H98" s="126"/>
      <c r="I98" s="126"/>
      <c r="J98" s="126"/>
      <c r="K98" s="128"/>
      <c r="L98" s="128"/>
      <c r="M98" s="128"/>
      <c r="N98" s="130"/>
      <c r="O98" s="130"/>
      <c r="P98" s="126"/>
      <c r="Q98" s="126"/>
      <c r="R98" s="126"/>
    </row>
    <row r="99" spans="1:18" s="3" customFormat="1">
      <c r="A99" s="1"/>
      <c r="B99" s="2"/>
      <c r="C99" s="1"/>
      <c r="D99" s="39"/>
      <c r="E99" s="40"/>
      <c r="F99" s="41"/>
      <c r="G99" s="41"/>
      <c r="H99" s="126"/>
      <c r="I99" s="126"/>
      <c r="J99" s="126"/>
      <c r="K99" s="128"/>
      <c r="L99" s="128"/>
      <c r="M99" s="128"/>
      <c r="N99" s="130"/>
      <c r="O99" s="130"/>
      <c r="P99" s="126"/>
      <c r="Q99" s="126"/>
      <c r="R99" s="126"/>
    </row>
    <row r="100" spans="1:18" s="3" customFormat="1">
      <c r="A100" s="1"/>
      <c r="B100" s="2"/>
      <c r="C100" s="1"/>
      <c r="D100" s="39"/>
      <c r="E100" s="40"/>
      <c r="F100" s="41"/>
      <c r="G100" s="41"/>
      <c r="H100" s="126"/>
      <c r="I100" s="126"/>
      <c r="J100" s="126"/>
      <c r="K100" s="128"/>
      <c r="L100" s="128"/>
      <c r="M100" s="128"/>
      <c r="N100" s="130"/>
      <c r="O100" s="130"/>
      <c r="P100" s="126"/>
      <c r="Q100" s="126"/>
      <c r="R100" s="126"/>
    </row>
    <row r="101" spans="1:18" s="3" customFormat="1">
      <c r="A101" s="1"/>
      <c r="B101" s="2"/>
      <c r="C101" s="1"/>
      <c r="D101" s="39"/>
      <c r="E101" s="40"/>
      <c r="F101" s="41"/>
      <c r="G101" s="41"/>
      <c r="H101" s="126"/>
      <c r="I101" s="126"/>
      <c r="J101" s="126"/>
      <c r="K101" s="128"/>
      <c r="L101" s="128"/>
      <c r="M101" s="128"/>
      <c r="N101" s="130"/>
      <c r="O101" s="130"/>
      <c r="P101" s="126"/>
      <c r="Q101" s="126"/>
      <c r="R101" s="126"/>
    </row>
    <row r="102" spans="1:18" s="3" customFormat="1">
      <c r="A102" s="1"/>
      <c r="C102" s="1"/>
      <c r="D102" s="39"/>
      <c r="E102" s="40"/>
      <c r="F102" s="41"/>
      <c r="G102" s="41"/>
      <c r="H102" s="126"/>
      <c r="I102" s="126"/>
      <c r="J102" s="126"/>
      <c r="K102" s="128"/>
      <c r="L102" s="128"/>
      <c r="M102" s="128"/>
      <c r="N102" s="130"/>
      <c r="O102" s="130"/>
      <c r="P102" s="126"/>
      <c r="Q102" s="126"/>
      <c r="R102" s="126"/>
    </row>
    <row r="103" spans="1:18" s="3" customFormat="1">
      <c r="A103" s="1"/>
      <c r="C103" s="1"/>
      <c r="D103" s="39"/>
      <c r="E103" s="40"/>
      <c r="F103" s="41"/>
      <c r="G103" s="41"/>
      <c r="H103" s="126"/>
      <c r="I103" s="126"/>
      <c r="J103" s="126"/>
      <c r="K103" s="128"/>
      <c r="L103" s="128"/>
      <c r="M103" s="128"/>
      <c r="N103" s="130"/>
      <c r="O103" s="130"/>
      <c r="P103" s="126"/>
      <c r="Q103" s="126"/>
      <c r="R103" s="126"/>
    </row>
    <row r="104" spans="1:18" s="3" customFormat="1">
      <c r="A104" s="1"/>
      <c r="B104" s="2"/>
      <c r="C104" s="1"/>
      <c r="D104" s="39"/>
      <c r="E104" s="40"/>
      <c r="F104" s="41"/>
      <c r="G104" s="41"/>
      <c r="H104" s="126"/>
      <c r="I104" s="126"/>
      <c r="J104" s="126"/>
      <c r="K104" s="128"/>
      <c r="L104" s="128"/>
      <c r="M104" s="128"/>
      <c r="N104" s="130"/>
      <c r="O104" s="130"/>
      <c r="P104" s="126"/>
      <c r="Q104" s="126"/>
      <c r="R104" s="126"/>
    </row>
    <row r="105" spans="1:18" s="3" customFormat="1">
      <c r="A105" s="1"/>
      <c r="B105" s="2"/>
      <c r="C105" s="1"/>
      <c r="D105" s="39"/>
      <c r="E105" s="40"/>
      <c r="F105" s="41"/>
      <c r="G105" s="41"/>
      <c r="H105" s="126"/>
      <c r="I105" s="126"/>
      <c r="J105" s="126"/>
      <c r="K105" s="128"/>
      <c r="L105" s="128"/>
      <c r="M105" s="128"/>
      <c r="N105" s="130"/>
      <c r="O105" s="130"/>
      <c r="P105" s="126"/>
      <c r="Q105" s="126"/>
      <c r="R105" s="126"/>
    </row>
    <row r="106" spans="1:18" s="3" customFormat="1">
      <c r="A106" s="1"/>
      <c r="C106" s="1"/>
      <c r="D106" s="39"/>
      <c r="E106" s="40"/>
      <c r="F106" s="41"/>
      <c r="G106" s="41"/>
      <c r="H106" s="126"/>
      <c r="I106" s="126"/>
      <c r="J106" s="126"/>
      <c r="K106" s="128"/>
      <c r="L106" s="128"/>
      <c r="M106" s="128"/>
      <c r="N106" s="130"/>
      <c r="O106" s="130"/>
      <c r="P106" s="126"/>
      <c r="Q106" s="126"/>
      <c r="R106" s="126"/>
    </row>
    <row r="107" spans="1:18" s="3" customFormat="1">
      <c r="A107" s="1"/>
      <c r="C107" s="1"/>
      <c r="D107" s="39"/>
      <c r="E107" s="40"/>
      <c r="F107" s="41"/>
      <c r="G107" s="41"/>
      <c r="H107" s="126"/>
      <c r="I107" s="126"/>
      <c r="J107" s="126"/>
      <c r="K107" s="128"/>
      <c r="L107" s="128"/>
      <c r="M107" s="128"/>
      <c r="N107" s="130"/>
      <c r="O107" s="130"/>
      <c r="P107" s="126"/>
      <c r="Q107" s="126"/>
      <c r="R107" s="126"/>
    </row>
    <row r="108" spans="1:18" s="3" customFormat="1">
      <c r="A108" s="1"/>
      <c r="B108" s="2"/>
      <c r="C108" s="1"/>
      <c r="D108" s="39"/>
      <c r="E108" s="40"/>
      <c r="F108" s="41"/>
      <c r="G108" s="41"/>
      <c r="H108" s="126"/>
      <c r="I108" s="126"/>
      <c r="J108" s="126"/>
      <c r="K108" s="128"/>
      <c r="L108" s="128"/>
      <c r="M108" s="128"/>
      <c r="N108" s="130"/>
      <c r="O108" s="130"/>
      <c r="P108" s="126"/>
      <c r="Q108" s="126"/>
      <c r="R108" s="126"/>
    </row>
    <row r="109" spans="1:18" s="3" customFormat="1">
      <c r="A109" s="1"/>
      <c r="B109" s="2"/>
      <c r="C109" s="1"/>
      <c r="D109" s="39"/>
      <c r="E109" s="40"/>
      <c r="F109" s="41"/>
      <c r="G109" s="41"/>
      <c r="H109" s="126"/>
      <c r="I109" s="126"/>
      <c r="J109" s="126"/>
      <c r="K109" s="128"/>
      <c r="L109" s="128"/>
      <c r="M109" s="128"/>
      <c r="N109" s="130"/>
      <c r="O109" s="130"/>
      <c r="P109" s="126"/>
      <c r="Q109" s="126"/>
      <c r="R109" s="126"/>
    </row>
    <row r="110" spans="1:18" s="3" customFormat="1">
      <c r="A110" s="1"/>
      <c r="C110" s="1"/>
      <c r="D110" s="39"/>
      <c r="E110" s="40"/>
      <c r="F110" s="41"/>
      <c r="G110" s="41"/>
      <c r="H110" s="126"/>
      <c r="I110" s="126"/>
      <c r="J110" s="126"/>
      <c r="K110" s="128"/>
      <c r="L110" s="128"/>
      <c r="M110" s="128"/>
      <c r="N110" s="130"/>
      <c r="O110" s="130"/>
      <c r="P110" s="126"/>
      <c r="Q110" s="126"/>
      <c r="R110" s="126"/>
    </row>
    <row r="111" spans="1:18" s="3" customFormat="1">
      <c r="A111" s="1"/>
      <c r="C111" s="1"/>
      <c r="D111" s="39"/>
      <c r="E111" s="40"/>
      <c r="F111" s="41"/>
      <c r="G111" s="41"/>
      <c r="H111" s="126"/>
      <c r="I111" s="126"/>
      <c r="J111" s="126"/>
      <c r="K111" s="128"/>
      <c r="L111" s="128"/>
      <c r="M111" s="128"/>
      <c r="N111" s="130"/>
      <c r="O111" s="130"/>
      <c r="P111" s="126"/>
      <c r="Q111" s="126"/>
      <c r="R111" s="126"/>
    </row>
    <row r="112" spans="1:18" s="3" customFormat="1">
      <c r="A112" s="1"/>
      <c r="B112" s="2"/>
      <c r="C112" s="1"/>
      <c r="D112" s="39"/>
      <c r="E112" s="40"/>
      <c r="F112" s="41"/>
      <c r="G112" s="41"/>
      <c r="H112" s="126"/>
      <c r="I112" s="126"/>
      <c r="J112" s="126"/>
      <c r="K112" s="128"/>
      <c r="L112" s="128"/>
      <c r="M112" s="128"/>
      <c r="N112" s="130"/>
      <c r="O112" s="130"/>
      <c r="P112" s="126"/>
      <c r="Q112" s="126"/>
      <c r="R112" s="126"/>
    </row>
    <row r="113" spans="1:18" s="3" customFormat="1">
      <c r="A113" s="1"/>
      <c r="B113" s="2"/>
      <c r="C113" s="1"/>
      <c r="D113" s="39"/>
      <c r="E113" s="40"/>
      <c r="F113" s="41"/>
      <c r="G113" s="41"/>
      <c r="H113" s="126"/>
      <c r="I113" s="126"/>
      <c r="J113" s="126"/>
      <c r="K113" s="128"/>
      <c r="L113" s="128"/>
      <c r="M113" s="128"/>
      <c r="N113" s="130"/>
      <c r="O113" s="130"/>
      <c r="P113" s="126"/>
      <c r="Q113" s="126"/>
      <c r="R113" s="126"/>
    </row>
    <row r="114" spans="1:18" s="3" customFormat="1">
      <c r="A114" s="1"/>
      <c r="B114" s="2"/>
      <c r="C114" s="1"/>
      <c r="D114" s="39"/>
      <c r="E114" s="40"/>
      <c r="F114" s="41"/>
      <c r="G114" s="41"/>
      <c r="H114" s="126"/>
      <c r="I114" s="126"/>
      <c r="J114" s="126"/>
      <c r="K114" s="128"/>
      <c r="L114" s="128"/>
      <c r="M114" s="128"/>
      <c r="N114" s="130"/>
      <c r="O114" s="130"/>
      <c r="P114" s="126"/>
      <c r="Q114" s="126"/>
      <c r="R114" s="126"/>
    </row>
    <row r="115" spans="1:18" s="3" customFormat="1">
      <c r="A115" s="1"/>
      <c r="C115" s="1"/>
      <c r="D115" s="39"/>
      <c r="E115" s="40"/>
      <c r="F115" s="41"/>
      <c r="G115" s="41"/>
      <c r="H115" s="126"/>
      <c r="I115" s="126"/>
      <c r="J115" s="126"/>
      <c r="K115" s="128"/>
      <c r="L115" s="128"/>
      <c r="M115" s="128"/>
      <c r="N115" s="130"/>
      <c r="O115" s="130"/>
      <c r="P115" s="126"/>
      <c r="Q115" s="126"/>
      <c r="R115" s="126"/>
    </row>
    <row r="116" spans="1:18" s="3" customFormat="1">
      <c r="A116" s="1"/>
      <c r="C116" s="1"/>
      <c r="D116" s="39"/>
      <c r="E116" s="40"/>
      <c r="F116" s="41"/>
      <c r="G116" s="41"/>
      <c r="H116" s="126"/>
      <c r="I116" s="126"/>
      <c r="J116" s="126"/>
      <c r="K116" s="128"/>
      <c r="L116" s="128"/>
      <c r="M116" s="128"/>
      <c r="N116" s="130"/>
      <c r="O116" s="130"/>
      <c r="P116" s="126"/>
      <c r="Q116" s="126"/>
      <c r="R116" s="126"/>
    </row>
    <row r="117" spans="1:18" s="3" customFormat="1">
      <c r="A117" s="1"/>
      <c r="B117" s="2"/>
      <c r="C117" s="1"/>
      <c r="D117" s="39"/>
      <c r="E117" s="40"/>
      <c r="F117" s="41"/>
      <c r="G117" s="41"/>
      <c r="H117" s="126"/>
      <c r="I117" s="126"/>
      <c r="J117" s="126"/>
      <c r="K117" s="128"/>
      <c r="L117" s="128"/>
      <c r="M117" s="128"/>
      <c r="N117" s="130"/>
      <c r="O117" s="130"/>
      <c r="P117" s="126"/>
      <c r="Q117" s="126"/>
      <c r="R117" s="126"/>
    </row>
    <row r="118" spans="1:18" s="3" customFormat="1">
      <c r="A118" s="1"/>
      <c r="B118" s="2"/>
      <c r="C118" s="1"/>
      <c r="D118" s="39"/>
      <c r="E118" s="40"/>
      <c r="F118" s="41"/>
      <c r="G118" s="41"/>
      <c r="H118" s="126"/>
      <c r="I118" s="126"/>
      <c r="J118" s="126"/>
      <c r="K118" s="128"/>
      <c r="L118" s="128"/>
      <c r="M118" s="128"/>
      <c r="N118" s="130"/>
      <c r="O118" s="130"/>
      <c r="P118" s="126"/>
      <c r="Q118" s="126"/>
      <c r="R118" s="126"/>
    </row>
    <row r="119" spans="1:18" s="3" customFormat="1">
      <c r="A119" s="1"/>
      <c r="B119" s="2"/>
      <c r="C119" s="1"/>
      <c r="D119" s="39"/>
      <c r="E119" s="40"/>
      <c r="F119" s="41"/>
      <c r="G119" s="41"/>
      <c r="H119" s="126"/>
      <c r="I119" s="126"/>
      <c r="J119" s="126"/>
      <c r="K119" s="128"/>
      <c r="L119" s="128"/>
      <c r="M119" s="128"/>
      <c r="N119" s="130"/>
      <c r="O119" s="130"/>
      <c r="P119" s="126"/>
      <c r="Q119" s="126"/>
      <c r="R119" s="126"/>
    </row>
    <row r="120" spans="1:18" s="3" customFormat="1">
      <c r="A120" s="1"/>
      <c r="B120" s="2"/>
      <c r="C120" s="1"/>
      <c r="D120" s="39"/>
      <c r="E120" s="40"/>
      <c r="F120" s="41"/>
      <c r="G120" s="41"/>
      <c r="H120" s="126"/>
      <c r="I120" s="126"/>
      <c r="J120" s="126"/>
      <c r="K120" s="128"/>
      <c r="L120" s="128"/>
      <c r="M120" s="128"/>
      <c r="N120" s="130"/>
      <c r="O120" s="130"/>
      <c r="P120" s="126"/>
      <c r="Q120" s="126"/>
      <c r="R120" s="126"/>
    </row>
    <row r="121" spans="1:18" s="3" customFormat="1">
      <c r="A121" s="1"/>
      <c r="B121" s="2"/>
      <c r="C121" s="1"/>
      <c r="D121" s="39"/>
      <c r="E121" s="40"/>
      <c r="F121" s="41"/>
      <c r="G121" s="41"/>
      <c r="H121" s="126"/>
      <c r="I121" s="126"/>
      <c r="J121" s="126"/>
      <c r="K121" s="128"/>
      <c r="L121" s="128"/>
      <c r="M121" s="128"/>
      <c r="N121" s="130"/>
      <c r="O121" s="130"/>
      <c r="P121" s="126"/>
      <c r="Q121" s="126"/>
      <c r="R121" s="126"/>
    </row>
    <row r="122" spans="1:18" s="3" customFormat="1">
      <c r="A122" s="1"/>
      <c r="B122" s="2"/>
      <c r="C122" s="1"/>
      <c r="D122" s="39"/>
      <c r="E122" s="40"/>
      <c r="F122" s="41"/>
      <c r="G122" s="41"/>
      <c r="H122" s="126"/>
      <c r="I122" s="126"/>
      <c r="J122" s="126"/>
      <c r="K122" s="128"/>
      <c r="L122" s="128"/>
      <c r="M122" s="128"/>
      <c r="N122" s="130"/>
      <c r="O122" s="130"/>
      <c r="P122" s="126"/>
      <c r="Q122" s="126"/>
      <c r="R122" s="126"/>
    </row>
    <row r="123" spans="1:18" s="3" customFormat="1">
      <c r="A123" s="1"/>
      <c r="B123" s="2"/>
      <c r="C123" s="1"/>
      <c r="D123" s="39"/>
      <c r="E123" s="40"/>
      <c r="F123" s="41"/>
      <c r="G123" s="41"/>
      <c r="H123" s="126"/>
      <c r="I123" s="126"/>
      <c r="J123" s="126"/>
      <c r="K123" s="128"/>
      <c r="L123" s="128"/>
      <c r="M123" s="128"/>
      <c r="N123" s="130"/>
      <c r="O123" s="130"/>
      <c r="P123" s="126"/>
      <c r="Q123" s="126"/>
      <c r="R123" s="126"/>
    </row>
    <row r="124" spans="1:18" s="3" customFormat="1">
      <c r="A124" s="1"/>
      <c r="B124" s="2"/>
      <c r="C124" s="1"/>
      <c r="D124" s="39"/>
      <c r="E124" s="40"/>
      <c r="F124" s="41"/>
      <c r="G124" s="41"/>
      <c r="H124" s="126"/>
      <c r="I124" s="126"/>
      <c r="J124" s="126"/>
      <c r="K124" s="128"/>
      <c r="L124" s="128"/>
      <c r="M124" s="128"/>
      <c r="N124" s="130"/>
      <c r="O124" s="130"/>
      <c r="P124" s="126"/>
      <c r="Q124" s="126"/>
      <c r="R124" s="126"/>
    </row>
    <row r="125" spans="1:18" s="3" customFormat="1">
      <c r="A125" s="1"/>
      <c r="B125" s="2"/>
      <c r="C125" s="1"/>
      <c r="D125" s="39"/>
      <c r="E125" s="40"/>
      <c r="F125" s="41"/>
      <c r="G125" s="41"/>
      <c r="H125" s="126"/>
      <c r="I125" s="126"/>
      <c r="J125" s="126"/>
      <c r="K125" s="128"/>
      <c r="L125" s="128"/>
      <c r="M125" s="128"/>
      <c r="N125" s="130"/>
      <c r="O125" s="130"/>
      <c r="P125" s="126"/>
      <c r="Q125" s="126"/>
      <c r="R125" s="126"/>
    </row>
    <row r="126" spans="1:18" s="3" customFormat="1">
      <c r="A126" s="1"/>
      <c r="B126" s="2"/>
      <c r="C126" s="1"/>
      <c r="D126" s="39"/>
      <c r="E126" s="40"/>
      <c r="F126" s="41"/>
      <c r="G126" s="41"/>
      <c r="H126" s="126"/>
      <c r="I126" s="126"/>
      <c r="J126" s="126"/>
      <c r="K126" s="128"/>
      <c r="L126" s="128"/>
      <c r="M126" s="128"/>
      <c r="N126" s="130"/>
      <c r="O126" s="130"/>
      <c r="P126" s="126"/>
      <c r="Q126" s="126"/>
      <c r="R126" s="126"/>
    </row>
    <row r="127" spans="1:18" s="3" customFormat="1">
      <c r="A127" s="1"/>
      <c r="B127" s="2"/>
      <c r="C127" s="1"/>
      <c r="D127" s="39"/>
      <c r="E127" s="40"/>
      <c r="F127" s="41"/>
      <c r="G127" s="41"/>
      <c r="H127" s="126"/>
      <c r="I127" s="126"/>
      <c r="J127" s="126"/>
      <c r="K127" s="128"/>
      <c r="L127" s="128"/>
      <c r="M127" s="128"/>
      <c r="N127" s="130"/>
      <c r="O127" s="130"/>
      <c r="P127" s="126"/>
      <c r="Q127" s="126"/>
      <c r="R127" s="126"/>
    </row>
    <row r="128" spans="1:18" s="3" customFormat="1">
      <c r="A128" s="1"/>
      <c r="B128" s="2"/>
      <c r="C128" s="1"/>
      <c r="D128" s="39"/>
      <c r="E128" s="40"/>
      <c r="F128" s="41"/>
      <c r="G128" s="41"/>
      <c r="H128" s="126"/>
      <c r="I128" s="126"/>
      <c r="J128" s="126"/>
      <c r="K128" s="128"/>
      <c r="L128" s="128"/>
      <c r="M128" s="128"/>
      <c r="N128" s="130"/>
      <c r="O128" s="130"/>
      <c r="P128" s="126"/>
      <c r="Q128" s="126"/>
      <c r="R128" s="126"/>
    </row>
    <row r="129" spans="1:18" s="3" customFormat="1">
      <c r="A129" s="1"/>
      <c r="B129" s="2"/>
      <c r="C129" s="1"/>
      <c r="D129" s="39"/>
      <c r="E129" s="40"/>
      <c r="F129" s="41"/>
      <c r="G129" s="41"/>
      <c r="H129" s="126"/>
      <c r="I129" s="126"/>
      <c r="J129" s="126"/>
      <c r="K129" s="128"/>
      <c r="L129" s="128"/>
      <c r="M129" s="128"/>
      <c r="N129" s="130"/>
      <c r="O129" s="130"/>
      <c r="P129" s="126"/>
      <c r="Q129" s="126"/>
      <c r="R129" s="126"/>
    </row>
    <row r="130" spans="1:18" s="3" customFormat="1">
      <c r="A130" s="1"/>
      <c r="B130" s="2"/>
      <c r="C130" s="1"/>
      <c r="D130" s="39"/>
      <c r="E130" s="40"/>
      <c r="F130" s="41"/>
      <c r="G130" s="41"/>
      <c r="H130" s="126"/>
      <c r="I130" s="126"/>
      <c r="J130" s="126"/>
      <c r="K130" s="128"/>
      <c r="L130" s="128"/>
      <c r="M130" s="128"/>
      <c r="N130" s="130"/>
      <c r="O130" s="130"/>
      <c r="P130" s="126"/>
      <c r="Q130" s="126"/>
      <c r="R130" s="126"/>
    </row>
    <row r="131" spans="1:18" s="3" customFormat="1">
      <c r="A131" s="1"/>
      <c r="B131" s="197"/>
      <c r="C131" s="1"/>
      <c r="D131" s="39"/>
      <c r="E131" s="40"/>
      <c r="F131" s="41"/>
      <c r="G131" s="41"/>
      <c r="H131" s="126"/>
      <c r="I131" s="126"/>
      <c r="J131" s="126"/>
      <c r="K131" s="128"/>
      <c r="L131" s="128"/>
      <c r="M131" s="128"/>
      <c r="N131" s="130"/>
      <c r="O131" s="130"/>
      <c r="P131" s="126"/>
      <c r="Q131" s="126"/>
      <c r="R131" s="126"/>
    </row>
    <row r="132" spans="1:18" s="3" customFormat="1">
      <c r="A132" s="1"/>
      <c r="B132" s="198"/>
      <c r="C132" s="1"/>
      <c r="D132" s="39"/>
      <c r="E132" s="40"/>
      <c r="F132" s="41"/>
      <c r="G132" s="41"/>
      <c r="H132" s="126"/>
      <c r="I132" s="126"/>
      <c r="J132" s="126"/>
      <c r="K132" s="128"/>
      <c r="L132" s="128"/>
      <c r="M132" s="128"/>
      <c r="N132" s="130"/>
      <c r="O132" s="130"/>
      <c r="P132" s="126"/>
      <c r="Q132" s="126"/>
      <c r="R132" s="126"/>
    </row>
    <row r="133" spans="1:18" s="3" customFormat="1">
      <c r="A133" s="1"/>
      <c r="B133" s="2"/>
      <c r="C133" s="1"/>
      <c r="D133" s="39"/>
      <c r="E133" s="40"/>
      <c r="F133" s="41"/>
      <c r="G133" s="41"/>
      <c r="H133" s="126"/>
      <c r="I133" s="126"/>
      <c r="J133" s="126"/>
      <c r="K133" s="128"/>
      <c r="L133" s="128"/>
      <c r="M133" s="128"/>
      <c r="N133" s="130"/>
      <c r="O133" s="130"/>
      <c r="P133" s="126"/>
      <c r="Q133" s="126"/>
      <c r="R133" s="126"/>
    </row>
    <row r="134" spans="1:18" s="3" customFormat="1">
      <c r="A134" s="1"/>
      <c r="B134" s="2"/>
      <c r="C134" s="1"/>
      <c r="D134" s="39"/>
      <c r="E134" s="40"/>
      <c r="F134" s="41"/>
      <c r="G134" s="41"/>
      <c r="H134" s="126"/>
      <c r="I134" s="126"/>
      <c r="J134" s="126"/>
      <c r="K134" s="128"/>
      <c r="L134" s="128"/>
      <c r="M134" s="128"/>
      <c r="N134" s="130"/>
      <c r="O134" s="130"/>
      <c r="P134" s="126"/>
      <c r="Q134" s="126"/>
      <c r="R134" s="126"/>
    </row>
    <row r="135" spans="1:18" s="3" customFormat="1">
      <c r="A135" s="1"/>
      <c r="B135" s="2"/>
      <c r="C135" s="1"/>
      <c r="D135" s="39"/>
      <c r="E135" s="40"/>
      <c r="F135" s="41"/>
      <c r="G135" s="41"/>
      <c r="H135" s="126"/>
      <c r="I135" s="126"/>
      <c r="J135" s="126"/>
      <c r="K135" s="128"/>
      <c r="L135" s="128"/>
      <c r="M135" s="128"/>
      <c r="N135" s="130"/>
      <c r="O135" s="130"/>
      <c r="P135" s="126"/>
      <c r="Q135" s="126"/>
      <c r="R135" s="126"/>
    </row>
    <row r="136" spans="1:18" s="3" customFormat="1">
      <c r="A136" s="1"/>
      <c r="B136" s="2"/>
      <c r="C136" s="1"/>
      <c r="D136" s="39"/>
      <c r="E136" s="40"/>
      <c r="F136" s="41"/>
      <c r="G136" s="41"/>
      <c r="H136" s="126"/>
      <c r="I136" s="126"/>
      <c r="J136" s="126"/>
      <c r="K136" s="128"/>
      <c r="L136" s="128"/>
      <c r="M136" s="128"/>
      <c r="N136" s="130"/>
      <c r="O136" s="130"/>
      <c r="P136" s="126"/>
      <c r="Q136" s="126"/>
      <c r="R136" s="126"/>
    </row>
    <row r="137" spans="1:18" s="3" customFormat="1">
      <c r="A137" s="1"/>
      <c r="B137" s="2"/>
      <c r="C137" s="1"/>
      <c r="D137" s="39"/>
      <c r="E137" s="40"/>
      <c r="F137" s="41"/>
      <c r="G137" s="41"/>
      <c r="H137" s="126"/>
      <c r="I137" s="126"/>
      <c r="J137" s="126"/>
      <c r="K137" s="128"/>
      <c r="L137" s="128"/>
      <c r="M137" s="128"/>
      <c r="N137" s="130"/>
      <c r="O137" s="130"/>
      <c r="P137" s="126"/>
      <c r="Q137" s="126"/>
      <c r="R137" s="126"/>
    </row>
    <row r="138" spans="1:18" s="3" customFormat="1">
      <c r="A138" s="1"/>
      <c r="B138" s="2"/>
      <c r="C138" s="1"/>
      <c r="D138" s="39"/>
      <c r="E138" s="40"/>
      <c r="F138" s="41"/>
      <c r="G138" s="41"/>
      <c r="H138" s="126"/>
      <c r="I138" s="126"/>
      <c r="J138" s="126"/>
      <c r="K138" s="128"/>
      <c r="L138" s="128"/>
      <c r="M138" s="128"/>
      <c r="N138" s="130"/>
      <c r="O138" s="130"/>
      <c r="P138" s="126"/>
      <c r="Q138" s="126"/>
      <c r="R138" s="126"/>
    </row>
    <row r="139" spans="1:18" s="3" customFormat="1">
      <c r="A139" s="1"/>
      <c r="B139" s="2"/>
      <c r="C139" s="1"/>
      <c r="D139" s="39"/>
      <c r="E139" s="40"/>
      <c r="F139" s="41"/>
      <c r="G139" s="41"/>
      <c r="H139" s="126"/>
      <c r="I139" s="126"/>
      <c r="J139" s="126"/>
      <c r="K139" s="128"/>
      <c r="L139" s="128"/>
      <c r="M139" s="128"/>
      <c r="N139" s="130"/>
      <c r="O139" s="130"/>
      <c r="P139" s="126"/>
      <c r="Q139" s="126"/>
      <c r="R139" s="126"/>
    </row>
    <row r="140" spans="1:18" s="3" customFormat="1">
      <c r="A140" s="1"/>
      <c r="B140" s="2"/>
      <c r="C140" s="1"/>
      <c r="D140" s="39"/>
      <c r="E140" s="40"/>
      <c r="F140" s="41"/>
      <c r="G140" s="41"/>
      <c r="H140" s="126"/>
      <c r="I140" s="126"/>
      <c r="J140" s="126"/>
      <c r="K140" s="128"/>
      <c r="L140" s="128"/>
      <c r="M140" s="128"/>
      <c r="N140" s="130"/>
      <c r="O140" s="130"/>
      <c r="P140" s="126"/>
      <c r="Q140" s="126"/>
      <c r="R140" s="126"/>
    </row>
    <row r="141" spans="1:18" s="3" customFormat="1">
      <c r="A141" s="1"/>
      <c r="B141" s="2"/>
      <c r="C141" s="1"/>
      <c r="D141" s="39"/>
      <c r="E141" s="40"/>
      <c r="F141" s="41"/>
      <c r="G141" s="41"/>
      <c r="H141" s="126"/>
      <c r="I141" s="126"/>
      <c r="J141" s="126"/>
      <c r="K141" s="128"/>
      <c r="L141" s="128"/>
      <c r="M141" s="128"/>
      <c r="N141" s="130"/>
      <c r="O141" s="130"/>
      <c r="P141" s="126"/>
      <c r="Q141" s="126"/>
      <c r="R141" s="126"/>
    </row>
    <row r="142" spans="1:18" s="3" customFormat="1">
      <c r="A142" s="1"/>
      <c r="B142" s="2"/>
      <c r="C142" s="1"/>
      <c r="D142" s="39"/>
      <c r="E142" s="40"/>
      <c r="F142" s="41"/>
      <c r="G142" s="41"/>
      <c r="H142" s="126"/>
      <c r="I142" s="126"/>
      <c r="J142" s="126"/>
      <c r="K142" s="128"/>
      <c r="L142" s="128"/>
      <c r="M142" s="128"/>
      <c r="N142" s="130"/>
      <c r="O142" s="130"/>
      <c r="P142" s="126"/>
      <c r="Q142" s="126"/>
      <c r="R142" s="126"/>
    </row>
    <row r="143" spans="1:18" s="3" customFormat="1">
      <c r="A143" s="1"/>
      <c r="B143" s="2"/>
      <c r="C143" s="1"/>
      <c r="D143" s="39"/>
      <c r="E143" s="40"/>
      <c r="F143" s="41"/>
      <c r="G143" s="41"/>
      <c r="H143" s="126"/>
      <c r="I143" s="126"/>
      <c r="J143" s="126"/>
      <c r="K143" s="128"/>
      <c r="L143" s="128"/>
      <c r="M143" s="128"/>
      <c r="N143" s="130"/>
      <c r="O143" s="130"/>
      <c r="P143" s="126"/>
      <c r="Q143" s="126"/>
      <c r="R143" s="126"/>
    </row>
    <row r="144" spans="1:18" s="3" customFormat="1">
      <c r="A144" s="1"/>
      <c r="B144" s="2"/>
      <c r="C144" s="1"/>
      <c r="D144" s="39"/>
      <c r="E144" s="40"/>
      <c r="F144" s="41"/>
      <c r="G144" s="41"/>
      <c r="H144" s="126"/>
      <c r="I144" s="126"/>
      <c r="J144" s="126"/>
      <c r="K144" s="128"/>
      <c r="L144" s="128"/>
      <c r="M144" s="128"/>
      <c r="N144" s="130"/>
      <c r="O144" s="130"/>
      <c r="P144" s="126"/>
      <c r="Q144" s="126"/>
      <c r="R144" s="126"/>
    </row>
    <row r="145" spans="1:16122" s="3" customFormat="1">
      <c r="A145" s="1"/>
      <c r="B145" s="2"/>
      <c r="C145" s="1"/>
      <c r="D145" s="39"/>
      <c r="E145" s="40"/>
      <c r="F145" s="41"/>
      <c r="G145" s="41"/>
      <c r="H145" s="126"/>
      <c r="I145" s="126"/>
      <c r="J145" s="126"/>
      <c r="K145" s="128"/>
      <c r="L145" s="128"/>
      <c r="M145" s="128"/>
      <c r="N145" s="130"/>
      <c r="O145" s="130"/>
      <c r="P145" s="126"/>
      <c r="Q145" s="126"/>
      <c r="R145" s="126"/>
    </row>
    <row r="146" spans="1:16122" s="3" customFormat="1">
      <c r="A146" s="1"/>
      <c r="B146" s="2"/>
      <c r="C146" s="1"/>
      <c r="D146" s="39"/>
      <c r="E146" s="40"/>
      <c r="F146" s="41"/>
      <c r="G146" s="41"/>
      <c r="H146" s="126"/>
      <c r="I146" s="126"/>
      <c r="J146" s="126"/>
      <c r="K146" s="128"/>
      <c r="L146" s="128"/>
      <c r="M146" s="128"/>
      <c r="N146" s="130"/>
      <c r="O146" s="130"/>
      <c r="P146" s="126"/>
      <c r="Q146" s="126"/>
      <c r="R146" s="126"/>
    </row>
    <row r="147" spans="1:16122" s="3" customFormat="1">
      <c r="A147" s="1"/>
      <c r="B147" s="2"/>
      <c r="C147" s="1"/>
      <c r="D147" s="39"/>
      <c r="E147" s="40"/>
      <c r="F147" s="41"/>
      <c r="G147" s="41"/>
      <c r="H147" s="126"/>
      <c r="I147" s="126"/>
      <c r="J147" s="126"/>
      <c r="K147" s="128"/>
      <c r="L147" s="128"/>
      <c r="M147" s="128"/>
      <c r="N147" s="130"/>
      <c r="O147" s="130"/>
      <c r="P147" s="126"/>
      <c r="Q147" s="126"/>
      <c r="R147" s="126"/>
    </row>
    <row r="148" spans="1:16122" s="3" customFormat="1">
      <c r="A148" s="1"/>
      <c r="B148" s="2"/>
      <c r="C148" s="1"/>
      <c r="D148" s="39"/>
      <c r="E148" s="40"/>
      <c r="F148" s="41"/>
      <c r="G148" s="41"/>
      <c r="H148" s="126"/>
      <c r="I148" s="126"/>
      <c r="J148" s="126"/>
      <c r="K148" s="128"/>
      <c r="L148" s="128"/>
      <c r="M148" s="128"/>
      <c r="N148" s="130"/>
      <c r="O148" s="130"/>
      <c r="P148" s="126"/>
      <c r="Q148" s="126"/>
      <c r="R148" s="126"/>
    </row>
    <row r="149" spans="1:16122" s="3" customFormat="1">
      <c r="A149" s="1"/>
      <c r="B149" s="2"/>
      <c r="C149" s="1"/>
      <c r="D149" s="39"/>
      <c r="E149" s="40"/>
      <c r="F149" s="41"/>
      <c r="G149" s="41"/>
      <c r="H149" s="126"/>
      <c r="I149" s="126"/>
      <c r="J149" s="126"/>
      <c r="K149" s="128"/>
      <c r="L149" s="128"/>
      <c r="M149" s="128"/>
      <c r="N149" s="130"/>
      <c r="O149" s="130"/>
      <c r="P149" s="126"/>
      <c r="Q149" s="126"/>
      <c r="R149" s="126"/>
    </row>
    <row r="150" spans="1:16122" s="3" customFormat="1">
      <c r="A150" s="1"/>
      <c r="B150" s="2"/>
      <c r="C150" s="1"/>
      <c r="D150" s="39"/>
      <c r="E150" s="40"/>
      <c r="F150" s="41"/>
      <c r="G150" s="41"/>
      <c r="H150" s="126"/>
      <c r="I150" s="126"/>
      <c r="J150" s="126"/>
      <c r="K150" s="128"/>
      <c r="L150" s="128"/>
      <c r="M150" s="128"/>
      <c r="N150" s="130"/>
      <c r="O150" s="130"/>
      <c r="P150" s="126"/>
      <c r="Q150" s="126"/>
      <c r="R150" s="126"/>
    </row>
    <row r="151" spans="1:16122" s="3" customFormat="1">
      <c r="A151" s="1"/>
      <c r="B151" s="2"/>
      <c r="C151" s="1"/>
      <c r="D151" s="39"/>
      <c r="E151" s="40"/>
      <c r="F151" s="41"/>
      <c r="G151" s="41"/>
      <c r="H151" s="126"/>
      <c r="I151" s="126"/>
      <c r="J151" s="126"/>
      <c r="K151" s="128"/>
      <c r="L151" s="128"/>
      <c r="M151" s="128"/>
      <c r="N151" s="130"/>
      <c r="O151" s="130"/>
      <c r="P151" s="126"/>
      <c r="Q151" s="126"/>
      <c r="R151" s="126"/>
    </row>
    <row r="152" spans="1:16122" s="3" customFormat="1">
      <c r="A152" s="1"/>
      <c r="B152" s="2"/>
      <c r="C152" s="1"/>
      <c r="D152" s="39"/>
      <c r="E152" s="40"/>
      <c r="F152" s="41"/>
      <c r="G152" s="41"/>
      <c r="H152" s="126"/>
      <c r="I152" s="126"/>
      <c r="J152" s="126"/>
      <c r="K152" s="128"/>
      <c r="L152" s="128"/>
      <c r="M152" s="128"/>
      <c r="N152" s="130"/>
      <c r="O152" s="130"/>
      <c r="P152" s="126"/>
      <c r="Q152" s="126"/>
      <c r="R152" s="126"/>
    </row>
    <row r="153" spans="1:16122" s="3" customFormat="1">
      <c r="A153" s="1"/>
      <c r="B153" s="2"/>
      <c r="C153" s="1"/>
      <c r="D153" s="39"/>
      <c r="E153" s="40"/>
      <c r="F153" s="41"/>
      <c r="G153" s="41"/>
      <c r="H153" s="126"/>
      <c r="I153" s="126"/>
      <c r="J153" s="126"/>
      <c r="K153" s="128"/>
      <c r="L153" s="128"/>
      <c r="M153" s="128"/>
      <c r="N153" s="130"/>
      <c r="O153" s="130"/>
      <c r="P153" s="126"/>
      <c r="Q153" s="126"/>
      <c r="R153" s="126"/>
    </row>
    <row r="154" spans="1:16122" s="3" customFormat="1">
      <c r="A154" s="1"/>
      <c r="B154" s="2"/>
      <c r="C154" s="1"/>
      <c r="D154" s="39"/>
      <c r="E154" s="40"/>
      <c r="F154" s="41"/>
      <c r="G154" s="41"/>
      <c r="H154" s="126"/>
      <c r="I154" s="126"/>
      <c r="J154" s="126"/>
      <c r="K154" s="128"/>
      <c r="L154" s="128"/>
      <c r="M154" s="128"/>
      <c r="N154" s="130"/>
      <c r="O154" s="130"/>
      <c r="P154" s="126"/>
      <c r="Q154" s="126"/>
      <c r="R154" s="126"/>
    </row>
    <row r="155" spans="1:16122" s="3" customFormat="1">
      <c r="A155" s="1"/>
      <c r="B155" s="2"/>
      <c r="C155" s="1"/>
      <c r="D155" s="39"/>
      <c r="E155" s="40"/>
      <c r="F155" s="41"/>
      <c r="G155" s="41"/>
      <c r="H155" s="126"/>
      <c r="I155" s="126"/>
      <c r="J155" s="126"/>
      <c r="K155" s="128"/>
      <c r="L155" s="128"/>
      <c r="M155" s="128"/>
      <c r="N155" s="130"/>
      <c r="O155" s="130"/>
      <c r="P155" s="126"/>
      <c r="Q155" s="126"/>
      <c r="R155" s="126"/>
    </row>
    <row r="156" spans="1:16122" s="3" customFormat="1">
      <c r="A156" s="1"/>
      <c r="B156" s="2"/>
      <c r="C156" s="1"/>
      <c r="D156" s="39"/>
      <c r="E156" s="40"/>
      <c r="F156" s="41"/>
      <c r="G156" s="41"/>
      <c r="H156" s="126"/>
      <c r="I156" s="126"/>
      <c r="J156" s="126"/>
      <c r="K156" s="128"/>
      <c r="L156" s="128"/>
      <c r="M156" s="128"/>
      <c r="N156" s="130"/>
      <c r="O156" s="130"/>
      <c r="P156" s="126"/>
      <c r="Q156" s="126"/>
      <c r="R156" s="126"/>
    </row>
    <row r="157" spans="1:16122" s="3" customFormat="1">
      <c r="A157" s="1"/>
      <c r="B157" s="2"/>
      <c r="C157" s="1"/>
      <c r="D157" s="39"/>
      <c r="E157" s="40"/>
      <c r="F157" s="41"/>
      <c r="G157" s="41"/>
      <c r="H157" s="126"/>
      <c r="I157" s="126"/>
      <c r="J157" s="126"/>
      <c r="K157" s="128"/>
      <c r="L157" s="128"/>
      <c r="M157" s="128"/>
      <c r="N157" s="130"/>
      <c r="O157" s="130"/>
      <c r="P157" s="126"/>
      <c r="Q157" s="126"/>
      <c r="R157" s="126"/>
    </row>
    <row r="158" spans="1:16122" s="3" customFormat="1">
      <c r="A158" s="1"/>
      <c r="B158" s="2"/>
      <c r="C158" s="1"/>
      <c r="D158" s="39"/>
      <c r="E158" s="40"/>
      <c r="F158" s="41"/>
      <c r="G158" s="41"/>
      <c r="H158" s="126"/>
      <c r="I158" s="126"/>
      <c r="J158" s="126"/>
      <c r="K158" s="128"/>
      <c r="L158" s="128"/>
      <c r="M158" s="128"/>
      <c r="N158" s="130"/>
      <c r="O158" s="130"/>
      <c r="P158" s="126"/>
      <c r="Q158" s="126"/>
      <c r="R158" s="126"/>
    </row>
    <row r="159" spans="1:16122" s="3" customFormat="1">
      <c r="A159" s="1"/>
      <c r="B159" s="2"/>
      <c r="C159" s="1"/>
      <c r="D159" s="39"/>
      <c r="E159" s="40"/>
      <c r="F159" s="41"/>
      <c r="G159" s="41"/>
      <c r="H159" s="126"/>
      <c r="I159" s="126"/>
      <c r="J159" s="126"/>
      <c r="K159" s="128"/>
      <c r="L159" s="128"/>
      <c r="M159" s="128"/>
      <c r="N159" s="130"/>
      <c r="O159" s="130"/>
      <c r="P159" s="126"/>
      <c r="Q159" s="126"/>
      <c r="R159" s="126"/>
    </row>
    <row r="160" spans="1:16122" s="6" customFormat="1">
      <c r="A160" s="1"/>
      <c r="B160" s="2"/>
      <c r="C160" s="2"/>
      <c r="D160" s="5"/>
      <c r="E160" s="7"/>
      <c r="F160" s="8"/>
      <c r="G160" s="8"/>
      <c r="H160" s="119"/>
      <c r="I160" s="119"/>
      <c r="J160" s="119"/>
      <c r="K160" s="121"/>
      <c r="L160" s="121"/>
      <c r="M160" s="121"/>
      <c r="N160" s="123"/>
      <c r="O160" s="123"/>
      <c r="P160" s="126"/>
      <c r="Q160" s="126"/>
      <c r="R160" s="126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  <c r="AMH160" s="4"/>
      <c r="AMI160" s="4"/>
      <c r="AMJ160" s="4"/>
      <c r="AMK160" s="4"/>
      <c r="AML160" s="4"/>
      <c r="AMM160" s="4"/>
      <c r="AMN160" s="4"/>
      <c r="AMO160" s="4"/>
      <c r="AMP160" s="4"/>
      <c r="AMQ160" s="4"/>
      <c r="AMR160" s="4"/>
      <c r="AMS160" s="4"/>
      <c r="AMT160" s="4"/>
      <c r="AMU160" s="4"/>
      <c r="AMV160" s="4"/>
      <c r="AMW160" s="4"/>
      <c r="AMX160" s="4"/>
      <c r="AMY160" s="4"/>
      <c r="AMZ160" s="4"/>
      <c r="ANA160" s="4"/>
      <c r="ANB160" s="4"/>
      <c r="ANC160" s="4"/>
      <c r="AND160" s="4"/>
      <c r="ANE160" s="4"/>
      <c r="ANF160" s="4"/>
      <c r="ANG160" s="4"/>
      <c r="ANH160" s="4"/>
      <c r="ANI160" s="4"/>
      <c r="ANJ160" s="4"/>
      <c r="ANK160" s="4"/>
      <c r="ANL160" s="4"/>
      <c r="ANM160" s="4"/>
      <c r="ANN160" s="4"/>
      <c r="ANO160" s="4"/>
      <c r="ANP160" s="4"/>
      <c r="ANQ160" s="4"/>
      <c r="ANR160" s="4"/>
      <c r="ANS160" s="4"/>
      <c r="ANT160" s="4"/>
      <c r="ANU160" s="4"/>
      <c r="ANV160" s="4"/>
      <c r="ANW160" s="4"/>
      <c r="ANX160" s="4"/>
      <c r="ANY160" s="4"/>
      <c r="ANZ160" s="4"/>
      <c r="AOA160" s="4"/>
      <c r="AOB160" s="4"/>
      <c r="AOC160" s="4"/>
      <c r="AOD160" s="4"/>
      <c r="AOE160" s="4"/>
      <c r="AOF160" s="4"/>
      <c r="AOG160" s="4"/>
      <c r="AOH160" s="4"/>
      <c r="AOI160" s="4"/>
      <c r="AOJ160" s="4"/>
      <c r="AOK160" s="4"/>
      <c r="AOL160" s="4"/>
      <c r="AOM160" s="4"/>
      <c r="AON160" s="4"/>
      <c r="AOO160" s="4"/>
      <c r="AOP160" s="4"/>
      <c r="AOQ160" s="4"/>
      <c r="AOR160" s="4"/>
      <c r="AOS160" s="4"/>
      <c r="AOT160" s="4"/>
      <c r="AOU160" s="4"/>
      <c r="AOV160" s="4"/>
      <c r="AOW160" s="4"/>
      <c r="AOX160" s="4"/>
      <c r="AOY160" s="4"/>
      <c r="AOZ160" s="4"/>
      <c r="APA160" s="4"/>
      <c r="APB160" s="4"/>
      <c r="APC160" s="4"/>
      <c r="APD160" s="4"/>
      <c r="APE160" s="4"/>
      <c r="APF160" s="4"/>
      <c r="APG160" s="4"/>
      <c r="APH160" s="4"/>
      <c r="API160" s="4"/>
      <c r="APJ160" s="4"/>
      <c r="APK160" s="4"/>
      <c r="APL160" s="4"/>
      <c r="APM160" s="4"/>
      <c r="APN160" s="4"/>
      <c r="APO160" s="4"/>
      <c r="APP160" s="4"/>
      <c r="APQ160" s="4"/>
      <c r="APR160" s="4"/>
      <c r="APS160" s="4"/>
      <c r="APT160" s="4"/>
      <c r="APU160" s="4"/>
      <c r="APV160" s="4"/>
      <c r="APW160" s="4"/>
      <c r="APX160" s="4"/>
      <c r="APY160" s="4"/>
      <c r="APZ160" s="4"/>
      <c r="AQA160" s="4"/>
      <c r="AQB160" s="4"/>
      <c r="AQC160" s="4"/>
      <c r="AQD160" s="4"/>
      <c r="AQE160" s="4"/>
      <c r="AQF160" s="4"/>
      <c r="AQG160" s="4"/>
      <c r="AQH160" s="4"/>
      <c r="AQI160" s="4"/>
      <c r="AQJ160" s="4"/>
      <c r="AQK160" s="4"/>
      <c r="AQL160" s="4"/>
      <c r="AQM160" s="4"/>
      <c r="AQN160" s="4"/>
      <c r="AQO160" s="4"/>
      <c r="AQP160" s="4"/>
      <c r="AQQ160" s="4"/>
      <c r="AQR160" s="4"/>
      <c r="AQS160" s="4"/>
      <c r="AQT160" s="4"/>
      <c r="AQU160" s="4"/>
      <c r="AQV160" s="4"/>
      <c r="AQW160" s="4"/>
      <c r="AQX160" s="4"/>
      <c r="AQY160" s="4"/>
      <c r="AQZ160" s="4"/>
      <c r="ARA160" s="4"/>
      <c r="ARB160" s="4"/>
      <c r="ARC160" s="4"/>
      <c r="ARD160" s="4"/>
      <c r="ARE160" s="4"/>
      <c r="ARF160" s="4"/>
      <c r="ARG160" s="4"/>
      <c r="ARH160" s="4"/>
      <c r="ARI160" s="4"/>
      <c r="ARJ160" s="4"/>
      <c r="ARK160" s="4"/>
      <c r="ARL160" s="4"/>
      <c r="ARM160" s="4"/>
      <c r="ARN160" s="4"/>
      <c r="ARO160" s="4"/>
      <c r="ARP160" s="4"/>
      <c r="ARQ160" s="4"/>
      <c r="ARR160" s="4"/>
      <c r="ARS160" s="4"/>
      <c r="ART160" s="4"/>
      <c r="ARU160" s="4"/>
      <c r="ARV160" s="4"/>
      <c r="ARW160" s="4"/>
      <c r="ARX160" s="4"/>
      <c r="ARY160" s="4"/>
      <c r="ARZ160" s="4"/>
      <c r="ASA160" s="4"/>
      <c r="ASB160" s="4"/>
      <c r="ASC160" s="4"/>
      <c r="ASD160" s="4"/>
      <c r="ASE160" s="4"/>
      <c r="ASF160" s="4"/>
      <c r="ASG160" s="4"/>
      <c r="ASH160" s="4"/>
      <c r="ASI160" s="4"/>
      <c r="ASJ160" s="4"/>
      <c r="ASK160" s="4"/>
      <c r="ASL160" s="4"/>
      <c r="ASM160" s="4"/>
      <c r="ASN160" s="4"/>
      <c r="ASO160" s="4"/>
      <c r="ASP160" s="4"/>
      <c r="ASQ160" s="4"/>
      <c r="ASR160" s="4"/>
      <c r="ASS160" s="4"/>
      <c r="AST160" s="4"/>
      <c r="ASU160" s="4"/>
      <c r="ASV160" s="4"/>
      <c r="ASW160" s="4"/>
      <c r="ASX160" s="4"/>
      <c r="ASY160" s="4"/>
      <c r="ASZ160" s="4"/>
      <c r="ATA160" s="4"/>
      <c r="ATB160" s="4"/>
      <c r="ATC160" s="4"/>
      <c r="ATD160" s="4"/>
      <c r="ATE160" s="4"/>
      <c r="ATF160" s="4"/>
      <c r="ATG160" s="4"/>
      <c r="ATH160" s="4"/>
      <c r="ATI160" s="4"/>
      <c r="ATJ160" s="4"/>
      <c r="ATK160" s="4"/>
      <c r="ATL160" s="4"/>
      <c r="ATM160" s="4"/>
      <c r="ATN160" s="4"/>
      <c r="ATO160" s="4"/>
      <c r="ATP160" s="4"/>
      <c r="ATQ160" s="4"/>
      <c r="ATR160" s="4"/>
      <c r="ATS160" s="4"/>
      <c r="ATT160" s="4"/>
      <c r="ATU160" s="4"/>
      <c r="ATV160" s="4"/>
      <c r="ATW160" s="4"/>
      <c r="ATX160" s="4"/>
      <c r="ATY160" s="4"/>
      <c r="ATZ160" s="4"/>
      <c r="AUA160" s="4"/>
      <c r="AUB160" s="4"/>
      <c r="AUC160" s="4"/>
      <c r="AUD160" s="4"/>
      <c r="AUE160" s="4"/>
      <c r="AUF160" s="4"/>
      <c r="AUG160" s="4"/>
      <c r="AUH160" s="4"/>
      <c r="AUI160" s="4"/>
      <c r="AUJ160" s="4"/>
      <c r="AUK160" s="4"/>
      <c r="AUL160" s="4"/>
      <c r="AUM160" s="4"/>
      <c r="AUN160" s="4"/>
      <c r="AUO160" s="4"/>
      <c r="AUP160" s="4"/>
      <c r="AUQ160" s="4"/>
      <c r="AUR160" s="4"/>
      <c r="AUS160" s="4"/>
      <c r="AUT160" s="4"/>
      <c r="AUU160" s="4"/>
      <c r="AUV160" s="4"/>
      <c r="AUW160" s="4"/>
      <c r="AUX160" s="4"/>
      <c r="AUY160" s="4"/>
      <c r="AUZ160" s="4"/>
      <c r="AVA160" s="4"/>
      <c r="AVB160" s="4"/>
      <c r="AVC160" s="4"/>
      <c r="AVD160" s="4"/>
      <c r="AVE160" s="4"/>
      <c r="AVF160" s="4"/>
      <c r="AVG160" s="4"/>
      <c r="AVH160" s="4"/>
      <c r="AVI160" s="4"/>
      <c r="AVJ160" s="4"/>
      <c r="AVK160" s="4"/>
      <c r="AVL160" s="4"/>
      <c r="AVM160" s="4"/>
      <c r="AVN160" s="4"/>
      <c r="AVO160" s="4"/>
      <c r="AVP160" s="4"/>
      <c r="AVQ160" s="4"/>
      <c r="AVR160" s="4"/>
      <c r="AVS160" s="4"/>
      <c r="AVT160" s="4"/>
      <c r="AVU160" s="4"/>
      <c r="AVV160" s="4"/>
      <c r="AVW160" s="4"/>
      <c r="AVX160" s="4"/>
      <c r="AVY160" s="4"/>
      <c r="AVZ160" s="4"/>
      <c r="AWA160" s="4"/>
      <c r="AWB160" s="4"/>
      <c r="AWC160" s="4"/>
      <c r="AWD160" s="4"/>
      <c r="AWE160" s="4"/>
      <c r="AWF160" s="4"/>
      <c r="AWG160" s="4"/>
      <c r="AWH160" s="4"/>
      <c r="AWI160" s="4"/>
      <c r="AWJ160" s="4"/>
      <c r="AWK160" s="4"/>
      <c r="AWL160" s="4"/>
      <c r="AWM160" s="4"/>
      <c r="AWN160" s="4"/>
      <c r="AWO160" s="4"/>
      <c r="AWP160" s="4"/>
      <c r="AWQ160" s="4"/>
      <c r="AWR160" s="4"/>
      <c r="AWS160" s="4"/>
      <c r="AWT160" s="4"/>
      <c r="AWU160" s="4"/>
      <c r="AWV160" s="4"/>
      <c r="AWW160" s="4"/>
      <c r="AWX160" s="4"/>
      <c r="AWY160" s="4"/>
      <c r="AWZ160" s="4"/>
      <c r="AXA160" s="4"/>
      <c r="AXB160" s="4"/>
      <c r="AXC160" s="4"/>
      <c r="AXD160" s="4"/>
      <c r="AXE160" s="4"/>
      <c r="AXF160" s="4"/>
      <c r="AXG160" s="4"/>
      <c r="AXH160" s="4"/>
      <c r="AXI160" s="4"/>
      <c r="AXJ160" s="4"/>
      <c r="AXK160" s="4"/>
      <c r="AXL160" s="4"/>
      <c r="AXM160" s="4"/>
      <c r="AXN160" s="4"/>
      <c r="AXO160" s="4"/>
      <c r="AXP160" s="4"/>
      <c r="AXQ160" s="4"/>
      <c r="AXR160" s="4"/>
      <c r="AXS160" s="4"/>
      <c r="AXT160" s="4"/>
      <c r="AXU160" s="4"/>
      <c r="AXV160" s="4"/>
      <c r="AXW160" s="4"/>
      <c r="AXX160" s="4"/>
      <c r="AXY160" s="4"/>
      <c r="AXZ160" s="4"/>
      <c r="AYA160" s="4"/>
      <c r="AYB160" s="4"/>
      <c r="AYC160" s="4"/>
      <c r="AYD160" s="4"/>
      <c r="AYE160" s="4"/>
      <c r="AYF160" s="4"/>
      <c r="AYG160" s="4"/>
      <c r="AYH160" s="4"/>
      <c r="AYI160" s="4"/>
      <c r="AYJ160" s="4"/>
      <c r="AYK160" s="4"/>
      <c r="AYL160" s="4"/>
      <c r="AYM160" s="4"/>
      <c r="AYN160" s="4"/>
      <c r="AYO160" s="4"/>
      <c r="AYP160" s="4"/>
      <c r="AYQ160" s="4"/>
      <c r="AYR160" s="4"/>
      <c r="AYS160" s="4"/>
      <c r="AYT160" s="4"/>
      <c r="AYU160" s="4"/>
      <c r="AYV160" s="4"/>
      <c r="AYW160" s="4"/>
      <c r="AYX160" s="4"/>
      <c r="AYY160" s="4"/>
      <c r="AYZ160" s="4"/>
      <c r="AZA160" s="4"/>
      <c r="AZB160" s="4"/>
      <c r="AZC160" s="4"/>
      <c r="AZD160" s="4"/>
      <c r="AZE160" s="4"/>
      <c r="AZF160" s="4"/>
      <c r="AZG160" s="4"/>
      <c r="AZH160" s="4"/>
      <c r="AZI160" s="4"/>
      <c r="AZJ160" s="4"/>
      <c r="AZK160" s="4"/>
      <c r="AZL160" s="4"/>
      <c r="AZM160" s="4"/>
      <c r="AZN160" s="4"/>
      <c r="AZO160" s="4"/>
      <c r="AZP160" s="4"/>
      <c r="AZQ160" s="4"/>
      <c r="AZR160" s="4"/>
      <c r="AZS160" s="4"/>
      <c r="AZT160" s="4"/>
      <c r="AZU160" s="4"/>
      <c r="AZV160" s="4"/>
      <c r="AZW160" s="4"/>
      <c r="AZX160" s="4"/>
      <c r="AZY160" s="4"/>
      <c r="AZZ160" s="4"/>
      <c r="BAA160" s="4"/>
      <c r="BAB160" s="4"/>
      <c r="BAC160" s="4"/>
      <c r="BAD160" s="4"/>
      <c r="BAE160" s="4"/>
      <c r="BAF160" s="4"/>
      <c r="BAG160" s="4"/>
      <c r="BAH160" s="4"/>
      <c r="BAI160" s="4"/>
      <c r="BAJ160" s="4"/>
      <c r="BAK160" s="4"/>
      <c r="BAL160" s="4"/>
      <c r="BAM160" s="4"/>
      <c r="BAN160" s="4"/>
      <c r="BAO160" s="4"/>
      <c r="BAP160" s="4"/>
      <c r="BAQ160" s="4"/>
      <c r="BAR160" s="4"/>
      <c r="BAS160" s="4"/>
      <c r="BAT160" s="4"/>
      <c r="BAU160" s="4"/>
      <c r="BAV160" s="4"/>
      <c r="BAW160" s="4"/>
      <c r="BAX160" s="4"/>
      <c r="BAY160" s="4"/>
      <c r="BAZ160" s="4"/>
      <c r="BBA160" s="4"/>
      <c r="BBB160" s="4"/>
      <c r="BBC160" s="4"/>
      <c r="BBD160" s="4"/>
      <c r="BBE160" s="4"/>
      <c r="BBF160" s="4"/>
      <c r="BBG160" s="4"/>
      <c r="BBH160" s="4"/>
      <c r="BBI160" s="4"/>
      <c r="BBJ160" s="4"/>
      <c r="BBK160" s="4"/>
      <c r="BBL160" s="4"/>
      <c r="BBM160" s="4"/>
      <c r="BBN160" s="4"/>
      <c r="BBO160" s="4"/>
      <c r="BBP160" s="4"/>
      <c r="BBQ160" s="4"/>
      <c r="BBR160" s="4"/>
      <c r="BBS160" s="4"/>
      <c r="BBT160" s="4"/>
      <c r="BBU160" s="4"/>
      <c r="BBV160" s="4"/>
      <c r="BBW160" s="4"/>
      <c r="BBX160" s="4"/>
      <c r="BBY160" s="4"/>
      <c r="BBZ160" s="4"/>
      <c r="BCA160" s="4"/>
      <c r="BCB160" s="4"/>
      <c r="BCC160" s="4"/>
      <c r="BCD160" s="4"/>
      <c r="BCE160" s="4"/>
      <c r="BCF160" s="4"/>
      <c r="BCG160" s="4"/>
      <c r="BCH160" s="4"/>
      <c r="BCI160" s="4"/>
      <c r="BCJ160" s="4"/>
      <c r="BCK160" s="4"/>
      <c r="BCL160" s="4"/>
      <c r="BCM160" s="4"/>
      <c r="BCN160" s="4"/>
      <c r="BCO160" s="4"/>
      <c r="BCP160" s="4"/>
      <c r="BCQ160" s="4"/>
      <c r="BCR160" s="4"/>
      <c r="BCS160" s="4"/>
      <c r="BCT160" s="4"/>
      <c r="BCU160" s="4"/>
      <c r="BCV160" s="4"/>
      <c r="BCW160" s="4"/>
      <c r="BCX160" s="4"/>
      <c r="BCY160" s="4"/>
      <c r="BCZ160" s="4"/>
      <c r="BDA160" s="4"/>
      <c r="BDB160" s="4"/>
      <c r="BDC160" s="4"/>
      <c r="BDD160" s="4"/>
      <c r="BDE160" s="4"/>
      <c r="BDF160" s="4"/>
      <c r="BDG160" s="4"/>
      <c r="BDH160" s="4"/>
      <c r="BDI160" s="4"/>
      <c r="BDJ160" s="4"/>
      <c r="BDK160" s="4"/>
      <c r="BDL160" s="4"/>
      <c r="BDM160" s="4"/>
      <c r="BDN160" s="4"/>
      <c r="BDO160" s="4"/>
      <c r="BDP160" s="4"/>
      <c r="BDQ160" s="4"/>
      <c r="BDR160" s="4"/>
      <c r="BDS160" s="4"/>
      <c r="BDT160" s="4"/>
      <c r="BDU160" s="4"/>
      <c r="BDV160" s="4"/>
      <c r="BDW160" s="4"/>
      <c r="BDX160" s="4"/>
      <c r="BDY160" s="4"/>
      <c r="BDZ160" s="4"/>
      <c r="BEA160" s="4"/>
      <c r="BEB160" s="4"/>
      <c r="BEC160" s="4"/>
      <c r="BED160" s="4"/>
      <c r="BEE160" s="4"/>
      <c r="BEF160" s="4"/>
      <c r="BEG160" s="4"/>
      <c r="BEH160" s="4"/>
      <c r="BEI160" s="4"/>
      <c r="BEJ160" s="4"/>
      <c r="BEK160" s="4"/>
      <c r="BEL160" s="4"/>
      <c r="BEM160" s="4"/>
      <c r="BEN160" s="4"/>
      <c r="BEO160" s="4"/>
      <c r="BEP160" s="4"/>
      <c r="BEQ160" s="4"/>
      <c r="BER160" s="4"/>
      <c r="BES160" s="4"/>
      <c r="BET160" s="4"/>
      <c r="BEU160" s="4"/>
      <c r="BEV160" s="4"/>
      <c r="BEW160" s="4"/>
      <c r="BEX160" s="4"/>
      <c r="BEY160" s="4"/>
      <c r="BEZ160" s="4"/>
      <c r="BFA160" s="4"/>
      <c r="BFB160" s="4"/>
      <c r="BFC160" s="4"/>
      <c r="BFD160" s="4"/>
      <c r="BFE160" s="4"/>
      <c r="BFF160" s="4"/>
      <c r="BFG160" s="4"/>
      <c r="BFH160" s="4"/>
      <c r="BFI160" s="4"/>
      <c r="BFJ160" s="4"/>
      <c r="BFK160" s="4"/>
      <c r="BFL160" s="4"/>
      <c r="BFM160" s="4"/>
      <c r="BFN160" s="4"/>
      <c r="BFO160" s="4"/>
      <c r="BFP160" s="4"/>
      <c r="BFQ160" s="4"/>
      <c r="BFR160" s="4"/>
      <c r="BFS160" s="4"/>
      <c r="BFT160" s="4"/>
      <c r="BFU160" s="4"/>
      <c r="BFV160" s="4"/>
      <c r="BFW160" s="4"/>
      <c r="BFX160" s="4"/>
      <c r="BFY160" s="4"/>
      <c r="BFZ160" s="4"/>
      <c r="BGA160" s="4"/>
      <c r="BGB160" s="4"/>
      <c r="BGC160" s="4"/>
      <c r="BGD160" s="4"/>
      <c r="BGE160" s="4"/>
      <c r="BGF160" s="4"/>
      <c r="BGG160" s="4"/>
      <c r="BGH160" s="4"/>
      <c r="BGI160" s="4"/>
      <c r="BGJ160" s="4"/>
      <c r="BGK160" s="4"/>
      <c r="BGL160" s="4"/>
      <c r="BGM160" s="4"/>
      <c r="BGN160" s="4"/>
      <c r="BGO160" s="4"/>
      <c r="BGP160" s="4"/>
      <c r="BGQ160" s="4"/>
      <c r="BGR160" s="4"/>
      <c r="BGS160" s="4"/>
      <c r="BGT160" s="4"/>
      <c r="BGU160" s="4"/>
      <c r="BGV160" s="4"/>
      <c r="BGW160" s="4"/>
      <c r="BGX160" s="4"/>
      <c r="BGY160" s="4"/>
      <c r="BGZ160" s="4"/>
      <c r="BHA160" s="4"/>
      <c r="BHB160" s="4"/>
      <c r="BHC160" s="4"/>
      <c r="BHD160" s="4"/>
      <c r="BHE160" s="4"/>
      <c r="BHF160" s="4"/>
      <c r="BHG160" s="4"/>
      <c r="BHH160" s="4"/>
      <c r="BHI160" s="4"/>
      <c r="BHJ160" s="4"/>
      <c r="BHK160" s="4"/>
      <c r="BHL160" s="4"/>
      <c r="BHM160" s="4"/>
      <c r="BHN160" s="4"/>
      <c r="BHO160" s="4"/>
      <c r="BHP160" s="4"/>
      <c r="BHQ160" s="4"/>
      <c r="BHR160" s="4"/>
      <c r="BHS160" s="4"/>
      <c r="BHT160" s="4"/>
      <c r="BHU160" s="4"/>
      <c r="BHV160" s="4"/>
      <c r="BHW160" s="4"/>
      <c r="BHX160" s="4"/>
      <c r="BHY160" s="4"/>
      <c r="BHZ160" s="4"/>
      <c r="BIA160" s="4"/>
      <c r="BIB160" s="4"/>
      <c r="BIC160" s="4"/>
      <c r="BID160" s="4"/>
      <c r="BIE160" s="4"/>
      <c r="BIF160" s="4"/>
      <c r="BIG160" s="4"/>
      <c r="BIH160" s="4"/>
      <c r="BII160" s="4"/>
      <c r="BIJ160" s="4"/>
      <c r="BIK160" s="4"/>
      <c r="BIL160" s="4"/>
      <c r="BIM160" s="4"/>
      <c r="BIN160" s="4"/>
      <c r="BIO160" s="4"/>
      <c r="BIP160" s="4"/>
      <c r="BIQ160" s="4"/>
      <c r="BIR160" s="4"/>
      <c r="BIS160" s="4"/>
      <c r="BIT160" s="4"/>
      <c r="BIU160" s="4"/>
      <c r="BIV160" s="4"/>
      <c r="BIW160" s="4"/>
      <c r="BIX160" s="4"/>
      <c r="BIY160" s="4"/>
      <c r="BIZ160" s="4"/>
      <c r="BJA160" s="4"/>
      <c r="BJB160" s="4"/>
      <c r="BJC160" s="4"/>
      <c r="BJD160" s="4"/>
      <c r="BJE160" s="4"/>
      <c r="BJF160" s="4"/>
      <c r="BJG160" s="4"/>
      <c r="BJH160" s="4"/>
      <c r="BJI160" s="4"/>
      <c r="BJJ160" s="4"/>
      <c r="BJK160" s="4"/>
      <c r="BJL160" s="4"/>
      <c r="BJM160" s="4"/>
      <c r="BJN160" s="4"/>
      <c r="BJO160" s="4"/>
      <c r="BJP160" s="4"/>
      <c r="BJQ160" s="4"/>
      <c r="BJR160" s="4"/>
      <c r="BJS160" s="4"/>
      <c r="BJT160" s="4"/>
      <c r="BJU160" s="4"/>
      <c r="BJV160" s="4"/>
      <c r="BJW160" s="4"/>
      <c r="BJX160" s="4"/>
      <c r="BJY160" s="4"/>
      <c r="BJZ160" s="4"/>
      <c r="BKA160" s="4"/>
      <c r="BKB160" s="4"/>
      <c r="BKC160" s="4"/>
      <c r="BKD160" s="4"/>
      <c r="BKE160" s="4"/>
      <c r="BKF160" s="4"/>
      <c r="BKG160" s="4"/>
      <c r="BKH160" s="4"/>
      <c r="BKI160" s="4"/>
      <c r="BKJ160" s="4"/>
      <c r="BKK160" s="4"/>
      <c r="BKL160" s="4"/>
      <c r="BKM160" s="4"/>
      <c r="BKN160" s="4"/>
      <c r="BKO160" s="4"/>
      <c r="BKP160" s="4"/>
      <c r="BKQ160" s="4"/>
      <c r="BKR160" s="4"/>
      <c r="BKS160" s="4"/>
      <c r="BKT160" s="4"/>
      <c r="BKU160" s="4"/>
      <c r="BKV160" s="4"/>
      <c r="BKW160" s="4"/>
      <c r="BKX160" s="4"/>
      <c r="BKY160" s="4"/>
      <c r="BKZ160" s="4"/>
      <c r="BLA160" s="4"/>
      <c r="BLB160" s="4"/>
      <c r="BLC160" s="4"/>
      <c r="BLD160" s="4"/>
      <c r="BLE160" s="4"/>
      <c r="BLF160" s="4"/>
      <c r="BLG160" s="4"/>
      <c r="BLH160" s="4"/>
      <c r="BLI160" s="4"/>
      <c r="BLJ160" s="4"/>
      <c r="BLK160" s="4"/>
      <c r="BLL160" s="4"/>
      <c r="BLM160" s="4"/>
      <c r="BLN160" s="4"/>
      <c r="BLO160" s="4"/>
      <c r="BLP160" s="4"/>
      <c r="BLQ160" s="4"/>
      <c r="BLR160" s="4"/>
      <c r="BLS160" s="4"/>
      <c r="BLT160" s="4"/>
      <c r="BLU160" s="4"/>
      <c r="BLV160" s="4"/>
      <c r="BLW160" s="4"/>
      <c r="BLX160" s="4"/>
      <c r="BLY160" s="4"/>
      <c r="BLZ160" s="4"/>
      <c r="BMA160" s="4"/>
      <c r="BMB160" s="4"/>
      <c r="BMC160" s="4"/>
      <c r="BMD160" s="4"/>
      <c r="BME160" s="4"/>
      <c r="BMF160" s="4"/>
      <c r="BMG160" s="4"/>
      <c r="BMH160" s="4"/>
      <c r="BMI160" s="4"/>
      <c r="BMJ160" s="4"/>
      <c r="BMK160" s="4"/>
      <c r="BML160" s="4"/>
      <c r="BMM160" s="4"/>
      <c r="BMN160" s="4"/>
      <c r="BMO160" s="4"/>
      <c r="BMP160" s="4"/>
      <c r="BMQ160" s="4"/>
      <c r="BMR160" s="4"/>
      <c r="BMS160" s="4"/>
      <c r="BMT160" s="4"/>
      <c r="BMU160" s="4"/>
      <c r="BMV160" s="4"/>
      <c r="BMW160" s="4"/>
      <c r="BMX160" s="4"/>
      <c r="BMY160" s="4"/>
      <c r="BMZ160" s="4"/>
      <c r="BNA160" s="4"/>
      <c r="BNB160" s="4"/>
      <c r="BNC160" s="4"/>
      <c r="BND160" s="4"/>
      <c r="BNE160" s="4"/>
      <c r="BNF160" s="4"/>
      <c r="BNG160" s="4"/>
      <c r="BNH160" s="4"/>
      <c r="BNI160" s="4"/>
      <c r="BNJ160" s="4"/>
      <c r="BNK160" s="4"/>
      <c r="BNL160" s="4"/>
      <c r="BNM160" s="4"/>
      <c r="BNN160" s="4"/>
      <c r="BNO160" s="4"/>
      <c r="BNP160" s="4"/>
      <c r="BNQ160" s="4"/>
      <c r="BNR160" s="4"/>
      <c r="BNS160" s="4"/>
      <c r="BNT160" s="4"/>
      <c r="BNU160" s="4"/>
      <c r="BNV160" s="4"/>
      <c r="BNW160" s="4"/>
      <c r="BNX160" s="4"/>
      <c r="BNY160" s="4"/>
      <c r="BNZ160" s="4"/>
      <c r="BOA160" s="4"/>
      <c r="BOB160" s="4"/>
      <c r="BOC160" s="4"/>
      <c r="BOD160" s="4"/>
      <c r="BOE160" s="4"/>
      <c r="BOF160" s="4"/>
      <c r="BOG160" s="4"/>
      <c r="BOH160" s="4"/>
      <c r="BOI160" s="4"/>
      <c r="BOJ160" s="4"/>
      <c r="BOK160" s="4"/>
      <c r="BOL160" s="4"/>
      <c r="BOM160" s="4"/>
      <c r="BON160" s="4"/>
      <c r="BOO160" s="4"/>
      <c r="BOP160" s="4"/>
      <c r="BOQ160" s="4"/>
      <c r="BOR160" s="4"/>
      <c r="BOS160" s="4"/>
      <c r="BOT160" s="4"/>
      <c r="BOU160" s="4"/>
      <c r="BOV160" s="4"/>
      <c r="BOW160" s="4"/>
      <c r="BOX160" s="4"/>
      <c r="BOY160" s="4"/>
      <c r="BOZ160" s="4"/>
      <c r="BPA160" s="4"/>
      <c r="BPB160" s="4"/>
      <c r="BPC160" s="4"/>
      <c r="BPD160" s="4"/>
      <c r="BPE160" s="4"/>
      <c r="BPF160" s="4"/>
      <c r="BPG160" s="4"/>
      <c r="BPH160" s="4"/>
      <c r="BPI160" s="4"/>
      <c r="BPJ160" s="4"/>
      <c r="BPK160" s="4"/>
      <c r="BPL160" s="4"/>
      <c r="BPM160" s="4"/>
      <c r="BPN160" s="4"/>
      <c r="BPO160" s="4"/>
      <c r="BPP160" s="4"/>
      <c r="BPQ160" s="4"/>
      <c r="BPR160" s="4"/>
      <c r="BPS160" s="4"/>
      <c r="BPT160" s="4"/>
      <c r="BPU160" s="4"/>
      <c r="BPV160" s="4"/>
      <c r="BPW160" s="4"/>
      <c r="BPX160" s="4"/>
      <c r="BPY160" s="4"/>
      <c r="BPZ160" s="4"/>
      <c r="BQA160" s="4"/>
      <c r="BQB160" s="4"/>
      <c r="BQC160" s="4"/>
      <c r="BQD160" s="4"/>
      <c r="BQE160" s="4"/>
      <c r="BQF160" s="4"/>
      <c r="BQG160" s="4"/>
      <c r="BQH160" s="4"/>
      <c r="BQI160" s="4"/>
      <c r="BQJ160" s="4"/>
      <c r="BQK160" s="4"/>
      <c r="BQL160" s="4"/>
      <c r="BQM160" s="4"/>
      <c r="BQN160" s="4"/>
      <c r="BQO160" s="4"/>
      <c r="BQP160" s="4"/>
      <c r="BQQ160" s="4"/>
      <c r="BQR160" s="4"/>
      <c r="BQS160" s="4"/>
      <c r="BQT160" s="4"/>
      <c r="BQU160" s="4"/>
      <c r="BQV160" s="4"/>
      <c r="BQW160" s="4"/>
      <c r="BQX160" s="4"/>
      <c r="BQY160" s="4"/>
      <c r="BQZ160" s="4"/>
      <c r="BRA160" s="4"/>
      <c r="BRB160" s="4"/>
      <c r="BRC160" s="4"/>
      <c r="BRD160" s="4"/>
      <c r="BRE160" s="4"/>
      <c r="BRF160" s="4"/>
      <c r="BRG160" s="4"/>
      <c r="BRH160" s="4"/>
      <c r="BRI160" s="4"/>
      <c r="BRJ160" s="4"/>
      <c r="BRK160" s="4"/>
      <c r="BRL160" s="4"/>
      <c r="BRM160" s="4"/>
      <c r="BRN160" s="4"/>
      <c r="BRO160" s="4"/>
      <c r="BRP160" s="4"/>
      <c r="BRQ160" s="4"/>
      <c r="BRR160" s="4"/>
      <c r="BRS160" s="4"/>
      <c r="BRT160" s="4"/>
      <c r="BRU160" s="4"/>
      <c r="BRV160" s="4"/>
      <c r="BRW160" s="4"/>
      <c r="BRX160" s="4"/>
      <c r="BRY160" s="4"/>
      <c r="BRZ160" s="4"/>
      <c r="BSA160" s="4"/>
      <c r="BSB160" s="4"/>
      <c r="BSC160" s="4"/>
      <c r="BSD160" s="4"/>
      <c r="BSE160" s="4"/>
      <c r="BSF160" s="4"/>
      <c r="BSG160" s="4"/>
      <c r="BSH160" s="4"/>
      <c r="BSI160" s="4"/>
      <c r="BSJ160" s="4"/>
      <c r="BSK160" s="4"/>
      <c r="BSL160" s="4"/>
      <c r="BSM160" s="4"/>
      <c r="BSN160" s="4"/>
      <c r="BSO160" s="4"/>
      <c r="BSP160" s="4"/>
      <c r="BSQ160" s="4"/>
      <c r="BSR160" s="4"/>
      <c r="BSS160" s="4"/>
      <c r="BST160" s="4"/>
      <c r="BSU160" s="4"/>
      <c r="BSV160" s="4"/>
      <c r="BSW160" s="4"/>
      <c r="BSX160" s="4"/>
      <c r="BSY160" s="4"/>
      <c r="BSZ160" s="4"/>
      <c r="BTA160" s="4"/>
      <c r="BTB160" s="4"/>
      <c r="BTC160" s="4"/>
      <c r="BTD160" s="4"/>
      <c r="BTE160" s="4"/>
      <c r="BTF160" s="4"/>
      <c r="BTG160" s="4"/>
      <c r="BTH160" s="4"/>
      <c r="BTI160" s="4"/>
      <c r="BTJ160" s="4"/>
      <c r="BTK160" s="4"/>
      <c r="BTL160" s="4"/>
      <c r="BTM160" s="4"/>
      <c r="BTN160" s="4"/>
      <c r="BTO160" s="4"/>
      <c r="BTP160" s="4"/>
      <c r="BTQ160" s="4"/>
      <c r="BTR160" s="4"/>
      <c r="BTS160" s="4"/>
      <c r="BTT160" s="4"/>
      <c r="BTU160" s="4"/>
      <c r="BTV160" s="4"/>
      <c r="BTW160" s="4"/>
      <c r="BTX160" s="4"/>
      <c r="BTY160" s="4"/>
      <c r="BTZ160" s="4"/>
      <c r="BUA160" s="4"/>
      <c r="BUB160" s="4"/>
      <c r="BUC160" s="4"/>
      <c r="BUD160" s="4"/>
      <c r="BUE160" s="4"/>
      <c r="BUF160" s="4"/>
      <c r="BUG160" s="4"/>
      <c r="BUH160" s="4"/>
      <c r="BUI160" s="4"/>
      <c r="BUJ160" s="4"/>
      <c r="BUK160" s="4"/>
      <c r="BUL160" s="4"/>
      <c r="BUM160" s="4"/>
      <c r="BUN160" s="4"/>
      <c r="BUO160" s="4"/>
      <c r="BUP160" s="4"/>
      <c r="BUQ160" s="4"/>
      <c r="BUR160" s="4"/>
      <c r="BUS160" s="4"/>
      <c r="BUT160" s="4"/>
      <c r="BUU160" s="4"/>
      <c r="BUV160" s="4"/>
      <c r="BUW160" s="4"/>
      <c r="BUX160" s="4"/>
      <c r="BUY160" s="4"/>
      <c r="BUZ160" s="4"/>
      <c r="BVA160" s="4"/>
      <c r="BVB160" s="4"/>
      <c r="BVC160" s="4"/>
      <c r="BVD160" s="4"/>
      <c r="BVE160" s="4"/>
      <c r="BVF160" s="4"/>
      <c r="BVG160" s="4"/>
      <c r="BVH160" s="4"/>
      <c r="BVI160" s="4"/>
      <c r="BVJ160" s="4"/>
      <c r="BVK160" s="4"/>
      <c r="BVL160" s="4"/>
      <c r="BVM160" s="4"/>
      <c r="BVN160" s="4"/>
      <c r="BVO160" s="4"/>
      <c r="BVP160" s="4"/>
      <c r="BVQ160" s="4"/>
      <c r="BVR160" s="4"/>
      <c r="BVS160" s="4"/>
      <c r="BVT160" s="4"/>
      <c r="BVU160" s="4"/>
      <c r="BVV160" s="4"/>
      <c r="BVW160" s="4"/>
      <c r="BVX160" s="4"/>
      <c r="BVY160" s="4"/>
      <c r="BVZ160" s="4"/>
      <c r="BWA160" s="4"/>
      <c r="BWB160" s="4"/>
      <c r="BWC160" s="4"/>
      <c r="BWD160" s="4"/>
      <c r="BWE160" s="4"/>
      <c r="BWF160" s="4"/>
      <c r="BWG160" s="4"/>
      <c r="BWH160" s="4"/>
      <c r="BWI160" s="4"/>
      <c r="BWJ160" s="4"/>
      <c r="BWK160" s="4"/>
      <c r="BWL160" s="4"/>
      <c r="BWM160" s="4"/>
      <c r="BWN160" s="4"/>
      <c r="BWO160" s="4"/>
      <c r="BWP160" s="4"/>
      <c r="BWQ160" s="4"/>
      <c r="BWR160" s="4"/>
      <c r="BWS160" s="4"/>
      <c r="BWT160" s="4"/>
      <c r="BWU160" s="4"/>
      <c r="BWV160" s="4"/>
      <c r="BWW160" s="4"/>
      <c r="BWX160" s="4"/>
      <c r="BWY160" s="4"/>
      <c r="BWZ160" s="4"/>
      <c r="BXA160" s="4"/>
      <c r="BXB160" s="4"/>
      <c r="BXC160" s="4"/>
      <c r="BXD160" s="4"/>
      <c r="BXE160" s="4"/>
      <c r="BXF160" s="4"/>
      <c r="BXG160" s="4"/>
      <c r="BXH160" s="4"/>
      <c r="BXI160" s="4"/>
      <c r="BXJ160" s="4"/>
      <c r="BXK160" s="4"/>
      <c r="BXL160" s="4"/>
      <c r="BXM160" s="4"/>
      <c r="BXN160" s="4"/>
      <c r="BXO160" s="4"/>
      <c r="BXP160" s="4"/>
      <c r="BXQ160" s="4"/>
      <c r="BXR160" s="4"/>
      <c r="BXS160" s="4"/>
      <c r="BXT160" s="4"/>
      <c r="BXU160" s="4"/>
      <c r="BXV160" s="4"/>
      <c r="BXW160" s="4"/>
      <c r="BXX160" s="4"/>
      <c r="BXY160" s="4"/>
      <c r="BXZ160" s="4"/>
      <c r="BYA160" s="4"/>
      <c r="BYB160" s="4"/>
      <c r="BYC160" s="4"/>
      <c r="BYD160" s="4"/>
      <c r="BYE160" s="4"/>
      <c r="BYF160" s="4"/>
      <c r="BYG160" s="4"/>
      <c r="BYH160" s="4"/>
      <c r="BYI160" s="4"/>
      <c r="BYJ160" s="4"/>
      <c r="BYK160" s="4"/>
      <c r="BYL160" s="4"/>
      <c r="BYM160" s="4"/>
      <c r="BYN160" s="4"/>
      <c r="BYO160" s="4"/>
      <c r="BYP160" s="4"/>
      <c r="BYQ160" s="4"/>
      <c r="BYR160" s="4"/>
      <c r="BYS160" s="4"/>
      <c r="BYT160" s="4"/>
      <c r="BYU160" s="4"/>
      <c r="BYV160" s="4"/>
      <c r="BYW160" s="4"/>
      <c r="BYX160" s="4"/>
      <c r="BYY160" s="4"/>
      <c r="BYZ160" s="4"/>
      <c r="BZA160" s="4"/>
      <c r="BZB160" s="4"/>
      <c r="BZC160" s="4"/>
      <c r="BZD160" s="4"/>
      <c r="BZE160" s="4"/>
      <c r="BZF160" s="4"/>
      <c r="BZG160" s="4"/>
      <c r="BZH160" s="4"/>
      <c r="BZI160" s="4"/>
      <c r="BZJ160" s="4"/>
      <c r="BZK160" s="4"/>
      <c r="BZL160" s="4"/>
      <c r="BZM160" s="4"/>
      <c r="BZN160" s="4"/>
      <c r="BZO160" s="4"/>
      <c r="BZP160" s="4"/>
      <c r="BZQ160" s="4"/>
      <c r="BZR160" s="4"/>
      <c r="BZS160" s="4"/>
      <c r="BZT160" s="4"/>
      <c r="BZU160" s="4"/>
      <c r="BZV160" s="4"/>
      <c r="BZW160" s="4"/>
      <c r="BZX160" s="4"/>
      <c r="BZY160" s="4"/>
      <c r="BZZ160" s="4"/>
      <c r="CAA160" s="4"/>
      <c r="CAB160" s="4"/>
      <c r="CAC160" s="4"/>
      <c r="CAD160" s="4"/>
      <c r="CAE160" s="4"/>
      <c r="CAF160" s="4"/>
      <c r="CAG160" s="4"/>
      <c r="CAH160" s="4"/>
      <c r="CAI160" s="4"/>
      <c r="CAJ160" s="4"/>
      <c r="CAK160" s="4"/>
      <c r="CAL160" s="4"/>
      <c r="CAM160" s="4"/>
      <c r="CAN160" s="4"/>
      <c r="CAO160" s="4"/>
      <c r="CAP160" s="4"/>
      <c r="CAQ160" s="4"/>
      <c r="CAR160" s="4"/>
      <c r="CAS160" s="4"/>
      <c r="CAT160" s="4"/>
      <c r="CAU160" s="4"/>
      <c r="CAV160" s="4"/>
      <c r="CAW160" s="4"/>
      <c r="CAX160" s="4"/>
      <c r="CAY160" s="4"/>
      <c r="CAZ160" s="4"/>
      <c r="CBA160" s="4"/>
      <c r="CBB160" s="4"/>
      <c r="CBC160" s="4"/>
      <c r="CBD160" s="4"/>
      <c r="CBE160" s="4"/>
      <c r="CBF160" s="4"/>
      <c r="CBG160" s="4"/>
      <c r="CBH160" s="4"/>
      <c r="CBI160" s="4"/>
      <c r="CBJ160" s="4"/>
      <c r="CBK160" s="4"/>
      <c r="CBL160" s="4"/>
      <c r="CBM160" s="4"/>
      <c r="CBN160" s="4"/>
      <c r="CBO160" s="4"/>
      <c r="CBP160" s="4"/>
      <c r="CBQ160" s="4"/>
      <c r="CBR160" s="4"/>
      <c r="CBS160" s="4"/>
      <c r="CBT160" s="4"/>
      <c r="CBU160" s="4"/>
      <c r="CBV160" s="4"/>
      <c r="CBW160" s="4"/>
      <c r="CBX160" s="4"/>
      <c r="CBY160" s="4"/>
      <c r="CBZ160" s="4"/>
      <c r="CCA160" s="4"/>
      <c r="CCB160" s="4"/>
      <c r="CCC160" s="4"/>
      <c r="CCD160" s="4"/>
      <c r="CCE160" s="4"/>
      <c r="CCF160" s="4"/>
      <c r="CCG160" s="4"/>
      <c r="CCH160" s="4"/>
      <c r="CCI160" s="4"/>
      <c r="CCJ160" s="4"/>
      <c r="CCK160" s="4"/>
      <c r="CCL160" s="4"/>
      <c r="CCM160" s="4"/>
      <c r="CCN160" s="4"/>
      <c r="CCO160" s="4"/>
      <c r="CCP160" s="4"/>
      <c r="CCQ160" s="4"/>
      <c r="CCR160" s="4"/>
      <c r="CCS160" s="4"/>
      <c r="CCT160" s="4"/>
      <c r="CCU160" s="4"/>
      <c r="CCV160" s="4"/>
      <c r="CCW160" s="4"/>
      <c r="CCX160" s="4"/>
      <c r="CCY160" s="4"/>
      <c r="CCZ160" s="4"/>
      <c r="CDA160" s="4"/>
      <c r="CDB160" s="4"/>
      <c r="CDC160" s="4"/>
      <c r="CDD160" s="4"/>
      <c r="CDE160" s="4"/>
      <c r="CDF160" s="4"/>
      <c r="CDG160" s="4"/>
      <c r="CDH160" s="4"/>
      <c r="CDI160" s="4"/>
      <c r="CDJ160" s="4"/>
      <c r="CDK160" s="4"/>
      <c r="CDL160" s="4"/>
      <c r="CDM160" s="4"/>
      <c r="CDN160" s="4"/>
      <c r="CDO160" s="4"/>
      <c r="CDP160" s="4"/>
      <c r="CDQ160" s="4"/>
      <c r="CDR160" s="4"/>
      <c r="CDS160" s="4"/>
      <c r="CDT160" s="4"/>
      <c r="CDU160" s="4"/>
      <c r="CDV160" s="4"/>
      <c r="CDW160" s="4"/>
      <c r="CDX160" s="4"/>
      <c r="CDY160" s="4"/>
      <c r="CDZ160" s="4"/>
      <c r="CEA160" s="4"/>
      <c r="CEB160" s="4"/>
      <c r="CEC160" s="4"/>
      <c r="CED160" s="4"/>
      <c r="CEE160" s="4"/>
      <c r="CEF160" s="4"/>
      <c r="CEG160" s="4"/>
      <c r="CEH160" s="4"/>
      <c r="CEI160" s="4"/>
      <c r="CEJ160" s="4"/>
      <c r="CEK160" s="4"/>
      <c r="CEL160" s="4"/>
      <c r="CEM160" s="4"/>
      <c r="CEN160" s="4"/>
      <c r="CEO160" s="4"/>
      <c r="CEP160" s="4"/>
      <c r="CEQ160" s="4"/>
      <c r="CER160" s="4"/>
      <c r="CES160" s="4"/>
      <c r="CET160" s="4"/>
      <c r="CEU160" s="4"/>
      <c r="CEV160" s="4"/>
      <c r="CEW160" s="4"/>
      <c r="CEX160" s="4"/>
      <c r="CEY160" s="4"/>
      <c r="CEZ160" s="4"/>
      <c r="CFA160" s="4"/>
      <c r="CFB160" s="4"/>
      <c r="CFC160" s="4"/>
      <c r="CFD160" s="4"/>
      <c r="CFE160" s="4"/>
      <c r="CFF160" s="4"/>
      <c r="CFG160" s="4"/>
      <c r="CFH160" s="4"/>
      <c r="CFI160" s="4"/>
      <c r="CFJ160" s="4"/>
      <c r="CFK160" s="4"/>
      <c r="CFL160" s="4"/>
      <c r="CFM160" s="4"/>
      <c r="CFN160" s="4"/>
      <c r="CFO160" s="4"/>
      <c r="CFP160" s="4"/>
      <c r="CFQ160" s="4"/>
      <c r="CFR160" s="4"/>
      <c r="CFS160" s="4"/>
      <c r="CFT160" s="4"/>
      <c r="CFU160" s="4"/>
      <c r="CFV160" s="4"/>
      <c r="CFW160" s="4"/>
      <c r="CFX160" s="4"/>
      <c r="CFY160" s="4"/>
      <c r="CFZ160" s="4"/>
      <c r="CGA160" s="4"/>
      <c r="CGB160" s="4"/>
      <c r="CGC160" s="4"/>
      <c r="CGD160" s="4"/>
      <c r="CGE160" s="4"/>
      <c r="CGF160" s="4"/>
      <c r="CGG160" s="4"/>
      <c r="CGH160" s="4"/>
      <c r="CGI160" s="4"/>
      <c r="CGJ160" s="4"/>
      <c r="CGK160" s="4"/>
      <c r="CGL160" s="4"/>
      <c r="CGM160" s="4"/>
      <c r="CGN160" s="4"/>
      <c r="CGO160" s="4"/>
      <c r="CGP160" s="4"/>
      <c r="CGQ160" s="4"/>
      <c r="CGR160" s="4"/>
      <c r="CGS160" s="4"/>
      <c r="CGT160" s="4"/>
      <c r="CGU160" s="4"/>
      <c r="CGV160" s="4"/>
      <c r="CGW160" s="4"/>
      <c r="CGX160" s="4"/>
      <c r="CGY160" s="4"/>
      <c r="CGZ160" s="4"/>
      <c r="CHA160" s="4"/>
      <c r="CHB160" s="4"/>
      <c r="CHC160" s="4"/>
      <c r="CHD160" s="4"/>
      <c r="CHE160" s="4"/>
      <c r="CHF160" s="4"/>
      <c r="CHG160" s="4"/>
      <c r="CHH160" s="4"/>
      <c r="CHI160" s="4"/>
      <c r="CHJ160" s="4"/>
      <c r="CHK160" s="4"/>
      <c r="CHL160" s="4"/>
      <c r="CHM160" s="4"/>
      <c r="CHN160" s="4"/>
      <c r="CHO160" s="4"/>
      <c r="CHP160" s="4"/>
      <c r="CHQ160" s="4"/>
      <c r="CHR160" s="4"/>
      <c r="CHS160" s="4"/>
      <c r="CHT160" s="4"/>
      <c r="CHU160" s="4"/>
      <c r="CHV160" s="4"/>
      <c r="CHW160" s="4"/>
      <c r="CHX160" s="4"/>
      <c r="CHY160" s="4"/>
      <c r="CHZ160" s="4"/>
      <c r="CIA160" s="4"/>
      <c r="CIB160" s="4"/>
      <c r="CIC160" s="4"/>
      <c r="CID160" s="4"/>
      <c r="CIE160" s="4"/>
      <c r="CIF160" s="4"/>
      <c r="CIG160" s="4"/>
      <c r="CIH160" s="4"/>
      <c r="CII160" s="4"/>
      <c r="CIJ160" s="4"/>
      <c r="CIK160" s="4"/>
      <c r="CIL160" s="4"/>
      <c r="CIM160" s="4"/>
      <c r="CIN160" s="4"/>
      <c r="CIO160" s="4"/>
      <c r="CIP160" s="4"/>
      <c r="CIQ160" s="4"/>
      <c r="CIR160" s="4"/>
      <c r="CIS160" s="4"/>
      <c r="CIT160" s="4"/>
      <c r="CIU160" s="4"/>
      <c r="CIV160" s="4"/>
      <c r="CIW160" s="4"/>
      <c r="CIX160" s="4"/>
      <c r="CIY160" s="4"/>
      <c r="CIZ160" s="4"/>
      <c r="CJA160" s="4"/>
      <c r="CJB160" s="4"/>
      <c r="CJC160" s="4"/>
      <c r="CJD160" s="4"/>
      <c r="CJE160" s="4"/>
      <c r="CJF160" s="4"/>
      <c r="CJG160" s="4"/>
      <c r="CJH160" s="4"/>
      <c r="CJI160" s="4"/>
      <c r="CJJ160" s="4"/>
      <c r="CJK160" s="4"/>
      <c r="CJL160" s="4"/>
      <c r="CJM160" s="4"/>
      <c r="CJN160" s="4"/>
      <c r="CJO160" s="4"/>
      <c r="CJP160" s="4"/>
      <c r="CJQ160" s="4"/>
      <c r="CJR160" s="4"/>
      <c r="CJS160" s="4"/>
      <c r="CJT160" s="4"/>
      <c r="CJU160" s="4"/>
      <c r="CJV160" s="4"/>
      <c r="CJW160" s="4"/>
      <c r="CJX160" s="4"/>
      <c r="CJY160" s="4"/>
      <c r="CJZ160" s="4"/>
      <c r="CKA160" s="4"/>
      <c r="CKB160" s="4"/>
      <c r="CKC160" s="4"/>
      <c r="CKD160" s="4"/>
      <c r="CKE160" s="4"/>
      <c r="CKF160" s="4"/>
      <c r="CKG160" s="4"/>
      <c r="CKH160" s="4"/>
      <c r="CKI160" s="4"/>
      <c r="CKJ160" s="4"/>
      <c r="CKK160" s="4"/>
      <c r="CKL160" s="4"/>
      <c r="CKM160" s="4"/>
      <c r="CKN160" s="4"/>
      <c r="CKO160" s="4"/>
      <c r="CKP160" s="4"/>
      <c r="CKQ160" s="4"/>
      <c r="CKR160" s="4"/>
      <c r="CKS160" s="4"/>
      <c r="CKT160" s="4"/>
      <c r="CKU160" s="4"/>
      <c r="CKV160" s="4"/>
      <c r="CKW160" s="4"/>
      <c r="CKX160" s="4"/>
      <c r="CKY160" s="4"/>
      <c r="CKZ160" s="4"/>
      <c r="CLA160" s="4"/>
      <c r="CLB160" s="4"/>
      <c r="CLC160" s="4"/>
      <c r="CLD160" s="4"/>
      <c r="CLE160" s="4"/>
      <c r="CLF160" s="4"/>
      <c r="CLG160" s="4"/>
      <c r="CLH160" s="4"/>
      <c r="CLI160" s="4"/>
      <c r="CLJ160" s="4"/>
      <c r="CLK160" s="4"/>
      <c r="CLL160" s="4"/>
      <c r="CLM160" s="4"/>
      <c r="CLN160" s="4"/>
      <c r="CLO160" s="4"/>
      <c r="CLP160" s="4"/>
      <c r="CLQ160" s="4"/>
      <c r="CLR160" s="4"/>
      <c r="CLS160" s="4"/>
      <c r="CLT160" s="4"/>
      <c r="CLU160" s="4"/>
      <c r="CLV160" s="4"/>
      <c r="CLW160" s="4"/>
      <c r="CLX160" s="4"/>
      <c r="CLY160" s="4"/>
      <c r="CLZ160" s="4"/>
      <c r="CMA160" s="4"/>
      <c r="CMB160" s="4"/>
      <c r="CMC160" s="4"/>
      <c r="CMD160" s="4"/>
      <c r="CME160" s="4"/>
      <c r="CMF160" s="4"/>
      <c r="CMG160" s="4"/>
      <c r="CMH160" s="4"/>
      <c r="CMI160" s="4"/>
      <c r="CMJ160" s="4"/>
      <c r="CMK160" s="4"/>
      <c r="CML160" s="4"/>
      <c r="CMM160" s="4"/>
      <c r="CMN160" s="4"/>
      <c r="CMO160" s="4"/>
      <c r="CMP160" s="4"/>
      <c r="CMQ160" s="4"/>
      <c r="CMR160" s="4"/>
      <c r="CMS160" s="4"/>
      <c r="CMT160" s="4"/>
      <c r="CMU160" s="4"/>
      <c r="CMV160" s="4"/>
      <c r="CMW160" s="4"/>
      <c r="CMX160" s="4"/>
      <c r="CMY160" s="4"/>
      <c r="CMZ160" s="4"/>
      <c r="CNA160" s="4"/>
      <c r="CNB160" s="4"/>
      <c r="CNC160" s="4"/>
      <c r="CND160" s="4"/>
      <c r="CNE160" s="4"/>
      <c r="CNF160" s="4"/>
      <c r="CNG160" s="4"/>
      <c r="CNH160" s="4"/>
      <c r="CNI160" s="4"/>
      <c r="CNJ160" s="4"/>
      <c r="CNK160" s="4"/>
      <c r="CNL160" s="4"/>
      <c r="CNM160" s="4"/>
      <c r="CNN160" s="4"/>
      <c r="CNO160" s="4"/>
      <c r="CNP160" s="4"/>
      <c r="CNQ160" s="4"/>
      <c r="CNR160" s="4"/>
      <c r="CNS160" s="4"/>
      <c r="CNT160" s="4"/>
      <c r="CNU160" s="4"/>
      <c r="CNV160" s="4"/>
      <c r="CNW160" s="4"/>
      <c r="CNX160" s="4"/>
      <c r="CNY160" s="4"/>
      <c r="CNZ160" s="4"/>
      <c r="COA160" s="4"/>
      <c r="COB160" s="4"/>
      <c r="COC160" s="4"/>
      <c r="COD160" s="4"/>
      <c r="COE160" s="4"/>
      <c r="COF160" s="4"/>
      <c r="COG160" s="4"/>
      <c r="COH160" s="4"/>
      <c r="COI160" s="4"/>
      <c r="COJ160" s="4"/>
      <c r="COK160" s="4"/>
      <c r="COL160" s="4"/>
      <c r="COM160" s="4"/>
      <c r="CON160" s="4"/>
      <c r="COO160" s="4"/>
      <c r="COP160" s="4"/>
      <c r="COQ160" s="4"/>
      <c r="COR160" s="4"/>
      <c r="COS160" s="4"/>
      <c r="COT160" s="4"/>
      <c r="COU160" s="4"/>
      <c r="COV160" s="4"/>
      <c r="COW160" s="4"/>
      <c r="COX160" s="4"/>
      <c r="COY160" s="4"/>
      <c r="COZ160" s="4"/>
      <c r="CPA160" s="4"/>
      <c r="CPB160" s="4"/>
      <c r="CPC160" s="4"/>
      <c r="CPD160" s="4"/>
      <c r="CPE160" s="4"/>
      <c r="CPF160" s="4"/>
      <c r="CPG160" s="4"/>
      <c r="CPH160" s="4"/>
      <c r="CPI160" s="4"/>
      <c r="CPJ160" s="4"/>
      <c r="CPK160" s="4"/>
      <c r="CPL160" s="4"/>
      <c r="CPM160" s="4"/>
      <c r="CPN160" s="4"/>
      <c r="CPO160" s="4"/>
      <c r="CPP160" s="4"/>
      <c r="CPQ160" s="4"/>
      <c r="CPR160" s="4"/>
      <c r="CPS160" s="4"/>
      <c r="CPT160" s="4"/>
      <c r="CPU160" s="4"/>
      <c r="CPV160" s="4"/>
      <c r="CPW160" s="4"/>
      <c r="CPX160" s="4"/>
      <c r="CPY160" s="4"/>
      <c r="CPZ160" s="4"/>
      <c r="CQA160" s="4"/>
      <c r="CQB160" s="4"/>
      <c r="CQC160" s="4"/>
      <c r="CQD160" s="4"/>
      <c r="CQE160" s="4"/>
      <c r="CQF160" s="4"/>
      <c r="CQG160" s="4"/>
      <c r="CQH160" s="4"/>
      <c r="CQI160" s="4"/>
      <c r="CQJ160" s="4"/>
      <c r="CQK160" s="4"/>
      <c r="CQL160" s="4"/>
      <c r="CQM160" s="4"/>
      <c r="CQN160" s="4"/>
      <c r="CQO160" s="4"/>
      <c r="CQP160" s="4"/>
      <c r="CQQ160" s="4"/>
      <c r="CQR160" s="4"/>
      <c r="CQS160" s="4"/>
      <c r="CQT160" s="4"/>
      <c r="CQU160" s="4"/>
      <c r="CQV160" s="4"/>
      <c r="CQW160" s="4"/>
      <c r="CQX160" s="4"/>
      <c r="CQY160" s="4"/>
      <c r="CQZ160" s="4"/>
      <c r="CRA160" s="4"/>
      <c r="CRB160" s="4"/>
      <c r="CRC160" s="4"/>
      <c r="CRD160" s="4"/>
      <c r="CRE160" s="4"/>
      <c r="CRF160" s="4"/>
      <c r="CRG160" s="4"/>
      <c r="CRH160" s="4"/>
      <c r="CRI160" s="4"/>
      <c r="CRJ160" s="4"/>
      <c r="CRK160" s="4"/>
      <c r="CRL160" s="4"/>
      <c r="CRM160" s="4"/>
      <c r="CRN160" s="4"/>
      <c r="CRO160" s="4"/>
      <c r="CRP160" s="4"/>
      <c r="CRQ160" s="4"/>
      <c r="CRR160" s="4"/>
      <c r="CRS160" s="4"/>
      <c r="CRT160" s="4"/>
      <c r="CRU160" s="4"/>
      <c r="CRV160" s="4"/>
      <c r="CRW160" s="4"/>
      <c r="CRX160" s="4"/>
      <c r="CRY160" s="4"/>
      <c r="CRZ160" s="4"/>
      <c r="CSA160" s="4"/>
      <c r="CSB160" s="4"/>
      <c r="CSC160" s="4"/>
      <c r="CSD160" s="4"/>
      <c r="CSE160" s="4"/>
      <c r="CSF160" s="4"/>
      <c r="CSG160" s="4"/>
      <c r="CSH160" s="4"/>
      <c r="CSI160" s="4"/>
      <c r="CSJ160" s="4"/>
      <c r="CSK160" s="4"/>
      <c r="CSL160" s="4"/>
      <c r="CSM160" s="4"/>
      <c r="CSN160" s="4"/>
      <c r="CSO160" s="4"/>
      <c r="CSP160" s="4"/>
      <c r="CSQ160" s="4"/>
      <c r="CSR160" s="4"/>
      <c r="CSS160" s="4"/>
      <c r="CST160" s="4"/>
      <c r="CSU160" s="4"/>
      <c r="CSV160" s="4"/>
      <c r="CSW160" s="4"/>
      <c r="CSX160" s="4"/>
      <c r="CSY160" s="4"/>
      <c r="CSZ160" s="4"/>
      <c r="CTA160" s="4"/>
      <c r="CTB160" s="4"/>
      <c r="CTC160" s="4"/>
      <c r="CTD160" s="4"/>
      <c r="CTE160" s="4"/>
      <c r="CTF160" s="4"/>
      <c r="CTG160" s="4"/>
      <c r="CTH160" s="4"/>
      <c r="CTI160" s="4"/>
      <c r="CTJ160" s="4"/>
      <c r="CTK160" s="4"/>
      <c r="CTL160" s="4"/>
      <c r="CTM160" s="4"/>
      <c r="CTN160" s="4"/>
      <c r="CTO160" s="4"/>
      <c r="CTP160" s="4"/>
      <c r="CTQ160" s="4"/>
      <c r="CTR160" s="4"/>
      <c r="CTS160" s="4"/>
      <c r="CTT160" s="4"/>
      <c r="CTU160" s="4"/>
      <c r="CTV160" s="4"/>
      <c r="CTW160" s="4"/>
      <c r="CTX160" s="4"/>
      <c r="CTY160" s="4"/>
      <c r="CTZ160" s="4"/>
      <c r="CUA160" s="4"/>
      <c r="CUB160" s="4"/>
      <c r="CUC160" s="4"/>
      <c r="CUD160" s="4"/>
      <c r="CUE160" s="4"/>
      <c r="CUF160" s="4"/>
      <c r="CUG160" s="4"/>
      <c r="CUH160" s="4"/>
      <c r="CUI160" s="4"/>
      <c r="CUJ160" s="4"/>
      <c r="CUK160" s="4"/>
      <c r="CUL160" s="4"/>
      <c r="CUM160" s="4"/>
      <c r="CUN160" s="4"/>
      <c r="CUO160" s="4"/>
      <c r="CUP160" s="4"/>
      <c r="CUQ160" s="4"/>
      <c r="CUR160" s="4"/>
      <c r="CUS160" s="4"/>
      <c r="CUT160" s="4"/>
      <c r="CUU160" s="4"/>
      <c r="CUV160" s="4"/>
      <c r="CUW160" s="4"/>
      <c r="CUX160" s="4"/>
      <c r="CUY160" s="4"/>
      <c r="CUZ160" s="4"/>
      <c r="CVA160" s="4"/>
      <c r="CVB160" s="4"/>
      <c r="CVC160" s="4"/>
      <c r="CVD160" s="4"/>
      <c r="CVE160" s="4"/>
      <c r="CVF160" s="4"/>
      <c r="CVG160" s="4"/>
      <c r="CVH160" s="4"/>
      <c r="CVI160" s="4"/>
      <c r="CVJ160" s="4"/>
      <c r="CVK160" s="4"/>
      <c r="CVL160" s="4"/>
      <c r="CVM160" s="4"/>
      <c r="CVN160" s="4"/>
      <c r="CVO160" s="4"/>
      <c r="CVP160" s="4"/>
      <c r="CVQ160" s="4"/>
      <c r="CVR160" s="4"/>
      <c r="CVS160" s="4"/>
      <c r="CVT160" s="4"/>
      <c r="CVU160" s="4"/>
      <c r="CVV160" s="4"/>
      <c r="CVW160" s="4"/>
      <c r="CVX160" s="4"/>
      <c r="CVY160" s="4"/>
      <c r="CVZ160" s="4"/>
      <c r="CWA160" s="4"/>
      <c r="CWB160" s="4"/>
      <c r="CWC160" s="4"/>
      <c r="CWD160" s="4"/>
      <c r="CWE160" s="4"/>
      <c r="CWF160" s="4"/>
      <c r="CWG160" s="4"/>
      <c r="CWH160" s="4"/>
      <c r="CWI160" s="4"/>
      <c r="CWJ160" s="4"/>
      <c r="CWK160" s="4"/>
      <c r="CWL160" s="4"/>
      <c r="CWM160" s="4"/>
      <c r="CWN160" s="4"/>
      <c r="CWO160" s="4"/>
      <c r="CWP160" s="4"/>
      <c r="CWQ160" s="4"/>
      <c r="CWR160" s="4"/>
      <c r="CWS160" s="4"/>
      <c r="CWT160" s="4"/>
      <c r="CWU160" s="4"/>
      <c r="CWV160" s="4"/>
      <c r="CWW160" s="4"/>
      <c r="CWX160" s="4"/>
      <c r="CWY160" s="4"/>
      <c r="CWZ160" s="4"/>
      <c r="CXA160" s="4"/>
      <c r="CXB160" s="4"/>
      <c r="CXC160" s="4"/>
      <c r="CXD160" s="4"/>
      <c r="CXE160" s="4"/>
      <c r="CXF160" s="4"/>
      <c r="CXG160" s="4"/>
      <c r="CXH160" s="4"/>
      <c r="CXI160" s="4"/>
      <c r="CXJ160" s="4"/>
      <c r="CXK160" s="4"/>
      <c r="CXL160" s="4"/>
      <c r="CXM160" s="4"/>
      <c r="CXN160" s="4"/>
      <c r="CXO160" s="4"/>
      <c r="CXP160" s="4"/>
      <c r="CXQ160" s="4"/>
      <c r="CXR160" s="4"/>
      <c r="CXS160" s="4"/>
      <c r="CXT160" s="4"/>
      <c r="CXU160" s="4"/>
      <c r="CXV160" s="4"/>
      <c r="CXW160" s="4"/>
      <c r="CXX160" s="4"/>
      <c r="CXY160" s="4"/>
      <c r="CXZ160" s="4"/>
      <c r="CYA160" s="4"/>
      <c r="CYB160" s="4"/>
      <c r="CYC160" s="4"/>
      <c r="CYD160" s="4"/>
      <c r="CYE160" s="4"/>
      <c r="CYF160" s="4"/>
      <c r="CYG160" s="4"/>
      <c r="CYH160" s="4"/>
      <c r="CYI160" s="4"/>
      <c r="CYJ160" s="4"/>
      <c r="CYK160" s="4"/>
      <c r="CYL160" s="4"/>
      <c r="CYM160" s="4"/>
      <c r="CYN160" s="4"/>
      <c r="CYO160" s="4"/>
      <c r="CYP160" s="4"/>
      <c r="CYQ160" s="4"/>
      <c r="CYR160" s="4"/>
      <c r="CYS160" s="4"/>
      <c r="CYT160" s="4"/>
      <c r="CYU160" s="4"/>
      <c r="CYV160" s="4"/>
      <c r="CYW160" s="4"/>
      <c r="CYX160" s="4"/>
      <c r="CYY160" s="4"/>
      <c r="CYZ160" s="4"/>
      <c r="CZA160" s="4"/>
      <c r="CZB160" s="4"/>
      <c r="CZC160" s="4"/>
      <c r="CZD160" s="4"/>
      <c r="CZE160" s="4"/>
      <c r="CZF160" s="4"/>
      <c r="CZG160" s="4"/>
      <c r="CZH160" s="4"/>
      <c r="CZI160" s="4"/>
      <c r="CZJ160" s="4"/>
      <c r="CZK160" s="4"/>
      <c r="CZL160" s="4"/>
      <c r="CZM160" s="4"/>
      <c r="CZN160" s="4"/>
      <c r="CZO160" s="4"/>
      <c r="CZP160" s="4"/>
      <c r="CZQ160" s="4"/>
      <c r="CZR160" s="4"/>
      <c r="CZS160" s="4"/>
      <c r="CZT160" s="4"/>
      <c r="CZU160" s="4"/>
      <c r="CZV160" s="4"/>
      <c r="CZW160" s="4"/>
      <c r="CZX160" s="4"/>
      <c r="CZY160" s="4"/>
      <c r="CZZ160" s="4"/>
      <c r="DAA160" s="4"/>
      <c r="DAB160" s="4"/>
      <c r="DAC160" s="4"/>
      <c r="DAD160" s="4"/>
      <c r="DAE160" s="4"/>
      <c r="DAF160" s="4"/>
      <c r="DAG160" s="4"/>
      <c r="DAH160" s="4"/>
      <c r="DAI160" s="4"/>
      <c r="DAJ160" s="4"/>
      <c r="DAK160" s="4"/>
      <c r="DAL160" s="4"/>
      <c r="DAM160" s="4"/>
      <c r="DAN160" s="4"/>
      <c r="DAO160" s="4"/>
      <c r="DAP160" s="4"/>
      <c r="DAQ160" s="4"/>
      <c r="DAR160" s="4"/>
      <c r="DAS160" s="4"/>
      <c r="DAT160" s="4"/>
      <c r="DAU160" s="4"/>
      <c r="DAV160" s="4"/>
      <c r="DAW160" s="4"/>
      <c r="DAX160" s="4"/>
      <c r="DAY160" s="4"/>
      <c r="DAZ160" s="4"/>
      <c r="DBA160" s="4"/>
      <c r="DBB160" s="4"/>
      <c r="DBC160" s="4"/>
      <c r="DBD160" s="4"/>
      <c r="DBE160" s="4"/>
      <c r="DBF160" s="4"/>
      <c r="DBG160" s="4"/>
      <c r="DBH160" s="4"/>
      <c r="DBI160" s="4"/>
      <c r="DBJ160" s="4"/>
      <c r="DBK160" s="4"/>
      <c r="DBL160" s="4"/>
      <c r="DBM160" s="4"/>
      <c r="DBN160" s="4"/>
      <c r="DBO160" s="4"/>
      <c r="DBP160" s="4"/>
      <c r="DBQ160" s="4"/>
      <c r="DBR160" s="4"/>
      <c r="DBS160" s="4"/>
      <c r="DBT160" s="4"/>
      <c r="DBU160" s="4"/>
      <c r="DBV160" s="4"/>
      <c r="DBW160" s="4"/>
      <c r="DBX160" s="4"/>
      <c r="DBY160" s="4"/>
      <c r="DBZ160" s="4"/>
      <c r="DCA160" s="4"/>
      <c r="DCB160" s="4"/>
      <c r="DCC160" s="4"/>
      <c r="DCD160" s="4"/>
      <c r="DCE160" s="4"/>
      <c r="DCF160" s="4"/>
      <c r="DCG160" s="4"/>
      <c r="DCH160" s="4"/>
      <c r="DCI160" s="4"/>
      <c r="DCJ160" s="4"/>
      <c r="DCK160" s="4"/>
      <c r="DCL160" s="4"/>
      <c r="DCM160" s="4"/>
      <c r="DCN160" s="4"/>
      <c r="DCO160" s="4"/>
      <c r="DCP160" s="4"/>
      <c r="DCQ160" s="4"/>
      <c r="DCR160" s="4"/>
      <c r="DCS160" s="4"/>
      <c r="DCT160" s="4"/>
      <c r="DCU160" s="4"/>
      <c r="DCV160" s="4"/>
      <c r="DCW160" s="4"/>
      <c r="DCX160" s="4"/>
      <c r="DCY160" s="4"/>
      <c r="DCZ160" s="4"/>
      <c r="DDA160" s="4"/>
      <c r="DDB160" s="4"/>
      <c r="DDC160" s="4"/>
      <c r="DDD160" s="4"/>
      <c r="DDE160" s="4"/>
      <c r="DDF160" s="4"/>
      <c r="DDG160" s="4"/>
      <c r="DDH160" s="4"/>
      <c r="DDI160" s="4"/>
      <c r="DDJ160" s="4"/>
      <c r="DDK160" s="4"/>
      <c r="DDL160" s="4"/>
      <c r="DDM160" s="4"/>
      <c r="DDN160" s="4"/>
      <c r="DDO160" s="4"/>
      <c r="DDP160" s="4"/>
      <c r="DDQ160" s="4"/>
      <c r="DDR160" s="4"/>
      <c r="DDS160" s="4"/>
      <c r="DDT160" s="4"/>
      <c r="DDU160" s="4"/>
      <c r="DDV160" s="4"/>
      <c r="DDW160" s="4"/>
      <c r="DDX160" s="4"/>
      <c r="DDY160" s="4"/>
      <c r="DDZ160" s="4"/>
      <c r="DEA160" s="4"/>
      <c r="DEB160" s="4"/>
      <c r="DEC160" s="4"/>
      <c r="DED160" s="4"/>
      <c r="DEE160" s="4"/>
      <c r="DEF160" s="4"/>
      <c r="DEG160" s="4"/>
      <c r="DEH160" s="4"/>
      <c r="DEI160" s="4"/>
      <c r="DEJ160" s="4"/>
      <c r="DEK160" s="4"/>
      <c r="DEL160" s="4"/>
      <c r="DEM160" s="4"/>
      <c r="DEN160" s="4"/>
      <c r="DEO160" s="4"/>
      <c r="DEP160" s="4"/>
      <c r="DEQ160" s="4"/>
      <c r="DER160" s="4"/>
      <c r="DES160" s="4"/>
      <c r="DET160" s="4"/>
      <c r="DEU160" s="4"/>
      <c r="DEV160" s="4"/>
      <c r="DEW160" s="4"/>
      <c r="DEX160" s="4"/>
      <c r="DEY160" s="4"/>
      <c r="DEZ160" s="4"/>
      <c r="DFA160" s="4"/>
      <c r="DFB160" s="4"/>
      <c r="DFC160" s="4"/>
      <c r="DFD160" s="4"/>
      <c r="DFE160" s="4"/>
      <c r="DFF160" s="4"/>
      <c r="DFG160" s="4"/>
      <c r="DFH160" s="4"/>
      <c r="DFI160" s="4"/>
      <c r="DFJ160" s="4"/>
      <c r="DFK160" s="4"/>
      <c r="DFL160" s="4"/>
      <c r="DFM160" s="4"/>
      <c r="DFN160" s="4"/>
      <c r="DFO160" s="4"/>
      <c r="DFP160" s="4"/>
      <c r="DFQ160" s="4"/>
      <c r="DFR160" s="4"/>
      <c r="DFS160" s="4"/>
      <c r="DFT160" s="4"/>
      <c r="DFU160" s="4"/>
      <c r="DFV160" s="4"/>
      <c r="DFW160" s="4"/>
      <c r="DFX160" s="4"/>
      <c r="DFY160" s="4"/>
      <c r="DFZ160" s="4"/>
      <c r="DGA160" s="4"/>
      <c r="DGB160" s="4"/>
      <c r="DGC160" s="4"/>
      <c r="DGD160" s="4"/>
      <c r="DGE160" s="4"/>
      <c r="DGF160" s="4"/>
      <c r="DGG160" s="4"/>
      <c r="DGH160" s="4"/>
      <c r="DGI160" s="4"/>
      <c r="DGJ160" s="4"/>
      <c r="DGK160" s="4"/>
      <c r="DGL160" s="4"/>
      <c r="DGM160" s="4"/>
      <c r="DGN160" s="4"/>
      <c r="DGO160" s="4"/>
      <c r="DGP160" s="4"/>
      <c r="DGQ160" s="4"/>
      <c r="DGR160" s="4"/>
      <c r="DGS160" s="4"/>
      <c r="DGT160" s="4"/>
      <c r="DGU160" s="4"/>
      <c r="DGV160" s="4"/>
      <c r="DGW160" s="4"/>
      <c r="DGX160" s="4"/>
      <c r="DGY160" s="4"/>
      <c r="DGZ160" s="4"/>
      <c r="DHA160" s="4"/>
      <c r="DHB160" s="4"/>
      <c r="DHC160" s="4"/>
      <c r="DHD160" s="4"/>
      <c r="DHE160" s="4"/>
      <c r="DHF160" s="4"/>
      <c r="DHG160" s="4"/>
      <c r="DHH160" s="4"/>
      <c r="DHI160" s="4"/>
      <c r="DHJ160" s="4"/>
      <c r="DHK160" s="4"/>
      <c r="DHL160" s="4"/>
      <c r="DHM160" s="4"/>
      <c r="DHN160" s="4"/>
      <c r="DHO160" s="4"/>
      <c r="DHP160" s="4"/>
      <c r="DHQ160" s="4"/>
      <c r="DHR160" s="4"/>
      <c r="DHS160" s="4"/>
      <c r="DHT160" s="4"/>
      <c r="DHU160" s="4"/>
      <c r="DHV160" s="4"/>
      <c r="DHW160" s="4"/>
      <c r="DHX160" s="4"/>
      <c r="DHY160" s="4"/>
      <c r="DHZ160" s="4"/>
      <c r="DIA160" s="4"/>
      <c r="DIB160" s="4"/>
      <c r="DIC160" s="4"/>
      <c r="DID160" s="4"/>
      <c r="DIE160" s="4"/>
      <c r="DIF160" s="4"/>
      <c r="DIG160" s="4"/>
      <c r="DIH160" s="4"/>
      <c r="DII160" s="4"/>
      <c r="DIJ160" s="4"/>
      <c r="DIK160" s="4"/>
      <c r="DIL160" s="4"/>
      <c r="DIM160" s="4"/>
      <c r="DIN160" s="4"/>
      <c r="DIO160" s="4"/>
      <c r="DIP160" s="4"/>
      <c r="DIQ160" s="4"/>
      <c r="DIR160" s="4"/>
      <c r="DIS160" s="4"/>
      <c r="DIT160" s="4"/>
      <c r="DIU160" s="4"/>
      <c r="DIV160" s="4"/>
      <c r="DIW160" s="4"/>
      <c r="DIX160" s="4"/>
      <c r="DIY160" s="4"/>
      <c r="DIZ160" s="4"/>
      <c r="DJA160" s="4"/>
      <c r="DJB160" s="4"/>
      <c r="DJC160" s="4"/>
      <c r="DJD160" s="4"/>
      <c r="DJE160" s="4"/>
      <c r="DJF160" s="4"/>
      <c r="DJG160" s="4"/>
      <c r="DJH160" s="4"/>
      <c r="DJI160" s="4"/>
      <c r="DJJ160" s="4"/>
      <c r="DJK160" s="4"/>
      <c r="DJL160" s="4"/>
      <c r="DJM160" s="4"/>
      <c r="DJN160" s="4"/>
      <c r="DJO160" s="4"/>
      <c r="DJP160" s="4"/>
      <c r="DJQ160" s="4"/>
      <c r="DJR160" s="4"/>
      <c r="DJS160" s="4"/>
      <c r="DJT160" s="4"/>
      <c r="DJU160" s="4"/>
      <c r="DJV160" s="4"/>
      <c r="DJW160" s="4"/>
      <c r="DJX160" s="4"/>
      <c r="DJY160" s="4"/>
      <c r="DJZ160" s="4"/>
      <c r="DKA160" s="4"/>
      <c r="DKB160" s="4"/>
      <c r="DKC160" s="4"/>
      <c r="DKD160" s="4"/>
      <c r="DKE160" s="4"/>
      <c r="DKF160" s="4"/>
      <c r="DKG160" s="4"/>
      <c r="DKH160" s="4"/>
      <c r="DKI160" s="4"/>
      <c r="DKJ160" s="4"/>
      <c r="DKK160" s="4"/>
      <c r="DKL160" s="4"/>
      <c r="DKM160" s="4"/>
      <c r="DKN160" s="4"/>
      <c r="DKO160" s="4"/>
      <c r="DKP160" s="4"/>
      <c r="DKQ160" s="4"/>
      <c r="DKR160" s="4"/>
      <c r="DKS160" s="4"/>
      <c r="DKT160" s="4"/>
      <c r="DKU160" s="4"/>
      <c r="DKV160" s="4"/>
      <c r="DKW160" s="4"/>
      <c r="DKX160" s="4"/>
      <c r="DKY160" s="4"/>
      <c r="DKZ160" s="4"/>
      <c r="DLA160" s="4"/>
      <c r="DLB160" s="4"/>
      <c r="DLC160" s="4"/>
      <c r="DLD160" s="4"/>
      <c r="DLE160" s="4"/>
      <c r="DLF160" s="4"/>
      <c r="DLG160" s="4"/>
      <c r="DLH160" s="4"/>
      <c r="DLI160" s="4"/>
      <c r="DLJ160" s="4"/>
      <c r="DLK160" s="4"/>
      <c r="DLL160" s="4"/>
      <c r="DLM160" s="4"/>
      <c r="DLN160" s="4"/>
      <c r="DLO160" s="4"/>
      <c r="DLP160" s="4"/>
      <c r="DLQ160" s="4"/>
      <c r="DLR160" s="4"/>
      <c r="DLS160" s="4"/>
      <c r="DLT160" s="4"/>
      <c r="DLU160" s="4"/>
      <c r="DLV160" s="4"/>
      <c r="DLW160" s="4"/>
      <c r="DLX160" s="4"/>
      <c r="DLY160" s="4"/>
      <c r="DLZ160" s="4"/>
      <c r="DMA160" s="4"/>
      <c r="DMB160" s="4"/>
      <c r="DMC160" s="4"/>
      <c r="DMD160" s="4"/>
      <c r="DME160" s="4"/>
      <c r="DMF160" s="4"/>
      <c r="DMG160" s="4"/>
      <c r="DMH160" s="4"/>
      <c r="DMI160" s="4"/>
      <c r="DMJ160" s="4"/>
      <c r="DMK160" s="4"/>
      <c r="DML160" s="4"/>
      <c r="DMM160" s="4"/>
      <c r="DMN160" s="4"/>
      <c r="DMO160" s="4"/>
      <c r="DMP160" s="4"/>
      <c r="DMQ160" s="4"/>
      <c r="DMR160" s="4"/>
      <c r="DMS160" s="4"/>
      <c r="DMT160" s="4"/>
      <c r="DMU160" s="4"/>
      <c r="DMV160" s="4"/>
      <c r="DMW160" s="4"/>
      <c r="DMX160" s="4"/>
      <c r="DMY160" s="4"/>
      <c r="DMZ160" s="4"/>
      <c r="DNA160" s="4"/>
      <c r="DNB160" s="4"/>
      <c r="DNC160" s="4"/>
      <c r="DND160" s="4"/>
      <c r="DNE160" s="4"/>
      <c r="DNF160" s="4"/>
      <c r="DNG160" s="4"/>
      <c r="DNH160" s="4"/>
      <c r="DNI160" s="4"/>
      <c r="DNJ160" s="4"/>
      <c r="DNK160" s="4"/>
      <c r="DNL160" s="4"/>
      <c r="DNM160" s="4"/>
      <c r="DNN160" s="4"/>
      <c r="DNO160" s="4"/>
      <c r="DNP160" s="4"/>
      <c r="DNQ160" s="4"/>
      <c r="DNR160" s="4"/>
      <c r="DNS160" s="4"/>
      <c r="DNT160" s="4"/>
      <c r="DNU160" s="4"/>
      <c r="DNV160" s="4"/>
      <c r="DNW160" s="4"/>
      <c r="DNX160" s="4"/>
      <c r="DNY160" s="4"/>
      <c r="DNZ160" s="4"/>
      <c r="DOA160" s="4"/>
      <c r="DOB160" s="4"/>
      <c r="DOC160" s="4"/>
      <c r="DOD160" s="4"/>
      <c r="DOE160" s="4"/>
      <c r="DOF160" s="4"/>
      <c r="DOG160" s="4"/>
      <c r="DOH160" s="4"/>
      <c r="DOI160" s="4"/>
      <c r="DOJ160" s="4"/>
      <c r="DOK160" s="4"/>
      <c r="DOL160" s="4"/>
      <c r="DOM160" s="4"/>
      <c r="DON160" s="4"/>
      <c r="DOO160" s="4"/>
      <c r="DOP160" s="4"/>
      <c r="DOQ160" s="4"/>
      <c r="DOR160" s="4"/>
      <c r="DOS160" s="4"/>
      <c r="DOT160" s="4"/>
      <c r="DOU160" s="4"/>
      <c r="DOV160" s="4"/>
      <c r="DOW160" s="4"/>
      <c r="DOX160" s="4"/>
      <c r="DOY160" s="4"/>
      <c r="DOZ160" s="4"/>
      <c r="DPA160" s="4"/>
      <c r="DPB160" s="4"/>
      <c r="DPC160" s="4"/>
      <c r="DPD160" s="4"/>
      <c r="DPE160" s="4"/>
      <c r="DPF160" s="4"/>
      <c r="DPG160" s="4"/>
      <c r="DPH160" s="4"/>
      <c r="DPI160" s="4"/>
      <c r="DPJ160" s="4"/>
      <c r="DPK160" s="4"/>
      <c r="DPL160" s="4"/>
      <c r="DPM160" s="4"/>
      <c r="DPN160" s="4"/>
      <c r="DPO160" s="4"/>
      <c r="DPP160" s="4"/>
      <c r="DPQ160" s="4"/>
      <c r="DPR160" s="4"/>
      <c r="DPS160" s="4"/>
      <c r="DPT160" s="4"/>
      <c r="DPU160" s="4"/>
      <c r="DPV160" s="4"/>
      <c r="DPW160" s="4"/>
      <c r="DPX160" s="4"/>
      <c r="DPY160" s="4"/>
      <c r="DPZ160" s="4"/>
      <c r="DQA160" s="4"/>
      <c r="DQB160" s="4"/>
      <c r="DQC160" s="4"/>
      <c r="DQD160" s="4"/>
      <c r="DQE160" s="4"/>
      <c r="DQF160" s="4"/>
      <c r="DQG160" s="4"/>
      <c r="DQH160" s="4"/>
      <c r="DQI160" s="4"/>
      <c r="DQJ160" s="4"/>
      <c r="DQK160" s="4"/>
      <c r="DQL160" s="4"/>
      <c r="DQM160" s="4"/>
      <c r="DQN160" s="4"/>
      <c r="DQO160" s="4"/>
      <c r="DQP160" s="4"/>
      <c r="DQQ160" s="4"/>
      <c r="DQR160" s="4"/>
      <c r="DQS160" s="4"/>
      <c r="DQT160" s="4"/>
      <c r="DQU160" s="4"/>
      <c r="DQV160" s="4"/>
      <c r="DQW160" s="4"/>
      <c r="DQX160" s="4"/>
      <c r="DQY160" s="4"/>
      <c r="DQZ160" s="4"/>
      <c r="DRA160" s="4"/>
      <c r="DRB160" s="4"/>
      <c r="DRC160" s="4"/>
      <c r="DRD160" s="4"/>
      <c r="DRE160" s="4"/>
      <c r="DRF160" s="4"/>
      <c r="DRG160" s="4"/>
      <c r="DRH160" s="4"/>
      <c r="DRI160" s="4"/>
      <c r="DRJ160" s="4"/>
      <c r="DRK160" s="4"/>
      <c r="DRL160" s="4"/>
      <c r="DRM160" s="4"/>
      <c r="DRN160" s="4"/>
      <c r="DRO160" s="4"/>
      <c r="DRP160" s="4"/>
      <c r="DRQ160" s="4"/>
      <c r="DRR160" s="4"/>
      <c r="DRS160" s="4"/>
      <c r="DRT160" s="4"/>
      <c r="DRU160" s="4"/>
      <c r="DRV160" s="4"/>
      <c r="DRW160" s="4"/>
      <c r="DRX160" s="4"/>
      <c r="DRY160" s="4"/>
      <c r="DRZ160" s="4"/>
      <c r="DSA160" s="4"/>
      <c r="DSB160" s="4"/>
      <c r="DSC160" s="4"/>
      <c r="DSD160" s="4"/>
      <c r="DSE160" s="4"/>
      <c r="DSF160" s="4"/>
      <c r="DSG160" s="4"/>
      <c r="DSH160" s="4"/>
      <c r="DSI160" s="4"/>
      <c r="DSJ160" s="4"/>
      <c r="DSK160" s="4"/>
      <c r="DSL160" s="4"/>
      <c r="DSM160" s="4"/>
      <c r="DSN160" s="4"/>
      <c r="DSO160" s="4"/>
      <c r="DSP160" s="4"/>
      <c r="DSQ160" s="4"/>
      <c r="DSR160" s="4"/>
      <c r="DSS160" s="4"/>
      <c r="DST160" s="4"/>
      <c r="DSU160" s="4"/>
      <c r="DSV160" s="4"/>
      <c r="DSW160" s="4"/>
      <c r="DSX160" s="4"/>
      <c r="DSY160" s="4"/>
      <c r="DSZ160" s="4"/>
      <c r="DTA160" s="4"/>
      <c r="DTB160" s="4"/>
      <c r="DTC160" s="4"/>
      <c r="DTD160" s="4"/>
      <c r="DTE160" s="4"/>
      <c r="DTF160" s="4"/>
      <c r="DTG160" s="4"/>
      <c r="DTH160" s="4"/>
      <c r="DTI160" s="4"/>
      <c r="DTJ160" s="4"/>
      <c r="DTK160" s="4"/>
      <c r="DTL160" s="4"/>
      <c r="DTM160" s="4"/>
      <c r="DTN160" s="4"/>
      <c r="DTO160" s="4"/>
      <c r="DTP160" s="4"/>
      <c r="DTQ160" s="4"/>
      <c r="DTR160" s="4"/>
      <c r="DTS160" s="4"/>
      <c r="DTT160" s="4"/>
      <c r="DTU160" s="4"/>
      <c r="DTV160" s="4"/>
      <c r="DTW160" s="4"/>
      <c r="DTX160" s="4"/>
      <c r="DTY160" s="4"/>
      <c r="DTZ160" s="4"/>
      <c r="DUA160" s="4"/>
      <c r="DUB160" s="4"/>
      <c r="DUC160" s="4"/>
      <c r="DUD160" s="4"/>
      <c r="DUE160" s="4"/>
      <c r="DUF160" s="4"/>
      <c r="DUG160" s="4"/>
      <c r="DUH160" s="4"/>
      <c r="DUI160" s="4"/>
      <c r="DUJ160" s="4"/>
      <c r="DUK160" s="4"/>
      <c r="DUL160" s="4"/>
      <c r="DUM160" s="4"/>
      <c r="DUN160" s="4"/>
      <c r="DUO160" s="4"/>
      <c r="DUP160" s="4"/>
      <c r="DUQ160" s="4"/>
      <c r="DUR160" s="4"/>
      <c r="DUS160" s="4"/>
      <c r="DUT160" s="4"/>
      <c r="DUU160" s="4"/>
      <c r="DUV160" s="4"/>
      <c r="DUW160" s="4"/>
      <c r="DUX160" s="4"/>
      <c r="DUY160" s="4"/>
      <c r="DUZ160" s="4"/>
      <c r="DVA160" s="4"/>
      <c r="DVB160" s="4"/>
      <c r="DVC160" s="4"/>
      <c r="DVD160" s="4"/>
      <c r="DVE160" s="4"/>
      <c r="DVF160" s="4"/>
      <c r="DVG160" s="4"/>
      <c r="DVH160" s="4"/>
      <c r="DVI160" s="4"/>
      <c r="DVJ160" s="4"/>
      <c r="DVK160" s="4"/>
      <c r="DVL160" s="4"/>
      <c r="DVM160" s="4"/>
      <c r="DVN160" s="4"/>
      <c r="DVO160" s="4"/>
      <c r="DVP160" s="4"/>
      <c r="DVQ160" s="4"/>
      <c r="DVR160" s="4"/>
      <c r="DVS160" s="4"/>
      <c r="DVT160" s="4"/>
      <c r="DVU160" s="4"/>
      <c r="DVV160" s="4"/>
      <c r="DVW160" s="4"/>
      <c r="DVX160" s="4"/>
      <c r="DVY160" s="4"/>
      <c r="DVZ160" s="4"/>
      <c r="DWA160" s="4"/>
      <c r="DWB160" s="4"/>
      <c r="DWC160" s="4"/>
      <c r="DWD160" s="4"/>
      <c r="DWE160" s="4"/>
      <c r="DWF160" s="4"/>
      <c r="DWG160" s="4"/>
      <c r="DWH160" s="4"/>
      <c r="DWI160" s="4"/>
      <c r="DWJ160" s="4"/>
      <c r="DWK160" s="4"/>
      <c r="DWL160" s="4"/>
      <c r="DWM160" s="4"/>
      <c r="DWN160" s="4"/>
      <c r="DWO160" s="4"/>
      <c r="DWP160" s="4"/>
      <c r="DWQ160" s="4"/>
      <c r="DWR160" s="4"/>
      <c r="DWS160" s="4"/>
      <c r="DWT160" s="4"/>
      <c r="DWU160" s="4"/>
      <c r="DWV160" s="4"/>
      <c r="DWW160" s="4"/>
      <c r="DWX160" s="4"/>
      <c r="DWY160" s="4"/>
      <c r="DWZ160" s="4"/>
      <c r="DXA160" s="4"/>
      <c r="DXB160" s="4"/>
      <c r="DXC160" s="4"/>
      <c r="DXD160" s="4"/>
      <c r="DXE160" s="4"/>
      <c r="DXF160" s="4"/>
      <c r="DXG160" s="4"/>
      <c r="DXH160" s="4"/>
      <c r="DXI160" s="4"/>
      <c r="DXJ160" s="4"/>
      <c r="DXK160" s="4"/>
      <c r="DXL160" s="4"/>
      <c r="DXM160" s="4"/>
      <c r="DXN160" s="4"/>
      <c r="DXO160" s="4"/>
      <c r="DXP160" s="4"/>
      <c r="DXQ160" s="4"/>
      <c r="DXR160" s="4"/>
      <c r="DXS160" s="4"/>
      <c r="DXT160" s="4"/>
      <c r="DXU160" s="4"/>
      <c r="DXV160" s="4"/>
      <c r="DXW160" s="4"/>
      <c r="DXX160" s="4"/>
      <c r="DXY160" s="4"/>
      <c r="DXZ160" s="4"/>
      <c r="DYA160" s="4"/>
      <c r="DYB160" s="4"/>
      <c r="DYC160" s="4"/>
      <c r="DYD160" s="4"/>
      <c r="DYE160" s="4"/>
      <c r="DYF160" s="4"/>
      <c r="DYG160" s="4"/>
      <c r="DYH160" s="4"/>
      <c r="DYI160" s="4"/>
      <c r="DYJ160" s="4"/>
      <c r="DYK160" s="4"/>
      <c r="DYL160" s="4"/>
      <c r="DYM160" s="4"/>
      <c r="DYN160" s="4"/>
      <c r="DYO160" s="4"/>
      <c r="DYP160" s="4"/>
      <c r="DYQ160" s="4"/>
      <c r="DYR160" s="4"/>
      <c r="DYS160" s="4"/>
      <c r="DYT160" s="4"/>
      <c r="DYU160" s="4"/>
      <c r="DYV160" s="4"/>
      <c r="DYW160" s="4"/>
      <c r="DYX160" s="4"/>
      <c r="DYY160" s="4"/>
      <c r="DYZ160" s="4"/>
      <c r="DZA160" s="4"/>
      <c r="DZB160" s="4"/>
      <c r="DZC160" s="4"/>
      <c r="DZD160" s="4"/>
      <c r="DZE160" s="4"/>
      <c r="DZF160" s="4"/>
      <c r="DZG160" s="4"/>
      <c r="DZH160" s="4"/>
      <c r="DZI160" s="4"/>
      <c r="DZJ160" s="4"/>
      <c r="DZK160" s="4"/>
      <c r="DZL160" s="4"/>
      <c r="DZM160" s="4"/>
      <c r="DZN160" s="4"/>
      <c r="DZO160" s="4"/>
      <c r="DZP160" s="4"/>
      <c r="DZQ160" s="4"/>
      <c r="DZR160" s="4"/>
      <c r="DZS160" s="4"/>
      <c r="DZT160" s="4"/>
      <c r="DZU160" s="4"/>
      <c r="DZV160" s="4"/>
      <c r="DZW160" s="4"/>
      <c r="DZX160" s="4"/>
      <c r="DZY160" s="4"/>
      <c r="DZZ160" s="4"/>
      <c r="EAA160" s="4"/>
      <c r="EAB160" s="4"/>
      <c r="EAC160" s="4"/>
      <c r="EAD160" s="4"/>
      <c r="EAE160" s="4"/>
      <c r="EAF160" s="4"/>
      <c r="EAG160" s="4"/>
      <c r="EAH160" s="4"/>
      <c r="EAI160" s="4"/>
      <c r="EAJ160" s="4"/>
      <c r="EAK160" s="4"/>
      <c r="EAL160" s="4"/>
      <c r="EAM160" s="4"/>
      <c r="EAN160" s="4"/>
      <c r="EAO160" s="4"/>
      <c r="EAP160" s="4"/>
      <c r="EAQ160" s="4"/>
      <c r="EAR160" s="4"/>
      <c r="EAS160" s="4"/>
      <c r="EAT160" s="4"/>
      <c r="EAU160" s="4"/>
      <c r="EAV160" s="4"/>
      <c r="EAW160" s="4"/>
      <c r="EAX160" s="4"/>
      <c r="EAY160" s="4"/>
      <c r="EAZ160" s="4"/>
      <c r="EBA160" s="4"/>
      <c r="EBB160" s="4"/>
      <c r="EBC160" s="4"/>
      <c r="EBD160" s="4"/>
      <c r="EBE160" s="4"/>
      <c r="EBF160" s="4"/>
      <c r="EBG160" s="4"/>
      <c r="EBH160" s="4"/>
      <c r="EBI160" s="4"/>
      <c r="EBJ160" s="4"/>
      <c r="EBK160" s="4"/>
      <c r="EBL160" s="4"/>
      <c r="EBM160" s="4"/>
      <c r="EBN160" s="4"/>
      <c r="EBO160" s="4"/>
      <c r="EBP160" s="4"/>
      <c r="EBQ160" s="4"/>
      <c r="EBR160" s="4"/>
      <c r="EBS160" s="4"/>
      <c r="EBT160" s="4"/>
      <c r="EBU160" s="4"/>
      <c r="EBV160" s="4"/>
      <c r="EBW160" s="4"/>
      <c r="EBX160" s="4"/>
      <c r="EBY160" s="4"/>
      <c r="EBZ160" s="4"/>
      <c r="ECA160" s="4"/>
      <c r="ECB160" s="4"/>
      <c r="ECC160" s="4"/>
      <c r="ECD160" s="4"/>
      <c r="ECE160" s="4"/>
      <c r="ECF160" s="4"/>
      <c r="ECG160" s="4"/>
      <c r="ECH160" s="4"/>
      <c r="ECI160" s="4"/>
      <c r="ECJ160" s="4"/>
      <c r="ECK160" s="4"/>
      <c r="ECL160" s="4"/>
      <c r="ECM160" s="4"/>
      <c r="ECN160" s="4"/>
      <c r="ECO160" s="4"/>
      <c r="ECP160" s="4"/>
      <c r="ECQ160" s="4"/>
      <c r="ECR160" s="4"/>
      <c r="ECS160" s="4"/>
      <c r="ECT160" s="4"/>
      <c r="ECU160" s="4"/>
      <c r="ECV160" s="4"/>
      <c r="ECW160" s="4"/>
      <c r="ECX160" s="4"/>
      <c r="ECY160" s="4"/>
      <c r="ECZ160" s="4"/>
      <c r="EDA160" s="4"/>
      <c r="EDB160" s="4"/>
      <c r="EDC160" s="4"/>
      <c r="EDD160" s="4"/>
      <c r="EDE160" s="4"/>
      <c r="EDF160" s="4"/>
      <c r="EDG160" s="4"/>
      <c r="EDH160" s="4"/>
      <c r="EDI160" s="4"/>
      <c r="EDJ160" s="4"/>
      <c r="EDK160" s="4"/>
      <c r="EDL160" s="4"/>
      <c r="EDM160" s="4"/>
      <c r="EDN160" s="4"/>
      <c r="EDO160" s="4"/>
      <c r="EDP160" s="4"/>
      <c r="EDQ160" s="4"/>
      <c r="EDR160" s="4"/>
      <c r="EDS160" s="4"/>
      <c r="EDT160" s="4"/>
      <c r="EDU160" s="4"/>
      <c r="EDV160" s="4"/>
      <c r="EDW160" s="4"/>
      <c r="EDX160" s="4"/>
      <c r="EDY160" s="4"/>
      <c r="EDZ160" s="4"/>
      <c r="EEA160" s="4"/>
      <c r="EEB160" s="4"/>
      <c r="EEC160" s="4"/>
      <c r="EED160" s="4"/>
      <c r="EEE160" s="4"/>
      <c r="EEF160" s="4"/>
      <c r="EEG160" s="4"/>
      <c r="EEH160" s="4"/>
      <c r="EEI160" s="4"/>
      <c r="EEJ160" s="4"/>
      <c r="EEK160" s="4"/>
      <c r="EEL160" s="4"/>
      <c r="EEM160" s="4"/>
      <c r="EEN160" s="4"/>
      <c r="EEO160" s="4"/>
      <c r="EEP160" s="4"/>
      <c r="EEQ160" s="4"/>
      <c r="EER160" s="4"/>
      <c r="EES160" s="4"/>
      <c r="EET160" s="4"/>
      <c r="EEU160" s="4"/>
      <c r="EEV160" s="4"/>
      <c r="EEW160" s="4"/>
      <c r="EEX160" s="4"/>
      <c r="EEY160" s="4"/>
      <c r="EEZ160" s="4"/>
      <c r="EFA160" s="4"/>
      <c r="EFB160" s="4"/>
      <c r="EFC160" s="4"/>
      <c r="EFD160" s="4"/>
      <c r="EFE160" s="4"/>
      <c r="EFF160" s="4"/>
      <c r="EFG160" s="4"/>
      <c r="EFH160" s="4"/>
      <c r="EFI160" s="4"/>
      <c r="EFJ160" s="4"/>
      <c r="EFK160" s="4"/>
      <c r="EFL160" s="4"/>
      <c r="EFM160" s="4"/>
      <c r="EFN160" s="4"/>
      <c r="EFO160" s="4"/>
      <c r="EFP160" s="4"/>
      <c r="EFQ160" s="4"/>
      <c r="EFR160" s="4"/>
      <c r="EFS160" s="4"/>
      <c r="EFT160" s="4"/>
      <c r="EFU160" s="4"/>
      <c r="EFV160" s="4"/>
      <c r="EFW160" s="4"/>
      <c r="EFX160" s="4"/>
      <c r="EFY160" s="4"/>
      <c r="EFZ160" s="4"/>
      <c r="EGA160" s="4"/>
      <c r="EGB160" s="4"/>
      <c r="EGC160" s="4"/>
      <c r="EGD160" s="4"/>
      <c r="EGE160" s="4"/>
      <c r="EGF160" s="4"/>
      <c r="EGG160" s="4"/>
      <c r="EGH160" s="4"/>
      <c r="EGI160" s="4"/>
      <c r="EGJ160" s="4"/>
      <c r="EGK160" s="4"/>
      <c r="EGL160" s="4"/>
      <c r="EGM160" s="4"/>
      <c r="EGN160" s="4"/>
      <c r="EGO160" s="4"/>
      <c r="EGP160" s="4"/>
      <c r="EGQ160" s="4"/>
      <c r="EGR160" s="4"/>
      <c r="EGS160" s="4"/>
      <c r="EGT160" s="4"/>
      <c r="EGU160" s="4"/>
      <c r="EGV160" s="4"/>
      <c r="EGW160" s="4"/>
      <c r="EGX160" s="4"/>
      <c r="EGY160" s="4"/>
      <c r="EGZ160" s="4"/>
      <c r="EHA160" s="4"/>
      <c r="EHB160" s="4"/>
      <c r="EHC160" s="4"/>
      <c r="EHD160" s="4"/>
      <c r="EHE160" s="4"/>
      <c r="EHF160" s="4"/>
      <c r="EHG160" s="4"/>
      <c r="EHH160" s="4"/>
      <c r="EHI160" s="4"/>
      <c r="EHJ160" s="4"/>
      <c r="EHK160" s="4"/>
      <c r="EHL160" s="4"/>
      <c r="EHM160" s="4"/>
      <c r="EHN160" s="4"/>
      <c r="EHO160" s="4"/>
      <c r="EHP160" s="4"/>
      <c r="EHQ160" s="4"/>
      <c r="EHR160" s="4"/>
      <c r="EHS160" s="4"/>
      <c r="EHT160" s="4"/>
      <c r="EHU160" s="4"/>
      <c r="EHV160" s="4"/>
      <c r="EHW160" s="4"/>
      <c r="EHX160" s="4"/>
      <c r="EHY160" s="4"/>
      <c r="EHZ160" s="4"/>
      <c r="EIA160" s="4"/>
      <c r="EIB160" s="4"/>
      <c r="EIC160" s="4"/>
      <c r="EID160" s="4"/>
      <c r="EIE160" s="4"/>
      <c r="EIF160" s="4"/>
      <c r="EIG160" s="4"/>
      <c r="EIH160" s="4"/>
      <c r="EII160" s="4"/>
      <c r="EIJ160" s="4"/>
      <c r="EIK160" s="4"/>
      <c r="EIL160" s="4"/>
      <c r="EIM160" s="4"/>
      <c r="EIN160" s="4"/>
      <c r="EIO160" s="4"/>
      <c r="EIP160" s="4"/>
      <c r="EIQ160" s="4"/>
      <c r="EIR160" s="4"/>
      <c r="EIS160" s="4"/>
      <c r="EIT160" s="4"/>
      <c r="EIU160" s="4"/>
      <c r="EIV160" s="4"/>
      <c r="EIW160" s="4"/>
      <c r="EIX160" s="4"/>
      <c r="EIY160" s="4"/>
      <c r="EIZ160" s="4"/>
      <c r="EJA160" s="4"/>
      <c r="EJB160" s="4"/>
      <c r="EJC160" s="4"/>
      <c r="EJD160" s="4"/>
      <c r="EJE160" s="4"/>
      <c r="EJF160" s="4"/>
      <c r="EJG160" s="4"/>
      <c r="EJH160" s="4"/>
      <c r="EJI160" s="4"/>
      <c r="EJJ160" s="4"/>
      <c r="EJK160" s="4"/>
      <c r="EJL160" s="4"/>
      <c r="EJM160" s="4"/>
      <c r="EJN160" s="4"/>
      <c r="EJO160" s="4"/>
      <c r="EJP160" s="4"/>
      <c r="EJQ160" s="4"/>
      <c r="EJR160" s="4"/>
      <c r="EJS160" s="4"/>
      <c r="EJT160" s="4"/>
      <c r="EJU160" s="4"/>
      <c r="EJV160" s="4"/>
      <c r="EJW160" s="4"/>
      <c r="EJX160" s="4"/>
      <c r="EJY160" s="4"/>
      <c r="EJZ160" s="4"/>
      <c r="EKA160" s="4"/>
      <c r="EKB160" s="4"/>
      <c r="EKC160" s="4"/>
      <c r="EKD160" s="4"/>
      <c r="EKE160" s="4"/>
      <c r="EKF160" s="4"/>
      <c r="EKG160" s="4"/>
      <c r="EKH160" s="4"/>
      <c r="EKI160" s="4"/>
      <c r="EKJ160" s="4"/>
      <c r="EKK160" s="4"/>
      <c r="EKL160" s="4"/>
      <c r="EKM160" s="4"/>
      <c r="EKN160" s="4"/>
      <c r="EKO160" s="4"/>
      <c r="EKP160" s="4"/>
      <c r="EKQ160" s="4"/>
      <c r="EKR160" s="4"/>
      <c r="EKS160" s="4"/>
      <c r="EKT160" s="4"/>
      <c r="EKU160" s="4"/>
      <c r="EKV160" s="4"/>
      <c r="EKW160" s="4"/>
      <c r="EKX160" s="4"/>
      <c r="EKY160" s="4"/>
      <c r="EKZ160" s="4"/>
      <c r="ELA160" s="4"/>
      <c r="ELB160" s="4"/>
      <c r="ELC160" s="4"/>
      <c r="ELD160" s="4"/>
      <c r="ELE160" s="4"/>
      <c r="ELF160" s="4"/>
      <c r="ELG160" s="4"/>
      <c r="ELH160" s="4"/>
      <c r="ELI160" s="4"/>
      <c r="ELJ160" s="4"/>
      <c r="ELK160" s="4"/>
      <c r="ELL160" s="4"/>
      <c r="ELM160" s="4"/>
      <c r="ELN160" s="4"/>
      <c r="ELO160" s="4"/>
      <c r="ELP160" s="4"/>
      <c r="ELQ160" s="4"/>
      <c r="ELR160" s="4"/>
      <c r="ELS160" s="4"/>
      <c r="ELT160" s="4"/>
      <c r="ELU160" s="4"/>
      <c r="ELV160" s="4"/>
      <c r="ELW160" s="4"/>
      <c r="ELX160" s="4"/>
      <c r="ELY160" s="4"/>
      <c r="ELZ160" s="4"/>
      <c r="EMA160" s="4"/>
      <c r="EMB160" s="4"/>
      <c r="EMC160" s="4"/>
      <c r="EMD160" s="4"/>
      <c r="EME160" s="4"/>
      <c r="EMF160" s="4"/>
      <c r="EMG160" s="4"/>
      <c r="EMH160" s="4"/>
      <c r="EMI160" s="4"/>
      <c r="EMJ160" s="4"/>
      <c r="EMK160" s="4"/>
      <c r="EML160" s="4"/>
      <c r="EMM160" s="4"/>
      <c r="EMN160" s="4"/>
      <c r="EMO160" s="4"/>
      <c r="EMP160" s="4"/>
      <c r="EMQ160" s="4"/>
      <c r="EMR160" s="4"/>
      <c r="EMS160" s="4"/>
      <c r="EMT160" s="4"/>
      <c r="EMU160" s="4"/>
      <c r="EMV160" s="4"/>
      <c r="EMW160" s="4"/>
      <c r="EMX160" s="4"/>
      <c r="EMY160" s="4"/>
      <c r="EMZ160" s="4"/>
      <c r="ENA160" s="4"/>
      <c r="ENB160" s="4"/>
      <c r="ENC160" s="4"/>
      <c r="END160" s="4"/>
      <c r="ENE160" s="4"/>
      <c r="ENF160" s="4"/>
      <c r="ENG160" s="4"/>
      <c r="ENH160" s="4"/>
      <c r="ENI160" s="4"/>
      <c r="ENJ160" s="4"/>
      <c r="ENK160" s="4"/>
      <c r="ENL160" s="4"/>
      <c r="ENM160" s="4"/>
      <c r="ENN160" s="4"/>
      <c r="ENO160" s="4"/>
      <c r="ENP160" s="4"/>
      <c r="ENQ160" s="4"/>
      <c r="ENR160" s="4"/>
      <c r="ENS160" s="4"/>
      <c r="ENT160" s="4"/>
      <c r="ENU160" s="4"/>
      <c r="ENV160" s="4"/>
      <c r="ENW160" s="4"/>
      <c r="ENX160" s="4"/>
      <c r="ENY160" s="4"/>
      <c r="ENZ160" s="4"/>
      <c r="EOA160" s="4"/>
      <c r="EOB160" s="4"/>
      <c r="EOC160" s="4"/>
      <c r="EOD160" s="4"/>
      <c r="EOE160" s="4"/>
      <c r="EOF160" s="4"/>
      <c r="EOG160" s="4"/>
      <c r="EOH160" s="4"/>
      <c r="EOI160" s="4"/>
      <c r="EOJ160" s="4"/>
      <c r="EOK160" s="4"/>
      <c r="EOL160" s="4"/>
      <c r="EOM160" s="4"/>
      <c r="EON160" s="4"/>
      <c r="EOO160" s="4"/>
      <c r="EOP160" s="4"/>
      <c r="EOQ160" s="4"/>
      <c r="EOR160" s="4"/>
      <c r="EOS160" s="4"/>
      <c r="EOT160" s="4"/>
      <c r="EOU160" s="4"/>
      <c r="EOV160" s="4"/>
      <c r="EOW160" s="4"/>
      <c r="EOX160" s="4"/>
      <c r="EOY160" s="4"/>
      <c r="EOZ160" s="4"/>
      <c r="EPA160" s="4"/>
      <c r="EPB160" s="4"/>
      <c r="EPC160" s="4"/>
      <c r="EPD160" s="4"/>
      <c r="EPE160" s="4"/>
      <c r="EPF160" s="4"/>
      <c r="EPG160" s="4"/>
      <c r="EPH160" s="4"/>
      <c r="EPI160" s="4"/>
      <c r="EPJ160" s="4"/>
      <c r="EPK160" s="4"/>
      <c r="EPL160" s="4"/>
      <c r="EPM160" s="4"/>
      <c r="EPN160" s="4"/>
      <c r="EPO160" s="4"/>
      <c r="EPP160" s="4"/>
      <c r="EPQ160" s="4"/>
      <c r="EPR160" s="4"/>
      <c r="EPS160" s="4"/>
      <c r="EPT160" s="4"/>
      <c r="EPU160" s="4"/>
      <c r="EPV160" s="4"/>
      <c r="EPW160" s="4"/>
      <c r="EPX160" s="4"/>
      <c r="EPY160" s="4"/>
      <c r="EPZ160" s="4"/>
      <c r="EQA160" s="4"/>
      <c r="EQB160" s="4"/>
      <c r="EQC160" s="4"/>
      <c r="EQD160" s="4"/>
      <c r="EQE160" s="4"/>
      <c r="EQF160" s="4"/>
      <c r="EQG160" s="4"/>
      <c r="EQH160" s="4"/>
      <c r="EQI160" s="4"/>
      <c r="EQJ160" s="4"/>
      <c r="EQK160" s="4"/>
      <c r="EQL160" s="4"/>
      <c r="EQM160" s="4"/>
      <c r="EQN160" s="4"/>
      <c r="EQO160" s="4"/>
      <c r="EQP160" s="4"/>
      <c r="EQQ160" s="4"/>
      <c r="EQR160" s="4"/>
      <c r="EQS160" s="4"/>
      <c r="EQT160" s="4"/>
      <c r="EQU160" s="4"/>
      <c r="EQV160" s="4"/>
      <c r="EQW160" s="4"/>
      <c r="EQX160" s="4"/>
      <c r="EQY160" s="4"/>
      <c r="EQZ160" s="4"/>
      <c r="ERA160" s="4"/>
      <c r="ERB160" s="4"/>
      <c r="ERC160" s="4"/>
      <c r="ERD160" s="4"/>
      <c r="ERE160" s="4"/>
      <c r="ERF160" s="4"/>
      <c r="ERG160" s="4"/>
      <c r="ERH160" s="4"/>
      <c r="ERI160" s="4"/>
      <c r="ERJ160" s="4"/>
      <c r="ERK160" s="4"/>
      <c r="ERL160" s="4"/>
      <c r="ERM160" s="4"/>
      <c r="ERN160" s="4"/>
      <c r="ERO160" s="4"/>
      <c r="ERP160" s="4"/>
      <c r="ERQ160" s="4"/>
      <c r="ERR160" s="4"/>
      <c r="ERS160" s="4"/>
      <c r="ERT160" s="4"/>
      <c r="ERU160" s="4"/>
      <c r="ERV160" s="4"/>
      <c r="ERW160" s="4"/>
      <c r="ERX160" s="4"/>
      <c r="ERY160" s="4"/>
      <c r="ERZ160" s="4"/>
      <c r="ESA160" s="4"/>
      <c r="ESB160" s="4"/>
      <c r="ESC160" s="4"/>
      <c r="ESD160" s="4"/>
      <c r="ESE160" s="4"/>
      <c r="ESF160" s="4"/>
      <c r="ESG160" s="4"/>
      <c r="ESH160" s="4"/>
      <c r="ESI160" s="4"/>
      <c r="ESJ160" s="4"/>
      <c r="ESK160" s="4"/>
      <c r="ESL160" s="4"/>
      <c r="ESM160" s="4"/>
      <c r="ESN160" s="4"/>
      <c r="ESO160" s="4"/>
      <c r="ESP160" s="4"/>
      <c r="ESQ160" s="4"/>
      <c r="ESR160" s="4"/>
      <c r="ESS160" s="4"/>
      <c r="EST160" s="4"/>
      <c r="ESU160" s="4"/>
      <c r="ESV160" s="4"/>
      <c r="ESW160" s="4"/>
      <c r="ESX160" s="4"/>
      <c r="ESY160" s="4"/>
      <c r="ESZ160" s="4"/>
      <c r="ETA160" s="4"/>
      <c r="ETB160" s="4"/>
      <c r="ETC160" s="4"/>
      <c r="ETD160" s="4"/>
      <c r="ETE160" s="4"/>
      <c r="ETF160" s="4"/>
      <c r="ETG160" s="4"/>
      <c r="ETH160" s="4"/>
      <c r="ETI160" s="4"/>
      <c r="ETJ160" s="4"/>
      <c r="ETK160" s="4"/>
      <c r="ETL160" s="4"/>
      <c r="ETM160" s="4"/>
      <c r="ETN160" s="4"/>
      <c r="ETO160" s="4"/>
      <c r="ETP160" s="4"/>
      <c r="ETQ160" s="4"/>
      <c r="ETR160" s="4"/>
      <c r="ETS160" s="4"/>
      <c r="ETT160" s="4"/>
      <c r="ETU160" s="4"/>
      <c r="ETV160" s="4"/>
      <c r="ETW160" s="4"/>
      <c r="ETX160" s="4"/>
      <c r="ETY160" s="4"/>
      <c r="ETZ160" s="4"/>
      <c r="EUA160" s="4"/>
      <c r="EUB160" s="4"/>
      <c r="EUC160" s="4"/>
      <c r="EUD160" s="4"/>
      <c r="EUE160" s="4"/>
      <c r="EUF160" s="4"/>
      <c r="EUG160" s="4"/>
      <c r="EUH160" s="4"/>
      <c r="EUI160" s="4"/>
      <c r="EUJ160" s="4"/>
      <c r="EUK160" s="4"/>
      <c r="EUL160" s="4"/>
      <c r="EUM160" s="4"/>
      <c r="EUN160" s="4"/>
      <c r="EUO160" s="4"/>
      <c r="EUP160" s="4"/>
      <c r="EUQ160" s="4"/>
      <c r="EUR160" s="4"/>
      <c r="EUS160" s="4"/>
      <c r="EUT160" s="4"/>
      <c r="EUU160" s="4"/>
      <c r="EUV160" s="4"/>
      <c r="EUW160" s="4"/>
      <c r="EUX160" s="4"/>
      <c r="EUY160" s="4"/>
      <c r="EUZ160" s="4"/>
      <c r="EVA160" s="4"/>
      <c r="EVB160" s="4"/>
      <c r="EVC160" s="4"/>
      <c r="EVD160" s="4"/>
      <c r="EVE160" s="4"/>
      <c r="EVF160" s="4"/>
      <c r="EVG160" s="4"/>
      <c r="EVH160" s="4"/>
      <c r="EVI160" s="4"/>
      <c r="EVJ160" s="4"/>
      <c r="EVK160" s="4"/>
      <c r="EVL160" s="4"/>
      <c r="EVM160" s="4"/>
      <c r="EVN160" s="4"/>
      <c r="EVO160" s="4"/>
      <c r="EVP160" s="4"/>
      <c r="EVQ160" s="4"/>
      <c r="EVR160" s="4"/>
      <c r="EVS160" s="4"/>
      <c r="EVT160" s="4"/>
      <c r="EVU160" s="4"/>
      <c r="EVV160" s="4"/>
      <c r="EVW160" s="4"/>
      <c r="EVX160" s="4"/>
      <c r="EVY160" s="4"/>
      <c r="EVZ160" s="4"/>
      <c r="EWA160" s="4"/>
      <c r="EWB160" s="4"/>
      <c r="EWC160" s="4"/>
      <c r="EWD160" s="4"/>
      <c r="EWE160" s="4"/>
      <c r="EWF160" s="4"/>
      <c r="EWG160" s="4"/>
      <c r="EWH160" s="4"/>
      <c r="EWI160" s="4"/>
      <c r="EWJ160" s="4"/>
      <c r="EWK160" s="4"/>
      <c r="EWL160" s="4"/>
      <c r="EWM160" s="4"/>
      <c r="EWN160" s="4"/>
      <c r="EWO160" s="4"/>
      <c r="EWP160" s="4"/>
      <c r="EWQ160" s="4"/>
      <c r="EWR160" s="4"/>
      <c r="EWS160" s="4"/>
      <c r="EWT160" s="4"/>
      <c r="EWU160" s="4"/>
      <c r="EWV160" s="4"/>
      <c r="EWW160" s="4"/>
      <c r="EWX160" s="4"/>
      <c r="EWY160" s="4"/>
      <c r="EWZ160" s="4"/>
      <c r="EXA160" s="4"/>
      <c r="EXB160" s="4"/>
      <c r="EXC160" s="4"/>
      <c r="EXD160" s="4"/>
      <c r="EXE160" s="4"/>
      <c r="EXF160" s="4"/>
      <c r="EXG160" s="4"/>
      <c r="EXH160" s="4"/>
      <c r="EXI160" s="4"/>
      <c r="EXJ160" s="4"/>
      <c r="EXK160" s="4"/>
      <c r="EXL160" s="4"/>
      <c r="EXM160" s="4"/>
      <c r="EXN160" s="4"/>
      <c r="EXO160" s="4"/>
      <c r="EXP160" s="4"/>
      <c r="EXQ160" s="4"/>
      <c r="EXR160" s="4"/>
      <c r="EXS160" s="4"/>
      <c r="EXT160" s="4"/>
      <c r="EXU160" s="4"/>
      <c r="EXV160" s="4"/>
      <c r="EXW160" s="4"/>
      <c r="EXX160" s="4"/>
      <c r="EXY160" s="4"/>
      <c r="EXZ160" s="4"/>
      <c r="EYA160" s="4"/>
      <c r="EYB160" s="4"/>
      <c r="EYC160" s="4"/>
      <c r="EYD160" s="4"/>
      <c r="EYE160" s="4"/>
      <c r="EYF160" s="4"/>
      <c r="EYG160" s="4"/>
      <c r="EYH160" s="4"/>
      <c r="EYI160" s="4"/>
      <c r="EYJ160" s="4"/>
      <c r="EYK160" s="4"/>
      <c r="EYL160" s="4"/>
      <c r="EYM160" s="4"/>
      <c r="EYN160" s="4"/>
      <c r="EYO160" s="4"/>
      <c r="EYP160" s="4"/>
      <c r="EYQ160" s="4"/>
      <c r="EYR160" s="4"/>
      <c r="EYS160" s="4"/>
      <c r="EYT160" s="4"/>
      <c r="EYU160" s="4"/>
      <c r="EYV160" s="4"/>
      <c r="EYW160" s="4"/>
      <c r="EYX160" s="4"/>
      <c r="EYY160" s="4"/>
      <c r="EYZ160" s="4"/>
      <c r="EZA160" s="4"/>
      <c r="EZB160" s="4"/>
      <c r="EZC160" s="4"/>
      <c r="EZD160" s="4"/>
      <c r="EZE160" s="4"/>
      <c r="EZF160" s="4"/>
      <c r="EZG160" s="4"/>
      <c r="EZH160" s="4"/>
      <c r="EZI160" s="4"/>
      <c r="EZJ160" s="4"/>
      <c r="EZK160" s="4"/>
      <c r="EZL160" s="4"/>
      <c r="EZM160" s="4"/>
      <c r="EZN160" s="4"/>
      <c r="EZO160" s="4"/>
      <c r="EZP160" s="4"/>
      <c r="EZQ160" s="4"/>
      <c r="EZR160" s="4"/>
      <c r="EZS160" s="4"/>
      <c r="EZT160" s="4"/>
      <c r="EZU160" s="4"/>
      <c r="EZV160" s="4"/>
      <c r="EZW160" s="4"/>
      <c r="EZX160" s="4"/>
      <c r="EZY160" s="4"/>
      <c r="EZZ160" s="4"/>
      <c r="FAA160" s="4"/>
      <c r="FAB160" s="4"/>
      <c r="FAC160" s="4"/>
      <c r="FAD160" s="4"/>
      <c r="FAE160" s="4"/>
      <c r="FAF160" s="4"/>
      <c r="FAG160" s="4"/>
      <c r="FAH160" s="4"/>
      <c r="FAI160" s="4"/>
      <c r="FAJ160" s="4"/>
      <c r="FAK160" s="4"/>
      <c r="FAL160" s="4"/>
      <c r="FAM160" s="4"/>
      <c r="FAN160" s="4"/>
      <c r="FAO160" s="4"/>
      <c r="FAP160" s="4"/>
      <c r="FAQ160" s="4"/>
      <c r="FAR160" s="4"/>
      <c r="FAS160" s="4"/>
      <c r="FAT160" s="4"/>
      <c r="FAU160" s="4"/>
      <c r="FAV160" s="4"/>
      <c r="FAW160" s="4"/>
      <c r="FAX160" s="4"/>
      <c r="FAY160" s="4"/>
      <c r="FAZ160" s="4"/>
      <c r="FBA160" s="4"/>
      <c r="FBB160" s="4"/>
      <c r="FBC160" s="4"/>
      <c r="FBD160" s="4"/>
      <c r="FBE160" s="4"/>
      <c r="FBF160" s="4"/>
      <c r="FBG160" s="4"/>
      <c r="FBH160" s="4"/>
      <c r="FBI160" s="4"/>
      <c r="FBJ160" s="4"/>
      <c r="FBK160" s="4"/>
      <c r="FBL160" s="4"/>
      <c r="FBM160" s="4"/>
      <c r="FBN160" s="4"/>
      <c r="FBO160" s="4"/>
      <c r="FBP160" s="4"/>
      <c r="FBQ160" s="4"/>
      <c r="FBR160" s="4"/>
      <c r="FBS160" s="4"/>
      <c r="FBT160" s="4"/>
      <c r="FBU160" s="4"/>
      <c r="FBV160" s="4"/>
      <c r="FBW160" s="4"/>
      <c r="FBX160" s="4"/>
      <c r="FBY160" s="4"/>
      <c r="FBZ160" s="4"/>
      <c r="FCA160" s="4"/>
      <c r="FCB160" s="4"/>
      <c r="FCC160" s="4"/>
      <c r="FCD160" s="4"/>
      <c r="FCE160" s="4"/>
      <c r="FCF160" s="4"/>
      <c r="FCG160" s="4"/>
      <c r="FCH160" s="4"/>
      <c r="FCI160" s="4"/>
      <c r="FCJ160" s="4"/>
      <c r="FCK160" s="4"/>
      <c r="FCL160" s="4"/>
      <c r="FCM160" s="4"/>
      <c r="FCN160" s="4"/>
      <c r="FCO160" s="4"/>
      <c r="FCP160" s="4"/>
      <c r="FCQ160" s="4"/>
      <c r="FCR160" s="4"/>
      <c r="FCS160" s="4"/>
      <c r="FCT160" s="4"/>
      <c r="FCU160" s="4"/>
      <c r="FCV160" s="4"/>
      <c r="FCW160" s="4"/>
      <c r="FCX160" s="4"/>
      <c r="FCY160" s="4"/>
      <c r="FCZ160" s="4"/>
      <c r="FDA160" s="4"/>
      <c r="FDB160" s="4"/>
      <c r="FDC160" s="4"/>
      <c r="FDD160" s="4"/>
      <c r="FDE160" s="4"/>
      <c r="FDF160" s="4"/>
      <c r="FDG160" s="4"/>
      <c r="FDH160" s="4"/>
      <c r="FDI160" s="4"/>
      <c r="FDJ160" s="4"/>
      <c r="FDK160" s="4"/>
      <c r="FDL160" s="4"/>
      <c r="FDM160" s="4"/>
      <c r="FDN160" s="4"/>
      <c r="FDO160" s="4"/>
      <c r="FDP160" s="4"/>
      <c r="FDQ160" s="4"/>
      <c r="FDR160" s="4"/>
      <c r="FDS160" s="4"/>
      <c r="FDT160" s="4"/>
      <c r="FDU160" s="4"/>
      <c r="FDV160" s="4"/>
      <c r="FDW160" s="4"/>
      <c r="FDX160" s="4"/>
      <c r="FDY160" s="4"/>
      <c r="FDZ160" s="4"/>
      <c r="FEA160" s="4"/>
      <c r="FEB160" s="4"/>
      <c r="FEC160" s="4"/>
      <c r="FED160" s="4"/>
      <c r="FEE160" s="4"/>
      <c r="FEF160" s="4"/>
      <c r="FEG160" s="4"/>
      <c r="FEH160" s="4"/>
      <c r="FEI160" s="4"/>
      <c r="FEJ160" s="4"/>
      <c r="FEK160" s="4"/>
      <c r="FEL160" s="4"/>
      <c r="FEM160" s="4"/>
      <c r="FEN160" s="4"/>
      <c r="FEO160" s="4"/>
      <c r="FEP160" s="4"/>
      <c r="FEQ160" s="4"/>
      <c r="FER160" s="4"/>
      <c r="FES160" s="4"/>
      <c r="FET160" s="4"/>
      <c r="FEU160" s="4"/>
      <c r="FEV160" s="4"/>
      <c r="FEW160" s="4"/>
      <c r="FEX160" s="4"/>
      <c r="FEY160" s="4"/>
      <c r="FEZ160" s="4"/>
      <c r="FFA160" s="4"/>
      <c r="FFB160" s="4"/>
      <c r="FFC160" s="4"/>
      <c r="FFD160" s="4"/>
      <c r="FFE160" s="4"/>
      <c r="FFF160" s="4"/>
      <c r="FFG160" s="4"/>
      <c r="FFH160" s="4"/>
      <c r="FFI160" s="4"/>
      <c r="FFJ160" s="4"/>
      <c r="FFK160" s="4"/>
      <c r="FFL160" s="4"/>
      <c r="FFM160" s="4"/>
      <c r="FFN160" s="4"/>
      <c r="FFO160" s="4"/>
      <c r="FFP160" s="4"/>
      <c r="FFQ160" s="4"/>
      <c r="FFR160" s="4"/>
      <c r="FFS160" s="4"/>
      <c r="FFT160" s="4"/>
      <c r="FFU160" s="4"/>
      <c r="FFV160" s="4"/>
      <c r="FFW160" s="4"/>
      <c r="FFX160" s="4"/>
      <c r="FFY160" s="4"/>
      <c r="FFZ160" s="4"/>
      <c r="FGA160" s="4"/>
      <c r="FGB160" s="4"/>
      <c r="FGC160" s="4"/>
      <c r="FGD160" s="4"/>
      <c r="FGE160" s="4"/>
      <c r="FGF160" s="4"/>
      <c r="FGG160" s="4"/>
      <c r="FGH160" s="4"/>
      <c r="FGI160" s="4"/>
      <c r="FGJ160" s="4"/>
      <c r="FGK160" s="4"/>
      <c r="FGL160" s="4"/>
      <c r="FGM160" s="4"/>
      <c r="FGN160" s="4"/>
      <c r="FGO160" s="4"/>
      <c r="FGP160" s="4"/>
      <c r="FGQ160" s="4"/>
      <c r="FGR160" s="4"/>
      <c r="FGS160" s="4"/>
      <c r="FGT160" s="4"/>
      <c r="FGU160" s="4"/>
      <c r="FGV160" s="4"/>
      <c r="FGW160" s="4"/>
      <c r="FGX160" s="4"/>
      <c r="FGY160" s="4"/>
      <c r="FGZ160" s="4"/>
      <c r="FHA160" s="4"/>
      <c r="FHB160" s="4"/>
      <c r="FHC160" s="4"/>
      <c r="FHD160" s="4"/>
      <c r="FHE160" s="4"/>
      <c r="FHF160" s="4"/>
      <c r="FHG160" s="4"/>
      <c r="FHH160" s="4"/>
      <c r="FHI160" s="4"/>
      <c r="FHJ160" s="4"/>
      <c r="FHK160" s="4"/>
      <c r="FHL160" s="4"/>
      <c r="FHM160" s="4"/>
      <c r="FHN160" s="4"/>
      <c r="FHO160" s="4"/>
      <c r="FHP160" s="4"/>
      <c r="FHQ160" s="4"/>
      <c r="FHR160" s="4"/>
      <c r="FHS160" s="4"/>
      <c r="FHT160" s="4"/>
      <c r="FHU160" s="4"/>
      <c r="FHV160" s="4"/>
      <c r="FHW160" s="4"/>
      <c r="FHX160" s="4"/>
      <c r="FHY160" s="4"/>
      <c r="FHZ160" s="4"/>
      <c r="FIA160" s="4"/>
      <c r="FIB160" s="4"/>
      <c r="FIC160" s="4"/>
      <c r="FID160" s="4"/>
      <c r="FIE160" s="4"/>
      <c r="FIF160" s="4"/>
      <c r="FIG160" s="4"/>
      <c r="FIH160" s="4"/>
      <c r="FII160" s="4"/>
      <c r="FIJ160" s="4"/>
      <c r="FIK160" s="4"/>
      <c r="FIL160" s="4"/>
      <c r="FIM160" s="4"/>
      <c r="FIN160" s="4"/>
      <c r="FIO160" s="4"/>
      <c r="FIP160" s="4"/>
      <c r="FIQ160" s="4"/>
      <c r="FIR160" s="4"/>
      <c r="FIS160" s="4"/>
      <c r="FIT160" s="4"/>
      <c r="FIU160" s="4"/>
      <c r="FIV160" s="4"/>
      <c r="FIW160" s="4"/>
      <c r="FIX160" s="4"/>
      <c r="FIY160" s="4"/>
      <c r="FIZ160" s="4"/>
      <c r="FJA160" s="4"/>
      <c r="FJB160" s="4"/>
      <c r="FJC160" s="4"/>
      <c r="FJD160" s="4"/>
      <c r="FJE160" s="4"/>
      <c r="FJF160" s="4"/>
      <c r="FJG160" s="4"/>
      <c r="FJH160" s="4"/>
      <c r="FJI160" s="4"/>
      <c r="FJJ160" s="4"/>
      <c r="FJK160" s="4"/>
      <c r="FJL160" s="4"/>
      <c r="FJM160" s="4"/>
      <c r="FJN160" s="4"/>
      <c r="FJO160" s="4"/>
      <c r="FJP160" s="4"/>
      <c r="FJQ160" s="4"/>
      <c r="FJR160" s="4"/>
      <c r="FJS160" s="4"/>
      <c r="FJT160" s="4"/>
      <c r="FJU160" s="4"/>
      <c r="FJV160" s="4"/>
      <c r="FJW160" s="4"/>
      <c r="FJX160" s="4"/>
      <c r="FJY160" s="4"/>
      <c r="FJZ160" s="4"/>
      <c r="FKA160" s="4"/>
      <c r="FKB160" s="4"/>
      <c r="FKC160" s="4"/>
      <c r="FKD160" s="4"/>
      <c r="FKE160" s="4"/>
      <c r="FKF160" s="4"/>
      <c r="FKG160" s="4"/>
      <c r="FKH160" s="4"/>
      <c r="FKI160" s="4"/>
      <c r="FKJ160" s="4"/>
      <c r="FKK160" s="4"/>
      <c r="FKL160" s="4"/>
      <c r="FKM160" s="4"/>
      <c r="FKN160" s="4"/>
      <c r="FKO160" s="4"/>
      <c r="FKP160" s="4"/>
      <c r="FKQ160" s="4"/>
      <c r="FKR160" s="4"/>
      <c r="FKS160" s="4"/>
      <c r="FKT160" s="4"/>
      <c r="FKU160" s="4"/>
      <c r="FKV160" s="4"/>
      <c r="FKW160" s="4"/>
      <c r="FKX160" s="4"/>
      <c r="FKY160" s="4"/>
      <c r="FKZ160" s="4"/>
      <c r="FLA160" s="4"/>
      <c r="FLB160" s="4"/>
      <c r="FLC160" s="4"/>
      <c r="FLD160" s="4"/>
      <c r="FLE160" s="4"/>
      <c r="FLF160" s="4"/>
      <c r="FLG160" s="4"/>
      <c r="FLH160" s="4"/>
      <c r="FLI160" s="4"/>
      <c r="FLJ160" s="4"/>
      <c r="FLK160" s="4"/>
      <c r="FLL160" s="4"/>
      <c r="FLM160" s="4"/>
      <c r="FLN160" s="4"/>
      <c r="FLO160" s="4"/>
      <c r="FLP160" s="4"/>
      <c r="FLQ160" s="4"/>
      <c r="FLR160" s="4"/>
      <c r="FLS160" s="4"/>
      <c r="FLT160" s="4"/>
      <c r="FLU160" s="4"/>
      <c r="FLV160" s="4"/>
      <c r="FLW160" s="4"/>
      <c r="FLX160" s="4"/>
      <c r="FLY160" s="4"/>
      <c r="FLZ160" s="4"/>
      <c r="FMA160" s="4"/>
      <c r="FMB160" s="4"/>
      <c r="FMC160" s="4"/>
      <c r="FMD160" s="4"/>
      <c r="FME160" s="4"/>
      <c r="FMF160" s="4"/>
      <c r="FMG160" s="4"/>
      <c r="FMH160" s="4"/>
      <c r="FMI160" s="4"/>
      <c r="FMJ160" s="4"/>
      <c r="FMK160" s="4"/>
      <c r="FML160" s="4"/>
      <c r="FMM160" s="4"/>
      <c r="FMN160" s="4"/>
      <c r="FMO160" s="4"/>
      <c r="FMP160" s="4"/>
      <c r="FMQ160" s="4"/>
      <c r="FMR160" s="4"/>
      <c r="FMS160" s="4"/>
      <c r="FMT160" s="4"/>
      <c r="FMU160" s="4"/>
      <c r="FMV160" s="4"/>
      <c r="FMW160" s="4"/>
      <c r="FMX160" s="4"/>
      <c r="FMY160" s="4"/>
      <c r="FMZ160" s="4"/>
      <c r="FNA160" s="4"/>
      <c r="FNB160" s="4"/>
      <c r="FNC160" s="4"/>
      <c r="FND160" s="4"/>
      <c r="FNE160" s="4"/>
      <c r="FNF160" s="4"/>
      <c r="FNG160" s="4"/>
      <c r="FNH160" s="4"/>
      <c r="FNI160" s="4"/>
      <c r="FNJ160" s="4"/>
      <c r="FNK160" s="4"/>
      <c r="FNL160" s="4"/>
      <c r="FNM160" s="4"/>
      <c r="FNN160" s="4"/>
      <c r="FNO160" s="4"/>
      <c r="FNP160" s="4"/>
      <c r="FNQ160" s="4"/>
      <c r="FNR160" s="4"/>
      <c r="FNS160" s="4"/>
      <c r="FNT160" s="4"/>
      <c r="FNU160" s="4"/>
      <c r="FNV160" s="4"/>
      <c r="FNW160" s="4"/>
      <c r="FNX160" s="4"/>
      <c r="FNY160" s="4"/>
      <c r="FNZ160" s="4"/>
      <c r="FOA160" s="4"/>
      <c r="FOB160" s="4"/>
      <c r="FOC160" s="4"/>
      <c r="FOD160" s="4"/>
      <c r="FOE160" s="4"/>
      <c r="FOF160" s="4"/>
      <c r="FOG160" s="4"/>
      <c r="FOH160" s="4"/>
      <c r="FOI160" s="4"/>
      <c r="FOJ160" s="4"/>
      <c r="FOK160" s="4"/>
      <c r="FOL160" s="4"/>
      <c r="FOM160" s="4"/>
      <c r="FON160" s="4"/>
      <c r="FOO160" s="4"/>
      <c r="FOP160" s="4"/>
      <c r="FOQ160" s="4"/>
      <c r="FOR160" s="4"/>
      <c r="FOS160" s="4"/>
      <c r="FOT160" s="4"/>
      <c r="FOU160" s="4"/>
      <c r="FOV160" s="4"/>
      <c r="FOW160" s="4"/>
      <c r="FOX160" s="4"/>
      <c r="FOY160" s="4"/>
      <c r="FOZ160" s="4"/>
      <c r="FPA160" s="4"/>
      <c r="FPB160" s="4"/>
      <c r="FPC160" s="4"/>
      <c r="FPD160" s="4"/>
      <c r="FPE160" s="4"/>
      <c r="FPF160" s="4"/>
      <c r="FPG160" s="4"/>
      <c r="FPH160" s="4"/>
      <c r="FPI160" s="4"/>
      <c r="FPJ160" s="4"/>
      <c r="FPK160" s="4"/>
      <c r="FPL160" s="4"/>
      <c r="FPM160" s="4"/>
      <c r="FPN160" s="4"/>
      <c r="FPO160" s="4"/>
      <c r="FPP160" s="4"/>
      <c r="FPQ160" s="4"/>
      <c r="FPR160" s="4"/>
      <c r="FPS160" s="4"/>
      <c r="FPT160" s="4"/>
      <c r="FPU160" s="4"/>
      <c r="FPV160" s="4"/>
      <c r="FPW160" s="4"/>
      <c r="FPX160" s="4"/>
      <c r="FPY160" s="4"/>
      <c r="FPZ160" s="4"/>
      <c r="FQA160" s="4"/>
      <c r="FQB160" s="4"/>
      <c r="FQC160" s="4"/>
      <c r="FQD160" s="4"/>
      <c r="FQE160" s="4"/>
      <c r="FQF160" s="4"/>
      <c r="FQG160" s="4"/>
      <c r="FQH160" s="4"/>
      <c r="FQI160" s="4"/>
      <c r="FQJ160" s="4"/>
      <c r="FQK160" s="4"/>
      <c r="FQL160" s="4"/>
      <c r="FQM160" s="4"/>
      <c r="FQN160" s="4"/>
      <c r="FQO160" s="4"/>
      <c r="FQP160" s="4"/>
      <c r="FQQ160" s="4"/>
      <c r="FQR160" s="4"/>
      <c r="FQS160" s="4"/>
      <c r="FQT160" s="4"/>
      <c r="FQU160" s="4"/>
      <c r="FQV160" s="4"/>
      <c r="FQW160" s="4"/>
      <c r="FQX160" s="4"/>
      <c r="FQY160" s="4"/>
      <c r="FQZ160" s="4"/>
      <c r="FRA160" s="4"/>
      <c r="FRB160" s="4"/>
      <c r="FRC160" s="4"/>
      <c r="FRD160" s="4"/>
      <c r="FRE160" s="4"/>
      <c r="FRF160" s="4"/>
      <c r="FRG160" s="4"/>
      <c r="FRH160" s="4"/>
      <c r="FRI160" s="4"/>
      <c r="FRJ160" s="4"/>
      <c r="FRK160" s="4"/>
      <c r="FRL160" s="4"/>
      <c r="FRM160" s="4"/>
      <c r="FRN160" s="4"/>
      <c r="FRO160" s="4"/>
      <c r="FRP160" s="4"/>
      <c r="FRQ160" s="4"/>
      <c r="FRR160" s="4"/>
      <c r="FRS160" s="4"/>
      <c r="FRT160" s="4"/>
      <c r="FRU160" s="4"/>
      <c r="FRV160" s="4"/>
      <c r="FRW160" s="4"/>
      <c r="FRX160" s="4"/>
      <c r="FRY160" s="4"/>
      <c r="FRZ160" s="4"/>
      <c r="FSA160" s="4"/>
      <c r="FSB160" s="4"/>
      <c r="FSC160" s="4"/>
      <c r="FSD160" s="4"/>
      <c r="FSE160" s="4"/>
      <c r="FSF160" s="4"/>
      <c r="FSG160" s="4"/>
      <c r="FSH160" s="4"/>
      <c r="FSI160" s="4"/>
      <c r="FSJ160" s="4"/>
      <c r="FSK160" s="4"/>
      <c r="FSL160" s="4"/>
      <c r="FSM160" s="4"/>
      <c r="FSN160" s="4"/>
      <c r="FSO160" s="4"/>
      <c r="FSP160" s="4"/>
      <c r="FSQ160" s="4"/>
      <c r="FSR160" s="4"/>
      <c r="FSS160" s="4"/>
      <c r="FST160" s="4"/>
      <c r="FSU160" s="4"/>
      <c r="FSV160" s="4"/>
      <c r="FSW160" s="4"/>
      <c r="FSX160" s="4"/>
      <c r="FSY160" s="4"/>
      <c r="FSZ160" s="4"/>
      <c r="FTA160" s="4"/>
      <c r="FTB160" s="4"/>
      <c r="FTC160" s="4"/>
      <c r="FTD160" s="4"/>
      <c r="FTE160" s="4"/>
      <c r="FTF160" s="4"/>
      <c r="FTG160" s="4"/>
      <c r="FTH160" s="4"/>
      <c r="FTI160" s="4"/>
      <c r="FTJ160" s="4"/>
      <c r="FTK160" s="4"/>
      <c r="FTL160" s="4"/>
      <c r="FTM160" s="4"/>
      <c r="FTN160" s="4"/>
      <c r="FTO160" s="4"/>
      <c r="FTP160" s="4"/>
      <c r="FTQ160" s="4"/>
      <c r="FTR160" s="4"/>
      <c r="FTS160" s="4"/>
      <c r="FTT160" s="4"/>
      <c r="FTU160" s="4"/>
      <c r="FTV160" s="4"/>
      <c r="FTW160" s="4"/>
      <c r="FTX160" s="4"/>
      <c r="FTY160" s="4"/>
      <c r="FTZ160" s="4"/>
      <c r="FUA160" s="4"/>
      <c r="FUB160" s="4"/>
      <c r="FUC160" s="4"/>
      <c r="FUD160" s="4"/>
      <c r="FUE160" s="4"/>
      <c r="FUF160" s="4"/>
      <c r="FUG160" s="4"/>
      <c r="FUH160" s="4"/>
      <c r="FUI160" s="4"/>
      <c r="FUJ160" s="4"/>
      <c r="FUK160" s="4"/>
      <c r="FUL160" s="4"/>
      <c r="FUM160" s="4"/>
      <c r="FUN160" s="4"/>
      <c r="FUO160" s="4"/>
      <c r="FUP160" s="4"/>
      <c r="FUQ160" s="4"/>
      <c r="FUR160" s="4"/>
      <c r="FUS160" s="4"/>
      <c r="FUT160" s="4"/>
      <c r="FUU160" s="4"/>
      <c r="FUV160" s="4"/>
      <c r="FUW160" s="4"/>
      <c r="FUX160" s="4"/>
      <c r="FUY160" s="4"/>
      <c r="FUZ160" s="4"/>
      <c r="FVA160" s="4"/>
      <c r="FVB160" s="4"/>
      <c r="FVC160" s="4"/>
      <c r="FVD160" s="4"/>
      <c r="FVE160" s="4"/>
      <c r="FVF160" s="4"/>
      <c r="FVG160" s="4"/>
      <c r="FVH160" s="4"/>
      <c r="FVI160" s="4"/>
      <c r="FVJ160" s="4"/>
      <c r="FVK160" s="4"/>
      <c r="FVL160" s="4"/>
      <c r="FVM160" s="4"/>
      <c r="FVN160" s="4"/>
      <c r="FVO160" s="4"/>
      <c r="FVP160" s="4"/>
      <c r="FVQ160" s="4"/>
      <c r="FVR160" s="4"/>
      <c r="FVS160" s="4"/>
      <c r="FVT160" s="4"/>
      <c r="FVU160" s="4"/>
      <c r="FVV160" s="4"/>
      <c r="FVW160" s="4"/>
      <c r="FVX160" s="4"/>
      <c r="FVY160" s="4"/>
      <c r="FVZ160" s="4"/>
      <c r="FWA160" s="4"/>
      <c r="FWB160" s="4"/>
      <c r="FWC160" s="4"/>
      <c r="FWD160" s="4"/>
      <c r="FWE160" s="4"/>
      <c r="FWF160" s="4"/>
      <c r="FWG160" s="4"/>
      <c r="FWH160" s="4"/>
      <c r="FWI160" s="4"/>
      <c r="FWJ160" s="4"/>
      <c r="FWK160" s="4"/>
      <c r="FWL160" s="4"/>
      <c r="FWM160" s="4"/>
      <c r="FWN160" s="4"/>
      <c r="FWO160" s="4"/>
      <c r="FWP160" s="4"/>
      <c r="FWQ160" s="4"/>
      <c r="FWR160" s="4"/>
      <c r="FWS160" s="4"/>
      <c r="FWT160" s="4"/>
      <c r="FWU160" s="4"/>
      <c r="FWV160" s="4"/>
      <c r="FWW160" s="4"/>
      <c r="FWX160" s="4"/>
      <c r="FWY160" s="4"/>
      <c r="FWZ160" s="4"/>
      <c r="FXA160" s="4"/>
      <c r="FXB160" s="4"/>
      <c r="FXC160" s="4"/>
      <c r="FXD160" s="4"/>
      <c r="FXE160" s="4"/>
      <c r="FXF160" s="4"/>
      <c r="FXG160" s="4"/>
      <c r="FXH160" s="4"/>
      <c r="FXI160" s="4"/>
      <c r="FXJ160" s="4"/>
      <c r="FXK160" s="4"/>
      <c r="FXL160" s="4"/>
      <c r="FXM160" s="4"/>
      <c r="FXN160" s="4"/>
      <c r="FXO160" s="4"/>
      <c r="FXP160" s="4"/>
      <c r="FXQ160" s="4"/>
      <c r="FXR160" s="4"/>
      <c r="FXS160" s="4"/>
      <c r="FXT160" s="4"/>
      <c r="FXU160" s="4"/>
      <c r="FXV160" s="4"/>
      <c r="FXW160" s="4"/>
      <c r="FXX160" s="4"/>
      <c r="FXY160" s="4"/>
      <c r="FXZ160" s="4"/>
      <c r="FYA160" s="4"/>
      <c r="FYB160" s="4"/>
      <c r="FYC160" s="4"/>
      <c r="FYD160" s="4"/>
      <c r="FYE160" s="4"/>
      <c r="FYF160" s="4"/>
      <c r="FYG160" s="4"/>
      <c r="FYH160" s="4"/>
      <c r="FYI160" s="4"/>
      <c r="FYJ160" s="4"/>
      <c r="FYK160" s="4"/>
      <c r="FYL160" s="4"/>
      <c r="FYM160" s="4"/>
      <c r="FYN160" s="4"/>
      <c r="FYO160" s="4"/>
      <c r="FYP160" s="4"/>
      <c r="FYQ160" s="4"/>
      <c r="FYR160" s="4"/>
      <c r="FYS160" s="4"/>
      <c r="FYT160" s="4"/>
      <c r="FYU160" s="4"/>
      <c r="FYV160" s="4"/>
      <c r="FYW160" s="4"/>
      <c r="FYX160" s="4"/>
      <c r="FYY160" s="4"/>
      <c r="FYZ160" s="4"/>
      <c r="FZA160" s="4"/>
      <c r="FZB160" s="4"/>
      <c r="FZC160" s="4"/>
      <c r="FZD160" s="4"/>
      <c r="FZE160" s="4"/>
      <c r="FZF160" s="4"/>
      <c r="FZG160" s="4"/>
      <c r="FZH160" s="4"/>
      <c r="FZI160" s="4"/>
      <c r="FZJ160" s="4"/>
      <c r="FZK160" s="4"/>
      <c r="FZL160" s="4"/>
      <c r="FZM160" s="4"/>
      <c r="FZN160" s="4"/>
      <c r="FZO160" s="4"/>
      <c r="FZP160" s="4"/>
      <c r="FZQ160" s="4"/>
      <c r="FZR160" s="4"/>
      <c r="FZS160" s="4"/>
      <c r="FZT160" s="4"/>
      <c r="FZU160" s="4"/>
      <c r="FZV160" s="4"/>
      <c r="FZW160" s="4"/>
      <c r="FZX160" s="4"/>
      <c r="FZY160" s="4"/>
      <c r="FZZ160" s="4"/>
      <c r="GAA160" s="4"/>
      <c r="GAB160" s="4"/>
      <c r="GAC160" s="4"/>
      <c r="GAD160" s="4"/>
      <c r="GAE160" s="4"/>
      <c r="GAF160" s="4"/>
      <c r="GAG160" s="4"/>
      <c r="GAH160" s="4"/>
      <c r="GAI160" s="4"/>
      <c r="GAJ160" s="4"/>
      <c r="GAK160" s="4"/>
      <c r="GAL160" s="4"/>
      <c r="GAM160" s="4"/>
      <c r="GAN160" s="4"/>
      <c r="GAO160" s="4"/>
      <c r="GAP160" s="4"/>
      <c r="GAQ160" s="4"/>
      <c r="GAR160" s="4"/>
      <c r="GAS160" s="4"/>
      <c r="GAT160" s="4"/>
      <c r="GAU160" s="4"/>
      <c r="GAV160" s="4"/>
      <c r="GAW160" s="4"/>
      <c r="GAX160" s="4"/>
      <c r="GAY160" s="4"/>
      <c r="GAZ160" s="4"/>
      <c r="GBA160" s="4"/>
      <c r="GBB160" s="4"/>
      <c r="GBC160" s="4"/>
      <c r="GBD160" s="4"/>
      <c r="GBE160" s="4"/>
      <c r="GBF160" s="4"/>
      <c r="GBG160" s="4"/>
      <c r="GBH160" s="4"/>
      <c r="GBI160" s="4"/>
      <c r="GBJ160" s="4"/>
      <c r="GBK160" s="4"/>
      <c r="GBL160" s="4"/>
      <c r="GBM160" s="4"/>
      <c r="GBN160" s="4"/>
      <c r="GBO160" s="4"/>
      <c r="GBP160" s="4"/>
      <c r="GBQ160" s="4"/>
      <c r="GBR160" s="4"/>
      <c r="GBS160" s="4"/>
      <c r="GBT160" s="4"/>
      <c r="GBU160" s="4"/>
      <c r="GBV160" s="4"/>
      <c r="GBW160" s="4"/>
      <c r="GBX160" s="4"/>
      <c r="GBY160" s="4"/>
      <c r="GBZ160" s="4"/>
      <c r="GCA160" s="4"/>
      <c r="GCB160" s="4"/>
      <c r="GCC160" s="4"/>
      <c r="GCD160" s="4"/>
      <c r="GCE160" s="4"/>
      <c r="GCF160" s="4"/>
      <c r="GCG160" s="4"/>
      <c r="GCH160" s="4"/>
      <c r="GCI160" s="4"/>
      <c r="GCJ160" s="4"/>
      <c r="GCK160" s="4"/>
      <c r="GCL160" s="4"/>
      <c r="GCM160" s="4"/>
      <c r="GCN160" s="4"/>
      <c r="GCO160" s="4"/>
      <c r="GCP160" s="4"/>
      <c r="GCQ160" s="4"/>
      <c r="GCR160" s="4"/>
      <c r="GCS160" s="4"/>
      <c r="GCT160" s="4"/>
      <c r="GCU160" s="4"/>
      <c r="GCV160" s="4"/>
      <c r="GCW160" s="4"/>
      <c r="GCX160" s="4"/>
      <c r="GCY160" s="4"/>
      <c r="GCZ160" s="4"/>
      <c r="GDA160" s="4"/>
      <c r="GDB160" s="4"/>
      <c r="GDC160" s="4"/>
      <c r="GDD160" s="4"/>
      <c r="GDE160" s="4"/>
      <c r="GDF160" s="4"/>
      <c r="GDG160" s="4"/>
      <c r="GDH160" s="4"/>
      <c r="GDI160" s="4"/>
      <c r="GDJ160" s="4"/>
      <c r="GDK160" s="4"/>
      <c r="GDL160" s="4"/>
      <c r="GDM160" s="4"/>
      <c r="GDN160" s="4"/>
      <c r="GDO160" s="4"/>
      <c r="GDP160" s="4"/>
      <c r="GDQ160" s="4"/>
      <c r="GDR160" s="4"/>
      <c r="GDS160" s="4"/>
      <c r="GDT160" s="4"/>
      <c r="GDU160" s="4"/>
      <c r="GDV160" s="4"/>
      <c r="GDW160" s="4"/>
      <c r="GDX160" s="4"/>
      <c r="GDY160" s="4"/>
      <c r="GDZ160" s="4"/>
      <c r="GEA160" s="4"/>
      <c r="GEB160" s="4"/>
      <c r="GEC160" s="4"/>
      <c r="GED160" s="4"/>
      <c r="GEE160" s="4"/>
      <c r="GEF160" s="4"/>
      <c r="GEG160" s="4"/>
      <c r="GEH160" s="4"/>
      <c r="GEI160" s="4"/>
      <c r="GEJ160" s="4"/>
      <c r="GEK160" s="4"/>
      <c r="GEL160" s="4"/>
      <c r="GEM160" s="4"/>
      <c r="GEN160" s="4"/>
      <c r="GEO160" s="4"/>
      <c r="GEP160" s="4"/>
      <c r="GEQ160" s="4"/>
      <c r="GER160" s="4"/>
      <c r="GES160" s="4"/>
      <c r="GET160" s="4"/>
      <c r="GEU160" s="4"/>
      <c r="GEV160" s="4"/>
      <c r="GEW160" s="4"/>
      <c r="GEX160" s="4"/>
      <c r="GEY160" s="4"/>
      <c r="GEZ160" s="4"/>
      <c r="GFA160" s="4"/>
      <c r="GFB160" s="4"/>
      <c r="GFC160" s="4"/>
      <c r="GFD160" s="4"/>
      <c r="GFE160" s="4"/>
      <c r="GFF160" s="4"/>
      <c r="GFG160" s="4"/>
      <c r="GFH160" s="4"/>
      <c r="GFI160" s="4"/>
      <c r="GFJ160" s="4"/>
      <c r="GFK160" s="4"/>
      <c r="GFL160" s="4"/>
      <c r="GFM160" s="4"/>
      <c r="GFN160" s="4"/>
      <c r="GFO160" s="4"/>
      <c r="GFP160" s="4"/>
      <c r="GFQ160" s="4"/>
      <c r="GFR160" s="4"/>
      <c r="GFS160" s="4"/>
      <c r="GFT160" s="4"/>
      <c r="GFU160" s="4"/>
      <c r="GFV160" s="4"/>
      <c r="GFW160" s="4"/>
      <c r="GFX160" s="4"/>
      <c r="GFY160" s="4"/>
      <c r="GFZ160" s="4"/>
      <c r="GGA160" s="4"/>
      <c r="GGB160" s="4"/>
      <c r="GGC160" s="4"/>
      <c r="GGD160" s="4"/>
      <c r="GGE160" s="4"/>
      <c r="GGF160" s="4"/>
      <c r="GGG160" s="4"/>
      <c r="GGH160" s="4"/>
      <c r="GGI160" s="4"/>
      <c r="GGJ160" s="4"/>
      <c r="GGK160" s="4"/>
      <c r="GGL160" s="4"/>
      <c r="GGM160" s="4"/>
      <c r="GGN160" s="4"/>
      <c r="GGO160" s="4"/>
      <c r="GGP160" s="4"/>
      <c r="GGQ160" s="4"/>
      <c r="GGR160" s="4"/>
      <c r="GGS160" s="4"/>
      <c r="GGT160" s="4"/>
      <c r="GGU160" s="4"/>
      <c r="GGV160" s="4"/>
      <c r="GGW160" s="4"/>
      <c r="GGX160" s="4"/>
      <c r="GGY160" s="4"/>
      <c r="GGZ160" s="4"/>
      <c r="GHA160" s="4"/>
      <c r="GHB160" s="4"/>
      <c r="GHC160" s="4"/>
      <c r="GHD160" s="4"/>
      <c r="GHE160" s="4"/>
      <c r="GHF160" s="4"/>
      <c r="GHG160" s="4"/>
      <c r="GHH160" s="4"/>
      <c r="GHI160" s="4"/>
      <c r="GHJ160" s="4"/>
      <c r="GHK160" s="4"/>
      <c r="GHL160" s="4"/>
      <c r="GHM160" s="4"/>
      <c r="GHN160" s="4"/>
      <c r="GHO160" s="4"/>
      <c r="GHP160" s="4"/>
      <c r="GHQ160" s="4"/>
      <c r="GHR160" s="4"/>
      <c r="GHS160" s="4"/>
      <c r="GHT160" s="4"/>
      <c r="GHU160" s="4"/>
      <c r="GHV160" s="4"/>
      <c r="GHW160" s="4"/>
      <c r="GHX160" s="4"/>
      <c r="GHY160" s="4"/>
      <c r="GHZ160" s="4"/>
      <c r="GIA160" s="4"/>
      <c r="GIB160" s="4"/>
      <c r="GIC160" s="4"/>
      <c r="GID160" s="4"/>
      <c r="GIE160" s="4"/>
      <c r="GIF160" s="4"/>
      <c r="GIG160" s="4"/>
      <c r="GIH160" s="4"/>
      <c r="GII160" s="4"/>
      <c r="GIJ160" s="4"/>
      <c r="GIK160" s="4"/>
      <c r="GIL160" s="4"/>
      <c r="GIM160" s="4"/>
      <c r="GIN160" s="4"/>
      <c r="GIO160" s="4"/>
      <c r="GIP160" s="4"/>
      <c r="GIQ160" s="4"/>
      <c r="GIR160" s="4"/>
      <c r="GIS160" s="4"/>
      <c r="GIT160" s="4"/>
      <c r="GIU160" s="4"/>
      <c r="GIV160" s="4"/>
      <c r="GIW160" s="4"/>
      <c r="GIX160" s="4"/>
      <c r="GIY160" s="4"/>
      <c r="GIZ160" s="4"/>
      <c r="GJA160" s="4"/>
      <c r="GJB160" s="4"/>
      <c r="GJC160" s="4"/>
      <c r="GJD160" s="4"/>
      <c r="GJE160" s="4"/>
      <c r="GJF160" s="4"/>
      <c r="GJG160" s="4"/>
      <c r="GJH160" s="4"/>
      <c r="GJI160" s="4"/>
      <c r="GJJ160" s="4"/>
      <c r="GJK160" s="4"/>
      <c r="GJL160" s="4"/>
      <c r="GJM160" s="4"/>
      <c r="GJN160" s="4"/>
      <c r="GJO160" s="4"/>
      <c r="GJP160" s="4"/>
      <c r="GJQ160" s="4"/>
      <c r="GJR160" s="4"/>
      <c r="GJS160" s="4"/>
      <c r="GJT160" s="4"/>
      <c r="GJU160" s="4"/>
      <c r="GJV160" s="4"/>
      <c r="GJW160" s="4"/>
      <c r="GJX160" s="4"/>
      <c r="GJY160" s="4"/>
      <c r="GJZ160" s="4"/>
      <c r="GKA160" s="4"/>
      <c r="GKB160" s="4"/>
      <c r="GKC160" s="4"/>
      <c r="GKD160" s="4"/>
      <c r="GKE160" s="4"/>
      <c r="GKF160" s="4"/>
      <c r="GKG160" s="4"/>
      <c r="GKH160" s="4"/>
      <c r="GKI160" s="4"/>
      <c r="GKJ160" s="4"/>
      <c r="GKK160" s="4"/>
      <c r="GKL160" s="4"/>
      <c r="GKM160" s="4"/>
      <c r="GKN160" s="4"/>
      <c r="GKO160" s="4"/>
      <c r="GKP160" s="4"/>
      <c r="GKQ160" s="4"/>
      <c r="GKR160" s="4"/>
      <c r="GKS160" s="4"/>
      <c r="GKT160" s="4"/>
      <c r="GKU160" s="4"/>
      <c r="GKV160" s="4"/>
      <c r="GKW160" s="4"/>
      <c r="GKX160" s="4"/>
      <c r="GKY160" s="4"/>
      <c r="GKZ160" s="4"/>
      <c r="GLA160" s="4"/>
      <c r="GLB160" s="4"/>
      <c r="GLC160" s="4"/>
      <c r="GLD160" s="4"/>
      <c r="GLE160" s="4"/>
      <c r="GLF160" s="4"/>
      <c r="GLG160" s="4"/>
      <c r="GLH160" s="4"/>
      <c r="GLI160" s="4"/>
      <c r="GLJ160" s="4"/>
      <c r="GLK160" s="4"/>
      <c r="GLL160" s="4"/>
      <c r="GLM160" s="4"/>
      <c r="GLN160" s="4"/>
      <c r="GLO160" s="4"/>
      <c r="GLP160" s="4"/>
      <c r="GLQ160" s="4"/>
      <c r="GLR160" s="4"/>
      <c r="GLS160" s="4"/>
      <c r="GLT160" s="4"/>
      <c r="GLU160" s="4"/>
      <c r="GLV160" s="4"/>
      <c r="GLW160" s="4"/>
      <c r="GLX160" s="4"/>
      <c r="GLY160" s="4"/>
      <c r="GLZ160" s="4"/>
      <c r="GMA160" s="4"/>
      <c r="GMB160" s="4"/>
      <c r="GMC160" s="4"/>
      <c r="GMD160" s="4"/>
      <c r="GME160" s="4"/>
      <c r="GMF160" s="4"/>
      <c r="GMG160" s="4"/>
      <c r="GMH160" s="4"/>
      <c r="GMI160" s="4"/>
      <c r="GMJ160" s="4"/>
      <c r="GMK160" s="4"/>
      <c r="GML160" s="4"/>
      <c r="GMM160" s="4"/>
      <c r="GMN160" s="4"/>
      <c r="GMO160" s="4"/>
      <c r="GMP160" s="4"/>
      <c r="GMQ160" s="4"/>
      <c r="GMR160" s="4"/>
      <c r="GMS160" s="4"/>
      <c r="GMT160" s="4"/>
      <c r="GMU160" s="4"/>
      <c r="GMV160" s="4"/>
      <c r="GMW160" s="4"/>
      <c r="GMX160" s="4"/>
      <c r="GMY160" s="4"/>
      <c r="GMZ160" s="4"/>
      <c r="GNA160" s="4"/>
      <c r="GNB160" s="4"/>
      <c r="GNC160" s="4"/>
      <c r="GND160" s="4"/>
      <c r="GNE160" s="4"/>
      <c r="GNF160" s="4"/>
      <c r="GNG160" s="4"/>
      <c r="GNH160" s="4"/>
      <c r="GNI160" s="4"/>
      <c r="GNJ160" s="4"/>
      <c r="GNK160" s="4"/>
      <c r="GNL160" s="4"/>
      <c r="GNM160" s="4"/>
      <c r="GNN160" s="4"/>
      <c r="GNO160" s="4"/>
      <c r="GNP160" s="4"/>
      <c r="GNQ160" s="4"/>
      <c r="GNR160" s="4"/>
      <c r="GNS160" s="4"/>
      <c r="GNT160" s="4"/>
      <c r="GNU160" s="4"/>
      <c r="GNV160" s="4"/>
      <c r="GNW160" s="4"/>
      <c r="GNX160" s="4"/>
      <c r="GNY160" s="4"/>
      <c r="GNZ160" s="4"/>
      <c r="GOA160" s="4"/>
      <c r="GOB160" s="4"/>
      <c r="GOC160" s="4"/>
      <c r="GOD160" s="4"/>
      <c r="GOE160" s="4"/>
      <c r="GOF160" s="4"/>
      <c r="GOG160" s="4"/>
      <c r="GOH160" s="4"/>
      <c r="GOI160" s="4"/>
      <c r="GOJ160" s="4"/>
      <c r="GOK160" s="4"/>
      <c r="GOL160" s="4"/>
      <c r="GOM160" s="4"/>
      <c r="GON160" s="4"/>
      <c r="GOO160" s="4"/>
      <c r="GOP160" s="4"/>
      <c r="GOQ160" s="4"/>
      <c r="GOR160" s="4"/>
      <c r="GOS160" s="4"/>
      <c r="GOT160" s="4"/>
      <c r="GOU160" s="4"/>
      <c r="GOV160" s="4"/>
      <c r="GOW160" s="4"/>
      <c r="GOX160" s="4"/>
      <c r="GOY160" s="4"/>
      <c r="GOZ160" s="4"/>
      <c r="GPA160" s="4"/>
      <c r="GPB160" s="4"/>
      <c r="GPC160" s="4"/>
      <c r="GPD160" s="4"/>
      <c r="GPE160" s="4"/>
      <c r="GPF160" s="4"/>
      <c r="GPG160" s="4"/>
      <c r="GPH160" s="4"/>
      <c r="GPI160" s="4"/>
      <c r="GPJ160" s="4"/>
      <c r="GPK160" s="4"/>
      <c r="GPL160" s="4"/>
      <c r="GPM160" s="4"/>
      <c r="GPN160" s="4"/>
      <c r="GPO160" s="4"/>
      <c r="GPP160" s="4"/>
      <c r="GPQ160" s="4"/>
      <c r="GPR160" s="4"/>
      <c r="GPS160" s="4"/>
      <c r="GPT160" s="4"/>
      <c r="GPU160" s="4"/>
      <c r="GPV160" s="4"/>
      <c r="GPW160" s="4"/>
      <c r="GPX160" s="4"/>
      <c r="GPY160" s="4"/>
      <c r="GPZ160" s="4"/>
      <c r="GQA160" s="4"/>
      <c r="GQB160" s="4"/>
      <c r="GQC160" s="4"/>
      <c r="GQD160" s="4"/>
      <c r="GQE160" s="4"/>
      <c r="GQF160" s="4"/>
      <c r="GQG160" s="4"/>
      <c r="GQH160" s="4"/>
      <c r="GQI160" s="4"/>
      <c r="GQJ160" s="4"/>
      <c r="GQK160" s="4"/>
      <c r="GQL160" s="4"/>
      <c r="GQM160" s="4"/>
      <c r="GQN160" s="4"/>
      <c r="GQO160" s="4"/>
      <c r="GQP160" s="4"/>
      <c r="GQQ160" s="4"/>
      <c r="GQR160" s="4"/>
      <c r="GQS160" s="4"/>
      <c r="GQT160" s="4"/>
      <c r="GQU160" s="4"/>
      <c r="GQV160" s="4"/>
      <c r="GQW160" s="4"/>
      <c r="GQX160" s="4"/>
      <c r="GQY160" s="4"/>
      <c r="GQZ160" s="4"/>
      <c r="GRA160" s="4"/>
      <c r="GRB160" s="4"/>
      <c r="GRC160" s="4"/>
      <c r="GRD160" s="4"/>
      <c r="GRE160" s="4"/>
      <c r="GRF160" s="4"/>
      <c r="GRG160" s="4"/>
      <c r="GRH160" s="4"/>
      <c r="GRI160" s="4"/>
      <c r="GRJ160" s="4"/>
      <c r="GRK160" s="4"/>
      <c r="GRL160" s="4"/>
      <c r="GRM160" s="4"/>
      <c r="GRN160" s="4"/>
      <c r="GRO160" s="4"/>
      <c r="GRP160" s="4"/>
      <c r="GRQ160" s="4"/>
      <c r="GRR160" s="4"/>
      <c r="GRS160" s="4"/>
      <c r="GRT160" s="4"/>
      <c r="GRU160" s="4"/>
      <c r="GRV160" s="4"/>
      <c r="GRW160" s="4"/>
      <c r="GRX160" s="4"/>
      <c r="GRY160" s="4"/>
      <c r="GRZ160" s="4"/>
      <c r="GSA160" s="4"/>
      <c r="GSB160" s="4"/>
      <c r="GSC160" s="4"/>
      <c r="GSD160" s="4"/>
      <c r="GSE160" s="4"/>
      <c r="GSF160" s="4"/>
      <c r="GSG160" s="4"/>
      <c r="GSH160" s="4"/>
      <c r="GSI160" s="4"/>
      <c r="GSJ160" s="4"/>
      <c r="GSK160" s="4"/>
      <c r="GSL160" s="4"/>
      <c r="GSM160" s="4"/>
      <c r="GSN160" s="4"/>
      <c r="GSO160" s="4"/>
      <c r="GSP160" s="4"/>
      <c r="GSQ160" s="4"/>
      <c r="GSR160" s="4"/>
      <c r="GSS160" s="4"/>
      <c r="GST160" s="4"/>
      <c r="GSU160" s="4"/>
      <c r="GSV160" s="4"/>
      <c r="GSW160" s="4"/>
      <c r="GSX160" s="4"/>
      <c r="GSY160" s="4"/>
      <c r="GSZ160" s="4"/>
      <c r="GTA160" s="4"/>
      <c r="GTB160" s="4"/>
      <c r="GTC160" s="4"/>
      <c r="GTD160" s="4"/>
      <c r="GTE160" s="4"/>
      <c r="GTF160" s="4"/>
      <c r="GTG160" s="4"/>
      <c r="GTH160" s="4"/>
      <c r="GTI160" s="4"/>
      <c r="GTJ160" s="4"/>
      <c r="GTK160" s="4"/>
      <c r="GTL160" s="4"/>
      <c r="GTM160" s="4"/>
      <c r="GTN160" s="4"/>
      <c r="GTO160" s="4"/>
      <c r="GTP160" s="4"/>
      <c r="GTQ160" s="4"/>
      <c r="GTR160" s="4"/>
      <c r="GTS160" s="4"/>
      <c r="GTT160" s="4"/>
      <c r="GTU160" s="4"/>
      <c r="GTV160" s="4"/>
      <c r="GTW160" s="4"/>
      <c r="GTX160" s="4"/>
      <c r="GTY160" s="4"/>
      <c r="GTZ160" s="4"/>
      <c r="GUA160" s="4"/>
      <c r="GUB160" s="4"/>
      <c r="GUC160" s="4"/>
      <c r="GUD160" s="4"/>
      <c r="GUE160" s="4"/>
      <c r="GUF160" s="4"/>
      <c r="GUG160" s="4"/>
      <c r="GUH160" s="4"/>
      <c r="GUI160" s="4"/>
      <c r="GUJ160" s="4"/>
      <c r="GUK160" s="4"/>
      <c r="GUL160" s="4"/>
      <c r="GUM160" s="4"/>
      <c r="GUN160" s="4"/>
      <c r="GUO160" s="4"/>
      <c r="GUP160" s="4"/>
      <c r="GUQ160" s="4"/>
      <c r="GUR160" s="4"/>
      <c r="GUS160" s="4"/>
      <c r="GUT160" s="4"/>
      <c r="GUU160" s="4"/>
      <c r="GUV160" s="4"/>
      <c r="GUW160" s="4"/>
      <c r="GUX160" s="4"/>
      <c r="GUY160" s="4"/>
      <c r="GUZ160" s="4"/>
      <c r="GVA160" s="4"/>
      <c r="GVB160" s="4"/>
      <c r="GVC160" s="4"/>
      <c r="GVD160" s="4"/>
      <c r="GVE160" s="4"/>
      <c r="GVF160" s="4"/>
      <c r="GVG160" s="4"/>
      <c r="GVH160" s="4"/>
      <c r="GVI160" s="4"/>
      <c r="GVJ160" s="4"/>
      <c r="GVK160" s="4"/>
      <c r="GVL160" s="4"/>
      <c r="GVM160" s="4"/>
      <c r="GVN160" s="4"/>
      <c r="GVO160" s="4"/>
      <c r="GVP160" s="4"/>
      <c r="GVQ160" s="4"/>
      <c r="GVR160" s="4"/>
      <c r="GVS160" s="4"/>
      <c r="GVT160" s="4"/>
      <c r="GVU160" s="4"/>
      <c r="GVV160" s="4"/>
      <c r="GVW160" s="4"/>
      <c r="GVX160" s="4"/>
      <c r="GVY160" s="4"/>
      <c r="GVZ160" s="4"/>
      <c r="GWA160" s="4"/>
      <c r="GWB160" s="4"/>
      <c r="GWC160" s="4"/>
      <c r="GWD160" s="4"/>
      <c r="GWE160" s="4"/>
      <c r="GWF160" s="4"/>
      <c r="GWG160" s="4"/>
      <c r="GWH160" s="4"/>
      <c r="GWI160" s="4"/>
      <c r="GWJ160" s="4"/>
      <c r="GWK160" s="4"/>
      <c r="GWL160" s="4"/>
      <c r="GWM160" s="4"/>
      <c r="GWN160" s="4"/>
      <c r="GWO160" s="4"/>
      <c r="GWP160" s="4"/>
      <c r="GWQ160" s="4"/>
      <c r="GWR160" s="4"/>
      <c r="GWS160" s="4"/>
      <c r="GWT160" s="4"/>
      <c r="GWU160" s="4"/>
      <c r="GWV160" s="4"/>
      <c r="GWW160" s="4"/>
      <c r="GWX160" s="4"/>
      <c r="GWY160" s="4"/>
      <c r="GWZ160" s="4"/>
      <c r="GXA160" s="4"/>
      <c r="GXB160" s="4"/>
      <c r="GXC160" s="4"/>
      <c r="GXD160" s="4"/>
      <c r="GXE160" s="4"/>
      <c r="GXF160" s="4"/>
      <c r="GXG160" s="4"/>
      <c r="GXH160" s="4"/>
      <c r="GXI160" s="4"/>
      <c r="GXJ160" s="4"/>
      <c r="GXK160" s="4"/>
      <c r="GXL160" s="4"/>
      <c r="GXM160" s="4"/>
      <c r="GXN160" s="4"/>
      <c r="GXO160" s="4"/>
      <c r="GXP160" s="4"/>
      <c r="GXQ160" s="4"/>
      <c r="GXR160" s="4"/>
      <c r="GXS160" s="4"/>
      <c r="GXT160" s="4"/>
      <c r="GXU160" s="4"/>
      <c r="GXV160" s="4"/>
      <c r="GXW160" s="4"/>
      <c r="GXX160" s="4"/>
      <c r="GXY160" s="4"/>
      <c r="GXZ160" s="4"/>
      <c r="GYA160" s="4"/>
      <c r="GYB160" s="4"/>
      <c r="GYC160" s="4"/>
      <c r="GYD160" s="4"/>
      <c r="GYE160" s="4"/>
      <c r="GYF160" s="4"/>
      <c r="GYG160" s="4"/>
      <c r="GYH160" s="4"/>
      <c r="GYI160" s="4"/>
      <c r="GYJ160" s="4"/>
      <c r="GYK160" s="4"/>
      <c r="GYL160" s="4"/>
      <c r="GYM160" s="4"/>
      <c r="GYN160" s="4"/>
      <c r="GYO160" s="4"/>
      <c r="GYP160" s="4"/>
      <c r="GYQ160" s="4"/>
      <c r="GYR160" s="4"/>
      <c r="GYS160" s="4"/>
      <c r="GYT160" s="4"/>
      <c r="GYU160" s="4"/>
      <c r="GYV160" s="4"/>
      <c r="GYW160" s="4"/>
      <c r="GYX160" s="4"/>
      <c r="GYY160" s="4"/>
      <c r="GYZ160" s="4"/>
      <c r="GZA160" s="4"/>
      <c r="GZB160" s="4"/>
      <c r="GZC160" s="4"/>
      <c r="GZD160" s="4"/>
      <c r="GZE160" s="4"/>
      <c r="GZF160" s="4"/>
      <c r="GZG160" s="4"/>
      <c r="GZH160" s="4"/>
      <c r="GZI160" s="4"/>
      <c r="GZJ160" s="4"/>
      <c r="GZK160" s="4"/>
      <c r="GZL160" s="4"/>
      <c r="GZM160" s="4"/>
      <c r="GZN160" s="4"/>
      <c r="GZO160" s="4"/>
      <c r="GZP160" s="4"/>
      <c r="GZQ160" s="4"/>
      <c r="GZR160" s="4"/>
      <c r="GZS160" s="4"/>
      <c r="GZT160" s="4"/>
      <c r="GZU160" s="4"/>
      <c r="GZV160" s="4"/>
      <c r="GZW160" s="4"/>
      <c r="GZX160" s="4"/>
      <c r="GZY160" s="4"/>
      <c r="GZZ160" s="4"/>
      <c r="HAA160" s="4"/>
      <c r="HAB160" s="4"/>
      <c r="HAC160" s="4"/>
      <c r="HAD160" s="4"/>
      <c r="HAE160" s="4"/>
      <c r="HAF160" s="4"/>
      <c r="HAG160" s="4"/>
      <c r="HAH160" s="4"/>
      <c r="HAI160" s="4"/>
      <c r="HAJ160" s="4"/>
      <c r="HAK160" s="4"/>
      <c r="HAL160" s="4"/>
      <c r="HAM160" s="4"/>
      <c r="HAN160" s="4"/>
      <c r="HAO160" s="4"/>
      <c r="HAP160" s="4"/>
      <c r="HAQ160" s="4"/>
      <c r="HAR160" s="4"/>
      <c r="HAS160" s="4"/>
      <c r="HAT160" s="4"/>
      <c r="HAU160" s="4"/>
      <c r="HAV160" s="4"/>
      <c r="HAW160" s="4"/>
      <c r="HAX160" s="4"/>
      <c r="HAY160" s="4"/>
      <c r="HAZ160" s="4"/>
      <c r="HBA160" s="4"/>
      <c r="HBB160" s="4"/>
      <c r="HBC160" s="4"/>
      <c r="HBD160" s="4"/>
      <c r="HBE160" s="4"/>
      <c r="HBF160" s="4"/>
      <c r="HBG160" s="4"/>
      <c r="HBH160" s="4"/>
      <c r="HBI160" s="4"/>
      <c r="HBJ160" s="4"/>
      <c r="HBK160" s="4"/>
      <c r="HBL160" s="4"/>
      <c r="HBM160" s="4"/>
      <c r="HBN160" s="4"/>
      <c r="HBO160" s="4"/>
      <c r="HBP160" s="4"/>
      <c r="HBQ160" s="4"/>
      <c r="HBR160" s="4"/>
      <c r="HBS160" s="4"/>
      <c r="HBT160" s="4"/>
      <c r="HBU160" s="4"/>
      <c r="HBV160" s="4"/>
      <c r="HBW160" s="4"/>
      <c r="HBX160" s="4"/>
      <c r="HBY160" s="4"/>
      <c r="HBZ160" s="4"/>
      <c r="HCA160" s="4"/>
      <c r="HCB160" s="4"/>
      <c r="HCC160" s="4"/>
      <c r="HCD160" s="4"/>
      <c r="HCE160" s="4"/>
      <c r="HCF160" s="4"/>
      <c r="HCG160" s="4"/>
      <c r="HCH160" s="4"/>
      <c r="HCI160" s="4"/>
      <c r="HCJ160" s="4"/>
      <c r="HCK160" s="4"/>
      <c r="HCL160" s="4"/>
      <c r="HCM160" s="4"/>
      <c r="HCN160" s="4"/>
      <c r="HCO160" s="4"/>
      <c r="HCP160" s="4"/>
      <c r="HCQ160" s="4"/>
      <c r="HCR160" s="4"/>
      <c r="HCS160" s="4"/>
      <c r="HCT160" s="4"/>
      <c r="HCU160" s="4"/>
      <c r="HCV160" s="4"/>
      <c r="HCW160" s="4"/>
      <c r="HCX160" s="4"/>
      <c r="HCY160" s="4"/>
      <c r="HCZ160" s="4"/>
      <c r="HDA160" s="4"/>
      <c r="HDB160" s="4"/>
      <c r="HDC160" s="4"/>
      <c r="HDD160" s="4"/>
      <c r="HDE160" s="4"/>
      <c r="HDF160" s="4"/>
      <c r="HDG160" s="4"/>
      <c r="HDH160" s="4"/>
      <c r="HDI160" s="4"/>
      <c r="HDJ160" s="4"/>
      <c r="HDK160" s="4"/>
      <c r="HDL160" s="4"/>
      <c r="HDM160" s="4"/>
      <c r="HDN160" s="4"/>
      <c r="HDO160" s="4"/>
      <c r="HDP160" s="4"/>
      <c r="HDQ160" s="4"/>
      <c r="HDR160" s="4"/>
      <c r="HDS160" s="4"/>
      <c r="HDT160" s="4"/>
      <c r="HDU160" s="4"/>
      <c r="HDV160" s="4"/>
      <c r="HDW160" s="4"/>
      <c r="HDX160" s="4"/>
      <c r="HDY160" s="4"/>
      <c r="HDZ160" s="4"/>
      <c r="HEA160" s="4"/>
      <c r="HEB160" s="4"/>
      <c r="HEC160" s="4"/>
      <c r="HED160" s="4"/>
      <c r="HEE160" s="4"/>
      <c r="HEF160" s="4"/>
      <c r="HEG160" s="4"/>
      <c r="HEH160" s="4"/>
      <c r="HEI160" s="4"/>
      <c r="HEJ160" s="4"/>
      <c r="HEK160" s="4"/>
      <c r="HEL160" s="4"/>
      <c r="HEM160" s="4"/>
      <c r="HEN160" s="4"/>
      <c r="HEO160" s="4"/>
      <c r="HEP160" s="4"/>
      <c r="HEQ160" s="4"/>
      <c r="HER160" s="4"/>
      <c r="HES160" s="4"/>
      <c r="HET160" s="4"/>
      <c r="HEU160" s="4"/>
      <c r="HEV160" s="4"/>
      <c r="HEW160" s="4"/>
      <c r="HEX160" s="4"/>
      <c r="HEY160" s="4"/>
      <c r="HEZ160" s="4"/>
      <c r="HFA160" s="4"/>
      <c r="HFB160" s="4"/>
      <c r="HFC160" s="4"/>
      <c r="HFD160" s="4"/>
      <c r="HFE160" s="4"/>
      <c r="HFF160" s="4"/>
      <c r="HFG160" s="4"/>
      <c r="HFH160" s="4"/>
      <c r="HFI160" s="4"/>
      <c r="HFJ160" s="4"/>
      <c r="HFK160" s="4"/>
      <c r="HFL160" s="4"/>
      <c r="HFM160" s="4"/>
      <c r="HFN160" s="4"/>
      <c r="HFO160" s="4"/>
      <c r="HFP160" s="4"/>
      <c r="HFQ160" s="4"/>
      <c r="HFR160" s="4"/>
      <c r="HFS160" s="4"/>
      <c r="HFT160" s="4"/>
      <c r="HFU160" s="4"/>
      <c r="HFV160" s="4"/>
      <c r="HFW160" s="4"/>
      <c r="HFX160" s="4"/>
      <c r="HFY160" s="4"/>
      <c r="HFZ160" s="4"/>
      <c r="HGA160" s="4"/>
      <c r="HGB160" s="4"/>
      <c r="HGC160" s="4"/>
      <c r="HGD160" s="4"/>
      <c r="HGE160" s="4"/>
      <c r="HGF160" s="4"/>
      <c r="HGG160" s="4"/>
      <c r="HGH160" s="4"/>
      <c r="HGI160" s="4"/>
      <c r="HGJ160" s="4"/>
      <c r="HGK160" s="4"/>
      <c r="HGL160" s="4"/>
      <c r="HGM160" s="4"/>
      <c r="HGN160" s="4"/>
      <c r="HGO160" s="4"/>
      <c r="HGP160" s="4"/>
      <c r="HGQ160" s="4"/>
      <c r="HGR160" s="4"/>
      <c r="HGS160" s="4"/>
      <c r="HGT160" s="4"/>
      <c r="HGU160" s="4"/>
      <c r="HGV160" s="4"/>
      <c r="HGW160" s="4"/>
      <c r="HGX160" s="4"/>
      <c r="HGY160" s="4"/>
      <c r="HGZ160" s="4"/>
      <c r="HHA160" s="4"/>
      <c r="HHB160" s="4"/>
      <c r="HHC160" s="4"/>
      <c r="HHD160" s="4"/>
      <c r="HHE160" s="4"/>
      <c r="HHF160" s="4"/>
      <c r="HHG160" s="4"/>
      <c r="HHH160" s="4"/>
      <c r="HHI160" s="4"/>
      <c r="HHJ160" s="4"/>
      <c r="HHK160" s="4"/>
      <c r="HHL160" s="4"/>
      <c r="HHM160" s="4"/>
      <c r="HHN160" s="4"/>
      <c r="HHO160" s="4"/>
      <c r="HHP160" s="4"/>
      <c r="HHQ160" s="4"/>
      <c r="HHR160" s="4"/>
      <c r="HHS160" s="4"/>
      <c r="HHT160" s="4"/>
      <c r="HHU160" s="4"/>
      <c r="HHV160" s="4"/>
      <c r="HHW160" s="4"/>
      <c r="HHX160" s="4"/>
      <c r="HHY160" s="4"/>
      <c r="HHZ160" s="4"/>
      <c r="HIA160" s="4"/>
      <c r="HIB160" s="4"/>
      <c r="HIC160" s="4"/>
      <c r="HID160" s="4"/>
      <c r="HIE160" s="4"/>
      <c r="HIF160" s="4"/>
      <c r="HIG160" s="4"/>
      <c r="HIH160" s="4"/>
      <c r="HII160" s="4"/>
      <c r="HIJ160" s="4"/>
      <c r="HIK160" s="4"/>
      <c r="HIL160" s="4"/>
      <c r="HIM160" s="4"/>
      <c r="HIN160" s="4"/>
      <c r="HIO160" s="4"/>
      <c r="HIP160" s="4"/>
      <c r="HIQ160" s="4"/>
      <c r="HIR160" s="4"/>
      <c r="HIS160" s="4"/>
      <c r="HIT160" s="4"/>
      <c r="HIU160" s="4"/>
      <c r="HIV160" s="4"/>
      <c r="HIW160" s="4"/>
      <c r="HIX160" s="4"/>
      <c r="HIY160" s="4"/>
      <c r="HIZ160" s="4"/>
      <c r="HJA160" s="4"/>
      <c r="HJB160" s="4"/>
      <c r="HJC160" s="4"/>
      <c r="HJD160" s="4"/>
      <c r="HJE160" s="4"/>
      <c r="HJF160" s="4"/>
      <c r="HJG160" s="4"/>
      <c r="HJH160" s="4"/>
      <c r="HJI160" s="4"/>
      <c r="HJJ160" s="4"/>
      <c r="HJK160" s="4"/>
      <c r="HJL160" s="4"/>
      <c r="HJM160" s="4"/>
      <c r="HJN160" s="4"/>
      <c r="HJO160" s="4"/>
      <c r="HJP160" s="4"/>
      <c r="HJQ160" s="4"/>
      <c r="HJR160" s="4"/>
      <c r="HJS160" s="4"/>
      <c r="HJT160" s="4"/>
      <c r="HJU160" s="4"/>
      <c r="HJV160" s="4"/>
      <c r="HJW160" s="4"/>
      <c r="HJX160" s="4"/>
      <c r="HJY160" s="4"/>
      <c r="HJZ160" s="4"/>
      <c r="HKA160" s="4"/>
      <c r="HKB160" s="4"/>
      <c r="HKC160" s="4"/>
      <c r="HKD160" s="4"/>
      <c r="HKE160" s="4"/>
      <c r="HKF160" s="4"/>
      <c r="HKG160" s="4"/>
      <c r="HKH160" s="4"/>
      <c r="HKI160" s="4"/>
      <c r="HKJ160" s="4"/>
      <c r="HKK160" s="4"/>
      <c r="HKL160" s="4"/>
      <c r="HKM160" s="4"/>
      <c r="HKN160" s="4"/>
      <c r="HKO160" s="4"/>
      <c r="HKP160" s="4"/>
      <c r="HKQ160" s="4"/>
      <c r="HKR160" s="4"/>
      <c r="HKS160" s="4"/>
      <c r="HKT160" s="4"/>
      <c r="HKU160" s="4"/>
      <c r="HKV160" s="4"/>
      <c r="HKW160" s="4"/>
      <c r="HKX160" s="4"/>
      <c r="HKY160" s="4"/>
      <c r="HKZ160" s="4"/>
      <c r="HLA160" s="4"/>
      <c r="HLB160" s="4"/>
      <c r="HLC160" s="4"/>
      <c r="HLD160" s="4"/>
      <c r="HLE160" s="4"/>
      <c r="HLF160" s="4"/>
      <c r="HLG160" s="4"/>
      <c r="HLH160" s="4"/>
      <c r="HLI160" s="4"/>
      <c r="HLJ160" s="4"/>
      <c r="HLK160" s="4"/>
      <c r="HLL160" s="4"/>
      <c r="HLM160" s="4"/>
      <c r="HLN160" s="4"/>
      <c r="HLO160" s="4"/>
      <c r="HLP160" s="4"/>
      <c r="HLQ160" s="4"/>
      <c r="HLR160" s="4"/>
      <c r="HLS160" s="4"/>
      <c r="HLT160" s="4"/>
      <c r="HLU160" s="4"/>
      <c r="HLV160" s="4"/>
      <c r="HLW160" s="4"/>
      <c r="HLX160" s="4"/>
      <c r="HLY160" s="4"/>
      <c r="HLZ160" s="4"/>
      <c r="HMA160" s="4"/>
      <c r="HMB160" s="4"/>
      <c r="HMC160" s="4"/>
      <c r="HMD160" s="4"/>
      <c r="HME160" s="4"/>
      <c r="HMF160" s="4"/>
      <c r="HMG160" s="4"/>
      <c r="HMH160" s="4"/>
      <c r="HMI160" s="4"/>
      <c r="HMJ160" s="4"/>
      <c r="HMK160" s="4"/>
      <c r="HML160" s="4"/>
      <c r="HMM160" s="4"/>
      <c r="HMN160" s="4"/>
      <c r="HMO160" s="4"/>
      <c r="HMP160" s="4"/>
      <c r="HMQ160" s="4"/>
      <c r="HMR160" s="4"/>
      <c r="HMS160" s="4"/>
      <c r="HMT160" s="4"/>
      <c r="HMU160" s="4"/>
      <c r="HMV160" s="4"/>
      <c r="HMW160" s="4"/>
      <c r="HMX160" s="4"/>
      <c r="HMY160" s="4"/>
      <c r="HMZ160" s="4"/>
      <c r="HNA160" s="4"/>
      <c r="HNB160" s="4"/>
      <c r="HNC160" s="4"/>
      <c r="HND160" s="4"/>
      <c r="HNE160" s="4"/>
      <c r="HNF160" s="4"/>
      <c r="HNG160" s="4"/>
      <c r="HNH160" s="4"/>
      <c r="HNI160" s="4"/>
      <c r="HNJ160" s="4"/>
      <c r="HNK160" s="4"/>
      <c r="HNL160" s="4"/>
      <c r="HNM160" s="4"/>
      <c r="HNN160" s="4"/>
      <c r="HNO160" s="4"/>
      <c r="HNP160" s="4"/>
      <c r="HNQ160" s="4"/>
      <c r="HNR160" s="4"/>
      <c r="HNS160" s="4"/>
      <c r="HNT160" s="4"/>
      <c r="HNU160" s="4"/>
      <c r="HNV160" s="4"/>
      <c r="HNW160" s="4"/>
      <c r="HNX160" s="4"/>
      <c r="HNY160" s="4"/>
      <c r="HNZ160" s="4"/>
      <c r="HOA160" s="4"/>
      <c r="HOB160" s="4"/>
      <c r="HOC160" s="4"/>
      <c r="HOD160" s="4"/>
      <c r="HOE160" s="4"/>
      <c r="HOF160" s="4"/>
      <c r="HOG160" s="4"/>
      <c r="HOH160" s="4"/>
      <c r="HOI160" s="4"/>
      <c r="HOJ160" s="4"/>
      <c r="HOK160" s="4"/>
      <c r="HOL160" s="4"/>
      <c r="HOM160" s="4"/>
      <c r="HON160" s="4"/>
      <c r="HOO160" s="4"/>
      <c r="HOP160" s="4"/>
      <c r="HOQ160" s="4"/>
      <c r="HOR160" s="4"/>
      <c r="HOS160" s="4"/>
      <c r="HOT160" s="4"/>
      <c r="HOU160" s="4"/>
      <c r="HOV160" s="4"/>
      <c r="HOW160" s="4"/>
      <c r="HOX160" s="4"/>
      <c r="HOY160" s="4"/>
      <c r="HOZ160" s="4"/>
      <c r="HPA160" s="4"/>
      <c r="HPB160" s="4"/>
      <c r="HPC160" s="4"/>
      <c r="HPD160" s="4"/>
      <c r="HPE160" s="4"/>
      <c r="HPF160" s="4"/>
      <c r="HPG160" s="4"/>
      <c r="HPH160" s="4"/>
      <c r="HPI160" s="4"/>
      <c r="HPJ160" s="4"/>
      <c r="HPK160" s="4"/>
      <c r="HPL160" s="4"/>
      <c r="HPM160" s="4"/>
      <c r="HPN160" s="4"/>
      <c r="HPO160" s="4"/>
      <c r="HPP160" s="4"/>
      <c r="HPQ160" s="4"/>
      <c r="HPR160" s="4"/>
      <c r="HPS160" s="4"/>
      <c r="HPT160" s="4"/>
      <c r="HPU160" s="4"/>
      <c r="HPV160" s="4"/>
      <c r="HPW160" s="4"/>
      <c r="HPX160" s="4"/>
      <c r="HPY160" s="4"/>
      <c r="HPZ160" s="4"/>
      <c r="HQA160" s="4"/>
      <c r="HQB160" s="4"/>
      <c r="HQC160" s="4"/>
      <c r="HQD160" s="4"/>
      <c r="HQE160" s="4"/>
      <c r="HQF160" s="4"/>
      <c r="HQG160" s="4"/>
      <c r="HQH160" s="4"/>
      <c r="HQI160" s="4"/>
      <c r="HQJ160" s="4"/>
      <c r="HQK160" s="4"/>
      <c r="HQL160" s="4"/>
      <c r="HQM160" s="4"/>
      <c r="HQN160" s="4"/>
      <c r="HQO160" s="4"/>
      <c r="HQP160" s="4"/>
      <c r="HQQ160" s="4"/>
      <c r="HQR160" s="4"/>
      <c r="HQS160" s="4"/>
      <c r="HQT160" s="4"/>
      <c r="HQU160" s="4"/>
      <c r="HQV160" s="4"/>
      <c r="HQW160" s="4"/>
      <c r="HQX160" s="4"/>
      <c r="HQY160" s="4"/>
      <c r="HQZ160" s="4"/>
      <c r="HRA160" s="4"/>
      <c r="HRB160" s="4"/>
      <c r="HRC160" s="4"/>
      <c r="HRD160" s="4"/>
      <c r="HRE160" s="4"/>
      <c r="HRF160" s="4"/>
      <c r="HRG160" s="4"/>
      <c r="HRH160" s="4"/>
      <c r="HRI160" s="4"/>
      <c r="HRJ160" s="4"/>
      <c r="HRK160" s="4"/>
      <c r="HRL160" s="4"/>
      <c r="HRM160" s="4"/>
      <c r="HRN160" s="4"/>
      <c r="HRO160" s="4"/>
      <c r="HRP160" s="4"/>
      <c r="HRQ160" s="4"/>
      <c r="HRR160" s="4"/>
      <c r="HRS160" s="4"/>
      <c r="HRT160" s="4"/>
      <c r="HRU160" s="4"/>
      <c r="HRV160" s="4"/>
      <c r="HRW160" s="4"/>
      <c r="HRX160" s="4"/>
      <c r="HRY160" s="4"/>
      <c r="HRZ160" s="4"/>
      <c r="HSA160" s="4"/>
      <c r="HSB160" s="4"/>
      <c r="HSC160" s="4"/>
      <c r="HSD160" s="4"/>
      <c r="HSE160" s="4"/>
      <c r="HSF160" s="4"/>
      <c r="HSG160" s="4"/>
      <c r="HSH160" s="4"/>
      <c r="HSI160" s="4"/>
      <c r="HSJ160" s="4"/>
      <c r="HSK160" s="4"/>
      <c r="HSL160" s="4"/>
      <c r="HSM160" s="4"/>
      <c r="HSN160" s="4"/>
      <c r="HSO160" s="4"/>
      <c r="HSP160" s="4"/>
      <c r="HSQ160" s="4"/>
      <c r="HSR160" s="4"/>
      <c r="HSS160" s="4"/>
      <c r="HST160" s="4"/>
      <c r="HSU160" s="4"/>
      <c r="HSV160" s="4"/>
      <c r="HSW160" s="4"/>
      <c r="HSX160" s="4"/>
      <c r="HSY160" s="4"/>
      <c r="HSZ160" s="4"/>
      <c r="HTA160" s="4"/>
      <c r="HTB160" s="4"/>
      <c r="HTC160" s="4"/>
      <c r="HTD160" s="4"/>
      <c r="HTE160" s="4"/>
      <c r="HTF160" s="4"/>
      <c r="HTG160" s="4"/>
      <c r="HTH160" s="4"/>
      <c r="HTI160" s="4"/>
      <c r="HTJ160" s="4"/>
      <c r="HTK160" s="4"/>
      <c r="HTL160" s="4"/>
      <c r="HTM160" s="4"/>
      <c r="HTN160" s="4"/>
      <c r="HTO160" s="4"/>
      <c r="HTP160" s="4"/>
      <c r="HTQ160" s="4"/>
      <c r="HTR160" s="4"/>
      <c r="HTS160" s="4"/>
      <c r="HTT160" s="4"/>
      <c r="HTU160" s="4"/>
      <c r="HTV160" s="4"/>
      <c r="HTW160" s="4"/>
      <c r="HTX160" s="4"/>
      <c r="HTY160" s="4"/>
      <c r="HTZ160" s="4"/>
      <c r="HUA160" s="4"/>
      <c r="HUB160" s="4"/>
      <c r="HUC160" s="4"/>
      <c r="HUD160" s="4"/>
      <c r="HUE160" s="4"/>
      <c r="HUF160" s="4"/>
      <c r="HUG160" s="4"/>
      <c r="HUH160" s="4"/>
      <c r="HUI160" s="4"/>
      <c r="HUJ160" s="4"/>
      <c r="HUK160" s="4"/>
      <c r="HUL160" s="4"/>
      <c r="HUM160" s="4"/>
      <c r="HUN160" s="4"/>
      <c r="HUO160" s="4"/>
      <c r="HUP160" s="4"/>
      <c r="HUQ160" s="4"/>
      <c r="HUR160" s="4"/>
      <c r="HUS160" s="4"/>
      <c r="HUT160" s="4"/>
      <c r="HUU160" s="4"/>
      <c r="HUV160" s="4"/>
      <c r="HUW160" s="4"/>
      <c r="HUX160" s="4"/>
      <c r="HUY160" s="4"/>
      <c r="HUZ160" s="4"/>
      <c r="HVA160" s="4"/>
      <c r="HVB160" s="4"/>
      <c r="HVC160" s="4"/>
      <c r="HVD160" s="4"/>
      <c r="HVE160" s="4"/>
      <c r="HVF160" s="4"/>
      <c r="HVG160" s="4"/>
      <c r="HVH160" s="4"/>
      <c r="HVI160" s="4"/>
      <c r="HVJ160" s="4"/>
      <c r="HVK160" s="4"/>
      <c r="HVL160" s="4"/>
      <c r="HVM160" s="4"/>
      <c r="HVN160" s="4"/>
      <c r="HVO160" s="4"/>
      <c r="HVP160" s="4"/>
      <c r="HVQ160" s="4"/>
      <c r="HVR160" s="4"/>
      <c r="HVS160" s="4"/>
      <c r="HVT160" s="4"/>
      <c r="HVU160" s="4"/>
      <c r="HVV160" s="4"/>
      <c r="HVW160" s="4"/>
      <c r="HVX160" s="4"/>
      <c r="HVY160" s="4"/>
      <c r="HVZ160" s="4"/>
      <c r="HWA160" s="4"/>
      <c r="HWB160" s="4"/>
      <c r="HWC160" s="4"/>
      <c r="HWD160" s="4"/>
      <c r="HWE160" s="4"/>
      <c r="HWF160" s="4"/>
      <c r="HWG160" s="4"/>
      <c r="HWH160" s="4"/>
      <c r="HWI160" s="4"/>
      <c r="HWJ160" s="4"/>
      <c r="HWK160" s="4"/>
      <c r="HWL160" s="4"/>
      <c r="HWM160" s="4"/>
      <c r="HWN160" s="4"/>
      <c r="HWO160" s="4"/>
      <c r="HWP160" s="4"/>
      <c r="HWQ160" s="4"/>
      <c r="HWR160" s="4"/>
      <c r="HWS160" s="4"/>
      <c r="HWT160" s="4"/>
      <c r="HWU160" s="4"/>
      <c r="HWV160" s="4"/>
      <c r="HWW160" s="4"/>
      <c r="HWX160" s="4"/>
      <c r="HWY160" s="4"/>
      <c r="HWZ160" s="4"/>
      <c r="HXA160" s="4"/>
      <c r="HXB160" s="4"/>
      <c r="HXC160" s="4"/>
      <c r="HXD160" s="4"/>
      <c r="HXE160" s="4"/>
      <c r="HXF160" s="4"/>
      <c r="HXG160" s="4"/>
      <c r="HXH160" s="4"/>
      <c r="HXI160" s="4"/>
      <c r="HXJ160" s="4"/>
      <c r="HXK160" s="4"/>
      <c r="HXL160" s="4"/>
      <c r="HXM160" s="4"/>
      <c r="HXN160" s="4"/>
      <c r="HXO160" s="4"/>
      <c r="HXP160" s="4"/>
      <c r="HXQ160" s="4"/>
      <c r="HXR160" s="4"/>
      <c r="HXS160" s="4"/>
      <c r="HXT160" s="4"/>
      <c r="HXU160" s="4"/>
      <c r="HXV160" s="4"/>
      <c r="HXW160" s="4"/>
      <c r="HXX160" s="4"/>
      <c r="HXY160" s="4"/>
      <c r="HXZ160" s="4"/>
      <c r="HYA160" s="4"/>
      <c r="HYB160" s="4"/>
      <c r="HYC160" s="4"/>
      <c r="HYD160" s="4"/>
      <c r="HYE160" s="4"/>
      <c r="HYF160" s="4"/>
      <c r="HYG160" s="4"/>
      <c r="HYH160" s="4"/>
      <c r="HYI160" s="4"/>
      <c r="HYJ160" s="4"/>
      <c r="HYK160" s="4"/>
      <c r="HYL160" s="4"/>
      <c r="HYM160" s="4"/>
      <c r="HYN160" s="4"/>
      <c r="HYO160" s="4"/>
      <c r="HYP160" s="4"/>
      <c r="HYQ160" s="4"/>
      <c r="HYR160" s="4"/>
      <c r="HYS160" s="4"/>
      <c r="HYT160" s="4"/>
      <c r="HYU160" s="4"/>
      <c r="HYV160" s="4"/>
      <c r="HYW160" s="4"/>
      <c r="HYX160" s="4"/>
      <c r="HYY160" s="4"/>
      <c r="HYZ160" s="4"/>
      <c r="HZA160" s="4"/>
      <c r="HZB160" s="4"/>
      <c r="HZC160" s="4"/>
      <c r="HZD160" s="4"/>
      <c r="HZE160" s="4"/>
      <c r="HZF160" s="4"/>
      <c r="HZG160" s="4"/>
      <c r="HZH160" s="4"/>
      <c r="HZI160" s="4"/>
      <c r="HZJ160" s="4"/>
      <c r="HZK160" s="4"/>
      <c r="HZL160" s="4"/>
      <c r="HZM160" s="4"/>
      <c r="HZN160" s="4"/>
      <c r="HZO160" s="4"/>
      <c r="HZP160" s="4"/>
      <c r="HZQ160" s="4"/>
      <c r="HZR160" s="4"/>
      <c r="HZS160" s="4"/>
      <c r="HZT160" s="4"/>
      <c r="HZU160" s="4"/>
      <c r="HZV160" s="4"/>
      <c r="HZW160" s="4"/>
      <c r="HZX160" s="4"/>
      <c r="HZY160" s="4"/>
      <c r="HZZ160" s="4"/>
      <c r="IAA160" s="4"/>
      <c r="IAB160" s="4"/>
      <c r="IAC160" s="4"/>
      <c r="IAD160" s="4"/>
      <c r="IAE160" s="4"/>
      <c r="IAF160" s="4"/>
      <c r="IAG160" s="4"/>
      <c r="IAH160" s="4"/>
      <c r="IAI160" s="4"/>
      <c r="IAJ160" s="4"/>
      <c r="IAK160" s="4"/>
      <c r="IAL160" s="4"/>
      <c r="IAM160" s="4"/>
      <c r="IAN160" s="4"/>
      <c r="IAO160" s="4"/>
      <c r="IAP160" s="4"/>
      <c r="IAQ160" s="4"/>
      <c r="IAR160" s="4"/>
      <c r="IAS160" s="4"/>
      <c r="IAT160" s="4"/>
      <c r="IAU160" s="4"/>
      <c r="IAV160" s="4"/>
      <c r="IAW160" s="4"/>
      <c r="IAX160" s="4"/>
      <c r="IAY160" s="4"/>
      <c r="IAZ160" s="4"/>
      <c r="IBA160" s="4"/>
      <c r="IBB160" s="4"/>
      <c r="IBC160" s="4"/>
      <c r="IBD160" s="4"/>
      <c r="IBE160" s="4"/>
      <c r="IBF160" s="4"/>
      <c r="IBG160" s="4"/>
      <c r="IBH160" s="4"/>
      <c r="IBI160" s="4"/>
      <c r="IBJ160" s="4"/>
      <c r="IBK160" s="4"/>
      <c r="IBL160" s="4"/>
      <c r="IBM160" s="4"/>
      <c r="IBN160" s="4"/>
      <c r="IBO160" s="4"/>
      <c r="IBP160" s="4"/>
      <c r="IBQ160" s="4"/>
      <c r="IBR160" s="4"/>
      <c r="IBS160" s="4"/>
      <c r="IBT160" s="4"/>
      <c r="IBU160" s="4"/>
      <c r="IBV160" s="4"/>
      <c r="IBW160" s="4"/>
      <c r="IBX160" s="4"/>
      <c r="IBY160" s="4"/>
      <c r="IBZ160" s="4"/>
      <c r="ICA160" s="4"/>
      <c r="ICB160" s="4"/>
      <c r="ICC160" s="4"/>
      <c r="ICD160" s="4"/>
      <c r="ICE160" s="4"/>
      <c r="ICF160" s="4"/>
      <c r="ICG160" s="4"/>
      <c r="ICH160" s="4"/>
      <c r="ICI160" s="4"/>
      <c r="ICJ160" s="4"/>
      <c r="ICK160" s="4"/>
      <c r="ICL160" s="4"/>
      <c r="ICM160" s="4"/>
      <c r="ICN160" s="4"/>
      <c r="ICO160" s="4"/>
      <c r="ICP160" s="4"/>
      <c r="ICQ160" s="4"/>
      <c r="ICR160" s="4"/>
      <c r="ICS160" s="4"/>
      <c r="ICT160" s="4"/>
      <c r="ICU160" s="4"/>
      <c r="ICV160" s="4"/>
      <c r="ICW160" s="4"/>
      <c r="ICX160" s="4"/>
      <c r="ICY160" s="4"/>
      <c r="ICZ160" s="4"/>
      <c r="IDA160" s="4"/>
      <c r="IDB160" s="4"/>
      <c r="IDC160" s="4"/>
      <c r="IDD160" s="4"/>
      <c r="IDE160" s="4"/>
      <c r="IDF160" s="4"/>
      <c r="IDG160" s="4"/>
      <c r="IDH160" s="4"/>
      <c r="IDI160" s="4"/>
      <c r="IDJ160" s="4"/>
      <c r="IDK160" s="4"/>
      <c r="IDL160" s="4"/>
      <c r="IDM160" s="4"/>
      <c r="IDN160" s="4"/>
      <c r="IDO160" s="4"/>
      <c r="IDP160" s="4"/>
      <c r="IDQ160" s="4"/>
      <c r="IDR160" s="4"/>
      <c r="IDS160" s="4"/>
      <c r="IDT160" s="4"/>
      <c r="IDU160" s="4"/>
      <c r="IDV160" s="4"/>
      <c r="IDW160" s="4"/>
      <c r="IDX160" s="4"/>
      <c r="IDY160" s="4"/>
      <c r="IDZ160" s="4"/>
      <c r="IEA160" s="4"/>
      <c r="IEB160" s="4"/>
      <c r="IEC160" s="4"/>
      <c r="IED160" s="4"/>
      <c r="IEE160" s="4"/>
      <c r="IEF160" s="4"/>
      <c r="IEG160" s="4"/>
      <c r="IEH160" s="4"/>
      <c r="IEI160" s="4"/>
      <c r="IEJ160" s="4"/>
      <c r="IEK160" s="4"/>
      <c r="IEL160" s="4"/>
      <c r="IEM160" s="4"/>
      <c r="IEN160" s="4"/>
      <c r="IEO160" s="4"/>
      <c r="IEP160" s="4"/>
      <c r="IEQ160" s="4"/>
      <c r="IER160" s="4"/>
      <c r="IES160" s="4"/>
      <c r="IET160" s="4"/>
      <c r="IEU160" s="4"/>
      <c r="IEV160" s="4"/>
      <c r="IEW160" s="4"/>
      <c r="IEX160" s="4"/>
      <c r="IEY160" s="4"/>
      <c r="IEZ160" s="4"/>
      <c r="IFA160" s="4"/>
      <c r="IFB160" s="4"/>
      <c r="IFC160" s="4"/>
      <c r="IFD160" s="4"/>
      <c r="IFE160" s="4"/>
      <c r="IFF160" s="4"/>
      <c r="IFG160" s="4"/>
      <c r="IFH160" s="4"/>
      <c r="IFI160" s="4"/>
      <c r="IFJ160" s="4"/>
      <c r="IFK160" s="4"/>
      <c r="IFL160" s="4"/>
      <c r="IFM160" s="4"/>
      <c r="IFN160" s="4"/>
      <c r="IFO160" s="4"/>
      <c r="IFP160" s="4"/>
      <c r="IFQ160" s="4"/>
      <c r="IFR160" s="4"/>
      <c r="IFS160" s="4"/>
      <c r="IFT160" s="4"/>
      <c r="IFU160" s="4"/>
      <c r="IFV160" s="4"/>
      <c r="IFW160" s="4"/>
      <c r="IFX160" s="4"/>
      <c r="IFY160" s="4"/>
      <c r="IFZ160" s="4"/>
      <c r="IGA160" s="4"/>
      <c r="IGB160" s="4"/>
      <c r="IGC160" s="4"/>
      <c r="IGD160" s="4"/>
      <c r="IGE160" s="4"/>
      <c r="IGF160" s="4"/>
      <c r="IGG160" s="4"/>
      <c r="IGH160" s="4"/>
      <c r="IGI160" s="4"/>
      <c r="IGJ160" s="4"/>
      <c r="IGK160" s="4"/>
      <c r="IGL160" s="4"/>
      <c r="IGM160" s="4"/>
      <c r="IGN160" s="4"/>
      <c r="IGO160" s="4"/>
      <c r="IGP160" s="4"/>
      <c r="IGQ160" s="4"/>
      <c r="IGR160" s="4"/>
      <c r="IGS160" s="4"/>
      <c r="IGT160" s="4"/>
      <c r="IGU160" s="4"/>
      <c r="IGV160" s="4"/>
      <c r="IGW160" s="4"/>
      <c r="IGX160" s="4"/>
      <c r="IGY160" s="4"/>
      <c r="IGZ160" s="4"/>
      <c r="IHA160" s="4"/>
      <c r="IHB160" s="4"/>
      <c r="IHC160" s="4"/>
      <c r="IHD160" s="4"/>
      <c r="IHE160" s="4"/>
      <c r="IHF160" s="4"/>
      <c r="IHG160" s="4"/>
      <c r="IHH160" s="4"/>
      <c r="IHI160" s="4"/>
      <c r="IHJ160" s="4"/>
      <c r="IHK160" s="4"/>
      <c r="IHL160" s="4"/>
      <c r="IHM160" s="4"/>
      <c r="IHN160" s="4"/>
      <c r="IHO160" s="4"/>
      <c r="IHP160" s="4"/>
      <c r="IHQ160" s="4"/>
      <c r="IHR160" s="4"/>
      <c r="IHS160" s="4"/>
      <c r="IHT160" s="4"/>
      <c r="IHU160" s="4"/>
      <c r="IHV160" s="4"/>
      <c r="IHW160" s="4"/>
      <c r="IHX160" s="4"/>
      <c r="IHY160" s="4"/>
      <c r="IHZ160" s="4"/>
      <c r="IIA160" s="4"/>
      <c r="IIB160" s="4"/>
      <c r="IIC160" s="4"/>
      <c r="IID160" s="4"/>
      <c r="IIE160" s="4"/>
      <c r="IIF160" s="4"/>
      <c r="IIG160" s="4"/>
      <c r="IIH160" s="4"/>
      <c r="III160" s="4"/>
      <c r="IIJ160" s="4"/>
      <c r="IIK160" s="4"/>
      <c r="IIL160" s="4"/>
      <c r="IIM160" s="4"/>
      <c r="IIN160" s="4"/>
      <c r="IIO160" s="4"/>
      <c r="IIP160" s="4"/>
      <c r="IIQ160" s="4"/>
      <c r="IIR160" s="4"/>
      <c r="IIS160" s="4"/>
      <c r="IIT160" s="4"/>
      <c r="IIU160" s="4"/>
      <c r="IIV160" s="4"/>
      <c r="IIW160" s="4"/>
      <c r="IIX160" s="4"/>
      <c r="IIY160" s="4"/>
      <c r="IIZ160" s="4"/>
      <c r="IJA160" s="4"/>
      <c r="IJB160" s="4"/>
      <c r="IJC160" s="4"/>
      <c r="IJD160" s="4"/>
      <c r="IJE160" s="4"/>
      <c r="IJF160" s="4"/>
      <c r="IJG160" s="4"/>
      <c r="IJH160" s="4"/>
      <c r="IJI160" s="4"/>
      <c r="IJJ160" s="4"/>
      <c r="IJK160" s="4"/>
      <c r="IJL160" s="4"/>
      <c r="IJM160" s="4"/>
      <c r="IJN160" s="4"/>
      <c r="IJO160" s="4"/>
      <c r="IJP160" s="4"/>
      <c r="IJQ160" s="4"/>
      <c r="IJR160" s="4"/>
      <c r="IJS160" s="4"/>
      <c r="IJT160" s="4"/>
      <c r="IJU160" s="4"/>
      <c r="IJV160" s="4"/>
      <c r="IJW160" s="4"/>
      <c r="IJX160" s="4"/>
      <c r="IJY160" s="4"/>
      <c r="IJZ160" s="4"/>
      <c r="IKA160" s="4"/>
      <c r="IKB160" s="4"/>
      <c r="IKC160" s="4"/>
      <c r="IKD160" s="4"/>
      <c r="IKE160" s="4"/>
      <c r="IKF160" s="4"/>
      <c r="IKG160" s="4"/>
      <c r="IKH160" s="4"/>
      <c r="IKI160" s="4"/>
      <c r="IKJ160" s="4"/>
      <c r="IKK160" s="4"/>
      <c r="IKL160" s="4"/>
      <c r="IKM160" s="4"/>
      <c r="IKN160" s="4"/>
      <c r="IKO160" s="4"/>
      <c r="IKP160" s="4"/>
      <c r="IKQ160" s="4"/>
      <c r="IKR160" s="4"/>
      <c r="IKS160" s="4"/>
      <c r="IKT160" s="4"/>
      <c r="IKU160" s="4"/>
      <c r="IKV160" s="4"/>
      <c r="IKW160" s="4"/>
      <c r="IKX160" s="4"/>
      <c r="IKY160" s="4"/>
      <c r="IKZ160" s="4"/>
      <c r="ILA160" s="4"/>
      <c r="ILB160" s="4"/>
      <c r="ILC160" s="4"/>
      <c r="ILD160" s="4"/>
      <c r="ILE160" s="4"/>
      <c r="ILF160" s="4"/>
      <c r="ILG160" s="4"/>
      <c r="ILH160" s="4"/>
      <c r="ILI160" s="4"/>
      <c r="ILJ160" s="4"/>
      <c r="ILK160" s="4"/>
      <c r="ILL160" s="4"/>
      <c r="ILM160" s="4"/>
      <c r="ILN160" s="4"/>
      <c r="ILO160" s="4"/>
      <c r="ILP160" s="4"/>
      <c r="ILQ160" s="4"/>
      <c r="ILR160" s="4"/>
      <c r="ILS160" s="4"/>
      <c r="ILT160" s="4"/>
      <c r="ILU160" s="4"/>
      <c r="ILV160" s="4"/>
      <c r="ILW160" s="4"/>
      <c r="ILX160" s="4"/>
      <c r="ILY160" s="4"/>
      <c r="ILZ160" s="4"/>
      <c r="IMA160" s="4"/>
      <c r="IMB160" s="4"/>
      <c r="IMC160" s="4"/>
      <c r="IMD160" s="4"/>
      <c r="IME160" s="4"/>
      <c r="IMF160" s="4"/>
      <c r="IMG160" s="4"/>
      <c r="IMH160" s="4"/>
      <c r="IMI160" s="4"/>
      <c r="IMJ160" s="4"/>
      <c r="IMK160" s="4"/>
      <c r="IML160" s="4"/>
      <c r="IMM160" s="4"/>
      <c r="IMN160" s="4"/>
      <c r="IMO160" s="4"/>
      <c r="IMP160" s="4"/>
      <c r="IMQ160" s="4"/>
      <c r="IMR160" s="4"/>
      <c r="IMS160" s="4"/>
      <c r="IMT160" s="4"/>
      <c r="IMU160" s="4"/>
      <c r="IMV160" s="4"/>
      <c r="IMW160" s="4"/>
      <c r="IMX160" s="4"/>
      <c r="IMY160" s="4"/>
      <c r="IMZ160" s="4"/>
      <c r="INA160" s="4"/>
      <c r="INB160" s="4"/>
      <c r="INC160" s="4"/>
      <c r="IND160" s="4"/>
      <c r="INE160" s="4"/>
      <c r="INF160" s="4"/>
      <c r="ING160" s="4"/>
      <c r="INH160" s="4"/>
      <c r="INI160" s="4"/>
      <c r="INJ160" s="4"/>
      <c r="INK160" s="4"/>
      <c r="INL160" s="4"/>
      <c r="INM160" s="4"/>
      <c r="INN160" s="4"/>
      <c r="INO160" s="4"/>
      <c r="INP160" s="4"/>
      <c r="INQ160" s="4"/>
      <c r="INR160" s="4"/>
      <c r="INS160" s="4"/>
      <c r="INT160" s="4"/>
      <c r="INU160" s="4"/>
      <c r="INV160" s="4"/>
      <c r="INW160" s="4"/>
      <c r="INX160" s="4"/>
      <c r="INY160" s="4"/>
      <c r="INZ160" s="4"/>
      <c r="IOA160" s="4"/>
      <c r="IOB160" s="4"/>
      <c r="IOC160" s="4"/>
      <c r="IOD160" s="4"/>
      <c r="IOE160" s="4"/>
      <c r="IOF160" s="4"/>
      <c r="IOG160" s="4"/>
      <c r="IOH160" s="4"/>
      <c r="IOI160" s="4"/>
      <c r="IOJ160" s="4"/>
      <c r="IOK160" s="4"/>
      <c r="IOL160" s="4"/>
      <c r="IOM160" s="4"/>
      <c r="ION160" s="4"/>
      <c r="IOO160" s="4"/>
      <c r="IOP160" s="4"/>
      <c r="IOQ160" s="4"/>
      <c r="IOR160" s="4"/>
      <c r="IOS160" s="4"/>
      <c r="IOT160" s="4"/>
      <c r="IOU160" s="4"/>
      <c r="IOV160" s="4"/>
      <c r="IOW160" s="4"/>
      <c r="IOX160" s="4"/>
      <c r="IOY160" s="4"/>
      <c r="IOZ160" s="4"/>
      <c r="IPA160" s="4"/>
      <c r="IPB160" s="4"/>
      <c r="IPC160" s="4"/>
      <c r="IPD160" s="4"/>
      <c r="IPE160" s="4"/>
      <c r="IPF160" s="4"/>
      <c r="IPG160" s="4"/>
      <c r="IPH160" s="4"/>
      <c r="IPI160" s="4"/>
      <c r="IPJ160" s="4"/>
      <c r="IPK160" s="4"/>
      <c r="IPL160" s="4"/>
      <c r="IPM160" s="4"/>
      <c r="IPN160" s="4"/>
      <c r="IPO160" s="4"/>
      <c r="IPP160" s="4"/>
      <c r="IPQ160" s="4"/>
      <c r="IPR160" s="4"/>
      <c r="IPS160" s="4"/>
      <c r="IPT160" s="4"/>
      <c r="IPU160" s="4"/>
      <c r="IPV160" s="4"/>
      <c r="IPW160" s="4"/>
      <c r="IPX160" s="4"/>
      <c r="IPY160" s="4"/>
      <c r="IPZ160" s="4"/>
      <c r="IQA160" s="4"/>
      <c r="IQB160" s="4"/>
      <c r="IQC160" s="4"/>
      <c r="IQD160" s="4"/>
      <c r="IQE160" s="4"/>
      <c r="IQF160" s="4"/>
      <c r="IQG160" s="4"/>
      <c r="IQH160" s="4"/>
      <c r="IQI160" s="4"/>
      <c r="IQJ160" s="4"/>
      <c r="IQK160" s="4"/>
      <c r="IQL160" s="4"/>
      <c r="IQM160" s="4"/>
      <c r="IQN160" s="4"/>
      <c r="IQO160" s="4"/>
      <c r="IQP160" s="4"/>
      <c r="IQQ160" s="4"/>
      <c r="IQR160" s="4"/>
      <c r="IQS160" s="4"/>
      <c r="IQT160" s="4"/>
      <c r="IQU160" s="4"/>
      <c r="IQV160" s="4"/>
      <c r="IQW160" s="4"/>
      <c r="IQX160" s="4"/>
      <c r="IQY160" s="4"/>
      <c r="IQZ160" s="4"/>
      <c r="IRA160" s="4"/>
      <c r="IRB160" s="4"/>
      <c r="IRC160" s="4"/>
      <c r="IRD160" s="4"/>
      <c r="IRE160" s="4"/>
      <c r="IRF160" s="4"/>
      <c r="IRG160" s="4"/>
      <c r="IRH160" s="4"/>
      <c r="IRI160" s="4"/>
      <c r="IRJ160" s="4"/>
      <c r="IRK160" s="4"/>
      <c r="IRL160" s="4"/>
      <c r="IRM160" s="4"/>
      <c r="IRN160" s="4"/>
      <c r="IRO160" s="4"/>
      <c r="IRP160" s="4"/>
      <c r="IRQ160" s="4"/>
      <c r="IRR160" s="4"/>
      <c r="IRS160" s="4"/>
      <c r="IRT160" s="4"/>
      <c r="IRU160" s="4"/>
      <c r="IRV160" s="4"/>
      <c r="IRW160" s="4"/>
      <c r="IRX160" s="4"/>
      <c r="IRY160" s="4"/>
      <c r="IRZ160" s="4"/>
      <c r="ISA160" s="4"/>
      <c r="ISB160" s="4"/>
      <c r="ISC160" s="4"/>
      <c r="ISD160" s="4"/>
      <c r="ISE160" s="4"/>
      <c r="ISF160" s="4"/>
      <c r="ISG160" s="4"/>
      <c r="ISH160" s="4"/>
      <c r="ISI160" s="4"/>
      <c r="ISJ160" s="4"/>
      <c r="ISK160" s="4"/>
      <c r="ISL160" s="4"/>
      <c r="ISM160" s="4"/>
      <c r="ISN160" s="4"/>
      <c r="ISO160" s="4"/>
      <c r="ISP160" s="4"/>
      <c r="ISQ160" s="4"/>
      <c r="ISR160" s="4"/>
      <c r="ISS160" s="4"/>
      <c r="IST160" s="4"/>
      <c r="ISU160" s="4"/>
      <c r="ISV160" s="4"/>
      <c r="ISW160" s="4"/>
      <c r="ISX160" s="4"/>
      <c r="ISY160" s="4"/>
      <c r="ISZ160" s="4"/>
      <c r="ITA160" s="4"/>
      <c r="ITB160" s="4"/>
      <c r="ITC160" s="4"/>
      <c r="ITD160" s="4"/>
      <c r="ITE160" s="4"/>
      <c r="ITF160" s="4"/>
      <c r="ITG160" s="4"/>
      <c r="ITH160" s="4"/>
      <c r="ITI160" s="4"/>
      <c r="ITJ160" s="4"/>
      <c r="ITK160" s="4"/>
      <c r="ITL160" s="4"/>
      <c r="ITM160" s="4"/>
      <c r="ITN160" s="4"/>
      <c r="ITO160" s="4"/>
      <c r="ITP160" s="4"/>
      <c r="ITQ160" s="4"/>
      <c r="ITR160" s="4"/>
      <c r="ITS160" s="4"/>
      <c r="ITT160" s="4"/>
      <c r="ITU160" s="4"/>
      <c r="ITV160" s="4"/>
      <c r="ITW160" s="4"/>
      <c r="ITX160" s="4"/>
      <c r="ITY160" s="4"/>
      <c r="ITZ160" s="4"/>
      <c r="IUA160" s="4"/>
      <c r="IUB160" s="4"/>
      <c r="IUC160" s="4"/>
      <c r="IUD160" s="4"/>
      <c r="IUE160" s="4"/>
      <c r="IUF160" s="4"/>
      <c r="IUG160" s="4"/>
      <c r="IUH160" s="4"/>
      <c r="IUI160" s="4"/>
      <c r="IUJ160" s="4"/>
      <c r="IUK160" s="4"/>
      <c r="IUL160" s="4"/>
      <c r="IUM160" s="4"/>
      <c r="IUN160" s="4"/>
      <c r="IUO160" s="4"/>
      <c r="IUP160" s="4"/>
      <c r="IUQ160" s="4"/>
      <c r="IUR160" s="4"/>
      <c r="IUS160" s="4"/>
      <c r="IUT160" s="4"/>
      <c r="IUU160" s="4"/>
      <c r="IUV160" s="4"/>
      <c r="IUW160" s="4"/>
      <c r="IUX160" s="4"/>
      <c r="IUY160" s="4"/>
      <c r="IUZ160" s="4"/>
      <c r="IVA160" s="4"/>
      <c r="IVB160" s="4"/>
      <c r="IVC160" s="4"/>
      <c r="IVD160" s="4"/>
      <c r="IVE160" s="4"/>
      <c r="IVF160" s="4"/>
      <c r="IVG160" s="4"/>
      <c r="IVH160" s="4"/>
      <c r="IVI160" s="4"/>
      <c r="IVJ160" s="4"/>
      <c r="IVK160" s="4"/>
      <c r="IVL160" s="4"/>
      <c r="IVM160" s="4"/>
      <c r="IVN160" s="4"/>
      <c r="IVO160" s="4"/>
      <c r="IVP160" s="4"/>
      <c r="IVQ160" s="4"/>
      <c r="IVR160" s="4"/>
      <c r="IVS160" s="4"/>
      <c r="IVT160" s="4"/>
      <c r="IVU160" s="4"/>
      <c r="IVV160" s="4"/>
      <c r="IVW160" s="4"/>
      <c r="IVX160" s="4"/>
      <c r="IVY160" s="4"/>
      <c r="IVZ160" s="4"/>
      <c r="IWA160" s="4"/>
      <c r="IWB160" s="4"/>
      <c r="IWC160" s="4"/>
      <c r="IWD160" s="4"/>
      <c r="IWE160" s="4"/>
      <c r="IWF160" s="4"/>
      <c r="IWG160" s="4"/>
      <c r="IWH160" s="4"/>
      <c r="IWI160" s="4"/>
      <c r="IWJ160" s="4"/>
      <c r="IWK160" s="4"/>
      <c r="IWL160" s="4"/>
      <c r="IWM160" s="4"/>
      <c r="IWN160" s="4"/>
      <c r="IWO160" s="4"/>
      <c r="IWP160" s="4"/>
      <c r="IWQ160" s="4"/>
      <c r="IWR160" s="4"/>
      <c r="IWS160" s="4"/>
      <c r="IWT160" s="4"/>
      <c r="IWU160" s="4"/>
      <c r="IWV160" s="4"/>
      <c r="IWW160" s="4"/>
      <c r="IWX160" s="4"/>
      <c r="IWY160" s="4"/>
      <c r="IWZ160" s="4"/>
      <c r="IXA160" s="4"/>
      <c r="IXB160" s="4"/>
      <c r="IXC160" s="4"/>
      <c r="IXD160" s="4"/>
      <c r="IXE160" s="4"/>
      <c r="IXF160" s="4"/>
      <c r="IXG160" s="4"/>
      <c r="IXH160" s="4"/>
      <c r="IXI160" s="4"/>
      <c r="IXJ160" s="4"/>
      <c r="IXK160" s="4"/>
      <c r="IXL160" s="4"/>
      <c r="IXM160" s="4"/>
      <c r="IXN160" s="4"/>
      <c r="IXO160" s="4"/>
      <c r="IXP160" s="4"/>
      <c r="IXQ160" s="4"/>
      <c r="IXR160" s="4"/>
      <c r="IXS160" s="4"/>
      <c r="IXT160" s="4"/>
      <c r="IXU160" s="4"/>
      <c r="IXV160" s="4"/>
      <c r="IXW160" s="4"/>
      <c r="IXX160" s="4"/>
      <c r="IXY160" s="4"/>
      <c r="IXZ160" s="4"/>
      <c r="IYA160" s="4"/>
      <c r="IYB160" s="4"/>
      <c r="IYC160" s="4"/>
      <c r="IYD160" s="4"/>
      <c r="IYE160" s="4"/>
      <c r="IYF160" s="4"/>
      <c r="IYG160" s="4"/>
      <c r="IYH160" s="4"/>
      <c r="IYI160" s="4"/>
      <c r="IYJ160" s="4"/>
      <c r="IYK160" s="4"/>
      <c r="IYL160" s="4"/>
      <c r="IYM160" s="4"/>
      <c r="IYN160" s="4"/>
      <c r="IYO160" s="4"/>
      <c r="IYP160" s="4"/>
      <c r="IYQ160" s="4"/>
      <c r="IYR160" s="4"/>
      <c r="IYS160" s="4"/>
      <c r="IYT160" s="4"/>
      <c r="IYU160" s="4"/>
      <c r="IYV160" s="4"/>
      <c r="IYW160" s="4"/>
      <c r="IYX160" s="4"/>
      <c r="IYY160" s="4"/>
      <c r="IYZ160" s="4"/>
      <c r="IZA160" s="4"/>
      <c r="IZB160" s="4"/>
      <c r="IZC160" s="4"/>
      <c r="IZD160" s="4"/>
      <c r="IZE160" s="4"/>
      <c r="IZF160" s="4"/>
      <c r="IZG160" s="4"/>
      <c r="IZH160" s="4"/>
      <c r="IZI160" s="4"/>
      <c r="IZJ160" s="4"/>
      <c r="IZK160" s="4"/>
      <c r="IZL160" s="4"/>
      <c r="IZM160" s="4"/>
      <c r="IZN160" s="4"/>
      <c r="IZO160" s="4"/>
      <c r="IZP160" s="4"/>
      <c r="IZQ160" s="4"/>
      <c r="IZR160" s="4"/>
      <c r="IZS160" s="4"/>
      <c r="IZT160" s="4"/>
      <c r="IZU160" s="4"/>
      <c r="IZV160" s="4"/>
      <c r="IZW160" s="4"/>
      <c r="IZX160" s="4"/>
      <c r="IZY160" s="4"/>
      <c r="IZZ160" s="4"/>
      <c r="JAA160" s="4"/>
      <c r="JAB160" s="4"/>
      <c r="JAC160" s="4"/>
      <c r="JAD160" s="4"/>
      <c r="JAE160" s="4"/>
      <c r="JAF160" s="4"/>
      <c r="JAG160" s="4"/>
      <c r="JAH160" s="4"/>
      <c r="JAI160" s="4"/>
      <c r="JAJ160" s="4"/>
      <c r="JAK160" s="4"/>
      <c r="JAL160" s="4"/>
      <c r="JAM160" s="4"/>
      <c r="JAN160" s="4"/>
      <c r="JAO160" s="4"/>
      <c r="JAP160" s="4"/>
      <c r="JAQ160" s="4"/>
      <c r="JAR160" s="4"/>
      <c r="JAS160" s="4"/>
      <c r="JAT160" s="4"/>
      <c r="JAU160" s="4"/>
      <c r="JAV160" s="4"/>
      <c r="JAW160" s="4"/>
      <c r="JAX160" s="4"/>
      <c r="JAY160" s="4"/>
      <c r="JAZ160" s="4"/>
      <c r="JBA160" s="4"/>
      <c r="JBB160" s="4"/>
      <c r="JBC160" s="4"/>
      <c r="JBD160" s="4"/>
      <c r="JBE160" s="4"/>
      <c r="JBF160" s="4"/>
      <c r="JBG160" s="4"/>
      <c r="JBH160" s="4"/>
      <c r="JBI160" s="4"/>
      <c r="JBJ160" s="4"/>
      <c r="JBK160" s="4"/>
      <c r="JBL160" s="4"/>
      <c r="JBM160" s="4"/>
      <c r="JBN160" s="4"/>
      <c r="JBO160" s="4"/>
      <c r="JBP160" s="4"/>
      <c r="JBQ160" s="4"/>
      <c r="JBR160" s="4"/>
      <c r="JBS160" s="4"/>
      <c r="JBT160" s="4"/>
      <c r="JBU160" s="4"/>
      <c r="JBV160" s="4"/>
      <c r="JBW160" s="4"/>
      <c r="JBX160" s="4"/>
      <c r="JBY160" s="4"/>
      <c r="JBZ160" s="4"/>
      <c r="JCA160" s="4"/>
      <c r="JCB160" s="4"/>
      <c r="JCC160" s="4"/>
      <c r="JCD160" s="4"/>
      <c r="JCE160" s="4"/>
      <c r="JCF160" s="4"/>
      <c r="JCG160" s="4"/>
      <c r="JCH160" s="4"/>
      <c r="JCI160" s="4"/>
      <c r="JCJ160" s="4"/>
      <c r="JCK160" s="4"/>
      <c r="JCL160" s="4"/>
      <c r="JCM160" s="4"/>
      <c r="JCN160" s="4"/>
      <c r="JCO160" s="4"/>
      <c r="JCP160" s="4"/>
      <c r="JCQ160" s="4"/>
      <c r="JCR160" s="4"/>
      <c r="JCS160" s="4"/>
      <c r="JCT160" s="4"/>
      <c r="JCU160" s="4"/>
      <c r="JCV160" s="4"/>
      <c r="JCW160" s="4"/>
      <c r="JCX160" s="4"/>
      <c r="JCY160" s="4"/>
      <c r="JCZ160" s="4"/>
      <c r="JDA160" s="4"/>
      <c r="JDB160" s="4"/>
      <c r="JDC160" s="4"/>
      <c r="JDD160" s="4"/>
      <c r="JDE160" s="4"/>
      <c r="JDF160" s="4"/>
      <c r="JDG160" s="4"/>
      <c r="JDH160" s="4"/>
      <c r="JDI160" s="4"/>
      <c r="JDJ160" s="4"/>
      <c r="JDK160" s="4"/>
      <c r="JDL160" s="4"/>
      <c r="JDM160" s="4"/>
      <c r="JDN160" s="4"/>
      <c r="JDO160" s="4"/>
      <c r="JDP160" s="4"/>
      <c r="JDQ160" s="4"/>
      <c r="JDR160" s="4"/>
      <c r="JDS160" s="4"/>
      <c r="JDT160" s="4"/>
      <c r="JDU160" s="4"/>
      <c r="JDV160" s="4"/>
      <c r="JDW160" s="4"/>
      <c r="JDX160" s="4"/>
      <c r="JDY160" s="4"/>
      <c r="JDZ160" s="4"/>
      <c r="JEA160" s="4"/>
      <c r="JEB160" s="4"/>
      <c r="JEC160" s="4"/>
      <c r="JED160" s="4"/>
      <c r="JEE160" s="4"/>
      <c r="JEF160" s="4"/>
      <c r="JEG160" s="4"/>
      <c r="JEH160" s="4"/>
      <c r="JEI160" s="4"/>
      <c r="JEJ160" s="4"/>
      <c r="JEK160" s="4"/>
      <c r="JEL160" s="4"/>
      <c r="JEM160" s="4"/>
      <c r="JEN160" s="4"/>
      <c r="JEO160" s="4"/>
      <c r="JEP160" s="4"/>
      <c r="JEQ160" s="4"/>
      <c r="JER160" s="4"/>
      <c r="JES160" s="4"/>
      <c r="JET160" s="4"/>
      <c r="JEU160" s="4"/>
      <c r="JEV160" s="4"/>
      <c r="JEW160" s="4"/>
      <c r="JEX160" s="4"/>
      <c r="JEY160" s="4"/>
      <c r="JEZ160" s="4"/>
      <c r="JFA160" s="4"/>
      <c r="JFB160" s="4"/>
      <c r="JFC160" s="4"/>
      <c r="JFD160" s="4"/>
      <c r="JFE160" s="4"/>
      <c r="JFF160" s="4"/>
      <c r="JFG160" s="4"/>
      <c r="JFH160" s="4"/>
      <c r="JFI160" s="4"/>
      <c r="JFJ160" s="4"/>
      <c r="JFK160" s="4"/>
      <c r="JFL160" s="4"/>
      <c r="JFM160" s="4"/>
      <c r="JFN160" s="4"/>
      <c r="JFO160" s="4"/>
      <c r="JFP160" s="4"/>
      <c r="JFQ160" s="4"/>
      <c r="JFR160" s="4"/>
      <c r="JFS160" s="4"/>
      <c r="JFT160" s="4"/>
      <c r="JFU160" s="4"/>
      <c r="JFV160" s="4"/>
      <c r="JFW160" s="4"/>
      <c r="JFX160" s="4"/>
      <c r="JFY160" s="4"/>
      <c r="JFZ160" s="4"/>
      <c r="JGA160" s="4"/>
      <c r="JGB160" s="4"/>
      <c r="JGC160" s="4"/>
      <c r="JGD160" s="4"/>
      <c r="JGE160" s="4"/>
      <c r="JGF160" s="4"/>
      <c r="JGG160" s="4"/>
      <c r="JGH160" s="4"/>
      <c r="JGI160" s="4"/>
      <c r="JGJ160" s="4"/>
      <c r="JGK160" s="4"/>
      <c r="JGL160" s="4"/>
      <c r="JGM160" s="4"/>
      <c r="JGN160" s="4"/>
      <c r="JGO160" s="4"/>
      <c r="JGP160" s="4"/>
      <c r="JGQ160" s="4"/>
      <c r="JGR160" s="4"/>
      <c r="JGS160" s="4"/>
      <c r="JGT160" s="4"/>
      <c r="JGU160" s="4"/>
      <c r="JGV160" s="4"/>
      <c r="JGW160" s="4"/>
      <c r="JGX160" s="4"/>
      <c r="JGY160" s="4"/>
      <c r="JGZ160" s="4"/>
      <c r="JHA160" s="4"/>
      <c r="JHB160" s="4"/>
      <c r="JHC160" s="4"/>
      <c r="JHD160" s="4"/>
      <c r="JHE160" s="4"/>
      <c r="JHF160" s="4"/>
      <c r="JHG160" s="4"/>
      <c r="JHH160" s="4"/>
      <c r="JHI160" s="4"/>
      <c r="JHJ160" s="4"/>
      <c r="JHK160" s="4"/>
      <c r="JHL160" s="4"/>
      <c r="JHM160" s="4"/>
      <c r="JHN160" s="4"/>
      <c r="JHO160" s="4"/>
      <c r="JHP160" s="4"/>
      <c r="JHQ160" s="4"/>
      <c r="JHR160" s="4"/>
      <c r="JHS160" s="4"/>
      <c r="JHT160" s="4"/>
      <c r="JHU160" s="4"/>
      <c r="JHV160" s="4"/>
      <c r="JHW160" s="4"/>
      <c r="JHX160" s="4"/>
      <c r="JHY160" s="4"/>
      <c r="JHZ160" s="4"/>
      <c r="JIA160" s="4"/>
      <c r="JIB160" s="4"/>
      <c r="JIC160" s="4"/>
      <c r="JID160" s="4"/>
      <c r="JIE160" s="4"/>
      <c r="JIF160" s="4"/>
      <c r="JIG160" s="4"/>
      <c r="JIH160" s="4"/>
      <c r="JII160" s="4"/>
      <c r="JIJ160" s="4"/>
      <c r="JIK160" s="4"/>
      <c r="JIL160" s="4"/>
      <c r="JIM160" s="4"/>
      <c r="JIN160" s="4"/>
      <c r="JIO160" s="4"/>
      <c r="JIP160" s="4"/>
      <c r="JIQ160" s="4"/>
      <c r="JIR160" s="4"/>
      <c r="JIS160" s="4"/>
      <c r="JIT160" s="4"/>
      <c r="JIU160" s="4"/>
      <c r="JIV160" s="4"/>
      <c r="JIW160" s="4"/>
      <c r="JIX160" s="4"/>
      <c r="JIY160" s="4"/>
      <c r="JIZ160" s="4"/>
      <c r="JJA160" s="4"/>
      <c r="JJB160" s="4"/>
      <c r="JJC160" s="4"/>
      <c r="JJD160" s="4"/>
      <c r="JJE160" s="4"/>
      <c r="JJF160" s="4"/>
      <c r="JJG160" s="4"/>
      <c r="JJH160" s="4"/>
      <c r="JJI160" s="4"/>
      <c r="JJJ160" s="4"/>
      <c r="JJK160" s="4"/>
      <c r="JJL160" s="4"/>
      <c r="JJM160" s="4"/>
      <c r="JJN160" s="4"/>
      <c r="JJO160" s="4"/>
      <c r="JJP160" s="4"/>
      <c r="JJQ160" s="4"/>
      <c r="JJR160" s="4"/>
      <c r="JJS160" s="4"/>
      <c r="JJT160" s="4"/>
      <c r="JJU160" s="4"/>
      <c r="JJV160" s="4"/>
      <c r="JJW160" s="4"/>
      <c r="JJX160" s="4"/>
      <c r="JJY160" s="4"/>
      <c r="JJZ160" s="4"/>
      <c r="JKA160" s="4"/>
      <c r="JKB160" s="4"/>
      <c r="JKC160" s="4"/>
      <c r="JKD160" s="4"/>
      <c r="JKE160" s="4"/>
      <c r="JKF160" s="4"/>
      <c r="JKG160" s="4"/>
      <c r="JKH160" s="4"/>
      <c r="JKI160" s="4"/>
      <c r="JKJ160" s="4"/>
      <c r="JKK160" s="4"/>
      <c r="JKL160" s="4"/>
      <c r="JKM160" s="4"/>
      <c r="JKN160" s="4"/>
      <c r="JKO160" s="4"/>
      <c r="JKP160" s="4"/>
      <c r="JKQ160" s="4"/>
      <c r="JKR160" s="4"/>
      <c r="JKS160" s="4"/>
      <c r="JKT160" s="4"/>
      <c r="JKU160" s="4"/>
      <c r="JKV160" s="4"/>
      <c r="JKW160" s="4"/>
      <c r="JKX160" s="4"/>
      <c r="JKY160" s="4"/>
      <c r="JKZ160" s="4"/>
      <c r="JLA160" s="4"/>
      <c r="JLB160" s="4"/>
      <c r="JLC160" s="4"/>
      <c r="JLD160" s="4"/>
      <c r="JLE160" s="4"/>
      <c r="JLF160" s="4"/>
      <c r="JLG160" s="4"/>
      <c r="JLH160" s="4"/>
      <c r="JLI160" s="4"/>
      <c r="JLJ160" s="4"/>
      <c r="JLK160" s="4"/>
      <c r="JLL160" s="4"/>
      <c r="JLM160" s="4"/>
      <c r="JLN160" s="4"/>
      <c r="JLO160" s="4"/>
      <c r="JLP160" s="4"/>
      <c r="JLQ160" s="4"/>
      <c r="JLR160" s="4"/>
      <c r="JLS160" s="4"/>
      <c r="JLT160" s="4"/>
      <c r="JLU160" s="4"/>
      <c r="JLV160" s="4"/>
      <c r="JLW160" s="4"/>
      <c r="JLX160" s="4"/>
      <c r="JLY160" s="4"/>
      <c r="JLZ160" s="4"/>
      <c r="JMA160" s="4"/>
      <c r="JMB160" s="4"/>
      <c r="JMC160" s="4"/>
      <c r="JMD160" s="4"/>
      <c r="JME160" s="4"/>
      <c r="JMF160" s="4"/>
      <c r="JMG160" s="4"/>
      <c r="JMH160" s="4"/>
      <c r="JMI160" s="4"/>
      <c r="JMJ160" s="4"/>
      <c r="JMK160" s="4"/>
      <c r="JML160" s="4"/>
      <c r="JMM160" s="4"/>
      <c r="JMN160" s="4"/>
      <c r="JMO160" s="4"/>
      <c r="JMP160" s="4"/>
      <c r="JMQ160" s="4"/>
      <c r="JMR160" s="4"/>
      <c r="JMS160" s="4"/>
      <c r="JMT160" s="4"/>
      <c r="JMU160" s="4"/>
      <c r="JMV160" s="4"/>
      <c r="JMW160" s="4"/>
      <c r="JMX160" s="4"/>
      <c r="JMY160" s="4"/>
      <c r="JMZ160" s="4"/>
      <c r="JNA160" s="4"/>
      <c r="JNB160" s="4"/>
      <c r="JNC160" s="4"/>
      <c r="JND160" s="4"/>
      <c r="JNE160" s="4"/>
      <c r="JNF160" s="4"/>
      <c r="JNG160" s="4"/>
      <c r="JNH160" s="4"/>
      <c r="JNI160" s="4"/>
      <c r="JNJ160" s="4"/>
      <c r="JNK160" s="4"/>
      <c r="JNL160" s="4"/>
      <c r="JNM160" s="4"/>
      <c r="JNN160" s="4"/>
      <c r="JNO160" s="4"/>
      <c r="JNP160" s="4"/>
      <c r="JNQ160" s="4"/>
      <c r="JNR160" s="4"/>
      <c r="JNS160" s="4"/>
      <c r="JNT160" s="4"/>
      <c r="JNU160" s="4"/>
      <c r="JNV160" s="4"/>
      <c r="JNW160" s="4"/>
      <c r="JNX160" s="4"/>
      <c r="JNY160" s="4"/>
      <c r="JNZ160" s="4"/>
      <c r="JOA160" s="4"/>
      <c r="JOB160" s="4"/>
      <c r="JOC160" s="4"/>
      <c r="JOD160" s="4"/>
      <c r="JOE160" s="4"/>
      <c r="JOF160" s="4"/>
      <c r="JOG160" s="4"/>
      <c r="JOH160" s="4"/>
      <c r="JOI160" s="4"/>
      <c r="JOJ160" s="4"/>
      <c r="JOK160" s="4"/>
      <c r="JOL160" s="4"/>
      <c r="JOM160" s="4"/>
      <c r="JON160" s="4"/>
      <c r="JOO160" s="4"/>
      <c r="JOP160" s="4"/>
      <c r="JOQ160" s="4"/>
      <c r="JOR160" s="4"/>
      <c r="JOS160" s="4"/>
      <c r="JOT160" s="4"/>
      <c r="JOU160" s="4"/>
      <c r="JOV160" s="4"/>
      <c r="JOW160" s="4"/>
      <c r="JOX160" s="4"/>
      <c r="JOY160" s="4"/>
      <c r="JOZ160" s="4"/>
      <c r="JPA160" s="4"/>
      <c r="JPB160" s="4"/>
      <c r="JPC160" s="4"/>
      <c r="JPD160" s="4"/>
      <c r="JPE160" s="4"/>
      <c r="JPF160" s="4"/>
      <c r="JPG160" s="4"/>
      <c r="JPH160" s="4"/>
      <c r="JPI160" s="4"/>
      <c r="JPJ160" s="4"/>
      <c r="JPK160" s="4"/>
      <c r="JPL160" s="4"/>
      <c r="JPM160" s="4"/>
      <c r="JPN160" s="4"/>
      <c r="JPO160" s="4"/>
      <c r="JPP160" s="4"/>
      <c r="JPQ160" s="4"/>
      <c r="JPR160" s="4"/>
      <c r="JPS160" s="4"/>
      <c r="JPT160" s="4"/>
      <c r="JPU160" s="4"/>
      <c r="JPV160" s="4"/>
      <c r="JPW160" s="4"/>
      <c r="JPX160" s="4"/>
      <c r="JPY160" s="4"/>
      <c r="JPZ160" s="4"/>
      <c r="JQA160" s="4"/>
      <c r="JQB160" s="4"/>
      <c r="JQC160" s="4"/>
      <c r="JQD160" s="4"/>
      <c r="JQE160" s="4"/>
      <c r="JQF160" s="4"/>
      <c r="JQG160" s="4"/>
      <c r="JQH160" s="4"/>
      <c r="JQI160" s="4"/>
      <c r="JQJ160" s="4"/>
      <c r="JQK160" s="4"/>
      <c r="JQL160" s="4"/>
      <c r="JQM160" s="4"/>
      <c r="JQN160" s="4"/>
      <c r="JQO160" s="4"/>
      <c r="JQP160" s="4"/>
      <c r="JQQ160" s="4"/>
      <c r="JQR160" s="4"/>
      <c r="JQS160" s="4"/>
      <c r="JQT160" s="4"/>
      <c r="JQU160" s="4"/>
      <c r="JQV160" s="4"/>
      <c r="JQW160" s="4"/>
      <c r="JQX160" s="4"/>
      <c r="JQY160" s="4"/>
      <c r="JQZ160" s="4"/>
      <c r="JRA160" s="4"/>
      <c r="JRB160" s="4"/>
      <c r="JRC160" s="4"/>
      <c r="JRD160" s="4"/>
      <c r="JRE160" s="4"/>
      <c r="JRF160" s="4"/>
      <c r="JRG160" s="4"/>
      <c r="JRH160" s="4"/>
      <c r="JRI160" s="4"/>
      <c r="JRJ160" s="4"/>
      <c r="JRK160" s="4"/>
      <c r="JRL160" s="4"/>
      <c r="JRM160" s="4"/>
      <c r="JRN160" s="4"/>
      <c r="JRO160" s="4"/>
      <c r="JRP160" s="4"/>
      <c r="JRQ160" s="4"/>
      <c r="JRR160" s="4"/>
      <c r="JRS160" s="4"/>
      <c r="JRT160" s="4"/>
      <c r="JRU160" s="4"/>
      <c r="JRV160" s="4"/>
      <c r="JRW160" s="4"/>
      <c r="JRX160" s="4"/>
      <c r="JRY160" s="4"/>
      <c r="JRZ160" s="4"/>
      <c r="JSA160" s="4"/>
      <c r="JSB160" s="4"/>
      <c r="JSC160" s="4"/>
      <c r="JSD160" s="4"/>
      <c r="JSE160" s="4"/>
      <c r="JSF160" s="4"/>
      <c r="JSG160" s="4"/>
      <c r="JSH160" s="4"/>
      <c r="JSI160" s="4"/>
      <c r="JSJ160" s="4"/>
      <c r="JSK160" s="4"/>
      <c r="JSL160" s="4"/>
      <c r="JSM160" s="4"/>
      <c r="JSN160" s="4"/>
      <c r="JSO160" s="4"/>
      <c r="JSP160" s="4"/>
      <c r="JSQ160" s="4"/>
      <c r="JSR160" s="4"/>
      <c r="JSS160" s="4"/>
      <c r="JST160" s="4"/>
      <c r="JSU160" s="4"/>
      <c r="JSV160" s="4"/>
      <c r="JSW160" s="4"/>
      <c r="JSX160" s="4"/>
      <c r="JSY160" s="4"/>
      <c r="JSZ160" s="4"/>
      <c r="JTA160" s="4"/>
      <c r="JTB160" s="4"/>
      <c r="JTC160" s="4"/>
      <c r="JTD160" s="4"/>
      <c r="JTE160" s="4"/>
      <c r="JTF160" s="4"/>
      <c r="JTG160" s="4"/>
      <c r="JTH160" s="4"/>
      <c r="JTI160" s="4"/>
      <c r="JTJ160" s="4"/>
      <c r="JTK160" s="4"/>
      <c r="JTL160" s="4"/>
      <c r="JTM160" s="4"/>
      <c r="JTN160" s="4"/>
      <c r="JTO160" s="4"/>
      <c r="JTP160" s="4"/>
      <c r="JTQ160" s="4"/>
      <c r="JTR160" s="4"/>
      <c r="JTS160" s="4"/>
      <c r="JTT160" s="4"/>
      <c r="JTU160" s="4"/>
      <c r="JTV160" s="4"/>
      <c r="JTW160" s="4"/>
      <c r="JTX160" s="4"/>
      <c r="JTY160" s="4"/>
      <c r="JTZ160" s="4"/>
      <c r="JUA160" s="4"/>
      <c r="JUB160" s="4"/>
      <c r="JUC160" s="4"/>
      <c r="JUD160" s="4"/>
      <c r="JUE160" s="4"/>
      <c r="JUF160" s="4"/>
      <c r="JUG160" s="4"/>
      <c r="JUH160" s="4"/>
      <c r="JUI160" s="4"/>
      <c r="JUJ160" s="4"/>
      <c r="JUK160" s="4"/>
      <c r="JUL160" s="4"/>
      <c r="JUM160" s="4"/>
      <c r="JUN160" s="4"/>
      <c r="JUO160" s="4"/>
      <c r="JUP160" s="4"/>
      <c r="JUQ160" s="4"/>
      <c r="JUR160" s="4"/>
      <c r="JUS160" s="4"/>
      <c r="JUT160" s="4"/>
      <c r="JUU160" s="4"/>
      <c r="JUV160" s="4"/>
      <c r="JUW160" s="4"/>
      <c r="JUX160" s="4"/>
      <c r="JUY160" s="4"/>
      <c r="JUZ160" s="4"/>
      <c r="JVA160" s="4"/>
      <c r="JVB160" s="4"/>
      <c r="JVC160" s="4"/>
      <c r="JVD160" s="4"/>
      <c r="JVE160" s="4"/>
      <c r="JVF160" s="4"/>
      <c r="JVG160" s="4"/>
      <c r="JVH160" s="4"/>
      <c r="JVI160" s="4"/>
      <c r="JVJ160" s="4"/>
      <c r="JVK160" s="4"/>
      <c r="JVL160" s="4"/>
      <c r="JVM160" s="4"/>
      <c r="JVN160" s="4"/>
      <c r="JVO160" s="4"/>
      <c r="JVP160" s="4"/>
      <c r="JVQ160" s="4"/>
      <c r="JVR160" s="4"/>
      <c r="JVS160" s="4"/>
      <c r="JVT160" s="4"/>
      <c r="JVU160" s="4"/>
      <c r="JVV160" s="4"/>
      <c r="JVW160" s="4"/>
      <c r="JVX160" s="4"/>
      <c r="JVY160" s="4"/>
      <c r="JVZ160" s="4"/>
      <c r="JWA160" s="4"/>
      <c r="JWB160" s="4"/>
      <c r="JWC160" s="4"/>
      <c r="JWD160" s="4"/>
      <c r="JWE160" s="4"/>
      <c r="JWF160" s="4"/>
      <c r="JWG160" s="4"/>
      <c r="JWH160" s="4"/>
      <c r="JWI160" s="4"/>
      <c r="JWJ160" s="4"/>
      <c r="JWK160" s="4"/>
      <c r="JWL160" s="4"/>
      <c r="JWM160" s="4"/>
      <c r="JWN160" s="4"/>
      <c r="JWO160" s="4"/>
      <c r="JWP160" s="4"/>
      <c r="JWQ160" s="4"/>
      <c r="JWR160" s="4"/>
      <c r="JWS160" s="4"/>
      <c r="JWT160" s="4"/>
      <c r="JWU160" s="4"/>
      <c r="JWV160" s="4"/>
      <c r="JWW160" s="4"/>
      <c r="JWX160" s="4"/>
      <c r="JWY160" s="4"/>
      <c r="JWZ160" s="4"/>
      <c r="JXA160" s="4"/>
      <c r="JXB160" s="4"/>
      <c r="JXC160" s="4"/>
      <c r="JXD160" s="4"/>
      <c r="JXE160" s="4"/>
      <c r="JXF160" s="4"/>
      <c r="JXG160" s="4"/>
      <c r="JXH160" s="4"/>
      <c r="JXI160" s="4"/>
      <c r="JXJ160" s="4"/>
      <c r="JXK160" s="4"/>
      <c r="JXL160" s="4"/>
      <c r="JXM160" s="4"/>
      <c r="JXN160" s="4"/>
      <c r="JXO160" s="4"/>
      <c r="JXP160" s="4"/>
      <c r="JXQ160" s="4"/>
      <c r="JXR160" s="4"/>
      <c r="JXS160" s="4"/>
      <c r="JXT160" s="4"/>
      <c r="JXU160" s="4"/>
      <c r="JXV160" s="4"/>
      <c r="JXW160" s="4"/>
      <c r="JXX160" s="4"/>
      <c r="JXY160" s="4"/>
      <c r="JXZ160" s="4"/>
      <c r="JYA160" s="4"/>
      <c r="JYB160" s="4"/>
      <c r="JYC160" s="4"/>
      <c r="JYD160" s="4"/>
      <c r="JYE160" s="4"/>
      <c r="JYF160" s="4"/>
      <c r="JYG160" s="4"/>
      <c r="JYH160" s="4"/>
      <c r="JYI160" s="4"/>
      <c r="JYJ160" s="4"/>
      <c r="JYK160" s="4"/>
      <c r="JYL160" s="4"/>
      <c r="JYM160" s="4"/>
      <c r="JYN160" s="4"/>
      <c r="JYO160" s="4"/>
      <c r="JYP160" s="4"/>
      <c r="JYQ160" s="4"/>
      <c r="JYR160" s="4"/>
      <c r="JYS160" s="4"/>
      <c r="JYT160" s="4"/>
      <c r="JYU160" s="4"/>
      <c r="JYV160" s="4"/>
      <c r="JYW160" s="4"/>
      <c r="JYX160" s="4"/>
      <c r="JYY160" s="4"/>
      <c r="JYZ160" s="4"/>
      <c r="JZA160" s="4"/>
      <c r="JZB160" s="4"/>
      <c r="JZC160" s="4"/>
      <c r="JZD160" s="4"/>
      <c r="JZE160" s="4"/>
      <c r="JZF160" s="4"/>
      <c r="JZG160" s="4"/>
      <c r="JZH160" s="4"/>
      <c r="JZI160" s="4"/>
      <c r="JZJ160" s="4"/>
      <c r="JZK160" s="4"/>
      <c r="JZL160" s="4"/>
      <c r="JZM160" s="4"/>
      <c r="JZN160" s="4"/>
      <c r="JZO160" s="4"/>
      <c r="JZP160" s="4"/>
      <c r="JZQ160" s="4"/>
      <c r="JZR160" s="4"/>
      <c r="JZS160" s="4"/>
      <c r="JZT160" s="4"/>
      <c r="JZU160" s="4"/>
      <c r="JZV160" s="4"/>
      <c r="JZW160" s="4"/>
      <c r="JZX160" s="4"/>
      <c r="JZY160" s="4"/>
      <c r="JZZ160" s="4"/>
      <c r="KAA160" s="4"/>
      <c r="KAB160" s="4"/>
      <c r="KAC160" s="4"/>
      <c r="KAD160" s="4"/>
      <c r="KAE160" s="4"/>
      <c r="KAF160" s="4"/>
      <c r="KAG160" s="4"/>
      <c r="KAH160" s="4"/>
      <c r="KAI160" s="4"/>
      <c r="KAJ160" s="4"/>
      <c r="KAK160" s="4"/>
      <c r="KAL160" s="4"/>
      <c r="KAM160" s="4"/>
      <c r="KAN160" s="4"/>
      <c r="KAO160" s="4"/>
      <c r="KAP160" s="4"/>
      <c r="KAQ160" s="4"/>
      <c r="KAR160" s="4"/>
      <c r="KAS160" s="4"/>
      <c r="KAT160" s="4"/>
      <c r="KAU160" s="4"/>
      <c r="KAV160" s="4"/>
      <c r="KAW160" s="4"/>
      <c r="KAX160" s="4"/>
      <c r="KAY160" s="4"/>
      <c r="KAZ160" s="4"/>
      <c r="KBA160" s="4"/>
      <c r="KBB160" s="4"/>
      <c r="KBC160" s="4"/>
      <c r="KBD160" s="4"/>
      <c r="KBE160" s="4"/>
      <c r="KBF160" s="4"/>
      <c r="KBG160" s="4"/>
      <c r="KBH160" s="4"/>
      <c r="KBI160" s="4"/>
      <c r="KBJ160" s="4"/>
      <c r="KBK160" s="4"/>
      <c r="KBL160" s="4"/>
      <c r="KBM160" s="4"/>
      <c r="KBN160" s="4"/>
      <c r="KBO160" s="4"/>
      <c r="KBP160" s="4"/>
      <c r="KBQ160" s="4"/>
      <c r="KBR160" s="4"/>
      <c r="KBS160" s="4"/>
      <c r="KBT160" s="4"/>
      <c r="KBU160" s="4"/>
      <c r="KBV160" s="4"/>
      <c r="KBW160" s="4"/>
      <c r="KBX160" s="4"/>
      <c r="KBY160" s="4"/>
      <c r="KBZ160" s="4"/>
      <c r="KCA160" s="4"/>
      <c r="KCB160" s="4"/>
      <c r="KCC160" s="4"/>
      <c r="KCD160" s="4"/>
      <c r="KCE160" s="4"/>
      <c r="KCF160" s="4"/>
      <c r="KCG160" s="4"/>
      <c r="KCH160" s="4"/>
      <c r="KCI160" s="4"/>
      <c r="KCJ160" s="4"/>
      <c r="KCK160" s="4"/>
      <c r="KCL160" s="4"/>
      <c r="KCM160" s="4"/>
      <c r="KCN160" s="4"/>
      <c r="KCO160" s="4"/>
      <c r="KCP160" s="4"/>
      <c r="KCQ160" s="4"/>
      <c r="KCR160" s="4"/>
      <c r="KCS160" s="4"/>
      <c r="KCT160" s="4"/>
      <c r="KCU160" s="4"/>
      <c r="KCV160" s="4"/>
      <c r="KCW160" s="4"/>
      <c r="KCX160" s="4"/>
      <c r="KCY160" s="4"/>
      <c r="KCZ160" s="4"/>
      <c r="KDA160" s="4"/>
      <c r="KDB160" s="4"/>
      <c r="KDC160" s="4"/>
      <c r="KDD160" s="4"/>
      <c r="KDE160" s="4"/>
      <c r="KDF160" s="4"/>
      <c r="KDG160" s="4"/>
      <c r="KDH160" s="4"/>
      <c r="KDI160" s="4"/>
      <c r="KDJ160" s="4"/>
      <c r="KDK160" s="4"/>
      <c r="KDL160" s="4"/>
      <c r="KDM160" s="4"/>
      <c r="KDN160" s="4"/>
      <c r="KDO160" s="4"/>
      <c r="KDP160" s="4"/>
      <c r="KDQ160" s="4"/>
      <c r="KDR160" s="4"/>
      <c r="KDS160" s="4"/>
      <c r="KDT160" s="4"/>
      <c r="KDU160" s="4"/>
      <c r="KDV160" s="4"/>
      <c r="KDW160" s="4"/>
      <c r="KDX160" s="4"/>
      <c r="KDY160" s="4"/>
      <c r="KDZ160" s="4"/>
      <c r="KEA160" s="4"/>
      <c r="KEB160" s="4"/>
      <c r="KEC160" s="4"/>
      <c r="KED160" s="4"/>
      <c r="KEE160" s="4"/>
      <c r="KEF160" s="4"/>
      <c r="KEG160" s="4"/>
      <c r="KEH160" s="4"/>
      <c r="KEI160" s="4"/>
      <c r="KEJ160" s="4"/>
      <c r="KEK160" s="4"/>
      <c r="KEL160" s="4"/>
      <c r="KEM160" s="4"/>
      <c r="KEN160" s="4"/>
      <c r="KEO160" s="4"/>
      <c r="KEP160" s="4"/>
      <c r="KEQ160" s="4"/>
      <c r="KER160" s="4"/>
      <c r="KES160" s="4"/>
      <c r="KET160" s="4"/>
      <c r="KEU160" s="4"/>
      <c r="KEV160" s="4"/>
      <c r="KEW160" s="4"/>
      <c r="KEX160" s="4"/>
      <c r="KEY160" s="4"/>
      <c r="KEZ160" s="4"/>
      <c r="KFA160" s="4"/>
      <c r="KFB160" s="4"/>
      <c r="KFC160" s="4"/>
      <c r="KFD160" s="4"/>
      <c r="KFE160" s="4"/>
      <c r="KFF160" s="4"/>
      <c r="KFG160" s="4"/>
      <c r="KFH160" s="4"/>
      <c r="KFI160" s="4"/>
      <c r="KFJ160" s="4"/>
      <c r="KFK160" s="4"/>
      <c r="KFL160" s="4"/>
      <c r="KFM160" s="4"/>
      <c r="KFN160" s="4"/>
      <c r="KFO160" s="4"/>
      <c r="KFP160" s="4"/>
      <c r="KFQ160" s="4"/>
      <c r="KFR160" s="4"/>
      <c r="KFS160" s="4"/>
      <c r="KFT160" s="4"/>
      <c r="KFU160" s="4"/>
      <c r="KFV160" s="4"/>
      <c r="KFW160" s="4"/>
      <c r="KFX160" s="4"/>
      <c r="KFY160" s="4"/>
      <c r="KFZ160" s="4"/>
      <c r="KGA160" s="4"/>
      <c r="KGB160" s="4"/>
      <c r="KGC160" s="4"/>
      <c r="KGD160" s="4"/>
      <c r="KGE160" s="4"/>
      <c r="KGF160" s="4"/>
      <c r="KGG160" s="4"/>
      <c r="KGH160" s="4"/>
      <c r="KGI160" s="4"/>
      <c r="KGJ160" s="4"/>
      <c r="KGK160" s="4"/>
      <c r="KGL160" s="4"/>
      <c r="KGM160" s="4"/>
      <c r="KGN160" s="4"/>
      <c r="KGO160" s="4"/>
      <c r="KGP160" s="4"/>
      <c r="KGQ160" s="4"/>
      <c r="KGR160" s="4"/>
      <c r="KGS160" s="4"/>
      <c r="KGT160" s="4"/>
      <c r="KGU160" s="4"/>
      <c r="KGV160" s="4"/>
      <c r="KGW160" s="4"/>
      <c r="KGX160" s="4"/>
      <c r="KGY160" s="4"/>
      <c r="KGZ160" s="4"/>
      <c r="KHA160" s="4"/>
      <c r="KHB160" s="4"/>
      <c r="KHC160" s="4"/>
      <c r="KHD160" s="4"/>
      <c r="KHE160" s="4"/>
      <c r="KHF160" s="4"/>
      <c r="KHG160" s="4"/>
      <c r="KHH160" s="4"/>
      <c r="KHI160" s="4"/>
      <c r="KHJ160" s="4"/>
      <c r="KHK160" s="4"/>
      <c r="KHL160" s="4"/>
      <c r="KHM160" s="4"/>
      <c r="KHN160" s="4"/>
      <c r="KHO160" s="4"/>
      <c r="KHP160" s="4"/>
      <c r="KHQ160" s="4"/>
      <c r="KHR160" s="4"/>
      <c r="KHS160" s="4"/>
      <c r="KHT160" s="4"/>
      <c r="KHU160" s="4"/>
      <c r="KHV160" s="4"/>
      <c r="KHW160" s="4"/>
      <c r="KHX160" s="4"/>
      <c r="KHY160" s="4"/>
      <c r="KHZ160" s="4"/>
      <c r="KIA160" s="4"/>
      <c r="KIB160" s="4"/>
      <c r="KIC160" s="4"/>
      <c r="KID160" s="4"/>
      <c r="KIE160" s="4"/>
      <c r="KIF160" s="4"/>
      <c r="KIG160" s="4"/>
      <c r="KIH160" s="4"/>
      <c r="KII160" s="4"/>
      <c r="KIJ160" s="4"/>
      <c r="KIK160" s="4"/>
      <c r="KIL160" s="4"/>
      <c r="KIM160" s="4"/>
      <c r="KIN160" s="4"/>
      <c r="KIO160" s="4"/>
      <c r="KIP160" s="4"/>
      <c r="KIQ160" s="4"/>
      <c r="KIR160" s="4"/>
      <c r="KIS160" s="4"/>
      <c r="KIT160" s="4"/>
      <c r="KIU160" s="4"/>
      <c r="KIV160" s="4"/>
      <c r="KIW160" s="4"/>
      <c r="KIX160" s="4"/>
      <c r="KIY160" s="4"/>
      <c r="KIZ160" s="4"/>
      <c r="KJA160" s="4"/>
      <c r="KJB160" s="4"/>
      <c r="KJC160" s="4"/>
      <c r="KJD160" s="4"/>
      <c r="KJE160" s="4"/>
      <c r="KJF160" s="4"/>
      <c r="KJG160" s="4"/>
      <c r="KJH160" s="4"/>
      <c r="KJI160" s="4"/>
      <c r="KJJ160" s="4"/>
      <c r="KJK160" s="4"/>
      <c r="KJL160" s="4"/>
      <c r="KJM160" s="4"/>
      <c r="KJN160" s="4"/>
      <c r="KJO160" s="4"/>
      <c r="KJP160" s="4"/>
      <c r="KJQ160" s="4"/>
      <c r="KJR160" s="4"/>
      <c r="KJS160" s="4"/>
      <c r="KJT160" s="4"/>
      <c r="KJU160" s="4"/>
      <c r="KJV160" s="4"/>
      <c r="KJW160" s="4"/>
      <c r="KJX160" s="4"/>
      <c r="KJY160" s="4"/>
      <c r="KJZ160" s="4"/>
      <c r="KKA160" s="4"/>
      <c r="KKB160" s="4"/>
      <c r="KKC160" s="4"/>
      <c r="KKD160" s="4"/>
      <c r="KKE160" s="4"/>
      <c r="KKF160" s="4"/>
      <c r="KKG160" s="4"/>
      <c r="KKH160" s="4"/>
      <c r="KKI160" s="4"/>
      <c r="KKJ160" s="4"/>
      <c r="KKK160" s="4"/>
      <c r="KKL160" s="4"/>
      <c r="KKM160" s="4"/>
      <c r="KKN160" s="4"/>
      <c r="KKO160" s="4"/>
      <c r="KKP160" s="4"/>
      <c r="KKQ160" s="4"/>
      <c r="KKR160" s="4"/>
      <c r="KKS160" s="4"/>
      <c r="KKT160" s="4"/>
      <c r="KKU160" s="4"/>
      <c r="KKV160" s="4"/>
      <c r="KKW160" s="4"/>
      <c r="KKX160" s="4"/>
      <c r="KKY160" s="4"/>
      <c r="KKZ160" s="4"/>
      <c r="KLA160" s="4"/>
      <c r="KLB160" s="4"/>
      <c r="KLC160" s="4"/>
      <c r="KLD160" s="4"/>
      <c r="KLE160" s="4"/>
      <c r="KLF160" s="4"/>
      <c r="KLG160" s="4"/>
      <c r="KLH160" s="4"/>
      <c r="KLI160" s="4"/>
      <c r="KLJ160" s="4"/>
      <c r="KLK160" s="4"/>
      <c r="KLL160" s="4"/>
      <c r="KLM160" s="4"/>
      <c r="KLN160" s="4"/>
      <c r="KLO160" s="4"/>
      <c r="KLP160" s="4"/>
      <c r="KLQ160" s="4"/>
      <c r="KLR160" s="4"/>
      <c r="KLS160" s="4"/>
      <c r="KLT160" s="4"/>
      <c r="KLU160" s="4"/>
      <c r="KLV160" s="4"/>
      <c r="KLW160" s="4"/>
      <c r="KLX160" s="4"/>
      <c r="KLY160" s="4"/>
      <c r="KLZ160" s="4"/>
      <c r="KMA160" s="4"/>
      <c r="KMB160" s="4"/>
      <c r="KMC160" s="4"/>
      <c r="KMD160" s="4"/>
      <c r="KME160" s="4"/>
      <c r="KMF160" s="4"/>
      <c r="KMG160" s="4"/>
      <c r="KMH160" s="4"/>
      <c r="KMI160" s="4"/>
      <c r="KMJ160" s="4"/>
      <c r="KMK160" s="4"/>
      <c r="KML160" s="4"/>
      <c r="KMM160" s="4"/>
      <c r="KMN160" s="4"/>
      <c r="KMO160" s="4"/>
      <c r="KMP160" s="4"/>
      <c r="KMQ160" s="4"/>
      <c r="KMR160" s="4"/>
      <c r="KMS160" s="4"/>
      <c r="KMT160" s="4"/>
      <c r="KMU160" s="4"/>
      <c r="KMV160" s="4"/>
      <c r="KMW160" s="4"/>
      <c r="KMX160" s="4"/>
      <c r="KMY160" s="4"/>
      <c r="KMZ160" s="4"/>
      <c r="KNA160" s="4"/>
      <c r="KNB160" s="4"/>
      <c r="KNC160" s="4"/>
      <c r="KND160" s="4"/>
      <c r="KNE160" s="4"/>
      <c r="KNF160" s="4"/>
      <c r="KNG160" s="4"/>
      <c r="KNH160" s="4"/>
      <c r="KNI160" s="4"/>
      <c r="KNJ160" s="4"/>
      <c r="KNK160" s="4"/>
      <c r="KNL160" s="4"/>
      <c r="KNM160" s="4"/>
      <c r="KNN160" s="4"/>
      <c r="KNO160" s="4"/>
      <c r="KNP160" s="4"/>
      <c r="KNQ160" s="4"/>
      <c r="KNR160" s="4"/>
      <c r="KNS160" s="4"/>
      <c r="KNT160" s="4"/>
      <c r="KNU160" s="4"/>
      <c r="KNV160" s="4"/>
      <c r="KNW160" s="4"/>
      <c r="KNX160" s="4"/>
      <c r="KNY160" s="4"/>
      <c r="KNZ160" s="4"/>
      <c r="KOA160" s="4"/>
      <c r="KOB160" s="4"/>
      <c r="KOC160" s="4"/>
      <c r="KOD160" s="4"/>
      <c r="KOE160" s="4"/>
      <c r="KOF160" s="4"/>
      <c r="KOG160" s="4"/>
      <c r="KOH160" s="4"/>
      <c r="KOI160" s="4"/>
      <c r="KOJ160" s="4"/>
      <c r="KOK160" s="4"/>
      <c r="KOL160" s="4"/>
      <c r="KOM160" s="4"/>
      <c r="KON160" s="4"/>
      <c r="KOO160" s="4"/>
      <c r="KOP160" s="4"/>
      <c r="KOQ160" s="4"/>
      <c r="KOR160" s="4"/>
      <c r="KOS160" s="4"/>
      <c r="KOT160" s="4"/>
      <c r="KOU160" s="4"/>
      <c r="KOV160" s="4"/>
      <c r="KOW160" s="4"/>
      <c r="KOX160" s="4"/>
      <c r="KOY160" s="4"/>
      <c r="KOZ160" s="4"/>
      <c r="KPA160" s="4"/>
      <c r="KPB160" s="4"/>
      <c r="KPC160" s="4"/>
      <c r="KPD160" s="4"/>
      <c r="KPE160" s="4"/>
      <c r="KPF160" s="4"/>
      <c r="KPG160" s="4"/>
      <c r="KPH160" s="4"/>
      <c r="KPI160" s="4"/>
      <c r="KPJ160" s="4"/>
      <c r="KPK160" s="4"/>
      <c r="KPL160" s="4"/>
      <c r="KPM160" s="4"/>
      <c r="KPN160" s="4"/>
      <c r="KPO160" s="4"/>
      <c r="KPP160" s="4"/>
      <c r="KPQ160" s="4"/>
      <c r="KPR160" s="4"/>
      <c r="KPS160" s="4"/>
      <c r="KPT160" s="4"/>
      <c r="KPU160" s="4"/>
      <c r="KPV160" s="4"/>
      <c r="KPW160" s="4"/>
      <c r="KPX160" s="4"/>
      <c r="KPY160" s="4"/>
      <c r="KPZ160" s="4"/>
      <c r="KQA160" s="4"/>
      <c r="KQB160" s="4"/>
      <c r="KQC160" s="4"/>
      <c r="KQD160" s="4"/>
      <c r="KQE160" s="4"/>
      <c r="KQF160" s="4"/>
      <c r="KQG160" s="4"/>
      <c r="KQH160" s="4"/>
      <c r="KQI160" s="4"/>
      <c r="KQJ160" s="4"/>
      <c r="KQK160" s="4"/>
      <c r="KQL160" s="4"/>
      <c r="KQM160" s="4"/>
      <c r="KQN160" s="4"/>
      <c r="KQO160" s="4"/>
      <c r="KQP160" s="4"/>
      <c r="KQQ160" s="4"/>
      <c r="KQR160" s="4"/>
      <c r="KQS160" s="4"/>
      <c r="KQT160" s="4"/>
      <c r="KQU160" s="4"/>
      <c r="KQV160" s="4"/>
      <c r="KQW160" s="4"/>
      <c r="KQX160" s="4"/>
      <c r="KQY160" s="4"/>
      <c r="KQZ160" s="4"/>
      <c r="KRA160" s="4"/>
      <c r="KRB160" s="4"/>
      <c r="KRC160" s="4"/>
      <c r="KRD160" s="4"/>
      <c r="KRE160" s="4"/>
      <c r="KRF160" s="4"/>
      <c r="KRG160" s="4"/>
      <c r="KRH160" s="4"/>
      <c r="KRI160" s="4"/>
      <c r="KRJ160" s="4"/>
      <c r="KRK160" s="4"/>
      <c r="KRL160" s="4"/>
      <c r="KRM160" s="4"/>
      <c r="KRN160" s="4"/>
      <c r="KRO160" s="4"/>
      <c r="KRP160" s="4"/>
      <c r="KRQ160" s="4"/>
      <c r="KRR160" s="4"/>
      <c r="KRS160" s="4"/>
      <c r="KRT160" s="4"/>
      <c r="KRU160" s="4"/>
      <c r="KRV160" s="4"/>
      <c r="KRW160" s="4"/>
      <c r="KRX160" s="4"/>
      <c r="KRY160" s="4"/>
      <c r="KRZ160" s="4"/>
      <c r="KSA160" s="4"/>
      <c r="KSB160" s="4"/>
      <c r="KSC160" s="4"/>
      <c r="KSD160" s="4"/>
      <c r="KSE160" s="4"/>
      <c r="KSF160" s="4"/>
      <c r="KSG160" s="4"/>
      <c r="KSH160" s="4"/>
      <c r="KSI160" s="4"/>
      <c r="KSJ160" s="4"/>
      <c r="KSK160" s="4"/>
      <c r="KSL160" s="4"/>
      <c r="KSM160" s="4"/>
      <c r="KSN160" s="4"/>
      <c r="KSO160" s="4"/>
      <c r="KSP160" s="4"/>
      <c r="KSQ160" s="4"/>
      <c r="KSR160" s="4"/>
      <c r="KSS160" s="4"/>
      <c r="KST160" s="4"/>
      <c r="KSU160" s="4"/>
      <c r="KSV160" s="4"/>
      <c r="KSW160" s="4"/>
      <c r="KSX160" s="4"/>
      <c r="KSY160" s="4"/>
      <c r="KSZ160" s="4"/>
      <c r="KTA160" s="4"/>
      <c r="KTB160" s="4"/>
      <c r="KTC160" s="4"/>
      <c r="KTD160" s="4"/>
      <c r="KTE160" s="4"/>
      <c r="KTF160" s="4"/>
      <c r="KTG160" s="4"/>
      <c r="KTH160" s="4"/>
      <c r="KTI160" s="4"/>
      <c r="KTJ160" s="4"/>
      <c r="KTK160" s="4"/>
      <c r="KTL160" s="4"/>
      <c r="KTM160" s="4"/>
      <c r="KTN160" s="4"/>
      <c r="KTO160" s="4"/>
      <c r="KTP160" s="4"/>
      <c r="KTQ160" s="4"/>
      <c r="KTR160" s="4"/>
      <c r="KTS160" s="4"/>
      <c r="KTT160" s="4"/>
      <c r="KTU160" s="4"/>
      <c r="KTV160" s="4"/>
      <c r="KTW160" s="4"/>
      <c r="KTX160" s="4"/>
      <c r="KTY160" s="4"/>
      <c r="KTZ160" s="4"/>
      <c r="KUA160" s="4"/>
      <c r="KUB160" s="4"/>
      <c r="KUC160" s="4"/>
      <c r="KUD160" s="4"/>
      <c r="KUE160" s="4"/>
      <c r="KUF160" s="4"/>
      <c r="KUG160" s="4"/>
      <c r="KUH160" s="4"/>
      <c r="KUI160" s="4"/>
      <c r="KUJ160" s="4"/>
      <c r="KUK160" s="4"/>
      <c r="KUL160" s="4"/>
      <c r="KUM160" s="4"/>
      <c r="KUN160" s="4"/>
      <c r="KUO160" s="4"/>
      <c r="KUP160" s="4"/>
      <c r="KUQ160" s="4"/>
      <c r="KUR160" s="4"/>
      <c r="KUS160" s="4"/>
      <c r="KUT160" s="4"/>
      <c r="KUU160" s="4"/>
      <c r="KUV160" s="4"/>
      <c r="KUW160" s="4"/>
      <c r="KUX160" s="4"/>
      <c r="KUY160" s="4"/>
      <c r="KUZ160" s="4"/>
      <c r="KVA160" s="4"/>
      <c r="KVB160" s="4"/>
      <c r="KVC160" s="4"/>
      <c r="KVD160" s="4"/>
      <c r="KVE160" s="4"/>
      <c r="KVF160" s="4"/>
      <c r="KVG160" s="4"/>
      <c r="KVH160" s="4"/>
      <c r="KVI160" s="4"/>
      <c r="KVJ160" s="4"/>
      <c r="KVK160" s="4"/>
      <c r="KVL160" s="4"/>
      <c r="KVM160" s="4"/>
      <c r="KVN160" s="4"/>
      <c r="KVO160" s="4"/>
      <c r="KVP160" s="4"/>
      <c r="KVQ160" s="4"/>
      <c r="KVR160" s="4"/>
      <c r="KVS160" s="4"/>
      <c r="KVT160" s="4"/>
      <c r="KVU160" s="4"/>
      <c r="KVV160" s="4"/>
      <c r="KVW160" s="4"/>
      <c r="KVX160" s="4"/>
      <c r="KVY160" s="4"/>
      <c r="KVZ160" s="4"/>
      <c r="KWA160" s="4"/>
      <c r="KWB160" s="4"/>
      <c r="KWC160" s="4"/>
      <c r="KWD160" s="4"/>
      <c r="KWE160" s="4"/>
      <c r="KWF160" s="4"/>
      <c r="KWG160" s="4"/>
      <c r="KWH160" s="4"/>
      <c r="KWI160" s="4"/>
      <c r="KWJ160" s="4"/>
      <c r="KWK160" s="4"/>
      <c r="KWL160" s="4"/>
      <c r="KWM160" s="4"/>
      <c r="KWN160" s="4"/>
      <c r="KWO160" s="4"/>
      <c r="KWP160" s="4"/>
      <c r="KWQ160" s="4"/>
      <c r="KWR160" s="4"/>
      <c r="KWS160" s="4"/>
      <c r="KWT160" s="4"/>
      <c r="KWU160" s="4"/>
      <c r="KWV160" s="4"/>
      <c r="KWW160" s="4"/>
      <c r="KWX160" s="4"/>
      <c r="KWY160" s="4"/>
      <c r="KWZ160" s="4"/>
      <c r="KXA160" s="4"/>
      <c r="KXB160" s="4"/>
      <c r="KXC160" s="4"/>
      <c r="KXD160" s="4"/>
      <c r="KXE160" s="4"/>
      <c r="KXF160" s="4"/>
      <c r="KXG160" s="4"/>
      <c r="KXH160" s="4"/>
      <c r="KXI160" s="4"/>
      <c r="KXJ160" s="4"/>
      <c r="KXK160" s="4"/>
      <c r="KXL160" s="4"/>
      <c r="KXM160" s="4"/>
      <c r="KXN160" s="4"/>
      <c r="KXO160" s="4"/>
      <c r="KXP160" s="4"/>
      <c r="KXQ160" s="4"/>
      <c r="KXR160" s="4"/>
      <c r="KXS160" s="4"/>
      <c r="KXT160" s="4"/>
      <c r="KXU160" s="4"/>
      <c r="KXV160" s="4"/>
      <c r="KXW160" s="4"/>
      <c r="KXX160" s="4"/>
      <c r="KXY160" s="4"/>
      <c r="KXZ160" s="4"/>
      <c r="KYA160" s="4"/>
      <c r="KYB160" s="4"/>
      <c r="KYC160" s="4"/>
      <c r="KYD160" s="4"/>
      <c r="KYE160" s="4"/>
      <c r="KYF160" s="4"/>
      <c r="KYG160" s="4"/>
      <c r="KYH160" s="4"/>
      <c r="KYI160" s="4"/>
      <c r="KYJ160" s="4"/>
      <c r="KYK160" s="4"/>
      <c r="KYL160" s="4"/>
      <c r="KYM160" s="4"/>
      <c r="KYN160" s="4"/>
      <c r="KYO160" s="4"/>
      <c r="KYP160" s="4"/>
      <c r="KYQ160" s="4"/>
      <c r="KYR160" s="4"/>
      <c r="KYS160" s="4"/>
      <c r="KYT160" s="4"/>
      <c r="KYU160" s="4"/>
      <c r="KYV160" s="4"/>
      <c r="KYW160" s="4"/>
      <c r="KYX160" s="4"/>
      <c r="KYY160" s="4"/>
      <c r="KYZ160" s="4"/>
      <c r="KZA160" s="4"/>
      <c r="KZB160" s="4"/>
      <c r="KZC160" s="4"/>
      <c r="KZD160" s="4"/>
      <c r="KZE160" s="4"/>
      <c r="KZF160" s="4"/>
      <c r="KZG160" s="4"/>
      <c r="KZH160" s="4"/>
      <c r="KZI160" s="4"/>
      <c r="KZJ160" s="4"/>
      <c r="KZK160" s="4"/>
      <c r="KZL160" s="4"/>
      <c r="KZM160" s="4"/>
      <c r="KZN160" s="4"/>
      <c r="KZO160" s="4"/>
      <c r="KZP160" s="4"/>
      <c r="KZQ160" s="4"/>
      <c r="KZR160" s="4"/>
      <c r="KZS160" s="4"/>
      <c r="KZT160" s="4"/>
      <c r="KZU160" s="4"/>
      <c r="KZV160" s="4"/>
      <c r="KZW160" s="4"/>
      <c r="KZX160" s="4"/>
      <c r="KZY160" s="4"/>
      <c r="KZZ160" s="4"/>
      <c r="LAA160" s="4"/>
      <c r="LAB160" s="4"/>
      <c r="LAC160" s="4"/>
      <c r="LAD160" s="4"/>
      <c r="LAE160" s="4"/>
      <c r="LAF160" s="4"/>
      <c r="LAG160" s="4"/>
      <c r="LAH160" s="4"/>
      <c r="LAI160" s="4"/>
      <c r="LAJ160" s="4"/>
      <c r="LAK160" s="4"/>
      <c r="LAL160" s="4"/>
      <c r="LAM160" s="4"/>
      <c r="LAN160" s="4"/>
      <c r="LAO160" s="4"/>
      <c r="LAP160" s="4"/>
      <c r="LAQ160" s="4"/>
      <c r="LAR160" s="4"/>
      <c r="LAS160" s="4"/>
      <c r="LAT160" s="4"/>
      <c r="LAU160" s="4"/>
      <c r="LAV160" s="4"/>
      <c r="LAW160" s="4"/>
      <c r="LAX160" s="4"/>
      <c r="LAY160" s="4"/>
      <c r="LAZ160" s="4"/>
      <c r="LBA160" s="4"/>
      <c r="LBB160" s="4"/>
      <c r="LBC160" s="4"/>
      <c r="LBD160" s="4"/>
      <c r="LBE160" s="4"/>
      <c r="LBF160" s="4"/>
      <c r="LBG160" s="4"/>
      <c r="LBH160" s="4"/>
      <c r="LBI160" s="4"/>
      <c r="LBJ160" s="4"/>
      <c r="LBK160" s="4"/>
      <c r="LBL160" s="4"/>
      <c r="LBM160" s="4"/>
      <c r="LBN160" s="4"/>
      <c r="LBO160" s="4"/>
      <c r="LBP160" s="4"/>
      <c r="LBQ160" s="4"/>
      <c r="LBR160" s="4"/>
      <c r="LBS160" s="4"/>
      <c r="LBT160" s="4"/>
      <c r="LBU160" s="4"/>
      <c r="LBV160" s="4"/>
      <c r="LBW160" s="4"/>
      <c r="LBX160" s="4"/>
      <c r="LBY160" s="4"/>
      <c r="LBZ160" s="4"/>
      <c r="LCA160" s="4"/>
      <c r="LCB160" s="4"/>
      <c r="LCC160" s="4"/>
      <c r="LCD160" s="4"/>
      <c r="LCE160" s="4"/>
      <c r="LCF160" s="4"/>
      <c r="LCG160" s="4"/>
      <c r="LCH160" s="4"/>
      <c r="LCI160" s="4"/>
      <c r="LCJ160" s="4"/>
      <c r="LCK160" s="4"/>
      <c r="LCL160" s="4"/>
      <c r="LCM160" s="4"/>
      <c r="LCN160" s="4"/>
      <c r="LCO160" s="4"/>
      <c r="LCP160" s="4"/>
      <c r="LCQ160" s="4"/>
      <c r="LCR160" s="4"/>
      <c r="LCS160" s="4"/>
      <c r="LCT160" s="4"/>
      <c r="LCU160" s="4"/>
      <c r="LCV160" s="4"/>
      <c r="LCW160" s="4"/>
      <c r="LCX160" s="4"/>
      <c r="LCY160" s="4"/>
      <c r="LCZ160" s="4"/>
      <c r="LDA160" s="4"/>
      <c r="LDB160" s="4"/>
      <c r="LDC160" s="4"/>
      <c r="LDD160" s="4"/>
      <c r="LDE160" s="4"/>
      <c r="LDF160" s="4"/>
      <c r="LDG160" s="4"/>
      <c r="LDH160" s="4"/>
      <c r="LDI160" s="4"/>
      <c r="LDJ160" s="4"/>
      <c r="LDK160" s="4"/>
      <c r="LDL160" s="4"/>
      <c r="LDM160" s="4"/>
      <c r="LDN160" s="4"/>
      <c r="LDO160" s="4"/>
      <c r="LDP160" s="4"/>
      <c r="LDQ160" s="4"/>
      <c r="LDR160" s="4"/>
      <c r="LDS160" s="4"/>
      <c r="LDT160" s="4"/>
      <c r="LDU160" s="4"/>
      <c r="LDV160" s="4"/>
      <c r="LDW160" s="4"/>
      <c r="LDX160" s="4"/>
      <c r="LDY160" s="4"/>
      <c r="LDZ160" s="4"/>
      <c r="LEA160" s="4"/>
      <c r="LEB160" s="4"/>
      <c r="LEC160" s="4"/>
      <c r="LED160" s="4"/>
      <c r="LEE160" s="4"/>
      <c r="LEF160" s="4"/>
      <c r="LEG160" s="4"/>
      <c r="LEH160" s="4"/>
      <c r="LEI160" s="4"/>
      <c r="LEJ160" s="4"/>
      <c r="LEK160" s="4"/>
      <c r="LEL160" s="4"/>
      <c r="LEM160" s="4"/>
      <c r="LEN160" s="4"/>
      <c r="LEO160" s="4"/>
      <c r="LEP160" s="4"/>
      <c r="LEQ160" s="4"/>
      <c r="LER160" s="4"/>
      <c r="LES160" s="4"/>
      <c r="LET160" s="4"/>
      <c r="LEU160" s="4"/>
      <c r="LEV160" s="4"/>
      <c r="LEW160" s="4"/>
      <c r="LEX160" s="4"/>
      <c r="LEY160" s="4"/>
      <c r="LEZ160" s="4"/>
      <c r="LFA160" s="4"/>
      <c r="LFB160" s="4"/>
      <c r="LFC160" s="4"/>
      <c r="LFD160" s="4"/>
      <c r="LFE160" s="4"/>
      <c r="LFF160" s="4"/>
      <c r="LFG160" s="4"/>
      <c r="LFH160" s="4"/>
      <c r="LFI160" s="4"/>
      <c r="LFJ160" s="4"/>
      <c r="LFK160" s="4"/>
      <c r="LFL160" s="4"/>
      <c r="LFM160" s="4"/>
      <c r="LFN160" s="4"/>
      <c r="LFO160" s="4"/>
      <c r="LFP160" s="4"/>
      <c r="LFQ160" s="4"/>
      <c r="LFR160" s="4"/>
      <c r="LFS160" s="4"/>
      <c r="LFT160" s="4"/>
      <c r="LFU160" s="4"/>
      <c r="LFV160" s="4"/>
      <c r="LFW160" s="4"/>
      <c r="LFX160" s="4"/>
      <c r="LFY160" s="4"/>
      <c r="LFZ160" s="4"/>
      <c r="LGA160" s="4"/>
      <c r="LGB160" s="4"/>
      <c r="LGC160" s="4"/>
      <c r="LGD160" s="4"/>
      <c r="LGE160" s="4"/>
      <c r="LGF160" s="4"/>
      <c r="LGG160" s="4"/>
      <c r="LGH160" s="4"/>
      <c r="LGI160" s="4"/>
      <c r="LGJ160" s="4"/>
      <c r="LGK160" s="4"/>
      <c r="LGL160" s="4"/>
      <c r="LGM160" s="4"/>
      <c r="LGN160" s="4"/>
      <c r="LGO160" s="4"/>
      <c r="LGP160" s="4"/>
      <c r="LGQ160" s="4"/>
      <c r="LGR160" s="4"/>
      <c r="LGS160" s="4"/>
      <c r="LGT160" s="4"/>
      <c r="LGU160" s="4"/>
      <c r="LGV160" s="4"/>
      <c r="LGW160" s="4"/>
      <c r="LGX160" s="4"/>
      <c r="LGY160" s="4"/>
      <c r="LGZ160" s="4"/>
      <c r="LHA160" s="4"/>
      <c r="LHB160" s="4"/>
      <c r="LHC160" s="4"/>
      <c r="LHD160" s="4"/>
      <c r="LHE160" s="4"/>
      <c r="LHF160" s="4"/>
      <c r="LHG160" s="4"/>
      <c r="LHH160" s="4"/>
      <c r="LHI160" s="4"/>
      <c r="LHJ160" s="4"/>
      <c r="LHK160" s="4"/>
      <c r="LHL160" s="4"/>
      <c r="LHM160" s="4"/>
      <c r="LHN160" s="4"/>
      <c r="LHO160" s="4"/>
      <c r="LHP160" s="4"/>
      <c r="LHQ160" s="4"/>
      <c r="LHR160" s="4"/>
      <c r="LHS160" s="4"/>
      <c r="LHT160" s="4"/>
      <c r="LHU160" s="4"/>
      <c r="LHV160" s="4"/>
      <c r="LHW160" s="4"/>
      <c r="LHX160" s="4"/>
      <c r="LHY160" s="4"/>
      <c r="LHZ160" s="4"/>
      <c r="LIA160" s="4"/>
      <c r="LIB160" s="4"/>
      <c r="LIC160" s="4"/>
      <c r="LID160" s="4"/>
      <c r="LIE160" s="4"/>
      <c r="LIF160" s="4"/>
      <c r="LIG160" s="4"/>
      <c r="LIH160" s="4"/>
      <c r="LII160" s="4"/>
      <c r="LIJ160" s="4"/>
      <c r="LIK160" s="4"/>
      <c r="LIL160" s="4"/>
      <c r="LIM160" s="4"/>
      <c r="LIN160" s="4"/>
      <c r="LIO160" s="4"/>
      <c r="LIP160" s="4"/>
      <c r="LIQ160" s="4"/>
      <c r="LIR160" s="4"/>
      <c r="LIS160" s="4"/>
      <c r="LIT160" s="4"/>
      <c r="LIU160" s="4"/>
      <c r="LIV160" s="4"/>
      <c r="LIW160" s="4"/>
      <c r="LIX160" s="4"/>
      <c r="LIY160" s="4"/>
      <c r="LIZ160" s="4"/>
      <c r="LJA160" s="4"/>
      <c r="LJB160" s="4"/>
      <c r="LJC160" s="4"/>
      <c r="LJD160" s="4"/>
      <c r="LJE160" s="4"/>
      <c r="LJF160" s="4"/>
      <c r="LJG160" s="4"/>
      <c r="LJH160" s="4"/>
      <c r="LJI160" s="4"/>
      <c r="LJJ160" s="4"/>
      <c r="LJK160" s="4"/>
      <c r="LJL160" s="4"/>
      <c r="LJM160" s="4"/>
      <c r="LJN160" s="4"/>
      <c r="LJO160" s="4"/>
      <c r="LJP160" s="4"/>
      <c r="LJQ160" s="4"/>
      <c r="LJR160" s="4"/>
      <c r="LJS160" s="4"/>
      <c r="LJT160" s="4"/>
      <c r="LJU160" s="4"/>
      <c r="LJV160" s="4"/>
      <c r="LJW160" s="4"/>
      <c r="LJX160" s="4"/>
      <c r="LJY160" s="4"/>
      <c r="LJZ160" s="4"/>
      <c r="LKA160" s="4"/>
      <c r="LKB160" s="4"/>
      <c r="LKC160" s="4"/>
      <c r="LKD160" s="4"/>
      <c r="LKE160" s="4"/>
      <c r="LKF160" s="4"/>
      <c r="LKG160" s="4"/>
      <c r="LKH160" s="4"/>
      <c r="LKI160" s="4"/>
      <c r="LKJ160" s="4"/>
      <c r="LKK160" s="4"/>
      <c r="LKL160" s="4"/>
      <c r="LKM160" s="4"/>
      <c r="LKN160" s="4"/>
      <c r="LKO160" s="4"/>
      <c r="LKP160" s="4"/>
      <c r="LKQ160" s="4"/>
      <c r="LKR160" s="4"/>
      <c r="LKS160" s="4"/>
      <c r="LKT160" s="4"/>
      <c r="LKU160" s="4"/>
      <c r="LKV160" s="4"/>
      <c r="LKW160" s="4"/>
      <c r="LKX160" s="4"/>
      <c r="LKY160" s="4"/>
      <c r="LKZ160" s="4"/>
      <c r="LLA160" s="4"/>
      <c r="LLB160" s="4"/>
      <c r="LLC160" s="4"/>
      <c r="LLD160" s="4"/>
      <c r="LLE160" s="4"/>
      <c r="LLF160" s="4"/>
      <c r="LLG160" s="4"/>
      <c r="LLH160" s="4"/>
      <c r="LLI160" s="4"/>
      <c r="LLJ160" s="4"/>
      <c r="LLK160" s="4"/>
      <c r="LLL160" s="4"/>
      <c r="LLM160" s="4"/>
      <c r="LLN160" s="4"/>
      <c r="LLO160" s="4"/>
      <c r="LLP160" s="4"/>
      <c r="LLQ160" s="4"/>
      <c r="LLR160" s="4"/>
      <c r="LLS160" s="4"/>
      <c r="LLT160" s="4"/>
      <c r="LLU160" s="4"/>
      <c r="LLV160" s="4"/>
      <c r="LLW160" s="4"/>
      <c r="LLX160" s="4"/>
      <c r="LLY160" s="4"/>
      <c r="LLZ160" s="4"/>
      <c r="LMA160" s="4"/>
      <c r="LMB160" s="4"/>
      <c r="LMC160" s="4"/>
      <c r="LMD160" s="4"/>
      <c r="LME160" s="4"/>
      <c r="LMF160" s="4"/>
      <c r="LMG160" s="4"/>
      <c r="LMH160" s="4"/>
      <c r="LMI160" s="4"/>
      <c r="LMJ160" s="4"/>
      <c r="LMK160" s="4"/>
      <c r="LML160" s="4"/>
      <c r="LMM160" s="4"/>
      <c r="LMN160" s="4"/>
      <c r="LMO160" s="4"/>
      <c r="LMP160" s="4"/>
      <c r="LMQ160" s="4"/>
      <c r="LMR160" s="4"/>
      <c r="LMS160" s="4"/>
      <c r="LMT160" s="4"/>
      <c r="LMU160" s="4"/>
      <c r="LMV160" s="4"/>
      <c r="LMW160" s="4"/>
      <c r="LMX160" s="4"/>
      <c r="LMY160" s="4"/>
      <c r="LMZ160" s="4"/>
      <c r="LNA160" s="4"/>
      <c r="LNB160" s="4"/>
      <c r="LNC160" s="4"/>
      <c r="LND160" s="4"/>
      <c r="LNE160" s="4"/>
      <c r="LNF160" s="4"/>
      <c r="LNG160" s="4"/>
      <c r="LNH160" s="4"/>
      <c r="LNI160" s="4"/>
      <c r="LNJ160" s="4"/>
      <c r="LNK160" s="4"/>
      <c r="LNL160" s="4"/>
      <c r="LNM160" s="4"/>
      <c r="LNN160" s="4"/>
      <c r="LNO160" s="4"/>
      <c r="LNP160" s="4"/>
      <c r="LNQ160" s="4"/>
      <c r="LNR160" s="4"/>
      <c r="LNS160" s="4"/>
      <c r="LNT160" s="4"/>
      <c r="LNU160" s="4"/>
      <c r="LNV160" s="4"/>
      <c r="LNW160" s="4"/>
      <c r="LNX160" s="4"/>
      <c r="LNY160" s="4"/>
      <c r="LNZ160" s="4"/>
      <c r="LOA160" s="4"/>
      <c r="LOB160" s="4"/>
      <c r="LOC160" s="4"/>
      <c r="LOD160" s="4"/>
      <c r="LOE160" s="4"/>
      <c r="LOF160" s="4"/>
      <c r="LOG160" s="4"/>
      <c r="LOH160" s="4"/>
      <c r="LOI160" s="4"/>
      <c r="LOJ160" s="4"/>
      <c r="LOK160" s="4"/>
      <c r="LOL160" s="4"/>
      <c r="LOM160" s="4"/>
      <c r="LON160" s="4"/>
      <c r="LOO160" s="4"/>
      <c r="LOP160" s="4"/>
      <c r="LOQ160" s="4"/>
      <c r="LOR160" s="4"/>
      <c r="LOS160" s="4"/>
      <c r="LOT160" s="4"/>
      <c r="LOU160" s="4"/>
      <c r="LOV160" s="4"/>
      <c r="LOW160" s="4"/>
      <c r="LOX160" s="4"/>
      <c r="LOY160" s="4"/>
      <c r="LOZ160" s="4"/>
      <c r="LPA160" s="4"/>
      <c r="LPB160" s="4"/>
      <c r="LPC160" s="4"/>
      <c r="LPD160" s="4"/>
      <c r="LPE160" s="4"/>
      <c r="LPF160" s="4"/>
      <c r="LPG160" s="4"/>
      <c r="LPH160" s="4"/>
      <c r="LPI160" s="4"/>
      <c r="LPJ160" s="4"/>
      <c r="LPK160" s="4"/>
      <c r="LPL160" s="4"/>
      <c r="LPM160" s="4"/>
      <c r="LPN160" s="4"/>
      <c r="LPO160" s="4"/>
      <c r="LPP160" s="4"/>
      <c r="LPQ160" s="4"/>
      <c r="LPR160" s="4"/>
      <c r="LPS160" s="4"/>
      <c r="LPT160" s="4"/>
      <c r="LPU160" s="4"/>
      <c r="LPV160" s="4"/>
      <c r="LPW160" s="4"/>
      <c r="LPX160" s="4"/>
      <c r="LPY160" s="4"/>
      <c r="LPZ160" s="4"/>
      <c r="LQA160" s="4"/>
      <c r="LQB160" s="4"/>
      <c r="LQC160" s="4"/>
      <c r="LQD160" s="4"/>
      <c r="LQE160" s="4"/>
      <c r="LQF160" s="4"/>
      <c r="LQG160" s="4"/>
      <c r="LQH160" s="4"/>
      <c r="LQI160" s="4"/>
      <c r="LQJ160" s="4"/>
      <c r="LQK160" s="4"/>
      <c r="LQL160" s="4"/>
      <c r="LQM160" s="4"/>
      <c r="LQN160" s="4"/>
      <c r="LQO160" s="4"/>
      <c r="LQP160" s="4"/>
      <c r="LQQ160" s="4"/>
      <c r="LQR160" s="4"/>
      <c r="LQS160" s="4"/>
      <c r="LQT160" s="4"/>
      <c r="LQU160" s="4"/>
      <c r="LQV160" s="4"/>
      <c r="LQW160" s="4"/>
      <c r="LQX160" s="4"/>
      <c r="LQY160" s="4"/>
      <c r="LQZ160" s="4"/>
      <c r="LRA160" s="4"/>
      <c r="LRB160" s="4"/>
      <c r="LRC160" s="4"/>
      <c r="LRD160" s="4"/>
      <c r="LRE160" s="4"/>
      <c r="LRF160" s="4"/>
      <c r="LRG160" s="4"/>
      <c r="LRH160" s="4"/>
      <c r="LRI160" s="4"/>
      <c r="LRJ160" s="4"/>
      <c r="LRK160" s="4"/>
      <c r="LRL160" s="4"/>
      <c r="LRM160" s="4"/>
      <c r="LRN160" s="4"/>
      <c r="LRO160" s="4"/>
      <c r="LRP160" s="4"/>
      <c r="LRQ160" s="4"/>
      <c r="LRR160" s="4"/>
      <c r="LRS160" s="4"/>
      <c r="LRT160" s="4"/>
      <c r="LRU160" s="4"/>
      <c r="LRV160" s="4"/>
      <c r="LRW160" s="4"/>
      <c r="LRX160" s="4"/>
      <c r="LRY160" s="4"/>
      <c r="LRZ160" s="4"/>
      <c r="LSA160" s="4"/>
      <c r="LSB160" s="4"/>
      <c r="LSC160" s="4"/>
      <c r="LSD160" s="4"/>
      <c r="LSE160" s="4"/>
      <c r="LSF160" s="4"/>
      <c r="LSG160" s="4"/>
      <c r="LSH160" s="4"/>
      <c r="LSI160" s="4"/>
      <c r="LSJ160" s="4"/>
      <c r="LSK160" s="4"/>
      <c r="LSL160" s="4"/>
      <c r="LSM160" s="4"/>
      <c r="LSN160" s="4"/>
      <c r="LSO160" s="4"/>
      <c r="LSP160" s="4"/>
      <c r="LSQ160" s="4"/>
      <c r="LSR160" s="4"/>
      <c r="LSS160" s="4"/>
      <c r="LST160" s="4"/>
      <c r="LSU160" s="4"/>
      <c r="LSV160" s="4"/>
      <c r="LSW160" s="4"/>
      <c r="LSX160" s="4"/>
      <c r="LSY160" s="4"/>
      <c r="LSZ160" s="4"/>
      <c r="LTA160" s="4"/>
      <c r="LTB160" s="4"/>
      <c r="LTC160" s="4"/>
      <c r="LTD160" s="4"/>
      <c r="LTE160" s="4"/>
      <c r="LTF160" s="4"/>
      <c r="LTG160" s="4"/>
      <c r="LTH160" s="4"/>
      <c r="LTI160" s="4"/>
      <c r="LTJ160" s="4"/>
      <c r="LTK160" s="4"/>
      <c r="LTL160" s="4"/>
      <c r="LTM160" s="4"/>
      <c r="LTN160" s="4"/>
      <c r="LTO160" s="4"/>
      <c r="LTP160" s="4"/>
      <c r="LTQ160" s="4"/>
      <c r="LTR160" s="4"/>
      <c r="LTS160" s="4"/>
      <c r="LTT160" s="4"/>
      <c r="LTU160" s="4"/>
      <c r="LTV160" s="4"/>
      <c r="LTW160" s="4"/>
      <c r="LTX160" s="4"/>
      <c r="LTY160" s="4"/>
      <c r="LTZ160" s="4"/>
      <c r="LUA160" s="4"/>
      <c r="LUB160" s="4"/>
      <c r="LUC160" s="4"/>
      <c r="LUD160" s="4"/>
      <c r="LUE160" s="4"/>
      <c r="LUF160" s="4"/>
      <c r="LUG160" s="4"/>
      <c r="LUH160" s="4"/>
      <c r="LUI160" s="4"/>
      <c r="LUJ160" s="4"/>
      <c r="LUK160" s="4"/>
      <c r="LUL160" s="4"/>
      <c r="LUM160" s="4"/>
      <c r="LUN160" s="4"/>
      <c r="LUO160" s="4"/>
      <c r="LUP160" s="4"/>
      <c r="LUQ160" s="4"/>
      <c r="LUR160" s="4"/>
      <c r="LUS160" s="4"/>
      <c r="LUT160" s="4"/>
      <c r="LUU160" s="4"/>
      <c r="LUV160" s="4"/>
      <c r="LUW160" s="4"/>
      <c r="LUX160" s="4"/>
      <c r="LUY160" s="4"/>
      <c r="LUZ160" s="4"/>
      <c r="LVA160" s="4"/>
      <c r="LVB160" s="4"/>
      <c r="LVC160" s="4"/>
      <c r="LVD160" s="4"/>
      <c r="LVE160" s="4"/>
      <c r="LVF160" s="4"/>
      <c r="LVG160" s="4"/>
      <c r="LVH160" s="4"/>
      <c r="LVI160" s="4"/>
      <c r="LVJ160" s="4"/>
      <c r="LVK160" s="4"/>
      <c r="LVL160" s="4"/>
      <c r="LVM160" s="4"/>
      <c r="LVN160" s="4"/>
      <c r="LVO160" s="4"/>
      <c r="LVP160" s="4"/>
      <c r="LVQ160" s="4"/>
      <c r="LVR160" s="4"/>
      <c r="LVS160" s="4"/>
      <c r="LVT160" s="4"/>
      <c r="LVU160" s="4"/>
      <c r="LVV160" s="4"/>
      <c r="LVW160" s="4"/>
      <c r="LVX160" s="4"/>
      <c r="LVY160" s="4"/>
      <c r="LVZ160" s="4"/>
      <c r="LWA160" s="4"/>
      <c r="LWB160" s="4"/>
      <c r="LWC160" s="4"/>
      <c r="LWD160" s="4"/>
      <c r="LWE160" s="4"/>
      <c r="LWF160" s="4"/>
      <c r="LWG160" s="4"/>
      <c r="LWH160" s="4"/>
      <c r="LWI160" s="4"/>
      <c r="LWJ160" s="4"/>
      <c r="LWK160" s="4"/>
      <c r="LWL160" s="4"/>
      <c r="LWM160" s="4"/>
      <c r="LWN160" s="4"/>
      <c r="LWO160" s="4"/>
      <c r="LWP160" s="4"/>
      <c r="LWQ160" s="4"/>
      <c r="LWR160" s="4"/>
      <c r="LWS160" s="4"/>
      <c r="LWT160" s="4"/>
      <c r="LWU160" s="4"/>
      <c r="LWV160" s="4"/>
      <c r="LWW160" s="4"/>
      <c r="LWX160" s="4"/>
      <c r="LWY160" s="4"/>
      <c r="LWZ160" s="4"/>
      <c r="LXA160" s="4"/>
      <c r="LXB160" s="4"/>
      <c r="LXC160" s="4"/>
      <c r="LXD160" s="4"/>
      <c r="LXE160" s="4"/>
      <c r="LXF160" s="4"/>
      <c r="LXG160" s="4"/>
      <c r="LXH160" s="4"/>
      <c r="LXI160" s="4"/>
      <c r="LXJ160" s="4"/>
      <c r="LXK160" s="4"/>
      <c r="LXL160" s="4"/>
      <c r="LXM160" s="4"/>
      <c r="LXN160" s="4"/>
      <c r="LXO160" s="4"/>
      <c r="LXP160" s="4"/>
      <c r="LXQ160" s="4"/>
      <c r="LXR160" s="4"/>
      <c r="LXS160" s="4"/>
      <c r="LXT160" s="4"/>
      <c r="LXU160" s="4"/>
      <c r="LXV160" s="4"/>
      <c r="LXW160" s="4"/>
      <c r="LXX160" s="4"/>
      <c r="LXY160" s="4"/>
      <c r="LXZ160" s="4"/>
      <c r="LYA160" s="4"/>
      <c r="LYB160" s="4"/>
      <c r="LYC160" s="4"/>
      <c r="LYD160" s="4"/>
      <c r="LYE160" s="4"/>
      <c r="LYF160" s="4"/>
      <c r="LYG160" s="4"/>
      <c r="LYH160" s="4"/>
      <c r="LYI160" s="4"/>
      <c r="LYJ160" s="4"/>
      <c r="LYK160" s="4"/>
      <c r="LYL160" s="4"/>
      <c r="LYM160" s="4"/>
      <c r="LYN160" s="4"/>
      <c r="LYO160" s="4"/>
      <c r="LYP160" s="4"/>
      <c r="LYQ160" s="4"/>
      <c r="LYR160" s="4"/>
      <c r="LYS160" s="4"/>
      <c r="LYT160" s="4"/>
      <c r="LYU160" s="4"/>
      <c r="LYV160" s="4"/>
      <c r="LYW160" s="4"/>
      <c r="LYX160" s="4"/>
      <c r="LYY160" s="4"/>
      <c r="LYZ160" s="4"/>
      <c r="LZA160" s="4"/>
      <c r="LZB160" s="4"/>
      <c r="LZC160" s="4"/>
      <c r="LZD160" s="4"/>
      <c r="LZE160" s="4"/>
      <c r="LZF160" s="4"/>
      <c r="LZG160" s="4"/>
      <c r="LZH160" s="4"/>
      <c r="LZI160" s="4"/>
      <c r="LZJ160" s="4"/>
      <c r="LZK160" s="4"/>
      <c r="LZL160" s="4"/>
      <c r="LZM160" s="4"/>
      <c r="LZN160" s="4"/>
      <c r="LZO160" s="4"/>
      <c r="LZP160" s="4"/>
      <c r="LZQ160" s="4"/>
      <c r="LZR160" s="4"/>
      <c r="LZS160" s="4"/>
      <c r="LZT160" s="4"/>
      <c r="LZU160" s="4"/>
      <c r="LZV160" s="4"/>
      <c r="LZW160" s="4"/>
      <c r="LZX160" s="4"/>
      <c r="LZY160" s="4"/>
      <c r="LZZ160" s="4"/>
      <c r="MAA160" s="4"/>
      <c r="MAB160" s="4"/>
      <c r="MAC160" s="4"/>
      <c r="MAD160" s="4"/>
      <c r="MAE160" s="4"/>
      <c r="MAF160" s="4"/>
      <c r="MAG160" s="4"/>
      <c r="MAH160" s="4"/>
      <c r="MAI160" s="4"/>
      <c r="MAJ160" s="4"/>
      <c r="MAK160" s="4"/>
      <c r="MAL160" s="4"/>
      <c r="MAM160" s="4"/>
      <c r="MAN160" s="4"/>
      <c r="MAO160" s="4"/>
      <c r="MAP160" s="4"/>
      <c r="MAQ160" s="4"/>
      <c r="MAR160" s="4"/>
      <c r="MAS160" s="4"/>
      <c r="MAT160" s="4"/>
      <c r="MAU160" s="4"/>
      <c r="MAV160" s="4"/>
      <c r="MAW160" s="4"/>
      <c r="MAX160" s="4"/>
      <c r="MAY160" s="4"/>
      <c r="MAZ160" s="4"/>
      <c r="MBA160" s="4"/>
      <c r="MBB160" s="4"/>
      <c r="MBC160" s="4"/>
      <c r="MBD160" s="4"/>
      <c r="MBE160" s="4"/>
      <c r="MBF160" s="4"/>
      <c r="MBG160" s="4"/>
      <c r="MBH160" s="4"/>
      <c r="MBI160" s="4"/>
      <c r="MBJ160" s="4"/>
      <c r="MBK160" s="4"/>
      <c r="MBL160" s="4"/>
      <c r="MBM160" s="4"/>
      <c r="MBN160" s="4"/>
      <c r="MBO160" s="4"/>
      <c r="MBP160" s="4"/>
      <c r="MBQ160" s="4"/>
      <c r="MBR160" s="4"/>
      <c r="MBS160" s="4"/>
      <c r="MBT160" s="4"/>
      <c r="MBU160" s="4"/>
      <c r="MBV160" s="4"/>
      <c r="MBW160" s="4"/>
      <c r="MBX160" s="4"/>
      <c r="MBY160" s="4"/>
      <c r="MBZ160" s="4"/>
      <c r="MCA160" s="4"/>
      <c r="MCB160" s="4"/>
      <c r="MCC160" s="4"/>
      <c r="MCD160" s="4"/>
      <c r="MCE160" s="4"/>
      <c r="MCF160" s="4"/>
      <c r="MCG160" s="4"/>
      <c r="MCH160" s="4"/>
      <c r="MCI160" s="4"/>
      <c r="MCJ160" s="4"/>
      <c r="MCK160" s="4"/>
      <c r="MCL160" s="4"/>
      <c r="MCM160" s="4"/>
      <c r="MCN160" s="4"/>
      <c r="MCO160" s="4"/>
      <c r="MCP160" s="4"/>
      <c r="MCQ160" s="4"/>
      <c r="MCR160" s="4"/>
      <c r="MCS160" s="4"/>
      <c r="MCT160" s="4"/>
      <c r="MCU160" s="4"/>
      <c r="MCV160" s="4"/>
      <c r="MCW160" s="4"/>
      <c r="MCX160" s="4"/>
      <c r="MCY160" s="4"/>
      <c r="MCZ160" s="4"/>
      <c r="MDA160" s="4"/>
      <c r="MDB160" s="4"/>
      <c r="MDC160" s="4"/>
      <c r="MDD160" s="4"/>
      <c r="MDE160" s="4"/>
      <c r="MDF160" s="4"/>
      <c r="MDG160" s="4"/>
      <c r="MDH160" s="4"/>
      <c r="MDI160" s="4"/>
      <c r="MDJ160" s="4"/>
      <c r="MDK160" s="4"/>
      <c r="MDL160" s="4"/>
      <c r="MDM160" s="4"/>
      <c r="MDN160" s="4"/>
      <c r="MDO160" s="4"/>
      <c r="MDP160" s="4"/>
      <c r="MDQ160" s="4"/>
      <c r="MDR160" s="4"/>
      <c r="MDS160" s="4"/>
      <c r="MDT160" s="4"/>
      <c r="MDU160" s="4"/>
      <c r="MDV160" s="4"/>
      <c r="MDW160" s="4"/>
      <c r="MDX160" s="4"/>
      <c r="MDY160" s="4"/>
      <c r="MDZ160" s="4"/>
      <c r="MEA160" s="4"/>
      <c r="MEB160" s="4"/>
      <c r="MEC160" s="4"/>
      <c r="MED160" s="4"/>
      <c r="MEE160" s="4"/>
      <c r="MEF160" s="4"/>
      <c r="MEG160" s="4"/>
      <c r="MEH160" s="4"/>
      <c r="MEI160" s="4"/>
      <c r="MEJ160" s="4"/>
      <c r="MEK160" s="4"/>
      <c r="MEL160" s="4"/>
      <c r="MEM160" s="4"/>
      <c r="MEN160" s="4"/>
      <c r="MEO160" s="4"/>
      <c r="MEP160" s="4"/>
      <c r="MEQ160" s="4"/>
      <c r="MER160" s="4"/>
      <c r="MES160" s="4"/>
      <c r="MET160" s="4"/>
      <c r="MEU160" s="4"/>
      <c r="MEV160" s="4"/>
      <c r="MEW160" s="4"/>
      <c r="MEX160" s="4"/>
      <c r="MEY160" s="4"/>
      <c r="MEZ160" s="4"/>
      <c r="MFA160" s="4"/>
      <c r="MFB160" s="4"/>
      <c r="MFC160" s="4"/>
      <c r="MFD160" s="4"/>
      <c r="MFE160" s="4"/>
      <c r="MFF160" s="4"/>
      <c r="MFG160" s="4"/>
      <c r="MFH160" s="4"/>
      <c r="MFI160" s="4"/>
      <c r="MFJ160" s="4"/>
      <c r="MFK160" s="4"/>
      <c r="MFL160" s="4"/>
      <c r="MFM160" s="4"/>
      <c r="MFN160" s="4"/>
      <c r="MFO160" s="4"/>
      <c r="MFP160" s="4"/>
      <c r="MFQ160" s="4"/>
      <c r="MFR160" s="4"/>
      <c r="MFS160" s="4"/>
      <c r="MFT160" s="4"/>
      <c r="MFU160" s="4"/>
      <c r="MFV160" s="4"/>
      <c r="MFW160" s="4"/>
      <c r="MFX160" s="4"/>
      <c r="MFY160" s="4"/>
      <c r="MFZ160" s="4"/>
      <c r="MGA160" s="4"/>
      <c r="MGB160" s="4"/>
      <c r="MGC160" s="4"/>
      <c r="MGD160" s="4"/>
      <c r="MGE160" s="4"/>
      <c r="MGF160" s="4"/>
      <c r="MGG160" s="4"/>
      <c r="MGH160" s="4"/>
      <c r="MGI160" s="4"/>
      <c r="MGJ160" s="4"/>
      <c r="MGK160" s="4"/>
      <c r="MGL160" s="4"/>
      <c r="MGM160" s="4"/>
      <c r="MGN160" s="4"/>
      <c r="MGO160" s="4"/>
      <c r="MGP160" s="4"/>
      <c r="MGQ160" s="4"/>
      <c r="MGR160" s="4"/>
      <c r="MGS160" s="4"/>
      <c r="MGT160" s="4"/>
      <c r="MGU160" s="4"/>
      <c r="MGV160" s="4"/>
      <c r="MGW160" s="4"/>
      <c r="MGX160" s="4"/>
      <c r="MGY160" s="4"/>
      <c r="MGZ160" s="4"/>
      <c r="MHA160" s="4"/>
      <c r="MHB160" s="4"/>
      <c r="MHC160" s="4"/>
      <c r="MHD160" s="4"/>
      <c r="MHE160" s="4"/>
      <c r="MHF160" s="4"/>
      <c r="MHG160" s="4"/>
      <c r="MHH160" s="4"/>
      <c r="MHI160" s="4"/>
      <c r="MHJ160" s="4"/>
      <c r="MHK160" s="4"/>
      <c r="MHL160" s="4"/>
      <c r="MHM160" s="4"/>
      <c r="MHN160" s="4"/>
      <c r="MHO160" s="4"/>
      <c r="MHP160" s="4"/>
      <c r="MHQ160" s="4"/>
      <c r="MHR160" s="4"/>
      <c r="MHS160" s="4"/>
      <c r="MHT160" s="4"/>
      <c r="MHU160" s="4"/>
      <c r="MHV160" s="4"/>
      <c r="MHW160" s="4"/>
      <c r="MHX160" s="4"/>
      <c r="MHY160" s="4"/>
      <c r="MHZ160" s="4"/>
      <c r="MIA160" s="4"/>
      <c r="MIB160" s="4"/>
      <c r="MIC160" s="4"/>
      <c r="MID160" s="4"/>
      <c r="MIE160" s="4"/>
      <c r="MIF160" s="4"/>
      <c r="MIG160" s="4"/>
      <c r="MIH160" s="4"/>
      <c r="MII160" s="4"/>
      <c r="MIJ160" s="4"/>
      <c r="MIK160" s="4"/>
      <c r="MIL160" s="4"/>
      <c r="MIM160" s="4"/>
      <c r="MIN160" s="4"/>
      <c r="MIO160" s="4"/>
      <c r="MIP160" s="4"/>
      <c r="MIQ160" s="4"/>
      <c r="MIR160" s="4"/>
      <c r="MIS160" s="4"/>
      <c r="MIT160" s="4"/>
      <c r="MIU160" s="4"/>
      <c r="MIV160" s="4"/>
      <c r="MIW160" s="4"/>
      <c r="MIX160" s="4"/>
      <c r="MIY160" s="4"/>
      <c r="MIZ160" s="4"/>
      <c r="MJA160" s="4"/>
      <c r="MJB160" s="4"/>
      <c r="MJC160" s="4"/>
      <c r="MJD160" s="4"/>
      <c r="MJE160" s="4"/>
      <c r="MJF160" s="4"/>
      <c r="MJG160" s="4"/>
      <c r="MJH160" s="4"/>
      <c r="MJI160" s="4"/>
      <c r="MJJ160" s="4"/>
      <c r="MJK160" s="4"/>
      <c r="MJL160" s="4"/>
      <c r="MJM160" s="4"/>
      <c r="MJN160" s="4"/>
      <c r="MJO160" s="4"/>
      <c r="MJP160" s="4"/>
      <c r="MJQ160" s="4"/>
      <c r="MJR160" s="4"/>
      <c r="MJS160" s="4"/>
      <c r="MJT160" s="4"/>
      <c r="MJU160" s="4"/>
      <c r="MJV160" s="4"/>
      <c r="MJW160" s="4"/>
      <c r="MJX160" s="4"/>
      <c r="MJY160" s="4"/>
      <c r="MJZ160" s="4"/>
      <c r="MKA160" s="4"/>
      <c r="MKB160" s="4"/>
      <c r="MKC160" s="4"/>
      <c r="MKD160" s="4"/>
      <c r="MKE160" s="4"/>
      <c r="MKF160" s="4"/>
      <c r="MKG160" s="4"/>
      <c r="MKH160" s="4"/>
      <c r="MKI160" s="4"/>
      <c r="MKJ160" s="4"/>
      <c r="MKK160" s="4"/>
      <c r="MKL160" s="4"/>
      <c r="MKM160" s="4"/>
      <c r="MKN160" s="4"/>
      <c r="MKO160" s="4"/>
      <c r="MKP160" s="4"/>
      <c r="MKQ160" s="4"/>
      <c r="MKR160" s="4"/>
      <c r="MKS160" s="4"/>
      <c r="MKT160" s="4"/>
      <c r="MKU160" s="4"/>
      <c r="MKV160" s="4"/>
      <c r="MKW160" s="4"/>
      <c r="MKX160" s="4"/>
      <c r="MKY160" s="4"/>
      <c r="MKZ160" s="4"/>
      <c r="MLA160" s="4"/>
      <c r="MLB160" s="4"/>
      <c r="MLC160" s="4"/>
      <c r="MLD160" s="4"/>
      <c r="MLE160" s="4"/>
      <c r="MLF160" s="4"/>
      <c r="MLG160" s="4"/>
      <c r="MLH160" s="4"/>
      <c r="MLI160" s="4"/>
      <c r="MLJ160" s="4"/>
      <c r="MLK160" s="4"/>
      <c r="MLL160" s="4"/>
      <c r="MLM160" s="4"/>
      <c r="MLN160" s="4"/>
      <c r="MLO160" s="4"/>
      <c r="MLP160" s="4"/>
      <c r="MLQ160" s="4"/>
      <c r="MLR160" s="4"/>
      <c r="MLS160" s="4"/>
      <c r="MLT160" s="4"/>
      <c r="MLU160" s="4"/>
      <c r="MLV160" s="4"/>
      <c r="MLW160" s="4"/>
      <c r="MLX160" s="4"/>
      <c r="MLY160" s="4"/>
      <c r="MLZ160" s="4"/>
      <c r="MMA160" s="4"/>
      <c r="MMB160" s="4"/>
      <c r="MMC160" s="4"/>
      <c r="MMD160" s="4"/>
      <c r="MME160" s="4"/>
      <c r="MMF160" s="4"/>
      <c r="MMG160" s="4"/>
      <c r="MMH160" s="4"/>
      <c r="MMI160" s="4"/>
      <c r="MMJ160" s="4"/>
      <c r="MMK160" s="4"/>
      <c r="MML160" s="4"/>
      <c r="MMM160" s="4"/>
      <c r="MMN160" s="4"/>
      <c r="MMO160" s="4"/>
      <c r="MMP160" s="4"/>
      <c r="MMQ160" s="4"/>
      <c r="MMR160" s="4"/>
      <c r="MMS160" s="4"/>
      <c r="MMT160" s="4"/>
      <c r="MMU160" s="4"/>
      <c r="MMV160" s="4"/>
      <c r="MMW160" s="4"/>
      <c r="MMX160" s="4"/>
      <c r="MMY160" s="4"/>
      <c r="MMZ160" s="4"/>
      <c r="MNA160" s="4"/>
      <c r="MNB160" s="4"/>
      <c r="MNC160" s="4"/>
      <c r="MND160" s="4"/>
      <c r="MNE160" s="4"/>
      <c r="MNF160" s="4"/>
      <c r="MNG160" s="4"/>
      <c r="MNH160" s="4"/>
      <c r="MNI160" s="4"/>
      <c r="MNJ160" s="4"/>
      <c r="MNK160" s="4"/>
      <c r="MNL160" s="4"/>
      <c r="MNM160" s="4"/>
      <c r="MNN160" s="4"/>
      <c r="MNO160" s="4"/>
      <c r="MNP160" s="4"/>
      <c r="MNQ160" s="4"/>
      <c r="MNR160" s="4"/>
      <c r="MNS160" s="4"/>
      <c r="MNT160" s="4"/>
      <c r="MNU160" s="4"/>
      <c r="MNV160" s="4"/>
      <c r="MNW160" s="4"/>
      <c r="MNX160" s="4"/>
      <c r="MNY160" s="4"/>
      <c r="MNZ160" s="4"/>
      <c r="MOA160" s="4"/>
      <c r="MOB160" s="4"/>
      <c r="MOC160" s="4"/>
      <c r="MOD160" s="4"/>
      <c r="MOE160" s="4"/>
      <c r="MOF160" s="4"/>
      <c r="MOG160" s="4"/>
      <c r="MOH160" s="4"/>
      <c r="MOI160" s="4"/>
      <c r="MOJ160" s="4"/>
      <c r="MOK160" s="4"/>
      <c r="MOL160" s="4"/>
      <c r="MOM160" s="4"/>
      <c r="MON160" s="4"/>
      <c r="MOO160" s="4"/>
      <c r="MOP160" s="4"/>
      <c r="MOQ160" s="4"/>
      <c r="MOR160" s="4"/>
      <c r="MOS160" s="4"/>
      <c r="MOT160" s="4"/>
      <c r="MOU160" s="4"/>
      <c r="MOV160" s="4"/>
      <c r="MOW160" s="4"/>
      <c r="MOX160" s="4"/>
      <c r="MOY160" s="4"/>
      <c r="MOZ160" s="4"/>
      <c r="MPA160" s="4"/>
      <c r="MPB160" s="4"/>
      <c r="MPC160" s="4"/>
      <c r="MPD160" s="4"/>
      <c r="MPE160" s="4"/>
      <c r="MPF160" s="4"/>
      <c r="MPG160" s="4"/>
      <c r="MPH160" s="4"/>
      <c r="MPI160" s="4"/>
      <c r="MPJ160" s="4"/>
      <c r="MPK160" s="4"/>
      <c r="MPL160" s="4"/>
      <c r="MPM160" s="4"/>
      <c r="MPN160" s="4"/>
      <c r="MPO160" s="4"/>
      <c r="MPP160" s="4"/>
      <c r="MPQ160" s="4"/>
      <c r="MPR160" s="4"/>
      <c r="MPS160" s="4"/>
      <c r="MPT160" s="4"/>
      <c r="MPU160" s="4"/>
      <c r="MPV160" s="4"/>
      <c r="MPW160" s="4"/>
      <c r="MPX160" s="4"/>
      <c r="MPY160" s="4"/>
      <c r="MPZ160" s="4"/>
      <c r="MQA160" s="4"/>
      <c r="MQB160" s="4"/>
      <c r="MQC160" s="4"/>
      <c r="MQD160" s="4"/>
      <c r="MQE160" s="4"/>
      <c r="MQF160" s="4"/>
      <c r="MQG160" s="4"/>
      <c r="MQH160" s="4"/>
      <c r="MQI160" s="4"/>
      <c r="MQJ160" s="4"/>
      <c r="MQK160" s="4"/>
      <c r="MQL160" s="4"/>
      <c r="MQM160" s="4"/>
      <c r="MQN160" s="4"/>
      <c r="MQO160" s="4"/>
      <c r="MQP160" s="4"/>
      <c r="MQQ160" s="4"/>
      <c r="MQR160" s="4"/>
      <c r="MQS160" s="4"/>
      <c r="MQT160" s="4"/>
      <c r="MQU160" s="4"/>
      <c r="MQV160" s="4"/>
      <c r="MQW160" s="4"/>
      <c r="MQX160" s="4"/>
      <c r="MQY160" s="4"/>
      <c r="MQZ160" s="4"/>
      <c r="MRA160" s="4"/>
      <c r="MRB160" s="4"/>
      <c r="MRC160" s="4"/>
      <c r="MRD160" s="4"/>
      <c r="MRE160" s="4"/>
      <c r="MRF160" s="4"/>
      <c r="MRG160" s="4"/>
      <c r="MRH160" s="4"/>
      <c r="MRI160" s="4"/>
      <c r="MRJ160" s="4"/>
      <c r="MRK160" s="4"/>
      <c r="MRL160" s="4"/>
      <c r="MRM160" s="4"/>
      <c r="MRN160" s="4"/>
      <c r="MRO160" s="4"/>
      <c r="MRP160" s="4"/>
      <c r="MRQ160" s="4"/>
      <c r="MRR160" s="4"/>
      <c r="MRS160" s="4"/>
      <c r="MRT160" s="4"/>
      <c r="MRU160" s="4"/>
      <c r="MRV160" s="4"/>
      <c r="MRW160" s="4"/>
      <c r="MRX160" s="4"/>
      <c r="MRY160" s="4"/>
      <c r="MRZ160" s="4"/>
      <c r="MSA160" s="4"/>
      <c r="MSB160" s="4"/>
      <c r="MSC160" s="4"/>
      <c r="MSD160" s="4"/>
      <c r="MSE160" s="4"/>
      <c r="MSF160" s="4"/>
      <c r="MSG160" s="4"/>
      <c r="MSH160" s="4"/>
      <c r="MSI160" s="4"/>
      <c r="MSJ160" s="4"/>
      <c r="MSK160" s="4"/>
      <c r="MSL160" s="4"/>
      <c r="MSM160" s="4"/>
      <c r="MSN160" s="4"/>
      <c r="MSO160" s="4"/>
      <c r="MSP160" s="4"/>
      <c r="MSQ160" s="4"/>
      <c r="MSR160" s="4"/>
      <c r="MSS160" s="4"/>
      <c r="MST160" s="4"/>
      <c r="MSU160" s="4"/>
      <c r="MSV160" s="4"/>
      <c r="MSW160" s="4"/>
      <c r="MSX160" s="4"/>
      <c r="MSY160" s="4"/>
      <c r="MSZ160" s="4"/>
      <c r="MTA160" s="4"/>
      <c r="MTB160" s="4"/>
      <c r="MTC160" s="4"/>
      <c r="MTD160" s="4"/>
      <c r="MTE160" s="4"/>
      <c r="MTF160" s="4"/>
      <c r="MTG160" s="4"/>
      <c r="MTH160" s="4"/>
      <c r="MTI160" s="4"/>
      <c r="MTJ160" s="4"/>
      <c r="MTK160" s="4"/>
      <c r="MTL160" s="4"/>
      <c r="MTM160" s="4"/>
      <c r="MTN160" s="4"/>
      <c r="MTO160" s="4"/>
      <c r="MTP160" s="4"/>
      <c r="MTQ160" s="4"/>
      <c r="MTR160" s="4"/>
      <c r="MTS160" s="4"/>
      <c r="MTT160" s="4"/>
      <c r="MTU160" s="4"/>
      <c r="MTV160" s="4"/>
      <c r="MTW160" s="4"/>
      <c r="MTX160" s="4"/>
      <c r="MTY160" s="4"/>
      <c r="MTZ160" s="4"/>
      <c r="MUA160" s="4"/>
      <c r="MUB160" s="4"/>
      <c r="MUC160" s="4"/>
      <c r="MUD160" s="4"/>
      <c r="MUE160" s="4"/>
      <c r="MUF160" s="4"/>
      <c r="MUG160" s="4"/>
      <c r="MUH160" s="4"/>
      <c r="MUI160" s="4"/>
      <c r="MUJ160" s="4"/>
      <c r="MUK160" s="4"/>
      <c r="MUL160" s="4"/>
      <c r="MUM160" s="4"/>
      <c r="MUN160" s="4"/>
      <c r="MUO160" s="4"/>
      <c r="MUP160" s="4"/>
      <c r="MUQ160" s="4"/>
      <c r="MUR160" s="4"/>
      <c r="MUS160" s="4"/>
      <c r="MUT160" s="4"/>
      <c r="MUU160" s="4"/>
      <c r="MUV160" s="4"/>
      <c r="MUW160" s="4"/>
      <c r="MUX160" s="4"/>
      <c r="MUY160" s="4"/>
      <c r="MUZ160" s="4"/>
      <c r="MVA160" s="4"/>
      <c r="MVB160" s="4"/>
      <c r="MVC160" s="4"/>
      <c r="MVD160" s="4"/>
      <c r="MVE160" s="4"/>
      <c r="MVF160" s="4"/>
      <c r="MVG160" s="4"/>
      <c r="MVH160" s="4"/>
      <c r="MVI160" s="4"/>
      <c r="MVJ160" s="4"/>
      <c r="MVK160" s="4"/>
      <c r="MVL160" s="4"/>
      <c r="MVM160" s="4"/>
      <c r="MVN160" s="4"/>
      <c r="MVO160" s="4"/>
      <c r="MVP160" s="4"/>
      <c r="MVQ160" s="4"/>
      <c r="MVR160" s="4"/>
      <c r="MVS160" s="4"/>
      <c r="MVT160" s="4"/>
      <c r="MVU160" s="4"/>
      <c r="MVV160" s="4"/>
      <c r="MVW160" s="4"/>
      <c r="MVX160" s="4"/>
      <c r="MVY160" s="4"/>
      <c r="MVZ160" s="4"/>
      <c r="MWA160" s="4"/>
      <c r="MWB160" s="4"/>
      <c r="MWC160" s="4"/>
      <c r="MWD160" s="4"/>
      <c r="MWE160" s="4"/>
      <c r="MWF160" s="4"/>
      <c r="MWG160" s="4"/>
      <c r="MWH160" s="4"/>
      <c r="MWI160" s="4"/>
      <c r="MWJ160" s="4"/>
      <c r="MWK160" s="4"/>
      <c r="MWL160" s="4"/>
      <c r="MWM160" s="4"/>
      <c r="MWN160" s="4"/>
      <c r="MWO160" s="4"/>
      <c r="MWP160" s="4"/>
      <c r="MWQ160" s="4"/>
      <c r="MWR160" s="4"/>
      <c r="MWS160" s="4"/>
      <c r="MWT160" s="4"/>
      <c r="MWU160" s="4"/>
      <c r="MWV160" s="4"/>
      <c r="MWW160" s="4"/>
      <c r="MWX160" s="4"/>
      <c r="MWY160" s="4"/>
      <c r="MWZ160" s="4"/>
      <c r="MXA160" s="4"/>
      <c r="MXB160" s="4"/>
      <c r="MXC160" s="4"/>
      <c r="MXD160" s="4"/>
      <c r="MXE160" s="4"/>
      <c r="MXF160" s="4"/>
      <c r="MXG160" s="4"/>
      <c r="MXH160" s="4"/>
      <c r="MXI160" s="4"/>
      <c r="MXJ160" s="4"/>
      <c r="MXK160" s="4"/>
      <c r="MXL160" s="4"/>
      <c r="MXM160" s="4"/>
      <c r="MXN160" s="4"/>
      <c r="MXO160" s="4"/>
      <c r="MXP160" s="4"/>
      <c r="MXQ160" s="4"/>
      <c r="MXR160" s="4"/>
      <c r="MXS160" s="4"/>
      <c r="MXT160" s="4"/>
      <c r="MXU160" s="4"/>
      <c r="MXV160" s="4"/>
      <c r="MXW160" s="4"/>
      <c r="MXX160" s="4"/>
      <c r="MXY160" s="4"/>
      <c r="MXZ160" s="4"/>
      <c r="MYA160" s="4"/>
      <c r="MYB160" s="4"/>
      <c r="MYC160" s="4"/>
      <c r="MYD160" s="4"/>
      <c r="MYE160" s="4"/>
      <c r="MYF160" s="4"/>
      <c r="MYG160" s="4"/>
      <c r="MYH160" s="4"/>
      <c r="MYI160" s="4"/>
      <c r="MYJ160" s="4"/>
      <c r="MYK160" s="4"/>
      <c r="MYL160" s="4"/>
      <c r="MYM160" s="4"/>
      <c r="MYN160" s="4"/>
      <c r="MYO160" s="4"/>
      <c r="MYP160" s="4"/>
      <c r="MYQ160" s="4"/>
      <c r="MYR160" s="4"/>
      <c r="MYS160" s="4"/>
      <c r="MYT160" s="4"/>
      <c r="MYU160" s="4"/>
      <c r="MYV160" s="4"/>
      <c r="MYW160" s="4"/>
      <c r="MYX160" s="4"/>
      <c r="MYY160" s="4"/>
      <c r="MYZ160" s="4"/>
      <c r="MZA160" s="4"/>
      <c r="MZB160" s="4"/>
      <c r="MZC160" s="4"/>
      <c r="MZD160" s="4"/>
      <c r="MZE160" s="4"/>
      <c r="MZF160" s="4"/>
      <c r="MZG160" s="4"/>
      <c r="MZH160" s="4"/>
      <c r="MZI160" s="4"/>
      <c r="MZJ160" s="4"/>
      <c r="MZK160" s="4"/>
      <c r="MZL160" s="4"/>
      <c r="MZM160" s="4"/>
      <c r="MZN160" s="4"/>
      <c r="MZO160" s="4"/>
      <c r="MZP160" s="4"/>
      <c r="MZQ160" s="4"/>
      <c r="MZR160" s="4"/>
      <c r="MZS160" s="4"/>
      <c r="MZT160" s="4"/>
      <c r="MZU160" s="4"/>
      <c r="MZV160" s="4"/>
      <c r="MZW160" s="4"/>
      <c r="MZX160" s="4"/>
      <c r="MZY160" s="4"/>
      <c r="MZZ160" s="4"/>
      <c r="NAA160" s="4"/>
      <c r="NAB160" s="4"/>
      <c r="NAC160" s="4"/>
      <c r="NAD160" s="4"/>
      <c r="NAE160" s="4"/>
      <c r="NAF160" s="4"/>
      <c r="NAG160" s="4"/>
      <c r="NAH160" s="4"/>
      <c r="NAI160" s="4"/>
      <c r="NAJ160" s="4"/>
      <c r="NAK160" s="4"/>
      <c r="NAL160" s="4"/>
      <c r="NAM160" s="4"/>
      <c r="NAN160" s="4"/>
      <c r="NAO160" s="4"/>
      <c r="NAP160" s="4"/>
      <c r="NAQ160" s="4"/>
      <c r="NAR160" s="4"/>
      <c r="NAS160" s="4"/>
      <c r="NAT160" s="4"/>
      <c r="NAU160" s="4"/>
      <c r="NAV160" s="4"/>
      <c r="NAW160" s="4"/>
      <c r="NAX160" s="4"/>
      <c r="NAY160" s="4"/>
      <c r="NAZ160" s="4"/>
      <c r="NBA160" s="4"/>
      <c r="NBB160" s="4"/>
      <c r="NBC160" s="4"/>
      <c r="NBD160" s="4"/>
      <c r="NBE160" s="4"/>
      <c r="NBF160" s="4"/>
      <c r="NBG160" s="4"/>
      <c r="NBH160" s="4"/>
      <c r="NBI160" s="4"/>
      <c r="NBJ160" s="4"/>
      <c r="NBK160" s="4"/>
      <c r="NBL160" s="4"/>
      <c r="NBM160" s="4"/>
      <c r="NBN160" s="4"/>
      <c r="NBO160" s="4"/>
      <c r="NBP160" s="4"/>
      <c r="NBQ160" s="4"/>
      <c r="NBR160" s="4"/>
      <c r="NBS160" s="4"/>
      <c r="NBT160" s="4"/>
      <c r="NBU160" s="4"/>
      <c r="NBV160" s="4"/>
      <c r="NBW160" s="4"/>
      <c r="NBX160" s="4"/>
      <c r="NBY160" s="4"/>
      <c r="NBZ160" s="4"/>
      <c r="NCA160" s="4"/>
      <c r="NCB160" s="4"/>
      <c r="NCC160" s="4"/>
      <c r="NCD160" s="4"/>
      <c r="NCE160" s="4"/>
      <c r="NCF160" s="4"/>
      <c r="NCG160" s="4"/>
      <c r="NCH160" s="4"/>
      <c r="NCI160" s="4"/>
      <c r="NCJ160" s="4"/>
      <c r="NCK160" s="4"/>
      <c r="NCL160" s="4"/>
      <c r="NCM160" s="4"/>
      <c r="NCN160" s="4"/>
      <c r="NCO160" s="4"/>
      <c r="NCP160" s="4"/>
      <c r="NCQ160" s="4"/>
      <c r="NCR160" s="4"/>
      <c r="NCS160" s="4"/>
      <c r="NCT160" s="4"/>
      <c r="NCU160" s="4"/>
      <c r="NCV160" s="4"/>
      <c r="NCW160" s="4"/>
      <c r="NCX160" s="4"/>
      <c r="NCY160" s="4"/>
      <c r="NCZ160" s="4"/>
      <c r="NDA160" s="4"/>
      <c r="NDB160" s="4"/>
      <c r="NDC160" s="4"/>
      <c r="NDD160" s="4"/>
      <c r="NDE160" s="4"/>
      <c r="NDF160" s="4"/>
      <c r="NDG160" s="4"/>
      <c r="NDH160" s="4"/>
      <c r="NDI160" s="4"/>
      <c r="NDJ160" s="4"/>
      <c r="NDK160" s="4"/>
      <c r="NDL160" s="4"/>
      <c r="NDM160" s="4"/>
      <c r="NDN160" s="4"/>
      <c r="NDO160" s="4"/>
      <c r="NDP160" s="4"/>
      <c r="NDQ160" s="4"/>
      <c r="NDR160" s="4"/>
      <c r="NDS160" s="4"/>
      <c r="NDT160" s="4"/>
      <c r="NDU160" s="4"/>
      <c r="NDV160" s="4"/>
      <c r="NDW160" s="4"/>
      <c r="NDX160" s="4"/>
      <c r="NDY160" s="4"/>
      <c r="NDZ160" s="4"/>
      <c r="NEA160" s="4"/>
      <c r="NEB160" s="4"/>
      <c r="NEC160" s="4"/>
      <c r="NED160" s="4"/>
      <c r="NEE160" s="4"/>
      <c r="NEF160" s="4"/>
      <c r="NEG160" s="4"/>
      <c r="NEH160" s="4"/>
      <c r="NEI160" s="4"/>
      <c r="NEJ160" s="4"/>
      <c r="NEK160" s="4"/>
      <c r="NEL160" s="4"/>
      <c r="NEM160" s="4"/>
      <c r="NEN160" s="4"/>
      <c r="NEO160" s="4"/>
      <c r="NEP160" s="4"/>
      <c r="NEQ160" s="4"/>
      <c r="NER160" s="4"/>
      <c r="NES160" s="4"/>
      <c r="NET160" s="4"/>
      <c r="NEU160" s="4"/>
      <c r="NEV160" s="4"/>
      <c r="NEW160" s="4"/>
      <c r="NEX160" s="4"/>
      <c r="NEY160" s="4"/>
      <c r="NEZ160" s="4"/>
      <c r="NFA160" s="4"/>
      <c r="NFB160" s="4"/>
      <c r="NFC160" s="4"/>
      <c r="NFD160" s="4"/>
      <c r="NFE160" s="4"/>
      <c r="NFF160" s="4"/>
      <c r="NFG160" s="4"/>
      <c r="NFH160" s="4"/>
      <c r="NFI160" s="4"/>
      <c r="NFJ160" s="4"/>
      <c r="NFK160" s="4"/>
      <c r="NFL160" s="4"/>
      <c r="NFM160" s="4"/>
      <c r="NFN160" s="4"/>
      <c r="NFO160" s="4"/>
      <c r="NFP160" s="4"/>
      <c r="NFQ160" s="4"/>
      <c r="NFR160" s="4"/>
      <c r="NFS160" s="4"/>
      <c r="NFT160" s="4"/>
      <c r="NFU160" s="4"/>
      <c r="NFV160" s="4"/>
      <c r="NFW160" s="4"/>
      <c r="NFX160" s="4"/>
      <c r="NFY160" s="4"/>
      <c r="NFZ160" s="4"/>
      <c r="NGA160" s="4"/>
      <c r="NGB160" s="4"/>
      <c r="NGC160" s="4"/>
      <c r="NGD160" s="4"/>
      <c r="NGE160" s="4"/>
      <c r="NGF160" s="4"/>
      <c r="NGG160" s="4"/>
      <c r="NGH160" s="4"/>
      <c r="NGI160" s="4"/>
      <c r="NGJ160" s="4"/>
      <c r="NGK160" s="4"/>
      <c r="NGL160" s="4"/>
      <c r="NGM160" s="4"/>
      <c r="NGN160" s="4"/>
      <c r="NGO160" s="4"/>
      <c r="NGP160" s="4"/>
      <c r="NGQ160" s="4"/>
      <c r="NGR160" s="4"/>
      <c r="NGS160" s="4"/>
      <c r="NGT160" s="4"/>
      <c r="NGU160" s="4"/>
      <c r="NGV160" s="4"/>
      <c r="NGW160" s="4"/>
      <c r="NGX160" s="4"/>
      <c r="NGY160" s="4"/>
      <c r="NGZ160" s="4"/>
      <c r="NHA160" s="4"/>
      <c r="NHB160" s="4"/>
      <c r="NHC160" s="4"/>
      <c r="NHD160" s="4"/>
      <c r="NHE160" s="4"/>
      <c r="NHF160" s="4"/>
      <c r="NHG160" s="4"/>
      <c r="NHH160" s="4"/>
      <c r="NHI160" s="4"/>
      <c r="NHJ160" s="4"/>
      <c r="NHK160" s="4"/>
      <c r="NHL160" s="4"/>
      <c r="NHM160" s="4"/>
      <c r="NHN160" s="4"/>
      <c r="NHO160" s="4"/>
      <c r="NHP160" s="4"/>
      <c r="NHQ160" s="4"/>
      <c r="NHR160" s="4"/>
      <c r="NHS160" s="4"/>
      <c r="NHT160" s="4"/>
      <c r="NHU160" s="4"/>
      <c r="NHV160" s="4"/>
      <c r="NHW160" s="4"/>
      <c r="NHX160" s="4"/>
      <c r="NHY160" s="4"/>
      <c r="NHZ160" s="4"/>
      <c r="NIA160" s="4"/>
      <c r="NIB160" s="4"/>
      <c r="NIC160" s="4"/>
      <c r="NID160" s="4"/>
      <c r="NIE160" s="4"/>
      <c r="NIF160" s="4"/>
      <c r="NIG160" s="4"/>
      <c r="NIH160" s="4"/>
      <c r="NII160" s="4"/>
      <c r="NIJ160" s="4"/>
      <c r="NIK160" s="4"/>
      <c r="NIL160" s="4"/>
      <c r="NIM160" s="4"/>
      <c r="NIN160" s="4"/>
      <c r="NIO160" s="4"/>
      <c r="NIP160" s="4"/>
      <c r="NIQ160" s="4"/>
      <c r="NIR160" s="4"/>
      <c r="NIS160" s="4"/>
      <c r="NIT160" s="4"/>
      <c r="NIU160" s="4"/>
      <c r="NIV160" s="4"/>
      <c r="NIW160" s="4"/>
      <c r="NIX160" s="4"/>
      <c r="NIY160" s="4"/>
      <c r="NIZ160" s="4"/>
      <c r="NJA160" s="4"/>
      <c r="NJB160" s="4"/>
      <c r="NJC160" s="4"/>
      <c r="NJD160" s="4"/>
      <c r="NJE160" s="4"/>
      <c r="NJF160" s="4"/>
      <c r="NJG160" s="4"/>
      <c r="NJH160" s="4"/>
      <c r="NJI160" s="4"/>
      <c r="NJJ160" s="4"/>
      <c r="NJK160" s="4"/>
      <c r="NJL160" s="4"/>
      <c r="NJM160" s="4"/>
      <c r="NJN160" s="4"/>
      <c r="NJO160" s="4"/>
      <c r="NJP160" s="4"/>
      <c r="NJQ160" s="4"/>
      <c r="NJR160" s="4"/>
      <c r="NJS160" s="4"/>
      <c r="NJT160" s="4"/>
      <c r="NJU160" s="4"/>
      <c r="NJV160" s="4"/>
      <c r="NJW160" s="4"/>
      <c r="NJX160" s="4"/>
      <c r="NJY160" s="4"/>
      <c r="NJZ160" s="4"/>
      <c r="NKA160" s="4"/>
      <c r="NKB160" s="4"/>
      <c r="NKC160" s="4"/>
      <c r="NKD160" s="4"/>
      <c r="NKE160" s="4"/>
      <c r="NKF160" s="4"/>
      <c r="NKG160" s="4"/>
      <c r="NKH160" s="4"/>
      <c r="NKI160" s="4"/>
      <c r="NKJ160" s="4"/>
      <c r="NKK160" s="4"/>
      <c r="NKL160" s="4"/>
      <c r="NKM160" s="4"/>
      <c r="NKN160" s="4"/>
      <c r="NKO160" s="4"/>
      <c r="NKP160" s="4"/>
      <c r="NKQ160" s="4"/>
      <c r="NKR160" s="4"/>
      <c r="NKS160" s="4"/>
      <c r="NKT160" s="4"/>
      <c r="NKU160" s="4"/>
      <c r="NKV160" s="4"/>
      <c r="NKW160" s="4"/>
      <c r="NKX160" s="4"/>
      <c r="NKY160" s="4"/>
      <c r="NKZ160" s="4"/>
      <c r="NLA160" s="4"/>
      <c r="NLB160" s="4"/>
      <c r="NLC160" s="4"/>
      <c r="NLD160" s="4"/>
      <c r="NLE160" s="4"/>
      <c r="NLF160" s="4"/>
      <c r="NLG160" s="4"/>
      <c r="NLH160" s="4"/>
      <c r="NLI160" s="4"/>
      <c r="NLJ160" s="4"/>
      <c r="NLK160" s="4"/>
      <c r="NLL160" s="4"/>
      <c r="NLM160" s="4"/>
      <c r="NLN160" s="4"/>
      <c r="NLO160" s="4"/>
      <c r="NLP160" s="4"/>
      <c r="NLQ160" s="4"/>
      <c r="NLR160" s="4"/>
      <c r="NLS160" s="4"/>
      <c r="NLT160" s="4"/>
      <c r="NLU160" s="4"/>
      <c r="NLV160" s="4"/>
      <c r="NLW160" s="4"/>
      <c r="NLX160" s="4"/>
      <c r="NLY160" s="4"/>
      <c r="NLZ160" s="4"/>
      <c r="NMA160" s="4"/>
      <c r="NMB160" s="4"/>
      <c r="NMC160" s="4"/>
      <c r="NMD160" s="4"/>
      <c r="NME160" s="4"/>
      <c r="NMF160" s="4"/>
      <c r="NMG160" s="4"/>
      <c r="NMH160" s="4"/>
      <c r="NMI160" s="4"/>
      <c r="NMJ160" s="4"/>
      <c r="NMK160" s="4"/>
      <c r="NML160" s="4"/>
      <c r="NMM160" s="4"/>
      <c r="NMN160" s="4"/>
      <c r="NMO160" s="4"/>
      <c r="NMP160" s="4"/>
      <c r="NMQ160" s="4"/>
      <c r="NMR160" s="4"/>
      <c r="NMS160" s="4"/>
      <c r="NMT160" s="4"/>
      <c r="NMU160" s="4"/>
      <c r="NMV160" s="4"/>
      <c r="NMW160" s="4"/>
      <c r="NMX160" s="4"/>
      <c r="NMY160" s="4"/>
      <c r="NMZ160" s="4"/>
      <c r="NNA160" s="4"/>
      <c r="NNB160" s="4"/>
      <c r="NNC160" s="4"/>
      <c r="NND160" s="4"/>
      <c r="NNE160" s="4"/>
      <c r="NNF160" s="4"/>
      <c r="NNG160" s="4"/>
      <c r="NNH160" s="4"/>
      <c r="NNI160" s="4"/>
      <c r="NNJ160" s="4"/>
      <c r="NNK160" s="4"/>
      <c r="NNL160" s="4"/>
      <c r="NNM160" s="4"/>
      <c r="NNN160" s="4"/>
      <c r="NNO160" s="4"/>
      <c r="NNP160" s="4"/>
      <c r="NNQ160" s="4"/>
      <c r="NNR160" s="4"/>
      <c r="NNS160" s="4"/>
      <c r="NNT160" s="4"/>
      <c r="NNU160" s="4"/>
      <c r="NNV160" s="4"/>
      <c r="NNW160" s="4"/>
      <c r="NNX160" s="4"/>
      <c r="NNY160" s="4"/>
      <c r="NNZ160" s="4"/>
      <c r="NOA160" s="4"/>
      <c r="NOB160" s="4"/>
      <c r="NOC160" s="4"/>
      <c r="NOD160" s="4"/>
      <c r="NOE160" s="4"/>
      <c r="NOF160" s="4"/>
      <c r="NOG160" s="4"/>
      <c r="NOH160" s="4"/>
      <c r="NOI160" s="4"/>
      <c r="NOJ160" s="4"/>
      <c r="NOK160" s="4"/>
      <c r="NOL160" s="4"/>
      <c r="NOM160" s="4"/>
      <c r="NON160" s="4"/>
      <c r="NOO160" s="4"/>
      <c r="NOP160" s="4"/>
      <c r="NOQ160" s="4"/>
      <c r="NOR160" s="4"/>
      <c r="NOS160" s="4"/>
      <c r="NOT160" s="4"/>
      <c r="NOU160" s="4"/>
      <c r="NOV160" s="4"/>
      <c r="NOW160" s="4"/>
      <c r="NOX160" s="4"/>
      <c r="NOY160" s="4"/>
      <c r="NOZ160" s="4"/>
      <c r="NPA160" s="4"/>
      <c r="NPB160" s="4"/>
      <c r="NPC160" s="4"/>
      <c r="NPD160" s="4"/>
      <c r="NPE160" s="4"/>
      <c r="NPF160" s="4"/>
      <c r="NPG160" s="4"/>
      <c r="NPH160" s="4"/>
      <c r="NPI160" s="4"/>
      <c r="NPJ160" s="4"/>
      <c r="NPK160" s="4"/>
      <c r="NPL160" s="4"/>
      <c r="NPM160" s="4"/>
      <c r="NPN160" s="4"/>
      <c r="NPO160" s="4"/>
      <c r="NPP160" s="4"/>
      <c r="NPQ160" s="4"/>
      <c r="NPR160" s="4"/>
      <c r="NPS160" s="4"/>
      <c r="NPT160" s="4"/>
      <c r="NPU160" s="4"/>
      <c r="NPV160" s="4"/>
      <c r="NPW160" s="4"/>
      <c r="NPX160" s="4"/>
      <c r="NPY160" s="4"/>
      <c r="NPZ160" s="4"/>
      <c r="NQA160" s="4"/>
      <c r="NQB160" s="4"/>
      <c r="NQC160" s="4"/>
      <c r="NQD160" s="4"/>
      <c r="NQE160" s="4"/>
      <c r="NQF160" s="4"/>
      <c r="NQG160" s="4"/>
      <c r="NQH160" s="4"/>
      <c r="NQI160" s="4"/>
      <c r="NQJ160" s="4"/>
      <c r="NQK160" s="4"/>
      <c r="NQL160" s="4"/>
      <c r="NQM160" s="4"/>
      <c r="NQN160" s="4"/>
      <c r="NQO160" s="4"/>
      <c r="NQP160" s="4"/>
      <c r="NQQ160" s="4"/>
      <c r="NQR160" s="4"/>
      <c r="NQS160" s="4"/>
      <c r="NQT160" s="4"/>
      <c r="NQU160" s="4"/>
      <c r="NQV160" s="4"/>
      <c r="NQW160" s="4"/>
      <c r="NQX160" s="4"/>
      <c r="NQY160" s="4"/>
      <c r="NQZ160" s="4"/>
      <c r="NRA160" s="4"/>
      <c r="NRB160" s="4"/>
      <c r="NRC160" s="4"/>
      <c r="NRD160" s="4"/>
      <c r="NRE160" s="4"/>
      <c r="NRF160" s="4"/>
      <c r="NRG160" s="4"/>
      <c r="NRH160" s="4"/>
      <c r="NRI160" s="4"/>
      <c r="NRJ160" s="4"/>
      <c r="NRK160" s="4"/>
      <c r="NRL160" s="4"/>
      <c r="NRM160" s="4"/>
      <c r="NRN160" s="4"/>
      <c r="NRO160" s="4"/>
      <c r="NRP160" s="4"/>
      <c r="NRQ160" s="4"/>
      <c r="NRR160" s="4"/>
      <c r="NRS160" s="4"/>
      <c r="NRT160" s="4"/>
      <c r="NRU160" s="4"/>
      <c r="NRV160" s="4"/>
      <c r="NRW160" s="4"/>
      <c r="NRX160" s="4"/>
      <c r="NRY160" s="4"/>
      <c r="NRZ160" s="4"/>
      <c r="NSA160" s="4"/>
      <c r="NSB160" s="4"/>
      <c r="NSC160" s="4"/>
      <c r="NSD160" s="4"/>
      <c r="NSE160" s="4"/>
      <c r="NSF160" s="4"/>
      <c r="NSG160" s="4"/>
      <c r="NSH160" s="4"/>
      <c r="NSI160" s="4"/>
      <c r="NSJ160" s="4"/>
      <c r="NSK160" s="4"/>
      <c r="NSL160" s="4"/>
      <c r="NSM160" s="4"/>
      <c r="NSN160" s="4"/>
      <c r="NSO160" s="4"/>
      <c r="NSP160" s="4"/>
      <c r="NSQ160" s="4"/>
      <c r="NSR160" s="4"/>
      <c r="NSS160" s="4"/>
      <c r="NST160" s="4"/>
      <c r="NSU160" s="4"/>
      <c r="NSV160" s="4"/>
      <c r="NSW160" s="4"/>
      <c r="NSX160" s="4"/>
      <c r="NSY160" s="4"/>
      <c r="NSZ160" s="4"/>
      <c r="NTA160" s="4"/>
      <c r="NTB160" s="4"/>
      <c r="NTC160" s="4"/>
      <c r="NTD160" s="4"/>
      <c r="NTE160" s="4"/>
      <c r="NTF160" s="4"/>
      <c r="NTG160" s="4"/>
      <c r="NTH160" s="4"/>
      <c r="NTI160" s="4"/>
      <c r="NTJ160" s="4"/>
      <c r="NTK160" s="4"/>
      <c r="NTL160" s="4"/>
      <c r="NTM160" s="4"/>
      <c r="NTN160" s="4"/>
      <c r="NTO160" s="4"/>
      <c r="NTP160" s="4"/>
      <c r="NTQ160" s="4"/>
      <c r="NTR160" s="4"/>
      <c r="NTS160" s="4"/>
      <c r="NTT160" s="4"/>
      <c r="NTU160" s="4"/>
      <c r="NTV160" s="4"/>
      <c r="NTW160" s="4"/>
      <c r="NTX160" s="4"/>
      <c r="NTY160" s="4"/>
      <c r="NTZ160" s="4"/>
      <c r="NUA160" s="4"/>
      <c r="NUB160" s="4"/>
      <c r="NUC160" s="4"/>
      <c r="NUD160" s="4"/>
      <c r="NUE160" s="4"/>
      <c r="NUF160" s="4"/>
      <c r="NUG160" s="4"/>
      <c r="NUH160" s="4"/>
      <c r="NUI160" s="4"/>
      <c r="NUJ160" s="4"/>
      <c r="NUK160" s="4"/>
      <c r="NUL160" s="4"/>
      <c r="NUM160" s="4"/>
      <c r="NUN160" s="4"/>
      <c r="NUO160" s="4"/>
      <c r="NUP160" s="4"/>
      <c r="NUQ160" s="4"/>
      <c r="NUR160" s="4"/>
      <c r="NUS160" s="4"/>
      <c r="NUT160" s="4"/>
      <c r="NUU160" s="4"/>
      <c r="NUV160" s="4"/>
      <c r="NUW160" s="4"/>
      <c r="NUX160" s="4"/>
      <c r="NUY160" s="4"/>
      <c r="NUZ160" s="4"/>
      <c r="NVA160" s="4"/>
      <c r="NVB160" s="4"/>
      <c r="NVC160" s="4"/>
      <c r="NVD160" s="4"/>
      <c r="NVE160" s="4"/>
      <c r="NVF160" s="4"/>
      <c r="NVG160" s="4"/>
      <c r="NVH160" s="4"/>
      <c r="NVI160" s="4"/>
      <c r="NVJ160" s="4"/>
      <c r="NVK160" s="4"/>
      <c r="NVL160" s="4"/>
      <c r="NVM160" s="4"/>
      <c r="NVN160" s="4"/>
      <c r="NVO160" s="4"/>
      <c r="NVP160" s="4"/>
      <c r="NVQ160" s="4"/>
      <c r="NVR160" s="4"/>
      <c r="NVS160" s="4"/>
      <c r="NVT160" s="4"/>
      <c r="NVU160" s="4"/>
      <c r="NVV160" s="4"/>
      <c r="NVW160" s="4"/>
      <c r="NVX160" s="4"/>
      <c r="NVY160" s="4"/>
      <c r="NVZ160" s="4"/>
      <c r="NWA160" s="4"/>
      <c r="NWB160" s="4"/>
      <c r="NWC160" s="4"/>
      <c r="NWD160" s="4"/>
      <c r="NWE160" s="4"/>
      <c r="NWF160" s="4"/>
      <c r="NWG160" s="4"/>
      <c r="NWH160" s="4"/>
      <c r="NWI160" s="4"/>
      <c r="NWJ160" s="4"/>
      <c r="NWK160" s="4"/>
      <c r="NWL160" s="4"/>
      <c r="NWM160" s="4"/>
      <c r="NWN160" s="4"/>
      <c r="NWO160" s="4"/>
      <c r="NWP160" s="4"/>
      <c r="NWQ160" s="4"/>
      <c r="NWR160" s="4"/>
      <c r="NWS160" s="4"/>
      <c r="NWT160" s="4"/>
      <c r="NWU160" s="4"/>
      <c r="NWV160" s="4"/>
      <c r="NWW160" s="4"/>
      <c r="NWX160" s="4"/>
      <c r="NWY160" s="4"/>
      <c r="NWZ160" s="4"/>
      <c r="NXA160" s="4"/>
      <c r="NXB160" s="4"/>
      <c r="NXC160" s="4"/>
      <c r="NXD160" s="4"/>
      <c r="NXE160" s="4"/>
      <c r="NXF160" s="4"/>
      <c r="NXG160" s="4"/>
      <c r="NXH160" s="4"/>
      <c r="NXI160" s="4"/>
      <c r="NXJ160" s="4"/>
      <c r="NXK160" s="4"/>
      <c r="NXL160" s="4"/>
      <c r="NXM160" s="4"/>
      <c r="NXN160" s="4"/>
      <c r="NXO160" s="4"/>
      <c r="NXP160" s="4"/>
      <c r="NXQ160" s="4"/>
      <c r="NXR160" s="4"/>
      <c r="NXS160" s="4"/>
      <c r="NXT160" s="4"/>
      <c r="NXU160" s="4"/>
      <c r="NXV160" s="4"/>
      <c r="NXW160" s="4"/>
      <c r="NXX160" s="4"/>
      <c r="NXY160" s="4"/>
      <c r="NXZ160" s="4"/>
      <c r="NYA160" s="4"/>
      <c r="NYB160" s="4"/>
      <c r="NYC160" s="4"/>
      <c r="NYD160" s="4"/>
      <c r="NYE160" s="4"/>
      <c r="NYF160" s="4"/>
      <c r="NYG160" s="4"/>
      <c r="NYH160" s="4"/>
      <c r="NYI160" s="4"/>
      <c r="NYJ160" s="4"/>
      <c r="NYK160" s="4"/>
      <c r="NYL160" s="4"/>
      <c r="NYM160" s="4"/>
      <c r="NYN160" s="4"/>
      <c r="NYO160" s="4"/>
      <c r="NYP160" s="4"/>
      <c r="NYQ160" s="4"/>
      <c r="NYR160" s="4"/>
      <c r="NYS160" s="4"/>
      <c r="NYT160" s="4"/>
      <c r="NYU160" s="4"/>
      <c r="NYV160" s="4"/>
      <c r="NYW160" s="4"/>
      <c r="NYX160" s="4"/>
      <c r="NYY160" s="4"/>
      <c r="NYZ160" s="4"/>
      <c r="NZA160" s="4"/>
      <c r="NZB160" s="4"/>
      <c r="NZC160" s="4"/>
      <c r="NZD160" s="4"/>
      <c r="NZE160" s="4"/>
      <c r="NZF160" s="4"/>
      <c r="NZG160" s="4"/>
      <c r="NZH160" s="4"/>
      <c r="NZI160" s="4"/>
      <c r="NZJ160" s="4"/>
      <c r="NZK160" s="4"/>
      <c r="NZL160" s="4"/>
      <c r="NZM160" s="4"/>
      <c r="NZN160" s="4"/>
      <c r="NZO160" s="4"/>
      <c r="NZP160" s="4"/>
      <c r="NZQ160" s="4"/>
      <c r="NZR160" s="4"/>
      <c r="NZS160" s="4"/>
      <c r="NZT160" s="4"/>
      <c r="NZU160" s="4"/>
      <c r="NZV160" s="4"/>
      <c r="NZW160" s="4"/>
      <c r="NZX160" s="4"/>
      <c r="NZY160" s="4"/>
      <c r="NZZ160" s="4"/>
      <c r="OAA160" s="4"/>
      <c r="OAB160" s="4"/>
      <c r="OAC160" s="4"/>
      <c r="OAD160" s="4"/>
      <c r="OAE160" s="4"/>
      <c r="OAF160" s="4"/>
      <c r="OAG160" s="4"/>
      <c r="OAH160" s="4"/>
      <c r="OAI160" s="4"/>
      <c r="OAJ160" s="4"/>
      <c r="OAK160" s="4"/>
      <c r="OAL160" s="4"/>
      <c r="OAM160" s="4"/>
      <c r="OAN160" s="4"/>
      <c r="OAO160" s="4"/>
      <c r="OAP160" s="4"/>
      <c r="OAQ160" s="4"/>
      <c r="OAR160" s="4"/>
      <c r="OAS160" s="4"/>
      <c r="OAT160" s="4"/>
      <c r="OAU160" s="4"/>
      <c r="OAV160" s="4"/>
      <c r="OAW160" s="4"/>
      <c r="OAX160" s="4"/>
      <c r="OAY160" s="4"/>
      <c r="OAZ160" s="4"/>
      <c r="OBA160" s="4"/>
      <c r="OBB160" s="4"/>
      <c r="OBC160" s="4"/>
      <c r="OBD160" s="4"/>
      <c r="OBE160" s="4"/>
      <c r="OBF160" s="4"/>
      <c r="OBG160" s="4"/>
      <c r="OBH160" s="4"/>
      <c r="OBI160" s="4"/>
      <c r="OBJ160" s="4"/>
      <c r="OBK160" s="4"/>
      <c r="OBL160" s="4"/>
      <c r="OBM160" s="4"/>
      <c r="OBN160" s="4"/>
      <c r="OBO160" s="4"/>
      <c r="OBP160" s="4"/>
      <c r="OBQ160" s="4"/>
      <c r="OBR160" s="4"/>
      <c r="OBS160" s="4"/>
      <c r="OBT160" s="4"/>
      <c r="OBU160" s="4"/>
      <c r="OBV160" s="4"/>
      <c r="OBW160" s="4"/>
      <c r="OBX160" s="4"/>
      <c r="OBY160" s="4"/>
      <c r="OBZ160" s="4"/>
      <c r="OCA160" s="4"/>
      <c r="OCB160" s="4"/>
      <c r="OCC160" s="4"/>
      <c r="OCD160" s="4"/>
      <c r="OCE160" s="4"/>
      <c r="OCF160" s="4"/>
      <c r="OCG160" s="4"/>
      <c r="OCH160" s="4"/>
      <c r="OCI160" s="4"/>
      <c r="OCJ160" s="4"/>
      <c r="OCK160" s="4"/>
      <c r="OCL160" s="4"/>
      <c r="OCM160" s="4"/>
      <c r="OCN160" s="4"/>
      <c r="OCO160" s="4"/>
      <c r="OCP160" s="4"/>
      <c r="OCQ160" s="4"/>
      <c r="OCR160" s="4"/>
      <c r="OCS160" s="4"/>
      <c r="OCT160" s="4"/>
      <c r="OCU160" s="4"/>
      <c r="OCV160" s="4"/>
      <c r="OCW160" s="4"/>
      <c r="OCX160" s="4"/>
      <c r="OCY160" s="4"/>
      <c r="OCZ160" s="4"/>
      <c r="ODA160" s="4"/>
      <c r="ODB160" s="4"/>
      <c r="ODC160" s="4"/>
      <c r="ODD160" s="4"/>
      <c r="ODE160" s="4"/>
      <c r="ODF160" s="4"/>
      <c r="ODG160" s="4"/>
      <c r="ODH160" s="4"/>
      <c r="ODI160" s="4"/>
      <c r="ODJ160" s="4"/>
      <c r="ODK160" s="4"/>
      <c r="ODL160" s="4"/>
      <c r="ODM160" s="4"/>
      <c r="ODN160" s="4"/>
      <c r="ODO160" s="4"/>
      <c r="ODP160" s="4"/>
      <c r="ODQ160" s="4"/>
      <c r="ODR160" s="4"/>
      <c r="ODS160" s="4"/>
      <c r="ODT160" s="4"/>
      <c r="ODU160" s="4"/>
      <c r="ODV160" s="4"/>
      <c r="ODW160" s="4"/>
      <c r="ODX160" s="4"/>
      <c r="ODY160" s="4"/>
      <c r="ODZ160" s="4"/>
      <c r="OEA160" s="4"/>
      <c r="OEB160" s="4"/>
      <c r="OEC160" s="4"/>
      <c r="OED160" s="4"/>
      <c r="OEE160" s="4"/>
      <c r="OEF160" s="4"/>
      <c r="OEG160" s="4"/>
      <c r="OEH160" s="4"/>
      <c r="OEI160" s="4"/>
      <c r="OEJ160" s="4"/>
      <c r="OEK160" s="4"/>
      <c r="OEL160" s="4"/>
      <c r="OEM160" s="4"/>
      <c r="OEN160" s="4"/>
      <c r="OEO160" s="4"/>
      <c r="OEP160" s="4"/>
      <c r="OEQ160" s="4"/>
      <c r="OER160" s="4"/>
      <c r="OES160" s="4"/>
      <c r="OET160" s="4"/>
      <c r="OEU160" s="4"/>
      <c r="OEV160" s="4"/>
      <c r="OEW160" s="4"/>
      <c r="OEX160" s="4"/>
      <c r="OEY160" s="4"/>
      <c r="OEZ160" s="4"/>
      <c r="OFA160" s="4"/>
      <c r="OFB160" s="4"/>
      <c r="OFC160" s="4"/>
      <c r="OFD160" s="4"/>
      <c r="OFE160" s="4"/>
      <c r="OFF160" s="4"/>
      <c r="OFG160" s="4"/>
      <c r="OFH160" s="4"/>
      <c r="OFI160" s="4"/>
      <c r="OFJ160" s="4"/>
      <c r="OFK160" s="4"/>
      <c r="OFL160" s="4"/>
      <c r="OFM160" s="4"/>
      <c r="OFN160" s="4"/>
      <c r="OFO160" s="4"/>
      <c r="OFP160" s="4"/>
      <c r="OFQ160" s="4"/>
      <c r="OFR160" s="4"/>
      <c r="OFS160" s="4"/>
      <c r="OFT160" s="4"/>
      <c r="OFU160" s="4"/>
      <c r="OFV160" s="4"/>
      <c r="OFW160" s="4"/>
      <c r="OFX160" s="4"/>
      <c r="OFY160" s="4"/>
      <c r="OFZ160" s="4"/>
      <c r="OGA160" s="4"/>
      <c r="OGB160" s="4"/>
      <c r="OGC160" s="4"/>
      <c r="OGD160" s="4"/>
      <c r="OGE160" s="4"/>
      <c r="OGF160" s="4"/>
      <c r="OGG160" s="4"/>
      <c r="OGH160" s="4"/>
      <c r="OGI160" s="4"/>
      <c r="OGJ160" s="4"/>
      <c r="OGK160" s="4"/>
      <c r="OGL160" s="4"/>
      <c r="OGM160" s="4"/>
      <c r="OGN160" s="4"/>
      <c r="OGO160" s="4"/>
      <c r="OGP160" s="4"/>
      <c r="OGQ160" s="4"/>
      <c r="OGR160" s="4"/>
      <c r="OGS160" s="4"/>
      <c r="OGT160" s="4"/>
      <c r="OGU160" s="4"/>
      <c r="OGV160" s="4"/>
      <c r="OGW160" s="4"/>
      <c r="OGX160" s="4"/>
      <c r="OGY160" s="4"/>
      <c r="OGZ160" s="4"/>
      <c r="OHA160" s="4"/>
      <c r="OHB160" s="4"/>
      <c r="OHC160" s="4"/>
      <c r="OHD160" s="4"/>
      <c r="OHE160" s="4"/>
      <c r="OHF160" s="4"/>
      <c r="OHG160" s="4"/>
      <c r="OHH160" s="4"/>
      <c r="OHI160" s="4"/>
      <c r="OHJ160" s="4"/>
      <c r="OHK160" s="4"/>
      <c r="OHL160" s="4"/>
      <c r="OHM160" s="4"/>
      <c r="OHN160" s="4"/>
      <c r="OHO160" s="4"/>
      <c r="OHP160" s="4"/>
      <c r="OHQ160" s="4"/>
      <c r="OHR160" s="4"/>
      <c r="OHS160" s="4"/>
      <c r="OHT160" s="4"/>
      <c r="OHU160" s="4"/>
      <c r="OHV160" s="4"/>
      <c r="OHW160" s="4"/>
      <c r="OHX160" s="4"/>
      <c r="OHY160" s="4"/>
      <c r="OHZ160" s="4"/>
      <c r="OIA160" s="4"/>
      <c r="OIB160" s="4"/>
      <c r="OIC160" s="4"/>
      <c r="OID160" s="4"/>
      <c r="OIE160" s="4"/>
      <c r="OIF160" s="4"/>
      <c r="OIG160" s="4"/>
      <c r="OIH160" s="4"/>
      <c r="OII160" s="4"/>
      <c r="OIJ160" s="4"/>
      <c r="OIK160" s="4"/>
      <c r="OIL160" s="4"/>
      <c r="OIM160" s="4"/>
      <c r="OIN160" s="4"/>
      <c r="OIO160" s="4"/>
      <c r="OIP160" s="4"/>
      <c r="OIQ160" s="4"/>
      <c r="OIR160" s="4"/>
      <c r="OIS160" s="4"/>
      <c r="OIT160" s="4"/>
      <c r="OIU160" s="4"/>
      <c r="OIV160" s="4"/>
      <c r="OIW160" s="4"/>
      <c r="OIX160" s="4"/>
      <c r="OIY160" s="4"/>
      <c r="OIZ160" s="4"/>
      <c r="OJA160" s="4"/>
      <c r="OJB160" s="4"/>
      <c r="OJC160" s="4"/>
      <c r="OJD160" s="4"/>
      <c r="OJE160" s="4"/>
      <c r="OJF160" s="4"/>
      <c r="OJG160" s="4"/>
      <c r="OJH160" s="4"/>
      <c r="OJI160" s="4"/>
      <c r="OJJ160" s="4"/>
      <c r="OJK160" s="4"/>
      <c r="OJL160" s="4"/>
      <c r="OJM160" s="4"/>
      <c r="OJN160" s="4"/>
      <c r="OJO160" s="4"/>
      <c r="OJP160" s="4"/>
      <c r="OJQ160" s="4"/>
      <c r="OJR160" s="4"/>
      <c r="OJS160" s="4"/>
      <c r="OJT160" s="4"/>
      <c r="OJU160" s="4"/>
      <c r="OJV160" s="4"/>
      <c r="OJW160" s="4"/>
      <c r="OJX160" s="4"/>
      <c r="OJY160" s="4"/>
      <c r="OJZ160" s="4"/>
      <c r="OKA160" s="4"/>
      <c r="OKB160" s="4"/>
      <c r="OKC160" s="4"/>
      <c r="OKD160" s="4"/>
      <c r="OKE160" s="4"/>
      <c r="OKF160" s="4"/>
      <c r="OKG160" s="4"/>
      <c r="OKH160" s="4"/>
      <c r="OKI160" s="4"/>
      <c r="OKJ160" s="4"/>
      <c r="OKK160" s="4"/>
      <c r="OKL160" s="4"/>
      <c r="OKM160" s="4"/>
      <c r="OKN160" s="4"/>
      <c r="OKO160" s="4"/>
      <c r="OKP160" s="4"/>
      <c r="OKQ160" s="4"/>
      <c r="OKR160" s="4"/>
      <c r="OKS160" s="4"/>
      <c r="OKT160" s="4"/>
      <c r="OKU160" s="4"/>
      <c r="OKV160" s="4"/>
      <c r="OKW160" s="4"/>
      <c r="OKX160" s="4"/>
      <c r="OKY160" s="4"/>
      <c r="OKZ160" s="4"/>
      <c r="OLA160" s="4"/>
      <c r="OLB160" s="4"/>
      <c r="OLC160" s="4"/>
      <c r="OLD160" s="4"/>
      <c r="OLE160" s="4"/>
      <c r="OLF160" s="4"/>
      <c r="OLG160" s="4"/>
      <c r="OLH160" s="4"/>
      <c r="OLI160" s="4"/>
      <c r="OLJ160" s="4"/>
      <c r="OLK160" s="4"/>
      <c r="OLL160" s="4"/>
      <c r="OLM160" s="4"/>
      <c r="OLN160" s="4"/>
      <c r="OLO160" s="4"/>
      <c r="OLP160" s="4"/>
      <c r="OLQ160" s="4"/>
      <c r="OLR160" s="4"/>
      <c r="OLS160" s="4"/>
      <c r="OLT160" s="4"/>
      <c r="OLU160" s="4"/>
      <c r="OLV160" s="4"/>
      <c r="OLW160" s="4"/>
      <c r="OLX160" s="4"/>
      <c r="OLY160" s="4"/>
      <c r="OLZ160" s="4"/>
      <c r="OMA160" s="4"/>
      <c r="OMB160" s="4"/>
      <c r="OMC160" s="4"/>
      <c r="OMD160" s="4"/>
      <c r="OME160" s="4"/>
      <c r="OMF160" s="4"/>
      <c r="OMG160" s="4"/>
      <c r="OMH160" s="4"/>
      <c r="OMI160" s="4"/>
      <c r="OMJ160" s="4"/>
      <c r="OMK160" s="4"/>
      <c r="OML160" s="4"/>
      <c r="OMM160" s="4"/>
      <c r="OMN160" s="4"/>
      <c r="OMO160" s="4"/>
      <c r="OMP160" s="4"/>
      <c r="OMQ160" s="4"/>
      <c r="OMR160" s="4"/>
      <c r="OMS160" s="4"/>
      <c r="OMT160" s="4"/>
      <c r="OMU160" s="4"/>
      <c r="OMV160" s="4"/>
      <c r="OMW160" s="4"/>
      <c r="OMX160" s="4"/>
      <c r="OMY160" s="4"/>
      <c r="OMZ160" s="4"/>
      <c r="ONA160" s="4"/>
      <c r="ONB160" s="4"/>
      <c r="ONC160" s="4"/>
      <c r="OND160" s="4"/>
      <c r="ONE160" s="4"/>
      <c r="ONF160" s="4"/>
      <c r="ONG160" s="4"/>
      <c r="ONH160" s="4"/>
      <c r="ONI160" s="4"/>
      <c r="ONJ160" s="4"/>
      <c r="ONK160" s="4"/>
      <c r="ONL160" s="4"/>
      <c r="ONM160" s="4"/>
      <c r="ONN160" s="4"/>
      <c r="ONO160" s="4"/>
      <c r="ONP160" s="4"/>
      <c r="ONQ160" s="4"/>
      <c r="ONR160" s="4"/>
      <c r="ONS160" s="4"/>
      <c r="ONT160" s="4"/>
      <c r="ONU160" s="4"/>
      <c r="ONV160" s="4"/>
      <c r="ONW160" s="4"/>
      <c r="ONX160" s="4"/>
      <c r="ONY160" s="4"/>
      <c r="ONZ160" s="4"/>
      <c r="OOA160" s="4"/>
      <c r="OOB160" s="4"/>
      <c r="OOC160" s="4"/>
      <c r="OOD160" s="4"/>
      <c r="OOE160" s="4"/>
      <c r="OOF160" s="4"/>
      <c r="OOG160" s="4"/>
      <c r="OOH160" s="4"/>
      <c r="OOI160" s="4"/>
      <c r="OOJ160" s="4"/>
      <c r="OOK160" s="4"/>
      <c r="OOL160" s="4"/>
      <c r="OOM160" s="4"/>
      <c r="OON160" s="4"/>
      <c r="OOO160" s="4"/>
      <c r="OOP160" s="4"/>
      <c r="OOQ160" s="4"/>
      <c r="OOR160" s="4"/>
      <c r="OOS160" s="4"/>
      <c r="OOT160" s="4"/>
      <c r="OOU160" s="4"/>
      <c r="OOV160" s="4"/>
      <c r="OOW160" s="4"/>
      <c r="OOX160" s="4"/>
      <c r="OOY160" s="4"/>
      <c r="OOZ160" s="4"/>
      <c r="OPA160" s="4"/>
      <c r="OPB160" s="4"/>
      <c r="OPC160" s="4"/>
      <c r="OPD160" s="4"/>
      <c r="OPE160" s="4"/>
      <c r="OPF160" s="4"/>
      <c r="OPG160" s="4"/>
      <c r="OPH160" s="4"/>
      <c r="OPI160" s="4"/>
      <c r="OPJ160" s="4"/>
      <c r="OPK160" s="4"/>
      <c r="OPL160" s="4"/>
      <c r="OPM160" s="4"/>
      <c r="OPN160" s="4"/>
      <c r="OPO160" s="4"/>
      <c r="OPP160" s="4"/>
      <c r="OPQ160" s="4"/>
      <c r="OPR160" s="4"/>
      <c r="OPS160" s="4"/>
      <c r="OPT160" s="4"/>
      <c r="OPU160" s="4"/>
      <c r="OPV160" s="4"/>
      <c r="OPW160" s="4"/>
      <c r="OPX160" s="4"/>
      <c r="OPY160" s="4"/>
      <c r="OPZ160" s="4"/>
      <c r="OQA160" s="4"/>
      <c r="OQB160" s="4"/>
      <c r="OQC160" s="4"/>
      <c r="OQD160" s="4"/>
      <c r="OQE160" s="4"/>
      <c r="OQF160" s="4"/>
      <c r="OQG160" s="4"/>
      <c r="OQH160" s="4"/>
      <c r="OQI160" s="4"/>
      <c r="OQJ160" s="4"/>
      <c r="OQK160" s="4"/>
      <c r="OQL160" s="4"/>
      <c r="OQM160" s="4"/>
      <c r="OQN160" s="4"/>
      <c r="OQO160" s="4"/>
      <c r="OQP160" s="4"/>
      <c r="OQQ160" s="4"/>
      <c r="OQR160" s="4"/>
      <c r="OQS160" s="4"/>
      <c r="OQT160" s="4"/>
      <c r="OQU160" s="4"/>
      <c r="OQV160" s="4"/>
      <c r="OQW160" s="4"/>
      <c r="OQX160" s="4"/>
      <c r="OQY160" s="4"/>
      <c r="OQZ160" s="4"/>
      <c r="ORA160" s="4"/>
      <c r="ORB160" s="4"/>
      <c r="ORC160" s="4"/>
      <c r="ORD160" s="4"/>
      <c r="ORE160" s="4"/>
      <c r="ORF160" s="4"/>
      <c r="ORG160" s="4"/>
      <c r="ORH160" s="4"/>
      <c r="ORI160" s="4"/>
      <c r="ORJ160" s="4"/>
      <c r="ORK160" s="4"/>
      <c r="ORL160" s="4"/>
      <c r="ORM160" s="4"/>
      <c r="ORN160" s="4"/>
      <c r="ORO160" s="4"/>
      <c r="ORP160" s="4"/>
      <c r="ORQ160" s="4"/>
      <c r="ORR160" s="4"/>
      <c r="ORS160" s="4"/>
      <c r="ORT160" s="4"/>
      <c r="ORU160" s="4"/>
      <c r="ORV160" s="4"/>
      <c r="ORW160" s="4"/>
      <c r="ORX160" s="4"/>
      <c r="ORY160" s="4"/>
      <c r="ORZ160" s="4"/>
      <c r="OSA160" s="4"/>
      <c r="OSB160" s="4"/>
      <c r="OSC160" s="4"/>
      <c r="OSD160" s="4"/>
      <c r="OSE160" s="4"/>
      <c r="OSF160" s="4"/>
      <c r="OSG160" s="4"/>
      <c r="OSH160" s="4"/>
      <c r="OSI160" s="4"/>
      <c r="OSJ160" s="4"/>
      <c r="OSK160" s="4"/>
      <c r="OSL160" s="4"/>
      <c r="OSM160" s="4"/>
      <c r="OSN160" s="4"/>
      <c r="OSO160" s="4"/>
      <c r="OSP160" s="4"/>
      <c r="OSQ160" s="4"/>
      <c r="OSR160" s="4"/>
      <c r="OSS160" s="4"/>
      <c r="OST160" s="4"/>
      <c r="OSU160" s="4"/>
      <c r="OSV160" s="4"/>
      <c r="OSW160" s="4"/>
      <c r="OSX160" s="4"/>
      <c r="OSY160" s="4"/>
      <c r="OSZ160" s="4"/>
      <c r="OTA160" s="4"/>
      <c r="OTB160" s="4"/>
      <c r="OTC160" s="4"/>
      <c r="OTD160" s="4"/>
      <c r="OTE160" s="4"/>
      <c r="OTF160" s="4"/>
      <c r="OTG160" s="4"/>
      <c r="OTH160" s="4"/>
      <c r="OTI160" s="4"/>
      <c r="OTJ160" s="4"/>
      <c r="OTK160" s="4"/>
      <c r="OTL160" s="4"/>
      <c r="OTM160" s="4"/>
      <c r="OTN160" s="4"/>
      <c r="OTO160" s="4"/>
      <c r="OTP160" s="4"/>
      <c r="OTQ160" s="4"/>
      <c r="OTR160" s="4"/>
      <c r="OTS160" s="4"/>
      <c r="OTT160" s="4"/>
      <c r="OTU160" s="4"/>
      <c r="OTV160" s="4"/>
      <c r="OTW160" s="4"/>
      <c r="OTX160" s="4"/>
      <c r="OTY160" s="4"/>
      <c r="OTZ160" s="4"/>
      <c r="OUA160" s="4"/>
      <c r="OUB160" s="4"/>
      <c r="OUC160" s="4"/>
      <c r="OUD160" s="4"/>
      <c r="OUE160" s="4"/>
      <c r="OUF160" s="4"/>
      <c r="OUG160" s="4"/>
      <c r="OUH160" s="4"/>
      <c r="OUI160" s="4"/>
      <c r="OUJ160" s="4"/>
      <c r="OUK160" s="4"/>
      <c r="OUL160" s="4"/>
      <c r="OUM160" s="4"/>
      <c r="OUN160" s="4"/>
      <c r="OUO160" s="4"/>
      <c r="OUP160" s="4"/>
      <c r="OUQ160" s="4"/>
      <c r="OUR160" s="4"/>
      <c r="OUS160" s="4"/>
      <c r="OUT160" s="4"/>
      <c r="OUU160" s="4"/>
      <c r="OUV160" s="4"/>
      <c r="OUW160" s="4"/>
      <c r="OUX160" s="4"/>
      <c r="OUY160" s="4"/>
      <c r="OUZ160" s="4"/>
      <c r="OVA160" s="4"/>
      <c r="OVB160" s="4"/>
      <c r="OVC160" s="4"/>
      <c r="OVD160" s="4"/>
      <c r="OVE160" s="4"/>
      <c r="OVF160" s="4"/>
      <c r="OVG160" s="4"/>
      <c r="OVH160" s="4"/>
      <c r="OVI160" s="4"/>
      <c r="OVJ160" s="4"/>
      <c r="OVK160" s="4"/>
      <c r="OVL160" s="4"/>
      <c r="OVM160" s="4"/>
      <c r="OVN160" s="4"/>
      <c r="OVO160" s="4"/>
      <c r="OVP160" s="4"/>
      <c r="OVQ160" s="4"/>
      <c r="OVR160" s="4"/>
      <c r="OVS160" s="4"/>
      <c r="OVT160" s="4"/>
      <c r="OVU160" s="4"/>
      <c r="OVV160" s="4"/>
      <c r="OVW160" s="4"/>
      <c r="OVX160" s="4"/>
      <c r="OVY160" s="4"/>
      <c r="OVZ160" s="4"/>
      <c r="OWA160" s="4"/>
      <c r="OWB160" s="4"/>
      <c r="OWC160" s="4"/>
      <c r="OWD160" s="4"/>
      <c r="OWE160" s="4"/>
      <c r="OWF160" s="4"/>
      <c r="OWG160" s="4"/>
      <c r="OWH160" s="4"/>
      <c r="OWI160" s="4"/>
      <c r="OWJ160" s="4"/>
      <c r="OWK160" s="4"/>
      <c r="OWL160" s="4"/>
      <c r="OWM160" s="4"/>
      <c r="OWN160" s="4"/>
      <c r="OWO160" s="4"/>
      <c r="OWP160" s="4"/>
      <c r="OWQ160" s="4"/>
      <c r="OWR160" s="4"/>
      <c r="OWS160" s="4"/>
      <c r="OWT160" s="4"/>
      <c r="OWU160" s="4"/>
      <c r="OWV160" s="4"/>
      <c r="OWW160" s="4"/>
      <c r="OWX160" s="4"/>
      <c r="OWY160" s="4"/>
      <c r="OWZ160" s="4"/>
      <c r="OXA160" s="4"/>
      <c r="OXB160" s="4"/>
      <c r="OXC160" s="4"/>
      <c r="OXD160" s="4"/>
      <c r="OXE160" s="4"/>
      <c r="OXF160" s="4"/>
      <c r="OXG160" s="4"/>
      <c r="OXH160" s="4"/>
      <c r="OXI160" s="4"/>
      <c r="OXJ160" s="4"/>
      <c r="OXK160" s="4"/>
      <c r="OXL160" s="4"/>
      <c r="OXM160" s="4"/>
      <c r="OXN160" s="4"/>
      <c r="OXO160" s="4"/>
      <c r="OXP160" s="4"/>
      <c r="OXQ160" s="4"/>
      <c r="OXR160" s="4"/>
      <c r="OXS160" s="4"/>
      <c r="OXT160" s="4"/>
      <c r="OXU160" s="4"/>
      <c r="OXV160" s="4"/>
      <c r="OXW160" s="4"/>
      <c r="OXX160" s="4"/>
      <c r="OXY160" s="4"/>
      <c r="OXZ160" s="4"/>
      <c r="OYA160" s="4"/>
      <c r="OYB160" s="4"/>
      <c r="OYC160" s="4"/>
      <c r="OYD160" s="4"/>
      <c r="OYE160" s="4"/>
      <c r="OYF160" s="4"/>
      <c r="OYG160" s="4"/>
      <c r="OYH160" s="4"/>
      <c r="OYI160" s="4"/>
      <c r="OYJ160" s="4"/>
      <c r="OYK160" s="4"/>
      <c r="OYL160" s="4"/>
      <c r="OYM160" s="4"/>
      <c r="OYN160" s="4"/>
      <c r="OYO160" s="4"/>
      <c r="OYP160" s="4"/>
      <c r="OYQ160" s="4"/>
      <c r="OYR160" s="4"/>
      <c r="OYS160" s="4"/>
      <c r="OYT160" s="4"/>
      <c r="OYU160" s="4"/>
      <c r="OYV160" s="4"/>
      <c r="OYW160" s="4"/>
      <c r="OYX160" s="4"/>
      <c r="OYY160" s="4"/>
      <c r="OYZ160" s="4"/>
      <c r="OZA160" s="4"/>
      <c r="OZB160" s="4"/>
      <c r="OZC160" s="4"/>
      <c r="OZD160" s="4"/>
      <c r="OZE160" s="4"/>
      <c r="OZF160" s="4"/>
      <c r="OZG160" s="4"/>
      <c r="OZH160" s="4"/>
      <c r="OZI160" s="4"/>
      <c r="OZJ160" s="4"/>
      <c r="OZK160" s="4"/>
      <c r="OZL160" s="4"/>
      <c r="OZM160" s="4"/>
      <c r="OZN160" s="4"/>
      <c r="OZO160" s="4"/>
      <c r="OZP160" s="4"/>
      <c r="OZQ160" s="4"/>
      <c r="OZR160" s="4"/>
      <c r="OZS160" s="4"/>
      <c r="OZT160" s="4"/>
      <c r="OZU160" s="4"/>
      <c r="OZV160" s="4"/>
      <c r="OZW160" s="4"/>
      <c r="OZX160" s="4"/>
      <c r="OZY160" s="4"/>
      <c r="OZZ160" s="4"/>
      <c r="PAA160" s="4"/>
      <c r="PAB160" s="4"/>
      <c r="PAC160" s="4"/>
      <c r="PAD160" s="4"/>
      <c r="PAE160" s="4"/>
      <c r="PAF160" s="4"/>
      <c r="PAG160" s="4"/>
      <c r="PAH160" s="4"/>
      <c r="PAI160" s="4"/>
      <c r="PAJ160" s="4"/>
      <c r="PAK160" s="4"/>
      <c r="PAL160" s="4"/>
      <c r="PAM160" s="4"/>
      <c r="PAN160" s="4"/>
      <c r="PAO160" s="4"/>
      <c r="PAP160" s="4"/>
      <c r="PAQ160" s="4"/>
      <c r="PAR160" s="4"/>
      <c r="PAS160" s="4"/>
      <c r="PAT160" s="4"/>
      <c r="PAU160" s="4"/>
      <c r="PAV160" s="4"/>
      <c r="PAW160" s="4"/>
      <c r="PAX160" s="4"/>
      <c r="PAY160" s="4"/>
      <c r="PAZ160" s="4"/>
      <c r="PBA160" s="4"/>
      <c r="PBB160" s="4"/>
      <c r="PBC160" s="4"/>
      <c r="PBD160" s="4"/>
      <c r="PBE160" s="4"/>
      <c r="PBF160" s="4"/>
      <c r="PBG160" s="4"/>
      <c r="PBH160" s="4"/>
      <c r="PBI160" s="4"/>
      <c r="PBJ160" s="4"/>
      <c r="PBK160" s="4"/>
      <c r="PBL160" s="4"/>
      <c r="PBM160" s="4"/>
      <c r="PBN160" s="4"/>
      <c r="PBO160" s="4"/>
      <c r="PBP160" s="4"/>
      <c r="PBQ160" s="4"/>
      <c r="PBR160" s="4"/>
      <c r="PBS160" s="4"/>
      <c r="PBT160" s="4"/>
      <c r="PBU160" s="4"/>
      <c r="PBV160" s="4"/>
      <c r="PBW160" s="4"/>
      <c r="PBX160" s="4"/>
      <c r="PBY160" s="4"/>
      <c r="PBZ160" s="4"/>
      <c r="PCA160" s="4"/>
      <c r="PCB160" s="4"/>
      <c r="PCC160" s="4"/>
      <c r="PCD160" s="4"/>
      <c r="PCE160" s="4"/>
      <c r="PCF160" s="4"/>
      <c r="PCG160" s="4"/>
      <c r="PCH160" s="4"/>
      <c r="PCI160" s="4"/>
      <c r="PCJ160" s="4"/>
      <c r="PCK160" s="4"/>
      <c r="PCL160" s="4"/>
      <c r="PCM160" s="4"/>
      <c r="PCN160" s="4"/>
      <c r="PCO160" s="4"/>
      <c r="PCP160" s="4"/>
      <c r="PCQ160" s="4"/>
      <c r="PCR160" s="4"/>
      <c r="PCS160" s="4"/>
      <c r="PCT160" s="4"/>
      <c r="PCU160" s="4"/>
      <c r="PCV160" s="4"/>
      <c r="PCW160" s="4"/>
      <c r="PCX160" s="4"/>
      <c r="PCY160" s="4"/>
      <c r="PCZ160" s="4"/>
      <c r="PDA160" s="4"/>
      <c r="PDB160" s="4"/>
      <c r="PDC160" s="4"/>
      <c r="PDD160" s="4"/>
      <c r="PDE160" s="4"/>
      <c r="PDF160" s="4"/>
      <c r="PDG160" s="4"/>
      <c r="PDH160" s="4"/>
      <c r="PDI160" s="4"/>
      <c r="PDJ160" s="4"/>
      <c r="PDK160" s="4"/>
      <c r="PDL160" s="4"/>
      <c r="PDM160" s="4"/>
      <c r="PDN160" s="4"/>
      <c r="PDO160" s="4"/>
      <c r="PDP160" s="4"/>
      <c r="PDQ160" s="4"/>
      <c r="PDR160" s="4"/>
      <c r="PDS160" s="4"/>
      <c r="PDT160" s="4"/>
      <c r="PDU160" s="4"/>
      <c r="PDV160" s="4"/>
      <c r="PDW160" s="4"/>
      <c r="PDX160" s="4"/>
      <c r="PDY160" s="4"/>
      <c r="PDZ160" s="4"/>
      <c r="PEA160" s="4"/>
      <c r="PEB160" s="4"/>
      <c r="PEC160" s="4"/>
      <c r="PED160" s="4"/>
      <c r="PEE160" s="4"/>
      <c r="PEF160" s="4"/>
      <c r="PEG160" s="4"/>
      <c r="PEH160" s="4"/>
      <c r="PEI160" s="4"/>
      <c r="PEJ160" s="4"/>
      <c r="PEK160" s="4"/>
      <c r="PEL160" s="4"/>
      <c r="PEM160" s="4"/>
      <c r="PEN160" s="4"/>
      <c r="PEO160" s="4"/>
      <c r="PEP160" s="4"/>
      <c r="PEQ160" s="4"/>
      <c r="PER160" s="4"/>
      <c r="PES160" s="4"/>
      <c r="PET160" s="4"/>
      <c r="PEU160" s="4"/>
      <c r="PEV160" s="4"/>
      <c r="PEW160" s="4"/>
      <c r="PEX160" s="4"/>
      <c r="PEY160" s="4"/>
      <c r="PEZ160" s="4"/>
      <c r="PFA160" s="4"/>
      <c r="PFB160" s="4"/>
      <c r="PFC160" s="4"/>
      <c r="PFD160" s="4"/>
      <c r="PFE160" s="4"/>
      <c r="PFF160" s="4"/>
      <c r="PFG160" s="4"/>
      <c r="PFH160" s="4"/>
      <c r="PFI160" s="4"/>
      <c r="PFJ160" s="4"/>
      <c r="PFK160" s="4"/>
      <c r="PFL160" s="4"/>
      <c r="PFM160" s="4"/>
      <c r="PFN160" s="4"/>
      <c r="PFO160" s="4"/>
      <c r="PFP160" s="4"/>
      <c r="PFQ160" s="4"/>
      <c r="PFR160" s="4"/>
      <c r="PFS160" s="4"/>
      <c r="PFT160" s="4"/>
      <c r="PFU160" s="4"/>
      <c r="PFV160" s="4"/>
      <c r="PFW160" s="4"/>
      <c r="PFX160" s="4"/>
      <c r="PFY160" s="4"/>
      <c r="PFZ160" s="4"/>
      <c r="PGA160" s="4"/>
      <c r="PGB160" s="4"/>
      <c r="PGC160" s="4"/>
      <c r="PGD160" s="4"/>
      <c r="PGE160" s="4"/>
      <c r="PGF160" s="4"/>
      <c r="PGG160" s="4"/>
      <c r="PGH160" s="4"/>
      <c r="PGI160" s="4"/>
      <c r="PGJ160" s="4"/>
      <c r="PGK160" s="4"/>
      <c r="PGL160" s="4"/>
      <c r="PGM160" s="4"/>
      <c r="PGN160" s="4"/>
      <c r="PGO160" s="4"/>
      <c r="PGP160" s="4"/>
      <c r="PGQ160" s="4"/>
      <c r="PGR160" s="4"/>
      <c r="PGS160" s="4"/>
      <c r="PGT160" s="4"/>
      <c r="PGU160" s="4"/>
      <c r="PGV160" s="4"/>
      <c r="PGW160" s="4"/>
      <c r="PGX160" s="4"/>
      <c r="PGY160" s="4"/>
      <c r="PGZ160" s="4"/>
      <c r="PHA160" s="4"/>
      <c r="PHB160" s="4"/>
      <c r="PHC160" s="4"/>
      <c r="PHD160" s="4"/>
      <c r="PHE160" s="4"/>
      <c r="PHF160" s="4"/>
      <c r="PHG160" s="4"/>
      <c r="PHH160" s="4"/>
      <c r="PHI160" s="4"/>
      <c r="PHJ160" s="4"/>
      <c r="PHK160" s="4"/>
      <c r="PHL160" s="4"/>
      <c r="PHM160" s="4"/>
      <c r="PHN160" s="4"/>
      <c r="PHO160" s="4"/>
      <c r="PHP160" s="4"/>
      <c r="PHQ160" s="4"/>
      <c r="PHR160" s="4"/>
      <c r="PHS160" s="4"/>
      <c r="PHT160" s="4"/>
      <c r="PHU160" s="4"/>
      <c r="PHV160" s="4"/>
      <c r="PHW160" s="4"/>
      <c r="PHX160" s="4"/>
      <c r="PHY160" s="4"/>
      <c r="PHZ160" s="4"/>
      <c r="PIA160" s="4"/>
      <c r="PIB160" s="4"/>
      <c r="PIC160" s="4"/>
      <c r="PID160" s="4"/>
      <c r="PIE160" s="4"/>
      <c r="PIF160" s="4"/>
      <c r="PIG160" s="4"/>
      <c r="PIH160" s="4"/>
      <c r="PII160" s="4"/>
      <c r="PIJ160" s="4"/>
      <c r="PIK160" s="4"/>
      <c r="PIL160" s="4"/>
      <c r="PIM160" s="4"/>
      <c r="PIN160" s="4"/>
      <c r="PIO160" s="4"/>
      <c r="PIP160" s="4"/>
      <c r="PIQ160" s="4"/>
      <c r="PIR160" s="4"/>
      <c r="PIS160" s="4"/>
      <c r="PIT160" s="4"/>
      <c r="PIU160" s="4"/>
      <c r="PIV160" s="4"/>
      <c r="PIW160" s="4"/>
      <c r="PIX160" s="4"/>
      <c r="PIY160" s="4"/>
      <c r="PIZ160" s="4"/>
      <c r="PJA160" s="4"/>
      <c r="PJB160" s="4"/>
      <c r="PJC160" s="4"/>
      <c r="PJD160" s="4"/>
      <c r="PJE160" s="4"/>
      <c r="PJF160" s="4"/>
      <c r="PJG160" s="4"/>
      <c r="PJH160" s="4"/>
      <c r="PJI160" s="4"/>
      <c r="PJJ160" s="4"/>
      <c r="PJK160" s="4"/>
      <c r="PJL160" s="4"/>
      <c r="PJM160" s="4"/>
      <c r="PJN160" s="4"/>
      <c r="PJO160" s="4"/>
      <c r="PJP160" s="4"/>
      <c r="PJQ160" s="4"/>
      <c r="PJR160" s="4"/>
      <c r="PJS160" s="4"/>
      <c r="PJT160" s="4"/>
      <c r="PJU160" s="4"/>
      <c r="PJV160" s="4"/>
      <c r="PJW160" s="4"/>
      <c r="PJX160" s="4"/>
      <c r="PJY160" s="4"/>
      <c r="PJZ160" s="4"/>
      <c r="PKA160" s="4"/>
      <c r="PKB160" s="4"/>
      <c r="PKC160" s="4"/>
      <c r="PKD160" s="4"/>
      <c r="PKE160" s="4"/>
      <c r="PKF160" s="4"/>
      <c r="PKG160" s="4"/>
      <c r="PKH160" s="4"/>
      <c r="PKI160" s="4"/>
      <c r="PKJ160" s="4"/>
      <c r="PKK160" s="4"/>
      <c r="PKL160" s="4"/>
      <c r="PKM160" s="4"/>
      <c r="PKN160" s="4"/>
      <c r="PKO160" s="4"/>
      <c r="PKP160" s="4"/>
      <c r="PKQ160" s="4"/>
      <c r="PKR160" s="4"/>
      <c r="PKS160" s="4"/>
      <c r="PKT160" s="4"/>
      <c r="PKU160" s="4"/>
      <c r="PKV160" s="4"/>
      <c r="PKW160" s="4"/>
      <c r="PKX160" s="4"/>
      <c r="PKY160" s="4"/>
      <c r="PKZ160" s="4"/>
      <c r="PLA160" s="4"/>
      <c r="PLB160" s="4"/>
      <c r="PLC160" s="4"/>
      <c r="PLD160" s="4"/>
      <c r="PLE160" s="4"/>
      <c r="PLF160" s="4"/>
      <c r="PLG160" s="4"/>
      <c r="PLH160" s="4"/>
      <c r="PLI160" s="4"/>
      <c r="PLJ160" s="4"/>
      <c r="PLK160" s="4"/>
      <c r="PLL160" s="4"/>
      <c r="PLM160" s="4"/>
      <c r="PLN160" s="4"/>
      <c r="PLO160" s="4"/>
      <c r="PLP160" s="4"/>
      <c r="PLQ160" s="4"/>
      <c r="PLR160" s="4"/>
      <c r="PLS160" s="4"/>
      <c r="PLT160" s="4"/>
      <c r="PLU160" s="4"/>
      <c r="PLV160" s="4"/>
      <c r="PLW160" s="4"/>
      <c r="PLX160" s="4"/>
      <c r="PLY160" s="4"/>
      <c r="PLZ160" s="4"/>
      <c r="PMA160" s="4"/>
      <c r="PMB160" s="4"/>
      <c r="PMC160" s="4"/>
      <c r="PMD160" s="4"/>
      <c r="PME160" s="4"/>
      <c r="PMF160" s="4"/>
      <c r="PMG160" s="4"/>
      <c r="PMH160" s="4"/>
      <c r="PMI160" s="4"/>
      <c r="PMJ160" s="4"/>
      <c r="PMK160" s="4"/>
      <c r="PML160" s="4"/>
      <c r="PMM160" s="4"/>
      <c r="PMN160" s="4"/>
      <c r="PMO160" s="4"/>
      <c r="PMP160" s="4"/>
      <c r="PMQ160" s="4"/>
      <c r="PMR160" s="4"/>
      <c r="PMS160" s="4"/>
      <c r="PMT160" s="4"/>
      <c r="PMU160" s="4"/>
      <c r="PMV160" s="4"/>
      <c r="PMW160" s="4"/>
      <c r="PMX160" s="4"/>
      <c r="PMY160" s="4"/>
      <c r="PMZ160" s="4"/>
      <c r="PNA160" s="4"/>
      <c r="PNB160" s="4"/>
      <c r="PNC160" s="4"/>
      <c r="PND160" s="4"/>
      <c r="PNE160" s="4"/>
      <c r="PNF160" s="4"/>
      <c r="PNG160" s="4"/>
      <c r="PNH160" s="4"/>
      <c r="PNI160" s="4"/>
      <c r="PNJ160" s="4"/>
      <c r="PNK160" s="4"/>
      <c r="PNL160" s="4"/>
      <c r="PNM160" s="4"/>
      <c r="PNN160" s="4"/>
      <c r="PNO160" s="4"/>
      <c r="PNP160" s="4"/>
      <c r="PNQ160" s="4"/>
      <c r="PNR160" s="4"/>
      <c r="PNS160" s="4"/>
      <c r="PNT160" s="4"/>
      <c r="PNU160" s="4"/>
      <c r="PNV160" s="4"/>
      <c r="PNW160" s="4"/>
      <c r="PNX160" s="4"/>
      <c r="PNY160" s="4"/>
      <c r="PNZ160" s="4"/>
      <c r="POA160" s="4"/>
      <c r="POB160" s="4"/>
      <c r="POC160" s="4"/>
      <c r="POD160" s="4"/>
      <c r="POE160" s="4"/>
      <c r="POF160" s="4"/>
      <c r="POG160" s="4"/>
      <c r="POH160" s="4"/>
      <c r="POI160" s="4"/>
      <c r="POJ160" s="4"/>
      <c r="POK160" s="4"/>
      <c r="POL160" s="4"/>
      <c r="POM160" s="4"/>
      <c r="PON160" s="4"/>
      <c r="POO160" s="4"/>
      <c r="POP160" s="4"/>
      <c r="POQ160" s="4"/>
      <c r="POR160" s="4"/>
      <c r="POS160" s="4"/>
      <c r="POT160" s="4"/>
      <c r="POU160" s="4"/>
      <c r="POV160" s="4"/>
      <c r="POW160" s="4"/>
      <c r="POX160" s="4"/>
      <c r="POY160" s="4"/>
      <c r="POZ160" s="4"/>
      <c r="PPA160" s="4"/>
      <c r="PPB160" s="4"/>
      <c r="PPC160" s="4"/>
      <c r="PPD160" s="4"/>
      <c r="PPE160" s="4"/>
      <c r="PPF160" s="4"/>
      <c r="PPG160" s="4"/>
      <c r="PPH160" s="4"/>
      <c r="PPI160" s="4"/>
      <c r="PPJ160" s="4"/>
      <c r="PPK160" s="4"/>
      <c r="PPL160" s="4"/>
      <c r="PPM160" s="4"/>
      <c r="PPN160" s="4"/>
      <c r="PPO160" s="4"/>
      <c r="PPP160" s="4"/>
      <c r="PPQ160" s="4"/>
      <c r="PPR160" s="4"/>
      <c r="PPS160" s="4"/>
      <c r="PPT160" s="4"/>
      <c r="PPU160" s="4"/>
      <c r="PPV160" s="4"/>
      <c r="PPW160" s="4"/>
      <c r="PPX160" s="4"/>
      <c r="PPY160" s="4"/>
      <c r="PPZ160" s="4"/>
      <c r="PQA160" s="4"/>
      <c r="PQB160" s="4"/>
      <c r="PQC160" s="4"/>
      <c r="PQD160" s="4"/>
      <c r="PQE160" s="4"/>
      <c r="PQF160" s="4"/>
      <c r="PQG160" s="4"/>
      <c r="PQH160" s="4"/>
      <c r="PQI160" s="4"/>
      <c r="PQJ160" s="4"/>
      <c r="PQK160" s="4"/>
      <c r="PQL160" s="4"/>
      <c r="PQM160" s="4"/>
      <c r="PQN160" s="4"/>
      <c r="PQO160" s="4"/>
      <c r="PQP160" s="4"/>
      <c r="PQQ160" s="4"/>
      <c r="PQR160" s="4"/>
      <c r="PQS160" s="4"/>
      <c r="PQT160" s="4"/>
      <c r="PQU160" s="4"/>
      <c r="PQV160" s="4"/>
      <c r="PQW160" s="4"/>
      <c r="PQX160" s="4"/>
      <c r="PQY160" s="4"/>
      <c r="PQZ160" s="4"/>
      <c r="PRA160" s="4"/>
      <c r="PRB160" s="4"/>
      <c r="PRC160" s="4"/>
      <c r="PRD160" s="4"/>
      <c r="PRE160" s="4"/>
      <c r="PRF160" s="4"/>
      <c r="PRG160" s="4"/>
      <c r="PRH160" s="4"/>
      <c r="PRI160" s="4"/>
      <c r="PRJ160" s="4"/>
      <c r="PRK160" s="4"/>
      <c r="PRL160" s="4"/>
      <c r="PRM160" s="4"/>
      <c r="PRN160" s="4"/>
      <c r="PRO160" s="4"/>
      <c r="PRP160" s="4"/>
      <c r="PRQ160" s="4"/>
      <c r="PRR160" s="4"/>
      <c r="PRS160" s="4"/>
      <c r="PRT160" s="4"/>
      <c r="PRU160" s="4"/>
      <c r="PRV160" s="4"/>
      <c r="PRW160" s="4"/>
      <c r="PRX160" s="4"/>
      <c r="PRY160" s="4"/>
      <c r="PRZ160" s="4"/>
      <c r="PSA160" s="4"/>
      <c r="PSB160" s="4"/>
      <c r="PSC160" s="4"/>
      <c r="PSD160" s="4"/>
      <c r="PSE160" s="4"/>
      <c r="PSF160" s="4"/>
      <c r="PSG160" s="4"/>
      <c r="PSH160" s="4"/>
      <c r="PSI160" s="4"/>
      <c r="PSJ160" s="4"/>
      <c r="PSK160" s="4"/>
      <c r="PSL160" s="4"/>
      <c r="PSM160" s="4"/>
      <c r="PSN160" s="4"/>
      <c r="PSO160" s="4"/>
      <c r="PSP160" s="4"/>
      <c r="PSQ160" s="4"/>
      <c r="PSR160" s="4"/>
      <c r="PSS160" s="4"/>
      <c r="PST160" s="4"/>
      <c r="PSU160" s="4"/>
      <c r="PSV160" s="4"/>
      <c r="PSW160" s="4"/>
      <c r="PSX160" s="4"/>
      <c r="PSY160" s="4"/>
      <c r="PSZ160" s="4"/>
      <c r="PTA160" s="4"/>
      <c r="PTB160" s="4"/>
      <c r="PTC160" s="4"/>
      <c r="PTD160" s="4"/>
      <c r="PTE160" s="4"/>
      <c r="PTF160" s="4"/>
      <c r="PTG160" s="4"/>
      <c r="PTH160" s="4"/>
      <c r="PTI160" s="4"/>
      <c r="PTJ160" s="4"/>
      <c r="PTK160" s="4"/>
      <c r="PTL160" s="4"/>
      <c r="PTM160" s="4"/>
      <c r="PTN160" s="4"/>
      <c r="PTO160" s="4"/>
      <c r="PTP160" s="4"/>
      <c r="PTQ160" s="4"/>
      <c r="PTR160" s="4"/>
      <c r="PTS160" s="4"/>
      <c r="PTT160" s="4"/>
      <c r="PTU160" s="4"/>
      <c r="PTV160" s="4"/>
      <c r="PTW160" s="4"/>
      <c r="PTX160" s="4"/>
      <c r="PTY160" s="4"/>
      <c r="PTZ160" s="4"/>
      <c r="PUA160" s="4"/>
      <c r="PUB160" s="4"/>
      <c r="PUC160" s="4"/>
      <c r="PUD160" s="4"/>
      <c r="PUE160" s="4"/>
      <c r="PUF160" s="4"/>
      <c r="PUG160" s="4"/>
      <c r="PUH160" s="4"/>
      <c r="PUI160" s="4"/>
      <c r="PUJ160" s="4"/>
      <c r="PUK160" s="4"/>
      <c r="PUL160" s="4"/>
      <c r="PUM160" s="4"/>
      <c r="PUN160" s="4"/>
      <c r="PUO160" s="4"/>
      <c r="PUP160" s="4"/>
      <c r="PUQ160" s="4"/>
      <c r="PUR160" s="4"/>
      <c r="PUS160" s="4"/>
      <c r="PUT160" s="4"/>
      <c r="PUU160" s="4"/>
      <c r="PUV160" s="4"/>
      <c r="PUW160" s="4"/>
      <c r="PUX160" s="4"/>
      <c r="PUY160" s="4"/>
      <c r="PUZ160" s="4"/>
      <c r="PVA160" s="4"/>
      <c r="PVB160" s="4"/>
      <c r="PVC160" s="4"/>
      <c r="PVD160" s="4"/>
      <c r="PVE160" s="4"/>
      <c r="PVF160" s="4"/>
      <c r="PVG160" s="4"/>
      <c r="PVH160" s="4"/>
      <c r="PVI160" s="4"/>
      <c r="PVJ160" s="4"/>
      <c r="PVK160" s="4"/>
      <c r="PVL160" s="4"/>
      <c r="PVM160" s="4"/>
      <c r="PVN160" s="4"/>
      <c r="PVO160" s="4"/>
      <c r="PVP160" s="4"/>
      <c r="PVQ160" s="4"/>
      <c r="PVR160" s="4"/>
      <c r="PVS160" s="4"/>
      <c r="PVT160" s="4"/>
      <c r="PVU160" s="4"/>
      <c r="PVV160" s="4"/>
      <c r="PVW160" s="4"/>
      <c r="PVX160" s="4"/>
      <c r="PVY160" s="4"/>
      <c r="PVZ160" s="4"/>
      <c r="PWA160" s="4"/>
      <c r="PWB160" s="4"/>
      <c r="PWC160" s="4"/>
      <c r="PWD160" s="4"/>
      <c r="PWE160" s="4"/>
      <c r="PWF160" s="4"/>
      <c r="PWG160" s="4"/>
      <c r="PWH160" s="4"/>
      <c r="PWI160" s="4"/>
      <c r="PWJ160" s="4"/>
      <c r="PWK160" s="4"/>
      <c r="PWL160" s="4"/>
      <c r="PWM160" s="4"/>
      <c r="PWN160" s="4"/>
      <c r="PWO160" s="4"/>
      <c r="PWP160" s="4"/>
      <c r="PWQ160" s="4"/>
      <c r="PWR160" s="4"/>
      <c r="PWS160" s="4"/>
      <c r="PWT160" s="4"/>
      <c r="PWU160" s="4"/>
      <c r="PWV160" s="4"/>
      <c r="PWW160" s="4"/>
      <c r="PWX160" s="4"/>
      <c r="PWY160" s="4"/>
      <c r="PWZ160" s="4"/>
      <c r="PXA160" s="4"/>
      <c r="PXB160" s="4"/>
      <c r="PXC160" s="4"/>
      <c r="PXD160" s="4"/>
      <c r="PXE160" s="4"/>
      <c r="PXF160" s="4"/>
      <c r="PXG160" s="4"/>
      <c r="PXH160" s="4"/>
      <c r="PXI160" s="4"/>
      <c r="PXJ160" s="4"/>
      <c r="PXK160" s="4"/>
      <c r="PXL160" s="4"/>
      <c r="PXM160" s="4"/>
      <c r="PXN160" s="4"/>
      <c r="PXO160" s="4"/>
      <c r="PXP160" s="4"/>
      <c r="PXQ160" s="4"/>
      <c r="PXR160" s="4"/>
      <c r="PXS160" s="4"/>
      <c r="PXT160" s="4"/>
      <c r="PXU160" s="4"/>
      <c r="PXV160" s="4"/>
      <c r="PXW160" s="4"/>
      <c r="PXX160" s="4"/>
      <c r="PXY160" s="4"/>
      <c r="PXZ160" s="4"/>
      <c r="PYA160" s="4"/>
      <c r="PYB160" s="4"/>
      <c r="PYC160" s="4"/>
      <c r="PYD160" s="4"/>
      <c r="PYE160" s="4"/>
      <c r="PYF160" s="4"/>
      <c r="PYG160" s="4"/>
      <c r="PYH160" s="4"/>
      <c r="PYI160" s="4"/>
      <c r="PYJ160" s="4"/>
      <c r="PYK160" s="4"/>
      <c r="PYL160" s="4"/>
      <c r="PYM160" s="4"/>
      <c r="PYN160" s="4"/>
      <c r="PYO160" s="4"/>
      <c r="PYP160" s="4"/>
      <c r="PYQ160" s="4"/>
      <c r="PYR160" s="4"/>
      <c r="PYS160" s="4"/>
      <c r="PYT160" s="4"/>
      <c r="PYU160" s="4"/>
      <c r="PYV160" s="4"/>
      <c r="PYW160" s="4"/>
      <c r="PYX160" s="4"/>
      <c r="PYY160" s="4"/>
      <c r="PYZ160" s="4"/>
      <c r="PZA160" s="4"/>
      <c r="PZB160" s="4"/>
      <c r="PZC160" s="4"/>
      <c r="PZD160" s="4"/>
      <c r="PZE160" s="4"/>
      <c r="PZF160" s="4"/>
      <c r="PZG160" s="4"/>
      <c r="PZH160" s="4"/>
      <c r="PZI160" s="4"/>
      <c r="PZJ160" s="4"/>
      <c r="PZK160" s="4"/>
      <c r="PZL160" s="4"/>
      <c r="PZM160" s="4"/>
      <c r="PZN160" s="4"/>
      <c r="PZO160" s="4"/>
      <c r="PZP160" s="4"/>
      <c r="PZQ160" s="4"/>
      <c r="PZR160" s="4"/>
      <c r="PZS160" s="4"/>
      <c r="PZT160" s="4"/>
      <c r="PZU160" s="4"/>
      <c r="PZV160" s="4"/>
      <c r="PZW160" s="4"/>
      <c r="PZX160" s="4"/>
      <c r="PZY160" s="4"/>
      <c r="PZZ160" s="4"/>
      <c r="QAA160" s="4"/>
      <c r="QAB160" s="4"/>
      <c r="QAC160" s="4"/>
      <c r="QAD160" s="4"/>
      <c r="QAE160" s="4"/>
      <c r="QAF160" s="4"/>
      <c r="QAG160" s="4"/>
      <c r="QAH160" s="4"/>
      <c r="QAI160" s="4"/>
      <c r="QAJ160" s="4"/>
      <c r="QAK160" s="4"/>
      <c r="QAL160" s="4"/>
      <c r="QAM160" s="4"/>
      <c r="QAN160" s="4"/>
      <c r="QAO160" s="4"/>
      <c r="QAP160" s="4"/>
      <c r="QAQ160" s="4"/>
      <c r="QAR160" s="4"/>
      <c r="QAS160" s="4"/>
      <c r="QAT160" s="4"/>
      <c r="QAU160" s="4"/>
      <c r="QAV160" s="4"/>
      <c r="QAW160" s="4"/>
      <c r="QAX160" s="4"/>
      <c r="QAY160" s="4"/>
      <c r="QAZ160" s="4"/>
      <c r="QBA160" s="4"/>
      <c r="QBB160" s="4"/>
      <c r="QBC160" s="4"/>
      <c r="QBD160" s="4"/>
      <c r="QBE160" s="4"/>
      <c r="QBF160" s="4"/>
      <c r="QBG160" s="4"/>
      <c r="QBH160" s="4"/>
      <c r="QBI160" s="4"/>
      <c r="QBJ160" s="4"/>
      <c r="QBK160" s="4"/>
      <c r="QBL160" s="4"/>
      <c r="QBM160" s="4"/>
      <c r="QBN160" s="4"/>
      <c r="QBO160" s="4"/>
      <c r="QBP160" s="4"/>
      <c r="QBQ160" s="4"/>
      <c r="QBR160" s="4"/>
      <c r="QBS160" s="4"/>
      <c r="QBT160" s="4"/>
      <c r="QBU160" s="4"/>
      <c r="QBV160" s="4"/>
      <c r="QBW160" s="4"/>
      <c r="QBX160" s="4"/>
      <c r="QBY160" s="4"/>
      <c r="QBZ160" s="4"/>
      <c r="QCA160" s="4"/>
      <c r="QCB160" s="4"/>
      <c r="QCC160" s="4"/>
      <c r="QCD160" s="4"/>
      <c r="QCE160" s="4"/>
      <c r="QCF160" s="4"/>
      <c r="QCG160" s="4"/>
      <c r="QCH160" s="4"/>
      <c r="QCI160" s="4"/>
      <c r="QCJ160" s="4"/>
      <c r="QCK160" s="4"/>
      <c r="QCL160" s="4"/>
      <c r="QCM160" s="4"/>
      <c r="QCN160" s="4"/>
      <c r="QCO160" s="4"/>
      <c r="QCP160" s="4"/>
      <c r="QCQ160" s="4"/>
      <c r="QCR160" s="4"/>
      <c r="QCS160" s="4"/>
      <c r="QCT160" s="4"/>
      <c r="QCU160" s="4"/>
      <c r="QCV160" s="4"/>
      <c r="QCW160" s="4"/>
      <c r="QCX160" s="4"/>
      <c r="QCY160" s="4"/>
      <c r="QCZ160" s="4"/>
      <c r="QDA160" s="4"/>
      <c r="QDB160" s="4"/>
      <c r="QDC160" s="4"/>
      <c r="QDD160" s="4"/>
      <c r="QDE160" s="4"/>
      <c r="QDF160" s="4"/>
      <c r="QDG160" s="4"/>
      <c r="QDH160" s="4"/>
      <c r="QDI160" s="4"/>
      <c r="QDJ160" s="4"/>
      <c r="QDK160" s="4"/>
      <c r="QDL160" s="4"/>
      <c r="QDM160" s="4"/>
      <c r="QDN160" s="4"/>
      <c r="QDO160" s="4"/>
      <c r="QDP160" s="4"/>
      <c r="QDQ160" s="4"/>
      <c r="QDR160" s="4"/>
      <c r="QDS160" s="4"/>
      <c r="QDT160" s="4"/>
      <c r="QDU160" s="4"/>
      <c r="QDV160" s="4"/>
      <c r="QDW160" s="4"/>
      <c r="QDX160" s="4"/>
      <c r="QDY160" s="4"/>
      <c r="QDZ160" s="4"/>
      <c r="QEA160" s="4"/>
      <c r="QEB160" s="4"/>
      <c r="QEC160" s="4"/>
      <c r="QED160" s="4"/>
      <c r="QEE160" s="4"/>
      <c r="QEF160" s="4"/>
      <c r="QEG160" s="4"/>
      <c r="QEH160" s="4"/>
      <c r="QEI160" s="4"/>
      <c r="QEJ160" s="4"/>
      <c r="QEK160" s="4"/>
      <c r="QEL160" s="4"/>
      <c r="QEM160" s="4"/>
      <c r="QEN160" s="4"/>
      <c r="QEO160" s="4"/>
      <c r="QEP160" s="4"/>
      <c r="QEQ160" s="4"/>
      <c r="QER160" s="4"/>
      <c r="QES160" s="4"/>
      <c r="QET160" s="4"/>
      <c r="QEU160" s="4"/>
      <c r="QEV160" s="4"/>
      <c r="QEW160" s="4"/>
      <c r="QEX160" s="4"/>
      <c r="QEY160" s="4"/>
      <c r="QEZ160" s="4"/>
      <c r="QFA160" s="4"/>
      <c r="QFB160" s="4"/>
      <c r="QFC160" s="4"/>
      <c r="QFD160" s="4"/>
      <c r="QFE160" s="4"/>
      <c r="QFF160" s="4"/>
      <c r="QFG160" s="4"/>
      <c r="QFH160" s="4"/>
      <c r="QFI160" s="4"/>
      <c r="QFJ160" s="4"/>
      <c r="QFK160" s="4"/>
      <c r="QFL160" s="4"/>
      <c r="QFM160" s="4"/>
      <c r="QFN160" s="4"/>
      <c r="QFO160" s="4"/>
      <c r="QFP160" s="4"/>
      <c r="QFQ160" s="4"/>
      <c r="QFR160" s="4"/>
      <c r="QFS160" s="4"/>
      <c r="QFT160" s="4"/>
      <c r="QFU160" s="4"/>
      <c r="QFV160" s="4"/>
      <c r="QFW160" s="4"/>
      <c r="QFX160" s="4"/>
      <c r="QFY160" s="4"/>
      <c r="QFZ160" s="4"/>
      <c r="QGA160" s="4"/>
      <c r="QGB160" s="4"/>
      <c r="QGC160" s="4"/>
      <c r="QGD160" s="4"/>
      <c r="QGE160" s="4"/>
      <c r="QGF160" s="4"/>
      <c r="QGG160" s="4"/>
      <c r="QGH160" s="4"/>
      <c r="QGI160" s="4"/>
      <c r="QGJ160" s="4"/>
      <c r="QGK160" s="4"/>
      <c r="QGL160" s="4"/>
      <c r="QGM160" s="4"/>
      <c r="QGN160" s="4"/>
      <c r="QGO160" s="4"/>
      <c r="QGP160" s="4"/>
      <c r="QGQ160" s="4"/>
      <c r="QGR160" s="4"/>
      <c r="QGS160" s="4"/>
      <c r="QGT160" s="4"/>
      <c r="QGU160" s="4"/>
      <c r="QGV160" s="4"/>
      <c r="QGW160" s="4"/>
      <c r="QGX160" s="4"/>
      <c r="QGY160" s="4"/>
      <c r="QGZ160" s="4"/>
      <c r="QHA160" s="4"/>
      <c r="QHB160" s="4"/>
      <c r="QHC160" s="4"/>
      <c r="QHD160" s="4"/>
      <c r="QHE160" s="4"/>
      <c r="QHF160" s="4"/>
      <c r="QHG160" s="4"/>
      <c r="QHH160" s="4"/>
      <c r="QHI160" s="4"/>
      <c r="QHJ160" s="4"/>
      <c r="QHK160" s="4"/>
      <c r="QHL160" s="4"/>
      <c r="QHM160" s="4"/>
      <c r="QHN160" s="4"/>
      <c r="QHO160" s="4"/>
      <c r="QHP160" s="4"/>
      <c r="QHQ160" s="4"/>
      <c r="QHR160" s="4"/>
      <c r="QHS160" s="4"/>
      <c r="QHT160" s="4"/>
      <c r="QHU160" s="4"/>
      <c r="QHV160" s="4"/>
      <c r="QHW160" s="4"/>
      <c r="QHX160" s="4"/>
      <c r="QHY160" s="4"/>
      <c r="QHZ160" s="4"/>
      <c r="QIA160" s="4"/>
      <c r="QIB160" s="4"/>
      <c r="QIC160" s="4"/>
      <c r="QID160" s="4"/>
      <c r="QIE160" s="4"/>
      <c r="QIF160" s="4"/>
      <c r="QIG160" s="4"/>
      <c r="QIH160" s="4"/>
      <c r="QII160" s="4"/>
      <c r="QIJ160" s="4"/>
      <c r="QIK160" s="4"/>
      <c r="QIL160" s="4"/>
      <c r="QIM160" s="4"/>
      <c r="QIN160" s="4"/>
      <c r="QIO160" s="4"/>
      <c r="QIP160" s="4"/>
      <c r="QIQ160" s="4"/>
      <c r="QIR160" s="4"/>
      <c r="QIS160" s="4"/>
      <c r="QIT160" s="4"/>
      <c r="QIU160" s="4"/>
      <c r="QIV160" s="4"/>
      <c r="QIW160" s="4"/>
      <c r="QIX160" s="4"/>
      <c r="QIY160" s="4"/>
      <c r="QIZ160" s="4"/>
      <c r="QJA160" s="4"/>
      <c r="QJB160" s="4"/>
      <c r="QJC160" s="4"/>
      <c r="QJD160" s="4"/>
      <c r="QJE160" s="4"/>
      <c r="QJF160" s="4"/>
      <c r="QJG160" s="4"/>
      <c r="QJH160" s="4"/>
      <c r="QJI160" s="4"/>
      <c r="QJJ160" s="4"/>
      <c r="QJK160" s="4"/>
      <c r="QJL160" s="4"/>
      <c r="QJM160" s="4"/>
      <c r="QJN160" s="4"/>
      <c r="QJO160" s="4"/>
      <c r="QJP160" s="4"/>
      <c r="QJQ160" s="4"/>
      <c r="QJR160" s="4"/>
      <c r="QJS160" s="4"/>
      <c r="QJT160" s="4"/>
      <c r="QJU160" s="4"/>
      <c r="QJV160" s="4"/>
      <c r="QJW160" s="4"/>
      <c r="QJX160" s="4"/>
      <c r="QJY160" s="4"/>
      <c r="QJZ160" s="4"/>
      <c r="QKA160" s="4"/>
      <c r="QKB160" s="4"/>
      <c r="QKC160" s="4"/>
      <c r="QKD160" s="4"/>
      <c r="QKE160" s="4"/>
      <c r="QKF160" s="4"/>
      <c r="QKG160" s="4"/>
      <c r="QKH160" s="4"/>
      <c r="QKI160" s="4"/>
      <c r="QKJ160" s="4"/>
      <c r="QKK160" s="4"/>
      <c r="QKL160" s="4"/>
      <c r="QKM160" s="4"/>
      <c r="QKN160" s="4"/>
      <c r="QKO160" s="4"/>
      <c r="QKP160" s="4"/>
      <c r="QKQ160" s="4"/>
      <c r="QKR160" s="4"/>
      <c r="QKS160" s="4"/>
      <c r="QKT160" s="4"/>
      <c r="QKU160" s="4"/>
      <c r="QKV160" s="4"/>
      <c r="QKW160" s="4"/>
      <c r="QKX160" s="4"/>
      <c r="QKY160" s="4"/>
      <c r="QKZ160" s="4"/>
      <c r="QLA160" s="4"/>
      <c r="QLB160" s="4"/>
      <c r="QLC160" s="4"/>
      <c r="QLD160" s="4"/>
      <c r="QLE160" s="4"/>
      <c r="QLF160" s="4"/>
      <c r="QLG160" s="4"/>
      <c r="QLH160" s="4"/>
      <c r="QLI160" s="4"/>
      <c r="QLJ160" s="4"/>
      <c r="QLK160" s="4"/>
      <c r="QLL160" s="4"/>
      <c r="QLM160" s="4"/>
      <c r="QLN160" s="4"/>
      <c r="QLO160" s="4"/>
      <c r="QLP160" s="4"/>
      <c r="QLQ160" s="4"/>
      <c r="QLR160" s="4"/>
      <c r="QLS160" s="4"/>
      <c r="QLT160" s="4"/>
      <c r="QLU160" s="4"/>
      <c r="QLV160" s="4"/>
      <c r="QLW160" s="4"/>
      <c r="QLX160" s="4"/>
      <c r="QLY160" s="4"/>
      <c r="QLZ160" s="4"/>
      <c r="QMA160" s="4"/>
      <c r="QMB160" s="4"/>
      <c r="QMC160" s="4"/>
      <c r="QMD160" s="4"/>
      <c r="QME160" s="4"/>
      <c r="QMF160" s="4"/>
      <c r="QMG160" s="4"/>
      <c r="QMH160" s="4"/>
      <c r="QMI160" s="4"/>
      <c r="QMJ160" s="4"/>
      <c r="QMK160" s="4"/>
      <c r="QML160" s="4"/>
      <c r="QMM160" s="4"/>
      <c r="QMN160" s="4"/>
      <c r="QMO160" s="4"/>
      <c r="QMP160" s="4"/>
      <c r="QMQ160" s="4"/>
      <c r="QMR160" s="4"/>
      <c r="QMS160" s="4"/>
      <c r="QMT160" s="4"/>
      <c r="QMU160" s="4"/>
      <c r="QMV160" s="4"/>
      <c r="QMW160" s="4"/>
      <c r="QMX160" s="4"/>
      <c r="QMY160" s="4"/>
      <c r="QMZ160" s="4"/>
      <c r="QNA160" s="4"/>
      <c r="QNB160" s="4"/>
      <c r="QNC160" s="4"/>
      <c r="QND160" s="4"/>
      <c r="QNE160" s="4"/>
      <c r="QNF160" s="4"/>
      <c r="QNG160" s="4"/>
      <c r="QNH160" s="4"/>
      <c r="QNI160" s="4"/>
      <c r="QNJ160" s="4"/>
      <c r="QNK160" s="4"/>
      <c r="QNL160" s="4"/>
      <c r="QNM160" s="4"/>
      <c r="QNN160" s="4"/>
      <c r="QNO160" s="4"/>
      <c r="QNP160" s="4"/>
      <c r="QNQ160" s="4"/>
      <c r="QNR160" s="4"/>
      <c r="QNS160" s="4"/>
      <c r="QNT160" s="4"/>
      <c r="QNU160" s="4"/>
      <c r="QNV160" s="4"/>
      <c r="QNW160" s="4"/>
      <c r="QNX160" s="4"/>
      <c r="QNY160" s="4"/>
      <c r="QNZ160" s="4"/>
      <c r="QOA160" s="4"/>
      <c r="QOB160" s="4"/>
      <c r="QOC160" s="4"/>
      <c r="QOD160" s="4"/>
      <c r="QOE160" s="4"/>
      <c r="QOF160" s="4"/>
      <c r="QOG160" s="4"/>
      <c r="QOH160" s="4"/>
      <c r="QOI160" s="4"/>
      <c r="QOJ160" s="4"/>
      <c r="QOK160" s="4"/>
      <c r="QOL160" s="4"/>
      <c r="QOM160" s="4"/>
      <c r="QON160" s="4"/>
      <c r="QOO160" s="4"/>
      <c r="QOP160" s="4"/>
      <c r="QOQ160" s="4"/>
      <c r="QOR160" s="4"/>
      <c r="QOS160" s="4"/>
      <c r="QOT160" s="4"/>
      <c r="QOU160" s="4"/>
      <c r="QOV160" s="4"/>
      <c r="QOW160" s="4"/>
      <c r="QOX160" s="4"/>
      <c r="QOY160" s="4"/>
      <c r="QOZ160" s="4"/>
      <c r="QPA160" s="4"/>
      <c r="QPB160" s="4"/>
      <c r="QPC160" s="4"/>
      <c r="QPD160" s="4"/>
      <c r="QPE160" s="4"/>
      <c r="QPF160" s="4"/>
      <c r="QPG160" s="4"/>
      <c r="QPH160" s="4"/>
      <c r="QPI160" s="4"/>
      <c r="QPJ160" s="4"/>
      <c r="QPK160" s="4"/>
      <c r="QPL160" s="4"/>
      <c r="QPM160" s="4"/>
      <c r="QPN160" s="4"/>
      <c r="QPO160" s="4"/>
      <c r="QPP160" s="4"/>
      <c r="QPQ160" s="4"/>
      <c r="QPR160" s="4"/>
      <c r="QPS160" s="4"/>
      <c r="QPT160" s="4"/>
      <c r="QPU160" s="4"/>
      <c r="QPV160" s="4"/>
      <c r="QPW160" s="4"/>
      <c r="QPX160" s="4"/>
      <c r="QPY160" s="4"/>
      <c r="QPZ160" s="4"/>
      <c r="QQA160" s="4"/>
      <c r="QQB160" s="4"/>
      <c r="QQC160" s="4"/>
      <c r="QQD160" s="4"/>
      <c r="QQE160" s="4"/>
      <c r="QQF160" s="4"/>
      <c r="QQG160" s="4"/>
      <c r="QQH160" s="4"/>
      <c r="QQI160" s="4"/>
      <c r="QQJ160" s="4"/>
      <c r="QQK160" s="4"/>
      <c r="QQL160" s="4"/>
      <c r="QQM160" s="4"/>
      <c r="QQN160" s="4"/>
      <c r="QQO160" s="4"/>
      <c r="QQP160" s="4"/>
      <c r="QQQ160" s="4"/>
      <c r="QQR160" s="4"/>
      <c r="QQS160" s="4"/>
      <c r="QQT160" s="4"/>
      <c r="QQU160" s="4"/>
      <c r="QQV160" s="4"/>
      <c r="QQW160" s="4"/>
      <c r="QQX160" s="4"/>
      <c r="QQY160" s="4"/>
      <c r="QQZ160" s="4"/>
      <c r="QRA160" s="4"/>
      <c r="QRB160" s="4"/>
      <c r="QRC160" s="4"/>
      <c r="QRD160" s="4"/>
      <c r="QRE160" s="4"/>
      <c r="QRF160" s="4"/>
      <c r="QRG160" s="4"/>
      <c r="QRH160" s="4"/>
      <c r="QRI160" s="4"/>
      <c r="QRJ160" s="4"/>
      <c r="QRK160" s="4"/>
      <c r="QRL160" s="4"/>
      <c r="QRM160" s="4"/>
      <c r="QRN160" s="4"/>
      <c r="QRO160" s="4"/>
      <c r="QRP160" s="4"/>
      <c r="QRQ160" s="4"/>
      <c r="QRR160" s="4"/>
      <c r="QRS160" s="4"/>
      <c r="QRT160" s="4"/>
      <c r="QRU160" s="4"/>
      <c r="QRV160" s="4"/>
      <c r="QRW160" s="4"/>
      <c r="QRX160" s="4"/>
      <c r="QRY160" s="4"/>
      <c r="QRZ160" s="4"/>
      <c r="QSA160" s="4"/>
      <c r="QSB160" s="4"/>
      <c r="QSC160" s="4"/>
      <c r="QSD160" s="4"/>
      <c r="QSE160" s="4"/>
      <c r="QSF160" s="4"/>
      <c r="QSG160" s="4"/>
      <c r="QSH160" s="4"/>
      <c r="QSI160" s="4"/>
      <c r="QSJ160" s="4"/>
      <c r="QSK160" s="4"/>
      <c r="QSL160" s="4"/>
      <c r="QSM160" s="4"/>
      <c r="QSN160" s="4"/>
      <c r="QSO160" s="4"/>
      <c r="QSP160" s="4"/>
      <c r="QSQ160" s="4"/>
      <c r="QSR160" s="4"/>
      <c r="QSS160" s="4"/>
      <c r="QST160" s="4"/>
      <c r="QSU160" s="4"/>
      <c r="QSV160" s="4"/>
      <c r="QSW160" s="4"/>
      <c r="QSX160" s="4"/>
      <c r="QSY160" s="4"/>
      <c r="QSZ160" s="4"/>
      <c r="QTA160" s="4"/>
      <c r="QTB160" s="4"/>
      <c r="QTC160" s="4"/>
      <c r="QTD160" s="4"/>
      <c r="QTE160" s="4"/>
      <c r="QTF160" s="4"/>
      <c r="QTG160" s="4"/>
      <c r="QTH160" s="4"/>
      <c r="QTI160" s="4"/>
      <c r="QTJ160" s="4"/>
      <c r="QTK160" s="4"/>
      <c r="QTL160" s="4"/>
      <c r="QTM160" s="4"/>
      <c r="QTN160" s="4"/>
      <c r="QTO160" s="4"/>
      <c r="QTP160" s="4"/>
      <c r="QTQ160" s="4"/>
      <c r="QTR160" s="4"/>
      <c r="QTS160" s="4"/>
      <c r="QTT160" s="4"/>
      <c r="QTU160" s="4"/>
      <c r="QTV160" s="4"/>
      <c r="QTW160" s="4"/>
      <c r="QTX160" s="4"/>
      <c r="QTY160" s="4"/>
      <c r="QTZ160" s="4"/>
      <c r="QUA160" s="4"/>
      <c r="QUB160" s="4"/>
      <c r="QUC160" s="4"/>
      <c r="QUD160" s="4"/>
      <c r="QUE160" s="4"/>
      <c r="QUF160" s="4"/>
      <c r="QUG160" s="4"/>
      <c r="QUH160" s="4"/>
      <c r="QUI160" s="4"/>
      <c r="QUJ160" s="4"/>
      <c r="QUK160" s="4"/>
      <c r="QUL160" s="4"/>
      <c r="QUM160" s="4"/>
      <c r="QUN160" s="4"/>
      <c r="QUO160" s="4"/>
      <c r="QUP160" s="4"/>
      <c r="QUQ160" s="4"/>
      <c r="QUR160" s="4"/>
      <c r="QUS160" s="4"/>
      <c r="QUT160" s="4"/>
      <c r="QUU160" s="4"/>
      <c r="QUV160" s="4"/>
      <c r="QUW160" s="4"/>
      <c r="QUX160" s="4"/>
      <c r="QUY160" s="4"/>
      <c r="QUZ160" s="4"/>
      <c r="QVA160" s="4"/>
      <c r="QVB160" s="4"/>
      <c r="QVC160" s="4"/>
      <c r="QVD160" s="4"/>
      <c r="QVE160" s="4"/>
      <c r="QVF160" s="4"/>
      <c r="QVG160" s="4"/>
      <c r="QVH160" s="4"/>
      <c r="QVI160" s="4"/>
      <c r="QVJ160" s="4"/>
      <c r="QVK160" s="4"/>
      <c r="QVL160" s="4"/>
      <c r="QVM160" s="4"/>
      <c r="QVN160" s="4"/>
      <c r="QVO160" s="4"/>
      <c r="QVP160" s="4"/>
      <c r="QVQ160" s="4"/>
      <c r="QVR160" s="4"/>
      <c r="QVS160" s="4"/>
      <c r="QVT160" s="4"/>
      <c r="QVU160" s="4"/>
      <c r="QVV160" s="4"/>
      <c r="QVW160" s="4"/>
      <c r="QVX160" s="4"/>
      <c r="QVY160" s="4"/>
      <c r="QVZ160" s="4"/>
      <c r="QWA160" s="4"/>
      <c r="QWB160" s="4"/>
      <c r="QWC160" s="4"/>
      <c r="QWD160" s="4"/>
      <c r="QWE160" s="4"/>
      <c r="QWF160" s="4"/>
      <c r="QWG160" s="4"/>
      <c r="QWH160" s="4"/>
      <c r="QWI160" s="4"/>
      <c r="QWJ160" s="4"/>
      <c r="QWK160" s="4"/>
      <c r="QWL160" s="4"/>
      <c r="QWM160" s="4"/>
      <c r="QWN160" s="4"/>
      <c r="QWO160" s="4"/>
      <c r="QWP160" s="4"/>
      <c r="QWQ160" s="4"/>
      <c r="QWR160" s="4"/>
      <c r="QWS160" s="4"/>
      <c r="QWT160" s="4"/>
      <c r="QWU160" s="4"/>
      <c r="QWV160" s="4"/>
      <c r="QWW160" s="4"/>
      <c r="QWX160" s="4"/>
      <c r="QWY160" s="4"/>
      <c r="QWZ160" s="4"/>
      <c r="QXA160" s="4"/>
      <c r="QXB160" s="4"/>
      <c r="QXC160" s="4"/>
      <c r="QXD160" s="4"/>
      <c r="QXE160" s="4"/>
      <c r="QXF160" s="4"/>
      <c r="QXG160" s="4"/>
      <c r="QXH160" s="4"/>
      <c r="QXI160" s="4"/>
      <c r="QXJ160" s="4"/>
      <c r="QXK160" s="4"/>
      <c r="QXL160" s="4"/>
      <c r="QXM160" s="4"/>
      <c r="QXN160" s="4"/>
      <c r="QXO160" s="4"/>
      <c r="QXP160" s="4"/>
      <c r="QXQ160" s="4"/>
      <c r="QXR160" s="4"/>
      <c r="QXS160" s="4"/>
      <c r="QXT160" s="4"/>
      <c r="QXU160" s="4"/>
      <c r="QXV160" s="4"/>
      <c r="QXW160" s="4"/>
      <c r="QXX160" s="4"/>
      <c r="QXY160" s="4"/>
      <c r="QXZ160" s="4"/>
      <c r="QYA160" s="4"/>
      <c r="QYB160" s="4"/>
      <c r="QYC160" s="4"/>
      <c r="QYD160" s="4"/>
      <c r="QYE160" s="4"/>
      <c r="QYF160" s="4"/>
      <c r="QYG160" s="4"/>
      <c r="QYH160" s="4"/>
      <c r="QYI160" s="4"/>
      <c r="QYJ160" s="4"/>
      <c r="QYK160" s="4"/>
      <c r="QYL160" s="4"/>
      <c r="QYM160" s="4"/>
      <c r="QYN160" s="4"/>
      <c r="QYO160" s="4"/>
      <c r="QYP160" s="4"/>
      <c r="QYQ160" s="4"/>
      <c r="QYR160" s="4"/>
      <c r="QYS160" s="4"/>
      <c r="QYT160" s="4"/>
      <c r="QYU160" s="4"/>
      <c r="QYV160" s="4"/>
      <c r="QYW160" s="4"/>
      <c r="QYX160" s="4"/>
      <c r="QYY160" s="4"/>
      <c r="QYZ160" s="4"/>
      <c r="QZA160" s="4"/>
      <c r="QZB160" s="4"/>
      <c r="QZC160" s="4"/>
      <c r="QZD160" s="4"/>
      <c r="QZE160" s="4"/>
      <c r="QZF160" s="4"/>
      <c r="QZG160" s="4"/>
      <c r="QZH160" s="4"/>
      <c r="QZI160" s="4"/>
      <c r="QZJ160" s="4"/>
      <c r="QZK160" s="4"/>
      <c r="QZL160" s="4"/>
      <c r="QZM160" s="4"/>
      <c r="QZN160" s="4"/>
      <c r="QZO160" s="4"/>
      <c r="QZP160" s="4"/>
      <c r="QZQ160" s="4"/>
      <c r="QZR160" s="4"/>
      <c r="QZS160" s="4"/>
      <c r="QZT160" s="4"/>
      <c r="QZU160" s="4"/>
      <c r="QZV160" s="4"/>
      <c r="QZW160" s="4"/>
      <c r="QZX160" s="4"/>
      <c r="QZY160" s="4"/>
      <c r="QZZ160" s="4"/>
      <c r="RAA160" s="4"/>
      <c r="RAB160" s="4"/>
      <c r="RAC160" s="4"/>
      <c r="RAD160" s="4"/>
      <c r="RAE160" s="4"/>
      <c r="RAF160" s="4"/>
      <c r="RAG160" s="4"/>
      <c r="RAH160" s="4"/>
      <c r="RAI160" s="4"/>
      <c r="RAJ160" s="4"/>
      <c r="RAK160" s="4"/>
      <c r="RAL160" s="4"/>
      <c r="RAM160" s="4"/>
      <c r="RAN160" s="4"/>
      <c r="RAO160" s="4"/>
      <c r="RAP160" s="4"/>
      <c r="RAQ160" s="4"/>
      <c r="RAR160" s="4"/>
      <c r="RAS160" s="4"/>
      <c r="RAT160" s="4"/>
      <c r="RAU160" s="4"/>
      <c r="RAV160" s="4"/>
      <c r="RAW160" s="4"/>
      <c r="RAX160" s="4"/>
      <c r="RAY160" s="4"/>
      <c r="RAZ160" s="4"/>
      <c r="RBA160" s="4"/>
      <c r="RBB160" s="4"/>
      <c r="RBC160" s="4"/>
      <c r="RBD160" s="4"/>
      <c r="RBE160" s="4"/>
      <c r="RBF160" s="4"/>
      <c r="RBG160" s="4"/>
      <c r="RBH160" s="4"/>
      <c r="RBI160" s="4"/>
      <c r="RBJ160" s="4"/>
      <c r="RBK160" s="4"/>
      <c r="RBL160" s="4"/>
      <c r="RBM160" s="4"/>
      <c r="RBN160" s="4"/>
      <c r="RBO160" s="4"/>
      <c r="RBP160" s="4"/>
      <c r="RBQ160" s="4"/>
      <c r="RBR160" s="4"/>
      <c r="RBS160" s="4"/>
      <c r="RBT160" s="4"/>
      <c r="RBU160" s="4"/>
      <c r="RBV160" s="4"/>
      <c r="RBW160" s="4"/>
      <c r="RBX160" s="4"/>
      <c r="RBY160" s="4"/>
      <c r="RBZ160" s="4"/>
      <c r="RCA160" s="4"/>
      <c r="RCB160" s="4"/>
      <c r="RCC160" s="4"/>
      <c r="RCD160" s="4"/>
      <c r="RCE160" s="4"/>
      <c r="RCF160" s="4"/>
      <c r="RCG160" s="4"/>
      <c r="RCH160" s="4"/>
      <c r="RCI160" s="4"/>
      <c r="RCJ160" s="4"/>
      <c r="RCK160" s="4"/>
      <c r="RCL160" s="4"/>
      <c r="RCM160" s="4"/>
      <c r="RCN160" s="4"/>
      <c r="RCO160" s="4"/>
      <c r="RCP160" s="4"/>
      <c r="RCQ160" s="4"/>
      <c r="RCR160" s="4"/>
      <c r="RCS160" s="4"/>
      <c r="RCT160" s="4"/>
      <c r="RCU160" s="4"/>
      <c r="RCV160" s="4"/>
      <c r="RCW160" s="4"/>
      <c r="RCX160" s="4"/>
      <c r="RCY160" s="4"/>
      <c r="RCZ160" s="4"/>
      <c r="RDA160" s="4"/>
      <c r="RDB160" s="4"/>
      <c r="RDC160" s="4"/>
      <c r="RDD160" s="4"/>
      <c r="RDE160" s="4"/>
      <c r="RDF160" s="4"/>
      <c r="RDG160" s="4"/>
      <c r="RDH160" s="4"/>
      <c r="RDI160" s="4"/>
      <c r="RDJ160" s="4"/>
      <c r="RDK160" s="4"/>
      <c r="RDL160" s="4"/>
      <c r="RDM160" s="4"/>
      <c r="RDN160" s="4"/>
      <c r="RDO160" s="4"/>
      <c r="RDP160" s="4"/>
      <c r="RDQ160" s="4"/>
      <c r="RDR160" s="4"/>
      <c r="RDS160" s="4"/>
      <c r="RDT160" s="4"/>
      <c r="RDU160" s="4"/>
      <c r="RDV160" s="4"/>
      <c r="RDW160" s="4"/>
      <c r="RDX160" s="4"/>
      <c r="RDY160" s="4"/>
      <c r="RDZ160" s="4"/>
      <c r="REA160" s="4"/>
      <c r="REB160" s="4"/>
      <c r="REC160" s="4"/>
      <c r="RED160" s="4"/>
      <c r="REE160" s="4"/>
      <c r="REF160" s="4"/>
      <c r="REG160" s="4"/>
      <c r="REH160" s="4"/>
      <c r="REI160" s="4"/>
      <c r="REJ160" s="4"/>
      <c r="REK160" s="4"/>
      <c r="REL160" s="4"/>
      <c r="REM160" s="4"/>
      <c r="REN160" s="4"/>
      <c r="REO160" s="4"/>
      <c r="REP160" s="4"/>
      <c r="REQ160" s="4"/>
      <c r="RER160" s="4"/>
      <c r="RES160" s="4"/>
      <c r="RET160" s="4"/>
      <c r="REU160" s="4"/>
      <c r="REV160" s="4"/>
      <c r="REW160" s="4"/>
      <c r="REX160" s="4"/>
      <c r="REY160" s="4"/>
      <c r="REZ160" s="4"/>
      <c r="RFA160" s="4"/>
      <c r="RFB160" s="4"/>
      <c r="RFC160" s="4"/>
      <c r="RFD160" s="4"/>
      <c r="RFE160" s="4"/>
      <c r="RFF160" s="4"/>
      <c r="RFG160" s="4"/>
      <c r="RFH160" s="4"/>
      <c r="RFI160" s="4"/>
      <c r="RFJ160" s="4"/>
      <c r="RFK160" s="4"/>
      <c r="RFL160" s="4"/>
      <c r="RFM160" s="4"/>
      <c r="RFN160" s="4"/>
      <c r="RFO160" s="4"/>
      <c r="RFP160" s="4"/>
      <c r="RFQ160" s="4"/>
      <c r="RFR160" s="4"/>
      <c r="RFS160" s="4"/>
      <c r="RFT160" s="4"/>
      <c r="RFU160" s="4"/>
      <c r="RFV160" s="4"/>
      <c r="RFW160" s="4"/>
      <c r="RFX160" s="4"/>
      <c r="RFY160" s="4"/>
      <c r="RFZ160" s="4"/>
      <c r="RGA160" s="4"/>
      <c r="RGB160" s="4"/>
      <c r="RGC160" s="4"/>
      <c r="RGD160" s="4"/>
      <c r="RGE160" s="4"/>
      <c r="RGF160" s="4"/>
      <c r="RGG160" s="4"/>
      <c r="RGH160" s="4"/>
      <c r="RGI160" s="4"/>
      <c r="RGJ160" s="4"/>
      <c r="RGK160" s="4"/>
      <c r="RGL160" s="4"/>
      <c r="RGM160" s="4"/>
      <c r="RGN160" s="4"/>
      <c r="RGO160" s="4"/>
      <c r="RGP160" s="4"/>
      <c r="RGQ160" s="4"/>
      <c r="RGR160" s="4"/>
      <c r="RGS160" s="4"/>
      <c r="RGT160" s="4"/>
      <c r="RGU160" s="4"/>
      <c r="RGV160" s="4"/>
      <c r="RGW160" s="4"/>
      <c r="RGX160" s="4"/>
      <c r="RGY160" s="4"/>
      <c r="RGZ160" s="4"/>
      <c r="RHA160" s="4"/>
      <c r="RHB160" s="4"/>
      <c r="RHC160" s="4"/>
      <c r="RHD160" s="4"/>
      <c r="RHE160" s="4"/>
      <c r="RHF160" s="4"/>
      <c r="RHG160" s="4"/>
      <c r="RHH160" s="4"/>
      <c r="RHI160" s="4"/>
      <c r="RHJ160" s="4"/>
      <c r="RHK160" s="4"/>
      <c r="RHL160" s="4"/>
      <c r="RHM160" s="4"/>
      <c r="RHN160" s="4"/>
      <c r="RHO160" s="4"/>
      <c r="RHP160" s="4"/>
      <c r="RHQ160" s="4"/>
      <c r="RHR160" s="4"/>
      <c r="RHS160" s="4"/>
      <c r="RHT160" s="4"/>
      <c r="RHU160" s="4"/>
      <c r="RHV160" s="4"/>
      <c r="RHW160" s="4"/>
      <c r="RHX160" s="4"/>
      <c r="RHY160" s="4"/>
      <c r="RHZ160" s="4"/>
      <c r="RIA160" s="4"/>
      <c r="RIB160" s="4"/>
      <c r="RIC160" s="4"/>
      <c r="RID160" s="4"/>
      <c r="RIE160" s="4"/>
      <c r="RIF160" s="4"/>
      <c r="RIG160" s="4"/>
      <c r="RIH160" s="4"/>
      <c r="RII160" s="4"/>
      <c r="RIJ160" s="4"/>
      <c r="RIK160" s="4"/>
      <c r="RIL160" s="4"/>
      <c r="RIM160" s="4"/>
      <c r="RIN160" s="4"/>
      <c r="RIO160" s="4"/>
      <c r="RIP160" s="4"/>
      <c r="RIQ160" s="4"/>
      <c r="RIR160" s="4"/>
      <c r="RIS160" s="4"/>
      <c r="RIT160" s="4"/>
      <c r="RIU160" s="4"/>
      <c r="RIV160" s="4"/>
      <c r="RIW160" s="4"/>
      <c r="RIX160" s="4"/>
      <c r="RIY160" s="4"/>
      <c r="RIZ160" s="4"/>
      <c r="RJA160" s="4"/>
      <c r="RJB160" s="4"/>
      <c r="RJC160" s="4"/>
      <c r="RJD160" s="4"/>
      <c r="RJE160" s="4"/>
      <c r="RJF160" s="4"/>
      <c r="RJG160" s="4"/>
      <c r="RJH160" s="4"/>
      <c r="RJI160" s="4"/>
      <c r="RJJ160" s="4"/>
      <c r="RJK160" s="4"/>
      <c r="RJL160" s="4"/>
      <c r="RJM160" s="4"/>
      <c r="RJN160" s="4"/>
      <c r="RJO160" s="4"/>
      <c r="RJP160" s="4"/>
      <c r="RJQ160" s="4"/>
      <c r="RJR160" s="4"/>
      <c r="RJS160" s="4"/>
      <c r="RJT160" s="4"/>
      <c r="RJU160" s="4"/>
      <c r="RJV160" s="4"/>
      <c r="RJW160" s="4"/>
      <c r="RJX160" s="4"/>
      <c r="RJY160" s="4"/>
      <c r="RJZ160" s="4"/>
      <c r="RKA160" s="4"/>
      <c r="RKB160" s="4"/>
      <c r="RKC160" s="4"/>
      <c r="RKD160" s="4"/>
      <c r="RKE160" s="4"/>
      <c r="RKF160" s="4"/>
      <c r="RKG160" s="4"/>
      <c r="RKH160" s="4"/>
      <c r="RKI160" s="4"/>
      <c r="RKJ160" s="4"/>
      <c r="RKK160" s="4"/>
      <c r="RKL160" s="4"/>
      <c r="RKM160" s="4"/>
      <c r="RKN160" s="4"/>
      <c r="RKO160" s="4"/>
      <c r="RKP160" s="4"/>
      <c r="RKQ160" s="4"/>
      <c r="RKR160" s="4"/>
      <c r="RKS160" s="4"/>
      <c r="RKT160" s="4"/>
      <c r="RKU160" s="4"/>
      <c r="RKV160" s="4"/>
      <c r="RKW160" s="4"/>
      <c r="RKX160" s="4"/>
      <c r="RKY160" s="4"/>
      <c r="RKZ160" s="4"/>
      <c r="RLA160" s="4"/>
      <c r="RLB160" s="4"/>
      <c r="RLC160" s="4"/>
      <c r="RLD160" s="4"/>
      <c r="RLE160" s="4"/>
      <c r="RLF160" s="4"/>
      <c r="RLG160" s="4"/>
      <c r="RLH160" s="4"/>
      <c r="RLI160" s="4"/>
      <c r="RLJ160" s="4"/>
      <c r="RLK160" s="4"/>
      <c r="RLL160" s="4"/>
      <c r="RLM160" s="4"/>
      <c r="RLN160" s="4"/>
      <c r="RLO160" s="4"/>
      <c r="RLP160" s="4"/>
      <c r="RLQ160" s="4"/>
      <c r="RLR160" s="4"/>
      <c r="RLS160" s="4"/>
      <c r="RLT160" s="4"/>
      <c r="RLU160" s="4"/>
      <c r="RLV160" s="4"/>
      <c r="RLW160" s="4"/>
      <c r="RLX160" s="4"/>
      <c r="RLY160" s="4"/>
      <c r="RLZ160" s="4"/>
      <c r="RMA160" s="4"/>
      <c r="RMB160" s="4"/>
      <c r="RMC160" s="4"/>
      <c r="RMD160" s="4"/>
      <c r="RME160" s="4"/>
      <c r="RMF160" s="4"/>
      <c r="RMG160" s="4"/>
      <c r="RMH160" s="4"/>
      <c r="RMI160" s="4"/>
      <c r="RMJ160" s="4"/>
      <c r="RMK160" s="4"/>
      <c r="RML160" s="4"/>
      <c r="RMM160" s="4"/>
      <c r="RMN160" s="4"/>
      <c r="RMO160" s="4"/>
      <c r="RMP160" s="4"/>
      <c r="RMQ160" s="4"/>
      <c r="RMR160" s="4"/>
      <c r="RMS160" s="4"/>
      <c r="RMT160" s="4"/>
      <c r="RMU160" s="4"/>
      <c r="RMV160" s="4"/>
      <c r="RMW160" s="4"/>
      <c r="RMX160" s="4"/>
      <c r="RMY160" s="4"/>
      <c r="RMZ160" s="4"/>
      <c r="RNA160" s="4"/>
      <c r="RNB160" s="4"/>
      <c r="RNC160" s="4"/>
      <c r="RND160" s="4"/>
      <c r="RNE160" s="4"/>
      <c r="RNF160" s="4"/>
      <c r="RNG160" s="4"/>
      <c r="RNH160" s="4"/>
      <c r="RNI160" s="4"/>
      <c r="RNJ160" s="4"/>
      <c r="RNK160" s="4"/>
      <c r="RNL160" s="4"/>
      <c r="RNM160" s="4"/>
      <c r="RNN160" s="4"/>
      <c r="RNO160" s="4"/>
      <c r="RNP160" s="4"/>
      <c r="RNQ160" s="4"/>
      <c r="RNR160" s="4"/>
      <c r="RNS160" s="4"/>
      <c r="RNT160" s="4"/>
      <c r="RNU160" s="4"/>
      <c r="RNV160" s="4"/>
      <c r="RNW160" s="4"/>
      <c r="RNX160" s="4"/>
      <c r="RNY160" s="4"/>
      <c r="RNZ160" s="4"/>
      <c r="ROA160" s="4"/>
      <c r="ROB160" s="4"/>
      <c r="ROC160" s="4"/>
      <c r="ROD160" s="4"/>
      <c r="ROE160" s="4"/>
      <c r="ROF160" s="4"/>
      <c r="ROG160" s="4"/>
      <c r="ROH160" s="4"/>
      <c r="ROI160" s="4"/>
      <c r="ROJ160" s="4"/>
      <c r="ROK160" s="4"/>
      <c r="ROL160" s="4"/>
      <c r="ROM160" s="4"/>
      <c r="RON160" s="4"/>
      <c r="ROO160" s="4"/>
      <c r="ROP160" s="4"/>
      <c r="ROQ160" s="4"/>
      <c r="ROR160" s="4"/>
      <c r="ROS160" s="4"/>
      <c r="ROT160" s="4"/>
      <c r="ROU160" s="4"/>
      <c r="ROV160" s="4"/>
      <c r="ROW160" s="4"/>
      <c r="ROX160" s="4"/>
      <c r="ROY160" s="4"/>
      <c r="ROZ160" s="4"/>
      <c r="RPA160" s="4"/>
      <c r="RPB160" s="4"/>
      <c r="RPC160" s="4"/>
      <c r="RPD160" s="4"/>
      <c r="RPE160" s="4"/>
      <c r="RPF160" s="4"/>
      <c r="RPG160" s="4"/>
      <c r="RPH160" s="4"/>
      <c r="RPI160" s="4"/>
      <c r="RPJ160" s="4"/>
      <c r="RPK160" s="4"/>
      <c r="RPL160" s="4"/>
      <c r="RPM160" s="4"/>
      <c r="RPN160" s="4"/>
      <c r="RPO160" s="4"/>
      <c r="RPP160" s="4"/>
      <c r="RPQ160" s="4"/>
      <c r="RPR160" s="4"/>
      <c r="RPS160" s="4"/>
      <c r="RPT160" s="4"/>
      <c r="RPU160" s="4"/>
      <c r="RPV160" s="4"/>
      <c r="RPW160" s="4"/>
      <c r="RPX160" s="4"/>
      <c r="RPY160" s="4"/>
      <c r="RPZ160" s="4"/>
      <c r="RQA160" s="4"/>
      <c r="RQB160" s="4"/>
      <c r="RQC160" s="4"/>
      <c r="RQD160" s="4"/>
      <c r="RQE160" s="4"/>
      <c r="RQF160" s="4"/>
      <c r="RQG160" s="4"/>
      <c r="RQH160" s="4"/>
      <c r="RQI160" s="4"/>
      <c r="RQJ160" s="4"/>
      <c r="RQK160" s="4"/>
      <c r="RQL160" s="4"/>
      <c r="RQM160" s="4"/>
      <c r="RQN160" s="4"/>
      <c r="RQO160" s="4"/>
      <c r="RQP160" s="4"/>
      <c r="RQQ160" s="4"/>
      <c r="RQR160" s="4"/>
      <c r="RQS160" s="4"/>
      <c r="RQT160" s="4"/>
      <c r="RQU160" s="4"/>
      <c r="RQV160" s="4"/>
      <c r="RQW160" s="4"/>
      <c r="RQX160" s="4"/>
      <c r="RQY160" s="4"/>
      <c r="RQZ160" s="4"/>
      <c r="RRA160" s="4"/>
      <c r="RRB160" s="4"/>
      <c r="RRC160" s="4"/>
      <c r="RRD160" s="4"/>
      <c r="RRE160" s="4"/>
      <c r="RRF160" s="4"/>
      <c r="RRG160" s="4"/>
      <c r="RRH160" s="4"/>
      <c r="RRI160" s="4"/>
      <c r="RRJ160" s="4"/>
      <c r="RRK160" s="4"/>
      <c r="RRL160" s="4"/>
      <c r="RRM160" s="4"/>
      <c r="RRN160" s="4"/>
      <c r="RRO160" s="4"/>
      <c r="RRP160" s="4"/>
      <c r="RRQ160" s="4"/>
      <c r="RRR160" s="4"/>
      <c r="RRS160" s="4"/>
      <c r="RRT160" s="4"/>
      <c r="RRU160" s="4"/>
      <c r="RRV160" s="4"/>
      <c r="RRW160" s="4"/>
      <c r="RRX160" s="4"/>
      <c r="RRY160" s="4"/>
      <c r="RRZ160" s="4"/>
      <c r="RSA160" s="4"/>
      <c r="RSB160" s="4"/>
      <c r="RSC160" s="4"/>
      <c r="RSD160" s="4"/>
      <c r="RSE160" s="4"/>
      <c r="RSF160" s="4"/>
      <c r="RSG160" s="4"/>
      <c r="RSH160" s="4"/>
      <c r="RSI160" s="4"/>
      <c r="RSJ160" s="4"/>
      <c r="RSK160" s="4"/>
      <c r="RSL160" s="4"/>
      <c r="RSM160" s="4"/>
      <c r="RSN160" s="4"/>
      <c r="RSO160" s="4"/>
      <c r="RSP160" s="4"/>
      <c r="RSQ160" s="4"/>
      <c r="RSR160" s="4"/>
      <c r="RSS160" s="4"/>
      <c r="RST160" s="4"/>
      <c r="RSU160" s="4"/>
      <c r="RSV160" s="4"/>
      <c r="RSW160" s="4"/>
      <c r="RSX160" s="4"/>
      <c r="RSY160" s="4"/>
      <c r="RSZ160" s="4"/>
      <c r="RTA160" s="4"/>
      <c r="RTB160" s="4"/>
      <c r="RTC160" s="4"/>
      <c r="RTD160" s="4"/>
      <c r="RTE160" s="4"/>
      <c r="RTF160" s="4"/>
      <c r="RTG160" s="4"/>
      <c r="RTH160" s="4"/>
      <c r="RTI160" s="4"/>
      <c r="RTJ160" s="4"/>
      <c r="RTK160" s="4"/>
      <c r="RTL160" s="4"/>
      <c r="RTM160" s="4"/>
      <c r="RTN160" s="4"/>
      <c r="RTO160" s="4"/>
      <c r="RTP160" s="4"/>
      <c r="RTQ160" s="4"/>
      <c r="RTR160" s="4"/>
      <c r="RTS160" s="4"/>
      <c r="RTT160" s="4"/>
      <c r="RTU160" s="4"/>
      <c r="RTV160" s="4"/>
      <c r="RTW160" s="4"/>
      <c r="RTX160" s="4"/>
      <c r="RTY160" s="4"/>
      <c r="RTZ160" s="4"/>
      <c r="RUA160" s="4"/>
      <c r="RUB160" s="4"/>
      <c r="RUC160" s="4"/>
      <c r="RUD160" s="4"/>
      <c r="RUE160" s="4"/>
      <c r="RUF160" s="4"/>
      <c r="RUG160" s="4"/>
      <c r="RUH160" s="4"/>
      <c r="RUI160" s="4"/>
      <c r="RUJ160" s="4"/>
      <c r="RUK160" s="4"/>
      <c r="RUL160" s="4"/>
      <c r="RUM160" s="4"/>
      <c r="RUN160" s="4"/>
      <c r="RUO160" s="4"/>
      <c r="RUP160" s="4"/>
      <c r="RUQ160" s="4"/>
      <c r="RUR160" s="4"/>
      <c r="RUS160" s="4"/>
      <c r="RUT160" s="4"/>
      <c r="RUU160" s="4"/>
      <c r="RUV160" s="4"/>
      <c r="RUW160" s="4"/>
      <c r="RUX160" s="4"/>
      <c r="RUY160" s="4"/>
      <c r="RUZ160" s="4"/>
      <c r="RVA160" s="4"/>
      <c r="RVB160" s="4"/>
      <c r="RVC160" s="4"/>
      <c r="RVD160" s="4"/>
      <c r="RVE160" s="4"/>
      <c r="RVF160" s="4"/>
      <c r="RVG160" s="4"/>
      <c r="RVH160" s="4"/>
      <c r="RVI160" s="4"/>
      <c r="RVJ160" s="4"/>
      <c r="RVK160" s="4"/>
      <c r="RVL160" s="4"/>
      <c r="RVM160" s="4"/>
      <c r="RVN160" s="4"/>
      <c r="RVO160" s="4"/>
      <c r="RVP160" s="4"/>
      <c r="RVQ160" s="4"/>
      <c r="RVR160" s="4"/>
      <c r="RVS160" s="4"/>
      <c r="RVT160" s="4"/>
      <c r="RVU160" s="4"/>
      <c r="RVV160" s="4"/>
      <c r="RVW160" s="4"/>
      <c r="RVX160" s="4"/>
      <c r="RVY160" s="4"/>
      <c r="RVZ160" s="4"/>
      <c r="RWA160" s="4"/>
      <c r="RWB160" s="4"/>
      <c r="RWC160" s="4"/>
      <c r="RWD160" s="4"/>
      <c r="RWE160" s="4"/>
      <c r="RWF160" s="4"/>
      <c r="RWG160" s="4"/>
      <c r="RWH160" s="4"/>
      <c r="RWI160" s="4"/>
      <c r="RWJ160" s="4"/>
      <c r="RWK160" s="4"/>
      <c r="RWL160" s="4"/>
      <c r="RWM160" s="4"/>
      <c r="RWN160" s="4"/>
      <c r="RWO160" s="4"/>
      <c r="RWP160" s="4"/>
      <c r="RWQ160" s="4"/>
      <c r="RWR160" s="4"/>
      <c r="RWS160" s="4"/>
      <c r="RWT160" s="4"/>
      <c r="RWU160" s="4"/>
      <c r="RWV160" s="4"/>
      <c r="RWW160" s="4"/>
      <c r="RWX160" s="4"/>
      <c r="RWY160" s="4"/>
      <c r="RWZ160" s="4"/>
      <c r="RXA160" s="4"/>
      <c r="RXB160" s="4"/>
      <c r="RXC160" s="4"/>
      <c r="RXD160" s="4"/>
      <c r="RXE160" s="4"/>
      <c r="RXF160" s="4"/>
      <c r="RXG160" s="4"/>
      <c r="RXH160" s="4"/>
      <c r="RXI160" s="4"/>
      <c r="RXJ160" s="4"/>
      <c r="RXK160" s="4"/>
      <c r="RXL160" s="4"/>
      <c r="RXM160" s="4"/>
      <c r="RXN160" s="4"/>
      <c r="RXO160" s="4"/>
      <c r="RXP160" s="4"/>
      <c r="RXQ160" s="4"/>
      <c r="RXR160" s="4"/>
      <c r="RXS160" s="4"/>
      <c r="RXT160" s="4"/>
      <c r="RXU160" s="4"/>
      <c r="RXV160" s="4"/>
      <c r="RXW160" s="4"/>
      <c r="RXX160" s="4"/>
      <c r="RXY160" s="4"/>
      <c r="RXZ160" s="4"/>
      <c r="RYA160" s="4"/>
      <c r="RYB160" s="4"/>
      <c r="RYC160" s="4"/>
      <c r="RYD160" s="4"/>
      <c r="RYE160" s="4"/>
      <c r="RYF160" s="4"/>
      <c r="RYG160" s="4"/>
      <c r="RYH160" s="4"/>
      <c r="RYI160" s="4"/>
      <c r="RYJ160" s="4"/>
      <c r="RYK160" s="4"/>
      <c r="RYL160" s="4"/>
      <c r="RYM160" s="4"/>
      <c r="RYN160" s="4"/>
      <c r="RYO160" s="4"/>
      <c r="RYP160" s="4"/>
      <c r="RYQ160" s="4"/>
      <c r="RYR160" s="4"/>
      <c r="RYS160" s="4"/>
      <c r="RYT160" s="4"/>
      <c r="RYU160" s="4"/>
      <c r="RYV160" s="4"/>
      <c r="RYW160" s="4"/>
      <c r="RYX160" s="4"/>
      <c r="RYY160" s="4"/>
      <c r="RYZ160" s="4"/>
      <c r="RZA160" s="4"/>
      <c r="RZB160" s="4"/>
      <c r="RZC160" s="4"/>
      <c r="RZD160" s="4"/>
      <c r="RZE160" s="4"/>
      <c r="RZF160" s="4"/>
      <c r="RZG160" s="4"/>
      <c r="RZH160" s="4"/>
      <c r="RZI160" s="4"/>
      <c r="RZJ160" s="4"/>
      <c r="RZK160" s="4"/>
      <c r="RZL160" s="4"/>
      <c r="RZM160" s="4"/>
      <c r="RZN160" s="4"/>
      <c r="RZO160" s="4"/>
      <c r="RZP160" s="4"/>
      <c r="RZQ160" s="4"/>
      <c r="RZR160" s="4"/>
      <c r="RZS160" s="4"/>
      <c r="RZT160" s="4"/>
      <c r="RZU160" s="4"/>
      <c r="RZV160" s="4"/>
      <c r="RZW160" s="4"/>
      <c r="RZX160" s="4"/>
      <c r="RZY160" s="4"/>
      <c r="RZZ160" s="4"/>
      <c r="SAA160" s="4"/>
      <c r="SAB160" s="4"/>
      <c r="SAC160" s="4"/>
      <c r="SAD160" s="4"/>
      <c r="SAE160" s="4"/>
      <c r="SAF160" s="4"/>
      <c r="SAG160" s="4"/>
      <c r="SAH160" s="4"/>
      <c r="SAI160" s="4"/>
      <c r="SAJ160" s="4"/>
      <c r="SAK160" s="4"/>
      <c r="SAL160" s="4"/>
      <c r="SAM160" s="4"/>
      <c r="SAN160" s="4"/>
      <c r="SAO160" s="4"/>
      <c r="SAP160" s="4"/>
      <c r="SAQ160" s="4"/>
      <c r="SAR160" s="4"/>
      <c r="SAS160" s="4"/>
      <c r="SAT160" s="4"/>
      <c r="SAU160" s="4"/>
      <c r="SAV160" s="4"/>
      <c r="SAW160" s="4"/>
      <c r="SAX160" s="4"/>
      <c r="SAY160" s="4"/>
      <c r="SAZ160" s="4"/>
      <c r="SBA160" s="4"/>
      <c r="SBB160" s="4"/>
      <c r="SBC160" s="4"/>
      <c r="SBD160" s="4"/>
      <c r="SBE160" s="4"/>
      <c r="SBF160" s="4"/>
      <c r="SBG160" s="4"/>
      <c r="SBH160" s="4"/>
      <c r="SBI160" s="4"/>
      <c r="SBJ160" s="4"/>
      <c r="SBK160" s="4"/>
      <c r="SBL160" s="4"/>
      <c r="SBM160" s="4"/>
      <c r="SBN160" s="4"/>
      <c r="SBO160" s="4"/>
      <c r="SBP160" s="4"/>
      <c r="SBQ160" s="4"/>
      <c r="SBR160" s="4"/>
      <c r="SBS160" s="4"/>
      <c r="SBT160" s="4"/>
      <c r="SBU160" s="4"/>
      <c r="SBV160" s="4"/>
      <c r="SBW160" s="4"/>
      <c r="SBX160" s="4"/>
      <c r="SBY160" s="4"/>
      <c r="SBZ160" s="4"/>
      <c r="SCA160" s="4"/>
      <c r="SCB160" s="4"/>
      <c r="SCC160" s="4"/>
      <c r="SCD160" s="4"/>
      <c r="SCE160" s="4"/>
      <c r="SCF160" s="4"/>
      <c r="SCG160" s="4"/>
      <c r="SCH160" s="4"/>
      <c r="SCI160" s="4"/>
      <c r="SCJ160" s="4"/>
      <c r="SCK160" s="4"/>
      <c r="SCL160" s="4"/>
      <c r="SCM160" s="4"/>
      <c r="SCN160" s="4"/>
      <c r="SCO160" s="4"/>
      <c r="SCP160" s="4"/>
      <c r="SCQ160" s="4"/>
      <c r="SCR160" s="4"/>
      <c r="SCS160" s="4"/>
      <c r="SCT160" s="4"/>
      <c r="SCU160" s="4"/>
      <c r="SCV160" s="4"/>
      <c r="SCW160" s="4"/>
      <c r="SCX160" s="4"/>
      <c r="SCY160" s="4"/>
      <c r="SCZ160" s="4"/>
      <c r="SDA160" s="4"/>
      <c r="SDB160" s="4"/>
      <c r="SDC160" s="4"/>
      <c r="SDD160" s="4"/>
      <c r="SDE160" s="4"/>
      <c r="SDF160" s="4"/>
      <c r="SDG160" s="4"/>
      <c r="SDH160" s="4"/>
      <c r="SDI160" s="4"/>
      <c r="SDJ160" s="4"/>
      <c r="SDK160" s="4"/>
      <c r="SDL160" s="4"/>
      <c r="SDM160" s="4"/>
      <c r="SDN160" s="4"/>
      <c r="SDO160" s="4"/>
      <c r="SDP160" s="4"/>
      <c r="SDQ160" s="4"/>
      <c r="SDR160" s="4"/>
      <c r="SDS160" s="4"/>
      <c r="SDT160" s="4"/>
      <c r="SDU160" s="4"/>
      <c r="SDV160" s="4"/>
      <c r="SDW160" s="4"/>
      <c r="SDX160" s="4"/>
      <c r="SDY160" s="4"/>
      <c r="SDZ160" s="4"/>
      <c r="SEA160" s="4"/>
      <c r="SEB160" s="4"/>
      <c r="SEC160" s="4"/>
      <c r="SED160" s="4"/>
      <c r="SEE160" s="4"/>
      <c r="SEF160" s="4"/>
      <c r="SEG160" s="4"/>
      <c r="SEH160" s="4"/>
      <c r="SEI160" s="4"/>
      <c r="SEJ160" s="4"/>
      <c r="SEK160" s="4"/>
      <c r="SEL160" s="4"/>
      <c r="SEM160" s="4"/>
      <c r="SEN160" s="4"/>
      <c r="SEO160" s="4"/>
      <c r="SEP160" s="4"/>
      <c r="SEQ160" s="4"/>
      <c r="SER160" s="4"/>
      <c r="SES160" s="4"/>
      <c r="SET160" s="4"/>
      <c r="SEU160" s="4"/>
      <c r="SEV160" s="4"/>
      <c r="SEW160" s="4"/>
      <c r="SEX160" s="4"/>
      <c r="SEY160" s="4"/>
      <c r="SEZ160" s="4"/>
      <c r="SFA160" s="4"/>
      <c r="SFB160" s="4"/>
      <c r="SFC160" s="4"/>
      <c r="SFD160" s="4"/>
      <c r="SFE160" s="4"/>
      <c r="SFF160" s="4"/>
      <c r="SFG160" s="4"/>
      <c r="SFH160" s="4"/>
      <c r="SFI160" s="4"/>
      <c r="SFJ160" s="4"/>
      <c r="SFK160" s="4"/>
      <c r="SFL160" s="4"/>
      <c r="SFM160" s="4"/>
      <c r="SFN160" s="4"/>
      <c r="SFO160" s="4"/>
      <c r="SFP160" s="4"/>
      <c r="SFQ160" s="4"/>
      <c r="SFR160" s="4"/>
      <c r="SFS160" s="4"/>
      <c r="SFT160" s="4"/>
      <c r="SFU160" s="4"/>
      <c r="SFV160" s="4"/>
      <c r="SFW160" s="4"/>
      <c r="SFX160" s="4"/>
      <c r="SFY160" s="4"/>
      <c r="SFZ160" s="4"/>
      <c r="SGA160" s="4"/>
      <c r="SGB160" s="4"/>
      <c r="SGC160" s="4"/>
      <c r="SGD160" s="4"/>
      <c r="SGE160" s="4"/>
      <c r="SGF160" s="4"/>
      <c r="SGG160" s="4"/>
      <c r="SGH160" s="4"/>
      <c r="SGI160" s="4"/>
      <c r="SGJ160" s="4"/>
      <c r="SGK160" s="4"/>
      <c r="SGL160" s="4"/>
      <c r="SGM160" s="4"/>
      <c r="SGN160" s="4"/>
      <c r="SGO160" s="4"/>
      <c r="SGP160" s="4"/>
      <c r="SGQ160" s="4"/>
      <c r="SGR160" s="4"/>
      <c r="SGS160" s="4"/>
      <c r="SGT160" s="4"/>
      <c r="SGU160" s="4"/>
      <c r="SGV160" s="4"/>
      <c r="SGW160" s="4"/>
      <c r="SGX160" s="4"/>
      <c r="SGY160" s="4"/>
      <c r="SGZ160" s="4"/>
      <c r="SHA160" s="4"/>
      <c r="SHB160" s="4"/>
      <c r="SHC160" s="4"/>
      <c r="SHD160" s="4"/>
      <c r="SHE160" s="4"/>
      <c r="SHF160" s="4"/>
      <c r="SHG160" s="4"/>
      <c r="SHH160" s="4"/>
      <c r="SHI160" s="4"/>
      <c r="SHJ160" s="4"/>
      <c r="SHK160" s="4"/>
      <c r="SHL160" s="4"/>
      <c r="SHM160" s="4"/>
      <c r="SHN160" s="4"/>
      <c r="SHO160" s="4"/>
      <c r="SHP160" s="4"/>
      <c r="SHQ160" s="4"/>
      <c r="SHR160" s="4"/>
      <c r="SHS160" s="4"/>
      <c r="SHT160" s="4"/>
      <c r="SHU160" s="4"/>
      <c r="SHV160" s="4"/>
      <c r="SHW160" s="4"/>
      <c r="SHX160" s="4"/>
      <c r="SHY160" s="4"/>
      <c r="SHZ160" s="4"/>
      <c r="SIA160" s="4"/>
      <c r="SIB160" s="4"/>
      <c r="SIC160" s="4"/>
      <c r="SID160" s="4"/>
      <c r="SIE160" s="4"/>
      <c r="SIF160" s="4"/>
      <c r="SIG160" s="4"/>
      <c r="SIH160" s="4"/>
      <c r="SII160" s="4"/>
      <c r="SIJ160" s="4"/>
      <c r="SIK160" s="4"/>
      <c r="SIL160" s="4"/>
      <c r="SIM160" s="4"/>
      <c r="SIN160" s="4"/>
      <c r="SIO160" s="4"/>
      <c r="SIP160" s="4"/>
      <c r="SIQ160" s="4"/>
      <c r="SIR160" s="4"/>
      <c r="SIS160" s="4"/>
      <c r="SIT160" s="4"/>
      <c r="SIU160" s="4"/>
      <c r="SIV160" s="4"/>
      <c r="SIW160" s="4"/>
      <c r="SIX160" s="4"/>
      <c r="SIY160" s="4"/>
      <c r="SIZ160" s="4"/>
      <c r="SJA160" s="4"/>
      <c r="SJB160" s="4"/>
      <c r="SJC160" s="4"/>
      <c r="SJD160" s="4"/>
      <c r="SJE160" s="4"/>
      <c r="SJF160" s="4"/>
      <c r="SJG160" s="4"/>
      <c r="SJH160" s="4"/>
      <c r="SJI160" s="4"/>
      <c r="SJJ160" s="4"/>
      <c r="SJK160" s="4"/>
      <c r="SJL160" s="4"/>
      <c r="SJM160" s="4"/>
      <c r="SJN160" s="4"/>
      <c r="SJO160" s="4"/>
      <c r="SJP160" s="4"/>
      <c r="SJQ160" s="4"/>
      <c r="SJR160" s="4"/>
      <c r="SJS160" s="4"/>
      <c r="SJT160" s="4"/>
      <c r="SJU160" s="4"/>
      <c r="SJV160" s="4"/>
      <c r="SJW160" s="4"/>
      <c r="SJX160" s="4"/>
      <c r="SJY160" s="4"/>
      <c r="SJZ160" s="4"/>
      <c r="SKA160" s="4"/>
      <c r="SKB160" s="4"/>
      <c r="SKC160" s="4"/>
      <c r="SKD160" s="4"/>
      <c r="SKE160" s="4"/>
      <c r="SKF160" s="4"/>
      <c r="SKG160" s="4"/>
      <c r="SKH160" s="4"/>
      <c r="SKI160" s="4"/>
      <c r="SKJ160" s="4"/>
      <c r="SKK160" s="4"/>
      <c r="SKL160" s="4"/>
      <c r="SKM160" s="4"/>
      <c r="SKN160" s="4"/>
      <c r="SKO160" s="4"/>
      <c r="SKP160" s="4"/>
      <c r="SKQ160" s="4"/>
      <c r="SKR160" s="4"/>
      <c r="SKS160" s="4"/>
      <c r="SKT160" s="4"/>
      <c r="SKU160" s="4"/>
      <c r="SKV160" s="4"/>
      <c r="SKW160" s="4"/>
      <c r="SKX160" s="4"/>
      <c r="SKY160" s="4"/>
      <c r="SKZ160" s="4"/>
      <c r="SLA160" s="4"/>
      <c r="SLB160" s="4"/>
      <c r="SLC160" s="4"/>
      <c r="SLD160" s="4"/>
      <c r="SLE160" s="4"/>
      <c r="SLF160" s="4"/>
      <c r="SLG160" s="4"/>
      <c r="SLH160" s="4"/>
      <c r="SLI160" s="4"/>
      <c r="SLJ160" s="4"/>
      <c r="SLK160" s="4"/>
      <c r="SLL160" s="4"/>
      <c r="SLM160" s="4"/>
      <c r="SLN160" s="4"/>
      <c r="SLO160" s="4"/>
      <c r="SLP160" s="4"/>
      <c r="SLQ160" s="4"/>
      <c r="SLR160" s="4"/>
      <c r="SLS160" s="4"/>
      <c r="SLT160" s="4"/>
      <c r="SLU160" s="4"/>
      <c r="SLV160" s="4"/>
      <c r="SLW160" s="4"/>
      <c r="SLX160" s="4"/>
      <c r="SLY160" s="4"/>
      <c r="SLZ160" s="4"/>
      <c r="SMA160" s="4"/>
      <c r="SMB160" s="4"/>
      <c r="SMC160" s="4"/>
      <c r="SMD160" s="4"/>
      <c r="SME160" s="4"/>
      <c r="SMF160" s="4"/>
      <c r="SMG160" s="4"/>
      <c r="SMH160" s="4"/>
      <c r="SMI160" s="4"/>
      <c r="SMJ160" s="4"/>
      <c r="SMK160" s="4"/>
      <c r="SML160" s="4"/>
      <c r="SMM160" s="4"/>
      <c r="SMN160" s="4"/>
      <c r="SMO160" s="4"/>
      <c r="SMP160" s="4"/>
      <c r="SMQ160" s="4"/>
      <c r="SMR160" s="4"/>
      <c r="SMS160" s="4"/>
      <c r="SMT160" s="4"/>
      <c r="SMU160" s="4"/>
      <c r="SMV160" s="4"/>
      <c r="SMW160" s="4"/>
      <c r="SMX160" s="4"/>
      <c r="SMY160" s="4"/>
      <c r="SMZ160" s="4"/>
      <c r="SNA160" s="4"/>
      <c r="SNB160" s="4"/>
      <c r="SNC160" s="4"/>
      <c r="SND160" s="4"/>
      <c r="SNE160" s="4"/>
      <c r="SNF160" s="4"/>
      <c r="SNG160" s="4"/>
      <c r="SNH160" s="4"/>
      <c r="SNI160" s="4"/>
      <c r="SNJ160" s="4"/>
      <c r="SNK160" s="4"/>
      <c r="SNL160" s="4"/>
      <c r="SNM160" s="4"/>
      <c r="SNN160" s="4"/>
      <c r="SNO160" s="4"/>
      <c r="SNP160" s="4"/>
      <c r="SNQ160" s="4"/>
      <c r="SNR160" s="4"/>
      <c r="SNS160" s="4"/>
      <c r="SNT160" s="4"/>
      <c r="SNU160" s="4"/>
      <c r="SNV160" s="4"/>
      <c r="SNW160" s="4"/>
      <c r="SNX160" s="4"/>
      <c r="SNY160" s="4"/>
      <c r="SNZ160" s="4"/>
      <c r="SOA160" s="4"/>
      <c r="SOB160" s="4"/>
      <c r="SOC160" s="4"/>
      <c r="SOD160" s="4"/>
      <c r="SOE160" s="4"/>
      <c r="SOF160" s="4"/>
      <c r="SOG160" s="4"/>
      <c r="SOH160" s="4"/>
      <c r="SOI160" s="4"/>
      <c r="SOJ160" s="4"/>
      <c r="SOK160" s="4"/>
      <c r="SOL160" s="4"/>
      <c r="SOM160" s="4"/>
      <c r="SON160" s="4"/>
      <c r="SOO160" s="4"/>
      <c r="SOP160" s="4"/>
      <c r="SOQ160" s="4"/>
      <c r="SOR160" s="4"/>
      <c r="SOS160" s="4"/>
      <c r="SOT160" s="4"/>
      <c r="SOU160" s="4"/>
      <c r="SOV160" s="4"/>
      <c r="SOW160" s="4"/>
      <c r="SOX160" s="4"/>
      <c r="SOY160" s="4"/>
      <c r="SOZ160" s="4"/>
      <c r="SPA160" s="4"/>
      <c r="SPB160" s="4"/>
      <c r="SPC160" s="4"/>
      <c r="SPD160" s="4"/>
      <c r="SPE160" s="4"/>
      <c r="SPF160" s="4"/>
      <c r="SPG160" s="4"/>
      <c r="SPH160" s="4"/>
      <c r="SPI160" s="4"/>
      <c r="SPJ160" s="4"/>
      <c r="SPK160" s="4"/>
      <c r="SPL160" s="4"/>
      <c r="SPM160" s="4"/>
      <c r="SPN160" s="4"/>
      <c r="SPO160" s="4"/>
      <c r="SPP160" s="4"/>
      <c r="SPQ160" s="4"/>
      <c r="SPR160" s="4"/>
      <c r="SPS160" s="4"/>
      <c r="SPT160" s="4"/>
      <c r="SPU160" s="4"/>
      <c r="SPV160" s="4"/>
      <c r="SPW160" s="4"/>
      <c r="SPX160" s="4"/>
      <c r="SPY160" s="4"/>
      <c r="SPZ160" s="4"/>
      <c r="SQA160" s="4"/>
      <c r="SQB160" s="4"/>
      <c r="SQC160" s="4"/>
      <c r="SQD160" s="4"/>
      <c r="SQE160" s="4"/>
      <c r="SQF160" s="4"/>
      <c r="SQG160" s="4"/>
      <c r="SQH160" s="4"/>
      <c r="SQI160" s="4"/>
      <c r="SQJ160" s="4"/>
      <c r="SQK160" s="4"/>
      <c r="SQL160" s="4"/>
      <c r="SQM160" s="4"/>
      <c r="SQN160" s="4"/>
      <c r="SQO160" s="4"/>
      <c r="SQP160" s="4"/>
      <c r="SQQ160" s="4"/>
      <c r="SQR160" s="4"/>
      <c r="SQS160" s="4"/>
      <c r="SQT160" s="4"/>
      <c r="SQU160" s="4"/>
      <c r="SQV160" s="4"/>
      <c r="SQW160" s="4"/>
      <c r="SQX160" s="4"/>
      <c r="SQY160" s="4"/>
      <c r="SQZ160" s="4"/>
      <c r="SRA160" s="4"/>
      <c r="SRB160" s="4"/>
      <c r="SRC160" s="4"/>
      <c r="SRD160" s="4"/>
      <c r="SRE160" s="4"/>
      <c r="SRF160" s="4"/>
      <c r="SRG160" s="4"/>
      <c r="SRH160" s="4"/>
      <c r="SRI160" s="4"/>
      <c r="SRJ160" s="4"/>
      <c r="SRK160" s="4"/>
      <c r="SRL160" s="4"/>
      <c r="SRM160" s="4"/>
      <c r="SRN160" s="4"/>
      <c r="SRO160" s="4"/>
      <c r="SRP160" s="4"/>
      <c r="SRQ160" s="4"/>
      <c r="SRR160" s="4"/>
      <c r="SRS160" s="4"/>
      <c r="SRT160" s="4"/>
      <c r="SRU160" s="4"/>
      <c r="SRV160" s="4"/>
      <c r="SRW160" s="4"/>
      <c r="SRX160" s="4"/>
      <c r="SRY160" s="4"/>
      <c r="SRZ160" s="4"/>
      <c r="SSA160" s="4"/>
      <c r="SSB160" s="4"/>
      <c r="SSC160" s="4"/>
      <c r="SSD160" s="4"/>
      <c r="SSE160" s="4"/>
      <c r="SSF160" s="4"/>
      <c r="SSG160" s="4"/>
      <c r="SSH160" s="4"/>
      <c r="SSI160" s="4"/>
      <c r="SSJ160" s="4"/>
      <c r="SSK160" s="4"/>
      <c r="SSL160" s="4"/>
      <c r="SSM160" s="4"/>
      <c r="SSN160" s="4"/>
      <c r="SSO160" s="4"/>
      <c r="SSP160" s="4"/>
      <c r="SSQ160" s="4"/>
      <c r="SSR160" s="4"/>
      <c r="SSS160" s="4"/>
      <c r="SST160" s="4"/>
      <c r="SSU160" s="4"/>
      <c r="SSV160" s="4"/>
      <c r="SSW160" s="4"/>
      <c r="SSX160" s="4"/>
      <c r="SSY160" s="4"/>
      <c r="SSZ160" s="4"/>
      <c r="STA160" s="4"/>
      <c r="STB160" s="4"/>
      <c r="STC160" s="4"/>
      <c r="STD160" s="4"/>
      <c r="STE160" s="4"/>
      <c r="STF160" s="4"/>
      <c r="STG160" s="4"/>
      <c r="STH160" s="4"/>
      <c r="STI160" s="4"/>
      <c r="STJ160" s="4"/>
      <c r="STK160" s="4"/>
      <c r="STL160" s="4"/>
      <c r="STM160" s="4"/>
      <c r="STN160" s="4"/>
      <c r="STO160" s="4"/>
      <c r="STP160" s="4"/>
      <c r="STQ160" s="4"/>
      <c r="STR160" s="4"/>
      <c r="STS160" s="4"/>
      <c r="STT160" s="4"/>
      <c r="STU160" s="4"/>
      <c r="STV160" s="4"/>
      <c r="STW160" s="4"/>
      <c r="STX160" s="4"/>
      <c r="STY160" s="4"/>
      <c r="STZ160" s="4"/>
      <c r="SUA160" s="4"/>
      <c r="SUB160" s="4"/>
      <c r="SUC160" s="4"/>
      <c r="SUD160" s="4"/>
      <c r="SUE160" s="4"/>
      <c r="SUF160" s="4"/>
      <c r="SUG160" s="4"/>
      <c r="SUH160" s="4"/>
      <c r="SUI160" s="4"/>
      <c r="SUJ160" s="4"/>
      <c r="SUK160" s="4"/>
      <c r="SUL160" s="4"/>
      <c r="SUM160" s="4"/>
      <c r="SUN160" s="4"/>
      <c r="SUO160" s="4"/>
      <c r="SUP160" s="4"/>
      <c r="SUQ160" s="4"/>
      <c r="SUR160" s="4"/>
      <c r="SUS160" s="4"/>
      <c r="SUT160" s="4"/>
      <c r="SUU160" s="4"/>
      <c r="SUV160" s="4"/>
      <c r="SUW160" s="4"/>
      <c r="SUX160" s="4"/>
      <c r="SUY160" s="4"/>
      <c r="SUZ160" s="4"/>
      <c r="SVA160" s="4"/>
      <c r="SVB160" s="4"/>
      <c r="SVC160" s="4"/>
      <c r="SVD160" s="4"/>
      <c r="SVE160" s="4"/>
      <c r="SVF160" s="4"/>
      <c r="SVG160" s="4"/>
      <c r="SVH160" s="4"/>
      <c r="SVI160" s="4"/>
      <c r="SVJ160" s="4"/>
      <c r="SVK160" s="4"/>
      <c r="SVL160" s="4"/>
      <c r="SVM160" s="4"/>
      <c r="SVN160" s="4"/>
      <c r="SVO160" s="4"/>
      <c r="SVP160" s="4"/>
      <c r="SVQ160" s="4"/>
      <c r="SVR160" s="4"/>
      <c r="SVS160" s="4"/>
      <c r="SVT160" s="4"/>
      <c r="SVU160" s="4"/>
      <c r="SVV160" s="4"/>
      <c r="SVW160" s="4"/>
      <c r="SVX160" s="4"/>
      <c r="SVY160" s="4"/>
      <c r="SVZ160" s="4"/>
      <c r="SWA160" s="4"/>
      <c r="SWB160" s="4"/>
      <c r="SWC160" s="4"/>
      <c r="SWD160" s="4"/>
      <c r="SWE160" s="4"/>
      <c r="SWF160" s="4"/>
      <c r="SWG160" s="4"/>
      <c r="SWH160" s="4"/>
      <c r="SWI160" s="4"/>
      <c r="SWJ160" s="4"/>
      <c r="SWK160" s="4"/>
      <c r="SWL160" s="4"/>
      <c r="SWM160" s="4"/>
      <c r="SWN160" s="4"/>
      <c r="SWO160" s="4"/>
      <c r="SWP160" s="4"/>
      <c r="SWQ160" s="4"/>
      <c r="SWR160" s="4"/>
      <c r="SWS160" s="4"/>
      <c r="SWT160" s="4"/>
      <c r="SWU160" s="4"/>
      <c r="SWV160" s="4"/>
      <c r="SWW160" s="4"/>
      <c r="SWX160" s="4"/>
      <c r="SWY160" s="4"/>
      <c r="SWZ160" s="4"/>
      <c r="SXA160" s="4"/>
      <c r="SXB160" s="4"/>
      <c r="SXC160" s="4"/>
      <c r="SXD160" s="4"/>
      <c r="SXE160" s="4"/>
      <c r="SXF160" s="4"/>
      <c r="SXG160" s="4"/>
      <c r="SXH160" s="4"/>
      <c r="SXI160" s="4"/>
      <c r="SXJ160" s="4"/>
      <c r="SXK160" s="4"/>
      <c r="SXL160" s="4"/>
      <c r="SXM160" s="4"/>
      <c r="SXN160" s="4"/>
      <c r="SXO160" s="4"/>
      <c r="SXP160" s="4"/>
      <c r="SXQ160" s="4"/>
      <c r="SXR160" s="4"/>
      <c r="SXS160" s="4"/>
      <c r="SXT160" s="4"/>
      <c r="SXU160" s="4"/>
      <c r="SXV160" s="4"/>
      <c r="SXW160" s="4"/>
      <c r="SXX160" s="4"/>
      <c r="SXY160" s="4"/>
      <c r="SXZ160" s="4"/>
      <c r="SYA160" s="4"/>
      <c r="SYB160" s="4"/>
      <c r="SYC160" s="4"/>
      <c r="SYD160" s="4"/>
      <c r="SYE160" s="4"/>
      <c r="SYF160" s="4"/>
      <c r="SYG160" s="4"/>
      <c r="SYH160" s="4"/>
      <c r="SYI160" s="4"/>
      <c r="SYJ160" s="4"/>
      <c r="SYK160" s="4"/>
      <c r="SYL160" s="4"/>
      <c r="SYM160" s="4"/>
      <c r="SYN160" s="4"/>
      <c r="SYO160" s="4"/>
      <c r="SYP160" s="4"/>
      <c r="SYQ160" s="4"/>
      <c r="SYR160" s="4"/>
      <c r="SYS160" s="4"/>
      <c r="SYT160" s="4"/>
      <c r="SYU160" s="4"/>
      <c r="SYV160" s="4"/>
      <c r="SYW160" s="4"/>
      <c r="SYX160" s="4"/>
      <c r="SYY160" s="4"/>
      <c r="SYZ160" s="4"/>
      <c r="SZA160" s="4"/>
      <c r="SZB160" s="4"/>
      <c r="SZC160" s="4"/>
      <c r="SZD160" s="4"/>
      <c r="SZE160" s="4"/>
      <c r="SZF160" s="4"/>
      <c r="SZG160" s="4"/>
      <c r="SZH160" s="4"/>
      <c r="SZI160" s="4"/>
      <c r="SZJ160" s="4"/>
      <c r="SZK160" s="4"/>
      <c r="SZL160" s="4"/>
      <c r="SZM160" s="4"/>
      <c r="SZN160" s="4"/>
      <c r="SZO160" s="4"/>
      <c r="SZP160" s="4"/>
      <c r="SZQ160" s="4"/>
      <c r="SZR160" s="4"/>
      <c r="SZS160" s="4"/>
      <c r="SZT160" s="4"/>
      <c r="SZU160" s="4"/>
      <c r="SZV160" s="4"/>
      <c r="SZW160" s="4"/>
      <c r="SZX160" s="4"/>
      <c r="SZY160" s="4"/>
      <c r="SZZ160" s="4"/>
      <c r="TAA160" s="4"/>
      <c r="TAB160" s="4"/>
      <c r="TAC160" s="4"/>
      <c r="TAD160" s="4"/>
      <c r="TAE160" s="4"/>
      <c r="TAF160" s="4"/>
      <c r="TAG160" s="4"/>
      <c r="TAH160" s="4"/>
      <c r="TAI160" s="4"/>
      <c r="TAJ160" s="4"/>
      <c r="TAK160" s="4"/>
      <c r="TAL160" s="4"/>
      <c r="TAM160" s="4"/>
      <c r="TAN160" s="4"/>
      <c r="TAO160" s="4"/>
      <c r="TAP160" s="4"/>
      <c r="TAQ160" s="4"/>
      <c r="TAR160" s="4"/>
      <c r="TAS160" s="4"/>
      <c r="TAT160" s="4"/>
      <c r="TAU160" s="4"/>
      <c r="TAV160" s="4"/>
      <c r="TAW160" s="4"/>
      <c r="TAX160" s="4"/>
      <c r="TAY160" s="4"/>
      <c r="TAZ160" s="4"/>
      <c r="TBA160" s="4"/>
      <c r="TBB160" s="4"/>
      <c r="TBC160" s="4"/>
      <c r="TBD160" s="4"/>
      <c r="TBE160" s="4"/>
      <c r="TBF160" s="4"/>
      <c r="TBG160" s="4"/>
      <c r="TBH160" s="4"/>
      <c r="TBI160" s="4"/>
      <c r="TBJ160" s="4"/>
      <c r="TBK160" s="4"/>
      <c r="TBL160" s="4"/>
      <c r="TBM160" s="4"/>
      <c r="TBN160" s="4"/>
      <c r="TBO160" s="4"/>
      <c r="TBP160" s="4"/>
      <c r="TBQ160" s="4"/>
      <c r="TBR160" s="4"/>
      <c r="TBS160" s="4"/>
      <c r="TBT160" s="4"/>
      <c r="TBU160" s="4"/>
      <c r="TBV160" s="4"/>
      <c r="TBW160" s="4"/>
      <c r="TBX160" s="4"/>
      <c r="TBY160" s="4"/>
      <c r="TBZ160" s="4"/>
      <c r="TCA160" s="4"/>
      <c r="TCB160" s="4"/>
      <c r="TCC160" s="4"/>
      <c r="TCD160" s="4"/>
      <c r="TCE160" s="4"/>
      <c r="TCF160" s="4"/>
      <c r="TCG160" s="4"/>
      <c r="TCH160" s="4"/>
      <c r="TCI160" s="4"/>
      <c r="TCJ160" s="4"/>
      <c r="TCK160" s="4"/>
      <c r="TCL160" s="4"/>
      <c r="TCM160" s="4"/>
      <c r="TCN160" s="4"/>
      <c r="TCO160" s="4"/>
      <c r="TCP160" s="4"/>
      <c r="TCQ160" s="4"/>
      <c r="TCR160" s="4"/>
      <c r="TCS160" s="4"/>
      <c r="TCT160" s="4"/>
      <c r="TCU160" s="4"/>
      <c r="TCV160" s="4"/>
      <c r="TCW160" s="4"/>
      <c r="TCX160" s="4"/>
      <c r="TCY160" s="4"/>
      <c r="TCZ160" s="4"/>
      <c r="TDA160" s="4"/>
      <c r="TDB160" s="4"/>
      <c r="TDC160" s="4"/>
      <c r="TDD160" s="4"/>
      <c r="TDE160" s="4"/>
      <c r="TDF160" s="4"/>
      <c r="TDG160" s="4"/>
      <c r="TDH160" s="4"/>
      <c r="TDI160" s="4"/>
      <c r="TDJ160" s="4"/>
      <c r="TDK160" s="4"/>
      <c r="TDL160" s="4"/>
      <c r="TDM160" s="4"/>
      <c r="TDN160" s="4"/>
      <c r="TDO160" s="4"/>
      <c r="TDP160" s="4"/>
      <c r="TDQ160" s="4"/>
      <c r="TDR160" s="4"/>
      <c r="TDS160" s="4"/>
      <c r="TDT160" s="4"/>
      <c r="TDU160" s="4"/>
      <c r="TDV160" s="4"/>
      <c r="TDW160" s="4"/>
      <c r="TDX160" s="4"/>
      <c r="TDY160" s="4"/>
      <c r="TDZ160" s="4"/>
      <c r="TEA160" s="4"/>
      <c r="TEB160" s="4"/>
      <c r="TEC160" s="4"/>
      <c r="TED160" s="4"/>
      <c r="TEE160" s="4"/>
      <c r="TEF160" s="4"/>
      <c r="TEG160" s="4"/>
      <c r="TEH160" s="4"/>
      <c r="TEI160" s="4"/>
      <c r="TEJ160" s="4"/>
      <c r="TEK160" s="4"/>
      <c r="TEL160" s="4"/>
      <c r="TEM160" s="4"/>
      <c r="TEN160" s="4"/>
      <c r="TEO160" s="4"/>
      <c r="TEP160" s="4"/>
      <c r="TEQ160" s="4"/>
      <c r="TER160" s="4"/>
      <c r="TES160" s="4"/>
      <c r="TET160" s="4"/>
      <c r="TEU160" s="4"/>
      <c r="TEV160" s="4"/>
      <c r="TEW160" s="4"/>
      <c r="TEX160" s="4"/>
      <c r="TEY160" s="4"/>
      <c r="TEZ160" s="4"/>
      <c r="TFA160" s="4"/>
      <c r="TFB160" s="4"/>
      <c r="TFC160" s="4"/>
      <c r="TFD160" s="4"/>
      <c r="TFE160" s="4"/>
      <c r="TFF160" s="4"/>
      <c r="TFG160" s="4"/>
      <c r="TFH160" s="4"/>
      <c r="TFI160" s="4"/>
      <c r="TFJ160" s="4"/>
      <c r="TFK160" s="4"/>
      <c r="TFL160" s="4"/>
      <c r="TFM160" s="4"/>
      <c r="TFN160" s="4"/>
      <c r="TFO160" s="4"/>
      <c r="TFP160" s="4"/>
      <c r="TFQ160" s="4"/>
      <c r="TFR160" s="4"/>
      <c r="TFS160" s="4"/>
      <c r="TFT160" s="4"/>
      <c r="TFU160" s="4"/>
      <c r="TFV160" s="4"/>
      <c r="TFW160" s="4"/>
      <c r="TFX160" s="4"/>
      <c r="TFY160" s="4"/>
      <c r="TFZ160" s="4"/>
      <c r="TGA160" s="4"/>
      <c r="TGB160" s="4"/>
      <c r="TGC160" s="4"/>
      <c r="TGD160" s="4"/>
      <c r="TGE160" s="4"/>
      <c r="TGF160" s="4"/>
      <c r="TGG160" s="4"/>
      <c r="TGH160" s="4"/>
      <c r="TGI160" s="4"/>
      <c r="TGJ160" s="4"/>
      <c r="TGK160" s="4"/>
      <c r="TGL160" s="4"/>
      <c r="TGM160" s="4"/>
      <c r="TGN160" s="4"/>
      <c r="TGO160" s="4"/>
      <c r="TGP160" s="4"/>
      <c r="TGQ160" s="4"/>
      <c r="TGR160" s="4"/>
      <c r="TGS160" s="4"/>
      <c r="TGT160" s="4"/>
      <c r="TGU160" s="4"/>
      <c r="TGV160" s="4"/>
      <c r="TGW160" s="4"/>
      <c r="TGX160" s="4"/>
      <c r="TGY160" s="4"/>
      <c r="TGZ160" s="4"/>
      <c r="THA160" s="4"/>
      <c r="THB160" s="4"/>
      <c r="THC160" s="4"/>
      <c r="THD160" s="4"/>
      <c r="THE160" s="4"/>
      <c r="THF160" s="4"/>
      <c r="THG160" s="4"/>
      <c r="THH160" s="4"/>
      <c r="THI160" s="4"/>
      <c r="THJ160" s="4"/>
      <c r="THK160" s="4"/>
      <c r="THL160" s="4"/>
      <c r="THM160" s="4"/>
      <c r="THN160" s="4"/>
      <c r="THO160" s="4"/>
      <c r="THP160" s="4"/>
      <c r="THQ160" s="4"/>
      <c r="THR160" s="4"/>
      <c r="THS160" s="4"/>
      <c r="THT160" s="4"/>
      <c r="THU160" s="4"/>
      <c r="THV160" s="4"/>
      <c r="THW160" s="4"/>
      <c r="THX160" s="4"/>
      <c r="THY160" s="4"/>
      <c r="THZ160" s="4"/>
      <c r="TIA160" s="4"/>
      <c r="TIB160" s="4"/>
      <c r="TIC160" s="4"/>
      <c r="TID160" s="4"/>
      <c r="TIE160" s="4"/>
      <c r="TIF160" s="4"/>
      <c r="TIG160" s="4"/>
      <c r="TIH160" s="4"/>
      <c r="TII160" s="4"/>
      <c r="TIJ160" s="4"/>
      <c r="TIK160" s="4"/>
      <c r="TIL160" s="4"/>
      <c r="TIM160" s="4"/>
      <c r="TIN160" s="4"/>
      <c r="TIO160" s="4"/>
      <c r="TIP160" s="4"/>
      <c r="TIQ160" s="4"/>
      <c r="TIR160" s="4"/>
      <c r="TIS160" s="4"/>
      <c r="TIT160" s="4"/>
      <c r="TIU160" s="4"/>
      <c r="TIV160" s="4"/>
      <c r="TIW160" s="4"/>
      <c r="TIX160" s="4"/>
      <c r="TIY160" s="4"/>
      <c r="TIZ160" s="4"/>
      <c r="TJA160" s="4"/>
      <c r="TJB160" s="4"/>
      <c r="TJC160" s="4"/>
      <c r="TJD160" s="4"/>
      <c r="TJE160" s="4"/>
      <c r="TJF160" s="4"/>
      <c r="TJG160" s="4"/>
      <c r="TJH160" s="4"/>
      <c r="TJI160" s="4"/>
      <c r="TJJ160" s="4"/>
      <c r="TJK160" s="4"/>
      <c r="TJL160" s="4"/>
      <c r="TJM160" s="4"/>
      <c r="TJN160" s="4"/>
      <c r="TJO160" s="4"/>
      <c r="TJP160" s="4"/>
      <c r="TJQ160" s="4"/>
      <c r="TJR160" s="4"/>
      <c r="TJS160" s="4"/>
      <c r="TJT160" s="4"/>
      <c r="TJU160" s="4"/>
      <c r="TJV160" s="4"/>
      <c r="TJW160" s="4"/>
      <c r="TJX160" s="4"/>
      <c r="TJY160" s="4"/>
      <c r="TJZ160" s="4"/>
      <c r="TKA160" s="4"/>
      <c r="TKB160" s="4"/>
      <c r="TKC160" s="4"/>
      <c r="TKD160" s="4"/>
      <c r="TKE160" s="4"/>
      <c r="TKF160" s="4"/>
      <c r="TKG160" s="4"/>
      <c r="TKH160" s="4"/>
      <c r="TKI160" s="4"/>
      <c r="TKJ160" s="4"/>
      <c r="TKK160" s="4"/>
      <c r="TKL160" s="4"/>
      <c r="TKM160" s="4"/>
      <c r="TKN160" s="4"/>
      <c r="TKO160" s="4"/>
      <c r="TKP160" s="4"/>
      <c r="TKQ160" s="4"/>
      <c r="TKR160" s="4"/>
      <c r="TKS160" s="4"/>
      <c r="TKT160" s="4"/>
      <c r="TKU160" s="4"/>
      <c r="TKV160" s="4"/>
      <c r="TKW160" s="4"/>
      <c r="TKX160" s="4"/>
      <c r="TKY160" s="4"/>
      <c r="TKZ160" s="4"/>
      <c r="TLA160" s="4"/>
      <c r="TLB160" s="4"/>
      <c r="TLC160" s="4"/>
      <c r="TLD160" s="4"/>
      <c r="TLE160" s="4"/>
      <c r="TLF160" s="4"/>
      <c r="TLG160" s="4"/>
      <c r="TLH160" s="4"/>
      <c r="TLI160" s="4"/>
      <c r="TLJ160" s="4"/>
      <c r="TLK160" s="4"/>
      <c r="TLL160" s="4"/>
      <c r="TLM160" s="4"/>
      <c r="TLN160" s="4"/>
      <c r="TLO160" s="4"/>
      <c r="TLP160" s="4"/>
      <c r="TLQ160" s="4"/>
      <c r="TLR160" s="4"/>
      <c r="TLS160" s="4"/>
      <c r="TLT160" s="4"/>
      <c r="TLU160" s="4"/>
      <c r="TLV160" s="4"/>
      <c r="TLW160" s="4"/>
      <c r="TLX160" s="4"/>
      <c r="TLY160" s="4"/>
      <c r="TLZ160" s="4"/>
      <c r="TMA160" s="4"/>
      <c r="TMB160" s="4"/>
      <c r="TMC160" s="4"/>
      <c r="TMD160" s="4"/>
      <c r="TME160" s="4"/>
      <c r="TMF160" s="4"/>
      <c r="TMG160" s="4"/>
      <c r="TMH160" s="4"/>
      <c r="TMI160" s="4"/>
      <c r="TMJ160" s="4"/>
      <c r="TMK160" s="4"/>
      <c r="TML160" s="4"/>
      <c r="TMM160" s="4"/>
      <c r="TMN160" s="4"/>
      <c r="TMO160" s="4"/>
      <c r="TMP160" s="4"/>
      <c r="TMQ160" s="4"/>
      <c r="TMR160" s="4"/>
      <c r="TMS160" s="4"/>
      <c r="TMT160" s="4"/>
      <c r="TMU160" s="4"/>
      <c r="TMV160" s="4"/>
      <c r="TMW160" s="4"/>
      <c r="TMX160" s="4"/>
      <c r="TMY160" s="4"/>
      <c r="TMZ160" s="4"/>
      <c r="TNA160" s="4"/>
      <c r="TNB160" s="4"/>
      <c r="TNC160" s="4"/>
      <c r="TND160" s="4"/>
      <c r="TNE160" s="4"/>
      <c r="TNF160" s="4"/>
      <c r="TNG160" s="4"/>
      <c r="TNH160" s="4"/>
      <c r="TNI160" s="4"/>
      <c r="TNJ160" s="4"/>
      <c r="TNK160" s="4"/>
      <c r="TNL160" s="4"/>
      <c r="TNM160" s="4"/>
      <c r="TNN160" s="4"/>
      <c r="TNO160" s="4"/>
      <c r="TNP160" s="4"/>
      <c r="TNQ160" s="4"/>
      <c r="TNR160" s="4"/>
      <c r="TNS160" s="4"/>
      <c r="TNT160" s="4"/>
      <c r="TNU160" s="4"/>
      <c r="TNV160" s="4"/>
      <c r="TNW160" s="4"/>
      <c r="TNX160" s="4"/>
      <c r="TNY160" s="4"/>
      <c r="TNZ160" s="4"/>
      <c r="TOA160" s="4"/>
      <c r="TOB160" s="4"/>
      <c r="TOC160" s="4"/>
      <c r="TOD160" s="4"/>
      <c r="TOE160" s="4"/>
      <c r="TOF160" s="4"/>
      <c r="TOG160" s="4"/>
      <c r="TOH160" s="4"/>
      <c r="TOI160" s="4"/>
      <c r="TOJ160" s="4"/>
      <c r="TOK160" s="4"/>
      <c r="TOL160" s="4"/>
      <c r="TOM160" s="4"/>
      <c r="TON160" s="4"/>
      <c r="TOO160" s="4"/>
      <c r="TOP160" s="4"/>
      <c r="TOQ160" s="4"/>
      <c r="TOR160" s="4"/>
      <c r="TOS160" s="4"/>
      <c r="TOT160" s="4"/>
      <c r="TOU160" s="4"/>
      <c r="TOV160" s="4"/>
      <c r="TOW160" s="4"/>
      <c r="TOX160" s="4"/>
      <c r="TOY160" s="4"/>
      <c r="TOZ160" s="4"/>
      <c r="TPA160" s="4"/>
      <c r="TPB160" s="4"/>
      <c r="TPC160" s="4"/>
      <c r="TPD160" s="4"/>
      <c r="TPE160" s="4"/>
      <c r="TPF160" s="4"/>
      <c r="TPG160" s="4"/>
      <c r="TPH160" s="4"/>
      <c r="TPI160" s="4"/>
      <c r="TPJ160" s="4"/>
      <c r="TPK160" s="4"/>
      <c r="TPL160" s="4"/>
      <c r="TPM160" s="4"/>
      <c r="TPN160" s="4"/>
      <c r="TPO160" s="4"/>
      <c r="TPP160" s="4"/>
      <c r="TPQ160" s="4"/>
      <c r="TPR160" s="4"/>
      <c r="TPS160" s="4"/>
      <c r="TPT160" s="4"/>
      <c r="TPU160" s="4"/>
      <c r="TPV160" s="4"/>
      <c r="TPW160" s="4"/>
      <c r="TPX160" s="4"/>
      <c r="TPY160" s="4"/>
      <c r="TPZ160" s="4"/>
      <c r="TQA160" s="4"/>
      <c r="TQB160" s="4"/>
      <c r="TQC160" s="4"/>
      <c r="TQD160" s="4"/>
      <c r="TQE160" s="4"/>
      <c r="TQF160" s="4"/>
      <c r="TQG160" s="4"/>
      <c r="TQH160" s="4"/>
      <c r="TQI160" s="4"/>
      <c r="TQJ160" s="4"/>
      <c r="TQK160" s="4"/>
      <c r="TQL160" s="4"/>
      <c r="TQM160" s="4"/>
      <c r="TQN160" s="4"/>
      <c r="TQO160" s="4"/>
      <c r="TQP160" s="4"/>
      <c r="TQQ160" s="4"/>
      <c r="TQR160" s="4"/>
      <c r="TQS160" s="4"/>
      <c r="TQT160" s="4"/>
      <c r="TQU160" s="4"/>
      <c r="TQV160" s="4"/>
      <c r="TQW160" s="4"/>
      <c r="TQX160" s="4"/>
      <c r="TQY160" s="4"/>
      <c r="TQZ160" s="4"/>
      <c r="TRA160" s="4"/>
      <c r="TRB160" s="4"/>
      <c r="TRC160" s="4"/>
      <c r="TRD160" s="4"/>
      <c r="TRE160" s="4"/>
      <c r="TRF160" s="4"/>
      <c r="TRG160" s="4"/>
      <c r="TRH160" s="4"/>
      <c r="TRI160" s="4"/>
      <c r="TRJ160" s="4"/>
      <c r="TRK160" s="4"/>
      <c r="TRL160" s="4"/>
      <c r="TRM160" s="4"/>
      <c r="TRN160" s="4"/>
      <c r="TRO160" s="4"/>
      <c r="TRP160" s="4"/>
      <c r="TRQ160" s="4"/>
      <c r="TRR160" s="4"/>
      <c r="TRS160" s="4"/>
      <c r="TRT160" s="4"/>
      <c r="TRU160" s="4"/>
      <c r="TRV160" s="4"/>
      <c r="TRW160" s="4"/>
      <c r="TRX160" s="4"/>
      <c r="TRY160" s="4"/>
      <c r="TRZ160" s="4"/>
      <c r="TSA160" s="4"/>
      <c r="TSB160" s="4"/>
      <c r="TSC160" s="4"/>
      <c r="TSD160" s="4"/>
      <c r="TSE160" s="4"/>
      <c r="TSF160" s="4"/>
      <c r="TSG160" s="4"/>
      <c r="TSH160" s="4"/>
      <c r="TSI160" s="4"/>
      <c r="TSJ160" s="4"/>
      <c r="TSK160" s="4"/>
      <c r="TSL160" s="4"/>
      <c r="TSM160" s="4"/>
      <c r="TSN160" s="4"/>
      <c r="TSO160" s="4"/>
      <c r="TSP160" s="4"/>
      <c r="TSQ160" s="4"/>
      <c r="TSR160" s="4"/>
      <c r="TSS160" s="4"/>
      <c r="TST160" s="4"/>
      <c r="TSU160" s="4"/>
      <c r="TSV160" s="4"/>
      <c r="TSW160" s="4"/>
      <c r="TSX160" s="4"/>
      <c r="TSY160" s="4"/>
      <c r="TSZ160" s="4"/>
      <c r="TTA160" s="4"/>
      <c r="TTB160" s="4"/>
      <c r="TTC160" s="4"/>
      <c r="TTD160" s="4"/>
      <c r="TTE160" s="4"/>
      <c r="TTF160" s="4"/>
      <c r="TTG160" s="4"/>
      <c r="TTH160" s="4"/>
      <c r="TTI160" s="4"/>
      <c r="TTJ160" s="4"/>
      <c r="TTK160" s="4"/>
      <c r="TTL160" s="4"/>
      <c r="TTM160" s="4"/>
      <c r="TTN160" s="4"/>
      <c r="TTO160" s="4"/>
      <c r="TTP160" s="4"/>
      <c r="TTQ160" s="4"/>
      <c r="TTR160" s="4"/>
      <c r="TTS160" s="4"/>
      <c r="TTT160" s="4"/>
      <c r="TTU160" s="4"/>
      <c r="TTV160" s="4"/>
      <c r="TTW160" s="4"/>
      <c r="TTX160" s="4"/>
      <c r="TTY160" s="4"/>
      <c r="TTZ160" s="4"/>
      <c r="TUA160" s="4"/>
      <c r="TUB160" s="4"/>
      <c r="TUC160" s="4"/>
      <c r="TUD160" s="4"/>
      <c r="TUE160" s="4"/>
      <c r="TUF160" s="4"/>
      <c r="TUG160" s="4"/>
      <c r="TUH160" s="4"/>
      <c r="TUI160" s="4"/>
      <c r="TUJ160" s="4"/>
      <c r="TUK160" s="4"/>
      <c r="TUL160" s="4"/>
      <c r="TUM160" s="4"/>
      <c r="TUN160" s="4"/>
      <c r="TUO160" s="4"/>
      <c r="TUP160" s="4"/>
      <c r="TUQ160" s="4"/>
      <c r="TUR160" s="4"/>
      <c r="TUS160" s="4"/>
      <c r="TUT160" s="4"/>
      <c r="TUU160" s="4"/>
      <c r="TUV160" s="4"/>
      <c r="TUW160" s="4"/>
      <c r="TUX160" s="4"/>
      <c r="TUY160" s="4"/>
      <c r="TUZ160" s="4"/>
      <c r="TVA160" s="4"/>
      <c r="TVB160" s="4"/>
      <c r="TVC160" s="4"/>
      <c r="TVD160" s="4"/>
      <c r="TVE160" s="4"/>
      <c r="TVF160" s="4"/>
      <c r="TVG160" s="4"/>
      <c r="TVH160" s="4"/>
      <c r="TVI160" s="4"/>
      <c r="TVJ160" s="4"/>
      <c r="TVK160" s="4"/>
      <c r="TVL160" s="4"/>
      <c r="TVM160" s="4"/>
      <c r="TVN160" s="4"/>
      <c r="TVO160" s="4"/>
      <c r="TVP160" s="4"/>
      <c r="TVQ160" s="4"/>
      <c r="TVR160" s="4"/>
      <c r="TVS160" s="4"/>
      <c r="TVT160" s="4"/>
      <c r="TVU160" s="4"/>
      <c r="TVV160" s="4"/>
      <c r="TVW160" s="4"/>
      <c r="TVX160" s="4"/>
      <c r="TVY160" s="4"/>
      <c r="TVZ160" s="4"/>
      <c r="TWA160" s="4"/>
      <c r="TWB160" s="4"/>
      <c r="TWC160" s="4"/>
      <c r="TWD160" s="4"/>
      <c r="TWE160" s="4"/>
      <c r="TWF160" s="4"/>
      <c r="TWG160" s="4"/>
      <c r="TWH160" s="4"/>
      <c r="TWI160" s="4"/>
      <c r="TWJ160" s="4"/>
      <c r="TWK160" s="4"/>
      <c r="TWL160" s="4"/>
      <c r="TWM160" s="4"/>
      <c r="TWN160" s="4"/>
      <c r="TWO160" s="4"/>
      <c r="TWP160" s="4"/>
      <c r="TWQ160" s="4"/>
      <c r="TWR160" s="4"/>
      <c r="TWS160" s="4"/>
      <c r="TWT160" s="4"/>
      <c r="TWU160" s="4"/>
      <c r="TWV160" s="4"/>
      <c r="TWW160" s="4"/>
      <c r="TWX160" s="4"/>
      <c r="TWY160" s="4"/>
      <c r="TWZ160" s="4"/>
      <c r="TXA160" s="4"/>
      <c r="TXB160" s="4"/>
      <c r="TXC160" s="4"/>
      <c r="TXD160" s="4"/>
      <c r="TXE160" s="4"/>
      <c r="TXF160" s="4"/>
      <c r="TXG160" s="4"/>
      <c r="TXH160" s="4"/>
      <c r="TXI160" s="4"/>
      <c r="TXJ160" s="4"/>
      <c r="TXK160" s="4"/>
      <c r="TXL160" s="4"/>
      <c r="TXM160" s="4"/>
      <c r="TXN160" s="4"/>
      <c r="TXO160" s="4"/>
      <c r="TXP160" s="4"/>
      <c r="TXQ160" s="4"/>
      <c r="TXR160" s="4"/>
      <c r="TXS160" s="4"/>
      <c r="TXT160" s="4"/>
      <c r="TXU160" s="4"/>
      <c r="TXV160" s="4"/>
      <c r="TXW160" s="4"/>
      <c r="TXX160" s="4"/>
      <c r="TXY160" s="4"/>
      <c r="TXZ160" s="4"/>
      <c r="TYA160" s="4"/>
      <c r="TYB160" s="4"/>
      <c r="TYC160" s="4"/>
      <c r="TYD160" s="4"/>
      <c r="TYE160" s="4"/>
      <c r="TYF160" s="4"/>
      <c r="TYG160" s="4"/>
      <c r="TYH160" s="4"/>
      <c r="TYI160" s="4"/>
      <c r="TYJ160" s="4"/>
      <c r="TYK160" s="4"/>
      <c r="TYL160" s="4"/>
      <c r="TYM160" s="4"/>
      <c r="TYN160" s="4"/>
      <c r="TYO160" s="4"/>
      <c r="TYP160" s="4"/>
      <c r="TYQ160" s="4"/>
      <c r="TYR160" s="4"/>
      <c r="TYS160" s="4"/>
      <c r="TYT160" s="4"/>
      <c r="TYU160" s="4"/>
      <c r="TYV160" s="4"/>
      <c r="TYW160" s="4"/>
      <c r="TYX160" s="4"/>
      <c r="TYY160" s="4"/>
      <c r="TYZ160" s="4"/>
      <c r="TZA160" s="4"/>
      <c r="TZB160" s="4"/>
      <c r="TZC160" s="4"/>
      <c r="TZD160" s="4"/>
      <c r="TZE160" s="4"/>
      <c r="TZF160" s="4"/>
      <c r="TZG160" s="4"/>
      <c r="TZH160" s="4"/>
      <c r="TZI160" s="4"/>
      <c r="TZJ160" s="4"/>
      <c r="TZK160" s="4"/>
      <c r="TZL160" s="4"/>
      <c r="TZM160" s="4"/>
      <c r="TZN160" s="4"/>
      <c r="TZO160" s="4"/>
      <c r="TZP160" s="4"/>
      <c r="TZQ160" s="4"/>
      <c r="TZR160" s="4"/>
      <c r="TZS160" s="4"/>
      <c r="TZT160" s="4"/>
      <c r="TZU160" s="4"/>
      <c r="TZV160" s="4"/>
      <c r="TZW160" s="4"/>
      <c r="TZX160" s="4"/>
      <c r="TZY160" s="4"/>
      <c r="TZZ160" s="4"/>
      <c r="UAA160" s="4"/>
      <c r="UAB160" s="4"/>
      <c r="UAC160" s="4"/>
      <c r="UAD160" s="4"/>
      <c r="UAE160" s="4"/>
      <c r="UAF160" s="4"/>
      <c r="UAG160" s="4"/>
      <c r="UAH160" s="4"/>
      <c r="UAI160" s="4"/>
      <c r="UAJ160" s="4"/>
      <c r="UAK160" s="4"/>
      <c r="UAL160" s="4"/>
      <c r="UAM160" s="4"/>
      <c r="UAN160" s="4"/>
      <c r="UAO160" s="4"/>
      <c r="UAP160" s="4"/>
      <c r="UAQ160" s="4"/>
      <c r="UAR160" s="4"/>
      <c r="UAS160" s="4"/>
      <c r="UAT160" s="4"/>
      <c r="UAU160" s="4"/>
      <c r="UAV160" s="4"/>
      <c r="UAW160" s="4"/>
      <c r="UAX160" s="4"/>
      <c r="UAY160" s="4"/>
      <c r="UAZ160" s="4"/>
      <c r="UBA160" s="4"/>
      <c r="UBB160" s="4"/>
      <c r="UBC160" s="4"/>
      <c r="UBD160" s="4"/>
      <c r="UBE160" s="4"/>
      <c r="UBF160" s="4"/>
      <c r="UBG160" s="4"/>
      <c r="UBH160" s="4"/>
      <c r="UBI160" s="4"/>
      <c r="UBJ160" s="4"/>
      <c r="UBK160" s="4"/>
      <c r="UBL160" s="4"/>
      <c r="UBM160" s="4"/>
      <c r="UBN160" s="4"/>
      <c r="UBO160" s="4"/>
      <c r="UBP160" s="4"/>
      <c r="UBQ160" s="4"/>
      <c r="UBR160" s="4"/>
      <c r="UBS160" s="4"/>
      <c r="UBT160" s="4"/>
      <c r="UBU160" s="4"/>
      <c r="UBV160" s="4"/>
      <c r="UBW160" s="4"/>
      <c r="UBX160" s="4"/>
      <c r="UBY160" s="4"/>
      <c r="UBZ160" s="4"/>
      <c r="UCA160" s="4"/>
      <c r="UCB160" s="4"/>
      <c r="UCC160" s="4"/>
      <c r="UCD160" s="4"/>
      <c r="UCE160" s="4"/>
      <c r="UCF160" s="4"/>
      <c r="UCG160" s="4"/>
      <c r="UCH160" s="4"/>
      <c r="UCI160" s="4"/>
      <c r="UCJ160" s="4"/>
      <c r="UCK160" s="4"/>
      <c r="UCL160" s="4"/>
      <c r="UCM160" s="4"/>
      <c r="UCN160" s="4"/>
      <c r="UCO160" s="4"/>
      <c r="UCP160" s="4"/>
      <c r="UCQ160" s="4"/>
      <c r="UCR160" s="4"/>
      <c r="UCS160" s="4"/>
      <c r="UCT160" s="4"/>
      <c r="UCU160" s="4"/>
      <c r="UCV160" s="4"/>
      <c r="UCW160" s="4"/>
      <c r="UCX160" s="4"/>
      <c r="UCY160" s="4"/>
      <c r="UCZ160" s="4"/>
      <c r="UDA160" s="4"/>
      <c r="UDB160" s="4"/>
      <c r="UDC160" s="4"/>
      <c r="UDD160" s="4"/>
      <c r="UDE160" s="4"/>
      <c r="UDF160" s="4"/>
      <c r="UDG160" s="4"/>
      <c r="UDH160" s="4"/>
      <c r="UDI160" s="4"/>
      <c r="UDJ160" s="4"/>
      <c r="UDK160" s="4"/>
      <c r="UDL160" s="4"/>
      <c r="UDM160" s="4"/>
      <c r="UDN160" s="4"/>
      <c r="UDO160" s="4"/>
      <c r="UDP160" s="4"/>
      <c r="UDQ160" s="4"/>
      <c r="UDR160" s="4"/>
      <c r="UDS160" s="4"/>
      <c r="UDT160" s="4"/>
      <c r="UDU160" s="4"/>
      <c r="UDV160" s="4"/>
      <c r="UDW160" s="4"/>
      <c r="UDX160" s="4"/>
      <c r="UDY160" s="4"/>
      <c r="UDZ160" s="4"/>
      <c r="UEA160" s="4"/>
      <c r="UEB160" s="4"/>
      <c r="UEC160" s="4"/>
      <c r="UED160" s="4"/>
      <c r="UEE160" s="4"/>
      <c r="UEF160" s="4"/>
      <c r="UEG160" s="4"/>
      <c r="UEH160" s="4"/>
      <c r="UEI160" s="4"/>
      <c r="UEJ160" s="4"/>
      <c r="UEK160" s="4"/>
      <c r="UEL160" s="4"/>
      <c r="UEM160" s="4"/>
      <c r="UEN160" s="4"/>
      <c r="UEO160" s="4"/>
      <c r="UEP160" s="4"/>
      <c r="UEQ160" s="4"/>
      <c r="UER160" s="4"/>
      <c r="UES160" s="4"/>
      <c r="UET160" s="4"/>
      <c r="UEU160" s="4"/>
      <c r="UEV160" s="4"/>
      <c r="UEW160" s="4"/>
      <c r="UEX160" s="4"/>
      <c r="UEY160" s="4"/>
      <c r="UEZ160" s="4"/>
      <c r="UFA160" s="4"/>
      <c r="UFB160" s="4"/>
      <c r="UFC160" s="4"/>
      <c r="UFD160" s="4"/>
      <c r="UFE160" s="4"/>
      <c r="UFF160" s="4"/>
      <c r="UFG160" s="4"/>
      <c r="UFH160" s="4"/>
      <c r="UFI160" s="4"/>
      <c r="UFJ160" s="4"/>
      <c r="UFK160" s="4"/>
      <c r="UFL160" s="4"/>
      <c r="UFM160" s="4"/>
      <c r="UFN160" s="4"/>
      <c r="UFO160" s="4"/>
      <c r="UFP160" s="4"/>
      <c r="UFQ160" s="4"/>
      <c r="UFR160" s="4"/>
      <c r="UFS160" s="4"/>
      <c r="UFT160" s="4"/>
      <c r="UFU160" s="4"/>
      <c r="UFV160" s="4"/>
      <c r="UFW160" s="4"/>
      <c r="UFX160" s="4"/>
      <c r="UFY160" s="4"/>
      <c r="UFZ160" s="4"/>
      <c r="UGA160" s="4"/>
      <c r="UGB160" s="4"/>
      <c r="UGC160" s="4"/>
      <c r="UGD160" s="4"/>
      <c r="UGE160" s="4"/>
      <c r="UGF160" s="4"/>
      <c r="UGG160" s="4"/>
      <c r="UGH160" s="4"/>
      <c r="UGI160" s="4"/>
      <c r="UGJ160" s="4"/>
      <c r="UGK160" s="4"/>
      <c r="UGL160" s="4"/>
      <c r="UGM160" s="4"/>
      <c r="UGN160" s="4"/>
      <c r="UGO160" s="4"/>
      <c r="UGP160" s="4"/>
      <c r="UGQ160" s="4"/>
      <c r="UGR160" s="4"/>
      <c r="UGS160" s="4"/>
      <c r="UGT160" s="4"/>
      <c r="UGU160" s="4"/>
      <c r="UGV160" s="4"/>
      <c r="UGW160" s="4"/>
      <c r="UGX160" s="4"/>
      <c r="UGY160" s="4"/>
      <c r="UGZ160" s="4"/>
      <c r="UHA160" s="4"/>
      <c r="UHB160" s="4"/>
      <c r="UHC160" s="4"/>
      <c r="UHD160" s="4"/>
      <c r="UHE160" s="4"/>
      <c r="UHF160" s="4"/>
      <c r="UHG160" s="4"/>
      <c r="UHH160" s="4"/>
      <c r="UHI160" s="4"/>
      <c r="UHJ160" s="4"/>
      <c r="UHK160" s="4"/>
      <c r="UHL160" s="4"/>
      <c r="UHM160" s="4"/>
      <c r="UHN160" s="4"/>
      <c r="UHO160" s="4"/>
      <c r="UHP160" s="4"/>
      <c r="UHQ160" s="4"/>
      <c r="UHR160" s="4"/>
      <c r="UHS160" s="4"/>
      <c r="UHT160" s="4"/>
      <c r="UHU160" s="4"/>
      <c r="UHV160" s="4"/>
      <c r="UHW160" s="4"/>
      <c r="UHX160" s="4"/>
      <c r="UHY160" s="4"/>
      <c r="UHZ160" s="4"/>
      <c r="UIA160" s="4"/>
      <c r="UIB160" s="4"/>
      <c r="UIC160" s="4"/>
      <c r="UID160" s="4"/>
      <c r="UIE160" s="4"/>
      <c r="UIF160" s="4"/>
      <c r="UIG160" s="4"/>
      <c r="UIH160" s="4"/>
      <c r="UII160" s="4"/>
      <c r="UIJ160" s="4"/>
      <c r="UIK160" s="4"/>
      <c r="UIL160" s="4"/>
      <c r="UIM160" s="4"/>
      <c r="UIN160" s="4"/>
      <c r="UIO160" s="4"/>
      <c r="UIP160" s="4"/>
      <c r="UIQ160" s="4"/>
      <c r="UIR160" s="4"/>
      <c r="UIS160" s="4"/>
      <c r="UIT160" s="4"/>
      <c r="UIU160" s="4"/>
      <c r="UIV160" s="4"/>
      <c r="UIW160" s="4"/>
      <c r="UIX160" s="4"/>
      <c r="UIY160" s="4"/>
      <c r="UIZ160" s="4"/>
      <c r="UJA160" s="4"/>
      <c r="UJB160" s="4"/>
      <c r="UJC160" s="4"/>
      <c r="UJD160" s="4"/>
      <c r="UJE160" s="4"/>
      <c r="UJF160" s="4"/>
      <c r="UJG160" s="4"/>
      <c r="UJH160" s="4"/>
      <c r="UJI160" s="4"/>
      <c r="UJJ160" s="4"/>
      <c r="UJK160" s="4"/>
      <c r="UJL160" s="4"/>
      <c r="UJM160" s="4"/>
      <c r="UJN160" s="4"/>
      <c r="UJO160" s="4"/>
      <c r="UJP160" s="4"/>
      <c r="UJQ160" s="4"/>
      <c r="UJR160" s="4"/>
      <c r="UJS160" s="4"/>
      <c r="UJT160" s="4"/>
      <c r="UJU160" s="4"/>
      <c r="UJV160" s="4"/>
      <c r="UJW160" s="4"/>
      <c r="UJX160" s="4"/>
      <c r="UJY160" s="4"/>
      <c r="UJZ160" s="4"/>
      <c r="UKA160" s="4"/>
      <c r="UKB160" s="4"/>
      <c r="UKC160" s="4"/>
      <c r="UKD160" s="4"/>
      <c r="UKE160" s="4"/>
      <c r="UKF160" s="4"/>
      <c r="UKG160" s="4"/>
      <c r="UKH160" s="4"/>
      <c r="UKI160" s="4"/>
      <c r="UKJ160" s="4"/>
      <c r="UKK160" s="4"/>
      <c r="UKL160" s="4"/>
      <c r="UKM160" s="4"/>
      <c r="UKN160" s="4"/>
      <c r="UKO160" s="4"/>
      <c r="UKP160" s="4"/>
      <c r="UKQ160" s="4"/>
      <c r="UKR160" s="4"/>
      <c r="UKS160" s="4"/>
      <c r="UKT160" s="4"/>
      <c r="UKU160" s="4"/>
      <c r="UKV160" s="4"/>
      <c r="UKW160" s="4"/>
      <c r="UKX160" s="4"/>
      <c r="UKY160" s="4"/>
      <c r="UKZ160" s="4"/>
      <c r="ULA160" s="4"/>
      <c r="ULB160" s="4"/>
      <c r="ULC160" s="4"/>
      <c r="ULD160" s="4"/>
      <c r="ULE160" s="4"/>
      <c r="ULF160" s="4"/>
      <c r="ULG160" s="4"/>
      <c r="ULH160" s="4"/>
      <c r="ULI160" s="4"/>
      <c r="ULJ160" s="4"/>
      <c r="ULK160" s="4"/>
      <c r="ULL160" s="4"/>
      <c r="ULM160" s="4"/>
      <c r="ULN160" s="4"/>
      <c r="ULO160" s="4"/>
      <c r="ULP160" s="4"/>
      <c r="ULQ160" s="4"/>
      <c r="ULR160" s="4"/>
      <c r="ULS160" s="4"/>
      <c r="ULT160" s="4"/>
      <c r="ULU160" s="4"/>
      <c r="ULV160" s="4"/>
      <c r="ULW160" s="4"/>
      <c r="ULX160" s="4"/>
      <c r="ULY160" s="4"/>
      <c r="ULZ160" s="4"/>
      <c r="UMA160" s="4"/>
      <c r="UMB160" s="4"/>
      <c r="UMC160" s="4"/>
      <c r="UMD160" s="4"/>
      <c r="UME160" s="4"/>
      <c r="UMF160" s="4"/>
      <c r="UMG160" s="4"/>
      <c r="UMH160" s="4"/>
      <c r="UMI160" s="4"/>
      <c r="UMJ160" s="4"/>
      <c r="UMK160" s="4"/>
      <c r="UML160" s="4"/>
      <c r="UMM160" s="4"/>
      <c r="UMN160" s="4"/>
      <c r="UMO160" s="4"/>
      <c r="UMP160" s="4"/>
      <c r="UMQ160" s="4"/>
      <c r="UMR160" s="4"/>
      <c r="UMS160" s="4"/>
      <c r="UMT160" s="4"/>
      <c r="UMU160" s="4"/>
      <c r="UMV160" s="4"/>
      <c r="UMW160" s="4"/>
      <c r="UMX160" s="4"/>
      <c r="UMY160" s="4"/>
      <c r="UMZ160" s="4"/>
      <c r="UNA160" s="4"/>
      <c r="UNB160" s="4"/>
      <c r="UNC160" s="4"/>
      <c r="UND160" s="4"/>
      <c r="UNE160" s="4"/>
      <c r="UNF160" s="4"/>
      <c r="UNG160" s="4"/>
      <c r="UNH160" s="4"/>
      <c r="UNI160" s="4"/>
      <c r="UNJ160" s="4"/>
      <c r="UNK160" s="4"/>
      <c r="UNL160" s="4"/>
      <c r="UNM160" s="4"/>
      <c r="UNN160" s="4"/>
      <c r="UNO160" s="4"/>
      <c r="UNP160" s="4"/>
      <c r="UNQ160" s="4"/>
      <c r="UNR160" s="4"/>
      <c r="UNS160" s="4"/>
      <c r="UNT160" s="4"/>
      <c r="UNU160" s="4"/>
      <c r="UNV160" s="4"/>
      <c r="UNW160" s="4"/>
      <c r="UNX160" s="4"/>
      <c r="UNY160" s="4"/>
      <c r="UNZ160" s="4"/>
      <c r="UOA160" s="4"/>
      <c r="UOB160" s="4"/>
      <c r="UOC160" s="4"/>
      <c r="UOD160" s="4"/>
      <c r="UOE160" s="4"/>
      <c r="UOF160" s="4"/>
      <c r="UOG160" s="4"/>
      <c r="UOH160" s="4"/>
      <c r="UOI160" s="4"/>
      <c r="UOJ160" s="4"/>
      <c r="UOK160" s="4"/>
      <c r="UOL160" s="4"/>
      <c r="UOM160" s="4"/>
      <c r="UON160" s="4"/>
      <c r="UOO160" s="4"/>
      <c r="UOP160" s="4"/>
      <c r="UOQ160" s="4"/>
      <c r="UOR160" s="4"/>
      <c r="UOS160" s="4"/>
      <c r="UOT160" s="4"/>
      <c r="UOU160" s="4"/>
      <c r="UOV160" s="4"/>
      <c r="UOW160" s="4"/>
      <c r="UOX160" s="4"/>
      <c r="UOY160" s="4"/>
      <c r="UOZ160" s="4"/>
      <c r="UPA160" s="4"/>
      <c r="UPB160" s="4"/>
      <c r="UPC160" s="4"/>
      <c r="UPD160" s="4"/>
      <c r="UPE160" s="4"/>
      <c r="UPF160" s="4"/>
      <c r="UPG160" s="4"/>
      <c r="UPH160" s="4"/>
      <c r="UPI160" s="4"/>
      <c r="UPJ160" s="4"/>
      <c r="UPK160" s="4"/>
      <c r="UPL160" s="4"/>
      <c r="UPM160" s="4"/>
      <c r="UPN160" s="4"/>
      <c r="UPO160" s="4"/>
      <c r="UPP160" s="4"/>
      <c r="UPQ160" s="4"/>
      <c r="UPR160" s="4"/>
      <c r="UPS160" s="4"/>
      <c r="UPT160" s="4"/>
      <c r="UPU160" s="4"/>
      <c r="UPV160" s="4"/>
      <c r="UPW160" s="4"/>
      <c r="UPX160" s="4"/>
      <c r="UPY160" s="4"/>
      <c r="UPZ160" s="4"/>
      <c r="UQA160" s="4"/>
      <c r="UQB160" s="4"/>
      <c r="UQC160" s="4"/>
      <c r="UQD160" s="4"/>
      <c r="UQE160" s="4"/>
      <c r="UQF160" s="4"/>
      <c r="UQG160" s="4"/>
      <c r="UQH160" s="4"/>
      <c r="UQI160" s="4"/>
      <c r="UQJ160" s="4"/>
      <c r="UQK160" s="4"/>
      <c r="UQL160" s="4"/>
      <c r="UQM160" s="4"/>
      <c r="UQN160" s="4"/>
      <c r="UQO160" s="4"/>
      <c r="UQP160" s="4"/>
      <c r="UQQ160" s="4"/>
      <c r="UQR160" s="4"/>
      <c r="UQS160" s="4"/>
      <c r="UQT160" s="4"/>
      <c r="UQU160" s="4"/>
      <c r="UQV160" s="4"/>
      <c r="UQW160" s="4"/>
      <c r="UQX160" s="4"/>
      <c r="UQY160" s="4"/>
      <c r="UQZ160" s="4"/>
      <c r="URA160" s="4"/>
      <c r="URB160" s="4"/>
      <c r="URC160" s="4"/>
      <c r="URD160" s="4"/>
      <c r="URE160" s="4"/>
      <c r="URF160" s="4"/>
      <c r="URG160" s="4"/>
      <c r="URH160" s="4"/>
      <c r="URI160" s="4"/>
      <c r="URJ160" s="4"/>
      <c r="URK160" s="4"/>
      <c r="URL160" s="4"/>
      <c r="URM160" s="4"/>
      <c r="URN160" s="4"/>
      <c r="URO160" s="4"/>
      <c r="URP160" s="4"/>
      <c r="URQ160" s="4"/>
      <c r="URR160" s="4"/>
      <c r="URS160" s="4"/>
      <c r="URT160" s="4"/>
      <c r="URU160" s="4"/>
      <c r="URV160" s="4"/>
      <c r="URW160" s="4"/>
      <c r="URX160" s="4"/>
      <c r="URY160" s="4"/>
      <c r="URZ160" s="4"/>
      <c r="USA160" s="4"/>
      <c r="USB160" s="4"/>
      <c r="USC160" s="4"/>
      <c r="USD160" s="4"/>
      <c r="USE160" s="4"/>
      <c r="USF160" s="4"/>
      <c r="USG160" s="4"/>
      <c r="USH160" s="4"/>
      <c r="USI160" s="4"/>
      <c r="USJ160" s="4"/>
      <c r="USK160" s="4"/>
      <c r="USL160" s="4"/>
      <c r="USM160" s="4"/>
      <c r="USN160" s="4"/>
      <c r="USO160" s="4"/>
      <c r="USP160" s="4"/>
      <c r="USQ160" s="4"/>
      <c r="USR160" s="4"/>
      <c r="USS160" s="4"/>
      <c r="UST160" s="4"/>
      <c r="USU160" s="4"/>
      <c r="USV160" s="4"/>
      <c r="USW160" s="4"/>
      <c r="USX160" s="4"/>
      <c r="USY160" s="4"/>
      <c r="USZ160" s="4"/>
      <c r="UTA160" s="4"/>
      <c r="UTB160" s="4"/>
      <c r="UTC160" s="4"/>
      <c r="UTD160" s="4"/>
      <c r="UTE160" s="4"/>
      <c r="UTF160" s="4"/>
      <c r="UTG160" s="4"/>
      <c r="UTH160" s="4"/>
      <c r="UTI160" s="4"/>
      <c r="UTJ160" s="4"/>
      <c r="UTK160" s="4"/>
      <c r="UTL160" s="4"/>
      <c r="UTM160" s="4"/>
      <c r="UTN160" s="4"/>
      <c r="UTO160" s="4"/>
      <c r="UTP160" s="4"/>
      <c r="UTQ160" s="4"/>
      <c r="UTR160" s="4"/>
      <c r="UTS160" s="4"/>
      <c r="UTT160" s="4"/>
      <c r="UTU160" s="4"/>
      <c r="UTV160" s="4"/>
      <c r="UTW160" s="4"/>
      <c r="UTX160" s="4"/>
      <c r="UTY160" s="4"/>
      <c r="UTZ160" s="4"/>
      <c r="UUA160" s="4"/>
      <c r="UUB160" s="4"/>
      <c r="UUC160" s="4"/>
      <c r="UUD160" s="4"/>
      <c r="UUE160" s="4"/>
      <c r="UUF160" s="4"/>
      <c r="UUG160" s="4"/>
      <c r="UUH160" s="4"/>
      <c r="UUI160" s="4"/>
      <c r="UUJ160" s="4"/>
      <c r="UUK160" s="4"/>
      <c r="UUL160" s="4"/>
      <c r="UUM160" s="4"/>
      <c r="UUN160" s="4"/>
      <c r="UUO160" s="4"/>
      <c r="UUP160" s="4"/>
      <c r="UUQ160" s="4"/>
      <c r="UUR160" s="4"/>
      <c r="UUS160" s="4"/>
      <c r="UUT160" s="4"/>
      <c r="UUU160" s="4"/>
      <c r="UUV160" s="4"/>
      <c r="UUW160" s="4"/>
      <c r="UUX160" s="4"/>
      <c r="UUY160" s="4"/>
      <c r="UUZ160" s="4"/>
      <c r="UVA160" s="4"/>
      <c r="UVB160" s="4"/>
      <c r="UVC160" s="4"/>
      <c r="UVD160" s="4"/>
      <c r="UVE160" s="4"/>
      <c r="UVF160" s="4"/>
      <c r="UVG160" s="4"/>
      <c r="UVH160" s="4"/>
      <c r="UVI160" s="4"/>
      <c r="UVJ160" s="4"/>
      <c r="UVK160" s="4"/>
      <c r="UVL160" s="4"/>
      <c r="UVM160" s="4"/>
      <c r="UVN160" s="4"/>
      <c r="UVO160" s="4"/>
      <c r="UVP160" s="4"/>
      <c r="UVQ160" s="4"/>
      <c r="UVR160" s="4"/>
      <c r="UVS160" s="4"/>
      <c r="UVT160" s="4"/>
      <c r="UVU160" s="4"/>
      <c r="UVV160" s="4"/>
      <c r="UVW160" s="4"/>
      <c r="UVX160" s="4"/>
      <c r="UVY160" s="4"/>
      <c r="UVZ160" s="4"/>
      <c r="UWA160" s="4"/>
      <c r="UWB160" s="4"/>
      <c r="UWC160" s="4"/>
      <c r="UWD160" s="4"/>
      <c r="UWE160" s="4"/>
      <c r="UWF160" s="4"/>
      <c r="UWG160" s="4"/>
      <c r="UWH160" s="4"/>
      <c r="UWI160" s="4"/>
      <c r="UWJ160" s="4"/>
      <c r="UWK160" s="4"/>
      <c r="UWL160" s="4"/>
      <c r="UWM160" s="4"/>
      <c r="UWN160" s="4"/>
      <c r="UWO160" s="4"/>
      <c r="UWP160" s="4"/>
      <c r="UWQ160" s="4"/>
      <c r="UWR160" s="4"/>
      <c r="UWS160" s="4"/>
      <c r="UWT160" s="4"/>
      <c r="UWU160" s="4"/>
      <c r="UWV160" s="4"/>
      <c r="UWW160" s="4"/>
      <c r="UWX160" s="4"/>
      <c r="UWY160" s="4"/>
      <c r="UWZ160" s="4"/>
      <c r="UXA160" s="4"/>
      <c r="UXB160" s="4"/>
      <c r="UXC160" s="4"/>
      <c r="UXD160" s="4"/>
      <c r="UXE160" s="4"/>
      <c r="UXF160" s="4"/>
      <c r="UXG160" s="4"/>
      <c r="UXH160" s="4"/>
      <c r="UXI160" s="4"/>
      <c r="UXJ160" s="4"/>
      <c r="UXK160" s="4"/>
      <c r="UXL160" s="4"/>
      <c r="UXM160" s="4"/>
      <c r="UXN160" s="4"/>
      <c r="UXO160" s="4"/>
      <c r="UXP160" s="4"/>
      <c r="UXQ160" s="4"/>
      <c r="UXR160" s="4"/>
      <c r="UXS160" s="4"/>
      <c r="UXT160" s="4"/>
      <c r="UXU160" s="4"/>
      <c r="UXV160" s="4"/>
      <c r="UXW160" s="4"/>
      <c r="UXX160" s="4"/>
      <c r="UXY160" s="4"/>
      <c r="UXZ160" s="4"/>
      <c r="UYA160" s="4"/>
      <c r="UYB160" s="4"/>
      <c r="UYC160" s="4"/>
      <c r="UYD160" s="4"/>
      <c r="UYE160" s="4"/>
      <c r="UYF160" s="4"/>
      <c r="UYG160" s="4"/>
      <c r="UYH160" s="4"/>
      <c r="UYI160" s="4"/>
      <c r="UYJ160" s="4"/>
      <c r="UYK160" s="4"/>
      <c r="UYL160" s="4"/>
      <c r="UYM160" s="4"/>
      <c r="UYN160" s="4"/>
      <c r="UYO160" s="4"/>
      <c r="UYP160" s="4"/>
      <c r="UYQ160" s="4"/>
      <c r="UYR160" s="4"/>
      <c r="UYS160" s="4"/>
      <c r="UYT160" s="4"/>
      <c r="UYU160" s="4"/>
      <c r="UYV160" s="4"/>
      <c r="UYW160" s="4"/>
      <c r="UYX160" s="4"/>
      <c r="UYY160" s="4"/>
      <c r="UYZ160" s="4"/>
      <c r="UZA160" s="4"/>
      <c r="UZB160" s="4"/>
      <c r="UZC160" s="4"/>
      <c r="UZD160" s="4"/>
      <c r="UZE160" s="4"/>
      <c r="UZF160" s="4"/>
      <c r="UZG160" s="4"/>
      <c r="UZH160" s="4"/>
      <c r="UZI160" s="4"/>
      <c r="UZJ160" s="4"/>
      <c r="UZK160" s="4"/>
      <c r="UZL160" s="4"/>
      <c r="UZM160" s="4"/>
      <c r="UZN160" s="4"/>
      <c r="UZO160" s="4"/>
      <c r="UZP160" s="4"/>
      <c r="UZQ160" s="4"/>
      <c r="UZR160" s="4"/>
      <c r="UZS160" s="4"/>
      <c r="UZT160" s="4"/>
      <c r="UZU160" s="4"/>
      <c r="UZV160" s="4"/>
      <c r="UZW160" s="4"/>
      <c r="UZX160" s="4"/>
      <c r="UZY160" s="4"/>
      <c r="UZZ160" s="4"/>
      <c r="VAA160" s="4"/>
      <c r="VAB160" s="4"/>
      <c r="VAC160" s="4"/>
      <c r="VAD160" s="4"/>
      <c r="VAE160" s="4"/>
      <c r="VAF160" s="4"/>
      <c r="VAG160" s="4"/>
      <c r="VAH160" s="4"/>
      <c r="VAI160" s="4"/>
      <c r="VAJ160" s="4"/>
      <c r="VAK160" s="4"/>
      <c r="VAL160" s="4"/>
      <c r="VAM160" s="4"/>
      <c r="VAN160" s="4"/>
      <c r="VAO160" s="4"/>
      <c r="VAP160" s="4"/>
      <c r="VAQ160" s="4"/>
      <c r="VAR160" s="4"/>
      <c r="VAS160" s="4"/>
      <c r="VAT160" s="4"/>
      <c r="VAU160" s="4"/>
      <c r="VAV160" s="4"/>
      <c r="VAW160" s="4"/>
      <c r="VAX160" s="4"/>
      <c r="VAY160" s="4"/>
      <c r="VAZ160" s="4"/>
      <c r="VBA160" s="4"/>
      <c r="VBB160" s="4"/>
      <c r="VBC160" s="4"/>
      <c r="VBD160" s="4"/>
      <c r="VBE160" s="4"/>
      <c r="VBF160" s="4"/>
      <c r="VBG160" s="4"/>
      <c r="VBH160" s="4"/>
      <c r="VBI160" s="4"/>
      <c r="VBJ160" s="4"/>
      <c r="VBK160" s="4"/>
      <c r="VBL160" s="4"/>
      <c r="VBM160" s="4"/>
      <c r="VBN160" s="4"/>
      <c r="VBO160" s="4"/>
      <c r="VBP160" s="4"/>
      <c r="VBQ160" s="4"/>
      <c r="VBR160" s="4"/>
      <c r="VBS160" s="4"/>
      <c r="VBT160" s="4"/>
      <c r="VBU160" s="4"/>
      <c r="VBV160" s="4"/>
      <c r="VBW160" s="4"/>
      <c r="VBX160" s="4"/>
      <c r="VBY160" s="4"/>
      <c r="VBZ160" s="4"/>
      <c r="VCA160" s="4"/>
      <c r="VCB160" s="4"/>
      <c r="VCC160" s="4"/>
      <c r="VCD160" s="4"/>
      <c r="VCE160" s="4"/>
      <c r="VCF160" s="4"/>
      <c r="VCG160" s="4"/>
      <c r="VCH160" s="4"/>
      <c r="VCI160" s="4"/>
      <c r="VCJ160" s="4"/>
      <c r="VCK160" s="4"/>
      <c r="VCL160" s="4"/>
      <c r="VCM160" s="4"/>
      <c r="VCN160" s="4"/>
      <c r="VCO160" s="4"/>
      <c r="VCP160" s="4"/>
      <c r="VCQ160" s="4"/>
      <c r="VCR160" s="4"/>
      <c r="VCS160" s="4"/>
      <c r="VCT160" s="4"/>
      <c r="VCU160" s="4"/>
      <c r="VCV160" s="4"/>
      <c r="VCW160" s="4"/>
      <c r="VCX160" s="4"/>
      <c r="VCY160" s="4"/>
      <c r="VCZ160" s="4"/>
      <c r="VDA160" s="4"/>
      <c r="VDB160" s="4"/>
      <c r="VDC160" s="4"/>
      <c r="VDD160" s="4"/>
      <c r="VDE160" s="4"/>
      <c r="VDF160" s="4"/>
      <c r="VDG160" s="4"/>
      <c r="VDH160" s="4"/>
      <c r="VDI160" s="4"/>
      <c r="VDJ160" s="4"/>
      <c r="VDK160" s="4"/>
      <c r="VDL160" s="4"/>
      <c r="VDM160" s="4"/>
      <c r="VDN160" s="4"/>
      <c r="VDO160" s="4"/>
      <c r="VDP160" s="4"/>
      <c r="VDQ160" s="4"/>
      <c r="VDR160" s="4"/>
      <c r="VDS160" s="4"/>
      <c r="VDT160" s="4"/>
      <c r="VDU160" s="4"/>
      <c r="VDV160" s="4"/>
      <c r="VDW160" s="4"/>
      <c r="VDX160" s="4"/>
      <c r="VDY160" s="4"/>
      <c r="VDZ160" s="4"/>
      <c r="VEA160" s="4"/>
      <c r="VEB160" s="4"/>
      <c r="VEC160" s="4"/>
      <c r="VED160" s="4"/>
      <c r="VEE160" s="4"/>
      <c r="VEF160" s="4"/>
      <c r="VEG160" s="4"/>
      <c r="VEH160" s="4"/>
      <c r="VEI160" s="4"/>
      <c r="VEJ160" s="4"/>
      <c r="VEK160" s="4"/>
      <c r="VEL160" s="4"/>
      <c r="VEM160" s="4"/>
      <c r="VEN160" s="4"/>
      <c r="VEO160" s="4"/>
      <c r="VEP160" s="4"/>
      <c r="VEQ160" s="4"/>
      <c r="VER160" s="4"/>
      <c r="VES160" s="4"/>
      <c r="VET160" s="4"/>
      <c r="VEU160" s="4"/>
      <c r="VEV160" s="4"/>
      <c r="VEW160" s="4"/>
      <c r="VEX160" s="4"/>
      <c r="VEY160" s="4"/>
      <c r="VEZ160" s="4"/>
      <c r="VFA160" s="4"/>
      <c r="VFB160" s="4"/>
      <c r="VFC160" s="4"/>
      <c r="VFD160" s="4"/>
      <c r="VFE160" s="4"/>
      <c r="VFF160" s="4"/>
      <c r="VFG160" s="4"/>
      <c r="VFH160" s="4"/>
      <c r="VFI160" s="4"/>
      <c r="VFJ160" s="4"/>
      <c r="VFK160" s="4"/>
      <c r="VFL160" s="4"/>
      <c r="VFM160" s="4"/>
      <c r="VFN160" s="4"/>
      <c r="VFO160" s="4"/>
      <c r="VFP160" s="4"/>
      <c r="VFQ160" s="4"/>
      <c r="VFR160" s="4"/>
      <c r="VFS160" s="4"/>
      <c r="VFT160" s="4"/>
      <c r="VFU160" s="4"/>
      <c r="VFV160" s="4"/>
      <c r="VFW160" s="4"/>
      <c r="VFX160" s="4"/>
      <c r="VFY160" s="4"/>
      <c r="VFZ160" s="4"/>
      <c r="VGA160" s="4"/>
      <c r="VGB160" s="4"/>
      <c r="VGC160" s="4"/>
      <c r="VGD160" s="4"/>
      <c r="VGE160" s="4"/>
      <c r="VGF160" s="4"/>
      <c r="VGG160" s="4"/>
      <c r="VGH160" s="4"/>
      <c r="VGI160" s="4"/>
      <c r="VGJ160" s="4"/>
      <c r="VGK160" s="4"/>
      <c r="VGL160" s="4"/>
      <c r="VGM160" s="4"/>
      <c r="VGN160" s="4"/>
      <c r="VGO160" s="4"/>
      <c r="VGP160" s="4"/>
      <c r="VGQ160" s="4"/>
      <c r="VGR160" s="4"/>
      <c r="VGS160" s="4"/>
      <c r="VGT160" s="4"/>
      <c r="VGU160" s="4"/>
      <c r="VGV160" s="4"/>
      <c r="VGW160" s="4"/>
      <c r="VGX160" s="4"/>
      <c r="VGY160" s="4"/>
      <c r="VGZ160" s="4"/>
      <c r="VHA160" s="4"/>
      <c r="VHB160" s="4"/>
      <c r="VHC160" s="4"/>
      <c r="VHD160" s="4"/>
      <c r="VHE160" s="4"/>
      <c r="VHF160" s="4"/>
      <c r="VHG160" s="4"/>
      <c r="VHH160" s="4"/>
      <c r="VHI160" s="4"/>
      <c r="VHJ160" s="4"/>
      <c r="VHK160" s="4"/>
      <c r="VHL160" s="4"/>
      <c r="VHM160" s="4"/>
      <c r="VHN160" s="4"/>
      <c r="VHO160" s="4"/>
      <c r="VHP160" s="4"/>
      <c r="VHQ160" s="4"/>
      <c r="VHR160" s="4"/>
      <c r="VHS160" s="4"/>
      <c r="VHT160" s="4"/>
      <c r="VHU160" s="4"/>
      <c r="VHV160" s="4"/>
      <c r="VHW160" s="4"/>
      <c r="VHX160" s="4"/>
      <c r="VHY160" s="4"/>
      <c r="VHZ160" s="4"/>
      <c r="VIA160" s="4"/>
      <c r="VIB160" s="4"/>
      <c r="VIC160" s="4"/>
      <c r="VID160" s="4"/>
      <c r="VIE160" s="4"/>
      <c r="VIF160" s="4"/>
      <c r="VIG160" s="4"/>
      <c r="VIH160" s="4"/>
      <c r="VII160" s="4"/>
      <c r="VIJ160" s="4"/>
      <c r="VIK160" s="4"/>
      <c r="VIL160" s="4"/>
      <c r="VIM160" s="4"/>
      <c r="VIN160" s="4"/>
      <c r="VIO160" s="4"/>
      <c r="VIP160" s="4"/>
      <c r="VIQ160" s="4"/>
      <c r="VIR160" s="4"/>
      <c r="VIS160" s="4"/>
      <c r="VIT160" s="4"/>
      <c r="VIU160" s="4"/>
      <c r="VIV160" s="4"/>
      <c r="VIW160" s="4"/>
      <c r="VIX160" s="4"/>
      <c r="VIY160" s="4"/>
      <c r="VIZ160" s="4"/>
      <c r="VJA160" s="4"/>
      <c r="VJB160" s="4"/>
      <c r="VJC160" s="4"/>
      <c r="VJD160" s="4"/>
      <c r="VJE160" s="4"/>
      <c r="VJF160" s="4"/>
      <c r="VJG160" s="4"/>
      <c r="VJH160" s="4"/>
      <c r="VJI160" s="4"/>
      <c r="VJJ160" s="4"/>
      <c r="VJK160" s="4"/>
      <c r="VJL160" s="4"/>
      <c r="VJM160" s="4"/>
      <c r="VJN160" s="4"/>
      <c r="VJO160" s="4"/>
      <c r="VJP160" s="4"/>
      <c r="VJQ160" s="4"/>
      <c r="VJR160" s="4"/>
      <c r="VJS160" s="4"/>
      <c r="VJT160" s="4"/>
      <c r="VJU160" s="4"/>
      <c r="VJV160" s="4"/>
      <c r="VJW160" s="4"/>
      <c r="VJX160" s="4"/>
      <c r="VJY160" s="4"/>
      <c r="VJZ160" s="4"/>
      <c r="VKA160" s="4"/>
      <c r="VKB160" s="4"/>
      <c r="VKC160" s="4"/>
      <c r="VKD160" s="4"/>
      <c r="VKE160" s="4"/>
      <c r="VKF160" s="4"/>
      <c r="VKG160" s="4"/>
      <c r="VKH160" s="4"/>
      <c r="VKI160" s="4"/>
      <c r="VKJ160" s="4"/>
      <c r="VKK160" s="4"/>
      <c r="VKL160" s="4"/>
      <c r="VKM160" s="4"/>
      <c r="VKN160" s="4"/>
      <c r="VKO160" s="4"/>
      <c r="VKP160" s="4"/>
      <c r="VKQ160" s="4"/>
      <c r="VKR160" s="4"/>
      <c r="VKS160" s="4"/>
      <c r="VKT160" s="4"/>
      <c r="VKU160" s="4"/>
      <c r="VKV160" s="4"/>
      <c r="VKW160" s="4"/>
      <c r="VKX160" s="4"/>
      <c r="VKY160" s="4"/>
      <c r="VKZ160" s="4"/>
      <c r="VLA160" s="4"/>
      <c r="VLB160" s="4"/>
      <c r="VLC160" s="4"/>
      <c r="VLD160" s="4"/>
      <c r="VLE160" s="4"/>
      <c r="VLF160" s="4"/>
      <c r="VLG160" s="4"/>
      <c r="VLH160" s="4"/>
      <c r="VLI160" s="4"/>
      <c r="VLJ160" s="4"/>
      <c r="VLK160" s="4"/>
      <c r="VLL160" s="4"/>
      <c r="VLM160" s="4"/>
      <c r="VLN160" s="4"/>
      <c r="VLO160" s="4"/>
      <c r="VLP160" s="4"/>
      <c r="VLQ160" s="4"/>
      <c r="VLR160" s="4"/>
      <c r="VLS160" s="4"/>
      <c r="VLT160" s="4"/>
      <c r="VLU160" s="4"/>
      <c r="VLV160" s="4"/>
      <c r="VLW160" s="4"/>
      <c r="VLX160" s="4"/>
      <c r="VLY160" s="4"/>
      <c r="VLZ160" s="4"/>
      <c r="VMA160" s="4"/>
      <c r="VMB160" s="4"/>
      <c r="VMC160" s="4"/>
      <c r="VMD160" s="4"/>
      <c r="VME160" s="4"/>
      <c r="VMF160" s="4"/>
      <c r="VMG160" s="4"/>
      <c r="VMH160" s="4"/>
      <c r="VMI160" s="4"/>
      <c r="VMJ160" s="4"/>
      <c r="VMK160" s="4"/>
      <c r="VML160" s="4"/>
      <c r="VMM160" s="4"/>
      <c r="VMN160" s="4"/>
      <c r="VMO160" s="4"/>
      <c r="VMP160" s="4"/>
      <c r="VMQ160" s="4"/>
      <c r="VMR160" s="4"/>
      <c r="VMS160" s="4"/>
      <c r="VMT160" s="4"/>
      <c r="VMU160" s="4"/>
      <c r="VMV160" s="4"/>
      <c r="VMW160" s="4"/>
      <c r="VMX160" s="4"/>
      <c r="VMY160" s="4"/>
      <c r="VMZ160" s="4"/>
      <c r="VNA160" s="4"/>
      <c r="VNB160" s="4"/>
      <c r="VNC160" s="4"/>
      <c r="VND160" s="4"/>
      <c r="VNE160" s="4"/>
      <c r="VNF160" s="4"/>
      <c r="VNG160" s="4"/>
      <c r="VNH160" s="4"/>
      <c r="VNI160" s="4"/>
      <c r="VNJ160" s="4"/>
      <c r="VNK160" s="4"/>
      <c r="VNL160" s="4"/>
      <c r="VNM160" s="4"/>
      <c r="VNN160" s="4"/>
      <c r="VNO160" s="4"/>
      <c r="VNP160" s="4"/>
      <c r="VNQ160" s="4"/>
      <c r="VNR160" s="4"/>
      <c r="VNS160" s="4"/>
      <c r="VNT160" s="4"/>
      <c r="VNU160" s="4"/>
      <c r="VNV160" s="4"/>
      <c r="VNW160" s="4"/>
      <c r="VNX160" s="4"/>
      <c r="VNY160" s="4"/>
      <c r="VNZ160" s="4"/>
      <c r="VOA160" s="4"/>
      <c r="VOB160" s="4"/>
      <c r="VOC160" s="4"/>
      <c r="VOD160" s="4"/>
      <c r="VOE160" s="4"/>
      <c r="VOF160" s="4"/>
      <c r="VOG160" s="4"/>
      <c r="VOH160" s="4"/>
      <c r="VOI160" s="4"/>
      <c r="VOJ160" s="4"/>
      <c r="VOK160" s="4"/>
      <c r="VOL160" s="4"/>
      <c r="VOM160" s="4"/>
      <c r="VON160" s="4"/>
      <c r="VOO160" s="4"/>
      <c r="VOP160" s="4"/>
      <c r="VOQ160" s="4"/>
      <c r="VOR160" s="4"/>
      <c r="VOS160" s="4"/>
      <c r="VOT160" s="4"/>
      <c r="VOU160" s="4"/>
      <c r="VOV160" s="4"/>
      <c r="VOW160" s="4"/>
      <c r="VOX160" s="4"/>
      <c r="VOY160" s="4"/>
      <c r="VOZ160" s="4"/>
      <c r="VPA160" s="4"/>
      <c r="VPB160" s="4"/>
      <c r="VPC160" s="4"/>
      <c r="VPD160" s="4"/>
      <c r="VPE160" s="4"/>
      <c r="VPF160" s="4"/>
      <c r="VPG160" s="4"/>
      <c r="VPH160" s="4"/>
      <c r="VPI160" s="4"/>
      <c r="VPJ160" s="4"/>
      <c r="VPK160" s="4"/>
      <c r="VPL160" s="4"/>
      <c r="VPM160" s="4"/>
      <c r="VPN160" s="4"/>
      <c r="VPO160" s="4"/>
      <c r="VPP160" s="4"/>
      <c r="VPQ160" s="4"/>
      <c r="VPR160" s="4"/>
      <c r="VPS160" s="4"/>
      <c r="VPT160" s="4"/>
      <c r="VPU160" s="4"/>
      <c r="VPV160" s="4"/>
      <c r="VPW160" s="4"/>
      <c r="VPX160" s="4"/>
      <c r="VPY160" s="4"/>
      <c r="VPZ160" s="4"/>
      <c r="VQA160" s="4"/>
      <c r="VQB160" s="4"/>
      <c r="VQC160" s="4"/>
      <c r="VQD160" s="4"/>
      <c r="VQE160" s="4"/>
      <c r="VQF160" s="4"/>
      <c r="VQG160" s="4"/>
      <c r="VQH160" s="4"/>
      <c r="VQI160" s="4"/>
      <c r="VQJ160" s="4"/>
      <c r="VQK160" s="4"/>
      <c r="VQL160" s="4"/>
      <c r="VQM160" s="4"/>
      <c r="VQN160" s="4"/>
      <c r="VQO160" s="4"/>
      <c r="VQP160" s="4"/>
      <c r="VQQ160" s="4"/>
      <c r="VQR160" s="4"/>
      <c r="VQS160" s="4"/>
      <c r="VQT160" s="4"/>
      <c r="VQU160" s="4"/>
      <c r="VQV160" s="4"/>
      <c r="VQW160" s="4"/>
      <c r="VQX160" s="4"/>
      <c r="VQY160" s="4"/>
      <c r="VQZ160" s="4"/>
      <c r="VRA160" s="4"/>
      <c r="VRB160" s="4"/>
      <c r="VRC160" s="4"/>
      <c r="VRD160" s="4"/>
      <c r="VRE160" s="4"/>
      <c r="VRF160" s="4"/>
      <c r="VRG160" s="4"/>
      <c r="VRH160" s="4"/>
      <c r="VRI160" s="4"/>
      <c r="VRJ160" s="4"/>
      <c r="VRK160" s="4"/>
      <c r="VRL160" s="4"/>
      <c r="VRM160" s="4"/>
      <c r="VRN160" s="4"/>
      <c r="VRO160" s="4"/>
      <c r="VRP160" s="4"/>
      <c r="VRQ160" s="4"/>
      <c r="VRR160" s="4"/>
      <c r="VRS160" s="4"/>
      <c r="VRT160" s="4"/>
      <c r="VRU160" s="4"/>
      <c r="VRV160" s="4"/>
      <c r="VRW160" s="4"/>
      <c r="VRX160" s="4"/>
      <c r="VRY160" s="4"/>
      <c r="VRZ160" s="4"/>
      <c r="VSA160" s="4"/>
      <c r="VSB160" s="4"/>
      <c r="VSC160" s="4"/>
      <c r="VSD160" s="4"/>
      <c r="VSE160" s="4"/>
      <c r="VSF160" s="4"/>
      <c r="VSG160" s="4"/>
      <c r="VSH160" s="4"/>
      <c r="VSI160" s="4"/>
      <c r="VSJ160" s="4"/>
      <c r="VSK160" s="4"/>
      <c r="VSL160" s="4"/>
      <c r="VSM160" s="4"/>
      <c r="VSN160" s="4"/>
      <c r="VSO160" s="4"/>
      <c r="VSP160" s="4"/>
      <c r="VSQ160" s="4"/>
      <c r="VSR160" s="4"/>
      <c r="VSS160" s="4"/>
      <c r="VST160" s="4"/>
      <c r="VSU160" s="4"/>
      <c r="VSV160" s="4"/>
      <c r="VSW160" s="4"/>
      <c r="VSX160" s="4"/>
      <c r="VSY160" s="4"/>
      <c r="VSZ160" s="4"/>
      <c r="VTA160" s="4"/>
      <c r="VTB160" s="4"/>
      <c r="VTC160" s="4"/>
      <c r="VTD160" s="4"/>
      <c r="VTE160" s="4"/>
      <c r="VTF160" s="4"/>
      <c r="VTG160" s="4"/>
      <c r="VTH160" s="4"/>
      <c r="VTI160" s="4"/>
      <c r="VTJ160" s="4"/>
      <c r="VTK160" s="4"/>
      <c r="VTL160" s="4"/>
      <c r="VTM160" s="4"/>
      <c r="VTN160" s="4"/>
      <c r="VTO160" s="4"/>
      <c r="VTP160" s="4"/>
      <c r="VTQ160" s="4"/>
      <c r="VTR160" s="4"/>
      <c r="VTS160" s="4"/>
      <c r="VTT160" s="4"/>
      <c r="VTU160" s="4"/>
      <c r="VTV160" s="4"/>
      <c r="VTW160" s="4"/>
      <c r="VTX160" s="4"/>
      <c r="VTY160" s="4"/>
      <c r="VTZ160" s="4"/>
      <c r="VUA160" s="4"/>
      <c r="VUB160" s="4"/>
      <c r="VUC160" s="4"/>
      <c r="VUD160" s="4"/>
      <c r="VUE160" s="4"/>
      <c r="VUF160" s="4"/>
      <c r="VUG160" s="4"/>
      <c r="VUH160" s="4"/>
      <c r="VUI160" s="4"/>
      <c r="VUJ160" s="4"/>
      <c r="VUK160" s="4"/>
      <c r="VUL160" s="4"/>
      <c r="VUM160" s="4"/>
      <c r="VUN160" s="4"/>
      <c r="VUO160" s="4"/>
      <c r="VUP160" s="4"/>
      <c r="VUQ160" s="4"/>
      <c r="VUR160" s="4"/>
      <c r="VUS160" s="4"/>
      <c r="VUT160" s="4"/>
      <c r="VUU160" s="4"/>
      <c r="VUV160" s="4"/>
      <c r="VUW160" s="4"/>
      <c r="VUX160" s="4"/>
      <c r="VUY160" s="4"/>
      <c r="VUZ160" s="4"/>
      <c r="VVA160" s="4"/>
      <c r="VVB160" s="4"/>
      <c r="VVC160" s="4"/>
      <c r="VVD160" s="4"/>
      <c r="VVE160" s="4"/>
      <c r="VVF160" s="4"/>
      <c r="VVG160" s="4"/>
      <c r="VVH160" s="4"/>
      <c r="VVI160" s="4"/>
      <c r="VVJ160" s="4"/>
      <c r="VVK160" s="4"/>
      <c r="VVL160" s="4"/>
      <c r="VVM160" s="4"/>
      <c r="VVN160" s="4"/>
      <c r="VVO160" s="4"/>
      <c r="VVP160" s="4"/>
      <c r="VVQ160" s="4"/>
      <c r="VVR160" s="4"/>
      <c r="VVS160" s="4"/>
      <c r="VVT160" s="4"/>
      <c r="VVU160" s="4"/>
      <c r="VVV160" s="4"/>
      <c r="VVW160" s="4"/>
      <c r="VVX160" s="4"/>
      <c r="VVY160" s="4"/>
      <c r="VVZ160" s="4"/>
      <c r="VWA160" s="4"/>
      <c r="VWB160" s="4"/>
      <c r="VWC160" s="4"/>
      <c r="VWD160" s="4"/>
      <c r="VWE160" s="4"/>
      <c r="VWF160" s="4"/>
      <c r="VWG160" s="4"/>
      <c r="VWH160" s="4"/>
      <c r="VWI160" s="4"/>
      <c r="VWJ160" s="4"/>
      <c r="VWK160" s="4"/>
      <c r="VWL160" s="4"/>
      <c r="VWM160" s="4"/>
      <c r="VWN160" s="4"/>
      <c r="VWO160" s="4"/>
      <c r="VWP160" s="4"/>
      <c r="VWQ160" s="4"/>
      <c r="VWR160" s="4"/>
      <c r="VWS160" s="4"/>
      <c r="VWT160" s="4"/>
      <c r="VWU160" s="4"/>
      <c r="VWV160" s="4"/>
      <c r="VWW160" s="4"/>
      <c r="VWX160" s="4"/>
      <c r="VWY160" s="4"/>
      <c r="VWZ160" s="4"/>
      <c r="VXA160" s="4"/>
      <c r="VXB160" s="4"/>
      <c r="VXC160" s="4"/>
      <c r="VXD160" s="4"/>
      <c r="VXE160" s="4"/>
      <c r="VXF160" s="4"/>
      <c r="VXG160" s="4"/>
      <c r="VXH160" s="4"/>
      <c r="VXI160" s="4"/>
      <c r="VXJ160" s="4"/>
      <c r="VXK160" s="4"/>
      <c r="VXL160" s="4"/>
      <c r="VXM160" s="4"/>
      <c r="VXN160" s="4"/>
      <c r="VXO160" s="4"/>
      <c r="VXP160" s="4"/>
      <c r="VXQ160" s="4"/>
      <c r="VXR160" s="4"/>
      <c r="VXS160" s="4"/>
      <c r="VXT160" s="4"/>
      <c r="VXU160" s="4"/>
      <c r="VXV160" s="4"/>
      <c r="VXW160" s="4"/>
      <c r="VXX160" s="4"/>
      <c r="VXY160" s="4"/>
      <c r="VXZ160" s="4"/>
      <c r="VYA160" s="4"/>
      <c r="VYB160" s="4"/>
      <c r="VYC160" s="4"/>
      <c r="VYD160" s="4"/>
      <c r="VYE160" s="4"/>
      <c r="VYF160" s="4"/>
      <c r="VYG160" s="4"/>
      <c r="VYH160" s="4"/>
      <c r="VYI160" s="4"/>
      <c r="VYJ160" s="4"/>
      <c r="VYK160" s="4"/>
      <c r="VYL160" s="4"/>
      <c r="VYM160" s="4"/>
      <c r="VYN160" s="4"/>
      <c r="VYO160" s="4"/>
      <c r="VYP160" s="4"/>
      <c r="VYQ160" s="4"/>
      <c r="VYR160" s="4"/>
      <c r="VYS160" s="4"/>
      <c r="VYT160" s="4"/>
      <c r="VYU160" s="4"/>
      <c r="VYV160" s="4"/>
      <c r="VYW160" s="4"/>
      <c r="VYX160" s="4"/>
      <c r="VYY160" s="4"/>
      <c r="VYZ160" s="4"/>
      <c r="VZA160" s="4"/>
      <c r="VZB160" s="4"/>
      <c r="VZC160" s="4"/>
      <c r="VZD160" s="4"/>
      <c r="VZE160" s="4"/>
      <c r="VZF160" s="4"/>
      <c r="VZG160" s="4"/>
      <c r="VZH160" s="4"/>
      <c r="VZI160" s="4"/>
      <c r="VZJ160" s="4"/>
      <c r="VZK160" s="4"/>
      <c r="VZL160" s="4"/>
      <c r="VZM160" s="4"/>
      <c r="VZN160" s="4"/>
      <c r="VZO160" s="4"/>
      <c r="VZP160" s="4"/>
      <c r="VZQ160" s="4"/>
      <c r="VZR160" s="4"/>
      <c r="VZS160" s="4"/>
      <c r="VZT160" s="4"/>
      <c r="VZU160" s="4"/>
      <c r="VZV160" s="4"/>
      <c r="VZW160" s="4"/>
      <c r="VZX160" s="4"/>
      <c r="VZY160" s="4"/>
      <c r="VZZ160" s="4"/>
      <c r="WAA160" s="4"/>
      <c r="WAB160" s="4"/>
      <c r="WAC160" s="4"/>
      <c r="WAD160" s="4"/>
      <c r="WAE160" s="4"/>
      <c r="WAF160" s="4"/>
      <c r="WAG160" s="4"/>
      <c r="WAH160" s="4"/>
      <c r="WAI160" s="4"/>
      <c r="WAJ160" s="4"/>
      <c r="WAK160" s="4"/>
      <c r="WAL160" s="4"/>
      <c r="WAM160" s="4"/>
      <c r="WAN160" s="4"/>
      <c r="WAO160" s="4"/>
      <c r="WAP160" s="4"/>
      <c r="WAQ160" s="4"/>
      <c r="WAR160" s="4"/>
      <c r="WAS160" s="4"/>
      <c r="WAT160" s="4"/>
      <c r="WAU160" s="4"/>
      <c r="WAV160" s="4"/>
      <c r="WAW160" s="4"/>
      <c r="WAX160" s="4"/>
      <c r="WAY160" s="4"/>
      <c r="WAZ160" s="4"/>
      <c r="WBA160" s="4"/>
      <c r="WBB160" s="4"/>
      <c r="WBC160" s="4"/>
      <c r="WBD160" s="4"/>
      <c r="WBE160" s="4"/>
      <c r="WBF160" s="4"/>
      <c r="WBG160" s="4"/>
      <c r="WBH160" s="4"/>
      <c r="WBI160" s="4"/>
      <c r="WBJ160" s="4"/>
      <c r="WBK160" s="4"/>
      <c r="WBL160" s="4"/>
      <c r="WBM160" s="4"/>
      <c r="WBN160" s="4"/>
      <c r="WBO160" s="4"/>
      <c r="WBP160" s="4"/>
      <c r="WBQ160" s="4"/>
      <c r="WBR160" s="4"/>
      <c r="WBS160" s="4"/>
      <c r="WBT160" s="4"/>
      <c r="WBU160" s="4"/>
      <c r="WBV160" s="4"/>
      <c r="WBW160" s="4"/>
      <c r="WBX160" s="4"/>
      <c r="WBY160" s="4"/>
      <c r="WBZ160" s="4"/>
      <c r="WCA160" s="4"/>
      <c r="WCB160" s="4"/>
      <c r="WCC160" s="4"/>
      <c r="WCD160" s="4"/>
      <c r="WCE160" s="4"/>
      <c r="WCF160" s="4"/>
      <c r="WCG160" s="4"/>
      <c r="WCH160" s="4"/>
      <c r="WCI160" s="4"/>
      <c r="WCJ160" s="4"/>
      <c r="WCK160" s="4"/>
      <c r="WCL160" s="4"/>
      <c r="WCM160" s="4"/>
      <c r="WCN160" s="4"/>
      <c r="WCO160" s="4"/>
      <c r="WCP160" s="4"/>
      <c r="WCQ160" s="4"/>
      <c r="WCR160" s="4"/>
      <c r="WCS160" s="4"/>
      <c r="WCT160" s="4"/>
      <c r="WCU160" s="4"/>
      <c r="WCV160" s="4"/>
      <c r="WCW160" s="4"/>
      <c r="WCX160" s="4"/>
      <c r="WCY160" s="4"/>
      <c r="WCZ160" s="4"/>
      <c r="WDA160" s="4"/>
      <c r="WDB160" s="4"/>
      <c r="WDC160" s="4"/>
      <c r="WDD160" s="4"/>
      <c r="WDE160" s="4"/>
      <c r="WDF160" s="4"/>
      <c r="WDG160" s="4"/>
      <c r="WDH160" s="4"/>
      <c r="WDI160" s="4"/>
      <c r="WDJ160" s="4"/>
      <c r="WDK160" s="4"/>
      <c r="WDL160" s="4"/>
      <c r="WDM160" s="4"/>
      <c r="WDN160" s="4"/>
      <c r="WDO160" s="4"/>
      <c r="WDP160" s="4"/>
      <c r="WDQ160" s="4"/>
      <c r="WDR160" s="4"/>
      <c r="WDS160" s="4"/>
      <c r="WDT160" s="4"/>
      <c r="WDU160" s="4"/>
      <c r="WDV160" s="4"/>
      <c r="WDW160" s="4"/>
      <c r="WDX160" s="4"/>
      <c r="WDY160" s="4"/>
      <c r="WDZ160" s="4"/>
      <c r="WEA160" s="4"/>
      <c r="WEB160" s="4"/>
      <c r="WEC160" s="4"/>
      <c r="WED160" s="4"/>
      <c r="WEE160" s="4"/>
      <c r="WEF160" s="4"/>
      <c r="WEG160" s="4"/>
      <c r="WEH160" s="4"/>
      <c r="WEI160" s="4"/>
      <c r="WEJ160" s="4"/>
      <c r="WEK160" s="4"/>
      <c r="WEL160" s="4"/>
      <c r="WEM160" s="4"/>
      <c r="WEN160" s="4"/>
      <c r="WEO160" s="4"/>
      <c r="WEP160" s="4"/>
      <c r="WEQ160" s="4"/>
      <c r="WER160" s="4"/>
      <c r="WES160" s="4"/>
      <c r="WET160" s="4"/>
      <c r="WEU160" s="4"/>
      <c r="WEV160" s="4"/>
      <c r="WEW160" s="4"/>
      <c r="WEX160" s="4"/>
      <c r="WEY160" s="4"/>
      <c r="WEZ160" s="4"/>
      <c r="WFA160" s="4"/>
      <c r="WFB160" s="4"/>
      <c r="WFC160" s="4"/>
      <c r="WFD160" s="4"/>
      <c r="WFE160" s="4"/>
      <c r="WFF160" s="4"/>
      <c r="WFG160" s="4"/>
      <c r="WFH160" s="4"/>
      <c r="WFI160" s="4"/>
      <c r="WFJ160" s="4"/>
      <c r="WFK160" s="4"/>
      <c r="WFL160" s="4"/>
      <c r="WFM160" s="4"/>
      <c r="WFN160" s="4"/>
      <c r="WFO160" s="4"/>
      <c r="WFP160" s="4"/>
      <c r="WFQ160" s="4"/>
      <c r="WFR160" s="4"/>
      <c r="WFS160" s="4"/>
      <c r="WFT160" s="4"/>
      <c r="WFU160" s="4"/>
      <c r="WFV160" s="4"/>
      <c r="WFW160" s="4"/>
      <c r="WFX160" s="4"/>
      <c r="WFY160" s="4"/>
      <c r="WFZ160" s="4"/>
      <c r="WGA160" s="4"/>
      <c r="WGB160" s="4"/>
      <c r="WGC160" s="4"/>
      <c r="WGD160" s="4"/>
      <c r="WGE160" s="4"/>
      <c r="WGF160" s="4"/>
      <c r="WGG160" s="4"/>
      <c r="WGH160" s="4"/>
      <c r="WGI160" s="4"/>
      <c r="WGJ160" s="4"/>
      <c r="WGK160" s="4"/>
      <c r="WGL160" s="4"/>
      <c r="WGM160" s="4"/>
      <c r="WGN160" s="4"/>
      <c r="WGO160" s="4"/>
      <c r="WGP160" s="4"/>
      <c r="WGQ160" s="4"/>
      <c r="WGR160" s="4"/>
      <c r="WGS160" s="4"/>
      <c r="WGT160" s="4"/>
      <c r="WGU160" s="4"/>
      <c r="WGV160" s="4"/>
      <c r="WGW160" s="4"/>
      <c r="WGX160" s="4"/>
      <c r="WGY160" s="4"/>
      <c r="WGZ160" s="4"/>
      <c r="WHA160" s="4"/>
      <c r="WHB160" s="4"/>
      <c r="WHC160" s="4"/>
      <c r="WHD160" s="4"/>
      <c r="WHE160" s="4"/>
      <c r="WHF160" s="4"/>
      <c r="WHG160" s="4"/>
      <c r="WHH160" s="4"/>
      <c r="WHI160" s="4"/>
      <c r="WHJ160" s="4"/>
      <c r="WHK160" s="4"/>
      <c r="WHL160" s="4"/>
      <c r="WHM160" s="4"/>
      <c r="WHN160" s="4"/>
      <c r="WHO160" s="4"/>
      <c r="WHP160" s="4"/>
      <c r="WHQ160" s="4"/>
      <c r="WHR160" s="4"/>
      <c r="WHS160" s="4"/>
      <c r="WHT160" s="4"/>
      <c r="WHU160" s="4"/>
      <c r="WHV160" s="4"/>
      <c r="WHW160" s="4"/>
      <c r="WHX160" s="4"/>
      <c r="WHY160" s="4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</row>
  </sheetData>
  <mergeCells count="27">
    <mergeCell ref="A4:G4"/>
    <mergeCell ref="A5:G5"/>
    <mergeCell ref="B10:C10"/>
    <mergeCell ref="A13:A15"/>
    <mergeCell ref="B13:B15"/>
    <mergeCell ref="C13:C15"/>
    <mergeCell ref="D13:D15"/>
    <mergeCell ref="E13:E15"/>
    <mergeCell ref="F13:F15"/>
    <mergeCell ref="G13:G15"/>
    <mergeCell ref="O13:O15"/>
    <mergeCell ref="P13:P15"/>
    <mergeCell ref="Q13:Q15"/>
    <mergeCell ref="R13:R15"/>
    <mergeCell ref="A72:A73"/>
    <mergeCell ref="B72:B73"/>
    <mergeCell ref="H13:H15"/>
    <mergeCell ref="I13:I15"/>
    <mergeCell ref="J13:J15"/>
    <mergeCell ref="K13:K15"/>
    <mergeCell ref="L13:L15"/>
    <mergeCell ref="M13:M15"/>
    <mergeCell ref="B86:I86"/>
    <mergeCell ref="B87:I87"/>
    <mergeCell ref="B88:I88"/>
    <mergeCell ref="B89:H89"/>
    <mergeCell ref="N13:N15"/>
  </mergeCells>
  <pageMargins left="3.937007874015748E-2" right="3.937007874015748E-2" top="0.39370078740157483" bottom="0.19685039370078741" header="0.31496062992125984" footer="0.31496062992125984"/>
  <pageSetup paperSize="9" scale="3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UK165"/>
  <sheetViews>
    <sheetView view="pageBreakPreview" topLeftCell="A76" zoomScale="60" zoomScaleNormal="55" workbookViewId="0">
      <selection activeCell="G57" sqref="G57"/>
    </sheetView>
  </sheetViews>
  <sheetFormatPr defaultRowHeight="18.75"/>
  <cols>
    <col min="1" max="1" width="8.5703125" style="1154" customWidth="1"/>
    <col min="2" max="2" width="49.7109375" style="1155" customWidth="1"/>
    <col min="3" max="3" width="22.5703125" style="1155" customWidth="1"/>
    <col min="4" max="4" width="21.42578125" style="430" customWidth="1"/>
    <col min="5" max="5" width="14.85546875" style="1156" hidden="1" customWidth="1"/>
    <col min="6" max="6" width="28.7109375" style="1156" customWidth="1"/>
    <col min="7" max="7" width="29.28515625" style="1156" customWidth="1"/>
    <col min="8" max="8" width="23.5703125" style="1156" customWidth="1"/>
    <col min="9" max="9" width="14.7109375" style="1157" customWidth="1"/>
    <col min="10" max="10" width="76.28515625" style="1159" customWidth="1"/>
    <col min="11" max="11" width="19.28515625" style="1342" customWidth="1"/>
    <col min="12" max="12" width="18" style="1343" customWidth="1"/>
    <col min="13" max="13" width="16.7109375" style="1342" customWidth="1"/>
    <col min="14" max="14" width="21.140625" style="1343" customWidth="1"/>
    <col min="15" max="15" width="15.42578125" style="1344" customWidth="1"/>
    <col min="16" max="16" width="16.85546875" style="1343" customWidth="1"/>
    <col min="17" max="17" width="24.28515625" style="1344" customWidth="1"/>
    <col min="18" max="18" width="16" style="1345" customWidth="1"/>
    <col min="19" max="19" width="13.7109375" style="1342" customWidth="1"/>
    <col min="20" max="20" width="19.140625" style="1342" customWidth="1"/>
    <col min="21" max="21" width="13.7109375" style="1158" customWidth="1"/>
    <col min="22" max="22" width="16.85546875" style="1158" customWidth="1"/>
    <col min="23" max="24" width="22" style="1158" customWidth="1"/>
    <col min="25" max="25" width="13.7109375" style="1158" customWidth="1"/>
    <col min="26" max="26" width="16" style="1158" customWidth="1"/>
    <col min="27" max="27" width="15.42578125" style="1158" customWidth="1"/>
    <col min="28" max="28" width="14.28515625" style="1158" customWidth="1"/>
    <col min="29" max="221" width="8.85546875" style="1158"/>
    <col min="222" max="222" width="5.7109375" style="1158" customWidth="1"/>
    <col min="223" max="223" width="65" style="1158" customWidth="1"/>
    <col min="224" max="224" width="20" style="1158" customWidth="1"/>
    <col min="225" max="225" width="26.28515625" style="1158" customWidth="1"/>
    <col min="226" max="226" width="22.140625" style="1158" customWidth="1"/>
    <col min="227" max="227" width="0.140625" style="1158" customWidth="1"/>
    <col min="228" max="228" width="19.140625" style="1158" customWidth="1"/>
    <col min="229" max="230" width="0" style="1158" hidden="1" customWidth="1"/>
    <col min="231" max="231" width="153.85546875" style="1158" customWidth="1"/>
    <col min="232" max="232" width="14.85546875" style="1158" customWidth="1"/>
    <col min="233" max="233" width="16.7109375" style="1158" bestFit="1" customWidth="1"/>
    <col min="234" max="477" width="8.85546875" style="1158"/>
    <col min="478" max="478" width="5.7109375" style="1158" customWidth="1"/>
    <col min="479" max="479" width="65" style="1158" customWidth="1"/>
    <col min="480" max="480" width="20" style="1158" customWidth="1"/>
    <col min="481" max="481" width="26.28515625" style="1158" customWidth="1"/>
    <col min="482" max="482" width="22.140625" style="1158" customWidth="1"/>
    <col min="483" max="483" width="0.140625" style="1158" customWidth="1"/>
    <col min="484" max="484" width="19.140625" style="1158" customWidth="1"/>
    <col min="485" max="486" width="0" style="1158" hidden="1" customWidth="1"/>
    <col min="487" max="487" width="153.85546875" style="1158" customWidth="1"/>
    <col min="488" max="488" width="14.85546875" style="1158" customWidth="1"/>
    <col min="489" max="489" width="16.7109375" style="1158" bestFit="1" customWidth="1"/>
    <col min="490" max="733" width="8.85546875" style="1158"/>
    <col min="734" max="734" width="5.7109375" style="1158" customWidth="1"/>
    <col min="735" max="735" width="65" style="1158" customWidth="1"/>
    <col min="736" max="736" width="20" style="1158" customWidth="1"/>
    <col min="737" max="737" width="26.28515625" style="1158" customWidth="1"/>
    <col min="738" max="738" width="22.140625" style="1158" customWidth="1"/>
    <col min="739" max="739" width="0.140625" style="1158" customWidth="1"/>
    <col min="740" max="740" width="19.140625" style="1158" customWidth="1"/>
    <col min="741" max="742" width="0" style="1158" hidden="1" customWidth="1"/>
    <col min="743" max="743" width="153.85546875" style="1158" customWidth="1"/>
    <col min="744" max="744" width="14.85546875" style="1158" customWidth="1"/>
    <col min="745" max="745" width="16.7109375" style="1158" bestFit="1" customWidth="1"/>
    <col min="746" max="989" width="8.85546875" style="1158"/>
    <col min="990" max="990" width="5.7109375" style="1158" customWidth="1"/>
    <col min="991" max="991" width="65" style="1158" customWidth="1"/>
    <col min="992" max="992" width="20" style="1158" customWidth="1"/>
    <col min="993" max="993" width="26.28515625" style="1158" customWidth="1"/>
    <col min="994" max="994" width="22.140625" style="1158" customWidth="1"/>
    <col min="995" max="995" width="0.140625" style="1158" customWidth="1"/>
    <col min="996" max="996" width="19.140625" style="1158" customWidth="1"/>
    <col min="997" max="998" width="0" style="1158" hidden="1" customWidth="1"/>
    <col min="999" max="999" width="153.85546875" style="1158" customWidth="1"/>
    <col min="1000" max="1000" width="14.85546875" style="1158" customWidth="1"/>
    <col min="1001" max="1001" width="16.7109375" style="1158" bestFit="1" customWidth="1"/>
    <col min="1002" max="1245" width="8.85546875" style="1158"/>
    <col min="1246" max="1246" width="5.7109375" style="1158" customWidth="1"/>
    <col min="1247" max="1247" width="65" style="1158" customWidth="1"/>
    <col min="1248" max="1248" width="20" style="1158" customWidth="1"/>
    <col min="1249" max="1249" width="26.28515625" style="1158" customWidth="1"/>
    <col min="1250" max="1250" width="22.140625" style="1158" customWidth="1"/>
    <col min="1251" max="1251" width="0.140625" style="1158" customWidth="1"/>
    <col min="1252" max="1252" width="19.140625" style="1158" customWidth="1"/>
    <col min="1253" max="1254" width="0" style="1158" hidden="1" customWidth="1"/>
    <col min="1255" max="1255" width="153.85546875" style="1158" customWidth="1"/>
    <col min="1256" max="1256" width="14.85546875" style="1158" customWidth="1"/>
    <col min="1257" max="1257" width="16.7109375" style="1158" bestFit="1" customWidth="1"/>
    <col min="1258" max="1501" width="8.85546875" style="1158"/>
    <col min="1502" max="1502" width="5.7109375" style="1158" customWidth="1"/>
    <col min="1503" max="1503" width="65" style="1158" customWidth="1"/>
    <col min="1504" max="1504" width="20" style="1158" customWidth="1"/>
    <col min="1505" max="1505" width="26.28515625" style="1158" customWidth="1"/>
    <col min="1506" max="1506" width="22.140625" style="1158" customWidth="1"/>
    <col min="1507" max="1507" width="0.140625" style="1158" customWidth="1"/>
    <col min="1508" max="1508" width="19.140625" style="1158" customWidth="1"/>
    <col min="1509" max="1510" width="0" style="1158" hidden="1" customWidth="1"/>
    <col min="1511" max="1511" width="153.85546875" style="1158" customWidth="1"/>
    <col min="1512" max="1512" width="14.85546875" style="1158" customWidth="1"/>
    <col min="1513" max="1513" width="16.7109375" style="1158" bestFit="1" customWidth="1"/>
    <col min="1514" max="1757" width="8.85546875" style="1158"/>
    <col min="1758" max="1758" width="5.7109375" style="1158" customWidth="1"/>
    <col min="1759" max="1759" width="65" style="1158" customWidth="1"/>
    <col min="1760" max="1760" width="20" style="1158" customWidth="1"/>
    <col min="1761" max="1761" width="26.28515625" style="1158" customWidth="1"/>
    <col min="1762" max="1762" width="22.140625" style="1158" customWidth="1"/>
    <col min="1763" max="1763" width="0.140625" style="1158" customWidth="1"/>
    <col min="1764" max="1764" width="19.140625" style="1158" customWidth="1"/>
    <col min="1765" max="1766" width="0" style="1158" hidden="1" customWidth="1"/>
    <col min="1767" max="1767" width="153.85546875" style="1158" customWidth="1"/>
    <col min="1768" max="1768" width="14.85546875" style="1158" customWidth="1"/>
    <col min="1769" max="1769" width="16.7109375" style="1158" bestFit="1" customWidth="1"/>
    <col min="1770" max="2013" width="8.85546875" style="1158"/>
    <col min="2014" max="2014" width="5.7109375" style="1158" customWidth="1"/>
    <col min="2015" max="2015" width="65" style="1158" customWidth="1"/>
    <col min="2016" max="2016" width="20" style="1158" customWidth="1"/>
    <col min="2017" max="2017" width="26.28515625" style="1158" customWidth="1"/>
    <col min="2018" max="2018" width="22.140625" style="1158" customWidth="1"/>
    <col min="2019" max="2019" width="0.140625" style="1158" customWidth="1"/>
    <col min="2020" max="2020" width="19.140625" style="1158" customWidth="1"/>
    <col min="2021" max="2022" width="0" style="1158" hidden="1" customWidth="1"/>
    <col min="2023" max="2023" width="153.85546875" style="1158" customWidth="1"/>
    <col min="2024" max="2024" width="14.85546875" style="1158" customWidth="1"/>
    <col min="2025" max="2025" width="16.7109375" style="1158" bestFit="1" customWidth="1"/>
    <col min="2026" max="2269" width="8.85546875" style="1158"/>
    <col min="2270" max="2270" width="5.7109375" style="1158" customWidth="1"/>
    <col min="2271" max="2271" width="65" style="1158" customWidth="1"/>
    <col min="2272" max="2272" width="20" style="1158" customWidth="1"/>
    <col min="2273" max="2273" width="26.28515625" style="1158" customWidth="1"/>
    <col min="2274" max="2274" width="22.140625" style="1158" customWidth="1"/>
    <col min="2275" max="2275" width="0.140625" style="1158" customWidth="1"/>
    <col min="2276" max="2276" width="19.140625" style="1158" customWidth="1"/>
    <col min="2277" max="2278" width="0" style="1158" hidden="1" customWidth="1"/>
    <col min="2279" max="2279" width="153.85546875" style="1158" customWidth="1"/>
    <col min="2280" max="2280" width="14.85546875" style="1158" customWidth="1"/>
    <col min="2281" max="2281" width="16.7109375" style="1158" bestFit="1" customWidth="1"/>
    <col min="2282" max="2525" width="8.85546875" style="1158"/>
    <col min="2526" max="2526" width="5.7109375" style="1158" customWidth="1"/>
    <col min="2527" max="2527" width="65" style="1158" customWidth="1"/>
    <col min="2528" max="2528" width="20" style="1158" customWidth="1"/>
    <col min="2529" max="2529" width="26.28515625" style="1158" customWidth="1"/>
    <col min="2530" max="2530" width="22.140625" style="1158" customWidth="1"/>
    <col min="2531" max="2531" width="0.140625" style="1158" customWidth="1"/>
    <col min="2532" max="2532" width="19.140625" style="1158" customWidth="1"/>
    <col min="2533" max="2534" width="0" style="1158" hidden="1" customWidth="1"/>
    <col min="2535" max="2535" width="153.85546875" style="1158" customWidth="1"/>
    <col min="2536" max="2536" width="14.85546875" style="1158" customWidth="1"/>
    <col min="2537" max="2537" width="16.7109375" style="1158" bestFit="1" customWidth="1"/>
    <col min="2538" max="2781" width="8.85546875" style="1158"/>
    <col min="2782" max="2782" width="5.7109375" style="1158" customWidth="1"/>
    <col min="2783" max="2783" width="65" style="1158" customWidth="1"/>
    <col min="2784" max="2784" width="20" style="1158" customWidth="1"/>
    <col min="2785" max="2785" width="26.28515625" style="1158" customWidth="1"/>
    <col min="2786" max="2786" width="22.140625" style="1158" customWidth="1"/>
    <col min="2787" max="2787" width="0.140625" style="1158" customWidth="1"/>
    <col min="2788" max="2788" width="19.140625" style="1158" customWidth="1"/>
    <col min="2789" max="2790" width="0" style="1158" hidden="1" customWidth="1"/>
    <col min="2791" max="2791" width="153.85546875" style="1158" customWidth="1"/>
    <col min="2792" max="2792" width="14.85546875" style="1158" customWidth="1"/>
    <col min="2793" max="2793" width="16.7109375" style="1158" bestFit="1" customWidth="1"/>
    <col min="2794" max="3037" width="8.85546875" style="1158"/>
    <col min="3038" max="3038" width="5.7109375" style="1158" customWidth="1"/>
    <col min="3039" max="3039" width="65" style="1158" customWidth="1"/>
    <col min="3040" max="3040" width="20" style="1158" customWidth="1"/>
    <col min="3041" max="3041" width="26.28515625" style="1158" customWidth="1"/>
    <col min="3042" max="3042" width="22.140625" style="1158" customWidth="1"/>
    <col min="3043" max="3043" width="0.140625" style="1158" customWidth="1"/>
    <col min="3044" max="3044" width="19.140625" style="1158" customWidth="1"/>
    <col min="3045" max="3046" width="0" style="1158" hidden="1" customWidth="1"/>
    <col min="3047" max="3047" width="153.85546875" style="1158" customWidth="1"/>
    <col min="3048" max="3048" width="14.85546875" style="1158" customWidth="1"/>
    <col min="3049" max="3049" width="16.7109375" style="1158" bestFit="1" customWidth="1"/>
    <col min="3050" max="3293" width="8.85546875" style="1158"/>
    <col min="3294" max="3294" width="5.7109375" style="1158" customWidth="1"/>
    <col min="3295" max="3295" width="65" style="1158" customWidth="1"/>
    <col min="3296" max="3296" width="20" style="1158" customWidth="1"/>
    <col min="3297" max="3297" width="26.28515625" style="1158" customWidth="1"/>
    <col min="3298" max="3298" width="22.140625" style="1158" customWidth="1"/>
    <col min="3299" max="3299" width="0.140625" style="1158" customWidth="1"/>
    <col min="3300" max="3300" width="19.140625" style="1158" customWidth="1"/>
    <col min="3301" max="3302" width="0" style="1158" hidden="1" customWidth="1"/>
    <col min="3303" max="3303" width="153.85546875" style="1158" customWidth="1"/>
    <col min="3304" max="3304" width="14.85546875" style="1158" customWidth="1"/>
    <col min="3305" max="3305" width="16.7109375" style="1158" bestFit="1" customWidth="1"/>
    <col min="3306" max="3549" width="8.85546875" style="1158"/>
    <col min="3550" max="3550" width="5.7109375" style="1158" customWidth="1"/>
    <col min="3551" max="3551" width="65" style="1158" customWidth="1"/>
    <col min="3552" max="3552" width="20" style="1158" customWidth="1"/>
    <col min="3553" max="3553" width="26.28515625" style="1158" customWidth="1"/>
    <col min="3554" max="3554" width="22.140625" style="1158" customWidth="1"/>
    <col min="3555" max="3555" width="0.140625" style="1158" customWidth="1"/>
    <col min="3556" max="3556" width="19.140625" style="1158" customWidth="1"/>
    <col min="3557" max="3558" width="0" style="1158" hidden="1" customWidth="1"/>
    <col min="3559" max="3559" width="153.85546875" style="1158" customWidth="1"/>
    <col min="3560" max="3560" width="14.85546875" style="1158" customWidth="1"/>
    <col min="3561" max="3561" width="16.7109375" style="1158" bestFit="1" customWidth="1"/>
    <col min="3562" max="3805" width="8.85546875" style="1158"/>
    <col min="3806" max="3806" width="5.7109375" style="1158" customWidth="1"/>
    <col min="3807" max="3807" width="65" style="1158" customWidth="1"/>
    <col min="3808" max="3808" width="20" style="1158" customWidth="1"/>
    <col min="3809" max="3809" width="26.28515625" style="1158" customWidth="1"/>
    <col min="3810" max="3810" width="22.140625" style="1158" customWidth="1"/>
    <col min="3811" max="3811" width="0.140625" style="1158" customWidth="1"/>
    <col min="3812" max="3812" width="19.140625" style="1158" customWidth="1"/>
    <col min="3813" max="3814" width="0" style="1158" hidden="1" customWidth="1"/>
    <col min="3815" max="3815" width="153.85546875" style="1158" customWidth="1"/>
    <col min="3816" max="3816" width="14.85546875" style="1158" customWidth="1"/>
    <col min="3817" max="3817" width="16.7109375" style="1158" bestFit="1" customWidth="1"/>
    <col min="3818" max="4061" width="8.85546875" style="1158"/>
    <col min="4062" max="4062" width="5.7109375" style="1158" customWidth="1"/>
    <col min="4063" max="4063" width="65" style="1158" customWidth="1"/>
    <col min="4064" max="4064" width="20" style="1158" customWidth="1"/>
    <col min="4065" max="4065" width="26.28515625" style="1158" customWidth="1"/>
    <col min="4066" max="4066" width="22.140625" style="1158" customWidth="1"/>
    <col min="4067" max="4067" width="0.140625" style="1158" customWidth="1"/>
    <col min="4068" max="4068" width="19.140625" style="1158" customWidth="1"/>
    <col min="4069" max="4070" width="0" style="1158" hidden="1" customWidth="1"/>
    <col min="4071" max="4071" width="153.85546875" style="1158" customWidth="1"/>
    <col min="4072" max="4072" width="14.85546875" style="1158" customWidth="1"/>
    <col min="4073" max="4073" width="16.7109375" style="1158" bestFit="1" customWidth="1"/>
    <col min="4074" max="4317" width="8.85546875" style="1158"/>
    <col min="4318" max="4318" width="5.7109375" style="1158" customWidth="1"/>
    <col min="4319" max="4319" width="65" style="1158" customWidth="1"/>
    <col min="4320" max="4320" width="20" style="1158" customWidth="1"/>
    <col min="4321" max="4321" width="26.28515625" style="1158" customWidth="1"/>
    <col min="4322" max="4322" width="22.140625" style="1158" customWidth="1"/>
    <col min="4323" max="4323" width="0.140625" style="1158" customWidth="1"/>
    <col min="4324" max="4324" width="19.140625" style="1158" customWidth="1"/>
    <col min="4325" max="4326" width="0" style="1158" hidden="1" customWidth="1"/>
    <col min="4327" max="4327" width="153.85546875" style="1158" customWidth="1"/>
    <col min="4328" max="4328" width="14.85546875" style="1158" customWidth="1"/>
    <col min="4329" max="4329" width="16.7109375" style="1158" bestFit="1" customWidth="1"/>
    <col min="4330" max="4573" width="8.85546875" style="1158"/>
    <col min="4574" max="4574" width="5.7109375" style="1158" customWidth="1"/>
    <col min="4575" max="4575" width="65" style="1158" customWidth="1"/>
    <col min="4576" max="4576" width="20" style="1158" customWidth="1"/>
    <col min="4577" max="4577" width="26.28515625" style="1158" customWidth="1"/>
    <col min="4578" max="4578" width="22.140625" style="1158" customWidth="1"/>
    <col min="4579" max="4579" width="0.140625" style="1158" customWidth="1"/>
    <col min="4580" max="4580" width="19.140625" style="1158" customWidth="1"/>
    <col min="4581" max="4582" width="0" style="1158" hidden="1" customWidth="1"/>
    <col min="4583" max="4583" width="153.85546875" style="1158" customWidth="1"/>
    <col min="4584" max="4584" width="14.85546875" style="1158" customWidth="1"/>
    <col min="4585" max="4585" width="16.7109375" style="1158" bestFit="1" customWidth="1"/>
    <col min="4586" max="4829" width="8.85546875" style="1158"/>
    <col min="4830" max="4830" width="5.7109375" style="1158" customWidth="1"/>
    <col min="4831" max="4831" width="65" style="1158" customWidth="1"/>
    <col min="4832" max="4832" width="20" style="1158" customWidth="1"/>
    <col min="4833" max="4833" width="26.28515625" style="1158" customWidth="1"/>
    <col min="4834" max="4834" width="22.140625" style="1158" customWidth="1"/>
    <col min="4835" max="4835" width="0.140625" style="1158" customWidth="1"/>
    <col min="4836" max="4836" width="19.140625" style="1158" customWidth="1"/>
    <col min="4837" max="4838" width="0" style="1158" hidden="1" customWidth="1"/>
    <col min="4839" max="4839" width="153.85546875" style="1158" customWidth="1"/>
    <col min="4840" max="4840" width="14.85546875" style="1158" customWidth="1"/>
    <col min="4841" max="4841" width="16.7109375" style="1158" bestFit="1" customWidth="1"/>
    <col min="4842" max="5085" width="8.85546875" style="1158"/>
    <col min="5086" max="5086" width="5.7109375" style="1158" customWidth="1"/>
    <col min="5087" max="5087" width="65" style="1158" customWidth="1"/>
    <col min="5088" max="5088" width="20" style="1158" customWidth="1"/>
    <col min="5089" max="5089" width="26.28515625" style="1158" customWidth="1"/>
    <col min="5090" max="5090" width="22.140625" style="1158" customWidth="1"/>
    <col min="5091" max="5091" width="0.140625" style="1158" customWidth="1"/>
    <col min="5092" max="5092" width="19.140625" style="1158" customWidth="1"/>
    <col min="5093" max="5094" width="0" style="1158" hidden="1" customWidth="1"/>
    <col min="5095" max="5095" width="153.85546875" style="1158" customWidth="1"/>
    <col min="5096" max="5096" width="14.85546875" style="1158" customWidth="1"/>
    <col min="5097" max="5097" width="16.7109375" style="1158" bestFit="1" customWidth="1"/>
    <col min="5098" max="5341" width="8.85546875" style="1158"/>
    <col min="5342" max="5342" width="5.7109375" style="1158" customWidth="1"/>
    <col min="5343" max="5343" width="65" style="1158" customWidth="1"/>
    <col min="5344" max="5344" width="20" style="1158" customWidth="1"/>
    <col min="5345" max="5345" width="26.28515625" style="1158" customWidth="1"/>
    <col min="5346" max="5346" width="22.140625" style="1158" customWidth="1"/>
    <col min="5347" max="5347" width="0.140625" style="1158" customWidth="1"/>
    <col min="5348" max="5348" width="19.140625" style="1158" customWidth="1"/>
    <col min="5349" max="5350" width="0" style="1158" hidden="1" customWidth="1"/>
    <col min="5351" max="5351" width="153.85546875" style="1158" customWidth="1"/>
    <col min="5352" max="5352" width="14.85546875" style="1158" customWidth="1"/>
    <col min="5353" max="5353" width="16.7109375" style="1158" bestFit="1" customWidth="1"/>
    <col min="5354" max="5597" width="8.85546875" style="1158"/>
    <col min="5598" max="5598" width="5.7109375" style="1158" customWidth="1"/>
    <col min="5599" max="5599" width="65" style="1158" customWidth="1"/>
    <col min="5600" max="5600" width="20" style="1158" customWidth="1"/>
    <col min="5601" max="5601" width="26.28515625" style="1158" customWidth="1"/>
    <col min="5602" max="5602" width="22.140625" style="1158" customWidth="1"/>
    <col min="5603" max="5603" width="0.140625" style="1158" customWidth="1"/>
    <col min="5604" max="5604" width="19.140625" style="1158" customWidth="1"/>
    <col min="5605" max="5606" width="0" style="1158" hidden="1" customWidth="1"/>
    <col min="5607" max="5607" width="153.85546875" style="1158" customWidth="1"/>
    <col min="5608" max="5608" width="14.85546875" style="1158" customWidth="1"/>
    <col min="5609" max="5609" width="16.7109375" style="1158" bestFit="1" customWidth="1"/>
    <col min="5610" max="5853" width="8.85546875" style="1158"/>
    <col min="5854" max="5854" width="5.7109375" style="1158" customWidth="1"/>
    <col min="5855" max="5855" width="65" style="1158" customWidth="1"/>
    <col min="5856" max="5856" width="20" style="1158" customWidth="1"/>
    <col min="5857" max="5857" width="26.28515625" style="1158" customWidth="1"/>
    <col min="5858" max="5858" width="22.140625" style="1158" customWidth="1"/>
    <col min="5859" max="5859" width="0.140625" style="1158" customWidth="1"/>
    <col min="5860" max="5860" width="19.140625" style="1158" customWidth="1"/>
    <col min="5861" max="5862" width="0" style="1158" hidden="1" customWidth="1"/>
    <col min="5863" max="5863" width="153.85546875" style="1158" customWidth="1"/>
    <col min="5864" max="5864" width="14.85546875" style="1158" customWidth="1"/>
    <col min="5865" max="5865" width="16.7109375" style="1158" bestFit="1" customWidth="1"/>
    <col min="5866" max="6109" width="8.85546875" style="1158"/>
    <col min="6110" max="6110" width="5.7109375" style="1158" customWidth="1"/>
    <col min="6111" max="6111" width="65" style="1158" customWidth="1"/>
    <col min="6112" max="6112" width="20" style="1158" customWidth="1"/>
    <col min="6113" max="6113" width="26.28515625" style="1158" customWidth="1"/>
    <col min="6114" max="6114" width="22.140625" style="1158" customWidth="1"/>
    <col min="6115" max="6115" width="0.140625" style="1158" customWidth="1"/>
    <col min="6116" max="6116" width="19.140625" style="1158" customWidth="1"/>
    <col min="6117" max="6118" width="0" style="1158" hidden="1" customWidth="1"/>
    <col min="6119" max="6119" width="153.85546875" style="1158" customWidth="1"/>
    <col min="6120" max="6120" width="14.85546875" style="1158" customWidth="1"/>
    <col min="6121" max="6121" width="16.7109375" style="1158" bestFit="1" customWidth="1"/>
    <col min="6122" max="6365" width="8.85546875" style="1158"/>
    <col min="6366" max="6366" width="5.7109375" style="1158" customWidth="1"/>
    <col min="6367" max="6367" width="65" style="1158" customWidth="1"/>
    <col min="6368" max="6368" width="20" style="1158" customWidth="1"/>
    <col min="6369" max="6369" width="26.28515625" style="1158" customWidth="1"/>
    <col min="6370" max="6370" width="22.140625" style="1158" customWidth="1"/>
    <col min="6371" max="6371" width="0.140625" style="1158" customWidth="1"/>
    <col min="6372" max="6372" width="19.140625" style="1158" customWidth="1"/>
    <col min="6373" max="6374" width="0" style="1158" hidden="1" customWidth="1"/>
    <col min="6375" max="6375" width="153.85546875" style="1158" customWidth="1"/>
    <col min="6376" max="6376" width="14.85546875" style="1158" customWidth="1"/>
    <col min="6377" max="6377" width="16.7109375" style="1158" bestFit="1" customWidth="1"/>
    <col min="6378" max="6621" width="8.85546875" style="1158"/>
    <col min="6622" max="6622" width="5.7109375" style="1158" customWidth="1"/>
    <col min="6623" max="6623" width="65" style="1158" customWidth="1"/>
    <col min="6624" max="6624" width="20" style="1158" customWidth="1"/>
    <col min="6625" max="6625" width="26.28515625" style="1158" customWidth="1"/>
    <col min="6626" max="6626" width="22.140625" style="1158" customWidth="1"/>
    <col min="6627" max="6627" width="0.140625" style="1158" customWidth="1"/>
    <col min="6628" max="6628" width="19.140625" style="1158" customWidth="1"/>
    <col min="6629" max="6630" width="0" style="1158" hidden="1" customWidth="1"/>
    <col min="6631" max="6631" width="153.85546875" style="1158" customWidth="1"/>
    <col min="6632" max="6632" width="14.85546875" style="1158" customWidth="1"/>
    <col min="6633" max="6633" width="16.7109375" style="1158" bestFit="1" customWidth="1"/>
    <col min="6634" max="6877" width="8.85546875" style="1158"/>
    <col min="6878" max="6878" width="5.7109375" style="1158" customWidth="1"/>
    <col min="6879" max="6879" width="65" style="1158" customWidth="1"/>
    <col min="6880" max="6880" width="20" style="1158" customWidth="1"/>
    <col min="6881" max="6881" width="26.28515625" style="1158" customWidth="1"/>
    <col min="6882" max="6882" width="22.140625" style="1158" customWidth="1"/>
    <col min="6883" max="6883" width="0.140625" style="1158" customWidth="1"/>
    <col min="6884" max="6884" width="19.140625" style="1158" customWidth="1"/>
    <col min="6885" max="6886" width="0" style="1158" hidden="1" customWidth="1"/>
    <col min="6887" max="6887" width="153.85546875" style="1158" customWidth="1"/>
    <col min="6888" max="6888" width="14.85546875" style="1158" customWidth="1"/>
    <col min="6889" max="6889" width="16.7109375" style="1158" bestFit="1" customWidth="1"/>
    <col min="6890" max="7133" width="8.85546875" style="1158"/>
    <col min="7134" max="7134" width="5.7109375" style="1158" customWidth="1"/>
    <col min="7135" max="7135" width="65" style="1158" customWidth="1"/>
    <col min="7136" max="7136" width="20" style="1158" customWidth="1"/>
    <col min="7137" max="7137" width="26.28515625" style="1158" customWidth="1"/>
    <col min="7138" max="7138" width="22.140625" style="1158" customWidth="1"/>
    <col min="7139" max="7139" width="0.140625" style="1158" customWidth="1"/>
    <col min="7140" max="7140" width="19.140625" style="1158" customWidth="1"/>
    <col min="7141" max="7142" width="0" style="1158" hidden="1" customWidth="1"/>
    <col min="7143" max="7143" width="153.85546875" style="1158" customWidth="1"/>
    <col min="7144" max="7144" width="14.85546875" style="1158" customWidth="1"/>
    <col min="7145" max="7145" width="16.7109375" style="1158" bestFit="1" customWidth="1"/>
    <col min="7146" max="7389" width="8.85546875" style="1158"/>
    <col min="7390" max="7390" width="5.7109375" style="1158" customWidth="1"/>
    <col min="7391" max="7391" width="65" style="1158" customWidth="1"/>
    <col min="7392" max="7392" width="20" style="1158" customWidth="1"/>
    <col min="7393" max="7393" width="26.28515625" style="1158" customWidth="1"/>
    <col min="7394" max="7394" width="22.140625" style="1158" customWidth="1"/>
    <col min="7395" max="7395" width="0.140625" style="1158" customWidth="1"/>
    <col min="7396" max="7396" width="19.140625" style="1158" customWidth="1"/>
    <col min="7397" max="7398" width="0" style="1158" hidden="1" customWidth="1"/>
    <col min="7399" max="7399" width="153.85546875" style="1158" customWidth="1"/>
    <col min="7400" max="7400" width="14.85546875" style="1158" customWidth="1"/>
    <col min="7401" max="7401" width="16.7109375" style="1158" bestFit="1" customWidth="1"/>
    <col min="7402" max="7645" width="8.85546875" style="1158"/>
    <col min="7646" max="7646" width="5.7109375" style="1158" customWidth="1"/>
    <col min="7647" max="7647" width="65" style="1158" customWidth="1"/>
    <col min="7648" max="7648" width="20" style="1158" customWidth="1"/>
    <col min="7649" max="7649" width="26.28515625" style="1158" customWidth="1"/>
    <col min="7650" max="7650" width="22.140625" style="1158" customWidth="1"/>
    <col min="7651" max="7651" width="0.140625" style="1158" customWidth="1"/>
    <col min="7652" max="7652" width="19.140625" style="1158" customWidth="1"/>
    <col min="7653" max="7654" width="0" style="1158" hidden="1" customWidth="1"/>
    <col min="7655" max="7655" width="153.85546875" style="1158" customWidth="1"/>
    <col min="7656" max="7656" width="14.85546875" style="1158" customWidth="1"/>
    <col min="7657" max="7657" width="16.7109375" style="1158" bestFit="1" customWidth="1"/>
    <col min="7658" max="7901" width="8.85546875" style="1158"/>
    <col min="7902" max="7902" width="5.7109375" style="1158" customWidth="1"/>
    <col min="7903" max="7903" width="65" style="1158" customWidth="1"/>
    <col min="7904" max="7904" width="20" style="1158" customWidth="1"/>
    <col min="7905" max="7905" width="26.28515625" style="1158" customWidth="1"/>
    <col min="7906" max="7906" width="22.140625" style="1158" customWidth="1"/>
    <col min="7907" max="7907" width="0.140625" style="1158" customWidth="1"/>
    <col min="7908" max="7908" width="19.140625" style="1158" customWidth="1"/>
    <col min="7909" max="7910" width="0" style="1158" hidden="1" customWidth="1"/>
    <col min="7911" max="7911" width="153.85546875" style="1158" customWidth="1"/>
    <col min="7912" max="7912" width="14.85546875" style="1158" customWidth="1"/>
    <col min="7913" max="7913" width="16.7109375" style="1158" bestFit="1" customWidth="1"/>
    <col min="7914" max="8157" width="8.85546875" style="1158"/>
    <col min="8158" max="8158" width="5.7109375" style="1158" customWidth="1"/>
    <col min="8159" max="8159" width="65" style="1158" customWidth="1"/>
    <col min="8160" max="8160" width="20" style="1158" customWidth="1"/>
    <col min="8161" max="8161" width="26.28515625" style="1158" customWidth="1"/>
    <col min="8162" max="8162" width="22.140625" style="1158" customWidth="1"/>
    <col min="8163" max="8163" width="0.140625" style="1158" customWidth="1"/>
    <col min="8164" max="8164" width="19.140625" style="1158" customWidth="1"/>
    <col min="8165" max="8166" width="0" style="1158" hidden="1" customWidth="1"/>
    <col min="8167" max="8167" width="153.85546875" style="1158" customWidth="1"/>
    <col min="8168" max="8168" width="14.85546875" style="1158" customWidth="1"/>
    <col min="8169" max="8169" width="16.7109375" style="1158" bestFit="1" customWidth="1"/>
    <col min="8170" max="8413" width="8.85546875" style="1158"/>
    <col min="8414" max="8414" width="5.7109375" style="1158" customWidth="1"/>
    <col min="8415" max="8415" width="65" style="1158" customWidth="1"/>
    <col min="8416" max="8416" width="20" style="1158" customWidth="1"/>
    <col min="8417" max="8417" width="26.28515625" style="1158" customWidth="1"/>
    <col min="8418" max="8418" width="22.140625" style="1158" customWidth="1"/>
    <col min="8419" max="8419" width="0.140625" style="1158" customWidth="1"/>
    <col min="8420" max="8420" width="19.140625" style="1158" customWidth="1"/>
    <col min="8421" max="8422" width="0" style="1158" hidden="1" customWidth="1"/>
    <col min="8423" max="8423" width="153.85546875" style="1158" customWidth="1"/>
    <col min="8424" max="8424" width="14.85546875" style="1158" customWidth="1"/>
    <col min="8425" max="8425" width="16.7109375" style="1158" bestFit="1" customWidth="1"/>
    <col min="8426" max="8669" width="8.85546875" style="1158"/>
    <col min="8670" max="8670" width="5.7109375" style="1158" customWidth="1"/>
    <col min="8671" max="8671" width="65" style="1158" customWidth="1"/>
    <col min="8672" max="8672" width="20" style="1158" customWidth="1"/>
    <col min="8673" max="8673" width="26.28515625" style="1158" customWidth="1"/>
    <col min="8674" max="8674" width="22.140625" style="1158" customWidth="1"/>
    <col min="8675" max="8675" width="0.140625" style="1158" customWidth="1"/>
    <col min="8676" max="8676" width="19.140625" style="1158" customWidth="1"/>
    <col min="8677" max="8678" width="0" style="1158" hidden="1" customWidth="1"/>
    <col min="8679" max="8679" width="153.85546875" style="1158" customWidth="1"/>
    <col min="8680" max="8680" width="14.85546875" style="1158" customWidth="1"/>
    <col min="8681" max="8681" width="16.7109375" style="1158" bestFit="1" customWidth="1"/>
    <col min="8682" max="8925" width="8.85546875" style="1158"/>
    <col min="8926" max="8926" width="5.7109375" style="1158" customWidth="1"/>
    <col min="8927" max="8927" width="65" style="1158" customWidth="1"/>
    <col min="8928" max="8928" width="20" style="1158" customWidth="1"/>
    <col min="8929" max="8929" width="26.28515625" style="1158" customWidth="1"/>
    <col min="8930" max="8930" width="22.140625" style="1158" customWidth="1"/>
    <col min="8931" max="8931" width="0.140625" style="1158" customWidth="1"/>
    <col min="8932" max="8932" width="19.140625" style="1158" customWidth="1"/>
    <col min="8933" max="8934" width="0" style="1158" hidden="1" customWidth="1"/>
    <col min="8935" max="8935" width="153.85546875" style="1158" customWidth="1"/>
    <col min="8936" max="8936" width="14.85546875" style="1158" customWidth="1"/>
    <col min="8937" max="8937" width="16.7109375" style="1158" bestFit="1" customWidth="1"/>
    <col min="8938" max="9181" width="8.85546875" style="1158"/>
    <col min="9182" max="9182" width="5.7109375" style="1158" customWidth="1"/>
    <col min="9183" max="9183" width="65" style="1158" customWidth="1"/>
    <col min="9184" max="9184" width="20" style="1158" customWidth="1"/>
    <col min="9185" max="9185" width="26.28515625" style="1158" customWidth="1"/>
    <col min="9186" max="9186" width="22.140625" style="1158" customWidth="1"/>
    <col min="9187" max="9187" width="0.140625" style="1158" customWidth="1"/>
    <col min="9188" max="9188" width="19.140625" style="1158" customWidth="1"/>
    <col min="9189" max="9190" width="0" style="1158" hidden="1" customWidth="1"/>
    <col min="9191" max="9191" width="153.85546875" style="1158" customWidth="1"/>
    <col min="9192" max="9192" width="14.85546875" style="1158" customWidth="1"/>
    <col min="9193" max="9193" width="16.7109375" style="1158" bestFit="1" customWidth="1"/>
    <col min="9194" max="9437" width="8.85546875" style="1158"/>
    <col min="9438" max="9438" width="5.7109375" style="1158" customWidth="1"/>
    <col min="9439" max="9439" width="65" style="1158" customWidth="1"/>
    <col min="9440" max="9440" width="20" style="1158" customWidth="1"/>
    <col min="9441" max="9441" width="26.28515625" style="1158" customWidth="1"/>
    <col min="9442" max="9442" width="22.140625" style="1158" customWidth="1"/>
    <col min="9443" max="9443" width="0.140625" style="1158" customWidth="1"/>
    <col min="9444" max="9444" width="19.140625" style="1158" customWidth="1"/>
    <col min="9445" max="9446" width="0" style="1158" hidden="1" customWidth="1"/>
    <col min="9447" max="9447" width="153.85546875" style="1158" customWidth="1"/>
    <col min="9448" max="9448" width="14.85546875" style="1158" customWidth="1"/>
    <col min="9449" max="9449" width="16.7109375" style="1158" bestFit="1" customWidth="1"/>
    <col min="9450" max="9693" width="8.85546875" style="1158"/>
    <col min="9694" max="9694" width="5.7109375" style="1158" customWidth="1"/>
    <col min="9695" max="9695" width="65" style="1158" customWidth="1"/>
    <col min="9696" max="9696" width="20" style="1158" customWidth="1"/>
    <col min="9697" max="9697" width="26.28515625" style="1158" customWidth="1"/>
    <col min="9698" max="9698" width="22.140625" style="1158" customWidth="1"/>
    <col min="9699" max="9699" width="0.140625" style="1158" customWidth="1"/>
    <col min="9700" max="9700" width="19.140625" style="1158" customWidth="1"/>
    <col min="9701" max="9702" width="0" style="1158" hidden="1" customWidth="1"/>
    <col min="9703" max="9703" width="153.85546875" style="1158" customWidth="1"/>
    <col min="9704" max="9704" width="14.85546875" style="1158" customWidth="1"/>
    <col min="9705" max="9705" width="16.7109375" style="1158" bestFit="1" customWidth="1"/>
    <col min="9706" max="9949" width="8.85546875" style="1158"/>
    <col min="9950" max="9950" width="5.7109375" style="1158" customWidth="1"/>
    <col min="9951" max="9951" width="65" style="1158" customWidth="1"/>
    <col min="9952" max="9952" width="20" style="1158" customWidth="1"/>
    <col min="9953" max="9953" width="26.28515625" style="1158" customWidth="1"/>
    <col min="9954" max="9954" width="22.140625" style="1158" customWidth="1"/>
    <col min="9955" max="9955" width="0.140625" style="1158" customWidth="1"/>
    <col min="9956" max="9956" width="19.140625" style="1158" customWidth="1"/>
    <col min="9957" max="9958" width="0" style="1158" hidden="1" customWidth="1"/>
    <col min="9959" max="9959" width="153.85546875" style="1158" customWidth="1"/>
    <col min="9960" max="9960" width="14.85546875" style="1158" customWidth="1"/>
    <col min="9961" max="9961" width="16.7109375" style="1158" bestFit="1" customWidth="1"/>
    <col min="9962" max="10205" width="8.85546875" style="1158"/>
    <col min="10206" max="10206" width="5.7109375" style="1158" customWidth="1"/>
    <col min="10207" max="10207" width="65" style="1158" customWidth="1"/>
    <col min="10208" max="10208" width="20" style="1158" customWidth="1"/>
    <col min="10209" max="10209" width="26.28515625" style="1158" customWidth="1"/>
    <col min="10210" max="10210" width="22.140625" style="1158" customWidth="1"/>
    <col min="10211" max="10211" width="0.140625" style="1158" customWidth="1"/>
    <col min="10212" max="10212" width="19.140625" style="1158" customWidth="1"/>
    <col min="10213" max="10214" width="0" style="1158" hidden="1" customWidth="1"/>
    <col min="10215" max="10215" width="153.85546875" style="1158" customWidth="1"/>
    <col min="10216" max="10216" width="14.85546875" style="1158" customWidth="1"/>
    <col min="10217" max="10217" width="16.7109375" style="1158" bestFit="1" customWidth="1"/>
    <col min="10218" max="10461" width="8.85546875" style="1158"/>
    <col min="10462" max="10462" width="5.7109375" style="1158" customWidth="1"/>
    <col min="10463" max="10463" width="65" style="1158" customWidth="1"/>
    <col min="10464" max="10464" width="20" style="1158" customWidth="1"/>
    <col min="10465" max="10465" width="26.28515625" style="1158" customWidth="1"/>
    <col min="10466" max="10466" width="22.140625" style="1158" customWidth="1"/>
    <col min="10467" max="10467" width="0.140625" style="1158" customWidth="1"/>
    <col min="10468" max="10468" width="19.140625" style="1158" customWidth="1"/>
    <col min="10469" max="10470" width="0" style="1158" hidden="1" customWidth="1"/>
    <col min="10471" max="10471" width="153.85546875" style="1158" customWidth="1"/>
    <col min="10472" max="10472" width="14.85546875" style="1158" customWidth="1"/>
    <col min="10473" max="10473" width="16.7109375" style="1158" bestFit="1" customWidth="1"/>
    <col min="10474" max="10717" width="8.85546875" style="1158"/>
    <col min="10718" max="10718" width="5.7109375" style="1158" customWidth="1"/>
    <col min="10719" max="10719" width="65" style="1158" customWidth="1"/>
    <col min="10720" max="10720" width="20" style="1158" customWidth="1"/>
    <col min="10721" max="10721" width="26.28515625" style="1158" customWidth="1"/>
    <col min="10722" max="10722" width="22.140625" style="1158" customWidth="1"/>
    <col min="10723" max="10723" width="0.140625" style="1158" customWidth="1"/>
    <col min="10724" max="10724" width="19.140625" style="1158" customWidth="1"/>
    <col min="10725" max="10726" width="0" style="1158" hidden="1" customWidth="1"/>
    <col min="10727" max="10727" width="153.85546875" style="1158" customWidth="1"/>
    <col min="10728" max="10728" width="14.85546875" style="1158" customWidth="1"/>
    <col min="10729" max="10729" width="16.7109375" style="1158" bestFit="1" customWidth="1"/>
    <col min="10730" max="10973" width="8.85546875" style="1158"/>
    <col min="10974" max="10974" width="5.7109375" style="1158" customWidth="1"/>
    <col min="10975" max="10975" width="65" style="1158" customWidth="1"/>
    <col min="10976" max="10976" width="20" style="1158" customWidth="1"/>
    <col min="10977" max="10977" width="26.28515625" style="1158" customWidth="1"/>
    <col min="10978" max="10978" width="22.140625" style="1158" customWidth="1"/>
    <col min="10979" max="10979" width="0.140625" style="1158" customWidth="1"/>
    <col min="10980" max="10980" width="19.140625" style="1158" customWidth="1"/>
    <col min="10981" max="10982" width="0" style="1158" hidden="1" customWidth="1"/>
    <col min="10983" max="10983" width="153.85546875" style="1158" customWidth="1"/>
    <col min="10984" max="10984" width="14.85546875" style="1158" customWidth="1"/>
    <col min="10985" max="10985" width="16.7109375" style="1158" bestFit="1" customWidth="1"/>
    <col min="10986" max="11229" width="8.85546875" style="1158"/>
    <col min="11230" max="11230" width="5.7109375" style="1158" customWidth="1"/>
    <col min="11231" max="11231" width="65" style="1158" customWidth="1"/>
    <col min="11232" max="11232" width="20" style="1158" customWidth="1"/>
    <col min="11233" max="11233" width="26.28515625" style="1158" customWidth="1"/>
    <col min="11234" max="11234" width="22.140625" style="1158" customWidth="1"/>
    <col min="11235" max="11235" width="0.140625" style="1158" customWidth="1"/>
    <col min="11236" max="11236" width="19.140625" style="1158" customWidth="1"/>
    <col min="11237" max="11238" width="0" style="1158" hidden="1" customWidth="1"/>
    <col min="11239" max="11239" width="153.85546875" style="1158" customWidth="1"/>
    <col min="11240" max="11240" width="14.85546875" style="1158" customWidth="1"/>
    <col min="11241" max="11241" width="16.7109375" style="1158" bestFit="1" customWidth="1"/>
    <col min="11242" max="11485" width="8.85546875" style="1158"/>
    <col min="11486" max="11486" width="5.7109375" style="1158" customWidth="1"/>
    <col min="11487" max="11487" width="65" style="1158" customWidth="1"/>
    <col min="11488" max="11488" width="20" style="1158" customWidth="1"/>
    <col min="11489" max="11489" width="26.28515625" style="1158" customWidth="1"/>
    <col min="11490" max="11490" width="22.140625" style="1158" customWidth="1"/>
    <col min="11491" max="11491" width="0.140625" style="1158" customWidth="1"/>
    <col min="11492" max="11492" width="19.140625" style="1158" customWidth="1"/>
    <col min="11493" max="11494" width="0" style="1158" hidden="1" customWidth="1"/>
    <col min="11495" max="11495" width="153.85546875" style="1158" customWidth="1"/>
    <col min="11496" max="11496" width="14.85546875" style="1158" customWidth="1"/>
    <col min="11497" max="11497" width="16.7109375" style="1158" bestFit="1" customWidth="1"/>
    <col min="11498" max="11741" width="8.85546875" style="1158"/>
    <col min="11742" max="11742" width="5.7109375" style="1158" customWidth="1"/>
    <col min="11743" max="11743" width="65" style="1158" customWidth="1"/>
    <col min="11744" max="11744" width="20" style="1158" customWidth="1"/>
    <col min="11745" max="11745" width="26.28515625" style="1158" customWidth="1"/>
    <col min="11746" max="11746" width="22.140625" style="1158" customWidth="1"/>
    <col min="11747" max="11747" width="0.140625" style="1158" customWidth="1"/>
    <col min="11748" max="11748" width="19.140625" style="1158" customWidth="1"/>
    <col min="11749" max="11750" width="0" style="1158" hidden="1" customWidth="1"/>
    <col min="11751" max="11751" width="153.85546875" style="1158" customWidth="1"/>
    <col min="11752" max="11752" width="14.85546875" style="1158" customWidth="1"/>
    <col min="11753" max="11753" width="16.7109375" style="1158" bestFit="1" customWidth="1"/>
    <col min="11754" max="11997" width="8.85546875" style="1158"/>
    <col min="11998" max="11998" width="5.7109375" style="1158" customWidth="1"/>
    <col min="11999" max="11999" width="65" style="1158" customWidth="1"/>
    <col min="12000" max="12000" width="20" style="1158" customWidth="1"/>
    <col min="12001" max="12001" width="26.28515625" style="1158" customWidth="1"/>
    <col min="12002" max="12002" width="22.140625" style="1158" customWidth="1"/>
    <col min="12003" max="12003" width="0.140625" style="1158" customWidth="1"/>
    <col min="12004" max="12004" width="19.140625" style="1158" customWidth="1"/>
    <col min="12005" max="12006" width="0" style="1158" hidden="1" customWidth="1"/>
    <col min="12007" max="12007" width="153.85546875" style="1158" customWidth="1"/>
    <col min="12008" max="12008" width="14.85546875" style="1158" customWidth="1"/>
    <col min="12009" max="12009" width="16.7109375" style="1158" bestFit="1" customWidth="1"/>
    <col min="12010" max="12253" width="8.85546875" style="1158"/>
    <col min="12254" max="12254" width="5.7109375" style="1158" customWidth="1"/>
    <col min="12255" max="12255" width="65" style="1158" customWidth="1"/>
    <col min="12256" max="12256" width="20" style="1158" customWidth="1"/>
    <col min="12257" max="12257" width="26.28515625" style="1158" customWidth="1"/>
    <col min="12258" max="12258" width="22.140625" style="1158" customWidth="1"/>
    <col min="12259" max="12259" width="0.140625" style="1158" customWidth="1"/>
    <col min="12260" max="12260" width="19.140625" style="1158" customWidth="1"/>
    <col min="12261" max="12262" width="0" style="1158" hidden="1" customWidth="1"/>
    <col min="12263" max="12263" width="153.85546875" style="1158" customWidth="1"/>
    <col min="12264" max="12264" width="14.85546875" style="1158" customWidth="1"/>
    <col min="12265" max="12265" width="16.7109375" style="1158" bestFit="1" customWidth="1"/>
    <col min="12266" max="12509" width="8.85546875" style="1158"/>
    <col min="12510" max="12510" width="5.7109375" style="1158" customWidth="1"/>
    <col min="12511" max="12511" width="65" style="1158" customWidth="1"/>
    <col min="12512" max="12512" width="20" style="1158" customWidth="1"/>
    <col min="12513" max="12513" width="26.28515625" style="1158" customWidth="1"/>
    <col min="12514" max="12514" width="22.140625" style="1158" customWidth="1"/>
    <col min="12515" max="12515" width="0.140625" style="1158" customWidth="1"/>
    <col min="12516" max="12516" width="19.140625" style="1158" customWidth="1"/>
    <col min="12517" max="12518" width="0" style="1158" hidden="1" customWidth="1"/>
    <col min="12519" max="12519" width="153.85546875" style="1158" customWidth="1"/>
    <col min="12520" max="12520" width="14.85546875" style="1158" customWidth="1"/>
    <col min="12521" max="12521" width="16.7109375" style="1158" bestFit="1" customWidth="1"/>
    <col min="12522" max="12765" width="8.85546875" style="1158"/>
    <col min="12766" max="12766" width="5.7109375" style="1158" customWidth="1"/>
    <col min="12767" max="12767" width="65" style="1158" customWidth="1"/>
    <col min="12768" max="12768" width="20" style="1158" customWidth="1"/>
    <col min="12769" max="12769" width="26.28515625" style="1158" customWidth="1"/>
    <col min="12770" max="12770" width="22.140625" style="1158" customWidth="1"/>
    <col min="12771" max="12771" width="0.140625" style="1158" customWidth="1"/>
    <col min="12772" max="12772" width="19.140625" style="1158" customWidth="1"/>
    <col min="12773" max="12774" width="0" style="1158" hidden="1" customWidth="1"/>
    <col min="12775" max="12775" width="153.85546875" style="1158" customWidth="1"/>
    <col min="12776" max="12776" width="14.85546875" style="1158" customWidth="1"/>
    <col min="12777" max="12777" width="16.7109375" style="1158" bestFit="1" customWidth="1"/>
    <col min="12778" max="13021" width="8.85546875" style="1158"/>
    <col min="13022" max="13022" width="5.7109375" style="1158" customWidth="1"/>
    <col min="13023" max="13023" width="65" style="1158" customWidth="1"/>
    <col min="13024" max="13024" width="20" style="1158" customWidth="1"/>
    <col min="13025" max="13025" width="26.28515625" style="1158" customWidth="1"/>
    <col min="13026" max="13026" width="22.140625" style="1158" customWidth="1"/>
    <col min="13027" max="13027" width="0.140625" style="1158" customWidth="1"/>
    <col min="13028" max="13028" width="19.140625" style="1158" customWidth="1"/>
    <col min="13029" max="13030" width="0" style="1158" hidden="1" customWidth="1"/>
    <col min="13031" max="13031" width="153.85546875" style="1158" customWidth="1"/>
    <col min="13032" max="13032" width="14.85546875" style="1158" customWidth="1"/>
    <col min="13033" max="13033" width="16.7109375" style="1158" bestFit="1" customWidth="1"/>
    <col min="13034" max="13277" width="8.85546875" style="1158"/>
    <col min="13278" max="13278" width="5.7109375" style="1158" customWidth="1"/>
    <col min="13279" max="13279" width="65" style="1158" customWidth="1"/>
    <col min="13280" max="13280" width="20" style="1158" customWidth="1"/>
    <col min="13281" max="13281" width="26.28515625" style="1158" customWidth="1"/>
    <col min="13282" max="13282" width="22.140625" style="1158" customWidth="1"/>
    <col min="13283" max="13283" width="0.140625" style="1158" customWidth="1"/>
    <col min="13284" max="13284" width="19.140625" style="1158" customWidth="1"/>
    <col min="13285" max="13286" width="0" style="1158" hidden="1" customWidth="1"/>
    <col min="13287" max="13287" width="153.85546875" style="1158" customWidth="1"/>
    <col min="13288" max="13288" width="14.85546875" style="1158" customWidth="1"/>
    <col min="13289" max="13289" width="16.7109375" style="1158" bestFit="1" customWidth="1"/>
    <col min="13290" max="13533" width="8.85546875" style="1158"/>
    <col min="13534" max="13534" width="5.7109375" style="1158" customWidth="1"/>
    <col min="13535" max="13535" width="65" style="1158" customWidth="1"/>
    <col min="13536" max="13536" width="20" style="1158" customWidth="1"/>
    <col min="13537" max="13537" width="26.28515625" style="1158" customWidth="1"/>
    <col min="13538" max="13538" width="22.140625" style="1158" customWidth="1"/>
    <col min="13539" max="13539" width="0.140625" style="1158" customWidth="1"/>
    <col min="13540" max="13540" width="19.140625" style="1158" customWidth="1"/>
    <col min="13541" max="13542" width="0" style="1158" hidden="1" customWidth="1"/>
    <col min="13543" max="13543" width="153.85546875" style="1158" customWidth="1"/>
    <col min="13544" max="13544" width="14.85546875" style="1158" customWidth="1"/>
    <col min="13545" max="13545" width="16.7109375" style="1158" bestFit="1" customWidth="1"/>
    <col min="13546" max="13789" width="8.85546875" style="1158"/>
    <col min="13790" max="13790" width="5.7109375" style="1158" customWidth="1"/>
    <col min="13791" max="13791" width="65" style="1158" customWidth="1"/>
    <col min="13792" max="13792" width="20" style="1158" customWidth="1"/>
    <col min="13793" max="13793" width="26.28515625" style="1158" customWidth="1"/>
    <col min="13794" max="13794" width="22.140625" style="1158" customWidth="1"/>
    <col min="13795" max="13795" width="0.140625" style="1158" customWidth="1"/>
    <col min="13796" max="13796" width="19.140625" style="1158" customWidth="1"/>
    <col min="13797" max="13798" width="0" style="1158" hidden="1" customWidth="1"/>
    <col min="13799" max="13799" width="153.85546875" style="1158" customWidth="1"/>
    <col min="13800" max="13800" width="14.85546875" style="1158" customWidth="1"/>
    <col min="13801" max="13801" width="16.7109375" style="1158" bestFit="1" customWidth="1"/>
    <col min="13802" max="14045" width="8.85546875" style="1158"/>
    <col min="14046" max="14046" width="5.7109375" style="1158" customWidth="1"/>
    <col min="14047" max="14047" width="65" style="1158" customWidth="1"/>
    <col min="14048" max="14048" width="20" style="1158" customWidth="1"/>
    <col min="14049" max="14049" width="26.28515625" style="1158" customWidth="1"/>
    <col min="14050" max="14050" width="22.140625" style="1158" customWidth="1"/>
    <col min="14051" max="14051" width="0.140625" style="1158" customWidth="1"/>
    <col min="14052" max="14052" width="19.140625" style="1158" customWidth="1"/>
    <col min="14053" max="14054" width="0" style="1158" hidden="1" customWidth="1"/>
    <col min="14055" max="14055" width="153.85546875" style="1158" customWidth="1"/>
    <col min="14056" max="14056" width="14.85546875" style="1158" customWidth="1"/>
    <col min="14057" max="14057" width="16.7109375" style="1158" bestFit="1" customWidth="1"/>
    <col min="14058" max="14301" width="8.85546875" style="1158"/>
    <col min="14302" max="14302" width="5.7109375" style="1158" customWidth="1"/>
    <col min="14303" max="14303" width="65" style="1158" customWidth="1"/>
    <col min="14304" max="14304" width="20" style="1158" customWidth="1"/>
    <col min="14305" max="14305" width="26.28515625" style="1158" customWidth="1"/>
    <col min="14306" max="14306" width="22.140625" style="1158" customWidth="1"/>
    <col min="14307" max="14307" width="0.140625" style="1158" customWidth="1"/>
    <col min="14308" max="14308" width="19.140625" style="1158" customWidth="1"/>
    <col min="14309" max="14310" width="0" style="1158" hidden="1" customWidth="1"/>
    <col min="14311" max="14311" width="153.85546875" style="1158" customWidth="1"/>
    <col min="14312" max="14312" width="14.85546875" style="1158" customWidth="1"/>
    <col min="14313" max="14313" width="16.7109375" style="1158" bestFit="1" customWidth="1"/>
    <col min="14314" max="14557" width="8.85546875" style="1158"/>
    <col min="14558" max="14558" width="5.7109375" style="1158" customWidth="1"/>
    <col min="14559" max="14559" width="65" style="1158" customWidth="1"/>
    <col min="14560" max="14560" width="20" style="1158" customWidth="1"/>
    <col min="14561" max="14561" width="26.28515625" style="1158" customWidth="1"/>
    <col min="14562" max="14562" width="22.140625" style="1158" customWidth="1"/>
    <col min="14563" max="14563" width="0.140625" style="1158" customWidth="1"/>
    <col min="14564" max="14564" width="19.140625" style="1158" customWidth="1"/>
    <col min="14565" max="14566" width="0" style="1158" hidden="1" customWidth="1"/>
    <col min="14567" max="14567" width="153.85546875" style="1158" customWidth="1"/>
    <col min="14568" max="14568" width="14.85546875" style="1158" customWidth="1"/>
    <col min="14569" max="14569" width="16.7109375" style="1158" bestFit="1" customWidth="1"/>
    <col min="14570" max="14813" width="8.85546875" style="1158"/>
    <col min="14814" max="14814" width="5.7109375" style="1158" customWidth="1"/>
    <col min="14815" max="14815" width="65" style="1158" customWidth="1"/>
    <col min="14816" max="14816" width="20" style="1158" customWidth="1"/>
    <col min="14817" max="14817" width="26.28515625" style="1158" customWidth="1"/>
    <col min="14818" max="14818" width="22.140625" style="1158" customWidth="1"/>
    <col min="14819" max="14819" width="0.140625" style="1158" customWidth="1"/>
    <col min="14820" max="14820" width="19.140625" style="1158" customWidth="1"/>
    <col min="14821" max="14822" width="0" style="1158" hidden="1" customWidth="1"/>
    <col min="14823" max="14823" width="153.85546875" style="1158" customWidth="1"/>
    <col min="14824" max="14824" width="14.85546875" style="1158" customWidth="1"/>
    <col min="14825" max="14825" width="16.7109375" style="1158" bestFit="1" customWidth="1"/>
    <col min="14826" max="15069" width="8.85546875" style="1158"/>
    <col min="15070" max="15070" width="5.7109375" style="1158" customWidth="1"/>
    <col min="15071" max="15071" width="65" style="1158" customWidth="1"/>
    <col min="15072" max="15072" width="20" style="1158" customWidth="1"/>
    <col min="15073" max="15073" width="26.28515625" style="1158" customWidth="1"/>
    <col min="15074" max="15074" width="22.140625" style="1158" customWidth="1"/>
    <col min="15075" max="15075" width="0.140625" style="1158" customWidth="1"/>
    <col min="15076" max="15076" width="19.140625" style="1158" customWidth="1"/>
    <col min="15077" max="15078" width="0" style="1158" hidden="1" customWidth="1"/>
    <col min="15079" max="15079" width="153.85546875" style="1158" customWidth="1"/>
    <col min="15080" max="15080" width="14.85546875" style="1158" customWidth="1"/>
    <col min="15081" max="15081" width="16.7109375" style="1158" bestFit="1" customWidth="1"/>
    <col min="15082" max="15325" width="8.85546875" style="1158"/>
    <col min="15326" max="15326" width="5.7109375" style="1158" customWidth="1"/>
    <col min="15327" max="15327" width="65" style="1158" customWidth="1"/>
    <col min="15328" max="15328" width="20" style="1158" customWidth="1"/>
    <col min="15329" max="15329" width="26.28515625" style="1158" customWidth="1"/>
    <col min="15330" max="15330" width="22.140625" style="1158" customWidth="1"/>
    <col min="15331" max="15331" width="0.140625" style="1158" customWidth="1"/>
    <col min="15332" max="15332" width="19.140625" style="1158" customWidth="1"/>
    <col min="15333" max="15334" width="0" style="1158" hidden="1" customWidth="1"/>
    <col min="15335" max="15335" width="153.85546875" style="1158" customWidth="1"/>
    <col min="15336" max="15336" width="14.85546875" style="1158" customWidth="1"/>
    <col min="15337" max="15337" width="16.7109375" style="1158" bestFit="1" customWidth="1"/>
    <col min="15338" max="15581" width="8.85546875" style="1158"/>
    <col min="15582" max="15582" width="5.7109375" style="1158" customWidth="1"/>
    <col min="15583" max="15583" width="65" style="1158" customWidth="1"/>
    <col min="15584" max="15584" width="20" style="1158" customWidth="1"/>
    <col min="15585" max="15585" width="26.28515625" style="1158" customWidth="1"/>
    <col min="15586" max="15586" width="22.140625" style="1158" customWidth="1"/>
    <col min="15587" max="15587" width="0.140625" style="1158" customWidth="1"/>
    <col min="15588" max="15588" width="19.140625" style="1158" customWidth="1"/>
    <col min="15589" max="15590" width="0" style="1158" hidden="1" customWidth="1"/>
    <col min="15591" max="15591" width="153.85546875" style="1158" customWidth="1"/>
    <col min="15592" max="15592" width="14.85546875" style="1158" customWidth="1"/>
    <col min="15593" max="15593" width="16.7109375" style="1158" bestFit="1" customWidth="1"/>
    <col min="15594" max="15837" width="8.85546875" style="1158"/>
    <col min="15838" max="15838" width="5.7109375" style="1158" customWidth="1"/>
    <col min="15839" max="15839" width="65" style="1158" customWidth="1"/>
    <col min="15840" max="15840" width="20" style="1158" customWidth="1"/>
    <col min="15841" max="15841" width="26.28515625" style="1158" customWidth="1"/>
    <col min="15842" max="15842" width="22.140625" style="1158" customWidth="1"/>
    <col min="15843" max="15843" width="0.140625" style="1158" customWidth="1"/>
    <col min="15844" max="15844" width="19.140625" style="1158" customWidth="1"/>
    <col min="15845" max="15846" width="0" style="1158" hidden="1" customWidth="1"/>
    <col min="15847" max="15847" width="153.85546875" style="1158" customWidth="1"/>
    <col min="15848" max="15848" width="14.85546875" style="1158" customWidth="1"/>
    <col min="15849" max="15849" width="16.7109375" style="1158" bestFit="1" customWidth="1"/>
    <col min="15850" max="16093" width="8.85546875" style="1158"/>
    <col min="16094" max="16094" width="5.7109375" style="1158" customWidth="1"/>
    <col min="16095" max="16095" width="65" style="1158" customWidth="1"/>
    <col min="16096" max="16096" width="20" style="1158" customWidth="1"/>
    <col min="16097" max="16097" width="26.28515625" style="1158" customWidth="1"/>
    <col min="16098" max="16098" width="22.140625" style="1158" customWidth="1"/>
    <col min="16099" max="16099" width="0.140625" style="1158" customWidth="1"/>
    <col min="16100" max="16100" width="19.140625" style="1158" customWidth="1"/>
    <col min="16101" max="16102" width="0" style="1158" hidden="1" customWidth="1"/>
    <col min="16103" max="16103" width="153.85546875" style="1158" customWidth="1"/>
    <col min="16104" max="16104" width="14.85546875" style="1158" customWidth="1"/>
    <col min="16105" max="16105" width="16.7109375" style="1158" bestFit="1" customWidth="1"/>
    <col min="16106" max="16381" width="8.85546875" style="1158"/>
    <col min="16382" max="16384" width="8.85546875" style="1158" customWidth="1"/>
  </cols>
  <sheetData>
    <row r="1" spans="1:22" s="1301" customFormat="1" ht="48" customHeight="1">
      <c r="A1" s="1297"/>
      <c r="B1" s="1298"/>
      <c r="C1" s="1298"/>
      <c r="D1" s="1455"/>
      <c r="E1" s="1455"/>
      <c r="F1" s="1336"/>
      <c r="G1" s="1336"/>
      <c r="H1" s="1299" t="s">
        <v>896</v>
      </c>
      <c r="I1" s="1300"/>
      <c r="J1" s="1316" t="s">
        <v>861</v>
      </c>
      <c r="K1" s="1342"/>
      <c r="L1" s="1343"/>
      <c r="M1" s="1342"/>
      <c r="N1" s="1343"/>
      <c r="O1" s="1344"/>
      <c r="P1" s="1343"/>
      <c r="Q1" s="1344"/>
      <c r="R1" s="1345"/>
      <c r="S1" s="1342"/>
      <c r="T1" s="1342"/>
    </row>
    <row r="2" spans="1:22" s="1303" customFormat="1" ht="32.25" customHeight="1">
      <c r="A2" s="1456" t="s">
        <v>897</v>
      </c>
      <c r="B2" s="1456"/>
      <c r="C2" s="1456"/>
      <c r="D2" s="1456"/>
      <c r="E2" s="1456"/>
      <c r="F2" s="1456"/>
      <c r="G2" s="1456"/>
      <c r="H2" s="1456"/>
      <c r="I2" s="1456"/>
      <c r="J2" s="1302"/>
      <c r="K2" s="1346"/>
      <c r="L2" s="1343"/>
      <c r="M2" s="1346"/>
      <c r="N2" s="1343"/>
      <c r="O2" s="1347"/>
      <c r="P2" s="1343"/>
      <c r="Q2" s="1347"/>
      <c r="R2" s="1345"/>
      <c r="S2" s="1346"/>
      <c r="T2" s="1346"/>
    </row>
    <row r="3" spans="1:22" s="1303" customFormat="1" ht="27.75" customHeight="1">
      <c r="A3" s="1456" t="s">
        <v>895</v>
      </c>
      <c r="B3" s="1456"/>
      <c r="C3" s="1456"/>
      <c r="D3" s="1456"/>
      <c r="E3" s="1337"/>
      <c r="F3" s="1337"/>
      <c r="G3" s="1337"/>
      <c r="H3" s="1337"/>
      <c r="I3" s="1337"/>
      <c r="J3" s="1302"/>
      <c r="K3" s="1346"/>
      <c r="L3" s="1343"/>
      <c r="M3" s="1346"/>
      <c r="N3" s="1343"/>
      <c r="O3" s="1347"/>
      <c r="P3" s="1343"/>
      <c r="Q3" s="1347"/>
      <c r="R3" s="1345"/>
      <c r="S3" s="1346"/>
      <c r="T3" s="1346"/>
    </row>
    <row r="4" spans="1:22" s="1272" customFormat="1" ht="27.75" customHeight="1">
      <c r="A4" s="1457" t="s">
        <v>2</v>
      </c>
      <c r="B4" s="1457"/>
      <c r="C4" s="1338"/>
      <c r="D4" s="1338"/>
      <c r="E4" s="1338"/>
      <c r="F4" s="1338"/>
      <c r="G4" s="1338"/>
      <c r="H4" s="1338"/>
      <c r="I4" s="1338"/>
      <c r="J4" s="1160"/>
      <c r="K4" s="1346"/>
      <c r="L4" s="1343"/>
      <c r="M4" s="1346"/>
      <c r="N4" s="1343"/>
      <c r="O4" s="1347"/>
      <c r="P4" s="1343"/>
      <c r="Q4" s="1347"/>
      <c r="R4" s="1345"/>
      <c r="S4" s="1346"/>
      <c r="T4" s="1346"/>
    </row>
    <row r="5" spans="1:22" s="1272" customFormat="1" ht="48.75" customHeight="1">
      <c r="A5" s="1462" t="s">
        <v>852</v>
      </c>
      <c r="B5" s="1462"/>
      <c r="C5" s="1462"/>
      <c r="D5" s="1462"/>
      <c r="E5" s="1462"/>
      <c r="F5" s="1462"/>
      <c r="G5" s="1462"/>
      <c r="H5" s="1462"/>
      <c r="I5" s="1162"/>
      <c r="J5" s="1160"/>
      <c r="K5" s="1346"/>
      <c r="L5" s="1343"/>
      <c r="M5" s="1346"/>
      <c r="N5" s="1343"/>
      <c r="O5" s="1347"/>
      <c r="P5" s="1343"/>
      <c r="Q5" s="1347"/>
      <c r="R5" s="1345"/>
      <c r="S5" s="1346"/>
      <c r="T5" s="1346"/>
    </row>
    <row r="6" spans="1:22" s="1272" customFormat="1" ht="30.75" customHeight="1">
      <c r="A6" s="1273" t="s">
        <v>878</v>
      </c>
      <c r="B6" s="1163"/>
      <c r="C6" s="1163"/>
      <c r="D6" s="1191"/>
      <c r="E6" s="1164"/>
      <c r="F6" s="1164"/>
      <c r="G6" s="1164"/>
      <c r="H6" s="1164"/>
      <c r="I6" s="1162"/>
      <c r="J6" s="1160"/>
      <c r="K6" s="1346"/>
      <c r="L6" s="1343"/>
      <c r="M6" s="1346"/>
      <c r="N6" s="1343"/>
      <c r="O6" s="1347"/>
      <c r="P6" s="1343"/>
      <c r="Q6" s="1347"/>
      <c r="R6" s="1345"/>
      <c r="S6" s="1346"/>
      <c r="T6" s="1346"/>
    </row>
    <row r="7" spans="1:22" s="1166" customFormat="1" ht="18.75" hidden="1" customHeight="1">
      <c r="A7" s="1165"/>
      <c r="D7" s="1167"/>
      <c r="E7" s="1168"/>
      <c r="F7" s="1168"/>
      <c r="G7" s="1168"/>
      <c r="H7" s="1168"/>
      <c r="I7" s="1169"/>
      <c r="J7" s="1170"/>
      <c r="K7" s="1348"/>
      <c r="L7" s="1343"/>
      <c r="M7" s="1348"/>
      <c r="N7" s="1343"/>
      <c r="O7" s="1348"/>
      <c r="P7" s="1343"/>
      <c r="Q7" s="1348"/>
      <c r="R7" s="1345"/>
      <c r="S7" s="1348"/>
      <c r="T7" s="1348"/>
    </row>
    <row r="8" spans="1:22" s="1166" customFormat="1" ht="18.75" customHeight="1">
      <c r="A8" s="1460" t="s">
        <v>6</v>
      </c>
      <c r="B8" s="1458" t="s">
        <v>853</v>
      </c>
      <c r="C8" s="1458" t="s">
        <v>8</v>
      </c>
      <c r="D8" s="1463" t="s">
        <v>878</v>
      </c>
      <c r="E8" s="1463"/>
      <c r="F8" s="1463"/>
      <c r="G8" s="1463"/>
      <c r="H8" s="1463"/>
      <c r="I8" s="1463"/>
      <c r="J8" s="1463"/>
      <c r="K8" s="1348"/>
      <c r="L8" s="1343"/>
      <c r="M8" s="1348"/>
      <c r="N8" s="1343"/>
      <c r="O8" s="1348"/>
      <c r="P8" s="1343"/>
      <c r="Q8" s="1348"/>
      <c r="R8" s="1345"/>
      <c r="S8" s="1348"/>
      <c r="T8" s="1348"/>
    </row>
    <row r="9" spans="1:22" ht="132" customHeight="1">
      <c r="A9" s="1461"/>
      <c r="B9" s="1459"/>
      <c r="C9" s="1459"/>
      <c r="D9" s="1202" t="s">
        <v>854</v>
      </c>
      <c r="E9" s="1200" t="s">
        <v>888</v>
      </c>
      <c r="F9" s="1200" t="s">
        <v>898</v>
      </c>
      <c r="G9" s="1200" t="s">
        <v>900</v>
      </c>
      <c r="H9" s="1200" t="s">
        <v>902</v>
      </c>
      <c r="I9" s="1203" t="s">
        <v>973</v>
      </c>
      <c r="J9" s="1327" t="s">
        <v>418</v>
      </c>
    </row>
    <row r="10" spans="1:22" s="1265" customFormat="1" ht="22.9" customHeight="1">
      <c r="A10" s="1341" t="s">
        <v>414</v>
      </c>
      <c r="B10" s="1341">
        <v>2</v>
      </c>
      <c r="C10" s="1341">
        <v>3</v>
      </c>
      <c r="D10" s="1341">
        <v>4</v>
      </c>
      <c r="E10" s="1341" t="s">
        <v>48</v>
      </c>
      <c r="F10" s="1341" t="s">
        <v>58</v>
      </c>
      <c r="G10" s="1341"/>
      <c r="H10" s="1341" t="s">
        <v>72</v>
      </c>
      <c r="I10" s="1341" t="s">
        <v>58</v>
      </c>
      <c r="J10" s="1341">
        <v>8</v>
      </c>
      <c r="K10" s="1349"/>
      <c r="L10" s="1343"/>
      <c r="M10" s="1349"/>
      <c r="N10" s="1343"/>
      <c r="O10" s="1350"/>
      <c r="P10" s="1343"/>
      <c r="Q10" s="1350"/>
      <c r="R10" s="1345"/>
      <c r="S10" s="1349"/>
      <c r="T10" s="1349"/>
    </row>
    <row r="11" spans="1:22" ht="15.75" customHeight="1">
      <c r="A11" s="1199"/>
      <c r="B11" s="1171"/>
      <c r="C11" s="1171"/>
      <c r="D11" s="1172"/>
      <c r="E11" s="1173"/>
      <c r="F11" s="1173"/>
      <c r="G11" s="1173"/>
      <c r="H11" s="1173"/>
      <c r="I11" s="1174"/>
      <c r="J11" s="1450" t="s">
        <v>976</v>
      </c>
    </row>
    <row r="12" spans="1:22" s="1237" customFormat="1" ht="60" customHeight="1">
      <c r="A12" s="1234" t="s">
        <v>19</v>
      </c>
      <c r="B12" s="1235" t="s">
        <v>977</v>
      </c>
      <c r="C12" s="1236" t="s">
        <v>21</v>
      </c>
      <c r="D12" s="1266">
        <f t="shared" ref="D12" si="0">D13+D20+D24+D25+D27+D32</f>
        <v>263099.66731062421</v>
      </c>
      <c r="E12" s="1266">
        <v>122907.23121</v>
      </c>
      <c r="F12" s="1291">
        <f>F13+F20+F24+F25+F27+F32</f>
        <v>210743.12395000001</v>
      </c>
      <c r="G12" s="1291">
        <f>G13+G20+G24+G25+G27+G32</f>
        <v>158832.56948999999</v>
      </c>
      <c r="H12" s="1291">
        <f>H13+H20+H24+H25+H27+H32</f>
        <v>369450.71603999997</v>
      </c>
      <c r="I12" s="1291">
        <f>H12/D12*100-100</f>
        <v>40.42234253523938</v>
      </c>
      <c r="J12" s="1450"/>
      <c r="K12" s="1351"/>
      <c r="L12" s="1343"/>
      <c r="M12" s="1351"/>
      <c r="N12" s="1343"/>
      <c r="O12" s="1352"/>
      <c r="P12" s="1343"/>
      <c r="Q12" s="1352"/>
      <c r="R12" s="1345"/>
      <c r="S12" s="1351"/>
      <c r="T12" s="1351"/>
    </row>
    <row r="13" spans="1:22" s="1260" customFormat="1" ht="38.450000000000003" customHeight="1">
      <c r="A13" s="1256">
        <v>1</v>
      </c>
      <c r="B13" s="1257" t="s">
        <v>978</v>
      </c>
      <c r="C13" s="1256" t="s">
        <v>23</v>
      </c>
      <c r="D13" s="1267">
        <f t="shared" ref="D13" si="1">SUM(D14:D19)</f>
        <v>104636.72854096527</v>
      </c>
      <c r="E13" s="1267">
        <v>42229.356209999998</v>
      </c>
      <c r="F13" s="1292">
        <f>SUM(F14:F19)</f>
        <v>93921.793999999994</v>
      </c>
      <c r="G13" s="1292">
        <f>SUM(G14:G19)</f>
        <v>62124.113050000007</v>
      </c>
      <c r="H13" s="1292">
        <f>SUM(H14:H19)</f>
        <v>155920.92965000001</v>
      </c>
      <c r="I13" s="1292">
        <f t="shared" ref="I13:I76" si="2">H13/D13*100-100</f>
        <v>49.011663327143282</v>
      </c>
      <c r="J13" s="1450"/>
      <c r="K13" s="1342" t="s">
        <v>921</v>
      </c>
      <c r="L13" s="1343">
        <v>5201.1148000000003</v>
      </c>
      <c r="M13" s="1342" t="s">
        <v>918</v>
      </c>
      <c r="N13" s="1343">
        <v>3038.28</v>
      </c>
      <c r="O13" s="1346" t="s">
        <v>903</v>
      </c>
      <c r="P13" s="1353">
        <f>L13+N13</f>
        <v>8239.3948</v>
      </c>
      <c r="Q13" s="1354">
        <f>P13-H14</f>
        <v>0</v>
      </c>
      <c r="R13" s="1346" t="s">
        <v>954</v>
      </c>
      <c r="S13" s="1355"/>
      <c r="T13" s="1355"/>
    </row>
    <row r="14" spans="1:22" ht="28.5" customHeight="1">
      <c r="A14" s="1318" t="s">
        <v>24</v>
      </c>
      <c r="B14" s="1319" t="s">
        <v>326</v>
      </c>
      <c r="C14" s="1318" t="s">
        <v>23</v>
      </c>
      <c r="D14" s="1320">
        <v>9094.5006892084257</v>
      </c>
      <c r="E14" s="1320">
        <v>3571.9251800000002</v>
      </c>
      <c r="F14" s="1317">
        <v>2271.194</v>
      </c>
      <c r="G14" s="1321">
        <f>3990.87576+2102.30244</f>
        <v>6093.1782000000003</v>
      </c>
      <c r="H14" s="1317">
        <f>P13</f>
        <v>8239.3948</v>
      </c>
      <c r="I14" s="1268">
        <f t="shared" si="2"/>
        <v>-9.4024501006756509</v>
      </c>
      <c r="J14" s="1450"/>
      <c r="K14" s="1411" t="s">
        <v>921</v>
      </c>
      <c r="L14" s="1412">
        <v>3990.8757599999999</v>
      </c>
      <c r="M14" s="1356" t="s">
        <v>918</v>
      </c>
      <c r="N14" s="1357">
        <v>2102.3024399999999</v>
      </c>
      <c r="O14" s="1358" t="s">
        <v>903</v>
      </c>
      <c r="P14" s="1359">
        <f>L14+N14</f>
        <v>6093.1782000000003</v>
      </c>
      <c r="S14" s="1360">
        <f>P14-G14</f>
        <v>0</v>
      </c>
      <c r="U14" s="1313"/>
      <c r="V14" s="1314"/>
    </row>
    <row r="15" spans="1:22" s="1322" customFormat="1" ht="28.5" customHeight="1">
      <c r="A15" s="1318" t="s">
        <v>26</v>
      </c>
      <c r="B15" s="1319" t="s">
        <v>27</v>
      </c>
      <c r="C15" s="1318" t="s">
        <v>23</v>
      </c>
      <c r="D15" s="1320">
        <v>9349.9553233986117</v>
      </c>
      <c r="E15" s="1320">
        <v>1702.71407</v>
      </c>
      <c r="F15" s="1321">
        <v>4999.3964299999998</v>
      </c>
      <c r="G15" s="1321">
        <f t="shared" ref="G15:G23" si="3">H15-F15</f>
        <v>3191.1885700000003</v>
      </c>
      <c r="H15" s="1321">
        <v>8190.585</v>
      </c>
      <c r="I15" s="1320">
        <f t="shared" si="2"/>
        <v>-12.399741852212316</v>
      </c>
      <c r="J15" s="1450"/>
      <c r="K15" s="1356"/>
      <c r="L15" s="1357"/>
      <c r="M15" s="1356"/>
      <c r="N15" s="1357"/>
      <c r="O15" s="1361"/>
      <c r="P15" s="1357"/>
      <c r="Q15" s="1361"/>
      <c r="R15" s="1362"/>
      <c r="S15" s="1356"/>
      <c r="T15" s="1356"/>
    </row>
    <row r="16" spans="1:22" ht="28.5" hidden="1" customHeight="1">
      <c r="A16" s="1177" t="s">
        <v>28</v>
      </c>
      <c r="B16" s="1178" t="s">
        <v>893</v>
      </c>
      <c r="C16" s="1177"/>
      <c r="D16" s="1268">
        <v>0</v>
      </c>
      <c r="E16" s="1268"/>
      <c r="F16" s="1293"/>
      <c r="G16" s="1293">
        <f t="shared" si="3"/>
        <v>0</v>
      </c>
      <c r="H16" s="1293"/>
      <c r="I16" s="1268" t="e">
        <f t="shared" si="2"/>
        <v>#DIV/0!</v>
      </c>
      <c r="J16" s="1450"/>
    </row>
    <row r="17" spans="1:22" ht="28.5" hidden="1" customHeight="1">
      <c r="A17" s="1177" t="s">
        <v>30</v>
      </c>
      <c r="B17" s="1178" t="s">
        <v>29</v>
      </c>
      <c r="C17" s="1177" t="s">
        <v>23</v>
      </c>
      <c r="D17" s="1268"/>
      <c r="E17" s="1268"/>
      <c r="F17" s="1293"/>
      <c r="G17" s="1310">
        <f t="shared" si="3"/>
        <v>0</v>
      </c>
      <c r="H17" s="1310">
        <v>0</v>
      </c>
      <c r="I17" s="1268"/>
      <c r="J17" s="1450"/>
    </row>
    <row r="18" spans="1:22" ht="28.5" customHeight="1">
      <c r="A18" s="1177" t="s">
        <v>32</v>
      </c>
      <c r="B18" s="1178" t="s">
        <v>945</v>
      </c>
      <c r="C18" s="1177" t="s">
        <v>23</v>
      </c>
      <c r="D18" s="1268">
        <v>86192.27252835824</v>
      </c>
      <c r="E18" s="1268">
        <v>36954.716959999998</v>
      </c>
      <c r="F18" s="1293">
        <v>86651.203569999998</v>
      </c>
      <c r="G18" s="1293">
        <f t="shared" si="3"/>
        <v>52839.746280000007</v>
      </c>
      <c r="H18" s="1293">
        <v>139490.94985</v>
      </c>
      <c r="I18" s="1268">
        <f t="shared" si="2"/>
        <v>61.836955632079309</v>
      </c>
      <c r="J18" s="1450"/>
    </row>
    <row r="19" spans="1:22" ht="28.5" hidden="1" customHeight="1">
      <c r="A19" s="1177" t="s">
        <v>894</v>
      </c>
      <c r="B19" s="1178" t="s">
        <v>33</v>
      </c>
      <c r="C19" s="1177" t="s">
        <v>23</v>
      </c>
      <c r="D19" s="1268">
        <v>0</v>
      </c>
      <c r="E19" s="1268"/>
      <c r="F19" s="1293"/>
      <c r="G19" s="1310">
        <f t="shared" si="3"/>
        <v>0</v>
      </c>
      <c r="H19" s="1310"/>
      <c r="I19" s="1268"/>
    </row>
    <row r="20" spans="1:22" s="1260" customFormat="1" ht="46.9" customHeight="1">
      <c r="A20" s="1256" t="s">
        <v>34</v>
      </c>
      <c r="B20" s="1257" t="s">
        <v>979</v>
      </c>
      <c r="C20" s="1256" t="s">
        <v>23</v>
      </c>
      <c r="D20" s="1267">
        <f>SUM(D21:D23)</f>
        <v>119878.36268933958</v>
      </c>
      <c r="E20" s="1267">
        <v>51582.226000000002</v>
      </c>
      <c r="F20" s="1292">
        <f>SUM(F21:F23)</f>
        <v>75561.526820000014</v>
      </c>
      <c r="G20" s="1292">
        <f>SUM(G21:G23)</f>
        <v>59340.094179999993</v>
      </c>
      <c r="H20" s="1292">
        <f>SUM(H21:H23)</f>
        <v>134901.62099999998</v>
      </c>
      <c r="I20" s="1292">
        <f t="shared" si="2"/>
        <v>12.532085001521608</v>
      </c>
      <c r="J20" s="1451" t="s">
        <v>967</v>
      </c>
      <c r="K20" s="1355"/>
      <c r="L20" s="1343"/>
      <c r="M20" s="1355"/>
      <c r="N20" s="1343"/>
      <c r="O20" s="1363"/>
      <c r="P20" s="1343"/>
      <c r="Q20" s="1363"/>
      <c r="R20" s="1345"/>
      <c r="S20" s="1355"/>
      <c r="T20" s="1355"/>
    </row>
    <row r="21" spans="1:22" ht="29.25" customHeight="1">
      <c r="A21" s="1177" t="s">
        <v>36</v>
      </c>
      <c r="B21" s="1178" t="s">
        <v>343</v>
      </c>
      <c r="C21" s="1177" t="s">
        <v>23</v>
      </c>
      <c r="D21" s="1268">
        <v>109080.48794918391</v>
      </c>
      <c r="E21" s="1268">
        <v>46921.106</v>
      </c>
      <c r="F21" s="1293">
        <v>68333.16</v>
      </c>
      <c r="G21" s="1293">
        <f t="shared" si="3"/>
        <v>53194.857999999993</v>
      </c>
      <c r="H21" s="1293">
        <v>121528.018</v>
      </c>
      <c r="I21" s="1268">
        <f t="shared" si="2"/>
        <v>11.411325971162569</v>
      </c>
      <c r="J21" s="1452"/>
    </row>
    <row r="22" spans="1:22" ht="42.75" customHeight="1">
      <c r="A22" s="1177" t="s">
        <v>38</v>
      </c>
      <c r="B22" s="1178" t="s">
        <v>323</v>
      </c>
      <c r="C22" s="1177" t="s">
        <v>23</v>
      </c>
      <c r="D22" s="1268">
        <v>10797.874740155668</v>
      </c>
      <c r="E22" s="1268">
        <v>4032.819</v>
      </c>
      <c r="F22" s="1293">
        <f>3890.65531+2093.45191</f>
        <v>5984.1072199999999</v>
      </c>
      <c r="G22" s="1293">
        <f t="shared" si="3"/>
        <v>5083.4757799999988</v>
      </c>
      <c r="H22" s="1293">
        <f>7198.008+3869.575</f>
        <v>11067.582999999999</v>
      </c>
      <c r="I22" s="1268">
        <f t="shared" si="2"/>
        <v>2.4977902257129045</v>
      </c>
      <c r="J22" s="1452"/>
      <c r="K22" s="1342" t="s">
        <v>923</v>
      </c>
      <c r="L22" s="1343">
        <v>3307.35286</v>
      </c>
      <c r="M22" s="1342" t="s">
        <v>922</v>
      </c>
      <c r="N22" s="1343">
        <v>1776.123</v>
      </c>
      <c r="O22" s="1346" t="s">
        <v>903</v>
      </c>
      <c r="P22" s="1345">
        <f>L22+N22</f>
        <v>5083.4758600000005</v>
      </c>
    </row>
    <row r="23" spans="1:22" ht="29.25" customHeight="1">
      <c r="A23" s="1177" t="s">
        <v>40</v>
      </c>
      <c r="B23" s="1178" t="s">
        <v>946</v>
      </c>
      <c r="C23" s="1177" t="s">
        <v>23</v>
      </c>
      <c r="D23" s="1268">
        <v>0</v>
      </c>
      <c r="E23" s="1268">
        <v>628.30100000000004</v>
      </c>
      <c r="F23" s="1293">
        <v>1244.2596000000001</v>
      </c>
      <c r="G23" s="1293">
        <f t="shared" si="3"/>
        <v>1061.7603999999999</v>
      </c>
      <c r="H23" s="1293">
        <v>2306.02</v>
      </c>
      <c r="I23" s="1268"/>
      <c r="J23" s="1402" t="s">
        <v>955</v>
      </c>
      <c r="O23" s="1346"/>
      <c r="P23" s="1345"/>
    </row>
    <row r="24" spans="1:22" s="1259" customFormat="1" ht="36" customHeight="1">
      <c r="A24" s="1256" t="s">
        <v>42</v>
      </c>
      <c r="B24" s="1257" t="s">
        <v>43</v>
      </c>
      <c r="C24" s="1256" t="s">
        <v>23</v>
      </c>
      <c r="D24" s="1267">
        <v>23733.087916666667</v>
      </c>
      <c r="E24" s="1267">
        <v>13973.65878</v>
      </c>
      <c r="F24" s="1292">
        <f>20524.05477</f>
        <v>20524.054769999999</v>
      </c>
      <c r="G24" s="1292">
        <f t="shared" ref="G24" si="4">H24-F24</f>
        <v>12255.022229999999</v>
      </c>
      <c r="H24" s="1292">
        <v>32779.076999999997</v>
      </c>
      <c r="I24" s="1267">
        <f t="shared" si="2"/>
        <v>38.115516679061159</v>
      </c>
      <c r="J24" s="1402" t="s">
        <v>984</v>
      </c>
      <c r="K24" s="1364"/>
      <c r="L24" s="1343"/>
      <c r="M24" s="1364"/>
      <c r="N24" s="1343"/>
      <c r="O24" s="1358"/>
      <c r="P24" s="1362"/>
      <c r="Q24" s="1365"/>
      <c r="R24" s="1345"/>
      <c r="S24" s="1364"/>
      <c r="T24" s="1364"/>
    </row>
    <row r="25" spans="1:22" s="1260" customFormat="1" ht="36" customHeight="1">
      <c r="A25" s="1256" t="s">
        <v>44</v>
      </c>
      <c r="B25" s="1257" t="s">
        <v>980</v>
      </c>
      <c r="C25" s="1256" t="s">
        <v>23</v>
      </c>
      <c r="D25" s="1267">
        <f t="shared" ref="D25" si="5">SUM(D26)</f>
        <v>7120.9388290012903</v>
      </c>
      <c r="E25" s="1267">
        <v>3676.9033800000002</v>
      </c>
      <c r="F25" s="1292">
        <f>F26</f>
        <v>4312.3909999999996</v>
      </c>
      <c r="G25" s="1292">
        <f>G26</f>
        <v>3389.1110000000008</v>
      </c>
      <c r="H25" s="1292">
        <f>H26</f>
        <v>7701.5020000000004</v>
      </c>
      <c r="I25" s="1292">
        <f t="shared" si="2"/>
        <v>8.1529020953566373</v>
      </c>
      <c r="J25" s="1454" t="s">
        <v>956</v>
      </c>
      <c r="K25" s="1355"/>
      <c r="L25" s="1343"/>
      <c r="M25" s="1355"/>
      <c r="N25" s="1343"/>
      <c r="O25" s="1358"/>
      <c r="P25" s="1362"/>
      <c r="Q25" s="1363"/>
      <c r="R25" s="1345"/>
      <c r="S25" s="1355"/>
      <c r="T25" s="1355"/>
    </row>
    <row r="26" spans="1:22" ht="46.9" customHeight="1">
      <c r="A26" s="1177" t="s">
        <v>46</v>
      </c>
      <c r="B26" s="1178" t="s">
        <v>340</v>
      </c>
      <c r="C26" s="1177" t="s">
        <v>23</v>
      </c>
      <c r="D26" s="1268">
        <v>7120.9388290012903</v>
      </c>
      <c r="E26" s="1268">
        <v>3676.9033800000002</v>
      </c>
      <c r="F26" s="1293">
        <f>3112.391+1200</f>
        <v>4312.3909999999996</v>
      </c>
      <c r="G26" s="1293">
        <f t="shared" ref="G26" si="6">H26-F26</f>
        <v>3389.1110000000008</v>
      </c>
      <c r="H26" s="1293">
        <f>5169.682+2531.82</f>
        <v>7701.5020000000004</v>
      </c>
      <c r="I26" s="1268">
        <f t="shared" si="2"/>
        <v>8.1529020953566373</v>
      </c>
      <c r="J26" s="1454"/>
      <c r="K26" s="1342" t="s">
        <v>971</v>
      </c>
      <c r="L26" s="1343">
        <v>2057.2907700000001</v>
      </c>
      <c r="M26" s="1342" t="s">
        <v>970</v>
      </c>
      <c r="N26" s="1343">
        <v>1331.82</v>
      </c>
      <c r="O26" s="1346" t="s">
        <v>903</v>
      </c>
      <c r="P26" s="1345">
        <f t="shared" ref="P26" si="7">L26+N26</f>
        <v>3389.1107700000002</v>
      </c>
    </row>
    <row r="27" spans="1:22" s="1260" customFormat="1" ht="46.9" customHeight="1">
      <c r="A27" s="1256" t="s">
        <v>48</v>
      </c>
      <c r="B27" s="1257" t="s">
        <v>982</v>
      </c>
      <c r="C27" s="1256" t="s">
        <v>23</v>
      </c>
      <c r="D27" s="1267">
        <f t="shared" ref="D27" si="8">SUM(D28:D31)</f>
        <v>6525.6789396538661</v>
      </c>
      <c r="E27" s="1267">
        <v>4888.0635000000002</v>
      </c>
      <c r="F27" s="1292">
        <f>SUM(F28:F31)</f>
        <v>8027.0426500000003</v>
      </c>
      <c r="G27" s="1292">
        <f>SUM(G28:G31)</f>
        <v>6345.7860199999996</v>
      </c>
      <c r="H27" s="1292">
        <f>SUM(H28:H31)</f>
        <v>14372.828670000001</v>
      </c>
      <c r="I27" s="1292">
        <f t="shared" si="2"/>
        <v>120.25031882372014</v>
      </c>
      <c r="J27" s="1326"/>
      <c r="K27" s="1355"/>
      <c r="L27" s="1343"/>
      <c r="M27" s="1355"/>
      <c r="N27" s="1343"/>
      <c r="O27" s="1363"/>
      <c r="P27" s="1343"/>
      <c r="Q27" s="1363"/>
      <c r="R27" s="1345"/>
      <c r="S27" s="1355"/>
      <c r="T27" s="1355"/>
    </row>
    <row r="28" spans="1:22" ht="55.5" customHeight="1">
      <c r="A28" s="1177" t="s">
        <v>50</v>
      </c>
      <c r="B28" s="1178" t="s">
        <v>338</v>
      </c>
      <c r="C28" s="1177" t="s">
        <v>23</v>
      </c>
      <c r="D28" s="1268">
        <v>6525.6789396538661</v>
      </c>
      <c r="E28" s="1268">
        <v>3434.2525000000001</v>
      </c>
      <c r="F28" s="1293">
        <v>5846.6026499999998</v>
      </c>
      <c r="G28" s="1332">
        <f t="shared" ref="G28:G30" si="9">H28-F28</f>
        <v>4479.3860500000001</v>
      </c>
      <c r="H28" s="1293">
        <v>10325.9887</v>
      </c>
      <c r="I28" s="1268">
        <f t="shared" si="2"/>
        <v>58.236235577775915</v>
      </c>
      <c r="J28" s="1402" t="s">
        <v>957</v>
      </c>
      <c r="L28" s="1366"/>
      <c r="M28" s="1367"/>
      <c r="N28" s="1366"/>
      <c r="O28" s="1342"/>
      <c r="P28" s="1366"/>
      <c r="Q28" s="1346"/>
      <c r="R28" s="1353"/>
    </row>
    <row r="29" spans="1:22" ht="56.25" customHeight="1">
      <c r="A29" s="1177" t="s">
        <v>52</v>
      </c>
      <c r="B29" s="1178" t="s">
        <v>337</v>
      </c>
      <c r="C29" s="1177" t="s">
        <v>23</v>
      </c>
      <c r="D29" s="1268"/>
      <c r="E29" s="1268">
        <v>700</v>
      </c>
      <c r="F29" s="1293">
        <f>598+599.9+397.9</f>
        <v>1595.8000000000002</v>
      </c>
      <c r="G29" s="1293">
        <f t="shared" si="9"/>
        <v>539.90899999999965</v>
      </c>
      <c r="H29" s="1293">
        <f>598+1139.81+397.899</f>
        <v>2135.7089999999998</v>
      </c>
      <c r="I29" s="1268"/>
      <c r="J29" s="1402" t="s">
        <v>958</v>
      </c>
      <c r="K29" s="1342" t="s">
        <v>938</v>
      </c>
      <c r="L29" s="1366"/>
      <c r="M29" s="1367" t="s">
        <v>939</v>
      </c>
      <c r="N29" s="1366">
        <v>539.91</v>
      </c>
      <c r="O29" s="1342" t="s">
        <v>940</v>
      </c>
      <c r="P29" s="1366"/>
      <c r="Q29" s="1346" t="s">
        <v>903</v>
      </c>
      <c r="R29" s="1353">
        <f>P29+N29+L29</f>
        <v>539.91</v>
      </c>
    </row>
    <row r="30" spans="1:22" ht="46.9" hidden="1" customHeight="1">
      <c r="A30" s="1177" t="s">
        <v>54</v>
      </c>
      <c r="B30" s="1178" t="s">
        <v>55</v>
      </c>
      <c r="C30" s="1177" t="s">
        <v>23</v>
      </c>
      <c r="D30" s="1268"/>
      <c r="E30" s="1268"/>
      <c r="F30" s="1293"/>
      <c r="G30" s="1310">
        <f t="shared" si="9"/>
        <v>0</v>
      </c>
      <c r="H30" s="1310">
        <v>0</v>
      </c>
      <c r="I30" s="1268"/>
      <c r="J30" s="1402" t="s">
        <v>955</v>
      </c>
      <c r="L30" s="1366"/>
      <c r="N30" s="1366"/>
      <c r="O30" s="1342"/>
      <c r="P30" s="1366"/>
      <c r="Q30" s="1346" t="s">
        <v>903</v>
      </c>
      <c r="R30" s="1353">
        <f t="shared" ref="R30" si="10">P30+N30+L30</f>
        <v>0</v>
      </c>
    </row>
    <row r="31" spans="1:22" ht="60" customHeight="1">
      <c r="A31" s="1177" t="s">
        <v>56</v>
      </c>
      <c r="B31" s="1178" t="s">
        <v>336</v>
      </c>
      <c r="C31" s="1177" t="s">
        <v>23</v>
      </c>
      <c r="D31" s="1268"/>
      <c r="E31" s="1268">
        <v>753.81100000000004</v>
      </c>
      <c r="F31" s="1293">
        <v>584.64</v>
      </c>
      <c r="G31" s="1293">
        <f>L31+N31+P31</f>
        <v>1326.4909700000001</v>
      </c>
      <c r="H31" s="1293">
        <f>F31+G31</f>
        <v>1911.1309700000002</v>
      </c>
      <c r="I31" s="1268"/>
      <c r="J31" s="1402" t="s">
        <v>958</v>
      </c>
      <c r="K31" s="1342" t="s">
        <v>908</v>
      </c>
      <c r="L31" s="1366">
        <v>293.91815000000003</v>
      </c>
      <c r="M31" s="1342" t="s">
        <v>941</v>
      </c>
      <c r="N31" s="1366">
        <v>436.23599999999999</v>
      </c>
      <c r="O31" s="1342" t="s">
        <v>942</v>
      </c>
      <c r="P31" s="1366">
        <v>596.33681999999999</v>
      </c>
      <c r="Q31" s="1346" t="s">
        <v>903</v>
      </c>
      <c r="R31" s="1353">
        <f>P31+N31+L31</f>
        <v>1326.4909699999998</v>
      </c>
    </row>
    <row r="32" spans="1:22" s="1260" customFormat="1" ht="36" customHeight="1">
      <c r="A32" s="1256" t="s">
        <v>58</v>
      </c>
      <c r="B32" s="1257" t="s">
        <v>981</v>
      </c>
      <c r="C32" s="1256" t="s">
        <v>23</v>
      </c>
      <c r="D32" s="1267">
        <f t="shared" ref="D32" si="11">SUM(D33:D37)</f>
        <v>1204.8703949975238</v>
      </c>
      <c r="E32" s="1267">
        <v>6557.0233400000006</v>
      </c>
      <c r="F32" s="1292">
        <f>SUM(F33:F37)</f>
        <v>8396.3147100000006</v>
      </c>
      <c r="G32" s="1292">
        <f>SUM(G33:G37)</f>
        <v>15378.443009999999</v>
      </c>
      <c r="H32" s="1292">
        <f>SUM(H33:H37)</f>
        <v>23774.757720000001</v>
      </c>
      <c r="I32" s="1292">
        <f t="shared" si="2"/>
        <v>1873.2211712321855</v>
      </c>
      <c r="J32" s="1326"/>
      <c r="K32" s="1368"/>
      <c r="L32" s="1369"/>
      <c r="M32" s="1368"/>
      <c r="N32" s="1369"/>
      <c r="O32" s="1368"/>
      <c r="P32" s="1369"/>
      <c r="Q32" s="1370"/>
      <c r="R32" s="1371"/>
      <c r="S32" s="1372"/>
      <c r="T32" s="1342"/>
      <c r="U32" s="1313"/>
      <c r="V32" s="1314"/>
    </row>
    <row r="33" spans="1:26" ht="24.75" hidden="1" customHeight="1">
      <c r="A33" s="1177" t="s">
        <v>60</v>
      </c>
      <c r="B33" s="1178" t="s">
        <v>61</v>
      </c>
      <c r="C33" s="1177" t="s">
        <v>23</v>
      </c>
      <c r="D33" s="1268">
        <v>0</v>
      </c>
      <c r="E33" s="1268"/>
      <c r="F33" s="1293"/>
      <c r="G33" s="1310">
        <f t="shared" ref="G33:G37" si="12">H33-F33</f>
        <v>0</v>
      </c>
      <c r="H33" s="1310">
        <v>0</v>
      </c>
      <c r="I33" s="1268"/>
      <c r="J33" s="1403" t="s">
        <v>959</v>
      </c>
      <c r="L33" s="1366"/>
      <c r="N33" s="1366"/>
      <c r="O33" s="1342"/>
      <c r="P33" s="1366"/>
      <c r="Q33" s="1342"/>
      <c r="R33" s="1353"/>
    </row>
    <row r="34" spans="1:26" ht="39.75" customHeight="1">
      <c r="A34" s="1177" t="s">
        <v>62</v>
      </c>
      <c r="B34" s="1178" t="s">
        <v>308</v>
      </c>
      <c r="C34" s="1177" t="s">
        <v>23</v>
      </c>
      <c r="D34" s="1268"/>
      <c r="E34" s="1268">
        <v>6158.5920000000006</v>
      </c>
      <c r="F34" s="1293">
        <f>316.836+299.126+322.648+4893.833+115.064</f>
        <v>5947.5069999999996</v>
      </c>
      <c r="G34" s="1293">
        <f>L34+N34+P34+R34</f>
        <v>6830.16</v>
      </c>
      <c r="H34" s="1293">
        <f>F34+G34</f>
        <v>12777.666999999999</v>
      </c>
      <c r="I34" s="1268"/>
      <c r="J34" s="1422" t="s">
        <v>966</v>
      </c>
      <c r="K34" s="1342" t="s">
        <v>950</v>
      </c>
      <c r="L34" s="1366">
        <v>316.83199999999999</v>
      </c>
      <c r="M34" s="1342" t="s">
        <v>951</v>
      </c>
      <c r="N34" s="1369">
        <v>296.83699999999999</v>
      </c>
      <c r="O34" s="1342" t="s">
        <v>972</v>
      </c>
      <c r="P34" s="1366">
        <v>6041.6239999999998</v>
      </c>
      <c r="Q34" s="1342" t="s">
        <v>952</v>
      </c>
      <c r="R34" s="1342">
        <v>174.86699999999999</v>
      </c>
      <c r="S34" s="1346" t="s">
        <v>903</v>
      </c>
      <c r="T34" s="1401">
        <f>L34+N34+P34+R34</f>
        <v>6830.16</v>
      </c>
      <c r="V34" s="1314"/>
      <c r="W34" s="1314"/>
      <c r="X34" s="1314"/>
      <c r="Y34" s="1313"/>
      <c r="Z34" s="1314"/>
    </row>
    <row r="35" spans="1:26" ht="24.75" customHeight="1">
      <c r="A35" s="1177" t="s">
        <v>64</v>
      </c>
      <c r="B35" s="1178" t="s">
        <v>311</v>
      </c>
      <c r="C35" s="1177" t="s">
        <v>23</v>
      </c>
      <c r="D35" s="1268"/>
      <c r="E35" s="1268"/>
      <c r="F35" s="1293">
        <v>65.397999999999996</v>
      </c>
      <c r="G35" s="1293">
        <v>37.113999999999997</v>
      </c>
      <c r="H35" s="1293">
        <v>102.512</v>
      </c>
      <c r="I35" s="1268"/>
      <c r="J35" s="1402" t="s">
        <v>958</v>
      </c>
      <c r="W35" s="1314"/>
      <c r="X35" s="1314"/>
      <c r="Y35" s="1313"/>
      <c r="Z35" s="1314"/>
    </row>
    <row r="36" spans="1:26" ht="24.75" customHeight="1">
      <c r="A36" s="1177" t="s">
        <v>66</v>
      </c>
      <c r="B36" s="1178" t="s">
        <v>334</v>
      </c>
      <c r="C36" s="1177" t="s">
        <v>23</v>
      </c>
      <c r="D36" s="1268">
        <v>1204.8703949975238</v>
      </c>
      <c r="E36" s="1268">
        <v>104.6075</v>
      </c>
      <c r="F36" s="1293">
        <f>Расшифровка!D5</f>
        <v>2142.8558499999999</v>
      </c>
      <c r="G36" s="1293">
        <f t="shared" si="12"/>
        <v>8280.7888700000003</v>
      </c>
      <c r="H36" s="1293">
        <f>Расшифровка!G5</f>
        <v>10423.64472</v>
      </c>
      <c r="I36" s="1268">
        <f t="shared" si="2"/>
        <v>765.12580633383573</v>
      </c>
      <c r="J36" s="1402" t="s">
        <v>960</v>
      </c>
      <c r="K36" s="1373"/>
      <c r="L36" s="1374"/>
      <c r="M36" s="1373"/>
      <c r="N36" s="1374"/>
      <c r="O36" s="1374"/>
      <c r="P36" s="1374"/>
      <c r="Q36" s="1374"/>
      <c r="R36" s="1374"/>
    </row>
    <row r="37" spans="1:26" ht="39.75" customHeight="1">
      <c r="A37" s="1177" t="s">
        <v>68</v>
      </c>
      <c r="B37" s="1178" t="s">
        <v>333</v>
      </c>
      <c r="C37" s="1177"/>
      <c r="D37" s="1268"/>
      <c r="E37" s="1268">
        <v>293.82384000000002</v>
      </c>
      <c r="F37" s="1293">
        <f>201.23144+39.32142+0.001</f>
        <v>240.55386000000001</v>
      </c>
      <c r="G37" s="1293">
        <f t="shared" si="12"/>
        <v>230.38014000000001</v>
      </c>
      <c r="H37" s="1293">
        <f>359.369+111.565</f>
        <v>470.93400000000003</v>
      </c>
      <c r="I37" s="1268"/>
      <c r="J37" s="1402" t="s">
        <v>958</v>
      </c>
      <c r="K37" s="1342" t="s">
        <v>906</v>
      </c>
      <c r="L37" s="1343">
        <v>158.13684000000001</v>
      </c>
      <c r="M37" s="1342" t="s">
        <v>907</v>
      </c>
      <c r="N37" s="1343">
        <v>72.242850000000004</v>
      </c>
      <c r="O37" s="1344" t="s">
        <v>905</v>
      </c>
      <c r="Q37" s="1346" t="s">
        <v>903</v>
      </c>
      <c r="R37" s="1353">
        <f>P37+N37+L37</f>
        <v>230.37969000000001</v>
      </c>
    </row>
    <row r="38" spans="1:26" s="1237" customFormat="1" ht="46.9" customHeight="1">
      <c r="A38" s="1234" t="s">
        <v>70</v>
      </c>
      <c r="B38" s="1235" t="s">
        <v>329</v>
      </c>
      <c r="C38" s="1236" t="s">
        <v>23</v>
      </c>
      <c r="D38" s="1266">
        <f t="shared" ref="D38" si="13">D39+D59</f>
        <v>51172.109999761931</v>
      </c>
      <c r="E38" s="1266">
        <v>24549.189039999997</v>
      </c>
      <c r="F38" s="1291">
        <f>F39+F59</f>
        <v>27667.485850000001</v>
      </c>
      <c r="G38" s="1291">
        <f>G39+G59</f>
        <v>13653.851499999999</v>
      </c>
      <c r="H38" s="1291">
        <f>H39+H59</f>
        <v>41321.337350000002</v>
      </c>
      <c r="I38" s="1291">
        <f t="shared" si="2"/>
        <v>-19.250276468583678</v>
      </c>
      <c r="J38" s="1325" t="s">
        <v>968</v>
      </c>
      <c r="K38" s="1351"/>
      <c r="L38" s="1343"/>
      <c r="M38" s="1351"/>
      <c r="N38" s="1343"/>
      <c r="O38" s="1352"/>
      <c r="P38" s="1343"/>
      <c r="Q38" s="1358"/>
      <c r="R38" s="1359">
        <f t="shared" ref="R38:R40" si="14">P38+N38+L38</f>
        <v>0</v>
      </c>
      <c r="S38" s="1351"/>
      <c r="T38" s="1351"/>
    </row>
    <row r="39" spans="1:26" s="1260" customFormat="1" ht="67.5" customHeight="1">
      <c r="A39" s="1256" t="s">
        <v>72</v>
      </c>
      <c r="B39" s="1257" t="s">
        <v>914</v>
      </c>
      <c r="C39" s="1256" t="s">
        <v>23</v>
      </c>
      <c r="D39" s="1267">
        <f t="shared" ref="D39" si="15">SUM(D40:D53)</f>
        <v>27898.172499761931</v>
      </c>
      <c r="E39" s="1267">
        <v>11490.803039999999</v>
      </c>
      <c r="F39" s="1292">
        <f>SUM(F40:F53)</f>
        <v>17460.779350000001</v>
      </c>
      <c r="G39" s="1292">
        <f>SUM(G40:G53)</f>
        <v>13653.851499999999</v>
      </c>
      <c r="H39" s="1292">
        <f>SUM(H40:H53)</f>
        <v>31114.630849999998</v>
      </c>
      <c r="I39" s="1292">
        <f t="shared" si="2"/>
        <v>11.529279741407848</v>
      </c>
      <c r="J39" s="1325" t="s">
        <v>969</v>
      </c>
      <c r="K39" s="1375"/>
      <c r="L39" s="1343"/>
      <c r="M39" s="1355"/>
      <c r="N39" s="1343"/>
      <c r="O39" s="1363"/>
      <c r="P39" s="1343"/>
      <c r="Q39" s="1358"/>
      <c r="R39" s="1359">
        <f t="shared" si="14"/>
        <v>0</v>
      </c>
      <c r="S39" s="1355"/>
      <c r="T39" s="1355"/>
    </row>
    <row r="40" spans="1:26" ht="27" customHeight="1">
      <c r="A40" s="1177" t="s">
        <v>74</v>
      </c>
      <c r="B40" s="1178" t="s">
        <v>326</v>
      </c>
      <c r="C40" s="1177" t="s">
        <v>23</v>
      </c>
      <c r="D40" s="1268">
        <v>1662.0351493755334</v>
      </c>
      <c r="E40" s="1268">
        <v>187.75342999999998</v>
      </c>
      <c r="F40" s="1293">
        <f>128.0439+447.79357+175.3415</f>
        <v>751.17896999999994</v>
      </c>
      <c r="G40" s="1293">
        <f t="shared" ref="G40:G58" si="16">H40-F40</f>
        <v>724.46596</v>
      </c>
      <c r="H40" s="1293">
        <f>208.385+896.599+370.66+0.00093</f>
        <v>1475.6449299999999</v>
      </c>
      <c r="I40" s="1268">
        <f t="shared" si="2"/>
        <v>-11.214577468206059</v>
      </c>
      <c r="J40" s="1410" t="s">
        <v>956</v>
      </c>
      <c r="K40" s="1342" t="s">
        <v>921</v>
      </c>
      <c r="L40" s="1343">
        <v>80.341139999999996</v>
      </c>
      <c r="M40" s="1342" t="s">
        <v>27</v>
      </c>
      <c r="N40" s="1343">
        <v>448.80536000000001</v>
      </c>
      <c r="O40" s="1344" t="s">
        <v>928</v>
      </c>
      <c r="P40" s="1343">
        <v>195.31945999999999</v>
      </c>
      <c r="Q40" s="1346" t="s">
        <v>903</v>
      </c>
      <c r="R40" s="1420">
        <f t="shared" si="14"/>
        <v>724.46596</v>
      </c>
      <c r="T40" s="1421">
        <f>R40-G40</f>
        <v>0</v>
      </c>
    </row>
    <row r="41" spans="1:26" ht="52.5" customHeight="1">
      <c r="A41" s="1177" t="s">
        <v>75</v>
      </c>
      <c r="B41" s="1178" t="s">
        <v>324</v>
      </c>
      <c r="C41" s="1177" t="s">
        <v>23</v>
      </c>
      <c r="D41" s="1268">
        <v>10847.446443831232</v>
      </c>
      <c r="E41" s="1268">
        <v>6274.5820000000003</v>
      </c>
      <c r="F41" s="1293">
        <v>8892.8700000000008</v>
      </c>
      <c r="G41" s="1293">
        <f t="shared" si="16"/>
        <v>7505.6489999999994</v>
      </c>
      <c r="H41" s="1293">
        <v>16398.519</v>
      </c>
      <c r="I41" s="1268">
        <f t="shared" si="2"/>
        <v>51.17400288549544</v>
      </c>
      <c r="J41" s="1454" t="s">
        <v>961</v>
      </c>
    </row>
    <row r="42" spans="1:26" ht="42" customHeight="1">
      <c r="A42" s="1177" t="s">
        <v>77</v>
      </c>
      <c r="B42" s="1178" t="s">
        <v>323</v>
      </c>
      <c r="C42" s="1177" t="s">
        <v>23</v>
      </c>
      <c r="D42" s="1268">
        <v>1073.8957320000002</v>
      </c>
      <c r="E42" s="1268">
        <v>543.14200000000005</v>
      </c>
      <c r="F42" s="1293">
        <f>583.053+257.217</f>
        <v>840.27</v>
      </c>
      <c r="G42" s="1293">
        <f t="shared" si="16"/>
        <v>706.53499999999985</v>
      </c>
      <c r="H42" s="1293">
        <f>1095.917+450.888</f>
        <v>1546.8049999999998</v>
      </c>
      <c r="I42" s="1268">
        <f t="shared" si="2"/>
        <v>44.036795557354878</v>
      </c>
      <c r="J42" s="1454"/>
      <c r="K42" s="1342" t="s">
        <v>923</v>
      </c>
      <c r="L42" s="1343">
        <v>512.86400000000003</v>
      </c>
      <c r="M42" s="1342" t="s">
        <v>922</v>
      </c>
      <c r="N42" s="1343">
        <v>193.67099999999999</v>
      </c>
      <c r="O42" s="1346" t="s">
        <v>903</v>
      </c>
      <c r="P42" s="1345">
        <f>L42+N42</f>
        <v>706.53500000000008</v>
      </c>
    </row>
    <row r="43" spans="1:26" ht="27" customHeight="1">
      <c r="A43" s="1177" t="s">
        <v>78</v>
      </c>
      <c r="B43" s="1178" t="s">
        <v>321</v>
      </c>
      <c r="C43" s="1177" t="s">
        <v>23</v>
      </c>
      <c r="D43" s="1268"/>
      <c r="E43" s="1268">
        <v>80.052999999999997</v>
      </c>
      <c r="F43" s="1293">
        <v>162.565</v>
      </c>
      <c r="G43" s="1293">
        <f t="shared" si="16"/>
        <v>125.98899999999998</v>
      </c>
      <c r="H43" s="1293">
        <v>288.55399999999997</v>
      </c>
      <c r="I43" s="1268"/>
      <c r="J43" s="1410" t="s">
        <v>958</v>
      </c>
      <c r="K43" s="1373"/>
      <c r="L43" s="1374"/>
      <c r="M43" s="1373"/>
      <c r="N43" s="1374"/>
      <c r="O43" s="1374"/>
      <c r="P43" s="1374"/>
    </row>
    <row r="44" spans="1:26" ht="40.5" customHeight="1">
      <c r="A44" s="1177" t="s">
        <v>79</v>
      </c>
      <c r="B44" s="1178" t="s">
        <v>320</v>
      </c>
      <c r="C44" s="1177" t="s">
        <v>23</v>
      </c>
      <c r="D44" s="1268">
        <v>1596.5696565000001</v>
      </c>
      <c r="E44" s="1268">
        <v>775.59959000000003</v>
      </c>
      <c r="F44" s="1293">
        <f>735.21002+6.25</f>
        <v>741.46001999999999</v>
      </c>
      <c r="G44" s="1293">
        <f t="shared" si="16"/>
        <v>430.00898000000007</v>
      </c>
      <c r="H44" s="1293">
        <f>1150.058+21.411</f>
        <v>1171.4690000000001</v>
      </c>
      <c r="I44" s="1268">
        <f t="shared" si="2"/>
        <v>-26.625875969101514</v>
      </c>
      <c r="J44" s="1410" t="s">
        <v>956</v>
      </c>
      <c r="K44" s="1342" t="s">
        <v>320</v>
      </c>
      <c r="L44" s="1343">
        <v>414.84841999999998</v>
      </c>
      <c r="M44" s="1342" t="s">
        <v>937</v>
      </c>
      <c r="N44" s="1343">
        <v>15.160729999999999</v>
      </c>
      <c r="O44" s="1346" t="s">
        <v>903</v>
      </c>
      <c r="P44" s="1345">
        <f>L44+N44</f>
        <v>430.00914999999998</v>
      </c>
    </row>
    <row r="45" spans="1:26" ht="37.5" customHeight="1">
      <c r="A45" s="1177" t="s">
        <v>81</v>
      </c>
      <c r="B45" s="1178" t="s">
        <v>43</v>
      </c>
      <c r="C45" s="1177" t="s">
        <v>23</v>
      </c>
      <c r="D45" s="1268"/>
      <c r="E45" s="1268">
        <v>685.54008999999996</v>
      </c>
      <c r="F45" s="1293">
        <f>913.50296+28.79331</f>
        <v>942.29627000000005</v>
      </c>
      <c r="G45" s="1293">
        <f t="shared" si="16"/>
        <v>711.03206000000023</v>
      </c>
      <c r="H45" s="1293">
        <f>1604.747+49.361-0.77967</f>
        <v>1653.3283300000003</v>
      </c>
      <c r="I45" s="1268"/>
      <c r="J45" s="1410" t="s">
        <v>958</v>
      </c>
      <c r="K45" s="1342" t="s">
        <v>925</v>
      </c>
      <c r="L45" s="1343">
        <v>690.46541000000002</v>
      </c>
      <c r="M45" s="1342" t="s">
        <v>926</v>
      </c>
      <c r="N45" s="1343">
        <v>20.566649999999999</v>
      </c>
      <c r="O45" s="1346" t="s">
        <v>903</v>
      </c>
      <c r="P45" s="1345">
        <f>L45+N45</f>
        <v>711.03206</v>
      </c>
      <c r="Q45" s="1419">
        <f>P45-G45</f>
        <v>0</v>
      </c>
    </row>
    <row r="46" spans="1:26" ht="56.25" customHeight="1">
      <c r="A46" s="1177" t="s">
        <v>83</v>
      </c>
      <c r="B46" s="1178" t="s">
        <v>947</v>
      </c>
      <c r="C46" s="1177" t="s">
        <v>23</v>
      </c>
      <c r="D46" s="1268"/>
      <c r="E46" s="1268">
        <v>59.924469999999999</v>
      </c>
      <c r="F46" s="1293">
        <v>31.5</v>
      </c>
      <c r="G46" s="1293">
        <f t="shared" si="16"/>
        <v>121.6</v>
      </c>
      <c r="H46" s="1293">
        <v>153.1</v>
      </c>
      <c r="I46" s="1268"/>
      <c r="J46" s="1402" t="s">
        <v>958</v>
      </c>
    </row>
    <row r="47" spans="1:26" ht="39" customHeight="1">
      <c r="A47" s="1177" t="s">
        <v>85</v>
      </c>
      <c r="B47" s="1178" t="s">
        <v>318</v>
      </c>
      <c r="C47" s="1177" t="s">
        <v>23</v>
      </c>
      <c r="D47" s="1268">
        <v>287.30315250000001</v>
      </c>
      <c r="E47" s="1268">
        <v>108.61044</v>
      </c>
      <c r="F47" s="1293">
        <f>117.80098+1.79137+0.90856+45.02893</f>
        <v>165.52983999999998</v>
      </c>
      <c r="G47" s="1293">
        <f t="shared" si="16"/>
        <v>326.71716000000004</v>
      </c>
      <c r="H47" s="1293">
        <f>383.119+5.06+104.068</f>
        <v>492.24700000000001</v>
      </c>
      <c r="I47" s="1268">
        <f t="shared" si="2"/>
        <v>71.333657746759314</v>
      </c>
      <c r="J47" s="1410" t="s">
        <v>962</v>
      </c>
      <c r="K47" s="1342" t="s">
        <v>904</v>
      </c>
      <c r="L47" s="1343">
        <v>265.31790000000001</v>
      </c>
      <c r="M47" s="1342" t="s">
        <v>929</v>
      </c>
      <c r="N47" s="1343">
        <f>1.62649+0.73435</f>
        <v>2.36084</v>
      </c>
      <c r="O47" s="1344" t="s">
        <v>905</v>
      </c>
      <c r="P47" s="1343">
        <v>59.037970000000001</v>
      </c>
      <c r="Q47" s="1346" t="s">
        <v>903</v>
      </c>
      <c r="R47" s="1353">
        <f>P47+N47+L47</f>
        <v>326.71671000000003</v>
      </c>
    </row>
    <row r="48" spans="1:26" s="1322" customFormat="1" ht="28.5" customHeight="1">
      <c r="A48" s="1318" t="s">
        <v>87</v>
      </c>
      <c r="B48" s="1319" t="s">
        <v>312</v>
      </c>
      <c r="C48" s="1318" t="s">
        <v>23</v>
      </c>
      <c r="D48" s="1320">
        <v>601.52933594538717</v>
      </c>
      <c r="E48" s="1320">
        <v>128</v>
      </c>
      <c r="F48" s="1321">
        <f>36+35</f>
        <v>71</v>
      </c>
      <c r="G48" s="1321">
        <f t="shared" si="16"/>
        <v>242.60000000000002</v>
      </c>
      <c r="H48" s="1321">
        <f>219+94.6</f>
        <v>313.60000000000002</v>
      </c>
      <c r="I48" s="1320">
        <f t="shared" si="2"/>
        <v>-47.866216781076197</v>
      </c>
      <c r="J48" s="1402" t="s">
        <v>956</v>
      </c>
      <c r="K48" s="1356"/>
      <c r="L48" s="1357"/>
      <c r="M48" s="1356"/>
      <c r="N48" s="1357"/>
      <c r="O48" s="1361"/>
      <c r="P48" s="1357"/>
      <c r="Q48" s="1361"/>
      <c r="R48" s="1362"/>
      <c r="S48" s="1356"/>
      <c r="T48" s="1356"/>
    </row>
    <row r="49" spans="1:28" s="1322" customFormat="1" ht="36" customHeight="1">
      <c r="A49" s="1318" t="s">
        <v>89</v>
      </c>
      <c r="B49" s="1319" t="s">
        <v>311</v>
      </c>
      <c r="C49" s="1318" t="s">
        <v>23</v>
      </c>
      <c r="D49" s="1320">
        <v>2752.1756628014505</v>
      </c>
      <c r="E49" s="1320">
        <v>976.4425</v>
      </c>
      <c r="F49" s="1321">
        <v>1667.954</v>
      </c>
      <c r="G49" s="1321"/>
      <c r="H49" s="1321">
        <f>1667.954</f>
        <v>1667.954</v>
      </c>
      <c r="I49" s="1320">
        <f t="shared" si="2"/>
        <v>-39.395074865890535</v>
      </c>
      <c r="J49" s="1402" t="s">
        <v>963</v>
      </c>
      <c r="K49" s="1356" t="s">
        <v>916</v>
      </c>
      <c r="L49" s="1357">
        <f>19.0086+40.56715</f>
        <v>59.575749999999999</v>
      </c>
      <c r="M49" s="1356" t="s">
        <v>917</v>
      </c>
      <c r="N49" s="1357">
        <f>155+132</f>
        <v>287</v>
      </c>
      <c r="O49" s="1356" t="s">
        <v>915</v>
      </c>
      <c r="P49" s="1357">
        <v>3.57145</v>
      </c>
      <c r="Q49" s="1356" t="s">
        <v>919</v>
      </c>
      <c r="R49" s="1357">
        <f>3.56555+7.19121</f>
        <v>10.75676</v>
      </c>
      <c r="S49" s="1356" t="s">
        <v>920</v>
      </c>
      <c r="T49" s="1356">
        <v>6.6963999999999997</v>
      </c>
    </row>
    <row r="50" spans="1:28" ht="39.75" customHeight="1">
      <c r="A50" s="1177" t="s">
        <v>90</v>
      </c>
      <c r="B50" s="1178" t="s">
        <v>310</v>
      </c>
      <c r="C50" s="1177" t="s">
        <v>23</v>
      </c>
      <c r="D50" s="1268"/>
      <c r="E50" s="1268">
        <v>342.61522000000002</v>
      </c>
      <c r="F50" s="1293">
        <v>599.23182999999995</v>
      </c>
      <c r="G50" s="1293">
        <f>L49+N49+P49+R49+T49+P50+R50</f>
        <v>438.39950999999996</v>
      </c>
      <c r="H50" s="1293">
        <f>F50+G50</f>
        <v>1037.6313399999999</v>
      </c>
      <c r="I50" s="1268"/>
      <c r="J50" s="1402" t="s">
        <v>958</v>
      </c>
      <c r="K50" s="1374"/>
      <c r="L50" s="1374"/>
      <c r="M50" s="1374"/>
      <c r="N50" s="1374"/>
      <c r="O50" s="1342" t="s">
        <v>924</v>
      </c>
      <c r="P50" s="1344">
        <v>55.174149999999997</v>
      </c>
      <c r="Q50" s="1373" t="s">
        <v>930</v>
      </c>
      <c r="R50" s="1376">
        <v>15.625</v>
      </c>
      <c r="S50" s="1346" t="s">
        <v>903</v>
      </c>
      <c r="T50" s="1353">
        <f>T49+R49+P49+N49+L49+P50+R50</f>
        <v>438.39951000000002</v>
      </c>
      <c r="AA50" s="1314"/>
      <c r="AB50" s="1314"/>
    </row>
    <row r="51" spans="1:28" s="1322" customFormat="1" ht="49.5" customHeight="1">
      <c r="A51" s="1318" t="s">
        <v>92</v>
      </c>
      <c r="B51" s="1319" t="s">
        <v>309</v>
      </c>
      <c r="C51" s="1318" t="s">
        <v>23</v>
      </c>
      <c r="D51" s="1320"/>
      <c r="E51" s="1320">
        <v>116.12048</v>
      </c>
      <c r="F51" s="1321">
        <v>276.16399999999999</v>
      </c>
      <c r="G51" s="1321">
        <f>H51-F51</f>
        <v>313.37763000000007</v>
      </c>
      <c r="H51" s="1321">
        <f>100.092+489.45-0.00037</f>
        <v>589.54163000000005</v>
      </c>
      <c r="I51" s="1320"/>
      <c r="J51" s="1402" t="s">
        <v>958</v>
      </c>
      <c r="K51" s="1356" t="s">
        <v>931</v>
      </c>
      <c r="L51" s="1357">
        <v>48.76182</v>
      </c>
      <c r="M51" s="1356" t="s">
        <v>932</v>
      </c>
      <c r="N51" s="1357">
        <v>264.61581000000001</v>
      </c>
      <c r="O51" s="1358" t="s">
        <v>903</v>
      </c>
      <c r="P51" s="1399">
        <f>L51+N51</f>
        <v>313.37763000000001</v>
      </c>
      <c r="Q51" s="1400">
        <f>P51-G51</f>
        <v>0</v>
      </c>
      <c r="R51" s="1362"/>
      <c r="S51" s="1356"/>
      <c r="T51" s="1356"/>
    </row>
    <row r="52" spans="1:28" ht="47.25" customHeight="1">
      <c r="A52" s="1177" t="s">
        <v>94</v>
      </c>
      <c r="B52" s="1178" t="s">
        <v>308</v>
      </c>
      <c r="C52" s="1177" t="s">
        <v>23</v>
      </c>
      <c r="D52" s="1268">
        <v>8687.9414620203315</v>
      </c>
      <c r="E52" s="1268">
        <v>199.77100000000002</v>
      </c>
      <c r="F52" s="1293">
        <f>1.538+156.696+8.639+3.618</f>
        <v>170.49100000000001</v>
      </c>
      <c r="G52" s="1293">
        <f>L52+N52+P52</f>
        <v>109.202</v>
      </c>
      <c r="H52" s="1293">
        <f>F52+G52</f>
        <v>279.69299999999998</v>
      </c>
      <c r="I52" s="1268">
        <f t="shared" si="2"/>
        <v>-96.780675822659617</v>
      </c>
      <c r="J52" s="1403" t="s">
        <v>985</v>
      </c>
      <c r="K52" s="1342" t="s">
        <v>950</v>
      </c>
      <c r="L52" s="1366">
        <v>17.79</v>
      </c>
      <c r="M52" s="1342" t="s">
        <v>951</v>
      </c>
      <c r="N52" s="1366">
        <v>80.09</v>
      </c>
      <c r="O52" s="1342" t="s">
        <v>952</v>
      </c>
      <c r="P52" s="1342">
        <v>11.321999999999999</v>
      </c>
      <c r="Q52" s="1344" t="s">
        <v>953</v>
      </c>
      <c r="R52" s="1374"/>
      <c r="S52" s="1346" t="s">
        <v>903</v>
      </c>
      <c r="T52" s="1353">
        <f>L52+N52+P52</f>
        <v>109.202</v>
      </c>
      <c r="W52" s="1314"/>
      <c r="X52" s="1314"/>
      <c r="Y52" s="1313"/>
      <c r="Z52" s="1314"/>
    </row>
    <row r="53" spans="1:28" s="1259" customFormat="1" ht="46.9" customHeight="1">
      <c r="A53" s="1256" t="s">
        <v>95</v>
      </c>
      <c r="B53" s="1257" t="s">
        <v>983</v>
      </c>
      <c r="C53" s="1256" t="s">
        <v>23</v>
      </c>
      <c r="D53" s="1267">
        <f t="shared" ref="D53" si="17">SUM(D54:D58)</f>
        <v>389.27590478799527</v>
      </c>
      <c r="E53" s="1267">
        <v>1012.6488199999999</v>
      </c>
      <c r="F53" s="1292">
        <f>SUM(F54:F58)</f>
        <v>2148.2684199999999</v>
      </c>
      <c r="G53" s="1292">
        <f t="shared" ref="G53:H53" si="18">SUM(G54:G58)</f>
        <v>1898.2751999999996</v>
      </c>
      <c r="H53" s="1292">
        <f t="shared" si="18"/>
        <v>4046.5436199999995</v>
      </c>
      <c r="I53" s="1292">
        <f t="shared" si="2"/>
        <v>939.5052892379249</v>
      </c>
      <c r="J53" s="1402"/>
      <c r="K53" s="1377"/>
      <c r="L53" s="1378"/>
      <c r="M53" s="1377"/>
      <c r="N53" s="1378"/>
      <c r="O53" s="1378"/>
      <c r="P53" s="1378"/>
      <c r="Q53" s="1365"/>
      <c r="R53" s="1345"/>
      <c r="S53" s="1364"/>
      <c r="T53" s="1364"/>
    </row>
    <row r="54" spans="1:28" s="1322" customFormat="1" ht="42.75" customHeight="1">
      <c r="A54" s="1318" t="s">
        <v>97</v>
      </c>
      <c r="B54" s="1319" t="s">
        <v>304</v>
      </c>
      <c r="C54" s="1318" t="s">
        <v>23</v>
      </c>
      <c r="D54" s="1320">
        <v>240.2688015</v>
      </c>
      <c r="E54" s="1320"/>
      <c r="F54" s="1321">
        <f>499.05+371.763</f>
        <v>870.81299999999999</v>
      </c>
      <c r="G54" s="1321">
        <f t="shared" si="16"/>
        <v>534.2149999999998</v>
      </c>
      <c r="H54" s="1321">
        <f>1266.562+138.466</f>
        <v>1405.0279999999998</v>
      </c>
      <c r="I54" s="1320">
        <f t="shared" si="2"/>
        <v>484.77338348899195</v>
      </c>
      <c r="J54" s="1402" t="s">
        <v>956</v>
      </c>
      <c r="K54" s="1356" t="s">
        <v>944</v>
      </c>
      <c r="L54" s="1357">
        <f>289.755+15.575</f>
        <v>305.33</v>
      </c>
      <c r="M54" s="1356" t="s">
        <v>943</v>
      </c>
      <c r="N54" s="1357">
        <f>182.635+46.25</f>
        <v>228.88499999999999</v>
      </c>
      <c r="O54" s="1358" t="s">
        <v>903</v>
      </c>
      <c r="P54" s="1362">
        <f>L54+N54</f>
        <v>534.21499999999992</v>
      </c>
      <c r="Q54" s="1361"/>
      <c r="R54" s="1362"/>
      <c r="S54" s="1356"/>
      <c r="T54" s="1356"/>
    </row>
    <row r="55" spans="1:28" ht="28.5" customHeight="1">
      <c r="A55" s="1177" t="s">
        <v>99</v>
      </c>
      <c r="B55" s="1178" t="s">
        <v>301</v>
      </c>
      <c r="C55" s="1177" t="s">
        <v>23</v>
      </c>
      <c r="D55" s="1268">
        <v>74.819335499999994</v>
      </c>
      <c r="E55" s="1268">
        <v>23</v>
      </c>
      <c r="F55" s="1293">
        <v>6.7859999999999996</v>
      </c>
      <c r="G55" s="1293">
        <f t="shared" si="16"/>
        <v>23</v>
      </c>
      <c r="H55" s="1293">
        <f>6.786+23</f>
        <v>29.786000000000001</v>
      </c>
      <c r="I55" s="1268">
        <f t="shared" si="2"/>
        <v>-60.189435256344922</v>
      </c>
      <c r="J55" s="1410" t="s">
        <v>956</v>
      </c>
    </row>
    <row r="56" spans="1:28" ht="28.5" hidden="1" customHeight="1">
      <c r="A56" s="1177" t="s">
        <v>101</v>
      </c>
      <c r="B56" s="1178" t="s">
        <v>102</v>
      </c>
      <c r="C56" s="1177" t="s">
        <v>23</v>
      </c>
      <c r="D56" s="1268"/>
      <c r="E56" s="1268"/>
      <c r="F56" s="1293"/>
      <c r="G56" s="1293"/>
      <c r="H56" s="1293"/>
      <c r="I56" s="1268"/>
      <c r="J56" s="1404"/>
    </row>
    <row r="57" spans="1:28" ht="28.5" customHeight="1">
      <c r="A57" s="1177" t="s">
        <v>103</v>
      </c>
      <c r="B57" s="1178" t="s">
        <v>298</v>
      </c>
      <c r="C57" s="1177" t="s">
        <v>23</v>
      </c>
      <c r="D57" s="1268"/>
      <c r="E57" s="1268"/>
      <c r="F57" s="1293"/>
      <c r="G57" s="1293">
        <f t="shared" si="16"/>
        <v>70.265000000000001</v>
      </c>
      <c r="H57" s="1293">
        <v>70.265000000000001</v>
      </c>
      <c r="I57" s="1268"/>
      <c r="J57" s="1404"/>
    </row>
    <row r="58" spans="1:28" ht="28.5" customHeight="1">
      <c r="A58" s="1177" t="s">
        <v>105</v>
      </c>
      <c r="B58" s="1178" t="s">
        <v>296</v>
      </c>
      <c r="C58" s="1177" t="s">
        <v>23</v>
      </c>
      <c r="D58" s="1268">
        <v>74.187767787995341</v>
      </c>
      <c r="E58" s="1268">
        <v>989.64881999999989</v>
      </c>
      <c r="F58" s="1293">
        <f>Расшифровка!D11</f>
        <v>1270.6694199999999</v>
      </c>
      <c r="G58" s="1293">
        <f t="shared" si="16"/>
        <v>1270.7951999999998</v>
      </c>
      <c r="H58" s="1293">
        <f>Расшифровка!G11</f>
        <v>2541.4646199999997</v>
      </c>
      <c r="I58" s="1268">
        <f t="shared" si="2"/>
        <v>3325.7192199968658</v>
      </c>
      <c r="J58" s="1404" t="s">
        <v>960</v>
      </c>
      <c r="N58" s="1374"/>
      <c r="O58" s="1374"/>
    </row>
    <row r="59" spans="1:28" s="1258" customFormat="1" ht="46.9" customHeight="1">
      <c r="A59" s="1256"/>
      <c r="B59" s="1257" t="s">
        <v>107</v>
      </c>
      <c r="C59" s="1256"/>
      <c r="D59" s="1267">
        <v>23273.9375</v>
      </c>
      <c r="E59" s="1267">
        <v>13058.386</v>
      </c>
      <c r="F59" s="1292">
        <v>10206.7065</v>
      </c>
      <c r="G59" s="1292"/>
      <c r="H59" s="1292">
        <v>10206.7065</v>
      </c>
      <c r="I59" s="1267">
        <f t="shared" si="2"/>
        <v>-56.145338535862273</v>
      </c>
      <c r="J59" s="1405"/>
      <c r="K59" s="1364"/>
      <c r="L59" s="1365"/>
      <c r="M59" s="1364"/>
      <c r="N59" s="1343"/>
      <c r="O59" s="1365"/>
      <c r="P59" s="1343"/>
      <c r="Q59" s="1365"/>
      <c r="R59" s="1345"/>
      <c r="S59" s="1364"/>
      <c r="T59" s="1364"/>
    </row>
    <row r="60" spans="1:28" s="1246" customFormat="1" ht="46.9" customHeight="1">
      <c r="A60" s="1244" t="s">
        <v>108</v>
      </c>
      <c r="B60" s="1245" t="s">
        <v>109</v>
      </c>
      <c r="C60" s="1244" t="s">
        <v>23</v>
      </c>
      <c r="D60" s="1269">
        <f t="shared" ref="D60:E60" si="19">D12+D38</f>
        <v>314271.77731038613</v>
      </c>
      <c r="E60" s="1294">
        <f t="shared" si="19"/>
        <v>147456.42025</v>
      </c>
      <c r="F60" s="1294">
        <f>F12+F38</f>
        <v>238410.60980000001</v>
      </c>
      <c r="G60" s="1294">
        <f>G12+G38</f>
        <v>172486.42098999998</v>
      </c>
      <c r="H60" s="1294">
        <f>H12+H38</f>
        <v>410772.05338999996</v>
      </c>
      <c r="I60" s="1294">
        <f t="shared" si="2"/>
        <v>30.705994952994672</v>
      </c>
      <c r="J60" s="1450" t="s">
        <v>965</v>
      </c>
      <c r="K60" s="1379">
        <v>400630.40500000003</v>
      </c>
      <c r="L60" s="1380">
        <f>K60-H60</f>
        <v>-10141.648389999929</v>
      </c>
      <c r="M60" s="1381"/>
      <c r="N60" s="1382">
        <f>K60+L60</f>
        <v>390488.7566100001</v>
      </c>
      <c r="O60" s="1383">
        <f>H60-H59-K60</f>
        <v>-65.058110000099987</v>
      </c>
      <c r="P60" s="1343"/>
      <c r="Q60" s="1384"/>
      <c r="R60" s="1345"/>
      <c r="S60" s="1385"/>
      <c r="T60" s="1385"/>
    </row>
    <row r="61" spans="1:28" s="1255" customFormat="1" ht="46.9" customHeight="1">
      <c r="A61" s="1253" t="s">
        <v>110</v>
      </c>
      <c r="B61" s="1254" t="s">
        <v>111</v>
      </c>
      <c r="C61" s="1253" t="s">
        <v>23</v>
      </c>
      <c r="D61" s="1270"/>
      <c r="E61" s="1270">
        <f>E62-E60</f>
        <v>16755.594910999993</v>
      </c>
      <c r="F61" s="1295">
        <f>F62-F60</f>
        <v>14745.088199999998</v>
      </c>
      <c r="G61" s="1295">
        <f t="shared" ref="G61:H61" si="20">G62-G60</f>
        <v>37981.776010000031</v>
      </c>
      <c r="H61" s="1295">
        <f t="shared" si="20"/>
        <v>52851.841610000061</v>
      </c>
      <c r="I61" s="1295"/>
      <c r="J61" s="1450"/>
      <c r="K61" s="1398">
        <v>172549.83600000001</v>
      </c>
      <c r="L61" s="1380">
        <f>K61-G60</f>
        <v>63.415010000026086</v>
      </c>
      <c r="M61" s="1396"/>
      <c r="N61" s="1343"/>
      <c r="O61" s="1397"/>
      <c r="P61" s="1343"/>
      <c r="Q61" s="1387"/>
      <c r="R61" s="1345"/>
      <c r="S61" s="1386"/>
      <c r="T61" s="1386"/>
    </row>
    <row r="62" spans="1:28" s="1246" customFormat="1" ht="46.9" customHeight="1">
      <c r="A62" s="1244" t="s">
        <v>113</v>
      </c>
      <c r="B62" s="1245" t="s">
        <v>114</v>
      </c>
      <c r="C62" s="1244" t="s">
        <v>23</v>
      </c>
      <c r="D62" s="1264">
        <v>288599.37291666667</v>
      </c>
      <c r="E62" s="1264">
        <v>164212.01516099999</v>
      </c>
      <c r="F62" s="1296">
        <v>253155.698</v>
      </c>
      <c r="G62" s="1296">
        <f t="shared" ref="G62:G65" si="21">H62-F62</f>
        <v>210468.19700000001</v>
      </c>
      <c r="H62" s="1296">
        <v>463623.89500000002</v>
      </c>
      <c r="I62" s="1296">
        <f t="shared" si="2"/>
        <v>60.646189322757749</v>
      </c>
      <c r="J62" s="1450"/>
      <c r="K62" s="1385"/>
      <c r="L62" s="1343"/>
      <c r="M62" s="1385"/>
      <c r="N62" s="1343"/>
      <c r="O62" s="1384"/>
      <c r="P62" s="1343"/>
      <c r="Q62" s="1384"/>
      <c r="R62" s="1345"/>
      <c r="S62" s="1385"/>
      <c r="T62" s="1385"/>
    </row>
    <row r="63" spans="1:28" s="1246" customFormat="1" ht="46.9" customHeight="1">
      <c r="A63" s="1244" t="s">
        <v>115</v>
      </c>
      <c r="B63" s="1247" t="s">
        <v>116</v>
      </c>
      <c r="C63" s="1244" t="s">
        <v>117</v>
      </c>
      <c r="D63" s="1271">
        <v>14382.583749999998</v>
      </c>
      <c r="E63" s="1264">
        <f>SUM(E64:E65)</f>
        <v>10147.28103</v>
      </c>
      <c r="F63" s="1296">
        <f>SUM(F64:F65)</f>
        <v>15452.687442</v>
      </c>
      <c r="G63" s="1296">
        <f t="shared" si="21"/>
        <v>9982.6238179999982</v>
      </c>
      <c r="H63" s="1296">
        <f>SUM(H64:H65)</f>
        <v>25435.311259999999</v>
      </c>
      <c r="I63" s="1296">
        <f t="shared" si="2"/>
        <v>76.847996869825295</v>
      </c>
      <c r="J63" s="1405" t="s">
        <v>975</v>
      </c>
      <c r="K63" s="1388"/>
      <c r="L63" s="1343"/>
      <c r="M63" s="1385"/>
      <c r="N63" s="1343"/>
      <c r="O63" s="1384"/>
      <c r="P63" s="1343"/>
      <c r="Q63" s="1384"/>
      <c r="R63" s="1345"/>
      <c r="S63" s="1385"/>
      <c r="T63" s="1385"/>
    </row>
    <row r="64" spans="1:28" s="1180" customFormat="1" ht="46.5" customHeight="1">
      <c r="A64" s="1204"/>
      <c r="B64" s="1219" t="s">
        <v>890</v>
      </c>
      <c r="C64" s="1261"/>
      <c r="D64" s="1261"/>
      <c r="E64" s="1261">
        <v>10103.36803</v>
      </c>
      <c r="F64" s="1261">
        <v>15255.481438000001</v>
      </c>
      <c r="G64" s="1261">
        <f t="shared" si="21"/>
        <v>9812.1217419999975</v>
      </c>
      <c r="H64" s="1261">
        <f>14475.39048+10592.2127</f>
        <v>25067.603179999998</v>
      </c>
      <c r="I64" s="1261"/>
      <c r="J64" s="1324"/>
      <c r="K64" s="1353"/>
      <c r="L64" s="1343"/>
      <c r="M64" s="1349"/>
      <c r="N64" s="1343"/>
      <c r="O64" s="1350"/>
      <c r="P64" s="1343"/>
      <c r="Q64" s="1350"/>
      <c r="R64" s="1345"/>
      <c r="S64" s="1349"/>
      <c r="T64" s="1349"/>
    </row>
    <row r="65" spans="1:20" s="1176" customFormat="1" ht="62.25" customHeight="1">
      <c r="A65" s="1199"/>
      <c r="B65" s="1219" t="s">
        <v>889</v>
      </c>
      <c r="C65" s="1261"/>
      <c r="D65" s="1261"/>
      <c r="E65" s="1261">
        <v>43.912999999999997</v>
      </c>
      <c r="F65" s="1261">
        <v>197.20600400000001</v>
      </c>
      <c r="G65" s="1261">
        <f t="shared" si="21"/>
        <v>170.50207599999999</v>
      </c>
      <c r="H65" s="1261">
        <v>367.70808</v>
      </c>
      <c r="I65" s="1261"/>
      <c r="J65" s="1404"/>
      <c r="K65" s="1353"/>
      <c r="L65" s="1343"/>
      <c r="M65" s="1346"/>
      <c r="N65" s="1343"/>
      <c r="O65" s="1347"/>
      <c r="P65" s="1343"/>
      <c r="Q65" s="1347"/>
      <c r="R65" s="1345"/>
      <c r="S65" s="1346"/>
      <c r="T65" s="1346"/>
    </row>
    <row r="66" spans="1:20" s="1246" customFormat="1" ht="48.75" customHeight="1">
      <c r="A66" s="1244"/>
      <c r="B66" s="1247" t="s">
        <v>859</v>
      </c>
      <c r="C66" s="1244" t="s">
        <v>860</v>
      </c>
      <c r="D66" s="1248"/>
      <c r="E66" s="1248"/>
      <c r="F66" s="1248"/>
      <c r="G66" s="1248"/>
      <c r="H66" s="1248"/>
      <c r="I66" s="1248"/>
      <c r="J66" s="1323"/>
      <c r="K66" s="1385"/>
      <c r="L66" s="1343"/>
      <c r="M66" s="1385"/>
      <c r="N66" s="1343"/>
      <c r="O66" s="1384"/>
      <c r="P66" s="1343"/>
      <c r="Q66" s="1384"/>
      <c r="R66" s="1345"/>
      <c r="S66" s="1385"/>
      <c r="T66" s="1385"/>
    </row>
    <row r="67" spans="1:20" s="1176" customFormat="1" ht="45.75" customHeight="1">
      <c r="A67" s="1199"/>
      <c r="B67" s="1219" t="s">
        <v>890</v>
      </c>
      <c r="C67" s="1204"/>
      <c r="D67" s="1261"/>
      <c r="E67" s="1261">
        <v>16.081</v>
      </c>
      <c r="F67" s="1261">
        <v>16.081</v>
      </c>
      <c r="G67" s="1261">
        <v>20.565999999999999</v>
      </c>
      <c r="H67" s="1261"/>
      <c r="I67" s="1201"/>
      <c r="J67" s="1406"/>
      <c r="K67" s="1346"/>
      <c r="L67" s="1343"/>
      <c r="M67" s="1346"/>
      <c r="N67" s="1343"/>
      <c r="O67" s="1347"/>
      <c r="P67" s="1343"/>
      <c r="Q67" s="1347"/>
      <c r="R67" s="1345"/>
      <c r="S67" s="1346"/>
      <c r="T67" s="1346"/>
    </row>
    <row r="68" spans="1:20" s="1176" customFormat="1" ht="62.45" customHeight="1">
      <c r="A68" s="1199"/>
      <c r="B68" s="1219" t="s">
        <v>889</v>
      </c>
      <c r="C68" s="1199"/>
      <c r="D68" s="1261"/>
      <c r="E68" s="1261">
        <v>39.766069999999999</v>
      </c>
      <c r="F68" s="1261">
        <v>39.766069999999999</v>
      </c>
      <c r="G68" s="1261">
        <v>50.857999999999997</v>
      </c>
      <c r="H68" s="1261"/>
      <c r="I68" s="1201"/>
      <c r="J68" s="1406"/>
      <c r="K68" s="1346"/>
      <c r="L68" s="1343"/>
      <c r="M68" s="1346"/>
      <c r="N68" s="1343"/>
      <c r="O68" s="1347"/>
      <c r="P68" s="1343"/>
      <c r="Q68" s="1347"/>
      <c r="R68" s="1345"/>
      <c r="S68" s="1346"/>
      <c r="T68" s="1346"/>
    </row>
    <row r="69" spans="1:20" s="1250" customFormat="1" ht="46.9" customHeight="1">
      <c r="A69" s="1467" t="s">
        <v>118</v>
      </c>
      <c r="B69" s="1468" t="s">
        <v>119</v>
      </c>
      <c r="C69" s="1340" t="s">
        <v>9</v>
      </c>
      <c r="D69" s="1249">
        <v>35</v>
      </c>
      <c r="E69" s="1249">
        <v>35</v>
      </c>
      <c r="F69" s="1249">
        <v>35</v>
      </c>
      <c r="G69" s="1249">
        <v>35</v>
      </c>
      <c r="H69" s="1249">
        <v>35</v>
      </c>
      <c r="I69" s="1249"/>
      <c r="J69" s="1451" t="s">
        <v>974</v>
      </c>
      <c r="K69" s="1389"/>
      <c r="L69" s="1343"/>
      <c r="M69" s="1389"/>
      <c r="N69" s="1343"/>
      <c r="O69" s="1390"/>
      <c r="P69" s="1343"/>
      <c r="Q69" s="1390"/>
      <c r="R69" s="1345"/>
      <c r="S69" s="1389"/>
      <c r="T69" s="1389"/>
    </row>
    <row r="70" spans="1:20" s="1250" customFormat="1" ht="46.9" customHeight="1">
      <c r="A70" s="1467"/>
      <c r="B70" s="1468"/>
      <c r="C70" s="1340" t="s">
        <v>117</v>
      </c>
      <c r="D70" s="1251">
        <v>20107.916666666668</v>
      </c>
      <c r="E70" s="1251">
        <v>11619.3</v>
      </c>
      <c r="F70" s="1294">
        <v>19916.189999999999</v>
      </c>
      <c r="G70" s="1294">
        <v>13336.715</v>
      </c>
      <c r="H70" s="1294">
        <f>F70+G70</f>
        <v>33252.904999999999</v>
      </c>
      <c r="I70" s="1252"/>
      <c r="J70" s="1452"/>
      <c r="K70" s="1389"/>
      <c r="L70" s="1343"/>
      <c r="M70" s="1389"/>
      <c r="N70" s="1343"/>
      <c r="O70" s="1390"/>
      <c r="P70" s="1343"/>
      <c r="Q70" s="1390"/>
      <c r="R70" s="1345"/>
      <c r="S70" s="1389"/>
      <c r="T70" s="1389"/>
    </row>
    <row r="71" spans="1:20" ht="19.5">
      <c r="A71" s="1181"/>
      <c r="B71" s="1182" t="s">
        <v>120</v>
      </c>
      <c r="C71" s="1181"/>
      <c r="D71" s="1262"/>
      <c r="E71" s="1173"/>
      <c r="F71" s="1173"/>
      <c r="G71" s="1173"/>
      <c r="H71" s="1173"/>
      <c r="I71" s="1173"/>
      <c r="J71" s="1406"/>
    </row>
    <row r="72" spans="1:20" s="1260" customFormat="1" ht="37.5">
      <c r="A72" s="1304"/>
      <c r="B72" s="1257" t="s">
        <v>121</v>
      </c>
      <c r="C72" s="1304" t="s">
        <v>122</v>
      </c>
      <c r="D72" s="1305">
        <f>SUM(D74:D75)</f>
        <v>132</v>
      </c>
      <c r="E72" s="1305">
        <f t="shared" ref="E72:H72" si="22">SUM(E74:E75)</f>
        <v>0</v>
      </c>
      <c r="F72" s="1305">
        <f t="shared" si="22"/>
        <v>129</v>
      </c>
      <c r="G72" s="1305">
        <f t="shared" si="22"/>
        <v>129</v>
      </c>
      <c r="H72" s="1305">
        <f t="shared" si="22"/>
        <v>129</v>
      </c>
      <c r="I72" s="1306">
        <f t="shared" si="2"/>
        <v>-2.2727272727272663</v>
      </c>
      <c r="J72" s="1451" t="s">
        <v>964</v>
      </c>
      <c r="K72" s="1355"/>
      <c r="L72" s="1343"/>
      <c r="M72" s="1355"/>
      <c r="N72" s="1343"/>
      <c r="O72" s="1363"/>
      <c r="P72" s="1343"/>
      <c r="Q72" s="1363"/>
      <c r="R72" s="1345"/>
      <c r="S72" s="1355"/>
      <c r="T72" s="1355"/>
    </row>
    <row r="73" spans="1:20">
      <c r="A73" s="1181"/>
      <c r="B73" s="1184" t="s">
        <v>123</v>
      </c>
      <c r="C73" s="1181"/>
      <c r="D73" s="1263"/>
      <c r="E73" s="1173"/>
      <c r="F73" s="1263"/>
      <c r="G73" s="1263"/>
      <c r="H73" s="1263"/>
      <c r="I73" s="1173"/>
      <c r="J73" s="1452"/>
    </row>
    <row r="74" spans="1:20">
      <c r="A74" s="1185"/>
      <c r="B74" s="1185" t="s">
        <v>948</v>
      </c>
      <c r="C74" s="1186" t="s">
        <v>122</v>
      </c>
      <c r="D74" s="1262">
        <v>122</v>
      </c>
      <c r="E74" s="1173"/>
      <c r="F74" s="1262">
        <v>119</v>
      </c>
      <c r="G74" s="1262">
        <v>119</v>
      </c>
      <c r="H74" s="1262">
        <v>119</v>
      </c>
      <c r="I74" s="1173">
        <f t="shared" si="2"/>
        <v>-2.4590163934426243</v>
      </c>
      <c r="J74" s="1452"/>
    </row>
    <row r="75" spans="1:20">
      <c r="A75" s="1177"/>
      <c r="B75" s="1178" t="s">
        <v>949</v>
      </c>
      <c r="C75" s="1186" t="s">
        <v>122</v>
      </c>
      <c r="D75" s="1262">
        <v>10</v>
      </c>
      <c r="E75" s="1173"/>
      <c r="F75" s="1262">
        <v>10</v>
      </c>
      <c r="G75" s="1262">
        <v>10</v>
      </c>
      <c r="H75" s="1262">
        <v>10</v>
      </c>
      <c r="I75" s="1173">
        <f t="shared" si="2"/>
        <v>0</v>
      </c>
      <c r="J75" s="1453"/>
    </row>
    <row r="76" spans="1:20" s="1259" customFormat="1">
      <c r="A76" s="1308"/>
      <c r="B76" s="1308" t="s">
        <v>126</v>
      </c>
      <c r="C76" s="1256" t="s">
        <v>127</v>
      </c>
      <c r="D76" s="1315">
        <v>75712.07979357017</v>
      </c>
      <c r="E76" s="1315"/>
      <c r="F76" s="1315">
        <f>(F21+F41)/7/F72*1000</f>
        <v>85521.627906976733</v>
      </c>
      <c r="G76" s="1315">
        <f>(G21+G41)/5/G72*1000</f>
        <v>94109.313178294557</v>
      </c>
      <c r="H76" s="1315">
        <f>(H21+H41)/12/H72*1000</f>
        <v>89099.830103359185</v>
      </c>
      <c r="I76" s="1309">
        <f t="shared" si="2"/>
        <v>17.682449546084158</v>
      </c>
      <c r="J76" s="1307"/>
      <c r="K76" s="1364"/>
      <c r="L76" s="1391"/>
      <c r="M76" s="1364"/>
      <c r="N76" s="1391"/>
      <c r="O76" s="1365"/>
      <c r="P76" s="1391"/>
      <c r="Q76" s="1365"/>
      <c r="R76" s="1392"/>
      <c r="S76" s="1364"/>
      <c r="T76" s="1364"/>
    </row>
    <row r="77" spans="1:20">
      <c r="A77" s="1199"/>
      <c r="B77" s="1184" t="s">
        <v>123</v>
      </c>
      <c r="C77" s="1199"/>
      <c r="D77" s="1179"/>
      <c r="E77" s="1173"/>
      <c r="F77" s="1173"/>
      <c r="G77" s="1173"/>
      <c r="H77" s="1173"/>
      <c r="I77" s="1173"/>
      <c r="J77" s="1183"/>
    </row>
    <row r="78" spans="1:20">
      <c r="A78" s="1177"/>
      <c r="B78" s="1185" t="s">
        <v>948</v>
      </c>
      <c r="C78" s="1177" t="s">
        <v>127</v>
      </c>
      <c r="D78" s="1187">
        <v>74508.530019934376</v>
      </c>
      <c r="E78" s="1173"/>
      <c r="F78" s="1187">
        <f>F21/7/F74*1000</f>
        <v>82032.605042016818</v>
      </c>
      <c r="G78" s="1187">
        <f>G21/5/G74*1000</f>
        <v>89403.122689075622</v>
      </c>
      <c r="H78" s="1187">
        <f>H21/12/H74*1000</f>
        <v>85103.654061624635</v>
      </c>
      <c r="I78" s="1173">
        <f t="shared" ref="I78:I79" si="23">H78/D78*100-100</f>
        <v>14.220014861191842</v>
      </c>
      <c r="J78" s="1175"/>
    </row>
    <row r="79" spans="1:20">
      <c r="A79" s="1177"/>
      <c r="B79" s="1178" t="s">
        <v>949</v>
      </c>
      <c r="C79" s="1177" t="s">
        <v>127</v>
      </c>
      <c r="D79" s="1187">
        <v>90395.387031926934</v>
      </c>
      <c r="E79" s="1173"/>
      <c r="F79" s="1187">
        <f>F41/7/F75*1000</f>
        <v>127041.00000000001</v>
      </c>
      <c r="G79" s="1187">
        <f>G41/5/G75*1000</f>
        <v>150112.97999999998</v>
      </c>
      <c r="H79" s="1187">
        <f>H41/12/H75*1000</f>
        <v>136654.32500000001</v>
      </c>
      <c r="I79" s="1173">
        <f t="shared" si="23"/>
        <v>51.17400288549544</v>
      </c>
      <c r="J79" s="1175"/>
    </row>
    <row r="80" spans="1:20" s="419" customFormat="1" ht="12.95" customHeight="1">
      <c r="D80" s="1407"/>
      <c r="E80" s="1408"/>
      <c r="F80" s="1408"/>
      <c r="G80" s="1409"/>
      <c r="H80" s="423"/>
      <c r="I80" s="421"/>
      <c r="J80" s="1188"/>
      <c r="K80" s="1348"/>
      <c r="L80" s="1343"/>
      <c r="M80" s="1348"/>
      <c r="N80" s="1343"/>
      <c r="O80" s="1393"/>
      <c r="P80" s="1343"/>
      <c r="Q80" s="1393"/>
      <c r="R80" s="1345"/>
      <c r="S80" s="1348"/>
      <c r="T80" s="1348"/>
    </row>
    <row r="81" spans="1:20" s="1161" customFormat="1" ht="40.5" customHeight="1">
      <c r="A81" s="1189"/>
      <c r="B81" s="1190" t="s">
        <v>855</v>
      </c>
      <c r="C81" s="1469" t="s">
        <v>887</v>
      </c>
      <c r="D81" s="1469"/>
      <c r="E81" s="1469"/>
      <c r="F81" s="1469"/>
      <c r="G81" s="1469"/>
      <c r="H81" s="1469"/>
      <c r="I81" s="1469"/>
      <c r="J81" s="1469"/>
      <c r="K81" s="1346"/>
      <c r="L81" s="1343"/>
      <c r="M81" s="1346"/>
      <c r="N81" s="1343"/>
      <c r="O81" s="1347"/>
      <c r="P81" s="1343"/>
      <c r="Q81" s="1347"/>
      <c r="R81" s="1345"/>
      <c r="S81" s="1346"/>
      <c r="T81" s="1346"/>
    </row>
    <row r="82" spans="1:20" s="1161" customFormat="1" ht="30" customHeight="1">
      <c r="A82" s="1189"/>
      <c r="B82" s="1163"/>
      <c r="C82" s="1189"/>
      <c r="D82" s="1191"/>
      <c r="E82" s="1164"/>
      <c r="F82" s="1164"/>
      <c r="G82" s="1164"/>
      <c r="H82" s="1164"/>
      <c r="I82" s="1162"/>
      <c r="J82" s="1160"/>
      <c r="K82" s="1346"/>
      <c r="L82" s="1343"/>
      <c r="M82" s="1346"/>
      <c r="N82" s="1343"/>
      <c r="O82" s="1347"/>
      <c r="P82" s="1343"/>
      <c r="Q82" s="1347"/>
      <c r="R82" s="1345"/>
      <c r="S82" s="1346"/>
      <c r="T82" s="1346"/>
    </row>
    <row r="83" spans="1:20" s="1161" customFormat="1" ht="20.25">
      <c r="A83" s="1189"/>
      <c r="B83" s="1190" t="s">
        <v>786</v>
      </c>
      <c r="C83" s="1466" t="s">
        <v>885</v>
      </c>
      <c r="D83" s="1466"/>
      <c r="E83" s="1466"/>
      <c r="F83" s="1466"/>
      <c r="G83" s="1466"/>
      <c r="H83" s="1466"/>
      <c r="I83" s="1466"/>
      <c r="J83" s="1466"/>
      <c r="K83" s="1346"/>
      <c r="L83" s="1343"/>
      <c r="M83" s="1346"/>
      <c r="N83" s="1343"/>
      <c r="O83" s="1347"/>
      <c r="P83" s="1343"/>
      <c r="Q83" s="1347"/>
      <c r="R83" s="1345"/>
      <c r="S83" s="1346"/>
      <c r="T83" s="1346"/>
    </row>
    <row r="84" spans="1:20" s="1161" customFormat="1" ht="20.25">
      <c r="A84" s="1189"/>
      <c r="B84" s="1190"/>
      <c r="C84" s="1241"/>
      <c r="D84" s="1339"/>
      <c r="E84" s="1242"/>
      <c r="F84" s="1242"/>
      <c r="G84" s="1242"/>
      <c r="H84" s="1242"/>
      <c r="I84" s="1243"/>
      <c r="J84" s="1242"/>
      <c r="K84" s="1346"/>
      <c r="L84" s="1343"/>
      <c r="M84" s="1346"/>
      <c r="N84" s="1343"/>
      <c r="O84" s="1347"/>
      <c r="P84" s="1343"/>
      <c r="Q84" s="1347"/>
      <c r="R84" s="1345"/>
      <c r="S84" s="1346"/>
      <c r="T84" s="1346"/>
    </row>
    <row r="85" spans="1:20" s="1161" customFormat="1" ht="20.25">
      <c r="A85" s="1189"/>
      <c r="B85" s="1190" t="s">
        <v>788</v>
      </c>
      <c r="C85" s="1466" t="s">
        <v>884</v>
      </c>
      <c r="D85" s="1466"/>
      <c r="E85" s="1466"/>
      <c r="F85" s="1466"/>
      <c r="G85" s="1466"/>
      <c r="H85" s="1466"/>
      <c r="I85" s="1466"/>
      <c r="J85" s="1466"/>
      <c r="K85" s="1346"/>
      <c r="L85" s="1343"/>
      <c r="M85" s="1346"/>
      <c r="N85" s="1343"/>
      <c r="O85" s="1347"/>
      <c r="P85" s="1343"/>
      <c r="Q85" s="1347"/>
      <c r="R85" s="1345"/>
      <c r="S85" s="1346"/>
      <c r="T85" s="1346"/>
    </row>
    <row r="86" spans="1:20" s="1161" customFormat="1" ht="20.25">
      <c r="A86" s="1189"/>
      <c r="B86" s="1190"/>
      <c r="C86" s="1241"/>
      <c r="D86" s="1339"/>
      <c r="E86" s="1242"/>
      <c r="F86" s="1242"/>
      <c r="G86" s="1242"/>
      <c r="H86" s="1242"/>
      <c r="I86" s="1243"/>
      <c r="J86" s="1242"/>
      <c r="K86" s="1346"/>
      <c r="L86" s="1343"/>
      <c r="M86" s="1346"/>
      <c r="N86" s="1343"/>
      <c r="O86" s="1347"/>
      <c r="P86" s="1343"/>
      <c r="Q86" s="1347"/>
      <c r="R86" s="1345"/>
      <c r="S86" s="1346"/>
      <c r="T86" s="1346"/>
    </row>
    <row r="87" spans="1:20" s="1161" customFormat="1" ht="20.25">
      <c r="A87" s="1189"/>
      <c r="B87" s="1190" t="s">
        <v>790</v>
      </c>
      <c r="C87" s="1464" t="s">
        <v>883</v>
      </c>
      <c r="D87" s="1465"/>
      <c r="E87" s="1465"/>
      <c r="F87" s="1465"/>
      <c r="G87" s="1465"/>
      <c r="H87" s="1465"/>
      <c r="I87" s="1465"/>
      <c r="J87" s="1465"/>
      <c r="K87" s="1346"/>
      <c r="L87" s="1343"/>
      <c r="M87" s="1346"/>
      <c r="N87" s="1343"/>
      <c r="O87" s="1347"/>
      <c r="P87" s="1343"/>
      <c r="Q87" s="1347"/>
      <c r="R87" s="1345"/>
      <c r="S87" s="1346"/>
      <c r="T87" s="1346"/>
    </row>
    <row r="88" spans="1:20" s="1161" customFormat="1" ht="20.25">
      <c r="A88" s="1189"/>
      <c r="B88" s="1190"/>
      <c r="C88" s="1241"/>
      <c r="D88" s="1339"/>
      <c r="E88" s="1242"/>
      <c r="F88" s="1242"/>
      <c r="G88" s="1242"/>
      <c r="H88" s="1242"/>
      <c r="I88" s="1243"/>
      <c r="J88" s="1242"/>
      <c r="K88" s="1346"/>
      <c r="L88" s="1343"/>
      <c r="M88" s="1346"/>
      <c r="N88" s="1343"/>
      <c r="O88" s="1347"/>
      <c r="P88" s="1343"/>
      <c r="Q88" s="1347"/>
      <c r="R88" s="1345"/>
      <c r="S88" s="1346"/>
      <c r="T88" s="1346"/>
    </row>
    <row r="89" spans="1:20" s="1161" customFormat="1" ht="20.25">
      <c r="A89" s="1189"/>
      <c r="B89" s="1190" t="s">
        <v>446</v>
      </c>
      <c r="C89" s="1466" t="s">
        <v>882</v>
      </c>
      <c r="D89" s="1466"/>
      <c r="E89" s="1466"/>
      <c r="F89" s="1466"/>
      <c r="G89" s="1466"/>
      <c r="H89" s="1466"/>
      <c r="I89" s="1466"/>
      <c r="J89" s="1466"/>
      <c r="K89" s="1346"/>
      <c r="L89" s="1343"/>
      <c r="M89" s="1346"/>
      <c r="N89" s="1343"/>
      <c r="O89" s="1347"/>
      <c r="P89" s="1343"/>
      <c r="Q89" s="1347"/>
      <c r="R89" s="1345"/>
      <c r="S89" s="1346"/>
      <c r="T89" s="1346"/>
    </row>
    <row r="90" spans="1:20" s="1161" customFormat="1" ht="20.25">
      <c r="A90" s="1189"/>
      <c r="B90" s="1190"/>
      <c r="C90" s="1241"/>
      <c r="D90" s="1339"/>
      <c r="E90" s="1242"/>
      <c r="F90" s="1242"/>
      <c r="G90" s="1242"/>
      <c r="H90" s="1242"/>
      <c r="I90" s="1243"/>
      <c r="J90" s="1242"/>
      <c r="K90" s="1346"/>
      <c r="L90" s="1343"/>
      <c r="M90" s="1346"/>
      <c r="N90" s="1343"/>
      <c r="O90" s="1347"/>
      <c r="P90" s="1343"/>
      <c r="Q90" s="1347"/>
      <c r="R90" s="1345"/>
      <c r="S90" s="1346"/>
      <c r="T90" s="1346"/>
    </row>
    <row r="91" spans="1:20" s="1161" customFormat="1" ht="20.25">
      <c r="A91" s="1189"/>
      <c r="B91" s="1190" t="s">
        <v>286</v>
      </c>
      <c r="C91" s="1241" t="s">
        <v>892</v>
      </c>
      <c r="D91" s="1339"/>
      <c r="E91" s="1242"/>
      <c r="F91" s="1242"/>
      <c r="G91" s="1242"/>
      <c r="H91" s="1242"/>
      <c r="I91" s="1243"/>
      <c r="J91" s="1242"/>
      <c r="K91" s="1346"/>
      <c r="L91" s="1343"/>
      <c r="M91" s="1346"/>
      <c r="N91" s="1343"/>
      <c r="O91" s="1347"/>
      <c r="P91" s="1343"/>
      <c r="Q91" s="1347"/>
      <c r="R91" s="1345"/>
      <c r="S91" s="1346"/>
      <c r="T91" s="1346"/>
    </row>
    <row r="92" spans="1:20" s="1161" customFormat="1" ht="20.25">
      <c r="A92" s="1189"/>
      <c r="B92" s="1190"/>
      <c r="C92" s="1241"/>
      <c r="D92" s="1339"/>
      <c r="E92" s="1242"/>
      <c r="F92" s="1242"/>
      <c r="G92" s="1242"/>
      <c r="H92" s="1242"/>
      <c r="I92" s="1243"/>
      <c r="J92" s="1242"/>
      <c r="K92" s="1346"/>
      <c r="L92" s="1343"/>
      <c r="M92" s="1346"/>
      <c r="N92" s="1343"/>
      <c r="O92" s="1347"/>
      <c r="P92" s="1343"/>
      <c r="Q92" s="1347"/>
      <c r="R92" s="1345"/>
      <c r="S92" s="1346"/>
      <c r="T92" s="1346"/>
    </row>
    <row r="93" spans="1:20" s="1161" customFormat="1" ht="20.25">
      <c r="A93" s="1189"/>
      <c r="B93" s="1190" t="s">
        <v>856</v>
      </c>
      <c r="C93" s="1466" t="s">
        <v>886</v>
      </c>
      <c r="D93" s="1466"/>
      <c r="E93" s="1466"/>
      <c r="F93" s="1466"/>
      <c r="G93" s="1466"/>
      <c r="H93" s="1466"/>
      <c r="I93" s="1466"/>
      <c r="J93" s="1466"/>
      <c r="K93" s="1346"/>
      <c r="L93" s="1343"/>
      <c r="M93" s="1346"/>
      <c r="N93" s="1343"/>
      <c r="O93" s="1347"/>
      <c r="P93" s="1343"/>
      <c r="Q93" s="1347"/>
      <c r="R93" s="1345"/>
      <c r="S93" s="1346"/>
      <c r="T93" s="1346"/>
    </row>
    <row r="94" spans="1:20" hidden="1"/>
    <row r="95" spans="1:20" s="1161" customFormat="1" ht="20.25">
      <c r="A95" s="1189"/>
      <c r="B95" s="1163"/>
      <c r="C95" s="1189"/>
      <c r="D95" s="1192"/>
      <c r="E95" s="1164"/>
      <c r="F95" s="1164"/>
      <c r="G95" s="1164"/>
      <c r="H95" s="1164"/>
      <c r="I95" s="1162"/>
      <c r="J95" s="1160"/>
      <c r="K95" s="1346"/>
      <c r="L95" s="1343"/>
      <c r="M95" s="1346"/>
      <c r="N95" s="1343"/>
      <c r="O95" s="1347"/>
      <c r="P95" s="1343"/>
      <c r="Q95" s="1347"/>
      <c r="R95" s="1345"/>
      <c r="S95" s="1346"/>
      <c r="T95" s="1346"/>
    </row>
    <row r="96" spans="1:20" s="1161" customFormat="1" ht="20.25">
      <c r="A96" s="1189"/>
      <c r="B96" s="1240" t="s">
        <v>857</v>
      </c>
      <c r="C96" s="1189"/>
      <c r="D96" s="1192"/>
      <c r="E96" s="1164"/>
      <c r="F96" s="1164"/>
      <c r="G96" s="1164"/>
      <c r="H96" s="1164"/>
      <c r="I96" s="1162"/>
      <c r="J96" s="1160"/>
      <c r="K96" s="1346"/>
      <c r="L96" s="1343"/>
      <c r="M96" s="1346"/>
      <c r="N96" s="1343"/>
      <c r="O96" s="1347"/>
      <c r="P96" s="1343"/>
      <c r="Q96" s="1347"/>
      <c r="R96" s="1345"/>
      <c r="S96" s="1346"/>
      <c r="T96" s="1346"/>
    </row>
    <row r="97" spans="1:20" s="1161" customFormat="1" ht="20.25">
      <c r="A97" s="1189"/>
      <c r="B97" s="974"/>
      <c r="C97" s="1189"/>
      <c r="D97" s="1192"/>
      <c r="E97" s="1164"/>
      <c r="F97" s="1164"/>
      <c r="G97" s="1164"/>
      <c r="H97" s="1164"/>
      <c r="I97" s="1162"/>
      <c r="J97" s="1160"/>
      <c r="K97" s="1346"/>
      <c r="L97" s="1343"/>
      <c r="M97" s="1346"/>
      <c r="N97" s="1343"/>
      <c r="O97" s="1347"/>
      <c r="P97" s="1343"/>
      <c r="Q97" s="1347"/>
      <c r="R97" s="1345"/>
      <c r="S97" s="1346"/>
      <c r="T97" s="1346"/>
    </row>
    <row r="98" spans="1:20" s="1161" customFormat="1" ht="20.25">
      <c r="A98" s="1189"/>
      <c r="B98" s="1240" t="s">
        <v>891</v>
      </c>
      <c r="C98" s="1189"/>
      <c r="D98" s="1192"/>
      <c r="E98" s="1164"/>
      <c r="F98" s="1164"/>
      <c r="G98" s="1164"/>
      <c r="H98" s="1164"/>
      <c r="I98" s="1162"/>
      <c r="J98" s="1160"/>
      <c r="K98" s="1346"/>
      <c r="L98" s="1343"/>
      <c r="M98" s="1346"/>
      <c r="N98" s="1343"/>
      <c r="O98" s="1347"/>
      <c r="P98" s="1343"/>
      <c r="Q98" s="1347"/>
      <c r="R98" s="1345"/>
      <c r="S98" s="1346"/>
      <c r="T98" s="1346"/>
    </row>
    <row r="99" spans="1:20" s="1161" customFormat="1" ht="20.25">
      <c r="A99" s="1189"/>
      <c r="B99" s="974"/>
      <c r="C99" s="1189"/>
      <c r="D99" s="1192"/>
      <c r="E99" s="1164"/>
      <c r="F99" s="1164"/>
      <c r="G99" s="1164"/>
      <c r="H99" s="1164"/>
      <c r="I99" s="1162"/>
      <c r="J99" s="1160"/>
      <c r="K99" s="1346"/>
      <c r="L99" s="1343"/>
      <c r="M99" s="1346"/>
      <c r="N99" s="1343"/>
      <c r="O99" s="1347"/>
      <c r="P99" s="1343"/>
      <c r="Q99" s="1347"/>
      <c r="R99" s="1345"/>
      <c r="S99" s="1346"/>
      <c r="T99" s="1346"/>
    </row>
    <row r="100" spans="1:20" s="1161" customFormat="1" ht="20.25">
      <c r="A100" s="1189"/>
      <c r="B100" s="1240" t="s">
        <v>858</v>
      </c>
      <c r="C100" s="1189"/>
      <c r="D100" s="1192"/>
      <c r="E100" s="1164"/>
      <c r="F100" s="1164"/>
      <c r="G100" s="1164"/>
      <c r="H100" s="1164"/>
      <c r="I100" s="1162"/>
      <c r="J100" s="1160"/>
      <c r="K100" s="1346"/>
      <c r="L100" s="1343"/>
      <c r="M100" s="1346"/>
      <c r="N100" s="1343"/>
      <c r="O100" s="1347"/>
      <c r="P100" s="1343"/>
      <c r="Q100" s="1347"/>
      <c r="R100" s="1345"/>
      <c r="S100" s="1346"/>
      <c r="T100" s="1346"/>
    </row>
    <row r="101" spans="1:20" s="1196" customFormat="1">
      <c r="A101" s="1154"/>
      <c r="B101" s="1155"/>
      <c r="C101" s="1154"/>
      <c r="D101" s="1193"/>
      <c r="E101" s="1194"/>
      <c r="F101" s="1194"/>
      <c r="G101" s="1194"/>
      <c r="H101" s="1194"/>
      <c r="I101" s="1195"/>
      <c r="J101" s="1159"/>
      <c r="K101" s="1394"/>
      <c r="L101" s="1343"/>
      <c r="M101" s="1394"/>
      <c r="N101" s="1343"/>
      <c r="O101" s="1394"/>
      <c r="P101" s="1343"/>
      <c r="Q101" s="1394"/>
      <c r="R101" s="1345"/>
      <c r="S101" s="1395"/>
      <c r="T101" s="1395"/>
    </row>
    <row r="102" spans="1:20" s="1196" customFormat="1">
      <c r="A102" s="1154"/>
      <c r="B102" s="1155"/>
      <c r="C102" s="1154"/>
      <c r="D102" s="1193"/>
      <c r="E102" s="1194"/>
      <c r="F102" s="1194"/>
      <c r="G102" s="1194"/>
      <c r="H102" s="1194"/>
      <c r="I102" s="1195"/>
      <c r="J102" s="1197"/>
      <c r="K102" s="1394"/>
      <c r="L102" s="1343"/>
      <c r="M102" s="1394"/>
      <c r="N102" s="1343"/>
      <c r="O102" s="1394"/>
      <c r="P102" s="1343"/>
      <c r="Q102" s="1394"/>
      <c r="R102" s="1345"/>
      <c r="S102" s="1395"/>
      <c r="T102" s="1395"/>
    </row>
    <row r="103" spans="1:20" s="1196" customFormat="1">
      <c r="A103" s="1154"/>
      <c r="B103" s="1155"/>
      <c r="C103" s="1154"/>
      <c r="D103" s="1193"/>
      <c r="E103" s="1194"/>
      <c r="F103" s="1194"/>
      <c r="G103" s="1194"/>
      <c r="H103" s="1194"/>
      <c r="I103" s="1195"/>
      <c r="J103" s="1197"/>
      <c r="K103" s="1394"/>
      <c r="L103" s="1343"/>
      <c r="M103" s="1394"/>
      <c r="N103" s="1343"/>
      <c r="O103" s="1394"/>
      <c r="P103" s="1343"/>
      <c r="Q103" s="1394"/>
      <c r="R103" s="1345"/>
      <c r="S103" s="1395"/>
      <c r="T103" s="1395"/>
    </row>
    <row r="104" spans="1:20" s="1196" customFormat="1">
      <c r="A104" s="1154"/>
      <c r="B104" s="1155"/>
      <c r="C104" s="1154"/>
      <c r="D104" s="1193"/>
      <c r="E104" s="1194"/>
      <c r="F104" s="1194"/>
      <c r="G104" s="1194"/>
      <c r="H104" s="1194"/>
      <c r="I104" s="1195"/>
      <c r="J104" s="1197"/>
      <c r="K104" s="1394"/>
      <c r="L104" s="1343"/>
      <c r="M104" s="1394"/>
      <c r="N104" s="1343"/>
      <c r="O104" s="1394"/>
      <c r="P104" s="1343"/>
      <c r="Q104" s="1394"/>
      <c r="R104" s="1345"/>
      <c r="S104" s="1395"/>
      <c r="T104" s="1395"/>
    </row>
    <row r="105" spans="1:20" s="1196" customFormat="1">
      <c r="A105" s="1154"/>
      <c r="B105" s="1155"/>
      <c r="C105" s="1154"/>
      <c r="D105" s="1193"/>
      <c r="E105" s="1194"/>
      <c r="F105" s="1194"/>
      <c r="G105" s="1194"/>
      <c r="H105" s="1194"/>
      <c r="I105" s="1195"/>
      <c r="J105" s="1197"/>
      <c r="K105" s="1394"/>
      <c r="L105" s="1343"/>
      <c r="M105" s="1394"/>
      <c r="N105" s="1343"/>
      <c r="O105" s="1394"/>
      <c r="P105" s="1343"/>
      <c r="Q105" s="1394"/>
      <c r="R105" s="1345"/>
      <c r="S105" s="1395"/>
      <c r="T105" s="1395"/>
    </row>
    <row r="106" spans="1:20" s="1196" customFormat="1">
      <c r="A106" s="1154"/>
      <c r="B106" s="1155"/>
      <c r="C106" s="1154"/>
      <c r="D106" s="1193"/>
      <c r="E106" s="1194"/>
      <c r="F106" s="1194"/>
      <c r="G106" s="1194"/>
      <c r="H106" s="1194"/>
      <c r="I106" s="1195"/>
      <c r="J106" s="1197"/>
      <c r="K106" s="1394"/>
      <c r="L106" s="1343"/>
      <c r="M106" s="1394"/>
      <c r="N106" s="1343"/>
      <c r="O106" s="1394"/>
      <c r="P106" s="1343"/>
      <c r="Q106" s="1394"/>
      <c r="R106" s="1345"/>
      <c r="S106" s="1395"/>
      <c r="T106" s="1395"/>
    </row>
    <row r="107" spans="1:20" s="1196" customFormat="1">
      <c r="A107" s="1154"/>
      <c r="B107" s="1155"/>
      <c r="C107" s="1154"/>
      <c r="D107" s="1193"/>
      <c r="E107" s="1194"/>
      <c r="F107" s="1194"/>
      <c r="G107" s="1194"/>
      <c r="H107" s="1194"/>
      <c r="I107" s="1195"/>
      <c r="J107" s="1197"/>
      <c r="K107" s="1394"/>
      <c r="L107" s="1343"/>
      <c r="M107" s="1394"/>
      <c r="N107" s="1343"/>
      <c r="O107" s="1394"/>
      <c r="P107" s="1343"/>
      <c r="Q107" s="1394"/>
      <c r="R107" s="1345"/>
      <c r="S107" s="1395"/>
      <c r="T107" s="1395"/>
    </row>
    <row r="108" spans="1:20" s="1196" customFormat="1">
      <c r="A108" s="1154"/>
      <c r="B108" s="1155"/>
      <c r="C108" s="1154"/>
      <c r="D108" s="1193"/>
      <c r="E108" s="1194"/>
      <c r="F108" s="1194"/>
      <c r="G108" s="1194"/>
      <c r="H108" s="1194"/>
      <c r="I108" s="1195"/>
      <c r="J108" s="1197"/>
      <c r="K108" s="1394"/>
      <c r="L108" s="1343"/>
      <c r="M108" s="1394"/>
      <c r="N108" s="1343"/>
      <c r="O108" s="1394"/>
      <c r="P108" s="1343"/>
      <c r="Q108" s="1394"/>
      <c r="R108" s="1345"/>
      <c r="S108" s="1395"/>
      <c r="T108" s="1395"/>
    </row>
    <row r="109" spans="1:20" s="1196" customFormat="1">
      <c r="A109" s="1154"/>
      <c r="B109" s="1155"/>
      <c r="C109" s="1154"/>
      <c r="D109" s="1193"/>
      <c r="E109" s="1194"/>
      <c r="F109" s="1194"/>
      <c r="G109" s="1194"/>
      <c r="H109" s="1194"/>
      <c r="I109" s="1195"/>
      <c r="J109" s="1197"/>
      <c r="K109" s="1394"/>
      <c r="L109" s="1343"/>
      <c r="M109" s="1394"/>
      <c r="N109" s="1343"/>
      <c r="O109" s="1394"/>
      <c r="P109" s="1343"/>
      <c r="Q109" s="1394"/>
      <c r="R109" s="1345"/>
      <c r="S109" s="1395"/>
      <c r="T109" s="1395"/>
    </row>
    <row r="110" spans="1:20" s="1196" customFormat="1">
      <c r="A110" s="1154"/>
      <c r="B110" s="1155"/>
      <c r="C110" s="1154"/>
      <c r="D110" s="1193"/>
      <c r="E110" s="1194"/>
      <c r="F110" s="1194"/>
      <c r="G110" s="1194"/>
      <c r="H110" s="1194"/>
      <c r="I110" s="1195"/>
      <c r="J110" s="1197"/>
      <c r="K110" s="1394"/>
      <c r="L110" s="1343"/>
      <c r="M110" s="1394"/>
      <c r="N110" s="1343"/>
      <c r="O110" s="1394"/>
      <c r="P110" s="1343"/>
      <c r="Q110" s="1394"/>
      <c r="R110" s="1345"/>
      <c r="S110" s="1395"/>
      <c r="T110" s="1395"/>
    </row>
    <row r="111" spans="1:20" s="1196" customFormat="1">
      <c r="A111" s="1154"/>
      <c r="B111" s="1155"/>
      <c r="C111" s="1154"/>
      <c r="D111" s="1193"/>
      <c r="E111" s="1194"/>
      <c r="F111" s="1194"/>
      <c r="G111" s="1194"/>
      <c r="H111" s="1194"/>
      <c r="I111" s="1195"/>
      <c r="J111" s="1197"/>
      <c r="K111" s="1394"/>
      <c r="L111" s="1343"/>
      <c r="M111" s="1394"/>
      <c r="N111" s="1343"/>
      <c r="O111" s="1394"/>
      <c r="P111" s="1343"/>
      <c r="Q111" s="1394"/>
      <c r="R111" s="1345"/>
      <c r="S111" s="1395"/>
      <c r="T111" s="1395"/>
    </row>
    <row r="112" spans="1:20" s="1196" customFormat="1">
      <c r="A112" s="1154"/>
      <c r="B112" s="1155"/>
      <c r="C112" s="1154"/>
      <c r="D112" s="1193"/>
      <c r="E112" s="1194"/>
      <c r="F112" s="1194"/>
      <c r="G112" s="1194"/>
      <c r="H112" s="1194"/>
      <c r="I112" s="1195"/>
      <c r="J112" s="1197"/>
      <c r="K112" s="1394"/>
      <c r="L112" s="1343"/>
      <c r="M112" s="1394"/>
      <c r="N112" s="1343"/>
      <c r="O112" s="1394"/>
      <c r="P112" s="1343"/>
      <c r="Q112" s="1394"/>
      <c r="R112" s="1345"/>
      <c r="S112" s="1395"/>
      <c r="T112" s="1395"/>
    </row>
    <row r="113" spans="1:20" s="1196" customFormat="1">
      <c r="A113" s="1154"/>
      <c r="B113" s="1155"/>
      <c r="C113" s="1154"/>
      <c r="D113" s="1193"/>
      <c r="E113" s="1194"/>
      <c r="F113" s="1194"/>
      <c r="G113" s="1194"/>
      <c r="H113" s="1194"/>
      <c r="I113" s="1195"/>
      <c r="J113" s="1197"/>
      <c r="K113" s="1394"/>
      <c r="L113" s="1343"/>
      <c r="M113" s="1394"/>
      <c r="N113" s="1343"/>
      <c r="O113" s="1394"/>
      <c r="P113" s="1343"/>
      <c r="Q113" s="1394"/>
      <c r="R113" s="1345"/>
      <c r="S113" s="1395"/>
      <c r="T113" s="1395"/>
    </row>
    <row r="114" spans="1:20" s="1196" customFormat="1">
      <c r="A114" s="1154"/>
      <c r="B114" s="1155"/>
      <c r="C114" s="1154"/>
      <c r="D114" s="1193"/>
      <c r="E114" s="1194"/>
      <c r="F114" s="1194"/>
      <c r="G114" s="1194"/>
      <c r="H114" s="1194"/>
      <c r="I114" s="1195"/>
      <c r="J114" s="1197"/>
      <c r="K114" s="1394"/>
      <c r="L114" s="1343"/>
      <c r="M114" s="1394"/>
      <c r="N114" s="1343"/>
      <c r="O114" s="1394"/>
      <c r="P114" s="1343"/>
      <c r="Q114" s="1394"/>
      <c r="R114" s="1345"/>
      <c r="S114" s="1395"/>
      <c r="T114" s="1395"/>
    </row>
    <row r="115" spans="1:20" s="1196" customFormat="1">
      <c r="A115" s="1154"/>
      <c r="B115" s="1155"/>
      <c r="C115" s="1154"/>
      <c r="D115" s="1193"/>
      <c r="E115" s="1194"/>
      <c r="F115" s="1194"/>
      <c r="G115" s="1194"/>
      <c r="H115" s="1194"/>
      <c r="I115" s="1195"/>
      <c r="J115" s="1197"/>
      <c r="K115" s="1394"/>
      <c r="L115" s="1343"/>
      <c r="M115" s="1394"/>
      <c r="N115" s="1343"/>
      <c r="O115" s="1394"/>
      <c r="P115" s="1343"/>
      <c r="Q115" s="1394"/>
      <c r="R115" s="1345"/>
      <c r="S115" s="1395"/>
      <c r="T115" s="1395"/>
    </row>
    <row r="116" spans="1:20" s="1196" customFormat="1">
      <c r="A116" s="1154"/>
      <c r="B116" s="1155"/>
      <c r="C116" s="1154"/>
      <c r="D116" s="1193"/>
      <c r="E116" s="1194"/>
      <c r="F116" s="1194"/>
      <c r="G116" s="1194"/>
      <c r="H116" s="1194"/>
      <c r="I116" s="1195"/>
      <c r="J116" s="1197"/>
      <c r="K116" s="1394"/>
      <c r="L116" s="1343"/>
      <c r="M116" s="1394"/>
      <c r="N116" s="1343"/>
      <c r="O116" s="1394"/>
      <c r="P116" s="1343"/>
      <c r="Q116" s="1394"/>
      <c r="R116" s="1345"/>
      <c r="S116" s="1395"/>
      <c r="T116" s="1395"/>
    </row>
    <row r="117" spans="1:20" s="1196" customFormat="1">
      <c r="A117" s="1154"/>
      <c r="B117" s="1155"/>
      <c r="C117" s="1154"/>
      <c r="D117" s="1193"/>
      <c r="E117" s="1194"/>
      <c r="F117" s="1194"/>
      <c r="G117" s="1194"/>
      <c r="H117" s="1194"/>
      <c r="I117" s="1195"/>
      <c r="J117" s="1197"/>
      <c r="K117" s="1394"/>
      <c r="L117" s="1343"/>
      <c r="M117" s="1394"/>
      <c r="N117" s="1343"/>
      <c r="O117" s="1394"/>
      <c r="P117" s="1343"/>
      <c r="Q117" s="1394"/>
      <c r="R117" s="1345"/>
      <c r="S117" s="1395"/>
      <c r="T117" s="1395"/>
    </row>
    <row r="118" spans="1:20" s="1196" customFormat="1">
      <c r="A118" s="1154"/>
      <c r="B118" s="1155"/>
      <c r="C118" s="1154"/>
      <c r="D118" s="1193"/>
      <c r="E118" s="1194"/>
      <c r="F118" s="1194"/>
      <c r="G118" s="1194"/>
      <c r="H118" s="1194"/>
      <c r="I118" s="1195"/>
      <c r="J118" s="1197"/>
      <c r="K118" s="1394"/>
      <c r="L118" s="1343"/>
      <c r="M118" s="1394"/>
      <c r="N118" s="1343"/>
      <c r="O118" s="1394"/>
      <c r="P118" s="1343"/>
      <c r="Q118" s="1394"/>
      <c r="R118" s="1345"/>
      <c r="S118" s="1395"/>
      <c r="T118" s="1395"/>
    </row>
    <row r="119" spans="1:20" s="1196" customFormat="1">
      <c r="A119" s="1154"/>
      <c r="B119" s="1155"/>
      <c r="C119" s="1154"/>
      <c r="D119" s="1193"/>
      <c r="E119" s="1194"/>
      <c r="F119" s="1194"/>
      <c r="G119" s="1194"/>
      <c r="H119" s="1194"/>
      <c r="I119" s="1195"/>
      <c r="J119" s="1197"/>
      <c r="K119" s="1394"/>
      <c r="L119" s="1343"/>
      <c r="M119" s="1394"/>
      <c r="N119" s="1343"/>
      <c r="O119" s="1394"/>
      <c r="P119" s="1343"/>
      <c r="Q119" s="1394"/>
      <c r="R119" s="1345"/>
      <c r="S119" s="1395"/>
      <c r="T119" s="1395"/>
    </row>
    <row r="120" spans="1:20" s="1196" customFormat="1">
      <c r="A120" s="1154"/>
      <c r="B120" s="1155"/>
      <c r="C120" s="1154"/>
      <c r="D120" s="1193"/>
      <c r="E120" s="1194"/>
      <c r="F120" s="1194"/>
      <c r="G120" s="1194"/>
      <c r="H120" s="1194"/>
      <c r="I120" s="1195"/>
      <c r="J120" s="1197"/>
      <c r="K120" s="1394"/>
      <c r="L120" s="1343"/>
      <c r="M120" s="1394"/>
      <c r="N120" s="1343"/>
      <c r="O120" s="1394"/>
      <c r="P120" s="1343"/>
      <c r="Q120" s="1394"/>
      <c r="R120" s="1345"/>
      <c r="S120" s="1395"/>
      <c r="T120" s="1395"/>
    </row>
    <row r="121" spans="1:20" s="1196" customFormat="1">
      <c r="A121" s="1154"/>
      <c r="B121" s="1155"/>
      <c r="C121" s="1154"/>
      <c r="D121" s="1193"/>
      <c r="E121" s="1194"/>
      <c r="F121" s="1194"/>
      <c r="G121" s="1194"/>
      <c r="H121" s="1194"/>
      <c r="I121" s="1195"/>
      <c r="J121" s="1197"/>
      <c r="K121" s="1394"/>
      <c r="L121" s="1343"/>
      <c r="M121" s="1394"/>
      <c r="N121" s="1343"/>
      <c r="O121" s="1394"/>
      <c r="P121" s="1343"/>
      <c r="Q121" s="1394"/>
      <c r="R121" s="1345"/>
      <c r="S121" s="1395"/>
      <c r="T121" s="1395"/>
    </row>
    <row r="122" spans="1:20" s="1196" customFormat="1">
      <c r="A122" s="1154"/>
      <c r="B122" s="1155"/>
      <c r="C122" s="1154"/>
      <c r="D122" s="1193"/>
      <c r="E122" s="1194"/>
      <c r="F122" s="1194"/>
      <c r="G122" s="1194"/>
      <c r="H122" s="1194"/>
      <c r="I122" s="1195"/>
      <c r="J122" s="1197"/>
      <c r="K122" s="1394"/>
      <c r="L122" s="1343"/>
      <c r="M122" s="1394"/>
      <c r="N122" s="1343"/>
      <c r="O122" s="1394"/>
      <c r="P122" s="1343"/>
      <c r="Q122" s="1394"/>
      <c r="R122" s="1345"/>
      <c r="S122" s="1395"/>
      <c r="T122" s="1395"/>
    </row>
    <row r="123" spans="1:20" s="1196" customFormat="1">
      <c r="A123" s="1154"/>
      <c r="B123" s="1155"/>
      <c r="C123" s="1154"/>
      <c r="D123" s="1193"/>
      <c r="E123" s="1194"/>
      <c r="F123" s="1194"/>
      <c r="G123" s="1194"/>
      <c r="H123" s="1194"/>
      <c r="I123" s="1195"/>
      <c r="J123" s="1197"/>
      <c r="K123" s="1394"/>
      <c r="L123" s="1343"/>
      <c r="M123" s="1394"/>
      <c r="N123" s="1343"/>
      <c r="O123" s="1394"/>
      <c r="P123" s="1343"/>
      <c r="Q123" s="1394"/>
      <c r="R123" s="1345"/>
      <c r="S123" s="1395"/>
      <c r="T123" s="1395"/>
    </row>
    <row r="124" spans="1:20" s="1196" customFormat="1">
      <c r="A124" s="1154"/>
      <c r="B124" s="1155"/>
      <c r="C124" s="1154"/>
      <c r="D124" s="1193"/>
      <c r="E124" s="1194"/>
      <c r="F124" s="1194"/>
      <c r="G124" s="1194"/>
      <c r="H124" s="1194"/>
      <c r="I124" s="1195"/>
      <c r="J124" s="1197"/>
      <c r="K124" s="1394"/>
      <c r="L124" s="1343"/>
      <c r="M124" s="1394"/>
      <c r="N124" s="1343"/>
      <c r="O124" s="1394"/>
      <c r="P124" s="1343"/>
      <c r="Q124" s="1394"/>
      <c r="R124" s="1345"/>
      <c r="S124" s="1395"/>
      <c r="T124" s="1395"/>
    </row>
    <row r="125" spans="1:20" s="1196" customFormat="1">
      <c r="A125" s="1154"/>
      <c r="B125" s="1155"/>
      <c r="C125" s="1154"/>
      <c r="D125" s="1193"/>
      <c r="E125" s="1194"/>
      <c r="F125" s="1194"/>
      <c r="G125" s="1194"/>
      <c r="H125" s="1194"/>
      <c r="I125" s="1195"/>
      <c r="J125" s="1197"/>
      <c r="K125" s="1394"/>
      <c r="L125" s="1343"/>
      <c r="M125" s="1394"/>
      <c r="N125" s="1343"/>
      <c r="O125" s="1394"/>
      <c r="P125" s="1343"/>
      <c r="Q125" s="1394"/>
      <c r="R125" s="1345"/>
      <c r="S125" s="1395"/>
      <c r="T125" s="1395"/>
    </row>
    <row r="126" spans="1:20" s="1196" customFormat="1">
      <c r="A126" s="1154"/>
      <c r="B126" s="1155"/>
      <c r="C126" s="1154"/>
      <c r="D126" s="1193"/>
      <c r="E126" s="1194"/>
      <c r="F126" s="1194"/>
      <c r="G126" s="1194"/>
      <c r="H126" s="1194"/>
      <c r="I126" s="1195"/>
      <c r="J126" s="1197"/>
      <c r="K126" s="1394"/>
      <c r="L126" s="1343"/>
      <c r="M126" s="1394"/>
      <c r="N126" s="1343"/>
      <c r="O126" s="1394"/>
      <c r="P126" s="1343"/>
      <c r="Q126" s="1394"/>
      <c r="R126" s="1345"/>
      <c r="S126" s="1395"/>
      <c r="T126" s="1395"/>
    </row>
    <row r="127" spans="1:20" s="1196" customFormat="1">
      <c r="A127" s="1154"/>
      <c r="B127" s="1155"/>
      <c r="C127" s="1154"/>
      <c r="D127" s="1193"/>
      <c r="E127" s="1194"/>
      <c r="F127" s="1194"/>
      <c r="G127" s="1194"/>
      <c r="H127" s="1194"/>
      <c r="I127" s="1195"/>
      <c r="J127" s="1197"/>
      <c r="K127" s="1394"/>
      <c r="L127" s="1343"/>
      <c r="M127" s="1394"/>
      <c r="N127" s="1343"/>
      <c r="O127" s="1394"/>
      <c r="P127" s="1343"/>
      <c r="Q127" s="1394"/>
      <c r="R127" s="1345"/>
      <c r="S127" s="1395"/>
      <c r="T127" s="1395"/>
    </row>
    <row r="128" spans="1:20" s="1196" customFormat="1">
      <c r="A128" s="1154"/>
      <c r="B128" s="1155"/>
      <c r="C128" s="1154"/>
      <c r="D128" s="1193"/>
      <c r="E128" s="1194"/>
      <c r="F128" s="1194"/>
      <c r="G128" s="1194"/>
      <c r="H128" s="1194"/>
      <c r="I128" s="1195"/>
      <c r="J128" s="1197"/>
      <c r="K128" s="1394"/>
      <c r="L128" s="1343"/>
      <c r="M128" s="1394"/>
      <c r="N128" s="1343"/>
      <c r="O128" s="1394"/>
      <c r="P128" s="1343"/>
      <c r="Q128" s="1394"/>
      <c r="R128" s="1345"/>
      <c r="S128" s="1395"/>
      <c r="T128" s="1395"/>
    </row>
    <row r="129" spans="1:20" s="1196" customFormat="1">
      <c r="A129" s="1154"/>
      <c r="B129" s="1155"/>
      <c r="C129" s="1154"/>
      <c r="D129" s="1193"/>
      <c r="E129" s="1194"/>
      <c r="F129" s="1194"/>
      <c r="G129" s="1194"/>
      <c r="H129" s="1194"/>
      <c r="I129" s="1195"/>
      <c r="J129" s="1197"/>
      <c r="K129" s="1394"/>
      <c r="L129" s="1343"/>
      <c r="M129" s="1394"/>
      <c r="N129" s="1343"/>
      <c r="O129" s="1394"/>
      <c r="P129" s="1343"/>
      <c r="Q129" s="1394"/>
      <c r="R129" s="1345"/>
      <c r="S129" s="1395"/>
      <c r="T129" s="1395"/>
    </row>
    <row r="130" spans="1:20" s="1196" customFormat="1">
      <c r="A130" s="1154"/>
      <c r="B130" s="1155"/>
      <c r="C130" s="1154"/>
      <c r="D130" s="1193"/>
      <c r="E130" s="1194"/>
      <c r="F130" s="1194"/>
      <c r="G130" s="1194"/>
      <c r="H130" s="1194"/>
      <c r="I130" s="1195"/>
      <c r="J130" s="1197"/>
      <c r="K130" s="1394"/>
      <c r="L130" s="1343"/>
      <c r="M130" s="1394"/>
      <c r="N130" s="1343"/>
      <c r="O130" s="1394"/>
      <c r="P130" s="1343"/>
      <c r="Q130" s="1394"/>
      <c r="R130" s="1345"/>
      <c r="S130" s="1395"/>
      <c r="T130" s="1395"/>
    </row>
    <row r="131" spans="1:20" s="1196" customFormat="1">
      <c r="A131" s="1154"/>
      <c r="B131" s="1155"/>
      <c r="C131" s="1154"/>
      <c r="D131" s="1193"/>
      <c r="E131" s="1194"/>
      <c r="F131" s="1194"/>
      <c r="G131" s="1194"/>
      <c r="H131" s="1194"/>
      <c r="I131" s="1195"/>
      <c r="J131" s="1197"/>
      <c r="K131" s="1394"/>
      <c r="L131" s="1343"/>
      <c r="M131" s="1394"/>
      <c r="N131" s="1343"/>
      <c r="O131" s="1394"/>
      <c r="P131" s="1343"/>
      <c r="Q131" s="1394"/>
      <c r="R131" s="1345"/>
      <c r="S131" s="1395"/>
      <c r="T131" s="1395"/>
    </row>
    <row r="132" spans="1:20" s="1196" customFormat="1">
      <c r="A132" s="1154"/>
      <c r="B132" s="1155"/>
      <c r="C132" s="1154"/>
      <c r="D132" s="1193"/>
      <c r="E132" s="1194"/>
      <c r="F132" s="1194"/>
      <c r="G132" s="1194"/>
      <c r="H132" s="1194"/>
      <c r="I132" s="1195"/>
      <c r="J132" s="1197"/>
      <c r="K132" s="1394"/>
      <c r="L132" s="1343"/>
      <c r="M132" s="1394"/>
      <c r="N132" s="1343"/>
      <c r="O132" s="1394"/>
      <c r="P132" s="1343"/>
      <c r="Q132" s="1394"/>
      <c r="R132" s="1345"/>
      <c r="S132" s="1395"/>
      <c r="T132" s="1395"/>
    </row>
    <row r="133" spans="1:20" s="1196" customFormat="1">
      <c r="A133" s="1154"/>
      <c r="B133" s="1155"/>
      <c r="C133" s="1154"/>
      <c r="D133" s="1193"/>
      <c r="E133" s="1194"/>
      <c r="F133" s="1194"/>
      <c r="G133" s="1194"/>
      <c r="H133" s="1194"/>
      <c r="I133" s="1195"/>
      <c r="J133" s="1197"/>
      <c r="K133" s="1394"/>
      <c r="L133" s="1343"/>
      <c r="M133" s="1394"/>
      <c r="N133" s="1343"/>
      <c r="O133" s="1394"/>
      <c r="P133" s="1343"/>
      <c r="Q133" s="1394"/>
      <c r="R133" s="1345"/>
      <c r="S133" s="1395"/>
      <c r="T133" s="1395"/>
    </row>
    <row r="134" spans="1:20" s="1196" customFormat="1">
      <c r="A134" s="1154"/>
      <c r="B134" s="1155"/>
      <c r="C134" s="1154"/>
      <c r="D134" s="1193"/>
      <c r="E134" s="1194"/>
      <c r="F134" s="1194"/>
      <c r="G134" s="1194"/>
      <c r="H134" s="1194"/>
      <c r="I134" s="1195"/>
      <c r="J134" s="1197"/>
      <c r="K134" s="1394"/>
      <c r="L134" s="1343"/>
      <c r="M134" s="1394"/>
      <c r="N134" s="1343"/>
      <c r="O134" s="1394"/>
      <c r="P134" s="1343"/>
      <c r="Q134" s="1394"/>
      <c r="R134" s="1345"/>
      <c r="S134" s="1395"/>
      <c r="T134" s="1395"/>
    </row>
    <row r="135" spans="1:20" s="1196" customFormat="1">
      <c r="A135" s="1154"/>
      <c r="B135" s="1155"/>
      <c r="C135" s="1154"/>
      <c r="D135" s="1193"/>
      <c r="E135" s="1194"/>
      <c r="F135" s="1194"/>
      <c r="G135" s="1194"/>
      <c r="H135" s="1194"/>
      <c r="I135" s="1195"/>
      <c r="J135" s="1197"/>
      <c r="K135" s="1394"/>
      <c r="L135" s="1343"/>
      <c r="M135" s="1394"/>
      <c r="N135" s="1343"/>
      <c r="O135" s="1394"/>
      <c r="P135" s="1343"/>
      <c r="Q135" s="1394"/>
      <c r="R135" s="1345"/>
      <c r="S135" s="1395"/>
      <c r="T135" s="1395"/>
    </row>
    <row r="136" spans="1:20" s="1196" customFormat="1">
      <c r="A136" s="1154"/>
      <c r="B136" s="1155"/>
      <c r="C136" s="1154"/>
      <c r="D136" s="1193"/>
      <c r="E136" s="1194"/>
      <c r="F136" s="1194"/>
      <c r="G136" s="1194"/>
      <c r="H136" s="1194"/>
      <c r="I136" s="1195"/>
      <c r="J136" s="1197"/>
      <c r="K136" s="1394"/>
      <c r="L136" s="1343"/>
      <c r="M136" s="1394"/>
      <c r="N136" s="1343"/>
      <c r="O136" s="1394"/>
      <c r="P136" s="1343"/>
      <c r="Q136" s="1394"/>
      <c r="R136" s="1345"/>
      <c r="S136" s="1395"/>
      <c r="T136" s="1395"/>
    </row>
    <row r="137" spans="1:20" s="1196" customFormat="1">
      <c r="A137" s="1154"/>
      <c r="B137" s="1155"/>
      <c r="C137" s="1154"/>
      <c r="D137" s="1193"/>
      <c r="E137" s="1194"/>
      <c r="F137" s="1194"/>
      <c r="G137" s="1194"/>
      <c r="H137" s="1194"/>
      <c r="I137" s="1195"/>
      <c r="J137" s="1197"/>
      <c r="K137" s="1394"/>
      <c r="L137" s="1343"/>
      <c r="M137" s="1394"/>
      <c r="N137" s="1343"/>
      <c r="O137" s="1394"/>
      <c r="P137" s="1343"/>
      <c r="Q137" s="1394"/>
      <c r="R137" s="1345"/>
      <c r="S137" s="1395"/>
      <c r="T137" s="1395"/>
    </row>
    <row r="138" spans="1:20" s="1196" customFormat="1">
      <c r="A138" s="1154"/>
      <c r="B138" s="1155"/>
      <c r="C138" s="1154"/>
      <c r="D138" s="1193"/>
      <c r="E138" s="1194"/>
      <c r="F138" s="1194"/>
      <c r="G138" s="1194"/>
      <c r="H138" s="1194"/>
      <c r="I138" s="1195"/>
      <c r="J138" s="1197"/>
      <c r="K138" s="1394"/>
      <c r="L138" s="1343"/>
      <c r="M138" s="1394"/>
      <c r="N138" s="1343"/>
      <c r="O138" s="1394"/>
      <c r="P138" s="1343"/>
      <c r="Q138" s="1394"/>
      <c r="R138" s="1345"/>
      <c r="S138" s="1395"/>
      <c r="T138" s="1395"/>
    </row>
    <row r="139" spans="1:20" s="1196" customFormat="1">
      <c r="A139" s="1154"/>
      <c r="B139" s="1155"/>
      <c r="C139" s="1154"/>
      <c r="D139" s="1193"/>
      <c r="E139" s="1194"/>
      <c r="F139" s="1194"/>
      <c r="G139" s="1194"/>
      <c r="H139" s="1194"/>
      <c r="I139" s="1195"/>
      <c r="J139" s="1197"/>
      <c r="K139" s="1394"/>
      <c r="L139" s="1343"/>
      <c r="M139" s="1394"/>
      <c r="N139" s="1343"/>
      <c r="O139" s="1394"/>
      <c r="P139" s="1343"/>
      <c r="Q139" s="1394"/>
      <c r="R139" s="1345"/>
      <c r="S139" s="1395"/>
      <c r="T139" s="1395"/>
    </row>
    <row r="140" spans="1:20" s="1196" customFormat="1">
      <c r="A140" s="1154"/>
      <c r="B140" s="1155"/>
      <c r="C140" s="1154"/>
      <c r="D140" s="1193"/>
      <c r="E140" s="1194"/>
      <c r="F140" s="1194"/>
      <c r="G140" s="1194"/>
      <c r="H140" s="1194"/>
      <c r="I140" s="1195"/>
      <c r="J140" s="1197"/>
      <c r="K140" s="1394"/>
      <c r="L140" s="1343"/>
      <c r="M140" s="1394"/>
      <c r="N140" s="1343"/>
      <c r="O140" s="1394"/>
      <c r="P140" s="1343"/>
      <c r="Q140" s="1394"/>
      <c r="R140" s="1345"/>
      <c r="S140" s="1395"/>
      <c r="T140" s="1395"/>
    </row>
    <row r="141" spans="1:20" s="1196" customFormat="1">
      <c r="A141" s="1154"/>
      <c r="B141" s="1155"/>
      <c r="C141" s="1154"/>
      <c r="D141" s="1193"/>
      <c r="E141" s="1194"/>
      <c r="F141" s="1194"/>
      <c r="G141" s="1194"/>
      <c r="H141" s="1194"/>
      <c r="I141" s="1195"/>
      <c r="J141" s="1197"/>
      <c r="K141" s="1394"/>
      <c r="L141" s="1343"/>
      <c r="M141" s="1394"/>
      <c r="N141" s="1343"/>
      <c r="O141" s="1394"/>
      <c r="P141" s="1343"/>
      <c r="Q141" s="1394"/>
      <c r="R141" s="1345"/>
      <c r="S141" s="1395"/>
      <c r="T141" s="1395"/>
    </row>
    <row r="142" spans="1:20" s="1196" customFormat="1">
      <c r="A142" s="1154"/>
      <c r="B142" s="1155"/>
      <c r="C142" s="1154"/>
      <c r="D142" s="1193"/>
      <c r="E142" s="1194"/>
      <c r="F142" s="1194"/>
      <c r="G142" s="1194"/>
      <c r="H142" s="1194"/>
      <c r="I142" s="1195"/>
      <c r="J142" s="1197"/>
      <c r="K142" s="1394"/>
      <c r="L142" s="1343"/>
      <c r="M142" s="1394"/>
      <c r="N142" s="1343"/>
      <c r="O142" s="1394"/>
      <c r="P142" s="1343"/>
      <c r="Q142" s="1394"/>
      <c r="R142" s="1345"/>
      <c r="S142" s="1395"/>
      <c r="T142" s="1395"/>
    </row>
    <row r="143" spans="1:20" s="1196" customFormat="1">
      <c r="A143" s="1154"/>
      <c r="B143" s="1155"/>
      <c r="C143" s="1154"/>
      <c r="D143" s="1193"/>
      <c r="E143" s="1194"/>
      <c r="F143" s="1194"/>
      <c r="G143" s="1194"/>
      <c r="H143" s="1194"/>
      <c r="I143" s="1195"/>
      <c r="J143" s="1197"/>
      <c r="K143" s="1394"/>
      <c r="L143" s="1343"/>
      <c r="M143" s="1394"/>
      <c r="N143" s="1343"/>
      <c r="O143" s="1394"/>
      <c r="P143" s="1343"/>
      <c r="Q143" s="1394"/>
      <c r="R143" s="1345"/>
      <c r="S143" s="1395"/>
      <c r="T143" s="1395"/>
    </row>
    <row r="144" spans="1:20" s="1196" customFormat="1">
      <c r="A144" s="1154"/>
      <c r="B144" s="1155"/>
      <c r="C144" s="1154"/>
      <c r="D144" s="1193"/>
      <c r="E144" s="1194"/>
      <c r="F144" s="1194"/>
      <c r="G144" s="1194"/>
      <c r="H144" s="1194"/>
      <c r="I144" s="1195"/>
      <c r="J144" s="1197"/>
      <c r="K144" s="1394"/>
      <c r="L144" s="1343"/>
      <c r="M144" s="1394"/>
      <c r="N144" s="1343"/>
      <c r="O144" s="1394"/>
      <c r="P144" s="1343"/>
      <c r="Q144" s="1394"/>
      <c r="R144" s="1345"/>
      <c r="S144" s="1395"/>
      <c r="T144" s="1395"/>
    </row>
    <row r="145" spans="1:20" s="1196" customFormat="1">
      <c r="A145" s="1154"/>
      <c r="B145" s="1155"/>
      <c r="C145" s="1154"/>
      <c r="D145" s="1193"/>
      <c r="E145" s="1194"/>
      <c r="F145" s="1194"/>
      <c r="G145" s="1194"/>
      <c r="H145" s="1194"/>
      <c r="I145" s="1195"/>
      <c r="J145" s="1197"/>
      <c r="K145" s="1394"/>
      <c r="L145" s="1343"/>
      <c r="M145" s="1394"/>
      <c r="N145" s="1343"/>
      <c r="O145" s="1394"/>
      <c r="P145" s="1343"/>
      <c r="Q145" s="1394"/>
      <c r="R145" s="1345"/>
      <c r="S145" s="1395"/>
      <c r="T145" s="1395"/>
    </row>
    <row r="146" spans="1:20" s="1196" customFormat="1">
      <c r="A146" s="1154"/>
      <c r="B146" s="1155"/>
      <c r="C146" s="1154"/>
      <c r="D146" s="1193"/>
      <c r="E146" s="1194"/>
      <c r="F146" s="1194"/>
      <c r="G146" s="1194"/>
      <c r="H146" s="1194"/>
      <c r="I146" s="1195"/>
      <c r="J146" s="1197"/>
      <c r="K146" s="1394"/>
      <c r="L146" s="1343"/>
      <c r="M146" s="1394"/>
      <c r="N146" s="1343"/>
      <c r="O146" s="1394"/>
      <c r="P146" s="1343"/>
      <c r="Q146" s="1394"/>
      <c r="R146" s="1345"/>
      <c r="S146" s="1395"/>
      <c r="T146" s="1395"/>
    </row>
    <row r="147" spans="1:20" s="1196" customFormat="1">
      <c r="A147" s="1154"/>
      <c r="B147" s="1155"/>
      <c r="C147" s="1154"/>
      <c r="D147" s="1193"/>
      <c r="E147" s="1194"/>
      <c r="F147" s="1194"/>
      <c r="G147" s="1194"/>
      <c r="H147" s="1194"/>
      <c r="I147" s="1195"/>
      <c r="J147" s="1197"/>
      <c r="K147" s="1394"/>
      <c r="L147" s="1343"/>
      <c r="M147" s="1394"/>
      <c r="N147" s="1343"/>
      <c r="O147" s="1394"/>
      <c r="P147" s="1343"/>
      <c r="Q147" s="1394"/>
      <c r="R147" s="1345"/>
      <c r="S147" s="1395"/>
      <c r="T147" s="1395"/>
    </row>
    <row r="148" spans="1:20" s="1196" customFormat="1">
      <c r="A148" s="1154"/>
      <c r="B148" s="1155"/>
      <c r="C148" s="1154"/>
      <c r="D148" s="1193"/>
      <c r="E148" s="1194"/>
      <c r="F148" s="1194"/>
      <c r="G148" s="1194"/>
      <c r="H148" s="1194"/>
      <c r="I148" s="1195"/>
      <c r="J148" s="1197"/>
      <c r="K148" s="1394"/>
      <c r="L148" s="1343"/>
      <c r="M148" s="1394"/>
      <c r="N148" s="1343"/>
      <c r="O148" s="1394"/>
      <c r="P148" s="1343"/>
      <c r="Q148" s="1394"/>
      <c r="R148" s="1345"/>
      <c r="S148" s="1395"/>
      <c r="T148" s="1395"/>
    </row>
    <row r="149" spans="1:20" s="1196" customFormat="1">
      <c r="A149" s="1154"/>
      <c r="B149" s="1155"/>
      <c r="C149" s="1154"/>
      <c r="D149" s="1193"/>
      <c r="E149" s="1194"/>
      <c r="F149" s="1194"/>
      <c r="G149" s="1194"/>
      <c r="H149" s="1194"/>
      <c r="I149" s="1195"/>
      <c r="J149" s="1197"/>
      <c r="K149" s="1394"/>
      <c r="L149" s="1343"/>
      <c r="M149" s="1394"/>
      <c r="N149" s="1343"/>
      <c r="O149" s="1394"/>
      <c r="P149" s="1343"/>
      <c r="Q149" s="1394"/>
      <c r="R149" s="1345"/>
      <c r="S149" s="1395"/>
      <c r="T149" s="1395"/>
    </row>
    <row r="150" spans="1:20" s="1196" customFormat="1">
      <c r="A150" s="1154"/>
      <c r="B150" s="1155"/>
      <c r="C150" s="1154"/>
      <c r="D150" s="1193"/>
      <c r="E150" s="1194"/>
      <c r="F150" s="1194"/>
      <c r="G150" s="1194"/>
      <c r="H150" s="1194"/>
      <c r="I150" s="1195"/>
      <c r="J150" s="1197"/>
      <c r="K150" s="1394"/>
      <c r="L150" s="1343"/>
      <c r="M150" s="1394"/>
      <c r="N150" s="1343"/>
      <c r="O150" s="1394"/>
      <c r="P150" s="1343"/>
      <c r="Q150" s="1394"/>
      <c r="R150" s="1345"/>
      <c r="S150" s="1395"/>
      <c r="T150" s="1395"/>
    </row>
    <row r="151" spans="1:20" s="1196" customFormat="1">
      <c r="A151" s="1154"/>
      <c r="B151" s="1155"/>
      <c r="C151" s="1154"/>
      <c r="D151" s="1193"/>
      <c r="E151" s="1194"/>
      <c r="F151" s="1194"/>
      <c r="G151" s="1194"/>
      <c r="H151" s="1194"/>
      <c r="I151" s="1195"/>
      <c r="J151" s="1197"/>
      <c r="K151" s="1394"/>
      <c r="L151" s="1343"/>
      <c r="M151" s="1394"/>
      <c r="N151" s="1343"/>
      <c r="O151" s="1394"/>
      <c r="P151" s="1343"/>
      <c r="Q151" s="1394"/>
      <c r="R151" s="1345"/>
      <c r="S151" s="1395"/>
      <c r="T151" s="1395"/>
    </row>
    <row r="152" spans="1:20" s="1196" customFormat="1">
      <c r="A152" s="1154"/>
      <c r="B152" s="1155"/>
      <c r="C152" s="1154"/>
      <c r="D152" s="1193"/>
      <c r="E152" s="1194"/>
      <c r="F152" s="1194"/>
      <c r="G152" s="1194"/>
      <c r="H152" s="1194"/>
      <c r="I152" s="1195"/>
      <c r="J152" s="1197"/>
      <c r="K152" s="1394"/>
      <c r="L152" s="1343"/>
      <c r="M152" s="1394"/>
      <c r="N152" s="1343"/>
      <c r="O152" s="1394"/>
      <c r="P152" s="1343"/>
      <c r="Q152" s="1394"/>
      <c r="R152" s="1345"/>
      <c r="S152" s="1395"/>
      <c r="T152" s="1395"/>
    </row>
    <row r="153" spans="1:20" s="1196" customFormat="1">
      <c r="A153" s="1154"/>
      <c r="B153" s="1155"/>
      <c r="C153" s="1154"/>
      <c r="D153" s="1193"/>
      <c r="E153" s="1194"/>
      <c r="F153" s="1194"/>
      <c r="G153" s="1194"/>
      <c r="H153" s="1194"/>
      <c r="I153" s="1195"/>
      <c r="J153" s="1197"/>
      <c r="K153" s="1394"/>
      <c r="L153" s="1343"/>
      <c r="M153" s="1394"/>
      <c r="N153" s="1343"/>
      <c r="O153" s="1394"/>
      <c r="P153" s="1343"/>
      <c r="Q153" s="1394"/>
      <c r="R153" s="1345"/>
      <c r="S153" s="1395"/>
      <c r="T153" s="1395"/>
    </row>
    <row r="154" spans="1:20" s="1196" customFormat="1">
      <c r="A154" s="1154"/>
      <c r="B154" s="1155"/>
      <c r="C154" s="1154"/>
      <c r="D154" s="1193"/>
      <c r="E154" s="1194"/>
      <c r="F154" s="1194"/>
      <c r="G154" s="1194"/>
      <c r="H154" s="1194"/>
      <c r="I154" s="1195"/>
      <c r="J154" s="1197"/>
      <c r="K154" s="1394"/>
      <c r="L154" s="1343"/>
      <c r="M154" s="1394"/>
      <c r="N154" s="1343"/>
      <c r="O154" s="1394"/>
      <c r="P154" s="1343"/>
      <c r="Q154" s="1394"/>
      <c r="R154" s="1345"/>
      <c r="S154" s="1395"/>
      <c r="T154" s="1395"/>
    </row>
    <row r="155" spans="1:20" s="1196" customFormat="1">
      <c r="A155" s="1154"/>
      <c r="B155" s="1155"/>
      <c r="C155" s="1154"/>
      <c r="D155" s="1193"/>
      <c r="E155" s="1194"/>
      <c r="F155" s="1194"/>
      <c r="G155" s="1194"/>
      <c r="H155" s="1194"/>
      <c r="I155" s="1195"/>
      <c r="J155" s="1197"/>
      <c r="K155" s="1394"/>
      <c r="L155" s="1343"/>
      <c r="M155" s="1394"/>
      <c r="N155" s="1343"/>
      <c r="O155" s="1394"/>
      <c r="P155" s="1343"/>
      <c r="Q155" s="1394"/>
      <c r="R155" s="1345"/>
      <c r="S155" s="1395"/>
      <c r="T155" s="1395"/>
    </row>
    <row r="156" spans="1:20" s="1196" customFormat="1">
      <c r="A156" s="1154"/>
      <c r="B156" s="1155"/>
      <c r="C156" s="1154"/>
      <c r="D156" s="1193"/>
      <c r="E156" s="1194"/>
      <c r="F156" s="1194"/>
      <c r="G156" s="1194"/>
      <c r="H156" s="1194"/>
      <c r="I156" s="1195"/>
      <c r="J156" s="1197"/>
      <c r="K156" s="1394"/>
      <c r="L156" s="1343"/>
      <c r="M156" s="1394"/>
      <c r="N156" s="1343"/>
      <c r="O156" s="1394"/>
      <c r="P156" s="1343"/>
      <c r="Q156" s="1394"/>
      <c r="R156" s="1345"/>
      <c r="S156" s="1395"/>
      <c r="T156" s="1395"/>
    </row>
    <row r="157" spans="1:20" s="1196" customFormat="1">
      <c r="A157" s="1154"/>
      <c r="B157" s="1155"/>
      <c r="C157" s="1154"/>
      <c r="D157" s="1193"/>
      <c r="E157" s="1194"/>
      <c r="F157" s="1194"/>
      <c r="G157" s="1194"/>
      <c r="H157" s="1194"/>
      <c r="I157" s="1195"/>
      <c r="J157" s="1197"/>
      <c r="K157" s="1394"/>
      <c r="L157" s="1343"/>
      <c r="M157" s="1394"/>
      <c r="N157" s="1343"/>
      <c r="O157" s="1394"/>
      <c r="P157" s="1343"/>
      <c r="Q157" s="1394"/>
      <c r="R157" s="1345"/>
      <c r="S157" s="1395"/>
      <c r="T157" s="1395"/>
    </row>
    <row r="158" spans="1:20" s="1196" customFormat="1">
      <c r="A158" s="1154"/>
      <c r="B158" s="1155"/>
      <c r="C158" s="1154"/>
      <c r="D158" s="1193"/>
      <c r="E158" s="1194"/>
      <c r="F158" s="1194"/>
      <c r="G158" s="1194"/>
      <c r="H158" s="1194"/>
      <c r="I158" s="1195"/>
      <c r="J158" s="1197"/>
      <c r="K158" s="1394"/>
      <c r="L158" s="1343"/>
      <c r="M158" s="1394"/>
      <c r="N158" s="1343"/>
      <c r="O158" s="1394"/>
      <c r="P158" s="1343"/>
      <c r="Q158" s="1394"/>
      <c r="R158" s="1345"/>
      <c r="S158" s="1395"/>
      <c r="T158" s="1395"/>
    </row>
    <row r="159" spans="1:20" s="1196" customFormat="1">
      <c r="A159" s="1154"/>
      <c r="B159" s="1155"/>
      <c r="C159" s="1154"/>
      <c r="D159" s="1193"/>
      <c r="E159" s="1194"/>
      <c r="F159" s="1194"/>
      <c r="G159" s="1194"/>
      <c r="H159" s="1194"/>
      <c r="I159" s="1195"/>
      <c r="J159" s="1197"/>
      <c r="K159" s="1394"/>
      <c r="L159" s="1343"/>
      <c r="M159" s="1394"/>
      <c r="N159" s="1343"/>
      <c r="O159" s="1394"/>
      <c r="P159" s="1343"/>
      <c r="Q159" s="1394"/>
      <c r="R159" s="1345"/>
      <c r="S159" s="1395"/>
      <c r="T159" s="1395"/>
    </row>
    <row r="160" spans="1:20" s="1196" customFormat="1">
      <c r="A160" s="1154"/>
      <c r="B160" s="1155"/>
      <c r="C160" s="1154"/>
      <c r="D160" s="1193"/>
      <c r="E160" s="1194"/>
      <c r="F160" s="1194"/>
      <c r="G160" s="1194"/>
      <c r="H160" s="1194"/>
      <c r="I160" s="1195"/>
      <c r="J160" s="1197"/>
      <c r="K160" s="1394"/>
      <c r="L160" s="1343"/>
      <c r="M160" s="1394"/>
      <c r="N160" s="1343"/>
      <c r="O160" s="1394"/>
      <c r="P160" s="1343"/>
      <c r="Q160" s="1394"/>
      <c r="R160" s="1345"/>
      <c r="S160" s="1395"/>
      <c r="T160" s="1395"/>
    </row>
    <row r="161" spans="1:16105" s="1196" customFormat="1">
      <c r="A161" s="1154"/>
      <c r="B161" s="1155"/>
      <c r="C161" s="1154"/>
      <c r="D161" s="1193"/>
      <c r="E161" s="1194"/>
      <c r="F161" s="1194"/>
      <c r="G161" s="1194"/>
      <c r="H161" s="1194"/>
      <c r="I161" s="1195"/>
      <c r="J161" s="1197"/>
      <c r="K161" s="1394"/>
      <c r="L161" s="1343"/>
      <c r="M161" s="1394"/>
      <c r="N161" s="1343"/>
      <c r="O161" s="1394"/>
      <c r="P161" s="1343"/>
      <c r="Q161" s="1394"/>
      <c r="R161" s="1345"/>
      <c r="S161" s="1395"/>
      <c r="T161" s="1395"/>
    </row>
    <row r="162" spans="1:16105" s="1196" customFormat="1">
      <c r="A162" s="1154"/>
      <c r="B162" s="1155"/>
      <c r="C162" s="1154"/>
      <c r="D162" s="1193"/>
      <c r="E162" s="1194"/>
      <c r="F162" s="1194"/>
      <c r="G162" s="1194"/>
      <c r="H162" s="1194"/>
      <c r="I162" s="1195"/>
      <c r="J162" s="1197"/>
      <c r="K162" s="1394"/>
      <c r="L162" s="1343"/>
      <c r="M162" s="1394"/>
      <c r="N162" s="1343"/>
      <c r="O162" s="1394"/>
      <c r="P162" s="1343"/>
      <c r="Q162" s="1394"/>
      <c r="R162" s="1345"/>
      <c r="S162" s="1395"/>
      <c r="T162" s="1395"/>
    </row>
    <row r="163" spans="1:16105" s="1196" customFormat="1">
      <c r="A163" s="1154"/>
      <c r="B163" s="1155"/>
      <c r="C163" s="1154"/>
      <c r="D163" s="1193"/>
      <c r="E163" s="1194"/>
      <c r="F163" s="1194"/>
      <c r="G163" s="1194"/>
      <c r="H163" s="1194"/>
      <c r="I163" s="1195"/>
      <c r="J163" s="1197"/>
      <c r="K163" s="1394"/>
      <c r="L163" s="1343"/>
      <c r="M163" s="1394"/>
      <c r="N163" s="1343"/>
      <c r="O163" s="1394"/>
      <c r="P163" s="1343"/>
      <c r="Q163" s="1394"/>
      <c r="R163" s="1345"/>
      <c r="S163" s="1395"/>
      <c r="T163" s="1395"/>
    </row>
    <row r="164" spans="1:16105" s="1196" customFormat="1">
      <c r="A164" s="1154"/>
      <c r="B164" s="1155"/>
      <c r="C164" s="1154"/>
      <c r="D164" s="1193"/>
      <c r="E164" s="1194"/>
      <c r="F164" s="1194"/>
      <c r="G164" s="1194"/>
      <c r="H164" s="1194"/>
      <c r="I164" s="1195"/>
      <c r="J164" s="1197"/>
      <c r="K164" s="1394"/>
      <c r="L164" s="1343"/>
      <c r="M164" s="1394"/>
      <c r="N164" s="1343"/>
      <c r="O164" s="1394"/>
      <c r="P164" s="1343"/>
      <c r="Q164" s="1394"/>
      <c r="R164" s="1345"/>
      <c r="S164" s="1395"/>
      <c r="T164" s="1395"/>
    </row>
    <row r="165" spans="1:16105" s="1198" customFormat="1">
      <c r="A165" s="1154"/>
      <c r="B165" s="1155"/>
      <c r="C165" s="1155"/>
      <c r="D165" s="430"/>
      <c r="E165" s="1156"/>
      <c r="F165" s="1156"/>
      <c r="G165" s="1156"/>
      <c r="H165" s="1156"/>
      <c r="I165" s="1157"/>
      <c r="J165" s="1197"/>
      <c r="K165" s="1342"/>
      <c r="L165" s="1343"/>
      <c r="M165" s="1342"/>
      <c r="N165" s="1343"/>
      <c r="O165" s="1344"/>
      <c r="P165" s="1343"/>
      <c r="Q165" s="1344"/>
      <c r="R165" s="1345"/>
      <c r="S165" s="1342"/>
      <c r="T165" s="1342"/>
      <c r="U165" s="1158"/>
      <c r="V165" s="1158"/>
      <c r="W165" s="1158"/>
      <c r="X165" s="1158"/>
      <c r="Y165" s="1158"/>
      <c r="Z165" s="1158"/>
      <c r="AA165" s="1158"/>
      <c r="AB165" s="1158"/>
      <c r="AC165" s="1158"/>
      <c r="AD165" s="1158"/>
      <c r="AE165" s="1158"/>
      <c r="AF165" s="1158"/>
      <c r="AG165" s="1158"/>
      <c r="AH165" s="1158"/>
      <c r="AI165" s="1158"/>
      <c r="AJ165" s="1158"/>
      <c r="AK165" s="1158"/>
      <c r="AL165" s="1158"/>
      <c r="AM165" s="1158"/>
      <c r="AN165" s="1158"/>
      <c r="AO165" s="1158"/>
      <c r="AP165" s="1158"/>
      <c r="AQ165" s="1158"/>
      <c r="AR165" s="1158"/>
      <c r="AS165" s="1158"/>
      <c r="AT165" s="1158"/>
      <c r="AU165" s="1158"/>
      <c r="AV165" s="1158"/>
      <c r="AW165" s="1158"/>
      <c r="AX165" s="1158"/>
      <c r="AY165" s="1158"/>
      <c r="AZ165" s="1158"/>
      <c r="BA165" s="1158"/>
      <c r="BB165" s="1158"/>
      <c r="BC165" s="1158"/>
      <c r="BD165" s="1158"/>
      <c r="BE165" s="1158"/>
      <c r="BF165" s="1158"/>
      <c r="BG165" s="1158"/>
      <c r="BH165" s="1158"/>
      <c r="BI165" s="1158"/>
      <c r="BJ165" s="1158"/>
      <c r="BK165" s="1158"/>
      <c r="BL165" s="1158"/>
      <c r="BM165" s="1158"/>
      <c r="BN165" s="1158"/>
      <c r="BO165" s="1158"/>
      <c r="BP165" s="1158"/>
      <c r="BQ165" s="1158"/>
      <c r="BR165" s="1158"/>
      <c r="BS165" s="1158"/>
      <c r="BT165" s="1158"/>
      <c r="BU165" s="1158"/>
      <c r="BV165" s="1158"/>
      <c r="BW165" s="1158"/>
      <c r="BX165" s="1158"/>
      <c r="BY165" s="1158"/>
      <c r="BZ165" s="1158"/>
      <c r="CA165" s="1158"/>
      <c r="CB165" s="1158"/>
      <c r="CC165" s="1158"/>
      <c r="CD165" s="1158"/>
      <c r="CE165" s="1158"/>
      <c r="CF165" s="1158"/>
      <c r="CG165" s="1158"/>
      <c r="CH165" s="1158"/>
      <c r="CI165" s="1158"/>
      <c r="CJ165" s="1158"/>
      <c r="CK165" s="1158"/>
      <c r="CL165" s="1158"/>
      <c r="CM165" s="1158"/>
      <c r="CN165" s="1158"/>
      <c r="CO165" s="1158"/>
      <c r="CP165" s="1158"/>
      <c r="CQ165" s="1158"/>
      <c r="CR165" s="1158"/>
      <c r="CS165" s="1158"/>
      <c r="CT165" s="1158"/>
      <c r="CU165" s="1158"/>
      <c r="CV165" s="1158"/>
      <c r="CW165" s="1158"/>
      <c r="CX165" s="1158"/>
      <c r="CY165" s="1158"/>
      <c r="CZ165" s="1158"/>
      <c r="DA165" s="1158"/>
      <c r="DB165" s="1158"/>
      <c r="DC165" s="1158"/>
      <c r="DD165" s="1158"/>
      <c r="DE165" s="1158"/>
      <c r="DF165" s="1158"/>
      <c r="DG165" s="1158"/>
      <c r="DH165" s="1158"/>
      <c r="DI165" s="1158"/>
      <c r="DJ165" s="1158"/>
      <c r="DK165" s="1158"/>
      <c r="DL165" s="1158"/>
      <c r="DM165" s="1158"/>
      <c r="DN165" s="1158"/>
      <c r="DO165" s="1158"/>
      <c r="DP165" s="1158"/>
      <c r="DQ165" s="1158"/>
      <c r="DR165" s="1158"/>
      <c r="DS165" s="1158"/>
      <c r="DT165" s="1158"/>
      <c r="DU165" s="1158"/>
      <c r="DV165" s="1158"/>
      <c r="DW165" s="1158"/>
      <c r="DX165" s="1158"/>
      <c r="DY165" s="1158"/>
      <c r="DZ165" s="1158"/>
      <c r="EA165" s="1158"/>
      <c r="EB165" s="1158"/>
      <c r="EC165" s="1158"/>
      <c r="ED165" s="1158"/>
      <c r="EE165" s="1158"/>
      <c r="EF165" s="1158"/>
      <c r="EG165" s="1158"/>
      <c r="EH165" s="1158"/>
      <c r="EI165" s="1158"/>
      <c r="EJ165" s="1158"/>
      <c r="EK165" s="1158"/>
      <c r="EL165" s="1158"/>
      <c r="EM165" s="1158"/>
      <c r="EN165" s="1158"/>
      <c r="EO165" s="1158"/>
      <c r="EP165" s="1158"/>
      <c r="EQ165" s="1158"/>
      <c r="ER165" s="1158"/>
      <c r="ES165" s="1158"/>
      <c r="ET165" s="1158"/>
      <c r="EU165" s="1158"/>
      <c r="EV165" s="1158"/>
      <c r="EW165" s="1158"/>
      <c r="EX165" s="1158"/>
      <c r="EY165" s="1158"/>
      <c r="EZ165" s="1158"/>
      <c r="FA165" s="1158"/>
      <c r="FB165" s="1158"/>
      <c r="FC165" s="1158"/>
      <c r="FD165" s="1158"/>
      <c r="FE165" s="1158"/>
      <c r="FF165" s="1158"/>
      <c r="FG165" s="1158"/>
      <c r="FH165" s="1158"/>
      <c r="FI165" s="1158"/>
      <c r="FJ165" s="1158"/>
      <c r="FK165" s="1158"/>
      <c r="FL165" s="1158"/>
      <c r="FM165" s="1158"/>
      <c r="FN165" s="1158"/>
      <c r="FO165" s="1158"/>
      <c r="FP165" s="1158"/>
      <c r="FQ165" s="1158"/>
      <c r="FR165" s="1158"/>
      <c r="FS165" s="1158"/>
      <c r="FT165" s="1158"/>
      <c r="FU165" s="1158"/>
      <c r="FV165" s="1158"/>
      <c r="FW165" s="1158"/>
      <c r="FX165" s="1158"/>
      <c r="FY165" s="1158"/>
      <c r="FZ165" s="1158"/>
      <c r="GA165" s="1158"/>
      <c r="GB165" s="1158"/>
      <c r="GC165" s="1158"/>
      <c r="GD165" s="1158"/>
      <c r="GE165" s="1158"/>
      <c r="GF165" s="1158"/>
      <c r="GG165" s="1158"/>
      <c r="GH165" s="1158"/>
      <c r="GI165" s="1158"/>
      <c r="GJ165" s="1158"/>
      <c r="GK165" s="1158"/>
      <c r="GL165" s="1158"/>
      <c r="GM165" s="1158"/>
      <c r="GN165" s="1158"/>
      <c r="GO165" s="1158"/>
      <c r="GP165" s="1158"/>
      <c r="GQ165" s="1158"/>
      <c r="GR165" s="1158"/>
      <c r="GS165" s="1158"/>
      <c r="GT165" s="1158"/>
      <c r="GU165" s="1158"/>
      <c r="GV165" s="1158"/>
      <c r="GW165" s="1158"/>
      <c r="GX165" s="1158"/>
      <c r="GY165" s="1158"/>
      <c r="GZ165" s="1158"/>
      <c r="HA165" s="1158"/>
      <c r="HB165" s="1158"/>
      <c r="HC165" s="1158"/>
      <c r="HD165" s="1158"/>
      <c r="HE165" s="1158"/>
      <c r="HF165" s="1158"/>
      <c r="HG165" s="1158"/>
      <c r="HH165" s="1158"/>
      <c r="HI165" s="1158"/>
      <c r="HJ165" s="1158"/>
      <c r="HK165" s="1158"/>
      <c r="HL165" s="1158"/>
      <c r="HM165" s="1158"/>
      <c r="HN165" s="1158"/>
      <c r="HO165" s="1158"/>
      <c r="HP165" s="1158"/>
      <c r="HQ165" s="1158"/>
      <c r="HR165" s="1158"/>
      <c r="HS165" s="1158"/>
      <c r="HT165" s="1158"/>
      <c r="HU165" s="1158"/>
      <c r="HV165" s="1158"/>
      <c r="HW165" s="1158"/>
      <c r="HX165" s="1158"/>
      <c r="HY165" s="1158"/>
      <c r="HZ165" s="1158"/>
      <c r="IA165" s="1158"/>
      <c r="IB165" s="1158"/>
      <c r="IC165" s="1158"/>
      <c r="ID165" s="1158"/>
      <c r="IE165" s="1158"/>
      <c r="IF165" s="1158"/>
      <c r="IG165" s="1158"/>
      <c r="IH165" s="1158"/>
      <c r="II165" s="1158"/>
      <c r="IJ165" s="1158"/>
      <c r="IK165" s="1158"/>
      <c r="IL165" s="1158"/>
      <c r="IM165" s="1158"/>
      <c r="IN165" s="1158"/>
      <c r="IO165" s="1158"/>
      <c r="IP165" s="1158"/>
      <c r="IQ165" s="1158"/>
      <c r="IR165" s="1158"/>
      <c r="IS165" s="1158"/>
      <c r="IT165" s="1158"/>
      <c r="IU165" s="1158"/>
      <c r="IV165" s="1158"/>
      <c r="IW165" s="1158"/>
      <c r="IX165" s="1158"/>
      <c r="IY165" s="1158"/>
      <c r="IZ165" s="1158"/>
      <c r="JA165" s="1158"/>
      <c r="JB165" s="1158"/>
      <c r="JC165" s="1158"/>
      <c r="JD165" s="1158"/>
      <c r="JE165" s="1158"/>
      <c r="JF165" s="1158"/>
      <c r="JG165" s="1158"/>
      <c r="JH165" s="1158"/>
      <c r="JI165" s="1158"/>
      <c r="JJ165" s="1158"/>
      <c r="JK165" s="1158"/>
      <c r="JL165" s="1158"/>
      <c r="JM165" s="1158"/>
      <c r="JN165" s="1158"/>
      <c r="JO165" s="1158"/>
      <c r="JP165" s="1158"/>
      <c r="JQ165" s="1158"/>
      <c r="JR165" s="1158"/>
      <c r="JS165" s="1158"/>
      <c r="JT165" s="1158"/>
      <c r="JU165" s="1158"/>
      <c r="JV165" s="1158"/>
      <c r="JW165" s="1158"/>
      <c r="JX165" s="1158"/>
      <c r="JY165" s="1158"/>
      <c r="JZ165" s="1158"/>
      <c r="KA165" s="1158"/>
      <c r="KB165" s="1158"/>
      <c r="KC165" s="1158"/>
      <c r="KD165" s="1158"/>
      <c r="KE165" s="1158"/>
      <c r="KF165" s="1158"/>
      <c r="KG165" s="1158"/>
      <c r="KH165" s="1158"/>
      <c r="KI165" s="1158"/>
      <c r="KJ165" s="1158"/>
      <c r="KK165" s="1158"/>
      <c r="KL165" s="1158"/>
      <c r="KM165" s="1158"/>
      <c r="KN165" s="1158"/>
      <c r="KO165" s="1158"/>
      <c r="KP165" s="1158"/>
      <c r="KQ165" s="1158"/>
      <c r="KR165" s="1158"/>
      <c r="KS165" s="1158"/>
      <c r="KT165" s="1158"/>
      <c r="KU165" s="1158"/>
      <c r="KV165" s="1158"/>
      <c r="KW165" s="1158"/>
      <c r="KX165" s="1158"/>
      <c r="KY165" s="1158"/>
      <c r="KZ165" s="1158"/>
      <c r="LA165" s="1158"/>
      <c r="LB165" s="1158"/>
      <c r="LC165" s="1158"/>
      <c r="LD165" s="1158"/>
      <c r="LE165" s="1158"/>
      <c r="LF165" s="1158"/>
      <c r="LG165" s="1158"/>
      <c r="LH165" s="1158"/>
      <c r="LI165" s="1158"/>
      <c r="LJ165" s="1158"/>
      <c r="LK165" s="1158"/>
      <c r="LL165" s="1158"/>
      <c r="LM165" s="1158"/>
      <c r="LN165" s="1158"/>
      <c r="LO165" s="1158"/>
      <c r="LP165" s="1158"/>
      <c r="LQ165" s="1158"/>
      <c r="LR165" s="1158"/>
      <c r="LS165" s="1158"/>
      <c r="LT165" s="1158"/>
      <c r="LU165" s="1158"/>
      <c r="LV165" s="1158"/>
      <c r="LW165" s="1158"/>
      <c r="LX165" s="1158"/>
      <c r="LY165" s="1158"/>
      <c r="LZ165" s="1158"/>
      <c r="MA165" s="1158"/>
      <c r="MB165" s="1158"/>
      <c r="MC165" s="1158"/>
      <c r="MD165" s="1158"/>
      <c r="ME165" s="1158"/>
      <c r="MF165" s="1158"/>
      <c r="MG165" s="1158"/>
      <c r="MH165" s="1158"/>
      <c r="MI165" s="1158"/>
      <c r="MJ165" s="1158"/>
      <c r="MK165" s="1158"/>
      <c r="ML165" s="1158"/>
      <c r="MM165" s="1158"/>
      <c r="MN165" s="1158"/>
      <c r="MO165" s="1158"/>
      <c r="MP165" s="1158"/>
      <c r="MQ165" s="1158"/>
      <c r="MR165" s="1158"/>
      <c r="MS165" s="1158"/>
      <c r="MT165" s="1158"/>
      <c r="MU165" s="1158"/>
      <c r="MV165" s="1158"/>
      <c r="MW165" s="1158"/>
      <c r="MX165" s="1158"/>
      <c r="MY165" s="1158"/>
      <c r="MZ165" s="1158"/>
      <c r="NA165" s="1158"/>
      <c r="NB165" s="1158"/>
      <c r="NC165" s="1158"/>
      <c r="ND165" s="1158"/>
      <c r="NE165" s="1158"/>
      <c r="NF165" s="1158"/>
      <c r="NG165" s="1158"/>
      <c r="NH165" s="1158"/>
      <c r="NI165" s="1158"/>
      <c r="NJ165" s="1158"/>
      <c r="NK165" s="1158"/>
      <c r="NL165" s="1158"/>
      <c r="NM165" s="1158"/>
      <c r="NN165" s="1158"/>
      <c r="NO165" s="1158"/>
      <c r="NP165" s="1158"/>
      <c r="NQ165" s="1158"/>
      <c r="NR165" s="1158"/>
      <c r="NS165" s="1158"/>
      <c r="NT165" s="1158"/>
      <c r="NU165" s="1158"/>
      <c r="NV165" s="1158"/>
      <c r="NW165" s="1158"/>
      <c r="NX165" s="1158"/>
      <c r="NY165" s="1158"/>
      <c r="NZ165" s="1158"/>
      <c r="OA165" s="1158"/>
      <c r="OB165" s="1158"/>
      <c r="OC165" s="1158"/>
      <c r="OD165" s="1158"/>
      <c r="OE165" s="1158"/>
      <c r="OF165" s="1158"/>
      <c r="OG165" s="1158"/>
      <c r="OH165" s="1158"/>
      <c r="OI165" s="1158"/>
      <c r="OJ165" s="1158"/>
      <c r="OK165" s="1158"/>
      <c r="OL165" s="1158"/>
      <c r="OM165" s="1158"/>
      <c r="ON165" s="1158"/>
      <c r="OO165" s="1158"/>
      <c r="OP165" s="1158"/>
      <c r="OQ165" s="1158"/>
      <c r="OR165" s="1158"/>
      <c r="OS165" s="1158"/>
      <c r="OT165" s="1158"/>
      <c r="OU165" s="1158"/>
      <c r="OV165" s="1158"/>
      <c r="OW165" s="1158"/>
      <c r="OX165" s="1158"/>
      <c r="OY165" s="1158"/>
      <c r="OZ165" s="1158"/>
      <c r="PA165" s="1158"/>
      <c r="PB165" s="1158"/>
      <c r="PC165" s="1158"/>
      <c r="PD165" s="1158"/>
      <c r="PE165" s="1158"/>
      <c r="PF165" s="1158"/>
      <c r="PG165" s="1158"/>
      <c r="PH165" s="1158"/>
      <c r="PI165" s="1158"/>
      <c r="PJ165" s="1158"/>
      <c r="PK165" s="1158"/>
      <c r="PL165" s="1158"/>
      <c r="PM165" s="1158"/>
      <c r="PN165" s="1158"/>
      <c r="PO165" s="1158"/>
      <c r="PP165" s="1158"/>
      <c r="PQ165" s="1158"/>
      <c r="PR165" s="1158"/>
      <c r="PS165" s="1158"/>
      <c r="PT165" s="1158"/>
      <c r="PU165" s="1158"/>
      <c r="PV165" s="1158"/>
      <c r="PW165" s="1158"/>
      <c r="PX165" s="1158"/>
      <c r="PY165" s="1158"/>
      <c r="PZ165" s="1158"/>
      <c r="QA165" s="1158"/>
      <c r="QB165" s="1158"/>
      <c r="QC165" s="1158"/>
      <c r="QD165" s="1158"/>
      <c r="QE165" s="1158"/>
      <c r="QF165" s="1158"/>
      <c r="QG165" s="1158"/>
      <c r="QH165" s="1158"/>
      <c r="QI165" s="1158"/>
      <c r="QJ165" s="1158"/>
      <c r="QK165" s="1158"/>
      <c r="QL165" s="1158"/>
      <c r="QM165" s="1158"/>
      <c r="QN165" s="1158"/>
      <c r="QO165" s="1158"/>
      <c r="QP165" s="1158"/>
      <c r="QQ165" s="1158"/>
      <c r="QR165" s="1158"/>
      <c r="QS165" s="1158"/>
      <c r="QT165" s="1158"/>
      <c r="QU165" s="1158"/>
      <c r="QV165" s="1158"/>
      <c r="QW165" s="1158"/>
      <c r="QX165" s="1158"/>
      <c r="QY165" s="1158"/>
      <c r="QZ165" s="1158"/>
      <c r="RA165" s="1158"/>
      <c r="RB165" s="1158"/>
      <c r="RC165" s="1158"/>
      <c r="RD165" s="1158"/>
      <c r="RE165" s="1158"/>
      <c r="RF165" s="1158"/>
      <c r="RG165" s="1158"/>
      <c r="RH165" s="1158"/>
      <c r="RI165" s="1158"/>
      <c r="RJ165" s="1158"/>
      <c r="RK165" s="1158"/>
      <c r="RL165" s="1158"/>
      <c r="RM165" s="1158"/>
      <c r="RN165" s="1158"/>
      <c r="RO165" s="1158"/>
      <c r="RP165" s="1158"/>
      <c r="RQ165" s="1158"/>
      <c r="RR165" s="1158"/>
      <c r="RS165" s="1158"/>
      <c r="RT165" s="1158"/>
      <c r="RU165" s="1158"/>
      <c r="RV165" s="1158"/>
      <c r="RW165" s="1158"/>
      <c r="RX165" s="1158"/>
      <c r="RY165" s="1158"/>
      <c r="RZ165" s="1158"/>
      <c r="SA165" s="1158"/>
      <c r="SB165" s="1158"/>
      <c r="SC165" s="1158"/>
      <c r="SD165" s="1158"/>
      <c r="SE165" s="1158"/>
      <c r="SF165" s="1158"/>
      <c r="SG165" s="1158"/>
      <c r="SH165" s="1158"/>
      <c r="SI165" s="1158"/>
      <c r="SJ165" s="1158"/>
      <c r="SK165" s="1158"/>
      <c r="SL165" s="1158"/>
      <c r="SM165" s="1158"/>
      <c r="SN165" s="1158"/>
      <c r="SO165" s="1158"/>
      <c r="SP165" s="1158"/>
      <c r="SQ165" s="1158"/>
      <c r="SR165" s="1158"/>
      <c r="SS165" s="1158"/>
      <c r="ST165" s="1158"/>
      <c r="SU165" s="1158"/>
      <c r="SV165" s="1158"/>
      <c r="SW165" s="1158"/>
      <c r="SX165" s="1158"/>
      <c r="SY165" s="1158"/>
      <c r="SZ165" s="1158"/>
      <c r="TA165" s="1158"/>
      <c r="TB165" s="1158"/>
      <c r="TC165" s="1158"/>
      <c r="TD165" s="1158"/>
      <c r="TE165" s="1158"/>
      <c r="TF165" s="1158"/>
      <c r="TG165" s="1158"/>
      <c r="TH165" s="1158"/>
      <c r="TI165" s="1158"/>
      <c r="TJ165" s="1158"/>
      <c r="TK165" s="1158"/>
      <c r="TL165" s="1158"/>
      <c r="TM165" s="1158"/>
      <c r="TN165" s="1158"/>
      <c r="TO165" s="1158"/>
      <c r="TP165" s="1158"/>
      <c r="TQ165" s="1158"/>
      <c r="TR165" s="1158"/>
      <c r="TS165" s="1158"/>
      <c r="TT165" s="1158"/>
      <c r="TU165" s="1158"/>
      <c r="TV165" s="1158"/>
      <c r="TW165" s="1158"/>
      <c r="TX165" s="1158"/>
      <c r="TY165" s="1158"/>
      <c r="TZ165" s="1158"/>
      <c r="UA165" s="1158"/>
      <c r="UB165" s="1158"/>
      <c r="UC165" s="1158"/>
      <c r="UD165" s="1158"/>
      <c r="UE165" s="1158"/>
      <c r="UF165" s="1158"/>
      <c r="UG165" s="1158"/>
      <c r="UH165" s="1158"/>
      <c r="UI165" s="1158"/>
      <c r="UJ165" s="1158"/>
      <c r="UK165" s="1158"/>
      <c r="UL165" s="1158"/>
      <c r="UM165" s="1158"/>
      <c r="UN165" s="1158"/>
      <c r="UO165" s="1158"/>
      <c r="UP165" s="1158"/>
      <c r="UQ165" s="1158"/>
      <c r="UR165" s="1158"/>
      <c r="US165" s="1158"/>
      <c r="UT165" s="1158"/>
      <c r="UU165" s="1158"/>
      <c r="UV165" s="1158"/>
      <c r="UW165" s="1158"/>
      <c r="UX165" s="1158"/>
      <c r="UY165" s="1158"/>
      <c r="UZ165" s="1158"/>
      <c r="VA165" s="1158"/>
      <c r="VB165" s="1158"/>
      <c r="VC165" s="1158"/>
      <c r="VD165" s="1158"/>
      <c r="VE165" s="1158"/>
      <c r="VF165" s="1158"/>
      <c r="VG165" s="1158"/>
      <c r="VH165" s="1158"/>
      <c r="VI165" s="1158"/>
      <c r="VJ165" s="1158"/>
      <c r="VK165" s="1158"/>
      <c r="VL165" s="1158"/>
      <c r="VM165" s="1158"/>
      <c r="VN165" s="1158"/>
      <c r="VO165" s="1158"/>
      <c r="VP165" s="1158"/>
      <c r="VQ165" s="1158"/>
      <c r="VR165" s="1158"/>
      <c r="VS165" s="1158"/>
      <c r="VT165" s="1158"/>
      <c r="VU165" s="1158"/>
      <c r="VV165" s="1158"/>
      <c r="VW165" s="1158"/>
      <c r="VX165" s="1158"/>
      <c r="VY165" s="1158"/>
      <c r="VZ165" s="1158"/>
      <c r="WA165" s="1158"/>
      <c r="WB165" s="1158"/>
      <c r="WC165" s="1158"/>
      <c r="WD165" s="1158"/>
      <c r="WE165" s="1158"/>
      <c r="WF165" s="1158"/>
      <c r="WG165" s="1158"/>
      <c r="WH165" s="1158"/>
      <c r="WI165" s="1158"/>
      <c r="WJ165" s="1158"/>
      <c r="WK165" s="1158"/>
      <c r="WL165" s="1158"/>
      <c r="WM165" s="1158"/>
      <c r="WN165" s="1158"/>
      <c r="WO165" s="1158"/>
      <c r="WP165" s="1158"/>
      <c r="WQ165" s="1158"/>
      <c r="WR165" s="1158"/>
      <c r="WS165" s="1158"/>
      <c r="WT165" s="1158"/>
      <c r="WU165" s="1158"/>
      <c r="WV165" s="1158"/>
      <c r="WW165" s="1158"/>
      <c r="WX165" s="1158"/>
      <c r="WY165" s="1158"/>
      <c r="WZ165" s="1158"/>
      <c r="XA165" s="1158"/>
      <c r="XB165" s="1158"/>
      <c r="XC165" s="1158"/>
      <c r="XD165" s="1158"/>
      <c r="XE165" s="1158"/>
      <c r="XF165" s="1158"/>
      <c r="XG165" s="1158"/>
      <c r="XH165" s="1158"/>
      <c r="XI165" s="1158"/>
      <c r="XJ165" s="1158"/>
      <c r="XK165" s="1158"/>
      <c r="XL165" s="1158"/>
      <c r="XM165" s="1158"/>
      <c r="XN165" s="1158"/>
      <c r="XO165" s="1158"/>
      <c r="XP165" s="1158"/>
      <c r="XQ165" s="1158"/>
      <c r="XR165" s="1158"/>
      <c r="XS165" s="1158"/>
      <c r="XT165" s="1158"/>
      <c r="XU165" s="1158"/>
      <c r="XV165" s="1158"/>
      <c r="XW165" s="1158"/>
      <c r="XX165" s="1158"/>
      <c r="XY165" s="1158"/>
      <c r="XZ165" s="1158"/>
      <c r="YA165" s="1158"/>
      <c r="YB165" s="1158"/>
      <c r="YC165" s="1158"/>
      <c r="YD165" s="1158"/>
      <c r="YE165" s="1158"/>
      <c r="YF165" s="1158"/>
      <c r="YG165" s="1158"/>
      <c r="YH165" s="1158"/>
      <c r="YI165" s="1158"/>
      <c r="YJ165" s="1158"/>
      <c r="YK165" s="1158"/>
      <c r="YL165" s="1158"/>
      <c r="YM165" s="1158"/>
      <c r="YN165" s="1158"/>
      <c r="YO165" s="1158"/>
      <c r="YP165" s="1158"/>
      <c r="YQ165" s="1158"/>
      <c r="YR165" s="1158"/>
      <c r="YS165" s="1158"/>
      <c r="YT165" s="1158"/>
      <c r="YU165" s="1158"/>
      <c r="YV165" s="1158"/>
      <c r="YW165" s="1158"/>
      <c r="YX165" s="1158"/>
      <c r="YY165" s="1158"/>
      <c r="YZ165" s="1158"/>
      <c r="ZA165" s="1158"/>
      <c r="ZB165" s="1158"/>
      <c r="ZC165" s="1158"/>
      <c r="ZD165" s="1158"/>
      <c r="ZE165" s="1158"/>
      <c r="ZF165" s="1158"/>
      <c r="ZG165" s="1158"/>
      <c r="ZH165" s="1158"/>
      <c r="ZI165" s="1158"/>
      <c r="ZJ165" s="1158"/>
      <c r="ZK165" s="1158"/>
      <c r="ZL165" s="1158"/>
      <c r="ZM165" s="1158"/>
      <c r="ZN165" s="1158"/>
      <c r="ZO165" s="1158"/>
      <c r="ZP165" s="1158"/>
      <c r="ZQ165" s="1158"/>
      <c r="ZR165" s="1158"/>
      <c r="ZS165" s="1158"/>
      <c r="ZT165" s="1158"/>
      <c r="ZU165" s="1158"/>
      <c r="ZV165" s="1158"/>
      <c r="ZW165" s="1158"/>
      <c r="ZX165" s="1158"/>
      <c r="ZY165" s="1158"/>
      <c r="ZZ165" s="1158"/>
      <c r="AAA165" s="1158"/>
      <c r="AAB165" s="1158"/>
      <c r="AAC165" s="1158"/>
      <c r="AAD165" s="1158"/>
      <c r="AAE165" s="1158"/>
      <c r="AAF165" s="1158"/>
      <c r="AAG165" s="1158"/>
      <c r="AAH165" s="1158"/>
      <c r="AAI165" s="1158"/>
      <c r="AAJ165" s="1158"/>
      <c r="AAK165" s="1158"/>
      <c r="AAL165" s="1158"/>
      <c r="AAM165" s="1158"/>
      <c r="AAN165" s="1158"/>
      <c r="AAO165" s="1158"/>
      <c r="AAP165" s="1158"/>
      <c r="AAQ165" s="1158"/>
      <c r="AAR165" s="1158"/>
      <c r="AAS165" s="1158"/>
      <c r="AAT165" s="1158"/>
      <c r="AAU165" s="1158"/>
      <c r="AAV165" s="1158"/>
      <c r="AAW165" s="1158"/>
      <c r="AAX165" s="1158"/>
      <c r="AAY165" s="1158"/>
      <c r="AAZ165" s="1158"/>
      <c r="ABA165" s="1158"/>
      <c r="ABB165" s="1158"/>
      <c r="ABC165" s="1158"/>
      <c r="ABD165" s="1158"/>
      <c r="ABE165" s="1158"/>
      <c r="ABF165" s="1158"/>
      <c r="ABG165" s="1158"/>
      <c r="ABH165" s="1158"/>
      <c r="ABI165" s="1158"/>
      <c r="ABJ165" s="1158"/>
      <c r="ABK165" s="1158"/>
      <c r="ABL165" s="1158"/>
      <c r="ABM165" s="1158"/>
      <c r="ABN165" s="1158"/>
      <c r="ABO165" s="1158"/>
      <c r="ABP165" s="1158"/>
      <c r="ABQ165" s="1158"/>
      <c r="ABR165" s="1158"/>
      <c r="ABS165" s="1158"/>
      <c r="ABT165" s="1158"/>
      <c r="ABU165" s="1158"/>
      <c r="ABV165" s="1158"/>
      <c r="ABW165" s="1158"/>
      <c r="ABX165" s="1158"/>
      <c r="ABY165" s="1158"/>
      <c r="ABZ165" s="1158"/>
      <c r="ACA165" s="1158"/>
      <c r="ACB165" s="1158"/>
      <c r="ACC165" s="1158"/>
      <c r="ACD165" s="1158"/>
      <c r="ACE165" s="1158"/>
      <c r="ACF165" s="1158"/>
      <c r="ACG165" s="1158"/>
      <c r="ACH165" s="1158"/>
      <c r="ACI165" s="1158"/>
      <c r="ACJ165" s="1158"/>
      <c r="ACK165" s="1158"/>
      <c r="ACL165" s="1158"/>
      <c r="ACM165" s="1158"/>
      <c r="ACN165" s="1158"/>
      <c r="ACO165" s="1158"/>
      <c r="ACP165" s="1158"/>
      <c r="ACQ165" s="1158"/>
      <c r="ACR165" s="1158"/>
      <c r="ACS165" s="1158"/>
      <c r="ACT165" s="1158"/>
      <c r="ACU165" s="1158"/>
      <c r="ACV165" s="1158"/>
      <c r="ACW165" s="1158"/>
      <c r="ACX165" s="1158"/>
      <c r="ACY165" s="1158"/>
      <c r="ACZ165" s="1158"/>
      <c r="ADA165" s="1158"/>
      <c r="ADB165" s="1158"/>
      <c r="ADC165" s="1158"/>
      <c r="ADD165" s="1158"/>
      <c r="ADE165" s="1158"/>
      <c r="ADF165" s="1158"/>
      <c r="ADG165" s="1158"/>
      <c r="ADH165" s="1158"/>
      <c r="ADI165" s="1158"/>
      <c r="ADJ165" s="1158"/>
      <c r="ADK165" s="1158"/>
      <c r="ADL165" s="1158"/>
      <c r="ADM165" s="1158"/>
      <c r="ADN165" s="1158"/>
      <c r="ADO165" s="1158"/>
      <c r="ADP165" s="1158"/>
      <c r="ADQ165" s="1158"/>
      <c r="ADR165" s="1158"/>
      <c r="ADS165" s="1158"/>
      <c r="ADT165" s="1158"/>
      <c r="ADU165" s="1158"/>
      <c r="ADV165" s="1158"/>
      <c r="ADW165" s="1158"/>
      <c r="ADX165" s="1158"/>
      <c r="ADY165" s="1158"/>
      <c r="ADZ165" s="1158"/>
      <c r="AEA165" s="1158"/>
      <c r="AEB165" s="1158"/>
      <c r="AEC165" s="1158"/>
      <c r="AED165" s="1158"/>
      <c r="AEE165" s="1158"/>
      <c r="AEF165" s="1158"/>
      <c r="AEG165" s="1158"/>
      <c r="AEH165" s="1158"/>
      <c r="AEI165" s="1158"/>
      <c r="AEJ165" s="1158"/>
      <c r="AEK165" s="1158"/>
      <c r="AEL165" s="1158"/>
      <c r="AEM165" s="1158"/>
      <c r="AEN165" s="1158"/>
      <c r="AEO165" s="1158"/>
      <c r="AEP165" s="1158"/>
      <c r="AEQ165" s="1158"/>
      <c r="AER165" s="1158"/>
      <c r="AES165" s="1158"/>
      <c r="AET165" s="1158"/>
      <c r="AEU165" s="1158"/>
      <c r="AEV165" s="1158"/>
      <c r="AEW165" s="1158"/>
      <c r="AEX165" s="1158"/>
      <c r="AEY165" s="1158"/>
      <c r="AEZ165" s="1158"/>
      <c r="AFA165" s="1158"/>
      <c r="AFB165" s="1158"/>
      <c r="AFC165" s="1158"/>
      <c r="AFD165" s="1158"/>
      <c r="AFE165" s="1158"/>
      <c r="AFF165" s="1158"/>
      <c r="AFG165" s="1158"/>
      <c r="AFH165" s="1158"/>
      <c r="AFI165" s="1158"/>
      <c r="AFJ165" s="1158"/>
      <c r="AFK165" s="1158"/>
      <c r="AFL165" s="1158"/>
      <c r="AFM165" s="1158"/>
      <c r="AFN165" s="1158"/>
      <c r="AFO165" s="1158"/>
      <c r="AFP165" s="1158"/>
      <c r="AFQ165" s="1158"/>
      <c r="AFR165" s="1158"/>
      <c r="AFS165" s="1158"/>
      <c r="AFT165" s="1158"/>
      <c r="AFU165" s="1158"/>
      <c r="AFV165" s="1158"/>
      <c r="AFW165" s="1158"/>
      <c r="AFX165" s="1158"/>
      <c r="AFY165" s="1158"/>
      <c r="AFZ165" s="1158"/>
      <c r="AGA165" s="1158"/>
      <c r="AGB165" s="1158"/>
      <c r="AGC165" s="1158"/>
      <c r="AGD165" s="1158"/>
      <c r="AGE165" s="1158"/>
      <c r="AGF165" s="1158"/>
      <c r="AGG165" s="1158"/>
      <c r="AGH165" s="1158"/>
      <c r="AGI165" s="1158"/>
      <c r="AGJ165" s="1158"/>
      <c r="AGK165" s="1158"/>
      <c r="AGL165" s="1158"/>
      <c r="AGM165" s="1158"/>
      <c r="AGN165" s="1158"/>
      <c r="AGO165" s="1158"/>
      <c r="AGP165" s="1158"/>
      <c r="AGQ165" s="1158"/>
      <c r="AGR165" s="1158"/>
      <c r="AGS165" s="1158"/>
      <c r="AGT165" s="1158"/>
      <c r="AGU165" s="1158"/>
      <c r="AGV165" s="1158"/>
      <c r="AGW165" s="1158"/>
      <c r="AGX165" s="1158"/>
      <c r="AGY165" s="1158"/>
      <c r="AGZ165" s="1158"/>
      <c r="AHA165" s="1158"/>
      <c r="AHB165" s="1158"/>
      <c r="AHC165" s="1158"/>
      <c r="AHD165" s="1158"/>
      <c r="AHE165" s="1158"/>
      <c r="AHF165" s="1158"/>
      <c r="AHG165" s="1158"/>
      <c r="AHH165" s="1158"/>
      <c r="AHI165" s="1158"/>
      <c r="AHJ165" s="1158"/>
      <c r="AHK165" s="1158"/>
      <c r="AHL165" s="1158"/>
      <c r="AHM165" s="1158"/>
      <c r="AHN165" s="1158"/>
      <c r="AHO165" s="1158"/>
      <c r="AHP165" s="1158"/>
      <c r="AHQ165" s="1158"/>
      <c r="AHR165" s="1158"/>
      <c r="AHS165" s="1158"/>
      <c r="AHT165" s="1158"/>
      <c r="AHU165" s="1158"/>
      <c r="AHV165" s="1158"/>
      <c r="AHW165" s="1158"/>
      <c r="AHX165" s="1158"/>
      <c r="AHY165" s="1158"/>
      <c r="AHZ165" s="1158"/>
      <c r="AIA165" s="1158"/>
      <c r="AIB165" s="1158"/>
      <c r="AIC165" s="1158"/>
      <c r="AID165" s="1158"/>
      <c r="AIE165" s="1158"/>
      <c r="AIF165" s="1158"/>
      <c r="AIG165" s="1158"/>
      <c r="AIH165" s="1158"/>
      <c r="AII165" s="1158"/>
      <c r="AIJ165" s="1158"/>
      <c r="AIK165" s="1158"/>
      <c r="AIL165" s="1158"/>
      <c r="AIM165" s="1158"/>
      <c r="AIN165" s="1158"/>
      <c r="AIO165" s="1158"/>
      <c r="AIP165" s="1158"/>
      <c r="AIQ165" s="1158"/>
      <c r="AIR165" s="1158"/>
      <c r="AIS165" s="1158"/>
      <c r="AIT165" s="1158"/>
      <c r="AIU165" s="1158"/>
      <c r="AIV165" s="1158"/>
      <c r="AIW165" s="1158"/>
      <c r="AIX165" s="1158"/>
      <c r="AIY165" s="1158"/>
      <c r="AIZ165" s="1158"/>
      <c r="AJA165" s="1158"/>
      <c r="AJB165" s="1158"/>
      <c r="AJC165" s="1158"/>
      <c r="AJD165" s="1158"/>
      <c r="AJE165" s="1158"/>
      <c r="AJF165" s="1158"/>
      <c r="AJG165" s="1158"/>
      <c r="AJH165" s="1158"/>
      <c r="AJI165" s="1158"/>
      <c r="AJJ165" s="1158"/>
      <c r="AJK165" s="1158"/>
      <c r="AJL165" s="1158"/>
      <c r="AJM165" s="1158"/>
      <c r="AJN165" s="1158"/>
      <c r="AJO165" s="1158"/>
      <c r="AJP165" s="1158"/>
      <c r="AJQ165" s="1158"/>
      <c r="AJR165" s="1158"/>
      <c r="AJS165" s="1158"/>
      <c r="AJT165" s="1158"/>
      <c r="AJU165" s="1158"/>
      <c r="AJV165" s="1158"/>
      <c r="AJW165" s="1158"/>
      <c r="AJX165" s="1158"/>
      <c r="AJY165" s="1158"/>
      <c r="AJZ165" s="1158"/>
      <c r="AKA165" s="1158"/>
      <c r="AKB165" s="1158"/>
      <c r="AKC165" s="1158"/>
      <c r="AKD165" s="1158"/>
      <c r="AKE165" s="1158"/>
      <c r="AKF165" s="1158"/>
      <c r="AKG165" s="1158"/>
      <c r="AKH165" s="1158"/>
      <c r="AKI165" s="1158"/>
      <c r="AKJ165" s="1158"/>
      <c r="AKK165" s="1158"/>
      <c r="AKL165" s="1158"/>
      <c r="AKM165" s="1158"/>
      <c r="AKN165" s="1158"/>
      <c r="AKO165" s="1158"/>
      <c r="AKP165" s="1158"/>
      <c r="AKQ165" s="1158"/>
      <c r="AKR165" s="1158"/>
      <c r="AKS165" s="1158"/>
      <c r="AKT165" s="1158"/>
      <c r="AKU165" s="1158"/>
      <c r="AKV165" s="1158"/>
      <c r="AKW165" s="1158"/>
      <c r="AKX165" s="1158"/>
      <c r="AKY165" s="1158"/>
      <c r="AKZ165" s="1158"/>
      <c r="ALA165" s="1158"/>
      <c r="ALB165" s="1158"/>
      <c r="ALC165" s="1158"/>
      <c r="ALD165" s="1158"/>
      <c r="ALE165" s="1158"/>
      <c r="ALF165" s="1158"/>
      <c r="ALG165" s="1158"/>
      <c r="ALH165" s="1158"/>
      <c r="ALI165" s="1158"/>
      <c r="ALJ165" s="1158"/>
      <c r="ALK165" s="1158"/>
      <c r="ALL165" s="1158"/>
      <c r="ALM165" s="1158"/>
      <c r="ALN165" s="1158"/>
      <c r="ALO165" s="1158"/>
      <c r="ALP165" s="1158"/>
      <c r="ALQ165" s="1158"/>
      <c r="ALR165" s="1158"/>
      <c r="ALS165" s="1158"/>
      <c r="ALT165" s="1158"/>
      <c r="ALU165" s="1158"/>
      <c r="ALV165" s="1158"/>
      <c r="ALW165" s="1158"/>
      <c r="ALX165" s="1158"/>
      <c r="ALY165" s="1158"/>
      <c r="ALZ165" s="1158"/>
      <c r="AMA165" s="1158"/>
      <c r="AMB165" s="1158"/>
      <c r="AMC165" s="1158"/>
      <c r="AMD165" s="1158"/>
      <c r="AME165" s="1158"/>
      <c r="AMF165" s="1158"/>
      <c r="AMG165" s="1158"/>
      <c r="AMH165" s="1158"/>
      <c r="AMI165" s="1158"/>
      <c r="AMJ165" s="1158"/>
      <c r="AMK165" s="1158"/>
      <c r="AML165" s="1158"/>
      <c r="AMM165" s="1158"/>
      <c r="AMN165" s="1158"/>
      <c r="AMO165" s="1158"/>
      <c r="AMP165" s="1158"/>
      <c r="AMQ165" s="1158"/>
      <c r="AMR165" s="1158"/>
      <c r="AMS165" s="1158"/>
      <c r="AMT165" s="1158"/>
      <c r="AMU165" s="1158"/>
      <c r="AMV165" s="1158"/>
      <c r="AMW165" s="1158"/>
      <c r="AMX165" s="1158"/>
      <c r="AMY165" s="1158"/>
      <c r="AMZ165" s="1158"/>
      <c r="ANA165" s="1158"/>
      <c r="ANB165" s="1158"/>
      <c r="ANC165" s="1158"/>
      <c r="AND165" s="1158"/>
      <c r="ANE165" s="1158"/>
      <c r="ANF165" s="1158"/>
      <c r="ANG165" s="1158"/>
      <c r="ANH165" s="1158"/>
      <c r="ANI165" s="1158"/>
      <c r="ANJ165" s="1158"/>
      <c r="ANK165" s="1158"/>
      <c r="ANL165" s="1158"/>
      <c r="ANM165" s="1158"/>
      <c r="ANN165" s="1158"/>
      <c r="ANO165" s="1158"/>
      <c r="ANP165" s="1158"/>
      <c r="ANQ165" s="1158"/>
      <c r="ANR165" s="1158"/>
      <c r="ANS165" s="1158"/>
      <c r="ANT165" s="1158"/>
      <c r="ANU165" s="1158"/>
      <c r="ANV165" s="1158"/>
      <c r="ANW165" s="1158"/>
      <c r="ANX165" s="1158"/>
      <c r="ANY165" s="1158"/>
      <c r="ANZ165" s="1158"/>
      <c r="AOA165" s="1158"/>
      <c r="AOB165" s="1158"/>
      <c r="AOC165" s="1158"/>
      <c r="AOD165" s="1158"/>
      <c r="AOE165" s="1158"/>
      <c r="AOF165" s="1158"/>
      <c r="AOG165" s="1158"/>
      <c r="AOH165" s="1158"/>
      <c r="AOI165" s="1158"/>
      <c r="AOJ165" s="1158"/>
      <c r="AOK165" s="1158"/>
      <c r="AOL165" s="1158"/>
      <c r="AOM165" s="1158"/>
      <c r="AON165" s="1158"/>
      <c r="AOO165" s="1158"/>
      <c r="AOP165" s="1158"/>
      <c r="AOQ165" s="1158"/>
      <c r="AOR165" s="1158"/>
      <c r="AOS165" s="1158"/>
      <c r="AOT165" s="1158"/>
      <c r="AOU165" s="1158"/>
      <c r="AOV165" s="1158"/>
      <c r="AOW165" s="1158"/>
      <c r="AOX165" s="1158"/>
      <c r="AOY165" s="1158"/>
      <c r="AOZ165" s="1158"/>
      <c r="APA165" s="1158"/>
      <c r="APB165" s="1158"/>
      <c r="APC165" s="1158"/>
      <c r="APD165" s="1158"/>
      <c r="APE165" s="1158"/>
      <c r="APF165" s="1158"/>
      <c r="APG165" s="1158"/>
      <c r="APH165" s="1158"/>
      <c r="API165" s="1158"/>
      <c r="APJ165" s="1158"/>
      <c r="APK165" s="1158"/>
      <c r="APL165" s="1158"/>
      <c r="APM165" s="1158"/>
      <c r="APN165" s="1158"/>
      <c r="APO165" s="1158"/>
      <c r="APP165" s="1158"/>
      <c r="APQ165" s="1158"/>
      <c r="APR165" s="1158"/>
      <c r="APS165" s="1158"/>
      <c r="APT165" s="1158"/>
      <c r="APU165" s="1158"/>
      <c r="APV165" s="1158"/>
      <c r="APW165" s="1158"/>
      <c r="APX165" s="1158"/>
      <c r="APY165" s="1158"/>
      <c r="APZ165" s="1158"/>
      <c r="AQA165" s="1158"/>
      <c r="AQB165" s="1158"/>
      <c r="AQC165" s="1158"/>
      <c r="AQD165" s="1158"/>
      <c r="AQE165" s="1158"/>
      <c r="AQF165" s="1158"/>
      <c r="AQG165" s="1158"/>
      <c r="AQH165" s="1158"/>
      <c r="AQI165" s="1158"/>
      <c r="AQJ165" s="1158"/>
      <c r="AQK165" s="1158"/>
      <c r="AQL165" s="1158"/>
      <c r="AQM165" s="1158"/>
      <c r="AQN165" s="1158"/>
      <c r="AQO165" s="1158"/>
      <c r="AQP165" s="1158"/>
      <c r="AQQ165" s="1158"/>
      <c r="AQR165" s="1158"/>
      <c r="AQS165" s="1158"/>
      <c r="AQT165" s="1158"/>
      <c r="AQU165" s="1158"/>
      <c r="AQV165" s="1158"/>
      <c r="AQW165" s="1158"/>
      <c r="AQX165" s="1158"/>
      <c r="AQY165" s="1158"/>
      <c r="AQZ165" s="1158"/>
      <c r="ARA165" s="1158"/>
      <c r="ARB165" s="1158"/>
      <c r="ARC165" s="1158"/>
      <c r="ARD165" s="1158"/>
      <c r="ARE165" s="1158"/>
      <c r="ARF165" s="1158"/>
      <c r="ARG165" s="1158"/>
      <c r="ARH165" s="1158"/>
      <c r="ARI165" s="1158"/>
      <c r="ARJ165" s="1158"/>
      <c r="ARK165" s="1158"/>
      <c r="ARL165" s="1158"/>
      <c r="ARM165" s="1158"/>
      <c r="ARN165" s="1158"/>
      <c r="ARO165" s="1158"/>
      <c r="ARP165" s="1158"/>
      <c r="ARQ165" s="1158"/>
      <c r="ARR165" s="1158"/>
      <c r="ARS165" s="1158"/>
      <c r="ART165" s="1158"/>
      <c r="ARU165" s="1158"/>
      <c r="ARV165" s="1158"/>
      <c r="ARW165" s="1158"/>
      <c r="ARX165" s="1158"/>
      <c r="ARY165" s="1158"/>
      <c r="ARZ165" s="1158"/>
      <c r="ASA165" s="1158"/>
      <c r="ASB165" s="1158"/>
      <c r="ASC165" s="1158"/>
      <c r="ASD165" s="1158"/>
      <c r="ASE165" s="1158"/>
      <c r="ASF165" s="1158"/>
      <c r="ASG165" s="1158"/>
      <c r="ASH165" s="1158"/>
      <c r="ASI165" s="1158"/>
      <c r="ASJ165" s="1158"/>
      <c r="ASK165" s="1158"/>
      <c r="ASL165" s="1158"/>
      <c r="ASM165" s="1158"/>
      <c r="ASN165" s="1158"/>
      <c r="ASO165" s="1158"/>
      <c r="ASP165" s="1158"/>
      <c r="ASQ165" s="1158"/>
      <c r="ASR165" s="1158"/>
      <c r="ASS165" s="1158"/>
      <c r="AST165" s="1158"/>
      <c r="ASU165" s="1158"/>
      <c r="ASV165" s="1158"/>
      <c r="ASW165" s="1158"/>
      <c r="ASX165" s="1158"/>
      <c r="ASY165" s="1158"/>
      <c r="ASZ165" s="1158"/>
      <c r="ATA165" s="1158"/>
      <c r="ATB165" s="1158"/>
      <c r="ATC165" s="1158"/>
      <c r="ATD165" s="1158"/>
      <c r="ATE165" s="1158"/>
      <c r="ATF165" s="1158"/>
      <c r="ATG165" s="1158"/>
      <c r="ATH165" s="1158"/>
      <c r="ATI165" s="1158"/>
      <c r="ATJ165" s="1158"/>
      <c r="ATK165" s="1158"/>
      <c r="ATL165" s="1158"/>
      <c r="ATM165" s="1158"/>
      <c r="ATN165" s="1158"/>
      <c r="ATO165" s="1158"/>
      <c r="ATP165" s="1158"/>
      <c r="ATQ165" s="1158"/>
      <c r="ATR165" s="1158"/>
      <c r="ATS165" s="1158"/>
      <c r="ATT165" s="1158"/>
      <c r="ATU165" s="1158"/>
      <c r="ATV165" s="1158"/>
      <c r="ATW165" s="1158"/>
      <c r="ATX165" s="1158"/>
      <c r="ATY165" s="1158"/>
      <c r="ATZ165" s="1158"/>
      <c r="AUA165" s="1158"/>
      <c r="AUB165" s="1158"/>
      <c r="AUC165" s="1158"/>
      <c r="AUD165" s="1158"/>
      <c r="AUE165" s="1158"/>
      <c r="AUF165" s="1158"/>
      <c r="AUG165" s="1158"/>
      <c r="AUH165" s="1158"/>
      <c r="AUI165" s="1158"/>
      <c r="AUJ165" s="1158"/>
      <c r="AUK165" s="1158"/>
      <c r="AUL165" s="1158"/>
      <c r="AUM165" s="1158"/>
      <c r="AUN165" s="1158"/>
      <c r="AUO165" s="1158"/>
      <c r="AUP165" s="1158"/>
      <c r="AUQ165" s="1158"/>
      <c r="AUR165" s="1158"/>
      <c r="AUS165" s="1158"/>
      <c r="AUT165" s="1158"/>
      <c r="AUU165" s="1158"/>
      <c r="AUV165" s="1158"/>
      <c r="AUW165" s="1158"/>
      <c r="AUX165" s="1158"/>
      <c r="AUY165" s="1158"/>
      <c r="AUZ165" s="1158"/>
      <c r="AVA165" s="1158"/>
      <c r="AVB165" s="1158"/>
      <c r="AVC165" s="1158"/>
      <c r="AVD165" s="1158"/>
      <c r="AVE165" s="1158"/>
      <c r="AVF165" s="1158"/>
      <c r="AVG165" s="1158"/>
      <c r="AVH165" s="1158"/>
      <c r="AVI165" s="1158"/>
      <c r="AVJ165" s="1158"/>
      <c r="AVK165" s="1158"/>
      <c r="AVL165" s="1158"/>
      <c r="AVM165" s="1158"/>
      <c r="AVN165" s="1158"/>
      <c r="AVO165" s="1158"/>
      <c r="AVP165" s="1158"/>
      <c r="AVQ165" s="1158"/>
      <c r="AVR165" s="1158"/>
      <c r="AVS165" s="1158"/>
      <c r="AVT165" s="1158"/>
      <c r="AVU165" s="1158"/>
      <c r="AVV165" s="1158"/>
      <c r="AVW165" s="1158"/>
      <c r="AVX165" s="1158"/>
      <c r="AVY165" s="1158"/>
      <c r="AVZ165" s="1158"/>
      <c r="AWA165" s="1158"/>
      <c r="AWB165" s="1158"/>
      <c r="AWC165" s="1158"/>
      <c r="AWD165" s="1158"/>
      <c r="AWE165" s="1158"/>
      <c r="AWF165" s="1158"/>
      <c r="AWG165" s="1158"/>
      <c r="AWH165" s="1158"/>
      <c r="AWI165" s="1158"/>
      <c r="AWJ165" s="1158"/>
      <c r="AWK165" s="1158"/>
      <c r="AWL165" s="1158"/>
      <c r="AWM165" s="1158"/>
      <c r="AWN165" s="1158"/>
      <c r="AWO165" s="1158"/>
      <c r="AWP165" s="1158"/>
      <c r="AWQ165" s="1158"/>
      <c r="AWR165" s="1158"/>
      <c r="AWS165" s="1158"/>
      <c r="AWT165" s="1158"/>
      <c r="AWU165" s="1158"/>
      <c r="AWV165" s="1158"/>
      <c r="AWW165" s="1158"/>
      <c r="AWX165" s="1158"/>
      <c r="AWY165" s="1158"/>
      <c r="AWZ165" s="1158"/>
      <c r="AXA165" s="1158"/>
      <c r="AXB165" s="1158"/>
      <c r="AXC165" s="1158"/>
      <c r="AXD165" s="1158"/>
      <c r="AXE165" s="1158"/>
      <c r="AXF165" s="1158"/>
      <c r="AXG165" s="1158"/>
      <c r="AXH165" s="1158"/>
      <c r="AXI165" s="1158"/>
      <c r="AXJ165" s="1158"/>
      <c r="AXK165" s="1158"/>
      <c r="AXL165" s="1158"/>
      <c r="AXM165" s="1158"/>
      <c r="AXN165" s="1158"/>
      <c r="AXO165" s="1158"/>
      <c r="AXP165" s="1158"/>
      <c r="AXQ165" s="1158"/>
      <c r="AXR165" s="1158"/>
      <c r="AXS165" s="1158"/>
      <c r="AXT165" s="1158"/>
      <c r="AXU165" s="1158"/>
      <c r="AXV165" s="1158"/>
      <c r="AXW165" s="1158"/>
      <c r="AXX165" s="1158"/>
      <c r="AXY165" s="1158"/>
      <c r="AXZ165" s="1158"/>
      <c r="AYA165" s="1158"/>
      <c r="AYB165" s="1158"/>
      <c r="AYC165" s="1158"/>
      <c r="AYD165" s="1158"/>
      <c r="AYE165" s="1158"/>
      <c r="AYF165" s="1158"/>
      <c r="AYG165" s="1158"/>
      <c r="AYH165" s="1158"/>
      <c r="AYI165" s="1158"/>
      <c r="AYJ165" s="1158"/>
      <c r="AYK165" s="1158"/>
      <c r="AYL165" s="1158"/>
      <c r="AYM165" s="1158"/>
      <c r="AYN165" s="1158"/>
      <c r="AYO165" s="1158"/>
      <c r="AYP165" s="1158"/>
      <c r="AYQ165" s="1158"/>
      <c r="AYR165" s="1158"/>
      <c r="AYS165" s="1158"/>
      <c r="AYT165" s="1158"/>
      <c r="AYU165" s="1158"/>
      <c r="AYV165" s="1158"/>
      <c r="AYW165" s="1158"/>
      <c r="AYX165" s="1158"/>
      <c r="AYY165" s="1158"/>
      <c r="AYZ165" s="1158"/>
      <c r="AZA165" s="1158"/>
      <c r="AZB165" s="1158"/>
      <c r="AZC165" s="1158"/>
      <c r="AZD165" s="1158"/>
      <c r="AZE165" s="1158"/>
      <c r="AZF165" s="1158"/>
      <c r="AZG165" s="1158"/>
      <c r="AZH165" s="1158"/>
      <c r="AZI165" s="1158"/>
      <c r="AZJ165" s="1158"/>
      <c r="AZK165" s="1158"/>
      <c r="AZL165" s="1158"/>
      <c r="AZM165" s="1158"/>
      <c r="AZN165" s="1158"/>
      <c r="AZO165" s="1158"/>
      <c r="AZP165" s="1158"/>
      <c r="AZQ165" s="1158"/>
      <c r="AZR165" s="1158"/>
      <c r="AZS165" s="1158"/>
      <c r="AZT165" s="1158"/>
      <c r="AZU165" s="1158"/>
      <c r="AZV165" s="1158"/>
      <c r="AZW165" s="1158"/>
      <c r="AZX165" s="1158"/>
      <c r="AZY165" s="1158"/>
      <c r="AZZ165" s="1158"/>
      <c r="BAA165" s="1158"/>
      <c r="BAB165" s="1158"/>
      <c r="BAC165" s="1158"/>
      <c r="BAD165" s="1158"/>
      <c r="BAE165" s="1158"/>
      <c r="BAF165" s="1158"/>
      <c r="BAG165" s="1158"/>
      <c r="BAH165" s="1158"/>
      <c r="BAI165" s="1158"/>
      <c r="BAJ165" s="1158"/>
      <c r="BAK165" s="1158"/>
      <c r="BAL165" s="1158"/>
      <c r="BAM165" s="1158"/>
      <c r="BAN165" s="1158"/>
      <c r="BAO165" s="1158"/>
      <c r="BAP165" s="1158"/>
      <c r="BAQ165" s="1158"/>
      <c r="BAR165" s="1158"/>
      <c r="BAS165" s="1158"/>
      <c r="BAT165" s="1158"/>
      <c r="BAU165" s="1158"/>
      <c r="BAV165" s="1158"/>
      <c r="BAW165" s="1158"/>
      <c r="BAX165" s="1158"/>
      <c r="BAY165" s="1158"/>
      <c r="BAZ165" s="1158"/>
      <c r="BBA165" s="1158"/>
      <c r="BBB165" s="1158"/>
      <c r="BBC165" s="1158"/>
      <c r="BBD165" s="1158"/>
      <c r="BBE165" s="1158"/>
      <c r="BBF165" s="1158"/>
      <c r="BBG165" s="1158"/>
      <c r="BBH165" s="1158"/>
      <c r="BBI165" s="1158"/>
      <c r="BBJ165" s="1158"/>
      <c r="BBK165" s="1158"/>
      <c r="BBL165" s="1158"/>
      <c r="BBM165" s="1158"/>
      <c r="BBN165" s="1158"/>
      <c r="BBO165" s="1158"/>
      <c r="BBP165" s="1158"/>
      <c r="BBQ165" s="1158"/>
      <c r="BBR165" s="1158"/>
      <c r="BBS165" s="1158"/>
      <c r="BBT165" s="1158"/>
      <c r="BBU165" s="1158"/>
      <c r="BBV165" s="1158"/>
      <c r="BBW165" s="1158"/>
      <c r="BBX165" s="1158"/>
      <c r="BBY165" s="1158"/>
      <c r="BBZ165" s="1158"/>
      <c r="BCA165" s="1158"/>
      <c r="BCB165" s="1158"/>
      <c r="BCC165" s="1158"/>
      <c r="BCD165" s="1158"/>
      <c r="BCE165" s="1158"/>
      <c r="BCF165" s="1158"/>
      <c r="BCG165" s="1158"/>
      <c r="BCH165" s="1158"/>
      <c r="BCI165" s="1158"/>
      <c r="BCJ165" s="1158"/>
      <c r="BCK165" s="1158"/>
      <c r="BCL165" s="1158"/>
      <c r="BCM165" s="1158"/>
      <c r="BCN165" s="1158"/>
      <c r="BCO165" s="1158"/>
      <c r="BCP165" s="1158"/>
      <c r="BCQ165" s="1158"/>
      <c r="BCR165" s="1158"/>
      <c r="BCS165" s="1158"/>
      <c r="BCT165" s="1158"/>
      <c r="BCU165" s="1158"/>
      <c r="BCV165" s="1158"/>
      <c r="BCW165" s="1158"/>
      <c r="BCX165" s="1158"/>
      <c r="BCY165" s="1158"/>
      <c r="BCZ165" s="1158"/>
      <c r="BDA165" s="1158"/>
      <c r="BDB165" s="1158"/>
      <c r="BDC165" s="1158"/>
      <c r="BDD165" s="1158"/>
      <c r="BDE165" s="1158"/>
      <c r="BDF165" s="1158"/>
      <c r="BDG165" s="1158"/>
      <c r="BDH165" s="1158"/>
      <c r="BDI165" s="1158"/>
      <c r="BDJ165" s="1158"/>
      <c r="BDK165" s="1158"/>
      <c r="BDL165" s="1158"/>
      <c r="BDM165" s="1158"/>
      <c r="BDN165" s="1158"/>
      <c r="BDO165" s="1158"/>
      <c r="BDP165" s="1158"/>
      <c r="BDQ165" s="1158"/>
      <c r="BDR165" s="1158"/>
      <c r="BDS165" s="1158"/>
      <c r="BDT165" s="1158"/>
      <c r="BDU165" s="1158"/>
      <c r="BDV165" s="1158"/>
      <c r="BDW165" s="1158"/>
      <c r="BDX165" s="1158"/>
      <c r="BDY165" s="1158"/>
      <c r="BDZ165" s="1158"/>
      <c r="BEA165" s="1158"/>
      <c r="BEB165" s="1158"/>
      <c r="BEC165" s="1158"/>
      <c r="BED165" s="1158"/>
      <c r="BEE165" s="1158"/>
      <c r="BEF165" s="1158"/>
      <c r="BEG165" s="1158"/>
      <c r="BEH165" s="1158"/>
      <c r="BEI165" s="1158"/>
      <c r="BEJ165" s="1158"/>
      <c r="BEK165" s="1158"/>
      <c r="BEL165" s="1158"/>
      <c r="BEM165" s="1158"/>
      <c r="BEN165" s="1158"/>
      <c r="BEO165" s="1158"/>
      <c r="BEP165" s="1158"/>
      <c r="BEQ165" s="1158"/>
      <c r="BER165" s="1158"/>
      <c r="BES165" s="1158"/>
      <c r="BET165" s="1158"/>
      <c r="BEU165" s="1158"/>
      <c r="BEV165" s="1158"/>
      <c r="BEW165" s="1158"/>
      <c r="BEX165" s="1158"/>
      <c r="BEY165" s="1158"/>
      <c r="BEZ165" s="1158"/>
      <c r="BFA165" s="1158"/>
      <c r="BFB165" s="1158"/>
      <c r="BFC165" s="1158"/>
      <c r="BFD165" s="1158"/>
      <c r="BFE165" s="1158"/>
      <c r="BFF165" s="1158"/>
      <c r="BFG165" s="1158"/>
      <c r="BFH165" s="1158"/>
      <c r="BFI165" s="1158"/>
      <c r="BFJ165" s="1158"/>
      <c r="BFK165" s="1158"/>
      <c r="BFL165" s="1158"/>
      <c r="BFM165" s="1158"/>
      <c r="BFN165" s="1158"/>
      <c r="BFO165" s="1158"/>
      <c r="BFP165" s="1158"/>
      <c r="BFQ165" s="1158"/>
      <c r="BFR165" s="1158"/>
      <c r="BFS165" s="1158"/>
      <c r="BFT165" s="1158"/>
      <c r="BFU165" s="1158"/>
      <c r="BFV165" s="1158"/>
      <c r="BFW165" s="1158"/>
      <c r="BFX165" s="1158"/>
      <c r="BFY165" s="1158"/>
      <c r="BFZ165" s="1158"/>
      <c r="BGA165" s="1158"/>
      <c r="BGB165" s="1158"/>
      <c r="BGC165" s="1158"/>
      <c r="BGD165" s="1158"/>
      <c r="BGE165" s="1158"/>
      <c r="BGF165" s="1158"/>
      <c r="BGG165" s="1158"/>
      <c r="BGH165" s="1158"/>
      <c r="BGI165" s="1158"/>
      <c r="BGJ165" s="1158"/>
      <c r="BGK165" s="1158"/>
      <c r="BGL165" s="1158"/>
      <c r="BGM165" s="1158"/>
      <c r="BGN165" s="1158"/>
      <c r="BGO165" s="1158"/>
      <c r="BGP165" s="1158"/>
      <c r="BGQ165" s="1158"/>
      <c r="BGR165" s="1158"/>
      <c r="BGS165" s="1158"/>
      <c r="BGT165" s="1158"/>
      <c r="BGU165" s="1158"/>
      <c r="BGV165" s="1158"/>
      <c r="BGW165" s="1158"/>
      <c r="BGX165" s="1158"/>
      <c r="BGY165" s="1158"/>
      <c r="BGZ165" s="1158"/>
      <c r="BHA165" s="1158"/>
      <c r="BHB165" s="1158"/>
      <c r="BHC165" s="1158"/>
      <c r="BHD165" s="1158"/>
      <c r="BHE165" s="1158"/>
      <c r="BHF165" s="1158"/>
      <c r="BHG165" s="1158"/>
      <c r="BHH165" s="1158"/>
      <c r="BHI165" s="1158"/>
      <c r="BHJ165" s="1158"/>
      <c r="BHK165" s="1158"/>
      <c r="BHL165" s="1158"/>
      <c r="BHM165" s="1158"/>
      <c r="BHN165" s="1158"/>
      <c r="BHO165" s="1158"/>
      <c r="BHP165" s="1158"/>
      <c r="BHQ165" s="1158"/>
      <c r="BHR165" s="1158"/>
      <c r="BHS165" s="1158"/>
      <c r="BHT165" s="1158"/>
      <c r="BHU165" s="1158"/>
      <c r="BHV165" s="1158"/>
      <c r="BHW165" s="1158"/>
      <c r="BHX165" s="1158"/>
      <c r="BHY165" s="1158"/>
      <c r="BHZ165" s="1158"/>
      <c r="BIA165" s="1158"/>
      <c r="BIB165" s="1158"/>
      <c r="BIC165" s="1158"/>
      <c r="BID165" s="1158"/>
      <c r="BIE165" s="1158"/>
      <c r="BIF165" s="1158"/>
      <c r="BIG165" s="1158"/>
      <c r="BIH165" s="1158"/>
      <c r="BII165" s="1158"/>
      <c r="BIJ165" s="1158"/>
      <c r="BIK165" s="1158"/>
      <c r="BIL165" s="1158"/>
      <c r="BIM165" s="1158"/>
      <c r="BIN165" s="1158"/>
      <c r="BIO165" s="1158"/>
      <c r="BIP165" s="1158"/>
      <c r="BIQ165" s="1158"/>
      <c r="BIR165" s="1158"/>
      <c r="BIS165" s="1158"/>
      <c r="BIT165" s="1158"/>
      <c r="BIU165" s="1158"/>
      <c r="BIV165" s="1158"/>
      <c r="BIW165" s="1158"/>
      <c r="BIX165" s="1158"/>
      <c r="BIY165" s="1158"/>
      <c r="BIZ165" s="1158"/>
      <c r="BJA165" s="1158"/>
      <c r="BJB165" s="1158"/>
      <c r="BJC165" s="1158"/>
      <c r="BJD165" s="1158"/>
      <c r="BJE165" s="1158"/>
      <c r="BJF165" s="1158"/>
      <c r="BJG165" s="1158"/>
      <c r="BJH165" s="1158"/>
      <c r="BJI165" s="1158"/>
      <c r="BJJ165" s="1158"/>
      <c r="BJK165" s="1158"/>
      <c r="BJL165" s="1158"/>
      <c r="BJM165" s="1158"/>
      <c r="BJN165" s="1158"/>
      <c r="BJO165" s="1158"/>
      <c r="BJP165" s="1158"/>
      <c r="BJQ165" s="1158"/>
      <c r="BJR165" s="1158"/>
      <c r="BJS165" s="1158"/>
      <c r="BJT165" s="1158"/>
      <c r="BJU165" s="1158"/>
      <c r="BJV165" s="1158"/>
      <c r="BJW165" s="1158"/>
      <c r="BJX165" s="1158"/>
      <c r="BJY165" s="1158"/>
      <c r="BJZ165" s="1158"/>
      <c r="BKA165" s="1158"/>
      <c r="BKB165" s="1158"/>
      <c r="BKC165" s="1158"/>
      <c r="BKD165" s="1158"/>
      <c r="BKE165" s="1158"/>
      <c r="BKF165" s="1158"/>
      <c r="BKG165" s="1158"/>
      <c r="BKH165" s="1158"/>
      <c r="BKI165" s="1158"/>
      <c r="BKJ165" s="1158"/>
      <c r="BKK165" s="1158"/>
      <c r="BKL165" s="1158"/>
      <c r="BKM165" s="1158"/>
      <c r="BKN165" s="1158"/>
      <c r="BKO165" s="1158"/>
      <c r="BKP165" s="1158"/>
      <c r="BKQ165" s="1158"/>
      <c r="BKR165" s="1158"/>
      <c r="BKS165" s="1158"/>
      <c r="BKT165" s="1158"/>
      <c r="BKU165" s="1158"/>
      <c r="BKV165" s="1158"/>
      <c r="BKW165" s="1158"/>
      <c r="BKX165" s="1158"/>
      <c r="BKY165" s="1158"/>
      <c r="BKZ165" s="1158"/>
      <c r="BLA165" s="1158"/>
      <c r="BLB165" s="1158"/>
      <c r="BLC165" s="1158"/>
      <c r="BLD165" s="1158"/>
      <c r="BLE165" s="1158"/>
      <c r="BLF165" s="1158"/>
      <c r="BLG165" s="1158"/>
      <c r="BLH165" s="1158"/>
      <c r="BLI165" s="1158"/>
      <c r="BLJ165" s="1158"/>
      <c r="BLK165" s="1158"/>
      <c r="BLL165" s="1158"/>
      <c r="BLM165" s="1158"/>
      <c r="BLN165" s="1158"/>
      <c r="BLO165" s="1158"/>
      <c r="BLP165" s="1158"/>
      <c r="BLQ165" s="1158"/>
      <c r="BLR165" s="1158"/>
      <c r="BLS165" s="1158"/>
      <c r="BLT165" s="1158"/>
      <c r="BLU165" s="1158"/>
      <c r="BLV165" s="1158"/>
      <c r="BLW165" s="1158"/>
      <c r="BLX165" s="1158"/>
      <c r="BLY165" s="1158"/>
      <c r="BLZ165" s="1158"/>
      <c r="BMA165" s="1158"/>
      <c r="BMB165" s="1158"/>
      <c r="BMC165" s="1158"/>
      <c r="BMD165" s="1158"/>
      <c r="BME165" s="1158"/>
      <c r="BMF165" s="1158"/>
      <c r="BMG165" s="1158"/>
      <c r="BMH165" s="1158"/>
      <c r="BMI165" s="1158"/>
      <c r="BMJ165" s="1158"/>
      <c r="BMK165" s="1158"/>
      <c r="BML165" s="1158"/>
      <c r="BMM165" s="1158"/>
      <c r="BMN165" s="1158"/>
      <c r="BMO165" s="1158"/>
      <c r="BMP165" s="1158"/>
      <c r="BMQ165" s="1158"/>
      <c r="BMR165" s="1158"/>
      <c r="BMS165" s="1158"/>
      <c r="BMT165" s="1158"/>
      <c r="BMU165" s="1158"/>
      <c r="BMV165" s="1158"/>
      <c r="BMW165" s="1158"/>
      <c r="BMX165" s="1158"/>
      <c r="BMY165" s="1158"/>
      <c r="BMZ165" s="1158"/>
      <c r="BNA165" s="1158"/>
      <c r="BNB165" s="1158"/>
      <c r="BNC165" s="1158"/>
      <c r="BND165" s="1158"/>
      <c r="BNE165" s="1158"/>
      <c r="BNF165" s="1158"/>
      <c r="BNG165" s="1158"/>
      <c r="BNH165" s="1158"/>
      <c r="BNI165" s="1158"/>
      <c r="BNJ165" s="1158"/>
      <c r="BNK165" s="1158"/>
      <c r="BNL165" s="1158"/>
      <c r="BNM165" s="1158"/>
      <c r="BNN165" s="1158"/>
      <c r="BNO165" s="1158"/>
      <c r="BNP165" s="1158"/>
      <c r="BNQ165" s="1158"/>
      <c r="BNR165" s="1158"/>
      <c r="BNS165" s="1158"/>
      <c r="BNT165" s="1158"/>
      <c r="BNU165" s="1158"/>
      <c r="BNV165" s="1158"/>
      <c r="BNW165" s="1158"/>
      <c r="BNX165" s="1158"/>
      <c r="BNY165" s="1158"/>
      <c r="BNZ165" s="1158"/>
      <c r="BOA165" s="1158"/>
      <c r="BOB165" s="1158"/>
      <c r="BOC165" s="1158"/>
      <c r="BOD165" s="1158"/>
      <c r="BOE165" s="1158"/>
      <c r="BOF165" s="1158"/>
      <c r="BOG165" s="1158"/>
      <c r="BOH165" s="1158"/>
      <c r="BOI165" s="1158"/>
      <c r="BOJ165" s="1158"/>
      <c r="BOK165" s="1158"/>
      <c r="BOL165" s="1158"/>
      <c r="BOM165" s="1158"/>
      <c r="BON165" s="1158"/>
      <c r="BOO165" s="1158"/>
      <c r="BOP165" s="1158"/>
      <c r="BOQ165" s="1158"/>
      <c r="BOR165" s="1158"/>
      <c r="BOS165" s="1158"/>
      <c r="BOT165" s="1158"/>
      <c r="BOU165" s="1158"/>
      <c r="BOV165" s="1158"/>
      <c r="BOW165" s="1158"/>
      <c r="BOX165" s="1158"/>
      <c r="BOY165" s="1158"/>
      <c r="BOZ165" s="1158"/>
      <c r="BPA165" s="1158"/>
      <c r="BPB165" s="1158"/>
      <c r="BPC165" s="1158"/>
      <c r="BPD165" s="1158"/>
      <c r="BPE165" s="1158"/>
      <c r="BPF165" s="1158"/>
      <c r="BPG165" s="1158"/>
      <c r="BPH165" s="1158"/>
      <c r="BPI165" s="1158"/>
      <c r="BPJ165" s="1158"/>
      <c r="BPK165" s="1158"/>
      <c r="BPL165" s="1158"/>
      <c r="BPM165" s="1158"/>
      <c r="BPN165" s="1158"/>
      <c r="BPO165" s="1158"/>
      <c r="BPP165" s="1158"/>
      <c r="BPQ165" s="1158"/>
      <c r="BPR165" s="1158"/>
      <c r="BPS165" s="1158"/>
      <c r="BPT165" s="1158"/>
      <c r="BPU165" s="1158"/>
      <c r="BPV165" s="1158"/>
      <c r="BPW165" s="1158"/>
      <c r="BPX165" s="1158"/>
      <c r="BPY165" s="1158"/>
      <c r="BPZ165" s="1158"/>
      <c r="BQA165" s="1158"/>
      <c r="BQB165" s="1158"/>
      <c r="BQC165" s="1158"/>
      <c r="BQD165" s="1158"/>
      <c r="BQE165" s="1158"/>
      <c r="BQF165" s="1158"/>
      <c r="BQG165" s="1158"/>
      <c r="BQH165" s="1158"/>
      <c r="BQI165" s="1158"/>
      <c r="BQJ165" s="1158"/>
      <c r="BQK165" s="1158"/>
      <c r="BQL165" s="1158"/>
      <c r="BQM165" s="1158"/>
      <c r="BQN165" s="1158"/>
      <c r="BQO165" s="1158"/>
      <c r="BQP165" s="1158"/>
      <c r="BQQ165" s="1158"/>
      <c r="BQR165" s="1158"/>
      <c r="BQS165" s="1158"/>
      <c r="BQT165" s="1158"/>
      <c r="BQU165" s="1158"/>
      <c r="BQV165" s="1158"/>
      <c r="BQW165" s="1158"/>
      <c r="BQX165" s="1158"/>
      <c r="BQY165" s="1158"/>
      <c r="BQZ165" s="1158"/>
      <c r="BRA165" s="1158"/>
      <c r="BRB165" s="1158"/>
      <c r="BRC165" s="1158"/>
      <c r="BRD165" s="1158"/>
      <c r="BRE165" s="1158"/>
      <c r="BRF165" s="1158"/>
      <c r="BRG165" s="1158"/>
      <c r="BRH165" s="1158"/>
      <c r="BRI165" s="1158"/>
      <c r="BRJ165" s="1158"/>
      <c r="BRK165" s="1158"/>
      <c r="BRL165" s="1158"/>
      <c r="BRM165" s="1158"/>
      <c r="BRN165" s="1158"/>
      <c r="BRO165" s="1158"/>
      <c r="BRP165" s="1158"/>
      <c r="BRQ165" s="1158"/>
      <c r="BRR165" s="1158"/>
      <c r="BRS165" s="1158"/>
      <c r="BRT165" s="1158"/>
      <c r="BRU165" s="1158"/>
      <c r="BRV165" s="1158"/>
      <c r="BRW165" s="1158"/>
      <c r="BRX165" s="1158"/>
      <c r="BRY165" s="1158"/>
      <c r="BRZ165" s="1158"/>
      <c r="BSA165" s="1158"/>
      <c r="BSB165" s="1158"/>
      <c r="BSC165" s="1158"/>
      <c r="BSD165" s="1158"/>
      <c r="BSE165" s="1158"/>
      <c r="BSF165" s="1158"/>
      <c r="BSG165" s="1158"/>
      <c r="BSH165" s="1158"/>
      <c r="BSI165" s="1158"/>
      <c r="BSJ165" s="1158"/>
      <c r="BSK165" s="1158"/>
      <c r="BSL165" s="1158"/>
      <c r="BSM165" s="1158"/>
      <c r="BSN165" s="1158"/>
      <c r="BSO165" s="1158"/>
      <c r="BSP165" s="1158"/>
      <c r="BSQ165" s="1158"/>
      <c r="BSR165" s="1158"/>
      <c r="BSS165" s="1158"/>
      <c r="BST165" s="1158"/>
      <c r="BSU165" s="1158"/>
      <c r="BSV165" s="1158"/>
      <c r="BSW165" s="1158"/>
      <c r="BSX165" s="1158"/>
      <c r="BSY165" s="1158"/>
      <c r="BSZ165" s="1158"/>
      <c r="BTA165" s="1158"/>
      <c r="BTB165" s="1158"/>
      <c r="BTC165" s="1158"/>
      <c r="BTD165" s="1158"/>
      <c r="BTE165" s="1158"/>
      <c r="BTF165" s="1158"/>
      <c r="BTG165" s="1158"/>
      <c r="BTH165" s="1158"/>
      <c r="BTI165" s="1158"/>
      <c r="BTJ165" s="1158"/>
      <c r="BTK165" s="1158"/>
      <c r="BTL165" s="1158"/>
      <c r="BTM165" s="1158"/>
      <c r="BTN165" s="1158"/>
      <c r="BTO165" s="1158"/>
      <c r="BTP165" s="1158"/>
      <c r="BTQ165" s="1158"/>
      <c r="BTR165" s="1158"/>
      <c r="BTS165" s="1158"/>
      <c r="BTT165" s="1158"/>
      <c r="BTU165" s="1158"/>
      <c r="BTV165" s="1158"/>
      <c r="BTW165" s="1158"/>
      <c r="BTX165" s="1158"/>
      <c r="BTY165" s="1158"/>
      <c r="BTZ165" s="1158"/>
      <c r="BUA165" s="1158"/>
      <c r="BUB165" s="1158"/>
      <c r="BUC165" s="1158"/>
      <c r="BUD165" s="1158"/>
      <c r="BUE165" s="1158"/>
      <c r="BUF165" s="1158"/>
      <c r="BUG165" s="1158"/>
      <c r="BUH165" s="1158"/>
      <c r="BUI165" s="1158"/>
      <c r="BUJ165" s="1158"/>
      <c r="BUK165" s="1158"/>
      <c r="BUL165" s="1158"/>
      <c r="BUM165" s="1158"/>
      <c r="BUN165" s="1158"/>
      <c r="BUO165" s="1158"/>
      <c r="BUP165" s="1158"/>
      <c r="BUQ165" s="1158"/>
      <c r="BUR165" s="1158"/>
      <c r="BUS165" s="1158"/>
      <c r="BUT165" s="1158"/>
      <c r="BUU165" s="1158"/>
      <c r="BUV165" s="1158"/>
      <c r="BUW165" s="1158"/>
      <c r="BUX165" s="1158"/>
      <c r="BUY165" s="1158"/>
      <c r="BUZ165" s="1158"/>
      <c r="BVA165" s="1158"/>
      <c r="BVB165" s="1158"/>
      <c r="BVC165" s="1158"/>
      <c r="BVD165" s="1158"/>
      <c r="BVE165" s="1158"/>
      <c r="BVF165" s="1158"/>
      <c r="BVG165" s="1158"/>
      <c r="BVH165" s="1158"/>
      <c r="BVI165" s="1158"/>
      <c r="BVJ165" s="1158"/>
      <c r="BVK165" s="1158"/>
      <c r="BVL165" s="1158"/>
      <c r="BVM165" s="1158"/>
      <c r="BVN165" s="1158"/>
      <c r="BVO165" s="1158"/>
      <c r="BVP165" s="1158"/>
      <c r="BVQ165" s="1158"/>
      <c r="BVR165" s="1158"/>
      <c r="BVS165" s="1158"/>
      <c r="BVT165" s="1158"/>
      <c r="BVU165" s="1158"/>
      <c r="BVV165" s="1158"/>
      <c r="BVW165" s="1158"/>
      <c r="BVX165" s="1158"/>
      <c r="BVY165" s="1158"/>
      <c r="BVZ165" s="1158"/>
      <c r="BWA165" s="1158"/>
      <c r="BWB165" s="1158"/>
      <c r="BWC165" s="1158"/>
      <c r="BWD165" s="1158"/>
      <c r="BWE165" s="1158"/>
      <c r="BWF165" s="1158"/>
      <c r="BWG165" s="1158"/>
      <c r="BWH165" s="1158"/>
      <c r="BWI165" s="1158"/>
      <c r="BWJ165" s="1158"/>
      <c r="BWK165" s="1158"/>
      <c r="BWL165" s="1158"/>
      <c r="BWM165" s="1158"/>
      <c r="BWN165" s="1158"/>
      <c r="BWO165" s="1158"/>
      <c r="BWP165" s="1158"/>
      <c r="BWQ165" s="1158"/>
      <c r="BWR165" s="1158"/>
      <c r="BWS165" s="1158"/>
      <c r="BWT165" s="1158"/>
      <c r="BWU165" s="1158"/>
      <c r="BWV165" s="1158"/>
      <c r="BWW165" s="1158"/>
      <c r="BWX165" s="1158"/>
      <c r="BWY165" s="1158"/>
      <c r="BWZ165" s="1158"/>
      <c r="BXA165" s="1158"/>
      <c r="BXB165" s="1158"/>
      <c r="BXC165" s="1158"/>
      <c r="BXD165" s="1158"/>
      <c r="BXE165" s="1158"/>
      <c r="BXF165" s="1158"/>
      <c r="BXG165" s="1158"/>
      <c r="BXH165" s="1158"/>
      <c r="BXI165" s="1158"/>
      <c r="BXJ165" s="1158"/>
      <c r="BXK165" s="1158"/>
      <c r="BXL165" s="1158"/>
      <c r="BXM165" s="1158"/>
      <c r="BXN165" s="1158"/>
      <c r="BXO165" s="1158"/>
      <c r="BXP165" s="1158"/>
      <c r="BXQ165" s="1158"/>
      <c r="BXR165" s="1158"/>
      <c r="BXS165" s="1158"/>
      <c r="BXT165" s="1158"/>
      <c r="BXU165" s="1158"/>
      <c r="BXV165" s="1158"/>
      <c r="BXW165" s="1158"/>
      <c r="BXX165" s="1158"/>
      <c r="BXY165" s="1158"/>
      <c r="BXZ165" s="1158"/>
      <c r="BYA165" s="1158"/>
      <c r="BYB165" s="1158"/>
      <c r="BYC165" s="1158"/>
      <c r="BYD165" s="1158"/>
      <c r="BYE165" s="1158"/>
      <c r="BYF165" s="1158"/>
      <c r="BYG165" s="1158"/>
      <c r="BYH165" s="1158"/>
      <c r="BYI165" s="1158"/>
      <c r="BYJ165" s="1158"/>
      <c r="BYK165" s="1158"/>
      <c r="BYL165" s="1158"/>
      <c r="BYM165" s="1158"/>
      <c r="BYN165" s="1158"/>
      <c r="BYO165" s="1158"/>
      <c r="BYP165" s="1158"/>
      <c r="BYQ165" s="1158"/>
      <c r="BYR165" s="1158"/>
      <c r="BYS165" s="1158"/>
      <c r="BYT165" s="1158"/>
      <c r="BYU165" s="1158"/>
      <c r="BYV165" s="1158"/>
      <c r="BYW165" s="1158"/>
      <c r="BYX165" s="1158"/>
      <c r="BYY165" s="1158"/>
      <c r="BYZ165" s="1158"/>
      <c r="BZA165" s="1158"/>
      <c r="BZB165" s="1158"/>
      <c r="BZC165" s="1158"/>
      <c r="BZD165" s="1158"/>
      <c r="BZE165" s="1158"/>
      <c r="BZF165" s="1158"/>
      <c r="BZG165" s="1158"/>
      <c r="BZH165" s="1158"/>
      <c r="BZI165" s="1158"/>
      <c r="BZJ165" s="1158"/>
      <c r="BZK165" s="1158"/>
      <c r="BZL165" s="1158"/>
      <c r="BZM165" s="1158"/>
      <c r="BZN165" s="1158"/>
      <c r="BZO165" s="1158"/>
      <c r="BZP165" s="1158"/>
      <c r="BZQ165" s="1158"/>
      <c r="BZR165" s="1158"/>
      <c r="BZS165" s="1158"/>
      <c r="BZT165" s="1158"/>
      <c r="BZU165" s="1158"/>
      <c r="BZV165" s="1158"/>
      <c r="BZW165" s="1158"/>
      <c r="BZX165" s="1158"/>
      <c r="BZY165" s="1158"/>
      <c r="BZZ165" s="1158"/>
      <c r="CAA165" s="1158"/>
      <c r="CAB165" s="1158"/>
      <c r="CAC165" s="1158"/>
      <c r="CAD165" s="1158"/>
      <c r="CAE165" s="1158"/>
      <c r="CAF165" s="1158"/>
      <c r="CAG165" s="1158"/>
      <c r="CAH165" s="1158"/>
      <c r="CAI165" s="1158"/>
      <c r="CAJ165" s="1158"/>
      <c r="CAK165" s="1158"/>
      <c r="CAL165" s="1158"/>
      <c r="CAM165" s="1158"/>
      <c r="CAN165" s="1158"/>
      <c r="CAO165" s="1158"/>
      <c r="CAP165" s="1158"/>
      <c r="CAQ165" s="1158"/>
      <c r="CAR165" s="1158"/>
      <c r="CAS165" s="1158"/>
      <c r="CAT165" s="1158"/>
      <c r="CAU165" s="1158"/>
      <c r="CAV165" s="1158"/>
      <c r="CAW165" s="1158"/>
      <c r="CAX165" s="1158"/>
      <c r="CAY165" s="1158"/>
      <c r="CAZ165" s="1158"/>
      <c r="CBA165" s="1158"/>
      <c r="CBB165" s="1158"/>
      <c r="CBC165" s="1158"/>
      <c r="CBD165" s="1158"/>
      <c r="CBE165" s="1158"/>
      <c r="CBF165" s="1158"/>
      <c r="CBG165" s="1158"/>
      <c r="CBH165" s="1158"/>
      <c r="CBI165" s="1158"/>
      <c r="CBJ165" s="1158"/>
      <c r="CBK165" s="1158"/>
      <c r="CBL165" s="1158"/>
      <c r="CBM165" s="1158"/>
      <c r="CBN165" s="1158"/>
      <c r="CBO165" s="1158"/>
      <c r="CBP165" s="1158"/>
      <c r="CBQ165" s="1158"/>
      <c r="CBR165" s="1158"/>
      <c r="CBS165" s="1158"/>
      <c r="CBT165" s="1158"/>
      <c r="CBU165" s="1158"/>
      <c r="CBV165" s="1158"/>
      <c r="CBW165" s="1158"/>
      <c r="CBX165" s="1158"/>
      <c r="CBY165" s="1158"/>
      <c r="CBZ165" s="1158"/>
      <c r="CCA165" s="1158"/>
      <c r="CCB165" s="1158"/>
      <c r="CCC165" s="1158"/>
      <c r="CCD165" s="1158"/>
      <c r="CCE165" s="1158"/>
      <c r="CCF165" s="1158"/>
      <c r="CCG165" s="1158"/>
      <c r="CCH165" s="1158"/>
      <c r="CCI165" s="1158"/>
      <c r="CCJ165" s="1158"/>
      <c r="CCK165" s="1158"/>
      <c r="CCL165" s="1158"/>
      <c r="CCM165" s="1158"/>
      <c r="CCN165" s="1158"/>
      <c r="CCO165" s="1158"/>
      <c r="CCP165" s="1158"/>
      <c r="CCQ165" s="1158"/>
      <c r="CCR165" s="1158"/>
      <c r="CCS165" s="1158"/>
      <c r="CCT165" s="1158"/>
      <c r="CCU165" s="1158"/>
      <c r="CCV165" s="1158"/>
      <c r="CCW165" s="1158"/>
      <c r="CCX165" s="1158"/>
      <c r="CCY165" s="1158"/>
      <c r="CCZ165" s="1158"/>
      <c r="CDA165" s="1158"/>
      <c r="CDB165" s="1158"/>
      <c r="CDC165" s="1158"/>
      <c r="CDD165" s="1158"/>
      <c r="CDE165" s="1158"/>
      <c r="CDF165" s="1158"/>
      <c r="CDG165" s="1158"/>
      <c r="CDH165" s="1158"/>
      <c r="CDI165" s="1158"/>
      <c r="CDJ165" s="1158"/>
      <c r="CDK165" s="1158"/>
      <c r="CDL165" s="1158"/>
      <c r="CDM165" s="1158"/>
      <c r="CDN165" s="1158"/>
      <c r="CDO165" s="1158"/>
      <c r="CDP165" s="1158"/>
      <c r="CDQ165" s="1158"/>
      <c r="CDR165" s="1158"/>
      <c r="CDS165" s="1158"/>
      <c r="CDT165" s="1158"/>
      <c r="CDU165" s="1158"/>
      <c r="CDV165" s="1158"/>
      <c r="CDW165" s="1158"/>
      <c r="CDX165" s="1158"/>
      <c r="CDY165" s="1158"/>
      <c r="CDZ165" s="1158"/>
      <c r="CEA165" s="1158"/>
      <c r="CEB165" s="1158"/>
      <c r="CEC165" s="1158"/>
      <c r="CED165" s="1158"/>
      <c r="CEE165" s="1158"/>
      <c r="CEF165" s="1158"/>
      <c r="CEG165" s="1158"/>
      <c r="CEH165" s="1158"/>
      <c r="CEI165" s="1158"/>
      <c r="CEJ165" s="1158"/>
      <c r="CEK165" s="1158"/>
      <c r="CEL165" s="1158"/>
      <c r="CEM165" s="1158"/>
      <c r="CEN165" s="1158"/>
      <c r="CEO165" s="1158"/>
      <c r="CEP165" s="1158"/>
      <c r="CEQ165" s="1158"/>
      <c r="CER165" s="1158"/>
      <c r="CES165" s="1158"/>
      <c r="CET165" s="1158"/>
      <c r="CEU165" s="1158"/>
      <c r="CEV165" s="1158"/>
      <c r="CEW165" s="1158"/>
      <c r="CEX165" s="1158"/>
      <c r="CEY165" s="1158"/>
      <c r="CEZ165" s="1158"/>
      <c r="CFA165" s="1158"/>
      <c r="CFB165" s="1158"/>
      <c r="CFC165" s="1158"/>
      <c r="CFD165" s="1158"/>
      <c r="CFE165" s="1158"/>
      <c r="CFF165" s="1158"/>
      <c r="CFG165" s="1158"/>
      <c r="CFH165" s="1158"/>
      <c r="CFI165" s="1158"/>
      <c r="CFJ165" s="1158"/>
      <c r="CFK165" s="1158"/>
      <c r="CFL165" s="1158"/>
      <c r="CFM165" s="1158"/>
      <c r="CFN165" s="1158"/>
      <c r="CFO165" s="1158"/>
      <c r="CFP165" s="1158"/>
      <c r="CFQ165" s="1158"/>
      <c r="CFR165" s="1158"/>
      <c r="CFS165" s="1158"/>
      <c r="CFT165" s="1158"/>
      <c r="CFU165" s="1158"/>
      <c r="CFV165" s="1158"/>
      <c r="CFW165" s="1158"/>
      <c r="CFX165" s="1158"/>
      <c r="CFY165" s="1158"/>
      <c r="CFZ165" s="1158"/>
      <c r="CGA165" s="1158"/>
      <c r="CGB165" s="1158"/>
      <c r="CGC165" s="1158"/>
      <c r="CGD165" s="1158"/>
      <c r="CGE165" s="1158"/>
      <c r="CGF165" s="1158"/>
      <c r="CGG165" s="1158"/>
      <c r="CGH165" s="1158"/>
      <c r="CGI165" s="1158"/>
      <c r="CGJ165" s="1158"/>
      <c r="CGK165" s="1158"/>
      <c r="CGL165" s="1158"/>
      <c r="CGM165" s="1158"/>
      <c r="CGN165" s="1158"/>
      <c r="CGO165" s="1158"/>
      <c r="CGP165" s="1158"/>
      <c r="CGQ165" s="1158"/>
      <c r="CGR165" s="1158"/>
      <c r="CGS165" s="1158"/>
      <c r="CGT165" s="1158"/>
      <c r="CGU165" s="1158"/>
      <c r="CGV165" s="1158"/>
      <c r="CGW165" s="1158"/>
      <c r="CGX165" s="1158"/>
      <c r="CGY165" s="1158"/>
      <c r="CGZ165" s="1158"/>
      <c r="CHA165" s="1158"/>
      <c r="CHB165" s="1158"/>
      <c r="CHC165" s="1158"/>
      <c r="CHD165" s="1158"/>
      <c r="CHE165" s="1158"/>
      <c r="CHF165" s="1158"/>
      <c r="CHG165" s="1158"/>
      <c r="CHH165" s="1158"/>
      <c r="CHI165" s="1158"/>
      <c r="CHJ165" s="1158"/>
      <c r="CHK165" s="1158"/>
      <c r="CHL165" s="1158"/>
      <c r="CHM165" s="1158"/>
      <c r="CHN165" s="1158"/>
      <c r="CHO165" s="1158"/>
      <c r="CHP165" s="1158"/>
      <c r="CHQ165" s="1158"/>
      <c r="CHR165" s="1158"/>
      <c r="CHS165" s="1158"/>
      <c r="CHT165" s="1158"/>
      <c r="CHU165" s="1158"/>
      <c r="CHV165" s="1158"/>
      <c r="CHW165" s="1158"/>
      <c r="CHX165" s="1158"/>
      <c r="CHY165" s="1158"/>
      <c r="CHZ165" s="1158"/>
      <c r="CIA165" s="1158"/>
      <c r="CIB165" s="1158"/>
      <c r="CIC165" s="1158"/>
      <c r="CID165" s="1158"/>
      <c r="CIE165" s="1158"/>
      <c r="CIF165" s="1158"/>
      <c r="CIG165" s="1158"/>
      <c r="CIH165" s="1158"/>
      <c r="CII165" s="1158"/>
      <c r="CIJ165" s="1158"/>
      <c r="CIK165" s="1158"/>
      <c r="CIL165" s="1158"/>
      <c r="CIM165" s="1158"/>
      <c r="CIN165" s="1158"/>
      <c r="CIO165" s="1158"/>
      <c r="CIP165" s="1158"/>
      <c r="CIQ165" s="1158"/>
      <c r="CIR165" s="1158"/>
      <c r="CIS165" s="1158"/>
      <c r="CIT165" s="1158"/>
      <c r="CIU165" s="1158"/>
      <c r="CIV165" s="1158"/>
      <c r="CIW165" s="1158"/>
      <c r="CIX165" s="1158"/>
      <c r="CIY165" s="1158"/>
      <c r="CIZ165" s="1158"/>
      <c r="CJA165" s="1158"/>
      <c r="CJB165" s="1158"/>
      <c r="CJC165" s="1158"/>
      <c r="CJD165" s="1158"/>
      <c r="CJE165" s="1158"/>
      <c r="CJF165" s="1158"/>
      <c r="CJG165" s="1158"/>
      <c r="CJH165" s="1158"/>
      <c r="CJI165" s="1158"/>
      <c r="CJJ165" s="1158"/>
      <c r="CJK165" s="1158"/>
      <c r="CJL165" s="1158"/>
      <c r="CJM165" s="1158"/>
      <c r="CJN165" s="1158"/>
      <c r="CJO165" s="1158"/>
      <c r="CJP165" s="1158"/>
      <c r="CJQ165" s="1158"/>
      <c r="CJR165" s="1158"/>
      <c r="CJS165" s="1158"/>
      <c r="CJT165" s="1158"/>
      <c r="CJU165" s="1158"/>
      <c r="CJV165" s="1158"/>
      <c r="CJW165" s="1158"/>
      <c r="CJX165" s="1158"/>
      <c r="CJY165" s="1158"/>
      <c r="CJZ165" s="1158"/>
      <c r="CKA165" s="1158"/>
      <c r="CKB165" s="1158"/>
      <c r="CKC165" s="1158"/>
      <c r="CKD165" s="1158"/>
      <c r="CKE165" s="1158"/>
      <c r="CKF165" s="1158"/>
      <c r="CKG165" s="1158"/>
      <c r="CKH165" s="1158"/>
      <c r="CKI165" s="1158"/>
      <c r="CKJ165" s="1158"/>
      <c r="CKK165" s="1158"/>
      <c r="CKL165" s="1158"/>
      <c r="CKM165" s="1158"/>
      <c r="CKN165" s="1158"/>
      <c r="CKO165" s="1158"/>
      <c r="CKP165" s="1158"/>
      <c r="CKQ165" s="1158"/>
      <c r="CKR165" s="1158"/>
      <c r="CKS165" s="1158"/>
      <c r="CKT165" s="1158"/>
      <c r="CKU165" s="1158"/>
      <c r="CKV165" s="1158"/>
      <c r="CKW165" s="1158"/>
      <c r="CKX165" s="1158"/>
      <c r="CKY165" s="1158"/>
      <c r="CKZ165" s="1158"/>
      <c r="CLA165" s="1158"/>
      <c r="CLB165" s="1158"/>
      <c r="CLC165" s="1158"/>
      <c r="CLD165" s="1158"/>
      <c r="CLE165" s="1158"/>
      <c r="CLF165" s="1158"/>
      <c r="CLG165" s="1158"/>
      <c r="CLH165" s="1158"/>
      <c r="CLI165" s="1158"/>
      <c r="CLJ165" s="1158"/>
      <c r="CLK165" s="1158"/>
      <c r="CLL165" s="1158"/>
      <c r="CLM165" s="1158"/>
      <c r="CLN165" s="1158"/>
      <c r="CLO165" s="1158"/>
      <c r="CLP165" s="1158"/>
      <c r="CLQ165" s="1158"/>
      <c r="CLR165" s="1158"/>
      <c r="CLS165" s="1158"/>
      <c r="CLT165" s="1158"/>
      <c r="CLU165" s="1158"/>
      <c r="CLV165" s="1158"/>
      <c r="CLW165" s="1158"/>
      <c r="CLX165" s="1158"/>
      <c r="CLY165" s="1158"/>
      <c r="CLZ165" s="1158"/>
      <c r="CMA165" s="1158"/>
      <c r="CMB165" s="1158"/>
      <c r="CMC165" s="1158"/>
      <c r="CMD165" s="1158"/>
      <c r="CME165" s="1158"/>
      <c r="CMF165" s="1158"/>
      <c r="CMG165" s="1158"/>
      <c r="CMH165" s="1158"/>
      <c r="CMI165" s="1158"/>
      <c r="CMJ165" s="1158"/>
      <c r="CMK165" s="1158"/>
      <c r="CML165" s="1158"/>
      <c r="CMM165" s="1158"/>
      <c r="CMN165" s="1158"/>
      <c r="CMO165" s="1158"/>
      <c r="CMP165" s="1158"/>
      <c r="CMQ165" s="1158"/>
      <c r="CMR165" s="1158"/>
      <c r="CMS165" s="1158"/>
      <c r="CMT165" s="1158"/>
      <c r="CMU165" s="1158"/>
      <c r="CMV165" s="1158"/>
      <c r="CMW165" s="1158"/>
      <c r="CMX165" s="1158"/>
      <c r="CMY165" s="1158"/>
      <c r="CMZ165" s="1158"/>
      <c r="CNA165" s="1158"/>
      <c r="CNB165" s="1158"/>
      <c r="CNC165" s="1158"/>
      <c r="CND165" s="1158"/>
      <c r="CNE165" s="1158"/>
      <c r="CNF165" s="1158"/>
      <c r="CNG165" s="1158"/>
      <c r="CNH165" s="1158"/>
      <c r="CNI165" s="1158"/>
      <c r="CNJ165" s="1158"/>
      <c r="CNK165" s="1158"/>
      <c r="CNL165" s="1158"/>
      <c r="CNM165" s="1158"/>
      <c r="CNN165" s="1158"/>
      <c r="CNO165" s="1158"/>
      <c r="CNP165" s="1158"/>
      <c r="CNQ165" s="1158"/>
      <c r="CNR165" s="1158"/>
      <c r="CNS165" s="1158"/>
      <c r="CNT165" s="1158"/>
      <c r="CNU165" s="1158"/>
      <c r="CNV165" s="1158"/>
      <c r="CNW165" s="1158"/>
      <c r="CNX165" s="1158"/>
      <c r="CNY165" s="1158"/>
      <c r="CNZ165" s="1158"/>
      <c r="COA165" s="1158"/>
      <c r="COB165" s="1158"/>
      <c r="COC165" s="1158"/>
      <c r="COD165" s="1158"/>
      <c r="COE165" s="1158"/>
      <c r="COF165" s="1158"/>
      <c r="COG165" s="1158"/>
      <c r="COH165" s="1158"/>
      <c r="COI165" s="1158"/>
      <c r="COJ165" s="1158"/>
      <c r="COK165" s="1158"/>
      <c r="COL165" s="1158"/>
      <c r="COM165" s="1158"/>
      <c r="CON165" s="1158"/>
      <c r="COO165" s="1158"/>
      <c r="COP165" s="1158"/>
      <c r="COQ165" s="1158"/>
      <c r="COR165" s="1158"/>
      <c r="COS165" s="1158"/>
      <c r="COT165" s="1158"/>
      <c r="COU165" s="1158"/>
      <c r="COV165" s="1158"/>
      <c r="COW165" s="1158"/>
      <c r="COX165" s="1158"/>
      <c r="COY165" s="1158"/>
      <c r="COZ165" s="1158"/>
      <c r="CPA165" s="1158"/>
      <c r="CPB165" s="1158"/>
      <c r="CPC165" s="1158"/>
      <c r="CPD165" s="1158"/>
      <c r="CPE165" s="1158"/>
      <c r="CPF165" s="1158"/>
      <c r="CPG165" s="1158"/>
      <c r="CPH165" s="1158"/>
      <c r="CPI165" s="1158"/>
      <c r="CPJ165" s="1158"/>
      <c r="CPK165" s="1158"/>
      <c r="CPL165" s="1158"/>
      <c r="CPM165" s="1158"/>
      <c r="CPN165" s="1158"/>
      <c r="CPO165" s="1158"/>
      <c r="CPP165" s="1158"/>
      <c r="CPQ165" s="1158"/>
      <c r="CPR165" s="1158"/>
      <c r="CPS165" s="1158"/>
      <c r="CPT165" s="1158"/>
      <c r="CPU165" s="1158"/>
      <c r="CPV165" s="1158"/>
      <c r="CPW165" s="1158"/>
      <c r="CPX165" s="1158"/>
      <c r="CPY165" s="1158"/>
      <c r="CPZ165" s="1158"/>
      <c r="CQA165" s="1158"/>
      <c r="CQB165" s="1158"/>
      <c r="CQC165" s="1158"/>
      <c r="CQD165" s="1158"/>
      <c r="CQE165" s="1158"/>
      <c r="CQF165" s="1158"/>
      <c r="CQG165" s="1158"/>
      <c r="CQH165" s="1158"/>
      <c r="CQI165" s="1158"/>
      <c r="CQJ165" s="1158"/>
      <c r="CQK165" s="1158"/>
      <c r="CQL165" s="1158"/>
      <c r="CQM165" s="1158"/>
      <c r="CQN165" s="1158"/>
      <c r="CQO165" s="1158"/>
      <c r="CQP165" s="1158"/>
      <c r="CQQ165" s="1158"/>
      <c r="CQR165" s="1158"/>
      <c r="CQS165" s="1158"/>
      <c r="CQT165" s="1158"/>
      <c r="CQU165" s="1158"/>
      <c r="CQV165" s="1158"/>
      <c r="CQW165" s="1158"/>
      <c r="CQX165" s="1158"/>
      <c r="CQY165" s="1158"/>
      <c r="CQZ165" s="1158"/>
      <c r="CRA165" s="1158"/>
      <c r="CRB165" s="1158"/>
      <c r="CRC165" s="1158"/>
      <c r="CRD165" s="1158"/>
      <c r="CRE165" s="1158"/>
      <c r="CRF165" s="1158"/>
      <c r="CRG165" s="1158"/>
      <c r="CRH165" s="1158"/>
      <c r="CRI165" s="1158"/>
      <c r="CRJ165" s="1158"/>
      <c r="CRK165" s="1158"/>
      <c r="CRL165" s="1158"/>
      <c r="CRM165" s="1158"/>
      <c r="CRN165" s="1158"/>
      <c r="CRO165" s="1158"/>
      <c r="CRP165" s="1158"/>
      <c r="CRQ165" s="1158"/>
      <c r="CRR165" s="1158"/>
      <c r="CRS165" s="1158"/>
      <c r="CRT165" s="1158"/>
      <c r="CRU165" s="1158"/>
      <c r="CRV165" s="1158"/>
      <c r="CRW165" s="1158"/>
      <c r="CRX165" s="1158"/>
      <c r="CRY165" s="1158"/>
      <c r="CRZ165" s="1158"/>
      <c r="CSA165" s="1158"/>
      <c r="CSB165" s="1158"/>
      <c r="CSC165" s="1158"/>
      <c r="CSD165" s="1158"/>
      <c r="CSE165" s="1158"/>
      <c r="CSF165" s="1158"/>
      <c r="CSG165" s="1158"/>
      <c r="CSH165" s="1158"/>
      <c r="CSI165" s="1158"/>
      <c r="CSJ165" s="1158"/>
      <c r="CSK165" s="1158"/>
      <c r="CSL165" s="1158"/>
      <c r="CSM165" s="1158"/>
      <c r="CSN165" s="1158"/>
      <c r="CSO165" s="1158"/>
      <c r="CSP165" s="1158"/>
      <c r="CSQ165" s="1158"/>
      <c r="CSR165" s="1158"/>
      <c r="CSS165" s="1158"/>
      <c r="CST165" s="1158"/>
      <c r="CSU165" s="1158"/>
      <c r="CSV165" s="1158"/>
      <c r="CSW165" s="1158"/>
      <c r="CSX165" s="1158"/>
      <c r="CSY165" s="1158"/>
      <c r="CSZ165" s="1158"/>
      <c r="CTA165" s="1158"/>
      <c r="CTB165" s="1158"/>
      <c r="CTC165" s="1158"/>
      <c r="CTD165" s="1158"/>
      <c r="CTE165" s="1158"/>
      <c r="CTF165" s="1158"/>
      <c r="CTG165" s="1158"/>
      <c r="CTH165" s="1158"/>
      <c r="CTI165" s="1158"/>
      <c r="CTJ165" s="1158"/>
      <c r="CTK165" s="1158"/>
      <c r="CTL165" s="1158"/>
      <c r="CTM165" s="1158"/>
      <c r="CTN165" s="1158"/>
      <c r="CTO165" s="1158"/>
      <c r="CTP165" s="1158"/>
      <c r="CTQ165" s="1158"/>
      <c r="CTR165" s="1158"/>
      <c r="CTS165" s="1158"/>
      <c r="CTT165" s="1158"/>
      <c r="CTU165" s="1158"/>
      <c r="CTV165" s="1158"/>
      <c r="CTW165" s="1158"/>
      <c r="CTX165" s="1158"/>
      <c r="CTY165" s="1158"/>
      <c r="CTZ165" s="1158"/>
      <c r="CUA165" s="1158"/>
      <c r="CUB165" s="1158"/>
      <c r="CUC165" s="1158"/>
      <c r="CUD165" s="1158"/>
      <c r="CUE165" s="1158"/>
      <c r="CUF165" s="1158"/>
      <c r="CUG165" s="1158"/>
      <c r="CUH165" s="1158"/>
      <c r="CUI165" s="1158"/>
      <c r="CUJ165" s="1158"/>
      <c r="CUK165" s="1158"/>
      <c r="CUL165" s="1158"/>
      <c r="CUM165" s="1158"/>
      <c r="CUN165" s="1158"/>
      <c r="CUO165" s="1158"/>
      <c r="CUP165" s="1158"/>
      <c r="CUQ165" s="1158"/>
      <c r="CUR165" s="1158"/>
      <c r="CUS165" s="1158"/>
      <c r="CUT165" s="1158"/>
      <c r="CUU165" s="1158"/>
      <c r="CUV165" s="1158"/>
      <c r="CUW165" s="1158"/>
      <c r="CUX165" s="1158"/>
      <c r="CUY165" s="1158"/>
      <c r="CUZ165" s="1158"/>
      <c r="CVA165" s="1158"/>
      <c r="CVB165" s="1158"/>
      <c r="CVC165" s="1158"/>
      <c r="CVD165" s="1158"/>
      <c r="CVE165" s="1158"/>
      <c r="CVF165" s="1158"/>
      <c r="CVG165" s="1158"/>
      <c r="CVH165" s="1158"/>
      <c r="CVI165" s="1158"/>
      <c r="CVJ165" s="1158"/>
      <c r="CVK165" s="1158"/>
      <c r="CVL165" s="1158"/>
      <c r="CVM165" s="1158"/>
      <c r="CVN165" s="1158"/>
      <c r="CVO165" s="1158"/>
      <c r="CVP165" s="1158"/>
      <c r="CVQ165" s="1158"/>
      <c r="CVR165" s="1158"/>
      <c r="CVS165" s="1158"/>
      <c r="CVT165" s="1158"/>
      <c r="CVU165" s="1158"/>
      <c r="CVV165" s="1158"/>
      <c r="CVW165" s="1158"/>
      <c r="CVX165" s="1158"/>
      <c r="CVY165" s="1158"/>
      <c r="CVZ165" s="1158"/>
      <c r="CWA165" s="1158"/>
      <c r="CWB165" s="1158"/>
      <c r="CWC165" s="1158"/>
      <c r="CWD165" s="1158"/>
      <c r="CWE165" s="1158"/>
      <c r="CWF165" s="1158"/>
      <c r="CWG165" s="1158"/>
      <c r="CWH165" s="1158"/>
      <c r="CWI165" s="1158"/>
      <c r="CWJ165" s="1158"/>
      <c r="CWK165" s="1158"/>
      <c r="CWL165" s="1158"/>
      <c r="CWM165" s="1158"/>
      <c r="CWN165" s="1158"/>
      <c r="CWO165" s="1158"/>
      <c r="CWP165" s="1158"/>
      <c r="CWQ165" s="1158"/>
      <c r="CWR165" s="1158"/>
      <c r="CWS165" s="1158"/>
      <c r="CWT165" s="1158"/>
      <c r="CWU165" s="1158"/>
      <c r="CWV165" s="1158"/>
      <c r="CWW165" s="1158"/>
      <c r="CWX165" s="1158"/>
      <c r="CWY165" s="1158"/>
      <c r="CWZ165" s="1158"/>
      <c r="CXA165" s="1158"/>
      <c r="CXB165" s="1158"/>
      <c r="CXC165" s="1158"/>
      <c r="CXD165" s="1158"/>
      <c r="CXE165" s="1158"/>
      <c r="CXF165" s="1158"/>
      <c r="CXG165" s="1158"/>
      <c r="CXH165" s="1158"/>
      <c r="CXI165" s="1158"/>
      <c r="CXJ165" s="1158"/>
      <c r="CXK165" s="1158"/>
      <c r="CXL165" s="1158"/>
      <c r="CXM165" s="1158"/>
      <c r="CXN165" s="1158"/>
      <c r="CXO165" s="1158"/>
      <c r="CXP165" s="1158"/>
      <c r="CXQ165" s="1158"/>
      <c r="CXR165" s="1158"/>
      <c r="CXS165" s="1158"/>
      <c r="CXT165" s="1158"/>
      <c r="CXU165" s="1158"/>
      <c r="CXV165" s="1158"/>
      <c r="CXW165" s="1158"/>
      <c r="CXX165" s="1158"/>
      <c r="CXY165" s="1158"/>
      <c r="CXZ165" s="1158"/>
      <c r="CYA165" s="1158"/>
      <c r="CYB165" s="1158"/>
      <c r="CYC165" s="1158"/>
      <c r="CYD165" s="1158"/>
      <c r="CYE165" s="1158"/>
      <c r="CYF165" s="1158"/>
      <c r="CYG165" s="1158"/>
      <c r="CYH165" s="1158"/>
      <c r="CYI165" s="1158"/>
      <c r="CYJ165" s="1158"/>
      <c r="CYK165" s="1158"/>
      <c r="CYL165" s="1158"/>
      <c r="CYM165" s="1158"/>
      <c r="CYN165" s="1158"/>
      <c r="CYO165" s="1158"/>
      <c r="CYP165" s="1158"/>
      <c r="CYQ165" s="1158"/>
      <c r="CYR165" s="1158"/>
      <c r="CYS165" s="1158"/>
      <c r="CYT165" s="1158"/>
      <c r="CYU165" s="1158"/>
      <c r="CYV165" s="1158"/>
      <c r="CYW165" s="1158"/>
      <c r="CYX165" s="1158"/>
      <c r="CYY165" s="1158"/>
      <c r="CYZ165" s="1158"/>
      <c r="CZA165" s="1158"/>
      <c r="CZB165" s="1158"/>
      <c r="CZC165" s="1158"/>
      <c r="CZD165" s="1158"/>
      <c r="CZE165" s="1158"/>
      <c r="CZF165" s="1158"/>
      <c r="CZG165" s="1158"/>
      <c r="CZH165" s="1158"/>
      <c r="CZI165" s="1158"/>
      <c r="CZJ165" s="1158"/>
      <c r="CZK165" s="1158"/>
      <c r="CZL165" s="1158"/>
      <c r="CZM165" s="1158"/>
      <c r="CZN165" s="1158"/>
      <c r="CZO165" s="1158"/>
      <c r="CZP165" s="1158"/>
      <c r="CZQ165" s="1158"/>
      <c r="CZR165" s="1158"/>
      <c r="CZS165" s="1158"/>
      <c r="CZT165" s="1158"/>
      <c r="CZU165" s="1158"/>
      <c r="CZV165" s="1158"/>
      <c r="CZW165" s="1158"/>
      <c r="CZX165" s="1158"/>
      <c r="CZY165" s="1158"/>
      <c r="CZZ165" s="1158"/>
      <c r="DAA165" s="1158"/>
      <c r="DAB165" s="1158"/>
      <c r="DAC165" s="1158"/>
      <c r="DAD165" s="1158"/>
      <c r="DAE165" s="1158"/>
      <c r="DAF165" s="1158"/>
      <c r="DAG165" s="1158"/>
      <c r="DAH165" s="1158"/>
      <c r="DAI165" s="1158"/>
      <c r="DAJ165" s="1158"/>
      <c r="DAK165" s="1158"/>
      <c r="DAL165" s="1158"/>
      <c r="DAM165" s="1158"/>
      <c r="DAN165" s="1158"/>
      <c r="DAO165" s="1158"/>
      <c r="DAP165" s="1158"/>
      <c r="DAQ165" s="1158"/>
      <c r="DAR165" s="1158"/>
      <c r="DAS165" s="1158"/>
      <c r="DAT165" s="1158"/>
      <c r="DAU165" s="1158"/>
      <c r="DAV165" s="1158"/>
      <c r="DAW165" s="1158"/>
      <c r="DAX165" s="1158"/>
      <c r="DAY165" s="1158"/>
      <c r="DAZ165" s="1158"/>
      <c r="DBA165" s="1158"/>
      <c r="DBB165" s="1158"/>
      <c r="DBC165" s="1158"/>
      <c r="DBD165" s="1158"/>
      <c r="DBE165" s="1158"/>
      <c r="DBF165" s="1158"/>
      <c r="DBG165" s="1158"/>
      <c r="DBH165" s="1158"/>
      <c r="DBI165" s="1158"/>
      <c r="DBJ165" s="1158"/>
      <c r="DBK165" s="1158"/>
      <c r="DBL165" s="1158"/>
      <c r="DBM165" s="1158"/>
      <c r="DBN165" s="1158"/>
      <c r="DBO165" s="1158"/>
      <c r="DBP165" s="1158"/>
      <c r="DBQ165" s="1158"/>
      <c r="DBR165" s="1158"/>
      <c r="DBS165" s="1158"/>
      <c r="DBT165" s="1158"/>
      <c r="DBU165" s="1158"/>
      <c r="DBV165" s="1158"/>
      <c r="DBW165" s="1158"/>
      <c r="DBX165" s="1158"/>
      <c r="DBY165" s="1158"/>
      <c r="DBZ165" s="1158"/>
      <c r="DCA165" s="1158"/>
      <c r="DCB165" s="1158"/>
      <c r="DCC165" s="1158"/>
      <c r="DCD165" s="1158"/>
      <c r="DCE165" s="1158"/>
      <c r="DCF165" s="1158"/>
      <c r="DCG165" s="1158"/>
      <c r="DCH165" s="1158"/>
      <c r="DCI165" s="1158"/>
      <c r="DCJ165" s="1158"/>
      <c r="DCK165" s="1158"/>
      <c r="DCL165" s="1158"/>
      <c r="DCM165" s="1158"/>
      <c r="DCN165" s="1158"/>
      <c r="DCO165" s="1158"/>
      <c r="DCP165" s="1158"/>
      <c r="DCQ165" s="1158"/>
      <c r="DCR165" s="1158"/>
      <c r="DCS165" s="1158"/>
      <c r="DCT165" s="1158"/>
      <c r="DCU165" s="1158"/>
      <c r="DCV165" s="1158"/>
      <c r="DCW165" s="1158"/>
      <c r="DCX165" s="1158"/>
      <c r="DCY165" s="1158"/>
      <c r="DCZ165" s="1158"/>
      <c r="DDA165" s="1158"/>
      <c r="DDB165" s="1158"/>
      <c r="DDC165" s="1158"/>
      <c r="DDD165" s="1158"/>
      <c r="DDE165" s="1158"/>
      <c r="DDF165" s="1158"/>
      <c r="DDG165" s="1158"/>
      <c r="DDH165" s="1158"/>
      <c r="DDI165" s="1158"/>
      <c r="DDJ165" s="1158"/>
      <c r="DDK165" s="1158"/>
      <c r="DDL165" s="1158"/>
      <c r="DDM165" s="1158"/>
      <c r="DDN165" s="1158"/>
      <c r="DDO165" s="1158"/>
      <c r="DDP165" s="1158"/>
      <c r="DDQ165" s="1158"/>
      <c r="DDR165" s="1158"/>
      <c r="DDS165" s="1158"/>
      <c r="DDT165" s="1158"/>
      <c r="DDU165" s="1158"/>
      <c r="DDV165" s="1158"/>
      <c r="DDW165" s="1158"/>
      <c r="DDX165" s="1158"/>
      <c r="DDY165" s="1158"/>
      <c r="DDZ165" s="1158"/>
      <c r="DEA165" s="1158"/>
      <c r="DEB165" s="1158"/>
      <c r="DEC165" s="1158"/>
      <c r="DED165" s="1158"/>
      <c r="DEE165" s="1158"/>
      <c r="DEF165" s="1158"/>
      <c r="DEG165" s="1158"/>
      <c r="DEH165" s="1158"/>
      <c r="DEI165" s="1158"/>
      <c r="DEJ165" s="1158"/>
      <c r="DEK165" s="1158"/>
      <c r="DEL165" s="1158"/>
      <c r="DEM165" s="1158"/>
      <c r="DEN165" s="1158"/>
      <c r="DEO165" s="1158"/>
      <c r="DEP165" s="1158"/>
      <c r="DEQ165" s="1158"/>
      <c r="DER165" s="1158"/>
      <c r="DES165" s="1158"/>
      <c r="DET165" s="1158"/>
      <c r="DEU165" s="1158"/>
      <c r="DEV165" s="1158"/>
      <c r="DEW165" s="1158"/>
      <c r="DEX165" s="1158"/>
      <c r="DEY165" s="1158"/>
      <c r="DEZ165" s="1158"/>
      <c r="DFA165" s="1158"/>
      <c r="DFB165" s="1158"/>
      <c r="DFC165" s="1158"/>
      <c r="DFD165" s="1158"/>
      <c r="DFE165" s="1158"/>
      <c r="DFF165" s="1158"/>
      <c r="DFG165" s="1158"/>
      <c r="DFH165" s="1158"/>
      <c r="DFI165" s="1158"/>
      <c r="DFJ165" s="1158"/>
      <c r="DFK165" s="1158"/>
      <c r="DFL165" s="1158"/>
      <c r="DFM165" s="1158"/>
      <c r="DFN165" s="1158"/>
      <c r="DFO165" s="1158"/>
      <c r="DFP165" s="1158"/>
      <c r="DFQ165" s="1158"/>
      <c r="DFR165" s="1158"/>
      <c r="DFS165" s="1158"/>
      <c r="DFT165" s="1158"/>
      <c r="DFU165" s="1158"/>
      <c r="DFV165" s="1158"/>
      <c r="DFW165" s="1158"/>
      <c r="DFX165" s="1158"/>
      <c r="DFY165" s="1158"/>
      <c r="DFZ165" s="1158"/>
      <c r="DGA165" s="1158"/>
      <c r="DGB165" s="1158"/>
      <c r="DGC165" s="1158"/>
      <c r="DGD165" s="1158"/>
      <c r="DGE165" s="1158"/>
      <c r="DGF165" s="1158"/>
      <c r="DGG165" s="1158"/>
      <c r="DGH165" s="1158"/>
      <c r="DGI165" s="1158"/>
      <c r="DGJ165" s="1158"/>
      <c r="DGK165" s="1158"/>
      <c r="DGL165" s="1158"/>
      <c r="DGM165" s="1158"/>
      <c r="DGN165" s="1158"/>
      <c r="DGO165" s="1158"/>
      <c r="DGP165" s="1158"/>
      <c r="DGQ165" s="1158"/>
      <c r="DGR165" s="1158"/>
      <c r="DGS165" s="1158"/>
      <c r="DGT165" s="1158"/>
      <c r="DGU165" s="1158"/>
      <c r="DGV165" s="1158"/>
      <c r="DGW165" s="1158"/>
      <c r="DGX165" s="1158"/>
      <c r="DGY165" s="1158"/>
      <c r="DGZ165" s="1158"/>
      <c r="DHA165" s="1158"/>
      <c r="DHB165" s="1158"/>
      <c r="DHC165" s="1158"/>
      <c r="DHD165" s="1158"/>
      <c r="DHE165" s="1158"/>
      <c r="DHF165" s="1158"/>
      <c r="DHG165" s="1158"/>
      <c r="DHH165" s="1158"/>
      <c r="DHI165" s="1158"/>
      <c r="DHJ165" s="1158"/>
      <c r="DHK165" s="1158"/>
      <c r="DHL165" s="1158"/>
      <c r="DHM165" s="1158"/>
      <c r="DHN165" s="1158"/>
      <c r="DHO165" s="1158"/>
      <c r="DHP165" s="1158"/>
      <c r="DHQ165" s="1158"/>
      <c r="DHR165" s="1158"/>
      <c r="DHS165" s="1158"/>
      <c r="DHT165" s="1158"/>
      <c r="DHU165" s="1158"/>
      <c r="DHV165" s="1158"/>
      <c r="DHW165" s="1158"/>
      <c r="DHX165" s="1158"/>
      <c r="DHY165" s="1158"/>
      <c r="DHZ165" s="1158"/>
      <c r="DIA165" s="1158"/>
      <c r="DIB165" s="1158"/>
      <c r="DIC165" s="1158"/>
      <c r="DID165" s="1158"/>
      <c r="DIE165" s="1158"/>
      <c r="DIF165" s="1158"/>
      <c r="DIG165" s="1158"/>
      <c r="DIH165" s="1158"/>
      <c r="DII165" s="1158"/>
      <c r="DIJ165" s="1158"/>
      <c r="DIK165" s="1158"/>
      <c r="DIL165" s="1158"/>
      <c r="DIM165" s="1158"/>
      <c r="DIN165" s="1158"/>
      <c r="DIO165" s="1158"/>
      <c r="DIP165" s="1158"/>
      <c r="DIQ165" s="1158"/>
      <c r="DIR165" s="1158"/>
      <c r="DIS165" s="1158"/>
      <c r="DIT165" s="1158"/>
      <c r="DIU165" s="1158"/>
      <c r="DIV165" s="1158"/>
      <c r="DIW165" s="1158"/>
      <c r="DIX165" s="1158"/>
      <c r="DIY165" s="1158"/>
      <c r="DIZ165" s="1158"/>
      <c r="DJA165" s="1158"/>
      <c r="DJB165" s="1158"/>
      <c r="DJC165" s="1158"/>
      <c r="DJD165" s="1158"/>
      <c r="DJE165" s="1158"/>
      <c r="DJF165" s="1158"/>
      <c r="DJG165" s="1158"/>
      <c r="DJH165" s="1158"/>
      <c r="DJI165" s="1158"/>
      <c r="DJJ165" s="1158"/>
      <c r="DJK165" s="1158"/>
      <c r="DJL165" s="1158"/>
      <c r="DJM165" s="1158"/>
      <c r="DJN165" s="1158"/>
      <c r="DJO165" s="1158"/>
      <c r="DJP165" s="1158"/>
      <c r="DJQ165" s="1158"/>
      <c r="DJR165" s="1158"/>
      <c r="DJS165" s="1158"/>
      <c r="DJT165" s="1158"/>
      <c r="DJU165" s="1158"/>
      <c r="DJV165" s="1158"/>
      <c r="DJW165" s="1158"/>
      <c r="DJX165" s="1158"/>
      <c r="DJY165" s="1158"/>
      <c r="DJZ165" s="1158"/>
      <c r="DKA165" s="1158"/>
      <c r="DKB165" s="1158"/>
      <c r="DKC165" s="1158"/>
      <c r="DKD165" s="1158"/>
      <c r="DKE165" s="1158"/>
      <c r="DKF165" s="1158"/>
      <c r="DKG165" s="1158"/>
      <c r="DKH165" s="1158"/>
      <c r="DKI165" s="1158"/>
      <c r="DKJ165" s="1158"/>
      <c r="DKK165" s="1158"/>
      <c r="DKL165" s="1158"/>
      <c r="DKM165" s="1158"/>
      <c r="DKN165" s="1158"/>
      <c r="DKO165" s="1158"/>
      <c r="DKP165" s="1158"/>
      <c r="DKQ165" s="1158"/>
      <c r="DKR165" s="1158"/>
      <c r="DKS165" s="1158"/>
      <c r="DKT165" s="1158"/>
      <c r="DKU165" s="1158"/>
      <c r="DKV165" s="1158"/>
      <c r="DKW165" s="1158"/>
      <c r="DKX165" s="1158"/>
      <c r="DKY165" s="1158"/>
      <c r="DKZ165" s="1158"/>
      <c r="DLA165" s="1158"/>
      <c r="DLB165" s="1158"/>
      <c r="DLC165" s="1158"/>
      <c r="DLD165" s="1158"/>
      <c r="DLE165" s="1158"/>
      <c r="DLF165" s="1158"/>
      <c r="DLG165" s="1158"/>
      <c r="DLH165" s="1158"/>
      <c r="DLI165" s="1158"/>
      <c r="DLJ165" s="1158"/>
      <c r="DLK165" s="1158"/>
      <c r="DLL165" s="1158"/>
      <c r="DLM165" s="1158"/>
      <c r="DLN165" s="1158"/>
      <c r="DLO165" s="1158"/>
      <c r="DLP165" s="1158"/>
      <c r="DLQ165" s="1158"/>
      <c r="DLR165" s="1158"/>
      <c r="DLS165" s="1158"/>
      <c r="DLT165" s="1158"/>
      <c r="DLU165" s="1158"/>
      <c r="DLV165" s="1158"/>
      <c r="DLW165" s="1158"/>
      <c r="DLX165" s="1158"/>
      <c r="DLY165" s="1158"/>
      <c r="DLZ165" s="1158"/>
      <c r="DMA165" s="1158"/>
      <c r="DMB165" s="1158"/>
      <c r="DMC165" s="1158"/>
      <c r="DMD165" s="1158"/>
      <c r="DME165" s="1158"/>
      <c r="DMF165" s="1158"/>
      <c r="DMG165" s="1158"/>
      <c r="DMH165" s="1158"/>
      <c r="DMI165" s="1158"/>
      <c r="DMJ165" s="1158"/>
      <c r="DMK165" s="1158"/>
      <c r="DML165" s="1158"/>
      <c r="DMM165" s="1158"/>
      <c r="DMN165" s="1158"/>
      <c r="DMO165" s="1158"/>
      <c r="DMP165" s="1158"/>
      <c r="DMQ165" s="1158"/>
      <c r="DMR165" s="1158"/>
      <c r="DMS165" s="1158"/>
      <c r="DMT165" s="1158"/>
      <c r="DMU165" s="1158"/>
      <c r="DMV165" s="1158"/>
      <c r="DMW165" s="1158"/>
      <c r="DMX165" s="1158"/>
      <c r="DMY165" s="1158"/>
      <c r="DMZ165" s="1158"/>
      <c r="DNA165" s="1158"/>
      <c r="DNB165" s="1158"/>
      <c r="DNC165" s="1158"/>
      <c r="DND165" s="1158"/>
      <c r="DNE165" s="1158"/>
      <c r="DNF165" s="1158"/>
      <c r="DNG165" s="1158"/>
      <c r="DNH165" s="1158"/>
      <c r="DNI165" s="1158"/>
      <c r="DNJ165" s="1158"/>
      <c r="DNK165" s="1158"/>
      <c r="DNL165" s="1158"/>
      <c r="DNM165" s="1158"/>
      <c r="DNN165" s="1158"/>
      <c r="DNO165" s="1158"/>
      <c r="DNP165" s="1158"/>
      <c r="DNQ165" s="1158"/>
      <c r="DNR165" s="1158"/>
      <c r="DNS165" s="1158"/>
      <c r="DNT165" s="1158"/>
      <c r="DNU165" s="1158"/>
      <c r="DNV165" s="1158"/>
      <c r="DNW165" s="1158"/>
      <c r="DNX165" s="1158"/>
      <c r="DNY165" s="1158"/>
      <c r="DNZ165" s="1158"/>
      <c r="DOA165" s="1158"/>
      <c r="DOB165" s="1158"/>
      <c r="DOC165" s="1158"/>
      <c r="DOD165" s="1158"/>
      <c r="DOE165" s="1158"/>
      <c r="DOF165" s="1158"/>
      <c r="DOG165" s="1158"/>
      <c r="DOH165" s="1158"/>
      <c r="DOI165" s="1158"/>
      <c r="DOJ165" s="1158"/>
      <c r="DOK165" s="1158"/>
      <c r="DOL165" s="1158"/>
      <c r="DOM165" s="1158"/>
      <c r="DON165" s="1158"/>
      <c r="DOO165" s="1158"/>
      <c r="DOP165" s="1158"/>
      <c r="DOQ165" s="1158"/>
      <c r="DOR165" s="1158"/>
      <c r="DOS165" s="1158"/>
      <c r="DOT165" s="1158"/>
      <c r="DOU165" s="1158"/>
      <c r="DOV165" s="1158"/>
      <c r="DOW165" s="1158"/>
      <c r="DOX165" s="1158"/>
      <c r="DOY165" s="1158"/>
      <c r="DOZ165" s="1158"/>
      <c r="DPA165" s="1158"/>
      <c r="DPB165" s="1158"/>
      <c r="DPC165" s="1158"/>
      <c r="DPD165" s="1158"/>
      <c r="DPE165" s="1158"/>
      <c r="DPF165" s="1158"/>
      <c r="DPG165" s="1158"/>
      <c r="DPH165" s="1158"/>
      <c r="DPI165" s="1158"/>
      <c r="DPJ165" s="1158"/>
      <c r="DPK165" s="1158"/>
      <c r="DPL165" s="1158"/>
      <c r="DPM165" s="1158"/>
      <c r="DPN165" s="1158"/>
      <c r="DPO165" s="1158"/>
      <c r="DPP165" s="1158"/>
      <c r="DPQ165" s="1158"/>
      <c r="DPR165" s="1158"/>
      <c r="DPS165" s="1158"/>
      <c r="DPT165" s="1158"/>
      <c r="DPU165" s="1158"/>
      <c r="DPV165" s="1158"/>
      <c r="DPW165" s="1158"/>
      <c r="DPX165" s="1158"/>
      <c r="DPY165" s="1158"/>
      <c r="DPZ165" s="1158"/>
      <c r="DQA165" s="1158"/>
      <c r="DQB165" s="1158"/>
      <c r="DQC165" s="1158"/>
      <c r="DQD165" s="1158"/>
      <c r="DQE165" s="1158"/>
      <c r="DQF165" s="1158"/>
      <c r="DQG165" s="1158"/>
      <c r="DQH165" s="1158"/>
      <c r="DQI165" s="1158"/>
      <c r="DQJ165" s="1158"/>
      <c r="DQK165" s="1158"/>
      <c r="DQL165" s="1158"/>
      <c r="DQM165" s="1158"/>
      <c r="DQN165" s="1158"/>
      <c r="DQO165" s="1158"/>
      <c r="DQP165" s="1158"/>
      <c r="DQQ165" s="1158"/>
      <c r="DQR165" s="1158"/>
      <c r="DQS165" s="1158"/>
      <c r="DQT165" s="1158"/>
      <c r="DQU165" s="1158"/>
      <c r="DQV165" s="1158"/>
      <c r="DQW165" s="1158"/>
      <c r="DQX165" s="1158"/>
      <c r="DQY165" s="1158"/>
      <c r="DQZ165" s="1158"/>
      <c r="DRA165" s="1158"/>
      <c r="DRB165" s="1158"/>
      <c r="DRC165" s="1158"/>
      <c r="DRD165" s="1158"/>
      <c r="DRE165" s="1158"/>
      <c r="DRF165" s="1158"/>
      <c r="DRG165" s="1158"/>
      <c r="DRH165" s="1158"/>
      <c r="DRI165" s="1158"/>
      <c r="DRJ165" s="1158"/>
      <c r="DRK165" s="1158"/>
      <c r="DRL165" s="1158"/>
      <c r="DRM165" s="1158"/>
      <c r="DRN165" s="1158"/>
      <c r="DRO165" s="1158"/>
      <c r="DRP165" s="1158"/>
      <c r="DRQ165" s="1158"/>
      <c r="DRR165" s="1158"/>
      <c r="DRS165" s="1158"/>
      <c r="DRT165" s="1158"/>
      <c r="DRU165" s="1158"/>
      <c r="DRV165" s="1158"/>
      <c r="DRW165" s="1158"/>
      <c r="DRX165" s="1158"/>
      <c r="DRY165" s="1158"/>
      <c r="DRZ165" s="1158"/>
      <c r="DSA165" s="1158"/>
      <c r="DSB165" s="1158"/>
      <c r="DSC165" s="1158"/>
      <c r="DSD165" s="1158"/>
      <c r="DSE165" s="1158"/>
      <c r="DSF165" s="1158"/>
      <c r="DSG165" s="1158"/>
      <c r="DSH165" s="1158"/>
      <c r="DSI165" s="1158"/>
      <c r="DSJ165" s="1158"/>
      <c r="DSK165" s="1158"/>
      <c r="DSL165" s="1158"/>
      <c r="DSM165" s="1158"/>
      <c r="DSN165" s="1158"/>
      <c r="DSO165" s="1158"/>
      <c r="DSP165" s="1158"/>
      <c r="DSQ165" s="1158"/>
      <c r="DSR165" s="1158"/>
      <c r="DSS165" s="1158"/>
      <c r="DST165" s="1158"/>
      <c r="DSU165" s="1158"/>
      <c r="DSV165" s="1158"/>
      <c r="DSW165" s="1158"/>
      <c r="DSX165" s="1158"/>
      <c r="DSY165" s="1158"/>
      <c r="DSZ165" s="1158"/>
      <c r="DTA165" s="1158"/>
      <c r="DTB165" s="1158"/>
      <c r="DTC165" s="1158"/>
      <c r="DTD165" s="1158"/>
      <c r="DTE165" s="1158"/>
      <c r="DTF165" s="1158"/>
      <c r="DTG165" s="1158"/>
      <c r="DTH165" s="1158"/>
      <c r="DTI165" s="1158"/>
      <c r="DTJ165" s="1158"/>
      <c r="DTK165" s="1158"/>
      <c r="DTL165" s="1158"/>
      <c r="DTM165" s="1158"/>
      <c r="DTN165" s="1158"/>
      <c r="DTO165" s="1158"/>
      <c r="DTP165" s="1158"/>
      <c r="DTQ165" s="1158"/>
      <c r="DTR165" s="1158"/>
      <c r="DTS165" s="1158"/>
      <c r="DTT165" s="1158"/>
      <c r="DTU165" s="1158"/>
      <c r="DTV165" s="1158"/>
      <c r="DTW165" s="1158"/>
      <c r="DTX165" s="1158"/>
      <c r="DTY165" s="1158"/>
      <c r="DTZ165" s="1158"/>
      <c r="DUA165" s="1158"/>
      <c r="DUB165" s="1158"/>
      <c r="DUC165" s="1158"/>
      <c r="DUD165" s="1158"/>
      <c r="DUE165" s="1158"/>
      <c r="DUF165" s="1158"/>
      <c r="DUG165" s="1158"/>
      <c r="DUH165" s="1158"/>
      <c r="DUI165" s="1158"/>
      <c r="DUJ165" s="1158"/>
      <c r="DUK165" s="1158"/>
      <c r="DUL165" s="1158"/>
      <c r="DUM165" s="1158"/>
      <c r="DUN165" s="1158"/>
      <c r="DUO165" s="1158"/>
      <c r="DUP165" s="1158"/>
      <c r="DUQ165" s="1158"/>
      <c r="DUR165" s="1158"/>
      <c r="DUS165" s="1158"/>
      <c r="DUT165" s="1158"/>
      <c r="DUU165" s="1158"/>
      <c r="DUV165" s="1158"/>
      <c r="DUW165" s="1158"/>
      <c r="DUX165" s="1158"/>
      <c r="DUY165" s="1158"/>
      <c r="DUZ165" s="1158"/>
      <c r="DVA165" s="1158"/>
      <c r="DVB165" s="1158"/>
      <c r="DVC165" s="1158"/>
      <c r="DVD165" s="1158"/>
      <c r="DVE165" s="1158"/>
      <c r="DVF165" s="1158"/>
      <c r="DVG165" s="1158"/>
      <c r="DVH165" s="1158"/>
      <c r="DVI165" s="1158"/>
      <c r="DVJ165" s="1158"/>
      <c r="DVK165" s="1158"/>
      <c r="DVL165" s="1158"/>
      <c r="DVM165" s="1158"/>
      <c r="DVN165" s="1158"/>
      <c r="DVO165" s="1158"/>
      <c r="DVP165" s="1158"/>
      <c r="DVQ165" s="1158"/>
      <c r="DVR165" s="1158"/>
      <c r="DVS165" s="1158"/>
      <c r="DVT165" s="1158"/>
      <c r="DVU165" s="1158"/>
      <c r="DVV165" s="1158"/>
      <c r="DVW165" s="1158"/>
      <c r="DVX165" s="1158"/>
      <c r="DVY165" s="1158"/>
      <c r="DVZ165" s="1158"/>
      <c r="DWA165" s="1158"/>
      <c r="DWB165" s="1158"/>
      <c r="DWC165" s="1158"/>
      <c r="DWD165" s="1158"/>
      <c r="DWE165" s="1158"/>
      <c r="DWF165" s="1158"/>
      <c r="DWG165" s="1158"/>
      <c r="DWH165" s="1158"/>
      <c r="DWI165" s="1158"/>
      <c r="DWJ165" s="1158"/>
      <c r="DWK165" s="1158"/>
      <c r="DWL165" s="1158"/>
      <c r="DWM165" s="1158"/>
      <c r="DWN165" s="1158"/>
      <c r="DWO165" s="1158"/>
      <c r="DWP165" s="1158"/>
      <c r="DWQ165" s="1158"/>
      <c r="DWR165" s="1158"/>
      <c r="DWS165" s="1158"/>
      <c r="DWT165" s="1158"/>
      <c r="DWU165" s="1158"/>
      <c r="DWV165" s="1158"/>
      <c r="DWW165" s="1158"/>
      <c r="DWX165" s="1158"/>
      <c r="DWY165" s="1158"/>
      <c r="DWZ165" s="1158"/>
      <c r="DXA165" s="1158"/>
      <c r="DXB165" s="1158"/>
      <c r="DXC165" s="1158"/>
      <c r="DXD165" s="1158"/>
      <c r="DXE165" s="1158"/>
      <c r="DXF165" s="1158"/>
      <c r="DXG165" s="1158"/>
      <c r="DXH165" s="1158"/>
      <c r="DXI165" s="1158"/>
      <c r="DXJ165" s="1158"/>
      <c r="DXK165" s="1158"/>
      <c r="DXL165" s="1158"/>
      <c r="DXM165" s="1158"/>
      <c r="DXN165" s="1158"/>
      <c r="DXO165" s="1158"/>
      <c r="DXP165" s="1158"/>
      <c r="DXQ165" s="1158"/>
      <c r="DXR165" s="1158"/>
      <c r="DXS165" s="1158"/>
      <c r="DXT165" s="1158"/>
      <c r="DXU165" s="1158"/>
      <c r="DXV165" s="1158"/>
      <c r="DXW165" s="1158"/>
      <c r="DXX165" s="1158"/>
      <c r="DXY165" s="1158"/>
      <c r="DXZ165" s="1158"/>
      <c r="DYA165" s="1158"/>
      <c r="DYB165" s="1158"/>
      <c r="DYC165" s="1158"/>
      <c r="DYD165" s="1158"/>
      <c r="DYE165" s="1158"/>
      <c r="DYF165" s="1158"/>
      <c r="DYG165" s="1158"/>
      <c r="DYH165" s="1158"/>
      <c r="DYI165" s="1158"/>
      <c r="DYJ165" s="1158"/>
      <c r="DYK165" s="1158"/>
      <c r="DYL165" s="1158"/>
      <c r="DYM165" s="1158"/>
      <c r="DYN165" s="1158"/>
      <c r="DYO165" s="1158"/>
      <c r="DYP165" s="1158"/>
      <c r="DYQ165" s="1158"/>
      <c r="DYR165" s="1158"/>
      <c r="DYS165" s="1158"/>
      <c r="DYT165" s="1158"/>
      <c r="DYU165" s="1158"/>
      <c r="DYV165" s="1158"/>
      <c r="DYW165" s="1158"/>
      <c r="DYX165" s="1158"/>
      <c r="DYY165" s="1158"/>
      <c r="DYZ165" s="1158"/>
      <c r="DZA165" s="1158"/>
      <c r="DZB165" s="1158"/>
      <c r="DZC165" s="1158"/>
      <c r="DZD165" s="1158"/>
      <c r="DZE165" s="1158"/>
      <c r="DZF165" s="1158"/>
      <c r="DZG165" s="1158"/>
      <c r="DZH165" s="1158"/>
      <c r="DZI165" s="1158"/>
      <c r="DZJ165" s="1158"/>
      <c r="DZK165" s="1158"/>
      <c r="DZL165" s="1158"/>
      <c r="DZM165" s="1158"/>
      <c r="DZN165" s="1158"/>
      <c r="DZO165" s="1158"/>
      <c r="DZP165" s="1158"/>
      <c r="DZQ165" s="1158"/>
      <c r="DZR165" s="1158"/>
      <c r="DZS165" s="1158"/>
      <c r="DZT165" s="1158"/>
      <c r="DZU165" s="1158"/>
      <c r="DZV165" s="1158"/>
      <c r="DZW165" s="1158"/>
      <c r="DZX165" s="1158"/>
      <c r="DZY165" s="1158"/>
      <c r="DZZ165" s="1158"/>
      <c r="EAA165" s="1158"/>
      <c r="EAB165" s="1158"/>
      <c r="EAC165" s="1158"/>
      <c r="EAD165" s="1158"/>
      <c r="EAE165" s="1158"/>
      <c r="EAF165" s="1158"/>
      <c r="EAG165" s="1158"/>
      <c r="EAH165" s="1158"/>
      <c r="EAI165" s="1158"/>
      <c r="EAJ165" s="1158"/>
      <c r="EAK165" s="1158"/>
      <c r="EAL165" s="1158"/>
      <c r="EAM165" s="1158"/>
      <c r="EAN165" s="1158"/>
      <c r="EAO165" s="1158"/>
      <c r="EAP165" s="1158"/>
      <c r="EAQ165" s="1158"/>
      <c r="EAR165" s="1158"/>
      <c r="EAS165" s="1158"/>
      <c r="EAT165" s="1158"/>
      <c r="EAU165" s="1158"/>
      <c r="EAV165" s="1158"/>
      <c r="EAW165" s="1158"/>
      <c r="EAX165" s="1158"/>
      <c r="EAY165" s="1158"/>
      <c r="EAZ165" s="1158"/>
      <c r="EBA165" s="1158"/>
      <c r="EBB165" s="1158"/>
      <c r="EBC165" s="1158"/>
      <c r="EBD165" s="1158"/>
      <c r="EBE165" s="1158"/>
      <c r="EBF165" s="1158"/>
      <c r="EBG165" s="1158"/>
      <c r="EBH165" s="1158"/>
      <c r="EBI165" s="1158"/>
      <c r="EBJ165" s="1158"/>
      <c r="EBK165" s="1158"/>
      <c r="EBL165" s="1158"/>
      <c r="EBM165" s="1158"/>
      <c r="EBN165" s="1158"/>
      <c r="EBO165" s="1158"/>
      <c r="EBP165" s="1158"/>
      <c r="EBQ165" s="1158"/>
      <c r="EBR165" s="1158"/>
      <c r="EBS165" s="1158"/>
      <c r="EBT165" s="1158"/>
      <c r="EBU165" s="1158"/>
      <c r="EBV165" s="1158"/>
      <c r="EBW165" s="1158"/>
      <c r="EBX165" s="1158"/>
      <c r="EBY165" s="1158"/>
      <c r="EBZ165" s="1158"/>
      <c r="ECA165" s="1158"/>
      <c r="ECB165" s="1158"/>
      <c r="ECC165" s="1158"/>
      <c r="ECD165" s="1158"/>
      <c r="ECE165" s="1158"/>
      <c r="ECF165" s="1158"/>
      <c r="ECG165" s="1158"/>
      <c r="ECH165" s="1158"/>
      <c r="ECI165" s="1158"/>
      <c r="ECJ165" s="1158"/>
      <c r="ECK165" s="1158"/>
      <c r="ECL165" s="1158"/>
      <c r="ECM165" s="1158"/>
      <c r="ECN165" s="1158"/>
      <c r="ECO165" s="1158"/>
      <c r="ECP165" s="1158"/>
      <c r="ECQ165" s="1158"/>
      <c r="ECR165" s="1158"/>
      <c r="ECS165" s="1158"/>
      <c r="ECT165" s="1158"/>
      <c r="ECU165" s="1158"/>
      <c r="ECV165" s="1158"/>
      <c r="ECW165" s="1158"/>
      <c r="ECX165" s="1158"/>
      <c r="ECY165" s="1158"/>
      <c r="ECZ165" s="1158"/>
      <c r="EDA165" s="1158"/>
      <c r="EDB165" s="1158"/>
      <c r="EDC165" s="1158"/>
      <c r="EDD165" s="1158"/>
      <c r="EDE165" s="1158"/>
      <c r="EDF165" s="1158"/>
      <c r="EDG165" s="1158"/>
      <c r="EDH165" s="1158"/>
      <c r="EDI165" s="1158"/>
      <c r="EDJ165" s="1158"/>
      <c r="EDK165" s="1158"/>
      <c r="EDL165" s="1158"/>
      <c r="EDM165" s="1158"/>
      <c r="EDN165" s="1158"/>
      <c r="EDO165" s="1158"/>
      <c r="EDP165" s="1158"/>
      <c r="EDQ165" s="1158"/>
      <c r="EDR165" s="1158"/>
      <c r="EDS165" s="1158"/>
      <c r="EDT165" s="1158"/>
      <c r="EDU165" s="1158"/>
      <c r="EDV165" s="1158"/>
      <c r="EDW165" s="1158"/>
      <c r="EDX165" s="1158"/>
      <c r="EDY165" s="1158"/>
      <c r="EDZ165" s="1158"/>
      <c r="EEA165" s="1158"/>
      <c r="EEB165" s="1158"/>
      <c r="EEC165" s="1158"/>
      <c r="EED165" s="1158"/>
      <c r="EEE165" s="1158"/>
      <c r="EEF165" s="1158"/>
      <c r="EEG165" s="1158"/>
      <c r="EEH165" s="1158"/>
      <c r="EEI165" s="1158"/>
      <c r="EEJ165" s="1158"/>
      <c r="EEK165" s="1158"/>
      <c r="EEL165" s="1158"/>
      <c r="EEM165" s="1158"/>
      <c r="EEN165" s="1158"/>
      <c r="EEO165" s="1158"/>
      <c r="EEP165" s="1158"/>
      <c r="EEQ165" s="1158"/>
      <c r="EER165" s="1158"/>
      <c r="EES165" s="1158"/>
      <c r="EET165" s="1158"/>
      <c r="EEU165" s="1158"/>
      <c r="EEV165" s="1158"/>
      <c r="EEW165" s="1158"/>
      <c r="EEX165" s="1158"/>
      <c r="EEY165" s="1158"/>
      <c r="EEZ165" s="1158"/>
      <c r="EFA165" s="1158"/>
      <c r="EFB165" s="1158"/>
      <c r="EFC165" s="1158"/>
      <c r="EFD165" s="1158"/>
      <c r="EFE165" s="1158"/>
      <c r="EFF165" s="1158"/>
      <c r="EFG165" s="1158"/>
      <c r="EFH165" s="1158"/>
      <c r="EFI165" s="1158"/>
      <c r="EFJ165" s="1158"/>
      <c r="EFK165" s="1158"/>
      <c r="EFL165" s="1158"/>
      <c r="EFM165" s="1158"/>
      <c r="EFN165" s="1158"/>
      <c r="EFO165" s="1158"/>
      <c r="EFP165" s="1158"/>
      <c r="EFQ165" s="1158"/>
      <c r="EFR165" s="1158"/>
      <c r="EFS165" s="1158"/>
      <c r="EFT165" s="1158"/>
      <c r="EFU165" s="1158"/>
      <c r="EFV165" s="1158"/>
      <c r="EFW165" s="1158"/>
      <c r="EFX165" s="1158"/>
      <c r="EFY165" s="1158"/>
      <c r="EFZ165" s="1158"/>
      <c r="EGA165" s="1158"/>
      <c r="EGB165" s="1158"/>
      <c r="EGC165" s="1158"/>
      <c r="EGD165" s="1158"/>
      <c r="EGE165" s="1158"/>
      <c r="EGF165" s="1158"/>
      <c r="EGG165" s="1158"/>
      <c r="EGH165" s="1158"/>
      <c r="EGI165" s="1158"/>
      <c r="EGJ165" s="1158"/>
      <c r="EGK165" s="1158"/>
      <c r="EGL165" s="1158"/>
      <c r="EGM165" s="1158"/>
      <c r="EGN165" s="1158"/>
      <c r="EGO165" s="1158"/>
      <c r="EGP165" s="1158"/>
      <c r="EGQ165" s="1158"/>
      <c r="EGR165" s="1158"/>
      <c r="EGS165" s="1158"/>
      <c r="EGT165" s="1158"/>
      <c r="EGU165" s="1158"/>
      <c r="EGV165" s="1158"/>
      <c r="EGW165" s="1158"/>
      <c r="EGX165" s="1158"/>
      <c r="EGY165" s="1158"/>
      <c r="EGZ165" s="1158"/>
      <c r="EHA165" s="1158"/>
      <c r="EHB165" s="1158"/>
      <c r="EHC165" s="1158"/>
      <c r="EHD165" s="1158"/>
      <c r="EHE165" s="1158"/>
      <c r="EHF165" s="1158"/>
      <c r="EHG165" s="1158"/>
      <c r="EHH165" s="1158"/>
      <c r="EHI165" s="1158"/>
      <c r="EHJ165" s="1158"/>
      <c r="EHK165" s="1158"/>
      <c r="EHL165" s="1158"/>
      <c r="EHM165" s="1158"/>
      <c r="EHN165" s="1158"/>
      <c r="EHO165" s="1158"/>
      <c r="EHP165" s="1158"/>
      <c r="EHQ165" s="1158"/>
      <c r="EHR165" s="1158"/>
      <c r="EHS165" s="1158"/>
      <c r="EHT165" s="1158"/>
      <c r="EHU165" s="1158"/>
      <c r="EHV165" s="1158"/>
      <c r="EHW165" s="1158"/>
      <c r="EHX165" s="1158"/>
      <c r="EHY165" s="1158"/>
      <c r="EHZ165" s="1158"/>
      <c r="EIA165" s="1158"/>
      <c r="EIB165" s="1158"/>
      <c r="EIC165" s="1158"/>
      <c r="EID165" s="1158"/>
      <c r="EIE165" s="1158"/>
      <c r="EIF165" s="1158"/>
      <c r="EIG165" s="1158"/>
      <c r="EIH165" s="1158"/>
      <c r="EII165" s="1158"/>
      <c r="EIJ165" s="1158"/>
      <c r="EIK165" s="1158"/>
      <c r="EIL165" s="1158"/>
      <c r="EIM165" s="1158"/>
      <c r="EIN165" s="1158"/>
      <c r="EIO165" s="1158"/>
      <c r="EIP165" s="1158"/>
      <c r="EIQ165" s="1158"/>
      <c r="EIR165" s="1158"/>
      <c r="EIS165" s="1158"/>
      <c r="EIT165" s="1158"/>
      <c r="EIU165" s="1158"/>
      <c r="EIV165" s="1158"/>
      <c r="EIW165" s="1158"/>
      <c r="EIX165" s="1158"/>
      <c r="EIY165" s="1158"/>
      <c r="EIZ165" s="1158"/>
      <c r="EJA165" s="1158"/>
      <c r="EJB165" s="1158"/>
      <c r="EJC165" s="1158"/>
      <c r="EJD165" s="1158"/>
      <c r="EJE165" s="1158"/>
      <c r="EJF165" s="1158"/>
      <c r="EJG165" s="1158"/>
      <c r="EJH165" s="1158"/>
      <c r="EJI165" s="1158"/>
      <c r="EJJ165" s="1158"/>
      <c r="EJK165" s="1158"/>
      <c r="EJL165" s="1158"/>
      <c r="EJM165" s="1158"/>
      <c r="EJN165" s="1158"/>
      <c r="EJO165" s="1158"/>
      <c r="EJP165" s="1158"/>
      <c r="EJQ165" s="1158"/>
      <c r="EJR165" s="1158"/>
      <c r="EJS165" s="1158"/>
      <c r="EJT165" s="1158"/>
      <c r="EJU165" s="1158"/>
      <c r="EJV165" s="1158"/>
      <c r="EJW165" s="1158"/>
      <c r="EJX165" s="1158"/>
      <c r="EJY165" s="1158"/>
      <c r="EJZ165" s="1158"/>
      <c r="EKA165" s="1158"/>
      <c r="EKB165" s="1158"/>
      <c r="EKC165" s="1158"/>
      <c r="EKD165" s="1158"/>
      <c r="EKE165" s="1158"/>
      <c r="EKF165" s="1158"/>
      <c r="EKG165" s="1158"/>
      <c r="EKH165" s="1158"/>
      <c r="EKI165" s="1158"/>
      <c r="EKJ165" s="1158"/>
      <c r="EKK165" s="1158"/>
      <c r="EKL165" s="1158"/>
      <c r="EKM165" s="1158"/>
      <c r="EKN165" s="1158"/>
      <c r="EKO165" s="1158"/>
      <c r="EKP165" s="1158"/>
      <c r="EKQ165" s="1158"/>
      <c r="EKR165" s="1158"/>
      <c r="EKS165" s="1158"/>
      <c r="EKT165" s="1158"/>
      <c r="EKU165" s="1158"/>
      <c r="EKV165" s="1158"/>
      <c r="EKW165" s="1158"/>
      <c r="EKX165" s="1158"/>
      <c r="EKY165" s="1158"/>
      <c r="EKZ165" s="1158"/>
      <c r="ELA165" s="1158"/>
      <c r="ELB165" s="1158"/>
      <c r="ELC165" s="1158"/>
      <c r="ELD165" s="1158"/>
      <c r="ELE165" s="1158"/>
      <c r="ELF165" s="1158"/>
      <c r="ELG165" s="1158"/>
      <c r="ELH165" s="1158"/>
      <c r="ELI165" s="1158"/>
      <c r="ELJ165" s="1158"/>
      <c r="ELK165" s="1158"/>
      <c r="ELL165" s="1158"/>
      <c r="ELM165" s="1158"/>
      <c r="ELN165" s="1158"/>
      <c r="ELO165" s="1158"/>
      <c r="ELP165" s="1158"/>
      <c r="ELQ165" s="1158"/>
      <c r="ELR165" s="1158"/>
      <c r="ELS165" s="1158"/>
      <c r="ELT165" s="1158"/>
      <c r="ELU165" s="1158"/>
      <c r="ELV165" s="1158"/>
      <c r="ELW165" s="1158"/>
      <c r="ELX165" s="1158"/>
      <c r="ELY165" s="1158"/>
      <c r="ELZ165" s="1158"/>
      <c r="EMA165" s="1158"/>
      <c r="EMB165" s="1158"/>
      <c r="EMC165" s="1158"/>
      <c r="EMD165" s="1158"/>
      <c r="EME165" s="1158"/>
      <c r="EMF165" s="1158"/>
      <c r="EMG165" s="1158"/>
      <c r="EMH165" s="1158"/>
      <c r="EMI165" s="1158"/>
      <c r="EMJ165" s="1158"/>
      <c r="EMK165" s="1158"/>
      <c r="EML165" s="1158"/>
      <c r="EMM165" s="1158"/>
      <c r="EMN165" s="1158"/>
      <c r="EMO165" s="1158"/>
      <c r="EMP165" s="1158"/>
      <c r="EMQ165" s="1158"/>
      <c r="EMR165" s="1158"/>
      <c r="EMS165" s="1158"/>
      <c r="EMT165" s="1158"/>
      <c r="EMU165" s="1158"/>
      <c r="EMV165" s="1158"/>
      <c r="EMW165" s="1158"/>
      <c r="EMX165" s="1158"/>
      <c r="EMY165" s="1158"/>
      <c r="EMZ165" s="1158"/>
      <c r="ENA165" s="1158"/>
      <c r="ENB165" s="1158"/>
      <c r="ENC165" s="1158"/>
      <c r="END165" s="1158"/>
      <c r="ENE165" s="1158"/>
      <c r="ENF165" s="1158"/>
      <c r="ENG165" s="1158"/>
      <c r="ENH165" s="1158"/>
      <c r="ENI165" s="1158"/>
      <c r="ENJ165" s="1158"/>
      <c r="ENK165" s="1158"/>
      <c r="ENL165" s="1158"/>
      <c r="ENM165" s="1158"/>
      <c r="ENN165" s="1158"/>
      <c r="ENO165" s="1158"/>
      <c r="ENP165" s="1158"/>
      <c r="ENQ165" s="1158"/>
      <c r="ENR165" s="1158"/>
      <c r="ENS165" s="1158"/>
      <c r="ENT165" s="1158"/>
      <c r="ENU165" s="1158"/>
      <c r="ENV165" s="1158"/>
      <c r="ENW165" s="1158"/>
      <c r="ENX165" s="1158"/>
      <c r="ENY165" s="1158"/>
      <c r="ENZ165" s="1158"/>
      <c r="EOA165" s="1158"/>
      <c r="EOB165" s="1158"/>
      <c r="EOC165" s="1158"/>
      <c r="EOD165" s="1158"/>
      <c r="EOE165" s="1158"/>
      <c r="EOF165" s="1158"/>
      <c r="EOG165" s="1158"/>
      <c r="EOH165" s="1158"/>
      <c r="EOI165" s="1158"/>
      <c r="EOJ165" s="1158"/>
      <c r="EOK165" s="1158"/>
      <c r="EOL165" s="1158"/>
      <c r="EOM165" s="1158"/>
      <c r="EON165" s="1158"/>
      <c r="EOO165" s="1158"/>
      <c r="EOP165" s="1158"/>
      <c r="EOQ165" s="1158"/>
      <c r="EOR165" s="1158"/>
      <c r="EOS165" s="1158"/>
      <c r="EOT165" s="1158"/>
      <c r="EOU165" s="1158"/>
      <c r="EOV165" s="1158"/>
      <c r="EOW165" s="1158"/>
      <c r="EOX165" s="1158"/>
      <c r="EOY165" s="1158"/>
      <c r="EOZ165" s="1158"/>
      <c r="EPA165" s="1158"/>
      <c r="EPB165" s="1158"/>
      <c r="EPC165" s="1158"/>
      <c r="EPD165" s="1158"/>
      <c r="EPE165" s="1158"/>
      <c r="EPF165" s="1158"/>
      <c r="EPG165" s="1158"/>
      <c r="EPH165" s="1158"/>
      <c r="EPI165" s="1158"/>
      <c r="EPJ165" s="1158"/>
      <c r="EPK165" s="1158"/>
      <c r="EPL165" s="1158"/>
      <c r="EPM165" s="1158"/>
      <c r="EPN165" s="1158"/>
      <c r="EPO165" s="1158"/>
      <c r="EPP165" s="1158"/>
      <c r="EPQ165" s="1158"/>
      <c r="EPR165" s="1158"/>
      <c r="EPS165" s="1158"/>
      <c r="EPT165" s="1158"/>
      <c r="EPU165" s="1158"/>
      <c r="EPV165" s="1158"/>
      <c r="EPW165" s="1158"/>
      <c r="EPX165" s="1158"/>
      <c r="EPY165" s="1158"/>
      <c r="EPZ165" s="1158"/>
      <c r="EQA165" s="1158"/>
      <c r="EQB165" s="1158"/>
      <c r="EQC165" s="1158"/>
      <c r="EQD165" s="1158"/>
      <c r="EQE165" s="1158"/>
      <c r="EQF165" s="1158"/>
      <c r="EQG165" s="1158"/>
      <c r="EQH165" s="1158"/>
      <c r="EQI165" s="1158"/>
      <c r="EQJ165" s="1158"/>
      <c r="EQK165" s="1158"/>
      <c r="EQL165" s="1158"/>
      <c r="EQM165" s="1158"/>
      <c r="EQN165" s="1158"/>
      <c r="EQO165" s="1158"/>
      <c r="EQP165" s="1158"/>
      <c r="EQQ165" s="1158"/>
      <c r="EQR165" s="1158"/>
      <c r="EQS165" s="1158"/>
      <c r="EQT165" s="1158"/>
      <c r="EQU165" s="1158"/>
      <c r="EQV165" s="1158"/>
      <c r="EQW165" s="1158"/>
      <c r="EQX165" s="1158"/>
      <c r="EQY165" s="1158"/>
      <c r="EQZ165" s="1158"/>
      <c r="ERA165" s="1158"/>
      <c r="ERB165" s="1158"/>
      <c r="ERC165" s="1158"/>
      <c r="ERD165" s="1158"/>
      <c r="ERE165" s="1158"/>
      <c r="ERF165" s="1158"/>
      <c r="ERG165" s="1158"/>
      <c r="ERH165" s="1158"/>
      <c r="ERI165" s="1158"/>
      <c r="ERJ165" s="1158"/>
      <c r="ERK165" s="1158"/>
      <c r="ERL165" s="1158"/>
      <c r="ERM165" s="1158"/>
      <c r="ERN165" s="1158"/>
      <c r="ERO165" s="1158"/>
      <c r="ERP165" s="1158"/>
      <c r="ERQ165" s="1158"/>
      <c r="ERR165" s="1158"/>
      <c r="ERS165" s="1158"/>
      <c r="ERT165" s="1158"/>
      <c r="ERU165" s="1158"/>
      <c r="ERV165" s="1158"/>
      <c r="ERW165" s="1158"/>
      <c r="ERX165" s="1158"/>
      <c r="ERY165" s="1158"/>
      <c r="ERZ165" s="1158"/>
      <c r="ESA165" s="1158"/>
      <c r="ESB165" s="1158"/>
      <c r="ESC165" s="1158"/>
      <c r="ESD165" s="1158"/>
      <c r="ESE165" s="1158"/>
      <c r="ESF165" s="1158"/>
      <c r="ESG165" s="1158"/>
      <c r="ESH165" s="1158"/>
      <c r="ESI165" s="1158"/>
      <c r="ESJ165" s="1158"/>
      <c r="ESK165" s="1158"/>
      <c r="ESL165" s="1158"/>
      <c r="ESM165" s="1158"/>
      <c r="ESN165" s="1158"/>
      <c r="ESO165" s="1158"/>
      <c r="ESP165" s="1158"/>
      <c r="ESQ165" s="1158"/>
      <c r="ESR165" s="1158"/>
      <c r="ESS165" s="1158"/>
      <c r="EST165" s="1158"/>
      <c r="ESU165" s="1158"/>
      <c r="ESV165" s="1158"/>
      <c r="ESW165" s="1158"/>
      <c r="ESX165" s="1158"/>
      <c r="ESY165" s="1158"/>
      <c r="ESZ165" s="1158"/>
      <c r="ETA165" s="1158"/>
      <c r="ETB165" s="1158"/>
      <c r="ETC165" s="1158"/>
      <c r="ETD165" s="1158"/>
      <c r="ETE165" s="1158"/>
      <c r="ETF165" s="1158"/>
      <c r="ETG165" s="1158"/>
      <c r="ETH165" s="1158"/>
      <c r="ETI165" s="1158"/>
      <c r="ETJ165" s="1158"/>
      <c r="ETK165" s="1158"/>
      <c r="ETL165" s="1158"/>
      <c r="ETM165" s="1158"/>
      <c r="ETN165" s="1158"/>
      <c r="ETO165" s="1158"/>
      <c r="ETP165" s="1158"/>
      <c r="ETQ165" s="1158"/>
      <c r="ETR165" s="1158"/>
      <c r="ETS165" s="1158"/>
      <c r="ETT165" s="1158"/>
      <c r="ETU165" s="1158"/>
      <c r="ETV165" s="1158"/>
      <c r="ETW165" s="1158"/>
      <c r="ETX165" s="1158"/>
      <c r="ETY165" s="1158"/>
      <c r="ETZ165" s="1158"/>
      <c r="EUA165" s="1158"/>
      <c r="EUB165" s="1158"/>
      <c r="EUC165" s="1158"/>
      <c r="EUD165" s="1158"/>
      <c r="EUE165" s="1158"/>
      <c r="EUF165" s="1158"/>
      <c r="EUG165" s="1158"/>
      <c r="EUH165" s="1158"/>
      <c r="EUI165" s="1158"/>
      <c r="EUJ165" s="1158"/>
      <c r="EUK165" s="1158"/>
      <c r="EUL165" s="1158"/>
      <c r="EUM165" s="1158"/>
      <c r="EUN165" s="1158"/>
      <c r="EUO165" s="1158"/>
      <c r="EUP165" s="1158"/>
      <c r="EUQ165" s="1158"/>
      <c r="EUR165" s="1158"/>
      <c r="EUS165" s="1158"/>
      <c r="EUT165" s="1158"/>
      <c r="EUU165" s="1158"/>
      <c r="EUV165" s="1158"/>
      <c r="EUW165" s="1158"/>
      <c r="EUX165" s="1158"/>
      <c r="EUY165" s="1158"/>
      <c r="EUZ165" s="1158"/>
      <c r="EVA165" s="1158"/>
      <c r="EVB165" s="1158"/>
      <c r="EVC165" s="1158"/>
      <c r="EVD165" s="1158"/>
      <c r="EVE165" s="1158"/>
      <c r="EVF165" s="1158"/>
      <c r="EVG165" s="1158"/>
      <c r="EVH165" s="1158"/>
      <c r="EVI165" s="1158"/>
      <c r="EVJ165" s="1158"/>
      <c r="EVK165" s="1158"/>
      <c r="EVL165" s="1158"/>
      <c r="EVM165" s="1158"/>
      <c r="EVN165" s="1158"/>
      <c r="EVO165" s="1158"/>
      <c r="EVP165" s="1158"/>
      <c r="EVQ165" s="1158"/>
      <c r="EVR165" s="1158"/>
      <c r="EVS165" s="1158"/>
      <c r="EVT165" s="1158"/>
      <c r="EVU165" s="1158"/>
      <c r="EVV165" s="1158"/>
      <c r="EVW165" s="1158"/>
      <c r="EVX165" s="1158"/>
      <c r="EVY165" s="1158"/>
      <c r="EVZ165" s="1158"/>
      <c r="EWA165" s="1158"/>
      <c r="EWB165" s="1158"/>
      <c r="EWC165" s="1158"/>
      <c r="EWD165" s="1158"/>
      <c r="EWE165" s="1158"/>
      <c r="EWF165" s="1158"/>
      <c r="EWG165" s="1158"/>
      <c r="EWH165" s="1158"/>
      <c r="EWI165" s="1158"/>
      <c r="EWJ165" s="1158"/>
      <c r="EWK165" s="1158"/>
      <c r="EWL165" s="1158"/>
      <c r="EWM165" s="1158"/>
      <c r="EWN165" s="1158"/>
      <c r="EWO165" s="1158"/>
      <c r="EWP165" s="1158"/>
      <c r="EWQ165" s="1158"/>
      <c r="EWR165" s="1158"/>
      <c r="EWS165" s="1158"/>
      <c r="EWT165" s="1158"/>
      <c r="EWU165" s="1158"/>
      <c r="EWV165" s="1158"/>
      <c r="EWW165" s="1158"/>
      <c r="EWX165" s="1158"/>
      <c r="EWY165" s="1158"/>
      <c r="EWZ165" s="1158"/>
      <c r="EXA165" s="1158"/>
      <c r="EXB165" s="1158"/>
      <c r="EXC165" s="1158"/>
      <c r="EXD165" s="1158"/>
      <c r="EXE165" s="1158"/>
      <c r="EXF165" s="1158"/>
      <c r="EXG165" s="1158"/>
      <c r="EXH165" s="1158"/>
      <c r="EXI165" s="1158"/>
      <c r="EXJ165" s="1158"/>
      <c r="EXK165" s="1158"/>
      <c r="EXL165" s="1158"/>
      <c r="EXM165" s="1158"/>
      <c r="EXN165" s="1158"/>
      <c r="EXO165" s="1158"/>
      <c r="EXP165" s="1158"/>
      <c r="EXQ165" s="1158"/>
      <c r="EXR165" s="1158"/>
      <c r="EXS165" s="1158"/>
      <c r="EXT165" s="1158"/>
      <c r="EXU165" s="1158"/>
      <c r="EXV165" s="1158"/>
      <c r="EXW165" s="1158"/>
      <c r="EXX165" s="1158"/>
      <c r="EXY165" s="1158"/>
      <c r="EXZ165" s="1158"/>
      <c r="EYA165" s="1158"/>
      <c r="EYB165" s="1158"/>
      <c r="EYC165" s="1158"/>
      <c r="EYD165" s="1158"/>
      <c r="EYE165" s="1158"/>
      <c r="EYF165" s="1158"/>
      <c r="EYG165" s="1158"/>
      <c r="EYH165" s="1158"/>
      <c r="EYI165" s="1158"/>
      <c r="EYJ165" s="1158"/>
      <c r="EYK165" s="1158"/>
      <c r="EYL165" s="1158"/>
      <c r="EYM165" s="1158"/>
      <c r="EYN165" s="1158"/>
      <c r="EYO165" s="1158"/>
      <c r="EYP165" s="1158"/>
      <c r="EYQ165" s="1158"/>
      <c r="EYR165" s="1158"/>
      <c r="EYS165" s="1158"/>
      <c r="EYT165" s="1158"/>
      <c r="EYU165" s="1158"/>
      <c r="EYV165" s="1158"/>
      <c r="EYW165" s="1158"/>
      <c r="EYX165" s="1158"/>
      <c r="EYY165" s="1158"/>
      <c r="EYZ165" s="1158"/>
      <c r="EZA165" s="1158"/>
      <c r="EZB165" s="1158"/>
      <c r="EZC165" s="1158"/>
      <c r="EZD165" s="1158"/>
      <c r="EZE165" s="1158"/>
      <c r="EZF165" s="1158"/>
      <c r="EZG165" s="1158"/>
      <c r="EZH165" s="1158"/>
      <c r="EZI165" s="1158"/>
      <c r="EZJ165" s="1158"/>
      <c r="EZK165" s="1158"/>
      <c r="EZL165" s="1158"/>
      <c r="EZM165" s="1158"/>
      <c r="EZN165" s="1158"/>
      <c r="EZO165" s="1158"/>
      <c r="EZP165" s="1158"/>
      <c r="EZQ165" s="1158"/>
      <c r="EZR165" s="1158"/>
      <c r="EZS165" s="1158"/>
      <c r="EZT165" s="1158"/>
      <c r="EZU165" s="1158"/>
      <c r="EZV165" s="1158"/>
      <c r="EZW165" s="1158"/>
      <c r="EZX165" s="1158"/>
      <c r="EZY165" s="1158"/>
      <c r="EZZ165" s="1158"/>
      <c r="FAA165" s="1158"/>
      <c r="FAB165" s="1158"/>
      <c r="FAC165" s="1158"/>
      <c r="FAD165" s="1158"/>
      <c r="FAE165" s="1158"/>
      <c r="FAF165" s="1158"/>
      <c r="FAG165" s="1158"/>
      <c r="FAH165" s="1158"/>
      <c r="FAI165" s="1158"/>
      <c r="FAJ165" s="1158"/>
      <c r="FAK165" s="1158"/>
      <c r="FAL165" s="1158"/>
      <c r="FAM165" s="1158"/>
      <c r="FAN165" s="1158"/>
      <c r="FAO165" s="1158"/>
      <c r="FAP165" s="1158"/>
      <c r="FAQ165" s="1158"/>
      <c r="FAR165" s="1158"/>
      <c r="FAS165" s="1158"/>
      <c r="FAT165" s="1158"/>
      <c r="FAU165" s="1158"/>
      <c r="FAV165" s="1158"/>
      <c r="FAW165" s="1158"/>
      <c r="FAX165" s="1158"/>
      <c r="FAY165" s="1158"/>
      <c r="FAZ165" s="1158"/>
      <c r="FBA165" s="1158"/>
      <c r="FBB165" s="1158"/>
      <c r="FBC165" s="1158"/>
      <c r="FBD165" s="1158"/>
      <c r="FBE165" s="1158"/>
      <c r="FBF165" s="1158"/>
      <c r="FBG165" s="1158"/>
      <c r="FBH165" s="1158"/>
      <c r="FBI165" s="1158"/>
      <c r="FBJ165" s="1158"/>
      <c r="FBK165" s="1158"/>
      <c r="FBL165" s="1158"/>
      <c r="FBM165" s="1158"/>
      <c r="FBN165" s="1158"/>
      <c r="FBO165" s="1158"/>
      <c r="FBP165" s="1158"/>
      <c r="FBQ165" s="1158"/>
      <c r="FBR165" s="1158"/>
      <c r="FBS165" s="1158"/>
      <c r="FBT165" s="1158"/>
      <c r="FBU165" s="1158"/>
      <c r="FBV165" s="1158"/>
      <c r="FBW165" s="1158"/>
      <c r="FBX165" s="1158"/>
      <c r="FBY165" s="1158"/>
      <c r="FBZ165" s="1158"/>
      <c r="FCA165" s="1158"/>
      <c r="FCB165" s="1158"/>
      <c r="FCC165" s="1158"/>
      <c r="FCD165" s="1158"/>
      <c r="FCE165" s="1158"/>
      <c r="FCF165" s="1158"/>
      <c r="FCG165" s="1158"/>
      <c r="FCH165" s="1158"/>
      <c r="FCI165" s="1158"/>
      <c r="FCJ165" s="1158"/>
      <c r="FCK165" s="1158"/>
      <c r="FCL165" s="1158"/>
      <c r="FCM165" s="1158"/>
      <c r="FCN165" s="1158"/>
      <c r="FCO165" s="1158"/>
      <c r="FCP165" s="1158"/>
      <c r="FCQ165" s="1158"/>
      <c r="FCR165" s="1158"/>
      <c r="FCS165" s="1158"/>
      <c r="FCT165" s="1158"/>
      <c r="FCU165" s="1158"/>
      <c r="FCV165" s="1158"/>
      <c r="FCW165" s="1158"/>
      <c r="FCX165" s="1158"/>
      <c r="FCY165" s="1158"/>
      <c r="FCZ165" s="1158"/>
      <c r="FDA165" s="1158"/>
      <c r="FDB165" s="1158"/>
      <c r="FDC165" s="1158"/>
      <c r="FDD165" s="1158"/>
      <c r="FDE165" s="1158"/>
      <c r="FDF165" s="1158"/>
      <c r="FDG165" s="1158"/>
      <c r="FDH165" s="1158"/>
      <c r="FDI165" s="1158"/>
      <c r="FDJ165" s="1158"/>
      <c r="FDK165" s="1158"/>
      <c r="FDL165" s="1158"/>
      <c r="FDM165" s="1158"/>
      <c r="FDN165" s="1158"/>
      <c r="FDO165" s="1158"/>
      <c r="FDP165" s="1158"/>
      <c r="FDQ165" s="1158"/>
      <c r="FDR165" s="1158"/>
      <c r="FDS165" s="1158"/>
      <c r="FDT165" s="1158"/>
      <c r="FDU165" s="1158"/>
      <c r="FDV165" s="1158"/>
      <c r="FDW165" s="1158"/>
      <c r="FDX165" s="1158"/>
      <c r="FDY165" s="1158"/>
      <c r="FDZ165" s="1158"/>
      <c r="FEA165" s="1158"/>
      <c r="FEB165" s="1158"/>
      <c r="FEC165" s="1158"/>
      <c r="FED165" s="1158"/>
      <c r="FEE165" s="1158"/>
      <c r="FEF165" s="1158"/>
      <c r="FEG165" s="1158"/>
      <c r="FEH165" s="1158"/>
      <c r="FEI165" s="1158"/>
      <c r="FEJ165" s="1158"/>
      <c r="FEK165" s="1158"/>
      <c r="FEL165" s="1158"/>
      <c r="FEM165" s="1158"/>
      <c r="FEN165" s="1158"/>
      <c r="FEO165" s="1158"/>
      <c r="FEP165" s="1158"/>
      <c r="FEQ165" s="1158"/>
      <c r="FER165" s="1158"/>
      <c r="FES165" s="1158"/>
      <c r="FET165" s="1158"/>
      <c r="FEU165" s="1158"/>
      <c r="FEV165" s="1158"/>
      <c r="FEW165" s="1158"/>
      <c r="FEX165" s="1158"/>
      <c r="FEY165" s="1158"/>
      <c r="FEZ165" s="1158"/>
      <c r="FFA165" s="1158"/>
      <c r="FFB165" s="1158"/>
      <c r="FFC165" s="1158"/>
      <c r="FFD165" s="1158"/>
      <c r="FFE165" s="1158"/>
      <c r="FFF165" s="1158"/>
      <c r="FFG165" s="1158"/>
      <c r="FFH165" s="1158"/>
      <c r="FFI165" s="1158"/>
      <c r="FFJ165" s="1158"/>
      <c r="FFK165" s="1158"/>
      <c r="FFL165" s="1158"/>
      <c r="FFM165" s="1158"/>
      <c r="FFN165" s="1158"/>
      <c r="FFO165" s="1158"/>
      <c r="FFP165" s="1158"/>
      <c r="FFQ165" s="1158"/>
      <c r="FFR165" s="1158"/>
      <c r="FFS165" s="1158"/>
      <c r="FFT165" s="1158"/>
      <c r="FFU165" s="1158"/>
      <c r="FFV165" s="1158"/>
      <c r="FFW165" s="1158"/>
      <c r="FFX165" s="1158"/>
      <c r="FFY165" s="1158"/>
      <c r="FFZ165" s="1158"/>
      <c r="FGA165" s="1158"/>
      <c r="FGB165" s="1158"/>
      <c r="FGC165" s="1158"/>
      <c r="FGD165" s="1158"/>
      <c r="FGE165" s="1158"/>
      <c r="FGF165" s="1158"/>
      <c r="FGG165" s="1158"/>
      <c r="FGH165" s="1158"/>
      <c r="FGI165" s="1158"/>
      <c r="FGJ165" s="1158"/>
      <c r="FGK165" s="1158"/>
      <c r="FGL165" s="1158"/>
      <c r="FGM165" s="1158"/>
      <c r="FGN165" s="1158"/>
      <c r="FGO165" s="1158"/>
      <c r="FGP165" s="1158"/>
      <c r="FGQ165" s="1158"/>
      <c r="FGR165" s="1158"/>
      <c r="FGS165" s="1158"/>
      <c r="FGT165" s="1158"/>
      <c r="FGU165" s="1158"/>
      <c r="FGV165" s="1158"/>
      <c r="FGW165" s="1158"/>
      <c r="FGX165" s="1158"/>
      <c r="FGY165" s="1158"/>
      <c r="FGZ165" s="1158"/>
      <c r="FHA165" s="1158"/>
      <c r="FHB165" s="1158"/>
      <c r="FHC165" s="1158"/>
      <c r="FHD165" s="1158"/>
      <c r="FHE165" s="1158"/>
      <c r="FHF165" s="1158"/>
      <c r="FHG165" s="1158"/>
      <c r="FHH165" s="1158"/>
      <c r="FHI165" s="1158"/>
      <c r="FHJ165" s="1158"/>
      <c r="FHK165" s="1158"/>
      <c r="FHL165" s="1158"/>
      <c r="FHM165" s="1158"/>
      <c r="FHN165" s="1158"/>
      <c r="FHO165" s="1158"/>
      <c r="FHP165" s="1158"/>
      <c r="FHQ165" s="1158"/>
      <c r="FHR165" s="1158"/>
      <c r="FHS165" s="1158"/>
      <c r="FHT165" s="1158"/>
      <c r="FHU165" s="1158"/>
      <c r="FHV165" s="1158"/>
      <c r="FHW165" s="1158"/>
      <c r="FHX165" s="1158"/>
      <c r="FHY165" s="1158"/>
      <c r="FHZ165" s="1158"/>
      <c r="FIA165" s="1158"/>
      <c r="FIB165" s="1158"/>
      <c r="FIC165" s="1158"/>
      <c r="FID165" s="1158"/>
      <c r="FIE165" s="1158"/>
      <c r="FIF165" s="1158"/>
      <c r="FIG165" s="1158"/>
      <c r="FIH165" s="1158"/>
      <c r="FII165" s="1158"/>
      <c r="FIJ165" s="1158"/>
      <c r="FIK165" s="1158"/>
      <c r="FIL165" s="1158"/>
      <c r="FIM165" s="1158"/>
      <c r="FIN165" s="1158"/>
      <c r="FIO165" s="1158"/>
      <c r="FIP165" s="1158"/>
      <c r="FIQ165" s="1158"/>
      <c r="FIR165" s="1158"/>
      <c r="FIS165" s="1158"/>
      <c r="FIT165" s="1158"/>
      <c r="FIU165" s="1158"/>
      <c r="FIV165" s="1158"/>
      <c r="FIW165" s="1158"/>
      <c r="FIX165" s="1158"/>
      <c r="FIY165" s="1158"/>
      <c r="FIZ165" s="1158"/>
      <c r="FJA165" s="1158"/>
      <c r="FJB165" s="1158"/>
      <c r="FJC165" s="1158"/>
      <c r="FJD165" s="1158"/>
      <c r="FJE165" s="1158"/>
      <c r="FJF165" s="1158"/>
      <c r="FJG165" s="1158"/>
      <c r="FJH165" s="1158"/>
      <c r="FJI165" s="1158"/>
      <c r="FJJ165" s="1158"/>
      <c r="FJK165" s="1158"/>
      <c r="FJL165" s="1158"/>
      <c r="FJM165" s="1158"/>
      <c r="FJN165" s="1158"/>
      <c r="FJO165" s="1158"/>
      <c r="FJP165" s="1158"/>
      <c r="FJQ165" s="1158"/>
      <c r="FJR165" s="1158"/>
      <c r="FJS165" s="1158"/>
      <c r="FJT165" s="1158"/>
      <c r="FJU165" s="1158"/>
      <c r="FJV165" s="1158"/>
      <c r="FJW165" s="1158"/>
      <c r="FJX165" s="1158"/>
      <c r="FJY165" s="1158"/>
      <c r="FJZ165" s="1158"/>
      <c r="FKA165" s="1158"/>
      <c r="FKB165" s="1158"/>
      <c r="FKC165" s="1158"/>
      <c r="FKD165" s="1158"/>
      <c r="FKE165" s="1158"/>
      <c r="FKF165" s="1158"/>
      <c r="FKG165" s="1158"/>
      <c r="FKH165" s="1158"/>
      <c r="FKI165" s="1158"/>
      <c r="FKJ165" s="1158"/>
      <c r="FKK165" s="1158"/>
      <c r="FKL165" s="1158"/>
      <c r="FKM165" s="1158"/>
      <c r="FKN165" s="1158"/>
      <c r="FKO165" s="1158"/>
      <c r="FKP165" s="1158"/>
      <c r="FKQ165" s="1158"/>
      <c r="FKR165" s="1158"/>
      <c r="FKS165" s="1158"/>
      <c r="FKT165" s="1158"/>
      <c r="FKU165" s="1158"/>
      <c r="FKV165" s="1158"/>
      <c r="FKW165" s="1158"/>
      <c r="FKX165" s="1158"/>
      <c r="FKY165" s="1158"/>
      <c r="FKZ165" s="1158"/>
      <c r="FLA165" s="1158"/>
      <c r="FLB165" s="1158"/>
      <c r="FLC165" s="1158"/>
      <c r="FLD165" s="1158"/>
      <c r="FLE165" s="1158"/>
      <c r="FLF165" s="1158"/>
      <c r="FLG165" s="1158"/>
      <c r="FLH165" s="1158"/>
      <c r="FLI165" s="1158"/>
      <c r="FLJ165" s="1158"/>
      <c r="FLK165" s="1158"/>
      <c r="FLL165" s="1158"/>
      <c r="FLM165" s="1158"/>
      <c r="FLN165" s="1158"/>
      <c r="FLO165" s="1158"/>
      <c r="FLP165" s="1158"/>
      <c r="FLQ165" s="1158"/>
      <c r="FLR165" s="1158"/>
      <c r="FLS165" s="1158"/>
      <c r="FLT165" s="1158"/>
      <c r="FLU165" s="1158"/>
      <c r="FLV165" s="1158"/>
      <c r="FLW165" s="1158"/>
      <c r="FLX165" s="1158"/>
      <c r="FLY165" s="1158"/>
      <c r="FLZ165" s="1158"/>
      <c r="FMA165" s="1158"/>
      <c r="FMB165" s="1158"/>
      <c r="FMC165" s="1158"/>
      <c r="FMD165" s="1158"/>
      <c r="FME165" s="1158"/>
      <c r="FMF165" s="1158"/>
      <c r="FMG165" s="1158"/>
      <c r="FMH165" s="1158"/>
      <c r="FMI165" s="1158"/>
      <c r="FMJ165" s="1158"/>
      <c r="FMK165" s="1158"/>
      <c r="FML165" s="1158"/>
      <c r="FMM165" s="1158"/>
      <c r="FMN165" s="1158"/>
      <c r="FMO165" s="1158"/>
      <c r="FMP165" s="1158"/>
      <c r="FMQ165" s="1158"/>
      <c r="FMR165" s="1158"/>
      <c r="FMS165" s="1158"/>
      <c r="FMT165" s="1158"/>
      <c r="FMU165" s="1158"/>
      <c r="FMV165" s="1158"/>
      <c r="FMW165" s="1158"/>
      <c r="FMX165" s="1158"/>
      <c r="FMY165" s="1158"/>
      <c r="FMZ165" s="1158"/>
      <c r="FNA165" s="1158"/>
      <c r="FNB165" s="1158"/>
      <c r="FNC165" s="1158"/>
      <c r="FND165" s="1158"/>
      <c r="FNE165" s="1158"/>
      <c r="FNF165" s="1158"/>
      <c r="FNG165" s="1158"/>
      <c r="FNH165" s="1158"/>
      <c r="FNI165" s="1158"/>
      <c r="FNJ165" s="1158"/>
      <c r="FNK165" s="1158"/>
      <c r="FNL165" s="1158"/>
      <c r="FNM165" s="1158"/>
      <c r="FNN165" s="1158"/>
      <c r="FNO165" s="1158"/>
      <c r="FNP165" s="1158"/>
      <c r="FNQ165" s="1158"/>
      <c r="FNR165" s="1158"/>
      <c r="FNS165" s="1158"/>
      <c r="FNT165" s="1158"/>
      <c r="FNU165" s="1158"/>
      <c r="FNV165" s="1158"/>
      <c r="FNW165" s="1158"/>
      <c r="FNX165" s="1158"/>
      <c r="FNY165" s="1158"/>
      <c r="FNZ165" s="1158"/>
      <c r="FOA165" s="1158"/>
      <c r="FOB165" s="1158"/>
      <c r="FOC165" s="1158"/>
      <c r="FOD165" s="1158"/>
      <c r="FOE165" s="1158"/>
      <c r="FOF165" s="1158"/>
      <c r="FOG165" s="1158"/>
      <c r="FOH165" s="1158"/>
      <c r="FOI165" s="1158"/>
      <c r="FOJ165" s="1158"/>
      <c r="FOK165" s="1158"/>
      <c r="FOL165" s="1158"/>
      <c r="FOM165" s="1158"/>
      <c r="FON165" s="1158"/>
      <c r="FOO165" s="1158"/>
      <c r="FOP165" s="1158"/>
      <c r="FOQ165" s="1158"/>
      <c r="FOR165" s="1158"/>
      <c r="FOS165" s="1158"/>
      <c r="FOT165" s="1158"/>
      <c r="FOU165" s="1158"/>
      <c r="FOV165" s="1158"/>
      <c r="FOW165" s="1158"/>
      <c r="FOX165" s="1158"/>
      <c r="FOY165" s="1158"/>
      <c r="FOZ165" s="1158"/>
      <c r="FPA165" s="1158"/>
      <c r="FPB165" s="1158"/>
      <c r="FPC165" s="1158"/>
      <c r="FPD165" s="1158"/>
      <c r="FPE165" s="1158"/>
      <c r="FPF165" s="1158"/>
      <c r="FPG165" s="1158"/>
      <c r="FPH165" s="1158"/>
      <c r="FPI165" s="1158"/>
      <c r="FPJ165" s="1158"/>
      <c r="FPK165" s="1158"/>
      <c r="FPL165" s="1158"/>
      <c r="FPM165" s="1158"/>
      <c r="FPN165" s="1158"/>
      <c r="FPO165" s="1158"/>
      <c r="FPP165" s="1158"/>
      <c r="FPQ165" s="1158"/>
      <c r="FPR165" s="1158"/>
      <c r="FPS165" s="1158"/>
      <c r="FPT165" s="1158"/>
      <c r="FPU165" s="1158"/>
      <c r="FPV165" s="1158"/>
      <c r="FPW165" s="1158"/>
      <c r="FPX165" s="1158"/>
      <c r="FPY165" s="1158"/>
      <c r="FPZ165" s="1158"/>
      <c r="FQA165" s="1158"/>
      <c r="FQB165" s="1158"/>
      <c r="FQC165" s="1158"/>
      <c r="FQD165" s="1158"/>
      <c r="FQE165" s="1158"/>
      <c r="FQF165" s="1158"/>
      <c r="FQG165" s="1158"/>
      <c r="FQH165" s="1158"/>
      <c r="FQI165" s="1158"/>
      <c r="FQJ165" s="1158"/>
      <c r="FQK165" s="1158"/>
      <c r="FQL165" s="1158"/>
      <c r="FQM165" s="1158"/>
      <c r="FQN165" s="1158"/>
      <c r="FQO165" s="1158"/>
      <c r="FQP165" s="1158"/>
      <c r="FQQ165" s="1158"/>
      <c r="FQR165" s="1158"/>
      <c r="FQS165" s="1158"/>
      <c r="FQT165" s="1158"/>
      <c r="FQU165" s="1158"/>
      <c r="FQV165" s="1158"/>
      <c r="FQW165" s="1158"/>
      <c r="FQX165" s="1158"/>
      <c r="FQY165" s="1158"/>
      <c r="FQZ165" s="1158"/>
      <c r="FRA165" s="1158"/>
      <c r="FRB165" s="1158"/>
      <c r="FRC165" s="1158"/>
      <c r="FRD165" s="1158"/>
      <c r="FRE165" s="1158"/>
      <c r="FRF165" s="1158"/>
      <c r="FRG165" s="1158"/>
      <c r="FRH165" s="1158"/>
      <c r="FRI165" s="1158"/>
      <c r="FRJ165" s="1158"/>
      <c r="FRK165" s="1158"/>
      <c r="FRL165" s="1158"/>
      <c r="FRM165" s="1158"/>
      <c r="FRN165" s="1158"/>
      <c r="FRO165" s="1158"/>
      <c r="FRP165" s="1158"/>
      <c r="FRQ165" s="1158"/>
      <c r="FRR165" s="1158"/>
      <c r="FRS165" s="1158"/>
      <c r="FRT165" s="1158"/>
      <c r="FRU165" s="1158"/>
      <c r="FRV165" s="1158"/>
      <c r="FRW165" s="1158"/>
      <c r="FRX165" s="1158"/>
      <c r="FRY165" s="1158"/>
      <c r="FRZ165" s="1158"/>
      <c r="FSA165" s="1158"/>
      <c r="FSB165" s="1158"/>
      <c r="FSC165" s="1158"/>
      <c r="FSD165" s="1158"/>
      <c r="FSE165" s="1158"/>
      <c r="FSF165" s="1158"/>
      <c r="FSG165" s="1158"/>
      <c r="FSH165" s="1158"/>
      <c r="FSI165" s="1158"/>
      <c r="FSJ165" s="1158"/>
      <c r="FSK165" s="1158"/>
      <c r="FSL165" s="1158"/>
      <c r="FSM165" s="1158"/>
      <c r="FSN165" s="1158"/>
      <c r="FSO165" s="1158"/>
      <c r="FSP165" s="1158"/>
      <c r="FSQ165" s="1158"/>
      <c r="FSR165" s="1158"/>
      <c r="FSS165" s="1158"/>
      <c r="FST165" s="1158"/>
      <c r="FSU165" s="1158"/>
      <c r="FSV165" s="1158"/>
      <c r="FSW165" s="1158"/>
      <c r="FSX165" s="1158"/>
      <c r="FSY165" s="1158"/>
      <c r="FSZ165" s="1158"/>
      <c r="FTA165" s="1158"/>
      <c r="FTB165" s="1158"/>
      <c r="FTC165" s="1158"/>
      <c r="FTD165" s="1158"/>
      <c r="FTE165" s="1158"/>
      <c r="FTF165" s="1158"/>
      <c r="FTG165" s="1158"/>
      <c r="FTH165" s="1158"/>
      <c r="FTI165" s="1158"/>
      <c r="FTJ165" s="1158"/>
      <c r="FTK165" s="1158"/>
      <c r="FTL165" s="1158"/>
      <c r="FTM165" s="1158"/>
      <c r="FTN165" s="1158"/>
      <c r="FTO165" s="1158"/>
      <c r="FTP165" s="1158"/>
      <c r="FTQ165" s="1158"/>
      <c r="FTR165" s="1158"/>
      <c r="FTS165" s="1158"/>
      <c r="FTT165" s="1158"/>
      <c r="FTU165" s="1158"/>
      <c r="FTV165" s="1158"/>
      <c r="FTW165" s="1158"/>
      <c r="FTX165" s="1158"/>
      <c r="FTY165" s="1158"/>
      <c r="FTZ165" s="1158"/>
      <c r="FUA165" s="1158"/>
      <c r="FUB165" s="1158"/>
      <c r="FUC165" s="1158"/>
      <c r="FUD165" s="1158"/>
      <c r="FUE165" s="1158"/>
      <c r="FUF165" s="1158"/>
      <c r="FUG165" s="1158"/>
      <c r="FUH165" s="1158"/>
      <c r="FUI165" s="1158"/>
      <c r="FUJ165" s="1158"/>
      <c r="FUK165" s="1158"/>
      <c r="FUL165" s="1158"/>
      <c r="FUM165" s="1158"/>
      <c r="FUN165" s="1158"/>
      <c r="FUO165" s="1158"/>
      <c r="FUP165" s="1158"/>
      <c r="FUQ165" s="1158"/>
      <c r="FUR165" s="1158"/>
      <c r="FUS165" s="1158"/>
      <c r="FUT165" s="1158"/>
      <c r="FUU165" s="1158"/>
      <c r="FUV165" s="1158"/>
      <c r="FUW165" s="1158"/>
      <c r="FUX165" s="1158"/>
      <c r="FUY165" s="1158"/>
      <c r="FUZ165" s="1158"/>
      <c r="FVA165" s="1158"/>
      <c r="FVB165" s="1158"/>
      <c r="FVC165" s="1158"/>
      <c r="FVD165" s="1158"/>
      <c r="FVE165" s="1158"/>
      <c r="FVF165" s="1158"/>
      <c r="FVG165" s="1158"/>
      <c r="FVH165" s="1158"/>
      <c r="FVI165" s="1158"/>
      <c r="FVJ165" s="1158"/>
      <c r="FVK165" s="1158"/>
      <c r="FVL165" s="1158"/>
      <c r="FVM165" s="1158"/>
      <c r="FVN165" s="1158"/>
      <c r="FVO165" s="1158"/>
      <c r="FVP165" s="1158"/>
      <c r="FVQ165" s="1158"/>
      <c r="FVR165" s="1158"/>
      <c r="FVS165" s="1158"/>
      <c r="FVT165" s="1158"/>
      <c r="FVU165" s="1158"/>
      <c r="FVV165" s="1158"/>
      <c r="FVW165" s="1158"/>
      <c r="FVX165" s="1158"/>
      <c r="FVY165" s="1158"/>
      <c r="FVZ165" s="1158"/>
      <c r="FWA165" s="1158"/>
      <c r="FWB165" s="1158"/>
      <c r="FWC165" s="1158"/>
      <c r="FWD165" s="1158"/>
      <c r="FWE165" s="1158"/>
      <c r="FWF165" s="1158"/>
      <c r="FWG165" s="1158"/>
      <c r="FWH165" s="1158"/>
      <c r="FWI165" s="1158"/>
      <c r="FWJ165" s="1158"/>
      <c r="FWK165" s="1158"/>
      <c r="FWL165" s="1158"/>
      <c r="FWM165" s="1158"/>
      <c r="FWN165" s="1158"/>
      <c r="FWO165" s="1158"/>
      <c r="FWP165" s="1158"/>
      <c r="FWQ165" s="1158"/>
      <c r="FWR165" s="1158"/>
      <c r="FWS165" s="1158"/>
      <c r="FWT165" s="1158"/>
      <c r="FWU165" s="1158"/>
      <c r="FWV165" s="1158"/>
      <c r="FWW165" s="1158"/>
      <c r="FWX165" s="1158"/>
      <c r="FWY165" s="1158"/>
      <c r="FWZ165" s="1158"/>
      <c r="FXA165" s="1158"/>
      <c r="FXB165" s="1158"/>
      <c r="FXC165" s="1158"/>
      <c r="FXD165" s="1158"/>
      <c r="FXE165" s="1158"/>
      <c r="FXF165" s="1158"/>
      <c r="FXG165" s="1158"/>
      <c r="FXH165" s="1158"/>
      <c r="FXI165" s="1158"/>
      <c r="FXJ165" s="1158"/>
      <c r="FXK165" s="1158"/>
      <c r="FXL165" s="1158"/>
      <c r="FXM165" s="1158"/>
      <c r="FXN165" s="1158"/>
      <c r="FXO165" s="1158"/>
      <c r="FXP165" s="1158"/>
      <c r="FXQ165" s="1158"/>
      <c r="FXR165" s="1158"/>
      <c r="FXS165" s="1158"/>
      <c r="FXT165" s="1158"/>
      <c r="FXU165" s="1158"/>
      <c r="FXV165" s="1158"/>
      <c r="FXW165" s="1158"/>
      <c r="FXX165" s="1158"/>
      <c r="FXY165" s="1158"/>
      <c r="FXZ165" s="1158"/>
      <c r="FYA165" s="1158"/>
      <c r="FYB165" s="1158"/>
      <c r="FYC165" s="1158"/>
      <c r="FYD165" s="1158"/>
      <c r="FYE165" s="1158"/>
      <c r="FYF165" s="1158"/>
      <c r="FYG165" s="1158"/>
      <c r="FYH165" s="1158"/>
      <c r="FYI165" s="1158"/>
      <c r="FYJ165" s="1158"/>
      <c r="FYK165" s="1158"/>
      <c r="FYL165" s="1158"/>
      <c r="FYM165" s="1158"/>
      <c r="FYN165" s="1158"/>
      <c r="FYO165" s="1158"/>
      <c r="FYP165" s="1158"/>
      <c r="FYQ165" s="1158"/>
      <c r="FYR165" s="1158"/>
      <c r="FYS165" s="1158"/>
      <c r="FYT165" s="1158"/>
      <c r="FYU165" s="1158"/>
      <c r="FYV165" s="1158"/>
      <c r="FYW165" s="1158"/>
      <c r="FYX165" s="1158"/>
      <c r="FYY165" s="1158"/>
      <c r="FYZ165" s="1158"/>
      <c r="FZA165" s="1158"/>
      <c r="FZB165" s="1158"/>
      <c r="FZC165" s="1158"/>
      <c r="FZD165" s="1158"/>
      <c r="FZE165" s="1158"/>
      <c r="FZF165" s="1158"/>
      <c r="FZG165" s="1158"/>
      <c r="FZH165" s="1158"/>
      <c r="FZI165" s="1158"/>
      <c r="FZJ165" s="1158"/>
      <c r="FZK165" s="1158"/>
      <c r="FZL165" s="1158"/>
      <c r="FZM165" s="1158"/>
      <c r="FZN165" s="1158"/>
      <c r="FZO165" s="1158"/>
      <c r="FZP165" s="1158"/>
      <c r="FZQ165" s="1158"/>
      <c r="FZR165" s="1158"/>
      <c r="FZS165" s="1158"/>
      <c r="FZT165" s="1158"/>
      <c r="FZU165" s="1158"/>
      <c r="FZV165" s="1158"/>
      <c r="FZW165" s="1158"/>
      <c r="FZX165" s="1158"/>
      <c r="FZY165" s="1158"/>
      <c r="FZZ165" s="1158"/>
      <c r="GAA165" s="1158"/>
      <c r="GAB165" s="1158"/>
      <c r="GAC165" s="1158"/>
      <c r="GAD165" s="1158"/>
      <c r="GAE165" s="1158"/>
      <c r="GAF165" s="1158"/>
      <c r="GAG165" s="1158"/>
      <c r="GAH165" s="1158"/>
      <c r="GAI165" s="1158"/>
      <c r="GAJ165" s="1158"/>
      <c r="GAK165" s="1158"/>
      <c r="GAL165" s="1158"/>
      <c r="GAM165" s="1158"/>
      <c r="GAN165" s="1158"/>
      <c r="GAO165" s="1158"/>
      <c r="GAP165" s="1158"/>
      <c r="GAQ165" s="1158"/>
      <c r="GAR165" s="1158"/>
      <c r="GAS165" s="1158"/>
      <c r="GAT165" s="1158"/>
      <c r="GAU165" s="1158"/>
      <c r="GAV165" s="1158"/>
      <c r="GAW165" s="1158"/>
      <c r="GAX165" s="1158"/>
      <c r="GAY165" s="1158"/>
      <c r="GAZ165" s="1158"/>
      <c r="GBA165" s="1158"/>
      <c r="GBB165" s="1158"/>
      <c r="GBC165" s="1158"/>
      <c r="GBD165" s="1158"/>
      <c r="GBE165" s="1158"/>
      <c r="GBF165" s="1158"/>
      <c r="GBG165" s="1158"/>
      <c r="GBH165" s="1158"/>
      <c r="GBI165" s="1158"/>
      <c r="GBJ165" s="1158"/>
      <c r="GBK165" s="1158"/>
      <c r="GBL165" s="1158"/>
      <c r="GBM165" s="1158"/>
      <c r="GBN165" s="1158"/>
      <c r="GBO165" s="1158"/>
      <c r="GBP165" s="1158"/>
      <c r="GBQ165" s="1158"/>
      <c r="GBR165" s="1158"/>
      <c r="GBS165" s="1158"/>
      <c r="GBT165" s="1158"/>
      <c r="GBU165" s="1158"/>
      <c r="GBV165" s="1158"/>
      <c r="GBW165" s="1158"/>
      <c r="GBX165" s="1158"/>
      <c r="GBY165" s="1158"/>
      <c r="GBZ165" s="1158"/>
      <c r="GCA165" s="1158"/>
      <c r="GCB165" s="1158"/>
      <c r="GCC165" s="1158"/>
      <c r="GCD165" s="1158"/>
      <c r="GCE165" s="1158"/>
      <c r="GCF165" s="1158"/>
      <c r="GCG165" s="1158"/>
      <c r="GCH165" s="1158"/>
      <c r="GCI165" s="1158"/>
      <c r="GCJ165" s="1158"/>
      <c r="GCK165" s="1158"/>
      <c r="GCL165" s="1158"/>
      <c r="GCM165" s="1158"/>
      <c r="GCN165" s="1158"/>
      <c r="GCO165" s="1158"/>
      <c r="GCP165" s="1158"/>
      <c r="GCQ165" s="1158"/>
      <c r="GCR165" s="1158"/>
      <c r="GCS165" s="1158"/>
      <c r="GCT165" s="1158"/>
      <c r="GCU165" s="1158"/>
      <c r="GCV165" s="1158"/>
      <c r="GCW165" s="1158"/>
      <c r="GCX165" s="1158"/>
      <c r="GCY165" s="1158"/>
      <c r="GCZ165" s="1158"/>
      <c r="GDA165" s="1158"/>
      <c r="GDB165" s="1158"/>
      <c r="GDC165" s="1158"/>
      <c r="GDD165" s="1158"/>
      <c r="GDE165" s="1158"/>
      <c r="GDF165" s="1158"/>
      <c r="GDG165" s="1158"/>
      <c r="GDH165" s="1158"/>
      <c r="GDI165" s="1158"/>
      <c r="GDJ165" s="1158"/>
      <c r="GDK165" s="1158"/>
      <c r="GDL165" s="1158"/>
      <c r="GDM165" s="1158"/>
      <c r="GDN165" s="1158"/>
      <c r="GDO165" s="1158"/>
      <c r="GDP165" s="1158"/>
      <c r="GDQ165" s="1158"/>
      <c r="GDR165" s="1158"/>
      <c r="GDS165" s="1158"/>
      <c r="GDT165" s="1158"/>
      <c r="GDU165" s="1158"/>
      <c r="GDV165" s="1158"/>
      <c r="GDW165" s="1158"/>
      <c r="GDX165" s="1158"/>
      <c r="GDY165" s="1158"/>
      <c r="GDZ165" s="1158"/>
      <c r="GEA165" s="1158"/>
      <c r="GEB165" s="1158"/>
      <c r="GEC165" s="1158"/>
      <c r="GED165" s="1158"/>
      <c r="GEE165" s="1158"/>
      <c r="GEF165" s="1158"/>
      <c r="GEG165" s="1158"/>
      <c r="GEH165" s="1158"/>
      <c r="GEI165" s="1158"/>
      <c r="GEJ165" s="1158"/>
      <c r="GEK165" s="1158"/>
      <c r="GEL165" s="1158"/>
      <c r="GEM165" s="1158"/>
      <c r="GEN165" s="1158"/>
      <c r="GEO165" s="1158"/>
      <c r="GEP165" s="1158"/>
      <c r="GEQ165" s="1158"/>
      <c r="GER165" s="1158"/>
      <c r="GES165" s="1158"/>
      <c r="GET165" s="1158"/>
      <c r="GEU165" s="1158"/>
      <c r="GEV165" s="1158"/>
      <c r="GEW165" s="1158"/>
      <c r="GEX165" s="1158"/>
      <c r="GEY165" s="1158"/>
      <c r="GEZ165" s="1158"/>
      <c r="GFA165" s="1158"/>
      <c r="GFB165" s="1158"/>
      <c r="GFC165" s="1158"/>
      <c r="GFD165" s="1158"/>
      <c r="GFE165" s="1158"/>
      <c r="GFF165" s="1158"/>
      <c r="GFG165" s="1158"/>
      <c r="GFH165" s="1158"/>
      <c r="GFI165" s="1158"/>
      <c r="GFJ165" s="1158"/>
      <c r="GFK165" s="1158"/>
      <c r="GFL165" s="1158"/>
      <c r="GFM165" s="1158"/>
      <c r="GFN165" s="1158"/>
      <c r="GFO165" s="1158"/>
      <c r="GFP165" s="1158"/>
      <c r="GFQ165" s="1158"/>
      <c r="GFR165" s="1158"/>
      <c r="GFS165" s="1158"/>
      <c r="GFT165" s="1158"/>
      <c r="GFU165" s="1158"/>
      <c r="GFV165" s="1158"/>
      <c r="GFW165" s="1158"/>
      <c r="GFX165" s="1158"/>
      <c r="GFY165" s="1158"/>
      <c r="GFZ165" s="1158"/>
      <c r="GGA165" s="1158"/>
      <c r="GGB165" s="1158"/>
      <c r="GGC165" s="1158"/>
      <c r="GGD165" s="1158"/>
      <c r="GGE165" s="1158"/>
      <c r="GGF165" s="1158"/>
      <c r="GGG165" s="1158"/>
      <c r="GGH165" s="1158"/>
      <c r="GGI165" s="1158"/>
      <c r="GGJ165" s="1158"/>
      <c r="GGK165" s="1158"/>
      <c r="GGL165" s="1158"/>
      <c r="GGM165" s="1158"/>
      <c r="GGN165" s="1158"/>
      <c r="GGO165" s="1158"/>
      <c r="GGP165" s="1158"/>
      <c r="GGQ165" s="1158"/>
      <c r="GGR165" s="1158"/>
      <c r="GGS165" s="1158"/>
      <c r="GGT165" s="1158"/>
      <c r="GGU165" s="1158"/>
      <c r="GGV165" s="1158"/>
      <c r="GGW165" s="1158"/>
      <c r="GGX165" s="1158"/>
      <c r="GGY165" s="1158"/>
      <c r="GGZ165" s="1158"/>
      <c r="GHA165" s="1158"/>
      <c r="GHB165" s="1158"/>
      <c r="GHC165" s="1158"/>
      <c r="GHD165" s="1158"/>
      <c r="GHE165" s="1158"/>
      <c r="GHF165" s="1158"/>
      <c r="GHG165" s="1158"/>
      <c r="GHH165" s="1158"/>
      <c r="GHI165" s="1158"/>
      <c r="GHJ165" s="1158"/>
      <c r="GHK165" s="1158"/>
      <c r="GHL165" s="1158"/>
      <c r="GHM165" s="1158"/>
      <c r="GHN165" s="1158"/>
      <c r="GHO165" s="1158"/>
      <c r="GHP165" s="1158"/>
      <c r="GHQ165" s="1158"/>
      <c r="GHR165" s="1158"/>
      <c r="GHS165" s="1158"/>
      <c r="GHT165" s="1158"/>
      <c r="GHU165" s="1158"/>
      <c r="GHV165" s="1158"/>
      <c r="GHW165" s="1158"/>
      <c r="GHX165" s="1158"/>
      <c r="GHY165" s="1158"/>
      <c r="GHZ165" s="1158"/>
      <c r="GIA165" s="1158"/>
      <c r="GIB165" s="1158"/>
      <c r="GIC165" s="1158"/>
      <c r="GID165" s="1158"/>
      <c r="GIE165" s="1158"/>
      <c r="GIF165" s="1158"/>
      <c r="GIG165" s="1158"/>
      <c r="GIH165" s="1158"/>
      <c r="GII165" s="1158"/>
      <c r="GIJ165" s="1158"/>
      <c r="GIK165" s="1158"/>
      <c r="GIL165" s="1158"/>
      <c r="GIM165" s="1158"/>
      <c r="GIN165" s="1158"/>
      <c r="GIO165" s="1158"/>
      <c r="GIP165" s="1158"/>
      <c r="GIQ165" s="1158"/>
      <c r="GIR165" s="1158"/>
      <c r="GIS165" s="1158"/>
      <c r="GIT165" s="1158"/>
      <c r="GIU165" s="1158"/>
      <c r="GIV165" s="1158"/>
      <c r="GIW165" s="1158"/>
      <c r="GIX165" s="1158"/>
      <c r="GIY165" s="1158"/>
      <c r="GIZ165" s="1158"/>
      <c r="GJA165" s="1158"/>
      <c r="GJB165" s="1158"/>
      <c r="GJC165" s="1158"/>
      <c r="GJD165" s="1158"/>
      <c r="GJE165" s="1158"/>
      <c r="GJF165" s="1158"/>
      <c r="GJG165" s="1158"/>
      <c r="GJH165" s="1158"/>
      <c r="GJI165" s="1158"/>
      <c r="GJJ165" s="1158"/>
      <c r="GJK165" s="1158"/>
      <c r="GJL165" s="1158"/>
      <c r="GJM165" s="1158"/>
      <c r="GJN165" s="1158"/>
      <c r="GJO165" s="1158"/>
      <c r="GJP165" s="1158"/>
      <c r="GJQ165" s="1158"/>
      <c r="GJR165" s="1158"/>
      <c r="GJS165" s="1158"/>
      <c r="GJT165" s="1158"/>
      <c r="GJU165" s="1158"/>
      <c r="GJV165" s="1158"/>
      <c r="GJW165" s="1158"/>
      <c r="GJX165" s="1158"/>
      <c r="GJY165" s="1158"/>
      <c r="GJZ165" s="1158"/>
      <c r="GKA165" s="1158"/>
      <c r="GKB165" s="1158"/>
      <c r="GKC165" s="1158"/>
      <c r="GKD165" s="1158"/>
      <c r="GKE165" s="1158"/>
      <c r="GKF165" s="1158"/>
      <c r="GKG165" s="1158"/>
      <c r="GKH165" s="1158"/>
      <c r="GKI165" s="1158"/>
      <c r="GKJ165" s="1158"/>
      <c r="GKK165" s="1158"/>
      <c r="GKL165" s="1158"/>
      <c r="GKM165" s="1158"/>
      <c r="GKN165" s="1158"/>
      <c r="GKO165" s="1158"/>
      <c r="GKP165" s="1158"/>
      <c r="GKQ165" s="1158"/>
      <c r="GKR165" s="1158"/>
      <c r="GKS165" s="1158"/>
      <c r="GKT165" s="1158"/>
      <c r="GKU165" s="1158"/>
      <c r="GKV165" s="1158"/>
      <c r="GKW165" s="1158"/>
      <c r="GKX165" s="1158"/>
      <c r="GKY165" s="1158"/>
      <c r="GKZ165" s="1158"/>
      <c r="GLA165" s="1158"/>
      <c r="GLB165" s="1158"/>
      <c r="GLC165" s="1158"/>
      <c r="GLD165" s="1158"/>
      <c r="GLE165" s="1158"/>
      <c r="GLF165" s="1158"/>
      <c r="GLG165" s="1158"/>
      <c r="GLH165" s="1158"/>
      <c r="GLI165" s="1158"/>
      <c r="GLJ165" s="1158"/>
      <c r="GLK165" s="1158"/>
      <c r="GLL165" s="1158"/>
      <c r="GLM165" s="1158"/>
      <c r="GLN165" s="1158"/>
      <c r="GLO165" s="1158"/>
      <c r="GLP165" s="1158"/>
      <c r="GLQ165" s="1158"/>
      <c r="GLR165" s="1158"/>
      <c r="GLS165" s="1158"/>
      <c r="GLT165" s="1158"/>
      <c r="GLU165" s="1158"/>
      <c r="GLV165" s="1158"/>
      <c r="GLW165" s="1158"/>
      <c r="GLX165" s="1158"/>
      <c r="GLY165" s="1158"/>
      <c r="GLZ165" s="1158"/>
      <c r="GMA165" s="1158"/>
      <c r="GMB165" s="1158"/>
      <c r="GMC165" s="1158"/>
      <c r="GMD165" s="1158"/>
      <c r="GME165" s="1158"/>
      <c r="GMF165" s="1158"/>
      <c r="GMG165" s="1158"/>
      <c r="GMH165" s="1158"/>
      <c r="GMI165" s="1158"/>
      <c r="GMJ165" s="1158"/>
      <c r="GMK165" s="1158"/>
      <c r="GML165" s="1158"/>
      <c r="GMM165" s="1158"/>
      <c r="GMN165" s="1158"/>
      <c r="GMO165" s="1158"/>
      <c r="GMP165" s="1158"/>
      <c r="GMQ165" s="1158"/>
      <c r="GMR165" s="1158"/>
      <c r="GMS165" s="1158"/>
      <c r="GMT165" s="1158"/>
      <c r="GMU165" s="1158"/>
      <c r="GMV165" s="1158"/>
      <c r="GMW165" s="1158"/>
      <c r="GMX165" s="1158"/>
      <c r="GMY165" s="1158"/>
      <c r="GMZ165" s="1158"/>
      <c r="GNA165" s="1158"/>
      <c r="GNB165" s="1158"/>
      <c r="GNC165" s="1158"/>
      <c r="GND165" s="1158"/>
      <c r="GNE165" s="1158"/>
      <c r="GNF165" s="1158"/>
      <c r="GNG165" s="1158"/>
      <c r="GNH165" s="1158"/>
      <c r="GNI165" s="1158"/>
      <c r="GNJ165" s="1158"/>
      <c r="GNK165" s="1158"/>
      <c r="GNL165" s="1158"/>
      <c r="GNM165" s="1158"/>
      <c r="GNN165" s="1158"/>
      <c r="GNO165" s="1158"/>
      <c r="GNP165" s="1158"/>
      <c r="GNQ165" s="1158"/>
      <c r="GNR165" s="1158"/>
      <c r="GNS165" s="1158"/>
      <c r="GNT165" s="1158"/>
      <c r="GNU165" s="1158"/>
      <c r="GNV165" s="1158"/>
      <c r="GNW165" s="1158"/>
      <c r="GNX165" s="1158"/>
      <c r="GNY165" s="1158"/>
      <c r="GNZ165" s="1158"/>
      <c r="GOA165" s="1158"/>
      <c r="GOB165" s="1158"/>
      <c r="GOC165" s="1158"/>
      <c r="GOD165" s="1158"/>
      <c r="GOE165" s="1158"/>
      <c r="GOF165" s="1158"/>
      <c r="GOG165" s="1158"/>
      <c r="GOH165" s="1158"/>
      <c r="GOI165" s="1158"/>
      <c r="GOJ165" s="1158"/>
      <c r="GOK165" s="1158"/>
      <c r="GOL165" s="1158"/>
      <c r="GOM165" s="1158"/>
      <c r="GON165" s="1158"/>
      <c r="GOO165" s="1158"/>
      <c r="GOP165" s="1158"/>
      <c r="GOQ165" s="1158"/>
      <c r="GOR165" s="1158"/>
      <c r="GOS165" s="1158"/>
      <c r="GOT165" s="1158"/>
      <c r="GOU165" s="1158"/>
      <c r="GOV165" s="1158"/>
      <c r="GOW165" s="1158"/>
      <c r="GOX165" s="1158"/>
      <c r="GOY165" s="1158"/>
      <c r="GOZ165" s="1158"/>
      <c r="GPA165" s="1158"/>
      <c r="GPB165" s="1158"/>
      <c r="GPC165" s="1158"/>
      <c r="GPD165" s="1158"/>
      <c r="GPE165" s="1158"/>
      <c r="GPF165" s="1158"/>
      <c r="GPG165" s="1158"/>
      <c r="GPH165" s="1158"/>
      <c r="GPI165" s="1158"/>
      <c r="GPJ165" s="1158"/>
      <c r="GPK165" s="1158"/>
      <c r="GPL165" s="1158"/>
      <c r="GPM165" s="1158"/>
      <c r="GPN165" s="1158"/>
      <c r="GPO165" s="1158"/>
      <c r="GPP165" s="1158"/>
      <c r="GPQ165" s="1158"/>
      <c r="GPR165" s="1158"/>
      <c r="GPS165" s="1158"/>
      <c r="GPT165" s="1158"/>
      <c r="GPU165" s="1158"/>
      <c r="GPV165" s="1158"/>
      <c r="GPW165" s="1158"/>
      <c r="GPX165" s="1158"/>
      <c r="GPY165" s="1158"/>
      <c r="GPZ165" s="1158"/>
      <c r="GQA165" s="1158"/>
      <c r="GQB165" s="1158"/>
      <c r="GQC165" s="1158"/>
      <c r="GQD165" s="1158"/>
      <c r="GQE165" s="1158"/>
      <c r="GQF165" s="1158"/>
      <c r="GQG165" s="1158"/>
      <c r="GQH165" s="1158"/>
      <c r="GQI165" s="1158"/>
      <c r="GQJ165" s="1158"/>
      <c r="GQK165" s="1158"/>
      <c r="GQL165" s="1158"/>
      <c r="GQM165" s="1158"/>
      <c r="GQN165" s="1158"/>
      <c r="GQO165" s="1158"/>
      <c r="GQP165" s="1158"/>
      <c r="GQQ165" s="1158"/>
      <c r="GQR165" s="1158"/>
      <c r="GQS165" s="1158"/>
      <c r="GQT165" s="1158"/>
      <c r="GQU165" s="1158"/>
      <c r="GQV165" s="1158"/>
      <c r="GQW165" s="1158"/>
      <c r="GQX165" s="1158"/>
      <c r="GQY165" s="1158"/>
      <c r="GQZ165" s="1158"/>
      <c r="GRA165" s="1158"/>
      <c r="GRB165" s="1158"/>
      <c r="GRC165" s="1158"/>
      <c r="GRD165" s="1158"/>
      <c r="GRE165" s="1158"/>
      <c r="GRF165" s="1158"/>
      <c r="GRG165" s="1158"/>
      <c r="GRH165" s="1158"/>
      <c r="GRI165" s="1158"/>
      <c r="GRJ165" s="1158"/>
      <c r="GRK165" s="1158"/>
      <c r="GRL165" s="1158"/>
      <c r="GRM165" s="1158"/>
      <c r="GRN165" s="1158"/>
      <c r="GRO165" s="1158"/>
      <c r="GRP165" s="1158"/>
      <c r="GRQ165" s="1158"/>
      <c r="GRR165" s="1158"/>
      <c r="GRS165" s="1158"/>
      <c r="GRT165" s="1158"/>
      <c r="GRU165" s="1158"/>
      <c r="GRV165" s="1158"/>
      <c r="GRW165" s="1158"/>
      <c r="GRX165" s="1158"/>
      <c r="GRY165" s="1158"/>
      <c r="GRZ165" s="1158"/>
      <c r="GSA165" s="1158"/>
      <c r="GSB165" s="1158"/>
      <c r="GSC165" s="1158"/>
      <c r="GSD165" s="1158"/>
      <c r="GSE165" s="1158"/>
      <c r="GSF165" s="1158"/>
      <c r="GSG165" s="1158"/>
      <c r="GSH165" s="1158"/>
      <c r="GSI165" s="1158"/>
      <c r="GSJ165" s="1158"/>
      <c r="GSK165" s="1158"/>
      <c r="GSL165" s="1158"/>
      <c r="GSM165" s="1158"/>
      <c r="GSN165" s="1158"/>
      <c r="GSO165" s="1158"/>
      <c r="GSP165" s="1158"/>
      <c r="GSQ165" s="1158"/>
      <c r="GSR165" s="1158"/>
      <c r="GSS165" s="1158"/>
      <c r="GST165" s="1158"/>
      <c r="GSU165" s="1158"/>
      <c r="GSV165" s="1158"/>
      <c r="GSW165" s="1158"/>
      <c r="GSX165" s="1158"/>
      <c r="GSY165" s="1158"/>
      <c r="GSZ165" s="1158"/>
      <c r="GTA165" s="1158"/>
      <c r="GTB165" s="1158"/>
      <c r="GTC165" s="1158"/>
      <c r="GTD165" s="1158"/>
      <c r="GTE165" s="1158"/>
      <c r="GTF165" s="1158"/>
      <c r="GTG165" s="1158"/>
      <c r="GTH165" s="1158"/>
      <c r="GTI165" s="1158"/>
      <c r="GTJ165" s="1158"/>
      <c r="GTK165" s="1158"/>
      <c r="GTL165" s="1158"/>
      <c r="GTM165" s="1158"/>
      <c r="GTN165" s="1158"/>
      <c r="GTO165" s="1158"/>
      <c r="GTP165" s="1158"/>
      <c r="GTQ165" s="1158"/>
      <c r="GTR165" s="1158"/>
      <c r="GTS165" s="1158"/>
      <c r="GTT165" s="1158"/>
      <c r="GTU165" s="1158"/>
      <c r="GTV165" s="1158"/>
      <c r="GTW165" s="1158"/>
      <c r="GTX165" s="1158"/>
      <c r="GTY165" s="1158"/>
      <c r="GTZ165" s="1158"/>
      <c r="GUA165" s="1158"/>
      <c r="GUB165" s="1158"/>
      <c r="GUC165" s="1158"/>
      <c r="GUD165" s="1158"/>
      <c r="GUE165" s="1158"/>
      <c r="GUF165" s="1158"/>
      <c r="GUG165" s="1158"/>
      <c r="GUH165" s="1158"/>
      <c r="GUI165" s="1158"/>
      <c r="GUJ165" s="1158"/>
      <c r="GUK165" s="1158"/>
      <c r="GUL165" s="1158"/>
      <c r="GUM165" s="1158"/>
      <c r="GUN165" s="1158"/>
      <c r="GUO165" s="1158"/>
      <c r="GUP165" s="1158"/>
      <c r="GUQ165" s="1158"/>
      <c r="GUR165" s="1158"/>
      <c r="GUS165" s="1158"/>
      <c r="GUT165" s="1158"/>
      <c r="GUU165" s="1158"/>
      <c r="GUV165" s="1158"/>
      <c r="GUW165" s="1158"/>
      <c r="GUX165" s="1158"/>
      <c r="GUY165" s="1158"/>
      <c r="GUZ165" s="1158"/>
      <c r="GVA165" s="1158"/>
      <c r="GVB165" s="1158"/>
      <c r="GVC165" s="1158"/>
      <c r="GVD165" s="1158"/>
      <c r="GVE165" s="1158"/>
      <c r="GVF165" s="1158"/>
      <c r="GVG165" s="1158"/>
      <c r="GVH165" s="1158"/>
      <c r="GVI165" s="1158"/>
      <c r="GVJ165" s="1158"/>
      <c r="GVK165" s="1158"/>
      <c r="GVL165" s="1158"/>
      <c r="GVM165" s="1158"/>
      <c r="GVN165" s="1158"/>
      <c r="GVO165" s="1158"/>
      <c r="GVP165" s="1158"/>
      <c r="GVQ165" s="1158"/>
      <c r="GVR165" s="1158"/>
      <c r="GVS165" s="1158"/>
      <c r="GVT165" s="1158"/>
      <c r="GVU165" s="1158"/>
      <c r="GVV165" s="1158"/>
      <c r="GVW165" s="1158"/>
      <c r="GVX165" s="1158"/>
      <c r="GVY165" s="1158"/>
      <c r="GVZ165" s="1158"/>
      <c r="GWA165" s="1158"/>
      <c r="GWB165" s="1158"/>
      <c r="GWC165" s="1158"/>
      <c r="GWD165" s="1158"/>
      <c r="GWE165" s="1158"/>
      <c r="GWF165" s="1158"/>
      <c r="GWG165" s="1158"/>
      <c r="GWH165" s="1158"/>
      <c r="GWI165" s="1158"/>
      <c r="GWJ165" s="1158"/>
      <c r="GWK165" s="1158"/>
      <c r="GWL165" s="1158"/>
      <c r="GWM165" s="1158"/>
      <c r="GWN165" s="1158"/>
      <c r="GWO165" s="1158"/>
      <c r="GWP165" s="1158"/>
      <c r="GWQ165" s="1158"/>
      <c r="GWR165" s="1158"/>
      <c r="GWS165" s="1158"/>
      <c r="GWT165" s="1158"/>
      <c r="GWU165" s="1158"/>
      <c r="GWV165" s="1158"/>
      <c r="GWW165" s="1158"/>
      <c r="GWX165" s="1158"/>
      <c r="GWY165" s="1158"/>
      <c r="GWZ165" s="1158"/>
      <c r="GXA165" s="1158"/>
      <c r="GXB165" s="1158"/>
      <c r="GXC165" s="1158"/>
      <c r="GXD165" s="1158"/>
      <c r="GXE165" s="1158"/>
      <c r="GXF165" s="1158"/>
      <c r="GXG165" s="1158"/>
      <c r="GXH165" s="1158"/>
      <c r="GXI165" s="1158"/>
      <c r="GXJ165" s="1158"/>
      <c r="GXK165" s="1158"/>
      <c r="GXL165" s="1158"/>
      <c r="GXM165" s="1158"/>
      <c r="GXN165" s="1158"/>
      <c r="GXO165" s="1158"/>
      <c r="GXP165" s="1158"/>
      <c r="GXQ165" s="1158"/>
      <c r="GXR165" s="1158"/>
      <c r="GXS165" s="1158"/>
      <c r="GXT165" s="1158"/>
      <c r="GXU165" s="1158"/>
      <c r="GXV165" s="1158"/>
      <c r="GXW165" s="1158"/>
      <c r="GXX165" s="1158"/>
      <c r="GXY165" s="1158"/>
      <c r="GXZ165" s="1158"/>
      <c r="GYA165" s="1158"/>
      <c r="GYB165" s="1158"/>
      <c r="GYC165" s="1158"/>
      <c r="GYD165" s="1158"/>
      <c r="GYE165" s="1158"/>
      <c r="GYF165" s="1158"/>
      <c r="GYG165" s="1158"/>
      <c r="GYH165" s="1158"/>
      <c r="GYI165" s="1158"/>
      <c r="GYJ165" s="1158"/>
      <c r="GYK165" s="1158"/>
      <c r="GYL165" s="1158"/>
      <c r="GYM165" s="1158"/>
      <c r="GYN165" s="1158"/>
      <c r="GYO165" s="1158"/>
      <c r="GYP165" s="1158"/>
      <c r="GYQ165" s="1158"/>
      <c r="GYR165" s="1158"/>
      <c r="GYS165" s="1158"/>
      <c r="GYT165" s="1158"/>
      <c r="GYU165" s="1158"/>
      <c r="GYV165" s="1158"/>
      <c r="GYW165" s="1158"/>
      <c r="GYX165" s="1158"/>
      <c r="GYY165" s="1158"/>
      <c r="GYZ165" s="1158"/>
      <c r="GZA165" s="1158"/>
      <c r="GZB165" s="1158"/>
      <c r="GZC165" s="1158"/>
      <c r="GZD165" s="1158"/>
      <c r="GZE165" s="1158"/>
      <c r="GZF165" s="1158"/>
      <c r="GZG165" s="1158"/>
      <c r="GZH165" s="1158"/>
      <c r="GZI165" s="1158"/>
      <c r="GZJ165" s="1158"/>
      <c r="GZK165" s="1158"/>
      <c r="GZL165" s="1158"/>
      <c r="GZM165" s="1158"/>
      <c r="GZN165" s="1158"/>
      <c r="GZO165" s="1158"/>
      <c r="GZP165" s="1158"/>
      <c r="GZQ165" s="1158"/>
      <c r="GZR165" s="1158"/>
      <c r="GZS165" s="1158"/>
      <c r="GZT165" s="1158"/>
      <c r="GZU165" s="1158"/>
      <c r="GZV165" s="1158"/>
      <c r="GZW165" s="1158"/>
      <c r="GZX165" s="1158"/>
      <c r="GZY165" s="1158"/>
      <c r="GZZ165" s="1158"/>
      <c r="HAA165" s="1158"/>
      <c r="HAB165" s="1158"/>
      <c r="HAC165" s="1158"/>
      <c r="HAD165" s="1158"/>
      <c r="HAE165" s="1158"/>
      <c r="HAF165" s="1158"/>
      <c r="HAG165" s="1158"/>
      <c r="HAH165" s="1158"/>
      <c r="HAI165" s="1158"/>
      <c r="HAJ165" s="1158"/>
      <c r="HAK165" s="1158"/>
      <c r="HAL165" s="1158"/>
      <c r="HAM165" s="1158"/>
      <c r="HAN165" s="1158"/>
      <c r="HAO165" s="1158"/>
      <c r="HAP165" s="1158"/>
      <c r="HAQ165" s="1158"/>
      <c r="HAR165" s="1158"/>
      <c r="HAS165" s="1158"/>
      <c r="HAT165" s="1158"/>
      <c r="HAU165" s="1158"/>
      <c r="HAV165" s="1158"/>
      <c r="HAW165" s="1158"/>
      <c r="HAX165" s="1158"/>
      <c r="HAY165" s="1158"/>
      <c r="HAZ165" s="1158"/>
      <c r="HBA165" s="1158"/>
      <c r="HBB165" s="1158"/>
      <c r="HBC165" s="1158"/>
      <c r="HBD165" s="1158"/>
      <c r="HBE165" s="1158"/>
      <c r="HBF165" s="1158"/>
      <c r="HBG165" s="1158"/>
      <c r="HBH165" s="1158"/>
      <c r="HBI165" s="1158"/>
      <c r="HBJ165" s="1158"/>
      <c r="HBK165" s="1158"/>
      <c r="HBL165" s="1158"/>
      <c r="HBM165" s="1158"/>
      <c r="HBN165" s="1158"/>
      <c r="HBO165" s="1158"/>
      <c r="HBP165" s="1158"/>
      <c r="HBQ165" s="1158"/>
      <c r="HBR165" s="1158"/>
      <c r="HBS165" s="1158"/>
      <c r="HBT165" s="1158"/>
      <c r="HBU165" s="1158"/>
      <c r="HBV165" s="1158"/>
      <c r="HBW165" s="1158"/>
      <c r="HBX165" s="1158"/>
      <c r="HBY165" s="1158"/>
      <c r="HBZ165" s="1158"/>
      <c r="HCA165" s="1158"/>
      <c r="HCB165" s="1158"/>
      <c r="HCC165" s="1158"/>
      <c r="HCD165" s="1158"/>
      <c r="HCE165" s="1158"/>
      <c r="HCF165" s="1158"/>
      <c r="HCG165" s="1158"/>
      <c r="HCH165" s="1158"/>
      <c r="HCI165" s="1158"/>
      <c r="HCJ165" s="1158"/>
      <c r="HCK165" s="1158"/>
      <c r="HCL165" s="1158"/>
      <c r="HCM165" s="1158"/>
      <c r="HCN165" s="1158"/>
      <c r="HCO165" s="1158"/>
      <c r="HCP165" s="1158"/>
      <c r="HCQ165" s="1158"/>
      <c r="HCR165" s="1158"/>
      <c r="HCS165" s="1158"/>
      <c r="HCT165" s="1158"/>
      <c r="HCU165" s="1158"/>
      <c r="HCV165" s="1158"/>
      <c r="HCW165" s="1158"/>
      <c r="HCX165" s="1158"/>
      <c r="HCY165" s="1158"/>
      <c r="HCZ165" s="1158"/>
      <c r="HDA165" s="1158"/>
      <c r="HDB165" s="1158"/>
      <c r="HDC165" s="1158"/>
      <c r="HDD165" s="1158"/>
      <c r="HDE165" s="1158"/>
      <c r="HDF165" s="1158"/>
      <c r="HDG165" s="1158"/>
      <c r="HDH165" s="1158"/>
      <c r="HDI165" s="1158"/>
      <c r="HDJ165" s="1158"/>
      <c r="HDK165" s="1158"/>
      <c r="HDL165" s="1158"/>
      <c r="HDM165" s="1158"/>
      <c r="HDN165" s="1158"/>
      <c r="HDO165" s="1158"/>
      <c r="HDP165" s="1158"/>
      <c r="HDQ165" s="1158"/>
      <c r="HDR165" s="1158"/>
      <c r="HDS165" s="1158"/>
      <c r="HDT165" s="1158"/>
      <c r="HDU165" s="1158"/>
      <c r="HDV165" s="1158"/>
      <c r="HDW165" s="1158"/>
      <c r="HDX165" s="1158"/>
      <c r="HDY165" s="1158"/>
      <c r="HDZ165" s="1158"/>
      <c r="HEA165" s="1158"/>
      <c r="HEB165" s="1158"/>
      <c r="HEC165" s="1158"/>
      <c r="HED165" s="1158"/>
      <c r="HEE165" s="1158"/>
      <c r="HEF165" s="1158"/>
      <c r="HEG165" s="1158"/>
      <c r="HEH165" s="1158"/>
      <c r="HEI165" s="1158"/>
      <c r="HEJ165" s="1158"/>
      <c r="HEK165" s="1158"/>
      <c r="HEL165" s="1158"/>
      <c r="HEM165" s="1158"/>
      <c r="HEN165" s="1158"/>
      <c r="HEO165" s="1158"/>
      <c r="HEP165" s="1158"/>
      <c r="HEQ165" s="1158"/>
      <c r="HER165" s="1158"/>
      <c r="HES165" s="1158"/>
      <c r="HET165" s="1158"/>
      <c r="HEU165" s="1158"/>
      <c r="HEV165" s="1158"/>
      <c r="HEW165" s="1158"/>
      <c r="HEX165" s="1158"/>
      <c r="HEY165" s="1158"/>
      <c r="HEZ165" s="1158"/>
      <c r="HFA165" s="1158"/>
      <c r="HFB165" s="1158"/>
      <c r="HFC165" s="1158"/>
      <c r="HFD165" s="1158"/>
      <c r="HFE165" s="1158"/>
      <c r="HFF165" s="1158"/>
      <c r="HFG165" s="1158"/>
      <c r="HFH165" s="1158"/>
      <c r="HFI165" s="1158"/>
      <c r="HFJ165" s="1158"/>
      <c r="HFK165" s="1158"/>
      <c r="HFL165" s="1158"/>
      <c r="HFM165" s="1158"/>
      <c r="HFN165" s="1158"/>
      <c r="HFO165" s="1158"/>
      <c r="HFP165" s="1158"/>
      <c r="HFQ165" s="1158"/>
      <c r="HFR165" s="1158"/>
      <c r="HFS165" s="1158"/>
      <c r="HFT165" s="1158"/>
      <c r="HFU165" s="1158"/>
      <c r="HFV165" s="1158"/>
      <c r="HFW165" s="1158"/>
      <c r="HFX165" s="1158"/>
      <c r="HFY165" s="1158"/>
      <c r="HFZ165" s="1158"/>
      <c r="HGA165" s="1158"/>
      <c r="HGB165" s="1158"/>
      <c r="HGC165" s="1158"/>
      <c r="HGD165" s="1158"/>
      <c r="HGE165" s="1158"/>
      <c r="HGF165" s="1158"/>
      <c r="HGG165" s="1158"/>
      <c r="HGH165" s="1158"/>
      <c r="HGI165" s="1158"/>
      <c r="HGJ165" s="1158"/>
      <c r="HGK165" s="1158"/>
      <c r="HGL165" s="1158"/>
      <c r="HGM165" s="1158"/>
      <c r="HGN165" s="1158"/>
      <c r="HGO165" s="1158"/>
      <c r="HGP165" s="1158"/>
      <c r="HGQ165" s="1158"/>
      <c r="HGR165" s="1158"/>
      <c r="HGS165" s="1158"/>
      <c r="HGT165" s="1158"/>
      <c r="HGU165" s="1158"/>
      <c r="HGV165" s="1158"/>
      <c r="HGW165" s="1158"/>
      <c r="HGX165" s="1158"/>
      <c r="HGY165" s="1158"/>
      <c r="HGZ165" s="1158"/>
      <c r="HHA165" s="1158"/>
      <c r="HHB165" s="1158"/>
      <c r="HHC165" s="1158"/>
      <c r="HHD165" s="1158"/>
      <c r="HHE165" s="1158"/>
      <c r="HHF165" s="1158"/>
      <c r="HHG165" s="1158"/>
      <c r="HHH165" s="1158"/>
      <c r="HHI165" s="1158"/>
      <c r="HHJ165" s="1158"/>
      <c r="HHK165" s="1158"/>
      <c r="HHL165" s="1158"/>
      <c r="HHM165" s="1158"/>
      <c r="HHN165" s="1158"/>
      <c r="HHO165" s="1158"/>
      <c r="HHP165" s="1158"/>
      <c r="HHQ165" s="1158"/>
      <c r="HHR165" s="1158"/>
      <c r="HHS165" s="1158"/>
      <c r="HHT165" s="1158"/>
      <c r="HHU165" s="1158"/>
      <c r="HHV165" s="1158"/>
      <c r="HHW165" s="1158"/>
      <c r="HHX165" s="1158"/>
      <c r="HHY165" s="1158"/>
      <c r="HHZ165" s="1158"/>
      <c r="HIA165" s="1158"/>
      <c r="HIB165" s="1158"/>
      <c r="HIC165" s="1158"/>
      <c r="HID165" s="1158"/>
      <c r="HIE165" s="1158"/>
      <c r="HIF165" s="1158"/>
      <c r="HIG165" s="1158"/>
      <c r="HIH165" s="1158"/>
      <c r="HII165" s="1158"/>
      <c r="HIJ165" s="1158"/>
      <c r="HIK165" s="1158"/>
      <c r="HIL165" s="1158"/>
      <c r="HIM165" s="1158"/>
      <c r="HIN165" s="1158"/>
      <c r="HIO165" s="1158"/>
      <c r="HIP165" s="1158"/>
      <c r="HIQ165" s="1158"/>
      <c r="HIR165" s="1158"/>
      <c r="HIS165" s="1158"/>
      <c r="HIT165" s="1158"/>
      <c r="HIU165" s="1158"/>
      <c r="HIV165" s="1158"/>
      <c r="HIW165" s="1158"/>
      <c r="HIX165" s="1158"/>
      <c r="HIY165" s="1158"/>
      <c r="HIZ165" s="1158"/>
      <c r="HJA165" s="1158"/>
      <c r="HJB165" s="1158"/>
      <c r="HJC165" s="1158"/>
      <c r="HJD165" s="1158"/>
      <c r="HJE165" s="1158"/>
      <c r="HJF165" s="1158"/>
      <c r="HJG165" s="1158"/>
      <c r="HJH165" s="1158"/>
      <c r="HJI165" s="1158"/>
      <c r="HJJ165" s="1158"/>
      <c r="HJK165" s="1158"/>
      <c r="HJL165" s="1158"/>
      <c r="HJM165" s="1158"/>
      <c r="HJN165" s="1158"/>
      <c r="HJO165" s="1158"/>
      <c r="HJP165" s="1158"/>
      <c r="HJQ165" s="1158"/>
      <c r="HJR165" s="1158"/>
      <c r="HJS165" s="1158"/>
      <c r="HJT165" s="1158"/>
      <c r="HJU165" s="1158"/>
      <c r="HJV165" s="1158"/>
      <c r="HJW165" s="1158"/>
      <c r="HJX165" s="1158"/>
      <c r="HJY165" s="1158"/>
      <c r="HJZ165" s="1158"/>
      <c r="HKA165" s="1158"/>
      <c r="HKB165" s="1158"/>
      <c r="HKC165" s="1158"/>
      <c r="HKD165" s="1158"/>
      <c r="HKE165" s="1158"/>
      <c r="HKF165" s="1158"/>
      <c r="HKG165" s="1158"/>
      <c r="HKH165" s="1158"/>
      <c r="HKI165" s="1158"/>
      <c r="HKJ165" s="1158"/>
      <c r="HKK165" s="1158"/>
      <c r="HKL165" s="1158"/>
      <c r="HKM165" s="1158"/>
      <c r="HKN165" s="1158"/>
      <c r="HKO165" s="1158"/>
      <c r="HKP165" s="1158"/>
      <c r="HKQ165" s="1158"/>
      <c r="HKR165" s="1158"/>
      <c r="HKS165" s="1158"/>
      <c r="HKT165" s="1158"/>
      <c r="HKU165" s="1158"/>
      <c r="HKV165" s="1158"/>
      <c r="HKW165" s="1158"/>
      <c r="HKX165" s="1158"/>
      <c r="HKY165" s="1158"/>
      <c r="HKZ165" s="1158"/>
      <c r="HLA165" s="1158"/>
      <c r="HLB165" s="1158"/>
      <c r="HLC165" s="1158"/>
      <c r="HLD165" s="1158"/>
      <c r="HLE165" s="1158"/>
      <c r="HLF165" s="1158"/>
      <c r="HLG165" s="1158"/>
      <c r="HLH165" s="1158"/>
      <c r="HLI165" s="1158"/>
      <c r="HLJ165" s="1158"/>
      <c r="HLK165" s="1158"/>
      <c r="HLL165" s="1158"/>
      <c r="HLM165" s="1158"/>
      <c r="HLN165" s="1158"/>
      <c r="HLO165" s="1158"/>
      <c r="HLP165" s="1158"/>
      <c r="HLQ165" s="1158"/>
      <c r="HLR165" s="1158"/>
      <c r="HLS165" s="1158"/>
      <c r="HLT165" s="1158"/>
      <c r="HLU165" s="1158"/>
      <c r="HLV165" s="1158"/>
      <c r="HLW165" s="1158"/>
      <c r="HLX165" s="1158"/>
      <c r="HLY165" s="1158"/>
      <c r="HLZ165" s="1158"/>
      <c r="HMA165" s="1158"/>
      <c r="HMB165" s="1158"/>
      <c r="HMC165" s="1158"/>
      <c r="HMD165" s="1158"/>
      <c r="HME165" s="1158"/>
      <c r="HMF165" s="1158"/>
      <c r="HMG165" s="1158"/>
      <c r="HMH165" s="1158"/>
      <c r="HMI165" s="1158"/>
      <c r="HMJ165" s="1158"/>
      <c r="HMK165" s="1158"/>
      <c r="HML165" s="1158"/>
      <c r="HMM165" s="1158"/>
      <c r="HMN165" s="1158"/>
      <c r="HMO165" s="1158"/>
      <c r="HMP165" s="1158"/>
      <c r="HMQ165" s="1158"/>
      <c r="HMR165" s="1158"/>
      <c r="HMS165" s="1158"/>
      <c r="HMT165" s="1158"/>
      <c r="HMU165" s="1158"/>
      <c r="HMV165" s="1158"/>
      <c r="HMW165" s="1158"/>
      <c r="HMX165" s="1158"/>
      <c r="HMY165" s="1158"/>
      <c r="HMZ165" s="1158"/>
      <c r="HNA165" s="1158"/>
      <c r="HNB165" s="1158"/>
      <c r="HNC165" s="1158"/>
      <c r="HND165" s="1158"/>
      <c r="HNE165" s="1158"/>
      <c r="HNF165" s="1158"/>
      <c r="HNG165" s="1158"/>
      <c r="HNH165" s="1158"/>
      <c r="HNI165" s="1158"/>
      <c r="HNJ165" s="1158"/>
      <c r="HNK165" s="1158"/>
      <c r="HNL165" s="1158"/>
      <c r="HNM165" s="1158"/>
      <c r="HNN165" s="1158"/>
      <c r="HNO165" s="1158"/>
      <c r="HNP165" s="1158"/>
      <c r="HNQ165" s="1158"/>
      <c r="HNR165" s="1158"/>
      <c r="HNS165" s="1158"/>
      <c r="HNT165" s="1158"/>
      <c r="HNU165" s="1158"/>
      <c r="HNV165" s="1158"/>
      <c r="HNW165" s="1158"/>
      <c r="HNX165" s="1158"/>
      <c r="HNY165" s="1158"/>
      <c r="HNZ165" s="1158"/>
      <c r="HOA165" s="1158"/>
      <c r="HOB165" s="1158"/>
      <c r="HOC165" s="1158"/>
      <c r="HOD165" s="1158"/>
      <c r="HOE165" s="1158"/>
      <c r="HOF165" s="1158"/>
      <c r="HOG165" s="1158"/>
      <c r="HOH165" s="1158"/>
      <c r="HOI165" s="1158"/>
      <c r="HOJ165" s="1158"/>
      <c r="HOK165" s="1158"/>
      <c r="HOL165" s="1158"/>
      <c r="HOM165" s="1158"/>
      <c r="HON165" s="1158"/>
      <c r="HOO165" s="1158"/>
      <c r="HOP165" s="1158"/>
      <c r="HOQ165" s="1158"/>
      <c r="HOR165" s="1158"/>
      <c r="HOS165" s="1158"/>
      <c r="HOT165" s="1158"/>
      <c r="HOU165" s="1158"/>
      <c r="HOV165" s="1158"/>
      <c r="HOW165" s="1158"/>
      <c r="HOX165" s="1158"/>
      <c r="HOY165" s="1158"/>
      <c r="HOZ165" s="1158"/>
      <c r="HPA165" s="1158"/>
      <c r="HPB165" s="1158"/>
      <c r="HPC165" s="1158"/>
      <c r="HPD165" s="1158"/>
      <c r="HPE165" s="1158"/>
      <c r="HPF165" s="1158"/>
      <c r="HPG165" s="1158"/>
      <c r="HPH165" s="1158"/>
      <c r="HPI165" s="1158"/>
      <c r="HPJ165" s="1158"/>
      <c r="HPK165" s="1158"/>
      <c r="HPL165" s="1158"/>
      <c r="HPM165" s="1158"/>
      <c r="HPN165" s="1158"/>
      <c r="HPO165" s="1158"/>
      <c r="HPP165" s="1158"/>
      <c r="HPQ165" s="1158"/>
      <c r="HPR165" s="1158"/>
      <c r="HPS165" s="1158"/>
      <c r="HPT165" s="1158"/>
      <c r="HPU165" s="1158"/>
      <c r="HPV165" s="1158"/>
      <c r="HPW165" s="1158"/>
      <c r="HPX165" s="1158"/>
      <c r="HPY165" s="1158"/>
      <c r="HPZ165" s="1158"/>
      <c r="HQA165" s="1158"/>
      <c r="HQB165" s="1158"/>
      <c r="HQC165" s="1158"/>
      <c r="HQD165" s="1158"/>
      <c r="HQE165" s="1158"/>
      <c r="HQF165" s="1158"/>
      <c r="HQG165" s="1158"/>
      <c r="HQH165" s="1158"/>
      <c r="HQI165" s="1158"/>
      <c r="HQJ165" s="1158"/>
      <c r="HQK165" s="1158"/>
      <c r="HQL165" s="1158"/>
      <c r="HQM165" s="1158"/>
      <c r="HQN165" s="1158"/>
      <c r="HQO165" s="1158"/>
      <c r="HQP165" s="1158"/>
      <c r="HQQ165" s="1158"/>
      <c r="HQR165" s="1158"/>
      <c r="HQS165" s="1158"/>
      <c r="HQT165" s="1158"/>
      <c r="HQU165" s="1158"/>
      <c r="HQV165" s="1158"/>
      <c r="HQW165" s="1158"/>
      <c r="HQX165" s="1158"/>
      <c r="HQY165" s="1158"/>
      <c r="HQZ165" s="1158"/>
      <c r="HRA165" s="1158"/>
      <c r="HRB165" s="1158"/>
      <c r="HRC165" s="1158"/>
      <c r="HRD165" s="1158"/>
      <c r="HRE165" s="1158"/>
      <c r="HRF165" s="1158"/>
      <c r="HRG165" s="1158"/>
      <c r="HRH165" s="1158"/>
      <c r="HRI165" s="1158"/>
      <c r="HRJ165" s="1158"/>
      <c r="HRK165" s="1158"/>
      <c r="HRL165" s="1158"/>
      <c r="HRM165" s="1158"/>
      <c r="HRN165" s="1158"/>
      <c r="HRO165" s="1158"/>
      <c r="HRP165" s="1158"/>
      <c r="HRQ165" s="1158"/>
      <c r="HRR165" s="1158"/>
      <c r="HRS165" s="1158"/>
      <c r="HRT165" s="1158"/>
      <c r="HRU165" s="1158"/>
      <c r="HRV165" s="1158"/>
      <c r="HRW165" s="1158"/>
      <c r="HRX165" s="1158"/>
      <c r="HRY165" s="1158"/>
      <c r="HRZ165" s="1158"/>
      <c r="HSA165" s="1158"/>
      <c r="HSB165" s="1158"/>
      <c r="HSC165" s="1158"/>
      <c r="HSD165" s="1158"/>
      <c r="HSE165" s="1158"/>
      <c r="HSF165" s="1158"/>
      <c r="HSG165" s="1158"/>
      <c r="HSH165" s="1158"/>
      <c r="HSI165" s="1158"/>
      <c r="HSJ165" s="1158"/>
      <c r="HSK165" s="1158"/>
      <c r="HSL165" s="1158"/>
      <c r="HSM165" s="1158"/>
      <c r="HSN165" s="1158"/>
      <c r="HSO165" s="1158"/>
      <c r="HSP165" s="1158"/>
      <c r="HSQ165" s="1158"/>
      <c r="HSR165" s="1158"/>
      <c r="HSS165" s="1158"/>
      <c r="HST165" s="1158"/>
      <c r="HSU165" s="1158"/>
      <c r="HSV165" s="1158"/>
      <c r="HSW165" s="1158"/>
      <c r="HSX165" s="1158"/>
      <c r="HSY165" s="1158"/>
      <c r="HSZ165" s="1158"/>
      <c r="HTA165" s="1158"/>
      <c r="HTB165" s="1158"/>
      <c r="HTC165" s="1158"/>
      <c r="HTD165" s="1158"/>
      <c r="HTE165" s="1158"/>
      <c r="HTF165" s="1158"/>
      <c r="HTG165" s="1158"/>
      <c r="HTH165" s="1158"/>
      <c r="HTI165" s="1158"/>
      <c r="HTJ165" s="1158"/>
      <c r="HTK165" s="1158"/>
      <c r="HTL165" s="1158"/>
      <c r="HTM165" s="1158"/>
      <c r="HTN165" s="1158"/>
      <c r="HTO165" s="1158"/>
      <c r="HTP165" s="1158"/>
      <c r="HTQ165" s="1158"/>
      <c r="HTR165" s="1158"/>
      <c r="HTS165" s="1158"/>
      <c r="HTT165" s="1158"/>
      <c r="HTU165" s="1158"/>
      <c r="HTV165" s="1158"/>
      <c r="HTW165" s="1158"/>
      <c r="HTX165" s="1158"/>
      <c r="HTY165" s="1158"/>
      <c r="HTZ165" s="1158"/>
      <c r="HUA165" s="1158"/>
      <c r="HUB165" s="1158"/>
      <c r="HUC165" s="1158"/>
      <c r="HUD165" s="1158"/>
      <c r="HUE165" s="1158"/>
      <c r="HUF165" s="1158"/>
      <c r="HUG165" s="1158"/>
      <c r="HUH165" s="1158"/>
      <c r="HUI165" s="1158"/>
      <c r="HUJ165" s="1158"/>
      <c r="HUK165" s="1158"/>
      <c r="HUL165" s="1158"/>
      <c r="HUM165" s="1158"/>
      <c r="HUN165" s="1158"/>
      <c r="HUO165" s="1158"/>
      <c r="HUP165" s="1158"/>
      <c r="HUQ165" s="1158"/>
      <c r="HUR165" s="1158"/>
      <c r="HUS165" s="1158"/>
      <c r="HUT165" s="1158"/>
      <c r="HUU165" s="1158"/>
      <c r="HUV165" s="1158"/>
      <c r="HUW165" s="1158"/>
      <c r="HUX165" s="1158"/>
      <c r="HUY165" s="1158"/>
      <c r="HUZ165" s="1158"/>
      <c r="HVA165" s="1158"/>
      <c r="HVB165" s="1158"/>
      <c r="HVC165" s="1158"/>
      <c r="HVD165" s="1158"/>
      <c r="HVE165" s="1158"/>
      <c r="HVF165" s="1158"/>
      <c r="HVG165" s="1158"/>
      <c r="HVH165" s="1158"/>
      <c r="HVI165" s="1158"/>
      <c r="HVJ165" s="1158"/>
      <c r="HVK165" s="1158"/>
      <c r="HVL165" s="1158"/>
      <c r="HVM165" s="1158"/>
      <c r="HVN165" s="1158"/>
      <c r="HVO165" s="1158"/>
      <c r="HVP165" s="1158"/>
      <c r="HVQ165" s="1158"/>
      <c r="HVR165" s="1158"/>
      <c r="HVS165" s="1158"/>
      <c r="HVT165" s="1158"/>
      <c r="HVU165" s="1158"/>
      <c r="HVV165" s="1158"/>
      <c r="HVW165" s="1158"/>
      <c r="HVX165" s="1158"/>
      <c r="HVY165" s="1158"/>
      <c r="HVZ165" s="1158"/>
      <c r="HWA165" s="1158"/>
      <c r="HWB165" s="1158"/>
      <c r="HWC165" s="1158"/>
      <c r="HWD165" s="1158"/>
      <c r="HWE165" s="1158"/>
      <c r="HWF165" s="1158"/>
      <c r="HWG165" s="1158"/>
      <c r="HWH165" s="1158"/>
      <c r="HWI165" s="1158"/>
      <c r="HWJ165" s="1158"/>
      <c r="HWK165" s="1158"/>
      <c r="HWL165" s="1158"/>
      <c r="HWM165" s="1158"/>
      <c r="HWN165" s="1158"/>
      <c r="HWO165" s="1158"/>
      <c r="HWP165" s="1158"/>
      <c r="HWQ165" s="1158"/>
      <c r="HWR165" s="1158"/>
      <c r="HWS165" s="1158"/>
      <c r="HWT165" s="1158"/>
      <c r="HWU165" s="1158"/>
      <c r="HWV165" s="1158"/>
      <c r="HWW165" s="1158"/>
      <c r="HWX165" s="1158"/>
      <c r="HWY165" s="1158"/>
      <c r="HWZ165" s="1158"/>
      <c r="HXA165" s="1158"/>
      <c r="HXB165" s="1158"/>
      <c r="HXC165" s="1158"/>
      <c r="HXD165" s="1158"/>
      <c r="HXE165" s="1158"/>
      <c r="HXF165" s="1158"/>
      <c r="HXG165" s="1158"/>
      <c r="HXH165" s="1158"/>
      <c r="HXI165" s="1158"/>
      <c r="HXJ165" s="1158"/>
      <c r="HXK165" s="1158"/>
      <c r="HXL165" s="1158"/>
      <c r="HXM165" s="1158"/>
      <c r="HXN165" s="1158"/>
      <c r="HXO165" s="1158"/>
      <c r="HXP165" s="1158"/>
      <c r="HXQ165" s="1158"/>
      <c r="HXR165" s="1158"/>
      <c r="HXS165" s="1158"/>
      <c r="HXT165" s="1158"/>
      <c r="HXU165" s="1158"/>
      <c r="HXV165" s="1158"/>
      <c r="HXW165" s="1158"/>
      <c r="HXX165" s="1158"/>
      <c r="HXY165" s="1158"/>
      <c r="HXZ165" s="1158"/>
      <c r="HYA165" s="1158"/>
      <c r="HYB165" s="1158"/>
      <c r="HYC165" s="1158"/>
      <c r="HYD165" s="1158"/>
      <c r="HYE165" s="1158"/>
      <c r="HYF165" s="1158"/>
      <c r="HYG165" s="1158"/>
      <c r="HYH165" s="1158"/>
      <c r="HYI165" s="1158"/>
      <c r="HYJ165" s="1158"/>
      <c r="HYK165" s="1158"/>
      <c r="HYL165" s="1158"/>
      <c r="HYM165" s="1158"/>
      <c r="HYN165" s="1158"/>
      <c r="HYO165" s="1158"/>
      <c r="HYP165" s="1158"/>
      <c r="HYQ165" s="1158"/>
      <c r="HYR165" s="1158"/>
      <c r="HYS165" s="1158"/>
      <c r="HYT165" s="1158"/>
      <c r="HYU165" s="1158"/>
      <c r="HYV165" s="1158"/>
      <c r="HYW165" s="1158"/>
      <c r="HYX165" s="1158"/>
      <c r="HYY165" s="1158"/>
      <c r="HYZ165" s="1158"/>
      <c r="HZA165" s="1158"/>
      <c r="HZB165" s="1158"/>
      <c r="HZC165" s="1158"/>
      <c r="HZD165" s="1158"/>
      <c r="HZE165" s="1158"/>
      <c r="HZF165" s="1158"/>
      <c r="HZG165" s="1158"/>
      <c r="HZH165" s="1158"/>
      <c r="HZI165" s="1158"/>
      <c r="HZJ165" s="1158"/>
      <c r="HZK165" s="1158"/>
      <c r="HZL165" s="1158"/>
      <c r="HZM165" s="1158"/>
      <c r="HZN165" s="1158"/>
      <c r="HZO165" s="1158"/>
      <c r="HZP165" s="1158"/>
      <c r="HZQ165" s="1158"/>
      <c r="HZR165" s="1158"/>
      <c r="HZS165" s="1158"/>
      <c r="HZT165" s="1158"/>
      <c r="HZU165" s="1158"/>
      <c r="HZV165" s="1158"/>
      <c r="HZW165" s="1158"/>
      <c r="HZX165" s="1158"/>
      <c r="HZY165" s="1158"/>
      <c r="HZZ165" s="1158"/>
      <c r="IAA165" s="1158"/>
      <c r="IAB165" s="1158"/>
      <c r="IAC165" s="1158"/>
      <c r="IAD165" s="1158"/>
      <c r="IAE165" s="1158"/>
      <c r="IAF165" s="1158"/>
      <c r="IAG165" s="1158"/>
      <c r="IAH165" s="1158"/>
      <c r="IAI165" s="1158"/>
      <c r="IAJ165" s="1158"/>
      <c r="IAK165" s="1158"/>
      <c r="IAL165" s="1158"/>
      <c r="IAM165" s="1158"/>
      <c r="IAN165" s="1158"/>
      <c r="IAO165" s="1158"/>
      <c r="IAP165" s="1158"/>
      <c r="IAQ165" s="1158"/>
      <c r="IAR165" s="1158"/>
      <c r="IAS165" s="1158"/>
      <c r="IAT165" s="1158"/>
      <c r="IAU165" s="1158"/>
      <c r="IAV165" s="1158"/>
      <c r="IAW165" s="1158"/>
      <c r="IAX165" s="1158"/>
      <c r="IAY165" s="1158"/>
      <c r="IAZ165" s="1158"/>
      <c r="IBA165" s="1158"/>
      <c r="IBB165" s="1158"/>
      <c r="IBC165" s="1158"/>
      <c r="IBD165" s="1158"/>
      <c r="IBE165" s="1158"/>
      <c r="IBF165" s="1158"/>
      <c r="IBG165" s="1158"/>
      <c r="IBH165" s="1158"/>
      <c r="IBI165" s="1158"/>
      <c r="IBJ165" s="1158"/>
      <c r="IBK165" s="1158"/>
      <c r="IBL165" s="1158"/>
      <c r="IBM165" s="1158"/>
      <c r="IBN165" s="1158"/>
      <c r="IBO165" s="1158"/>
      <c r="IBP165" s="1158"/>
      <c r="IBQ165" s="1158"/>
      <c r="IBR165" s="1158"/>
      <c r="IBS165" s="1158"/>
      <c r="IBT165" s="1158"/>
      <c r="IBU165" s="1158"/>
      <c r="IBV165" s="1158"/>
      <c r="IBW165" s="1158"/>
      <c r="IBX165" s="1158"/>
      <c r="IBY165" s="1158"/>
      <c r="IBZ165" s="1158"/>
      <c r="ICA165" s="1158"/>
      <c r="ICB165" s="1158"/>
      <c r="ICC165" s="1158"/>
      <c r="ICD165" s="1158"/>
      <c r="ICE165" s="1158"/>
      <c r="ICF165" s="1158"/>
      <c r="ICG165" s="1158"/>
      <c r="ICH165" s="1158"/>
      <c r="ICI165" s="1158"/>
      <c r="ICJ165" s="1158"/>
      <c r="ICK165" s="1158"/>
      <c r="ICL165" s="1158"/>
      <c r="ICM165" s="1158"/>
      <c r="ICN165" s="1158"/>
      <c r="ICO165" s="1158"/>
      <c r="ICP165" s="1158"/>
      <c r="ICQ165" s="1158"/>
      <c r="ICR165" s="1158"/>
      <c r="ICS165" s="1158"/>
      <c r="ICT165" s="1158"/>
      <c r="ICU165" s="1158"/>
      <c r="ICV165" s="1158"/>
      <c r="ICW165" s="1158"/>
      <c r="ICX165" s="1158"/>
      <c r="ICY165" s="1158"/>
      <c r="ICZ165" s="1158"/>
      <c r="IDA165" s="1158"/>
      <c r="IDB165" s="1158"/>
      <c r="IDC165" s="1158"/>
      <c r="IDD165" s="1158"/>
      <c r="IDE165" s="1158"/>
      <c r="IDF165" s="1158"/>
      <c r="IDG165" s="1158"/>
      <c r="IDH165" s="1158"/>
      <c r="IDI165" s="1158"/>
      <c r="IDJ165" s="1158"/>
      <c r="IDK165" s="1158"/>
      <c r="IDL165" s="1158"/>
      <c r="IDM165" s="1158"/>
      <c r="IDN165" s="1158"/>
      <c r="IDO165" s="1158"/>
      <c r="IDP165" s="1158"/>
      <c r="IDQ165" s="1158"/>
      <c r="IDR165" s="1158"/>
      <c r="IDS165" s="1158"/>
      <c r="IDT165" s="1158"/>
      <c r="IDU165" s="1158"/>
      <c r="IDV165" s="1158"/>
      <c r="IDW165" s="1158"/>
      <c r="IDX165" s="1158"/>
      <c r="IDY165" s="1158"/>
      <c r="IDZ165" s="1158"/>
      <c r="IEA165" s="1158"/>
      <c r="IEB165" s="1158"/>
      <c r="IEC165" s="1158"/>
      <c r="IED165" s="1158"/>
      <c r="IEE165" s="1158"/>
      <c r="IEF165" s="1158"/>
      <c r="IEG165" s="1158"/>
      <c r="IEH165" s="1158"/>
      <c r="IEI165" s="1158"/>
      <c r="IEJ165" s="1158"/>
      <c r="IEK165" s="1158"/>
      <c r="IEL165" s="1158"/>
      <c r="IEM165" s="1158"/>
      <c r="IEN165" s="1158"/>
      <c r="IEO165" s="1158"/>
      <c r="IEP165" s="1158"/>
      <c r="IEQ165" s="1158"/>
      <c r="IER165" s="1158"/>
      <c r="IES165" s="1158"/>
      <c r="IET165" s="1158"/>
      <c r="IEU165" s="1158"/>
      <c r="IEV165" s="1158"/>
      <c r="IEW165" s="1158"/>
      <c r="IEX165" s="1158"/>
      <c r="IEY165" s="1158"/>
      <c r="IEZ165" s="1158"/>
      <c r="IFA165" s="1158"/>
      <c r="IFB165" s="1158"/>
      <c r="IFC165" s="1158"/>
      <c r="IFD165" s="1158"/>
      <c r="IFE165" s="1158"/>
      <c r="IFF165" s="1158"/>
      <c r="IFG165" s="1158"/>
      <c r="IFH165" s="1158"/>
      <c r="IFI165" s="1158"/>
      <c r="IFJ165" s="1158"/>
      <c r="IFK165" s="1158"/>
      <c r="IFL165" s="1158"/>
      <c r="IFM165" s="1158"/>
      <c r="IFN165" s="1158"/>
      <c r="IFO165" s="1158"/>
      <c r="IFP165" s="1158"/>
      <c r="IFQ165" s="1158"/>
      <c r="IFR165" s="1158"/>
      <c r="IFS165" s="1158"/>
      <c r="IFT165" s="1158"/>
      <c r="IFU165" s="1158"/>
      <c r="IFV165" s="1158"/>
      <c r="IFW165" s="1158"/>
      <c r="IFX165" s="1158"/>
      <c r="IFY165" s="1158"/>
      <c r="IFZ165" s="1158"/>
      <c r="IGA165" s="1158"/>
      <c r="IGB165" s="1158"/>
      <c r="IGC165" s="1158"/>
      <c r="IGD165" s="1158"/>
      <c r="IGE165" s="1158"/>
      <c r="IGF165" s="1158"/>
      <c r="IGG165" s="1158"/>
      <c r="IGH165" s="1158"/>
      <c r="IGI165" s="1158"/>
      <c r="IGJ165" s="1158"/>
      <c r="IGK165" s="1158"/>
      <c r="IGL165" s="1158"/>
      <c r="IGM165" s="1158"/>
      <c r="IGN165" s="1158"/>
      <c r="IGO165" s="1158"/>
      <c r="IGP165" s="1158"/>
      <c r="IGQ165" s="1158"/>
      <c r="IGR165" s="1158"/>
      <c r="IGS165" s="1158"/>
      <c r="IGT165" s="1158"/>
      <c r="IGU165" s="1158"/>
      <c r="IGV165" s="1158"/>
      <c r="IGW165" s="1158"/>
      <c r="IGX165" s="1158"/>
      <c r="IGY165" s="1158"/>
      <c r="IGZ165" s="1158"/>
      <c r="IHA165" s="1158"/>
      <c r="IHB165" s="1158"/>
      <c r="IHC165" s="1158"/>
      <c r="IHD165" s="1158"/>
      <c r="IHE165" s="1158"/>
      <c r="IHF165" s="1158"/>
      <c r="IHG165" s="1158"/>
      <c r="IHH165" s="1158"/>
      <c r="IHI165" s="1158"/>
      <c r="IHJ165" s="1158"/>
      <c r="IHK165" s="1158"/>
      <c r="IHL165" s="1158"/>
      <c r="IHM165" s="1158"/>
      <c r="IHN165" s="1158"/>
      <c r="IHO165" s="1158"/>
      <c r="IHP165" s="1158"/>
      <c r="IHQ165" s="1158"/>
      <c r="IHR165" s="1158"/>
      <c r="IHS165" s="1158"/>
      <c r="IHT165" s="1158"/>
      <c r="IHU165" s="1158"/>
      <c r="IHV165" s="1158"/>
      <c r="IHW165" s="1158"/>
      <c r="IHX165" s="1158"/>
      <c r="IHY165" s="1158"/>
      <c r="IHZ165" s="1158"/>
      <c r="IIA165" s="1158"/>
      <c r="IIB165" s="1158"/>
      <c r="IIC165" s="1158"/>
      <c r="IID165" s="1158"/>
      <c r="IIE165" s="1158"/>
      <c r="IIF165" s="1158"/>
      <c r="IIG165" s="1158"/>
      <c r="IIH165" s="1158"/>
      <c r="III165" s="1158"/>
      <c r="IIJ165" s="1158"/>
      <c r="IIK165" s="1158"/>
      <c r="IIL165" s="1158"/>
      <c r="IIM165" s="1158"/>
      <c r="IIN165" s="1158"/>
      <c r="IIO165" s="1158"/>
      <c r="IIP165" s="1158"/>
      <c r="IIQ165" s="1158"/>
      <c r="IIR165" s="1158"/>
      <c r="IIS165" s="1158"/>
      <c r="IIT165" s="1158"/>
      <c r="IIU165" s="1158"/>
      <c r="IIV165" s="1158"/>
      <c r="IIW165" s="1158"/>
      <c r="IIX165" s="1158"/>
      <c r="IIY165" s="1158"/>
      <c r="IIZ165" s="1158"/>
      <c r="IJA165" s="1158"/>
      <c r="IJB165" s="1158"/>
      <c r="IJC165" s="1158"/>
      <c r="IJD165" s="1158"/>
      <c r="IJE165" s="1158"/>
      <c r="IJF165" s="1158"/>
      <c r="IJG165" s="1158"/>
      <c r="IJH165" s="1158"/>
      <c r="IJI165" s="1158"/>
      <c r="IJJ165" s="1158"/>
      <c r="IJK165" s="1158"/>
      <c r="IJL165" s="1158"/>
      <c r="IJM165" s="1158"/>
      <c r="IJN165" s="1158"/>
      <c r="IJO165" s="1158"/>
      <c r="IJP165" s="1158"/>
      <c r="IJQ165" s="1158"/>
      <c r="IJR165" s="1158"/>
      <c r="IJS165" s="1158"/>
      <c r="IJT165" s="1158"/>
      <c r="IJU165" s="1158"/>
      <c r="IJV165" s="1158"/>
      <c r="IJW165" s="1158"/>
      <c r="IJX165" s="1158"/>
      <c r="IJY165" s="1158"/>
      <c r="IJZ165" s="1158"/>
      <c r="IKA165" s="1158"/>
      <c r="IKB165" s="1158"/>
      <c r="IKC165" s="1158"/>
      <c r="IKD165" s="1158"/>
      <c r="IKE165" s="1158"/>
      <c r="IKF165" s="1158"/>
      <c r="IKG165" s="1158"/>
      <c r="IKH165" s="1158"/>
      <c r="IKI165" s="1158"/>
      <c r="IKJ165" s="1158"/>
      <c r="IKK165" s="1158"/>
      <c r="IKL165" s="1158"/>
      <c r="IKM165" s="1158"/>
      <c r="IKN165" s="1158"/>
      <c r="IKO165" s="1158"/>
      <c r="IKP165" s="1158"/>
      <c r="IKQ165" s="1158"/>
      <c r="IKR165" s="1158"/>
      <c r="IKS165" s="1158"/>
      <c r="IKT165" s="1158"/>
      <c r="IKU165" s="1158"/>
      <c r="IKV165" s="1158"/>
      <c r="IKW165" s="1158"/>
      <c r="IKX165" s="1158"/>
      <c r="IKY165" s="1158"/>
      <c r="IKZ165" s="1158"/>
      <c r="ILA165" s="1158"/>
      <c r="ILB165" s="1158"/>
      <c r="ILC165" s="1158"/>
      <c r="ILD165" s="1158"/>
      <c r="ILE165" s="1158"/>
      <c r="ILF165" s="1158"/>
      <c r="ILG165" s="1158"/>
      <c r="ILH165" s="1158"/>
      <c r="ILI165" s="1158"/>
      <c r="ILJ165" s="1158"/>
      <c r="ILK165" s="1158"/>
      <c r="ILL165" s="1158"/>
      <c r="ILM165" s="1158"/>
      <c r="ILN165" s="1158"/>
      <c r="ILO165" s="1158"/>
      <c r="ILP165" s="1158"/>
      <c r="ILQ165" s="1158"/>
      <c r="ILR165" s="1158"/>
      <c r="ILS165" s="1158"/>
      <c r="ILT165" s="1158"/>
      <c r="ILU165" s="1158"/>
      <c r="ILV165" s="1158"/>
      <c r="ILW165" s="1158"/>
      <c r="ILX165" s="1158"/>
      <c r="ILY165" s="1158"/>
      <c r="ILZ165" s="1158"/>
      <c r="IMA165" s="1158"/>
      <c r="IMB165" s="1158"/>
      <c r="IMC165" s="1158"/>
      <c r="IMD165" s="1158"/>
      <c r="IME165" s="1158"/>
      <c r="IMF165" s="1158"/>
      <c r="IMG165" s="1158"/>
      <c r="IMH165" s="1158"/>
      <c r="IMI165" s="1158"/>
      <c r="IMJ165" s="1158"/>
      <c r="IMK165" s="1158"/>
      <c r="IML165" s="1158"/>
      <c r="IMM165" s="1158"/>
      <c r="IMN165" s="1158"/>
      <c r="IMO165" s="1158"/>
      <c r="IMP165" s="1158"/>
      <c r="IMQ165" s="1158"/>
      <c r="IMR165" s="1158"/>
      <c r="IMS165" s="1158"/>
      <c r="IMT165" s="1158"/>
      <c r="IMU165" s="1158"/>
      <c r="IMV165" s="1158"/>
      <c r="IMW165" s="1158"/>
      <c r="IMX165" s="1158"/>
      <c r="IMY165" s="1158"/>
      <c r="IMZ165" s="1158"/>
      <c r="INA165" s="1158"/>
      <c r="INB165" s="1158"/>
      <c r="INC165" s="1158"/>
      <c r="IND165" s="1158"/>
      <c r="INE165" s="1158"/>
      <c r="INF165" s="1158"/>
      <c r="ING165" s="1158"/>
      <c r="INH165" s="1158"/>
      <c r="INI165" s="1158"/>
      <c r="INJ165" s="1158"/>
      <c r="INK165" s="1158"/>
      <c r="INL165" s="1158"/>
      <c r="INM165" s="1158"/>
      <c r="INN165" s="1158"/>
      <c r="INO165" s="1158"/>
      <c r="INP165" s="1158"/>
      <c r="INQ165" s="1158"/>
      <c r="INR165" s="1158"/>
      <c r="INS165" s="1158"/>
      <c r="INT165" s="1158"/>
      <c r="INU165" s="1158"/>
      <c r="INV165" s="1158"/>
      <c r="INW165" s="1158"/>
      <c r="INX165" s="1158"/>
      <c r="INY165" s="1158"/>
      <c r="INZ165" s="1158"/>
      <c r="IOA165" s="1158"/>
      <c r="IOB165" s="1158"/>
      <c r="IOC165" s="1158"/>
      <c r="IOD165" s="1158"/>
      <c r="IOE165" s="1158"/>
      <c r="IOF165" s="1158"/>
      <c r="IOG165" s="1158"/>
      <c r="IOH165" s="1158"/>
      <c r="IOI165" s="1158"/>
      <c r="IOJ165" s="1158"/>
      <c r="IOK165" s="1158"/>
      <c r="IOL165" s="1158"/>
      <c r="IOM165" s="1158"/>
      <c r="ION165" s="1158"/>
      <c r="IOO165" s="1158"/>
      <c r="IOP165" s="1158"/>
      <c r="IOQ165" s="1158"/>
      <c r="IOR165" s="1158"/>
      <c r="IOS165" s="1158"/>
      <c r="IOT165" s="1158"/>
      <c r="IOU165" s="1158"/>
      <c r="IOV165" s="1158"/>
      <c r="IOW165" s="1158"/>
      <c r="IOX165" s="1158"/>
      <c r="IOY165" s="1158"/>
      <c r="IOZ165" s="1158"/>
      <c r="IPA165" s="1158"/>
      <c r="IPB165" s="1158"/>
      <c r="IPC165" s="1158"/>
      <c r="IPD165" s="1158"/>
      <c r="IPE165" s="1158"/>
      <c r="IPF165" s="1158"/>
      <c r="IPG165" s="1158"/>
      <c r="IPH165" s="1158"/>
      <c r="IPI165" s="1158"/>
      <c r="IPJ165" s="1158"/>
      <c r="IPK165" s="1158"/>
      <c r="IPL165" s="1158"/>
      <c r="IPM165" s="1158"/>
      <c r="IPN165" s="1158"/>
      <c r="IPO165" s="1158"/>
      <c r="IPP165" s="1158"/>
      <c r="IPQ165" s="1158"/>
      <c r="IPR165" s="1158"/>
      <c r="IPS165" s="1158"/>
      <c r="IPT165" s="1158"/>
      <c r="IPU165" s="1158"/>
      <c r="IPV165" s="1158"/>
      <c r="IPW165" s="1158"/>
      <c r="IPX165" s="1158"/>
      <c r="IPY165" s="1158"/>
      <c r="IPZ165" s="1158"/>
      <c r="IQA165" s="1158"/>
      <c r="IQB165" s="1158"/>
      <c r="IQC165" s="1158"/>
      <c r="IQD165" s="1158"/>
      <c r="IQE165" s="1158"/>
      <c r="IQF165" s="1158"/>
      <c r="IQG165" s="1158"/>
      <c r="IQH165" s="1158"/>
      <c r="IQI165" s="1158"/>
      <c r="IQJ165" s="1158"/>
      <c r="IQK165" s="1158"/>
      <c r="IQL165" s="1158"/>
      <c r="IQM165" s="1158"/>
      <c r="IQN165" s="1158"/>
      <c r="IQO165" s="1158"/>
      <c r="IQP165" s="1158"/>
      <c r="IQQ165" s="1158"/>
      <c r="IQR165" s="1158"/>
      <c r="IQS165" s="1158"/>
      <c r="IQT165" s="1158"/>
      <c r="IQU165" s="1158"/>
      <c r="IQV165" s="1158"/>
      <c r="IQW165" s="1158"/>
      <c r="IQX165" s="1158"/>
      <c r="IQY165" s="1158"/>
      <c r="IQZ165" s="1158"/>
      <c r="IRA165" s="1158"/>
      <c r="IRB165" s="1158"/>
      <c r="IRC165" s="1158"/>
      <c r="IRD165" s="1158"/>
      <c r="IRE165" s="1158"/>
      <c r="IRF165" s="1158"/>
      <c r="IRG165" s="1158"/>
      <c r="IRH165" s="1158"/>
      <c r="IRI165" s="1158"/>
      <c r="IRJ165" s="1158"/>
      <c r="IRK165" s="1158"/>
      <c r="IRL165" s="1158"/>
      <c r="IRM165" s="1158"/>
      <c r="IRN165" s="1158"/>
      <c r="IRO165" s="1158"/>
      <c r="IRP165" s="1158"/>
      <c r="IRQ165" s="1158"/>
      <c r="IRR165" s="1158"/>
      <c r="IRS165" s="1158"/>
      <c r="IRT165" s="1158"/>
      <c r="IRU165" s="1158"/>
      <c r="IRV165" s="1158"/>
      <c r="IRW165" s="1158"/>
      <c r="IRX165" s="1158"/>
      <c r="IRY165" s="1158"/>
      <c r="IRZ165" s="1158"/>
      <c r="ISA165" s="1158"/>
      <c r="ISB165" s="1158"/>
      <c r="ISC165" s="1158"/>
      <c r="ISD165" s="1158"/>
      <c r="ISE165" s="1158"/>
      <c r="ISF165" s="1158"/>
      <c r="ISG165" s="1158"/>
      <c r="ISH165" s="1158"/>
      <c r="ISI165" s="1158"/>
      <c r="ISJ165" s="1158"/>
      <c r="ISK165" s="1158"/>
      <c r="ISL165" s="1158"/>
      <c r="ISM165" s="1158"/>
      <c r="ISN165" s="1158"/>
      <c r="ISO165" s="1158"/>
      <c r="ISP165" s="1158"/>
      <c r="ISQ165" s="1158"/>
      <c r="ISR165" s="1158"/>
      <c r="ISS165" s="1158"/>
      <c r="IST165" s="1158"/>
      <c r="ISU165" s="1158"/>
      <c r="ISV165" s="1158"/>
      <c r="ISW165" s="1158"/>
      <c r="ISX165" s="1158"/>
      <c r="ISY165" s="1158"/>
      <c r="ISZ165" s="1158"/>
      <c r="ITA165" s="1158"/>
      <c r="ITB165" s="1158"/>
      <c r="ITC165" s="1158"/>
      <c r="ITD165" s="1158"/>
      <c r="ITE165" s="1158"/>
      <c r="ITF165" s="1158"/>
      <c r="ITG165" s="1158"/>
      <c r="ITH165" s="1158"/>
      <c r="ITI165" s="1158"/>
      <c r="ITJ165" s="1158"/>
      <c r="ITK165" s="1158"/>
      <c r="ITL165" s="1158"/>
      <c r="ITM165" s="1158"/>
      <c r="ITN165" s="1158"/>
      <c r="ITO165" s="1158"/>
      <c r="ITP165" s="1158"/>
      <c r="ITQ165" s="1158"/>
      <c r="ITR165" s="1158"/>
      <c r="ITS165" s="1158"/>
      <c r="ITT165" s="1158"/>
      <c r="ITU165" s="1158"/>
      <c r="ITV165" s="1158"/>
      <c r="ITW165" s="1158"/>
      <c r="ITX165" s="1158"/>
      <c r="ITY165" s="1158"/>
      <c r="ITZ165" s="1158"/>
      <c r="IUA165" s="1158"/>
      <c r="IUB165" s="1158"/>
      <c r="IUC165" s="1158"/>
      <c r="IUD165" s="1158"/>
      <c r="IUE165" s="1158"/>
      <c r="IUF165" s="1158"/>
      <c r="IUG165" s="1158"/>
      <c r="IUH165" s="1158"/>
      <c r="IUI165" s="1158"/>
      <c r="IUJ165" s="1158"/>
      <c r="IUK165" s="1158"/>
      <c r="IUL165" s="1158"/>
      <c r="IUM165" s="1158"/>
      <c r="IUN165" s="1158"/>
      <c r="IUO165" s="1158"/>
      <c r="IUP165" s="1158"/>
      <c r="IUQ165" s="1158"/>
      <c r="IUR165" s="1158"/>
      <c r="IUS165" s="1158"/>
      <c r="IUT165" s="1158"/>
      <c r="IUU165" s="1158"/>
      <c r="IUV165" s="1158"/>
      <c r="IUW165" s="1158"/>
      <c r="IUX165" s="1158"/>
      <c r="IUY165" s="1158"/>
      <c r="IUZ165" s="1158"/>
      <c r="IVA165" s="1158"/>
      <c r="IVB165" s="1158"/>
      <c r="IVC165" s="1158"/>
      <c r="IVD165" s="1158"/>
      <c r="IVE165" s="1158"/>
      <c r="IVF165" s="1158"/>
      <c r="IVG165" s="1158"/>
      <c r="IVH165" s="1158"/>
      <c r="IVI165" s="1158"/>
      <c r="IVJ165" s="1158"/>
      <c r="IVK165" s="1158"/>
      <c r="IVL165" s="1158"/>
      <c r="IVM165" s="1158"/>
      <c r="IVN165" s="1158"/>
      <c r="IVO165" s="1158"/>
      <c r="IVP165" s="1158"/>
      <c r="IVQ165" s="1158"/>
      <c r="IVR165" s="1158"/>
      <c r="IVS165" s="1158"/>
      <c r="IVT165" s="1158"/>
      <c r="IVU165" s="1158"/>
      <c r="IVV165" s="1158"/>
      <c r="IVW165" s="1158"/>
      <c r="IVX165" s="1158"/>
      <c r="IVY165" s="1158"/>
      <c r="IVZ165" s="1158"/>
      <c r="IWA165" s="1158"/>
      <c r="IWB165" s="1158"/>
      <c r="IWC165" s="1158"/>
      <c r="IWD165" s="1158"/>
      <c r="IWE165" s="1158"/>
      <c r="IWF165" s="1158"/>
      <c r="IWG165" s="1158"/>
      <c r="IWH165" s="1158"/>
      <c r="IWI165" s="1158"/>
      <c r="IWJ165" s="1158"/>
      <c r="IWK165" s="1158"/>
      <c r="IWL165" s="1158"/>
      <c r="IWM165" s="1158"/>
      <c r="IWN165" s="1158"/>
      <c r="IWO165" s="1158"/>
      <c r="IWP165" s="1158"/>
      <c r="IWQ165" s="1158"/>
      <c r="IWR165" s="1158"/>
      <c r="IWS165" s="1158"/>
      <c r="IWT165" s="1158"/>
      <c r="IWU165" s="1158"/>
      <c r="IWV165" s="1158"/>
      <c r="IWW165" s="1158"/>
      <c r="IWX165" s="1158"/>
      <c r="IWY165" s="1158"/>
      <c r="IWZ165" s="1158"/>
      <c r="IXA165" s="1158"/>
      <c r="IXB165" s="1158"/>
      <c r="IXC165" s="1158"/>
      <c r="IXD165" s="1158"/>
      <c r="IXE165" s="1158"/>
      <c r="IXF165" s="1158"/>
      <c r="IXG165" s="1158"/>
      <c r="IXH165" s="1158"/>
      <c r="IXI165" s="1158"/>
      <c r="IXJ165" s="1158"/>
      <c r="IXK165" s="1158"/>
      <c r="IXL165" s="1158"/>
      <c r="IXM165" s="1158"/>
      <c r="IXN165" s="1158"/>
      <c r="IXO165" s="1158"/>
      <c r="IXP165" s="1158"/>
      <c r="IXQ165" s="1158"/>
      <c r="IXR165" s="1158"/>
      <c r="IXS165" s="1158"/>
      <c r="IXT165" s="1158"/>
      <c r="IXU165" s="1158"/>
      <c r="IXV165" s="1158"/>
      <c r="IXW165" s="1158"/>
      <c r="IXX165" s="1158"/>
      <c r="IXY165" s="1158"/>
      <c r="IXZ165" s="1158"/>
      <c r="IYA165" s="1158"/>
      <c r="IYB165" s="1158"/>
      <c r="IYC165" s="1158"/>
      <c r="IYD165" s="1158"/>
      <c r="IYE165" s="1158"/>
      <c r="IYF165" s="1158"/>
      <c r="IYG165" s="1158"/>
      <c r="IYH165" s="1158"/>
      <c r="IYI165" s="1158"/>
      <c r="IYJ165" s="1158"/>
      <c r="IYK165" s="1158"/>
      <c r="IYL165" s="1158"/>
      <c r="IYM165" s="1158"/>
      <c r="IYN165" s="1158"/>
      <c r="IYO165" s="1158"/>
      <c r="IYP165" s="1158"/>
      <c r="IYQ165" s="1158"/>
      <c r="IYR165" s="1158"/>
      <c r="IYS165" s="1158"/>
      <c r="IYT165" s="1158"/>
      <c r="IYU165" s="1158"/>
      <c r="IYV165" s="1158"/>
      <c r="IYW165" s="1158"/>
      <c r="IYX165" s="1158"/>
      <c r="IYY165" s="1158"/>
      <c r="IYZ165" s="1158"/>
      <c r="IZA165" s="1158"/>
      <c r="IZB165" s="1158"/>
      <c r="IZC165" s="1158"/>
      <c r="IZD165" s="1158"/>
      <c r="IZE165" s="1158"/>
      <c r="IZF165" s="1158"/>
      <c r="IZG165" s="1158"/>
      <c r="IZH165" s="1158"/>
      <c r="IZI165" s="1158"/>
      <c r="IZJ165" s="1158"/>
      <c r="IZK165" s="1158"/>
      <c r="IZL165" s="1158"/>
      <c r="IZM165" s="1158"/>
      <c r="IZN165" s="1158"/>
      <c r="IZO165" s="1158"/>
      <c r="IZP165" s="1158"/>
      <c r="IZQ165" s="1158"/>
      <c r="IZR165" s="1158"/>
      <c r="IZS165" s="1158"/>
      <c r="IZT165" s="1158"/>
      <c r="IZU165" s="1158"/>
      <c r="IZV165" s="1158"/>
      <c r="IZW165" s="1158"/>
      <c r="IZX165" s="1158"/>
      <c r="IZY165" s="1158"/>
      <c r="IZZ165" s="1158"/>
      <c r="JAA165" s="1158"/>
      <c r="JAB165" s="1158"/>
      <c r="JAC165" s="1158"/>
      <c r="JAD165" s="1158"/>
      <c r="JAE165" s="1158"/>
      <c r="JAF165" s="1158"/>
      <c r="JAG165" s="1158"/>
      <c r="JAH165" s="1158"/>
      <c r="JAI165" s="1158"/>
      <c r="JAJ165" s="1158"/>
      <c r="JAK165" s="1158"/>
      <c r="JAL165" s="1158"/>
      <c r="JAM165" s="1158"/>
      <c r="JAN165" s="1158"/>
      <c r="JAO165" s="1158"/>
      <c r="JAP165" s="1158"/>
      <c r="JAQ165" s="1158"/>
      <c r="JAR165" s="1158"/>
      <c r="JAS165" s="1158"/>
      <c r="JAT165" s="1158"/>
      <c r="JAU165" s="1158"/>
      <c r="JAV165" s="1158"/>
      <c r="JAW165" s="1158"/>
      <c r="JAX165" s="1158"/>
      <c r="JAY165" s="1158"/>
      <c r="JAZ165" s="1158"/>
      <c r="JBA165" s="1158"/>
      <c r="JBB165" s="1158"/>
      <c r="JBC165" s="1158"/>
      <c r="JBD165" s="1158"/>
      <c r="JBE165" s="1158"/>
      <c r="JBF165" s="1158"/>
      <c r="JBG165" s="1158"/>
      <c r="JBH165" s="1158"/>
      <c r="JBI165" s="1158"/>
      <c r="JBJ165" s="1158"/>
      <c r="JBK165" s="1158"/>
      <c r="JBL165" s="1158"/>
      <c r="JBM165" s="1158"/>
      <c r="JBN165" s="1158"/>
      <c r="JBO165" s="1158"/>
      <c r="JBP165" s="1158"/>
      <c r="JBQ165" s="1158"/>
      <c r="JBR165" s="1158"/>
      <c r="JBS165" s="1158"/>
      <c r="JBT165" s="1158"/>
      <c r="JBU165" s="1158"/>
      <c r="JBV165" s="1158"/>
      <c r="JBW165" s="1158"/>
      <c r="JBX165" s="1158"/>
      <c r="JBY165" s="1158"/>
      <c r="JBZ165" s="1158"/>
      <c r="JCA165" s="1158"/>
      <c r="JCB165" s="1158"/>
      <c r="JCC165" s="1158"/>
      <c r="JCD165" s="1158"/>
      <c r="JCE165" s="1158"/>
      <c r="JCF165" s="1158"/>
      <c r="JCG165" s="1158"/>
      <c r="JCH165" s="1158"/>
      <c r="JCI165" s="1158"/>
      <c r="JCJ165" s="1158"/>
      <c r="JCK165" s="1158"/>
      <c r="JCL165" s="1158"/>
      <c r="JCM165" s="1158"/>
      <c r="JCN165" s="1158"/>
      <c r="JCO165" s="1158"/>
      <c r="JCP165" s="1158"/>
      <c r="JCQ165" s="1158"/>
      <c r="JCR165" s="1158"/>
      <c r="JCS165" s="1158"/>
      <c r="JCT165" s="1158"/>
      <c r="JCU165" s="1158"/>
      <c r="JCV165" s="1158"/>
      <c r="JCW165" s="1158"/>
      <c r="JCX165" s="1158"/>
      <c r="JCY165" s="1158"/>
      <c r="JCZ165" s="1158"/>
      <c r="JDA165" s="1158"/>
      <c r="JDB165" s="1158"/>
      <c r="JDC165" s="1158"/>
      <c r="JDD165" s="1158"/>
      <c r="JDE165" s="1158"/>
      <c r="JDF165" s="1158"/>
      <c r="JDG165" s="1158"/>
      <c r="JDH165" s="1158"/>
      <c r="JDI165" s="1158"/>
      <c r="JDJ165" s="1158"/>
      <c r="JDK165" s="1158"/>
      <c r="JDL165" s="1158"/>
      <c r="JDM165" s="1158"/>
      <c r="JDN165" s="1158"/>
      <c r="JDO165" s="1158"/>
      <c r="JDP165" s="1158"/>
      <c r="JDQ165" s="1158"/>
      <c r="JDR165" s="1158"/>
      <c r="JDS165" s="1158"/>
      <c r="JDT165" s="1158"/>
      <c r="JDU165" s="1158"/>
      <c r="JDV165" s="1158"/>
      <c r="JDW165" s="1158"/>
      <c r="JDX165" s="1158"/>
      <c r="JDY165" s="1158"/>
      <c r="JDZ165" s="1158"/>
      <c r="JEA165" s="1158"/>
      <c r="JEB165" s="1158"/>
      <c r="JEC165" s="1158"/>
      <c r="JED165" s="1158"/>
      <c r="JEE165" s="1158"/>
      <c r="JEF165" s="1158"/>
      <c r="JEG165" s="1158"/>
      <c r="JEH165" s="1158"/>
      <c r="JEI165" s="1158"/>
      <c r="JEJ165" s="1158"/>
      <c r="JEK165" s="1158"/>
      <c r="JEL165" s="1158"/>
      <c r="JEM165" s="1158"/>
      <c r="JEN165" s="1158"/>
      <c r="JEO165" s="1158"/>
      <c r="JEP165" s="1158"/>
      <c r="JEQ165" s="1158"/>
      <c r="JER165" s="1158"/>
      <c r="JES165" s="1158"/>
      <c r="JET165" s="1158"/>
      <c r="JEU165" s="1158"/>
      <c r="JEV165" s="1158"/>
      <c r="JEW165" s="1158"/>
      <c r="JEX165" s="1158"/>
      <c r="JEY165" s="1158"/>
      <c r="JEZ165" s="1158"/>
      <c r="JFA165" s="1158"/>
      <c r="JFB165" s="1158"/>
      <c r="JFC165" s="1158"/>
      <c r="JFD165" s="1158"/>
      <c r="JFE165" s="1158"/>
      <c r="JFF165" s="1158"/>
      <c r="JFG165" s="1158"/>
      <c r="JFH165" s="1158"/>
      <c r="JFI165" s="1158"/>
      <c r="JFJ165" s="1158"/>
      <c r="JFK165" s="1158"/>
      <c r="JFL165" s="1158"/>
      <c r="JFM165" s="1158"/>
      <c r="JFN165" s="1158"/>
      <c r="JFO165" s="1158"/>
      <c r="JFP165" s="1158"/>
      <c r="JFQ165" s="1158"/>
      <c r="JFR165" s="1158"/>
      <c r="JFS165" s="1158"/>
      <c r="JFT165" s="1158"/>
      <c r="JFU165" s="1158"/>
      <c r="JFV165" s="1158"/>
      <c r="JFW165" s="1158"/>
      <c r="JFX165" s="1158"/>
      <c r="JFY165" s="1158"/>
      <c r="JFZ165" s="1158"/>
      <c r="JGA165" s="1158"/>
      <c r="JGB165" s="1158"/>
      <c r="JGC165" s="1158"/>
      <c r="JGD165" s="1158"/>
      <c r="JGE165" s="1158"/>
      <c r="JGF165" s="1158"/>
      <c r="JGG165" s="1158"/>
      <c r="JGH165" s="1158"/>
      <c r="JGI165" s="1158"/>
      <c r="JGJ165" s="1158"/>
      <c r="JGK165" s="1158"/>
      <c r="JGL165" s="1158"/>
      <c r="JGM165" s="1158"/>
      <c r="JGN165" s="1158"/>
      <c r="JGO165" s="1158"/>
      <c r="JGP165" s="1158"/>
      <c r="JGQ165" s="1158"/>
      <c r="JGR165" s="1158"/>
      <c r="JGS165" s="1158"/>
      <c r="JGT165" s="1158"/>
      <c r="JGU165" s="1158"/>
      <c r="JGV165" s="1158"/>
      <c r="JGW165" s="1158"/>
      <c r="JGX165" s="1158"/>
      <c r="JGY165" s="1158"/>
      <c r="JGZ165" s="1158"/>
      <c r="JHA165" s="1158"/>
      <c r="JHB165" s="1158"/>
      <c r="JHC165" s="1158"/>
      <c r="JHD165" s="1158"/>
      <c r="JHE165" s="1158"/>
      <c r="JHF165" s="1158"/>
      <c r="JHG165" s="1158"/>
      <c r="JHH165" s="1158"/>
      <c r="JHI165" s="1158"/>
      <c r="JHJ165" s="1158"/>
      <c r="JHK165" s="1158"/>
      <c r="JHL165" s="1158"/>
      <c r="JHM165" s="1158"/>
      <c r="JHN165" s="1158"/>
      <c r="JHO165" s="1158"/>
      <c r="JHP165" s="1158"/>
      <c r="JHQ165" s="1158"/>
      <c r="JHR165" s="1158"/>
      <c r="JHS165" s="1158"/>
      <c r="JHT165" s="1158"/>
      <c r="JHU165" s="1158"/>
      <c r="JHV165" s="1158"/>
      <c r="JHW165" s="1158"/>
      <c r="JHX165" s="1158"/>
      <c r="JHY165" s="1158"/>
      <c r="JHZ165" s="1158"/>
      <c r="JIA165" s="1158"/>
      <c r="JIB165" s="1158"/>
      <c r="JIC165" s="1158"/>
      <c r="JID165" s="1158"/>
      <c r="JIE165" s="1158"/>
      <c r="JIF165" s="1158"/>
      <c r="JIG165" s="1158"/>
      <c r="JIH165" s="1158"/>
      <c r="JII165" s="1158"/>
      <c r="JIJ165" s="1158"/>
      <c r="JIK165" s="1158"/>
      <c r="JIL165" s="1158"/>
      <c r="JIM165" s="1158"/>
      <c r="JIN165" s="1158"/>
      <c r="JIO165" s="1158"/>
      <c r="JIP165" s="1158"/>
      <c r="JIQ165" s="1158"/>
      <c r="JIR165" s="1158"/>
      <c r="JIS165" s="1158"/>
      <c r="JIT165" s="1158"/>
      <c r="JIU165" s="1158"/>
      <c r="JIV165" s="1158"/>
      <c r="JIW165" s="1158"/>
      <c r="JIX165" s="1158"/>
      <c r="JIY165" s="1158"/>
      <c r="JIZ165" s="1158"/>
      <c r="JJA165" s="1158"/>
      <c r="JJB165" s="1158"/>
      <c r="JJC165" s="1158"/>
      <c r="JJD165" s="1158"/>
      <c r="JJE165" s="1158"/>
      <c r="JJF165" s="1158"/>
      <c r="JJG165" s="1158"/>
      <c r="JJH165" s="1158"/>
      <c r="JJI165" s="1158"/>
      <c r="JJJ165" s="1158"/>
      <c r="JJK165" s="1158"/>
      <c r="JJL165" s="1158"/>
      <c r="JJM165" s="1158"/>
      <c r="JJN165" s="1158"/>
      <c r="JJO165" s="1158"/>
      <c r="JJP165" s="1158"/>
      <c r="JJQ165" s="1158"/>
      <c r="JJR165" s="1158"/>
      <c r="JJS165" s="1158"/>
      <c r="JJT165" s="1158"/>
      <c r="JJU165" s="1158"/>
      <c r="JJV165" s="1158"/>
      <c r="JJW165" s="1158"/>
      <c r="JJX165" s="1158"/>
      <c r="JJY165" s="1158"/>
      <c r="JJZ165" s="1158"/>
      <c r="JKA165" s="1158"/>
      <c r="JKB165" s="1158"/>
      <c r="JKC165" s="1158"/>
      <c r="JKD165" s="1158"/>
      <c r="JKE165" s="1158"/>
      <c r="JKF165" s="1158"/>
      <c r="JKG165" s="1158"/>
      <c r="JKH165" s="1158"/>
      <c r="JKI165" s="1158"/>
      <c r="JKJ165" s="1158"/>
      <c r="JKK165" s="1158"/>
      <c r="JKL165" s="1158"/>
      <c r="JKM165" s="1158"/>
      <c r="JKN165" s="1158"/>
      <c r="JKO165" s="1158"/>
      <c r="JKP165" s="1158"/>
      <c r="JKQ165" s="1158"/>
      <c r="JKR165" s="1158"/>
      <c r="JKS165" s="1158"/>
      <c r="JKT165" s="1158"/>
      <c r="JKU165" s="1158"/>
      <c r="JKV165" s="1158"/>
      <c r="JKW165" s="1158"/>
      <c r="JKX165" s="1158"/>
      <c r="JKY165" s="1158"/>
      <c r="JKZ165" s="1158"/>
      <c r="JLA165" s="1158"/>
      <c r="JLB165" s="1158"/>
      <c r="JLC165" s="1158"/>
      <c r="JLD165" s="1158"/>
      <c r="JLE165" s="1158"/>
      <c r="JLF165" s="1158"/>
      <c r="JLG165" s="1158"/>
      <c r="JLH165" s="1158"/>
      <c r="JLI165" s="1158"/>
      <c r="JLJ165" s="1158"/>
      <c r="JLK165" s="1158"/>
      <c r="JLL165" s="1158"/>
      <c r="JLM165" s="1158"/>
      <c r="JLN165" s="1158"/>
      <c r="JLO165" s="1158"/>
      <c r="JLP165" s="1158"/>
      <c r="JLQ165" s="1158"/>
      <c r="JLR165" s="1158"/>
      <c r="JLS165" s="1158"/>
      <c r="JLT165" s="1158"/>
      <c r="JLU165" s="1158"/>
      <c r="JLV165" s="1158"/>
      <c r="JLW165" s="1158"/>
      <c r="JLX165" s="1158"/>
      <c r="JLY165" s="1158"/>
      <c r="JLZ165" s="1158"/>
      <c r="JMA165" s="1158"/>
      <c r="JMB165" s="1158"/>
      <c r="JMC165" s="1158"/>
      <c r="JMD165" s="1158"/>
      <c r="JME165" s="1158"/>
      <c r="JMF165" s="1158"/>
      <c r="JMG165" s="1158"/>
      <c r="JMH165" s="1158"/>
      <c r="JMI165" s="1158"/>
      <c r="JMJ165" s="1158"/>
      <c r="JMK165" s="1158"/>
      <c r="JML165" s="1158"/>
      <c r="JMM165" s="1158"/>
      <c r="JMN165" s="1158"/>
      <c r="JMO165" s="1158"/>
      <c r="JMP165" s="1158"/>
      <c r="JMQ165" s="1158"/>
      <c r="JMR165" s="1158"/>
      <c r="JMS165" s="1158"/>
      <c r="JMT165" s="1158"/>
      <c r="JMU165" s="1158"/>
      <c r="JMV165" s="1158"/>
      <c r="JMW165" s="1158"/>
      <c r="JMX165" s="1158"/>
      <c r="JMY165" s="1158"/>
      <c r="JMZ165" s="1158"/>
      <c r="JNA165" s="1158"/>
      <c r="JNB165" s="1158"/>
      <c r="JNC165" s="1158"/>
      <c r="JND165" s="1158"/>
      <c r="JNE165" s="1158"/>
      <c r="JNF165" s="1158"/>
      <c r="JNG165" s="1158"/>
      <c r="JNH165" s="1158"/>
      <c r="JNI165" s="1158"/>
      <c r="JNJ165" s="1158"/>
      <c r="JNK165" s="1158"/>
      <c r="JNL165" s="1158"/>
      <c r="JNM165" s="1158"/>
      <c r="JNN165" s="1158"/>
      <c r="JNO165" s="1158"/>
      <c r="JNP165" s="1158"/>
      <c r="JNQ165" s="1158"/>
      <c r="JNR165" s="1158"/>
      <c r="JNS165" s="1158"/>
      <c r="JNT165" s="1158"/>
      <c r="JNU165" s="1158"/>
      <c r="JNV165" s="1158"/>
      <c r="JNW165" s="1158"/>
      <c r="JNX165" s="1158"/>
      <c r="JNY165" s="1158"/>
      <c r="JNZ165" s="1158"/>
      <c r="JOA165" s="1158"/>
      <c r="JOB165" s="1158"/>
      <c r="JOC165" s="1158"/>
      <c r="JOD165" s="1158"/>
      <c r="JOE165" s="1158"/>
      <c r="JOF165" s="1158"/>
      <c r="JOG165" s="1158"/>
      <c r="JOH165" s="1158"/>
      <c r="JOI165" s="1158"/>
      <c r="JOJ165" s="1158"/>
      <c r="JOK165" s="1158"/>
      <c r="JOL165" s="1158"/>
      <c r="JOM165" s="1158"/>
      <c r="JON165" s="1158"/>
      <c r="JOO165" s="1158"/>
      <c r="JOP165" s="1158"/>
      <c r="JOQ165" s="1158"/>
      <c r="JOR165" s="1158"/>
      <c r="JOS165" s="1158"/>
      <c r="JOT165" s="1158"/>
      <c r="JOU165" s="1158"/>
      <c r="JOV165" s="1158"/>
      <c r="JOW165" s="1158"/>
      <c r="JOX165" s="1158"/>
      <c r="JOY165" s="1158"/>
      <c r="JOZ165" s="1158"/>
      <c r="JPA165" s="1158"/>
      <c r="JPB165" s="1158"/>
      <c r="JPC165" s="1158"/>
      <c r="JPD165" s="1158"/>
      <c r="JPE165" s="1158"/>
      <c r="JPF165" s="1158"/>
      <c r="JPG165" s="1158"/>
      <c r="JPH165" s="1158"/>
      <c r="JPI165" s="1158"/>
      <c r="JPJ165" s="1158"/>
      <c r="JPK165" s="1158"/>
      <c r="JPL165" s="1158"/>
      <c r="JPM165" s="1158"/>
      <c r="JPN165" s="1158"/>
      <c r="JPO165" s="1158"/>
      <c r="JPP165" s="1158"/>
      <c r="JPQ165" s="1158"/>
      <c r="JPR165" s="1158"/>
      <c r="JPS165" s="1158"/>
      <c r="JPT165" s="1158"/>
      <c r="JPU165" s="1158"/>
      <c r="JPV165" s="1158"/>
      <c r="JPW165" s="1158"/>
      <c r="JPX165" s="1158"/>
      <c r="JPY165" s="1158"/>
      <c r="JPZ165" s="1158"/>
      <c r="JQA165" s="1158"/>
      <c r="JQB165" s="1158"/>
      <c r="JQC165" s="1158"/>
      <c r="JQD165" s="1158"/>
      <c r="JQE165" s="1158"/>
      <c r="JQF165" s="1158"/>
      <c r="JQG165" s="1158"/>
      <c r="JQH165" s="1158"/>
      <c r="JQI165" s="1158"/>
      <c r="JQJ165" s="1158"/>
      <c r="JQK165" s="1158"/>
      <c r="JQL165" s="1158"/>
      <c r="JQM165" s="1158"/>
      <c r="JQN165" s="1158"/>
      <c r="JQO165" s="1158"/>
      <c r="JQP165" s="1158"/>
      <c r="JQQ165" s="1158"/>
      <c r="JQR165" s="1158"/>
      <c r="JQS165" s="1158"/>
      <c r="JQT165" s="1158"/>
      <c r="JQU165" s="1158"/>
      <c r="JQV165" s="1158"/>
      <c r="JQW165" s="1158"/>
      <c r="JQX165" s="1158"/>
      <c r="JQY165" s="1158"/>
      <c r="JQZ165" s="1158"/>
      <c r="JRA165" s="1158"/>
      <c r="JRB165" s="1158"/>
      <c r="JRC165" s="1158"/>
      <c r="JRD165" s="1158"/>
      <c r="JRE165" s="1158"/>
      <c r="JRF165" s="1158"/>
      <c r="JRG165" s="1158"/>
      <c r="JRH165" s="1158"/>
      <c r="JRI165" s="1158"/>
      <c r="JRJ165" s="1158"/>
      <c r="JRK165" s="1158"/>
      <c r="JRL165" s="1158"/>
      <c r="JRM165" s="1158"/>
      <c r="JRN165" s="1158"/>
      <c r="JRO165" s="1158"/>
      <c r="JRP165" s="1158"/>
      <c r="JRQ165" s="1158"/>
      <c r="JRR165" s="1158"/>
      <c r="JRS165" s="1158"/>
      <c r="JRT165" s="1158"/>
      <c r="JRU165" s="1158"/>
      <c r="JRV165" s="1158"/>
      <c r="JRW165" s="1158"/>
      <c r="JRX165" s="1158"/>
      <c r="JRY165" s="1158"/>
      <c r="JRZ165" s="1158"/>
      <c r="JSA165" s="1158"/>
      <c r="JSB165" s="1158"/>
      <c r="JSC165" s="1158"/>
      <c r="JSD165" s="1158"/>
      <c r="JSE165" s="1158"/>
      <c r="JSF165" s="1158"/>
      <c r="JSG165" s="1158"/>
      <c r="JSH165" s="1158"/>
      <c r="JSI165" s="1158"/>
      <c r="JSJ165" s="1158"/>
      <c r="JSK165" s="1158"/>
      <c r="JSL165" s="1158"/>
      <c r="JSM165" s="1158"/>
      <c r="JSN165" s="1158"/>
      <c r="JSO165" s="1158"/>
      <c r="JSP165" s="1158"/>
      <c r="JSQ165" s="1158"/>
      <c r="JSR165" s="1158"/>
      <c r="JSS165" s="1158"/>
      <c r="JST165" s="1158"/>
      <c r="JSU165" s="1158"/>
      <c r="JSV165" s="1158"/>
      <c r="JSW165" s="1158"/>
      <c r="JSX165" s="1158"/>
      <c r="JSY165" s="1158"/>
      <c r="JSZ165" s="1158"/>
      <c r="JTA165" s="1158"/>
      <c r="JTB165" s="1158"/>
      <c r="JTC165" s="1158"/>
      <c r="JTD165" s="1158"/>
      <c r="JTE165" s="1158"/>
      <c r="JTF165" s="1158"/>
      <c r="JTG165" s="1158"/>
      <c r="JTH165" s="1158"/>
      <c r="JTI165" s="1158"/>
      <c r="JTJ165" s="1158"/>
      <c r="JTK165" s="1158"/>
      <c r="JTL165" s="1158"/>
      <c r="JTM165" s="1158"/>
      <c r="JTN165" s="1158"/>
      <c r="JTO165" s="1158"/>
      <c r="JTP165" s="1158"/>
      <c r="JTQ165" s="1158"/>
      <c r="JTR165" s="1158"/>
      <c r="JTS165" s="1158"/>
      <c r="JTT165" s="1158"/>
      <c r="JTU165" s="1158"/>
      <c r="JTV165" s="1158"/>
      <c r="JTW165" s="1158"/>
      <c r="JTX165" s="1158"/>
      <c r="JTY165" s="1158"/>
      <c r="JTZ165" s="1158"/>
      <c r="JUA165" s="1158"/>
      <c r="JUB165" s="1158"/>
      <c r="JUC165" s="1158"/>
      <c r="JUD165" s="1158"/>
      <c r="JUE165" s="1158"/>
      <c r="JUF165" s="1158"/>
      <c r="JUG165" s="1158"/>
      <c r="JUH165" s="1158"/>
      <c r="JUI165" s="1158"/>
      <c r="JUJ165" s="1158"/>
      <c r="JUK165" s="1158"/>
      <c r="JUL165" s="1158"/>
      <c r="JUM165" s="1158"/>
      <c r="JUN165" s="1158"/>
      <c r="JUO165" s="1158"/>
      <c r="JUP165" s="1158"/>
      <c r="JUQ165" s="1158"/>
      <c r="JUR165" s="1158"/>
      <c r="JUS165" s="1158"/>
      <c r="JUT165" s="1158"/>
      <c r="JUU165" s="1158"/>
      <c r="JUV165" s="1158"/>
      <c r="JUW165" s="1158"/>
      <c r="JUX165" s="1158"/>
      <c r="JUY165" s="1158"/>
      <c r="JUZ165" s="1158"/>
      <c r="JVA165" s="1158"/>
      <c r="JVB165" s="1158"/>
      <c r="JVC165" s="1158"/>
      <c r="JVD165" s="1158"/>
      <c r="JVE165" s="1158"/>
      <c r="JVF165" s="1158"/>
      <c r="JVG165" s="1158"/>
      <c r="JVH165" s="1158"/>
      <c r="JVI165" s="1158"/>
      <c r="JVJ165" s="1158"/>
      <c r="JVK165" s="1158"/>
      <c r="JVL165" s="1158"/>
      <c r="JVM165" s="1158"/>
      <c r="JVN165" s="1158"/>
      <c r="JVO165" s="1158"/>
      <c r="JVP165" s="1158"/>
      <c r="JVQ165" s="1158"/>
      <c r="JVR165" s="1158"/>
      <c r="JVS165" s="1158"/>
      <c r="JVT165" s="1158"/>
      <c r="JVU165" s="1158"/>
      <c r="JVV165" s="1158"/>
      <c r="JVW165" s="1158"/>
      <c r="JVX165" s="1158"/>
      <c r="JVY165" s="1158"/>
      <c r="JVZ165" s="1158"/>
      <c r="JWA165" s="1158"/>
      <c r="JWB165" s="1158"/>
      <c r="JWC165" s="1158"/>
      <c r="JWD165" s="1158"/>
      <c r="JWE165" s="1158"/>
      <c r="JWF165" s="1158"/>
      <c r="JWG165" s="1158"/>
      <c r="JWH165" s="1158"/>
      <c r="JWI165" s="1158"/>
      <c r="JWJ165" s="1158"/>
      <c r="JWK165" s="1158"/>
      <c r="JWL165" s="1158"/>
      <c r="JWM165" s="1158"/>
      <c r="JWN165" s="1158"/>
      <c r="JWO165" s="1158"/>
      <c r="JWP165" s="1158"/>
      <c r="JWQ165" s="1158"/>
      <c r="JWR165" s="1158"/>
      <c r="JWS165" s="1158"/>
      <c r="JWT165" s="1158"/>
      <c r="JWU165" s="1158"/>
      <c r="JWV165" s="1158"/>
      <c r="JWW165" s="1158"/>
      <c r="JWX165" s="1158"/>
      <c r="JWY165" s="1158"/>
      <c r="JWZ165" s="1158"/>
      <c r="JXA165" s="1158"/>
      <c r="JXB165" s="1158"/>
      <c r="JXC165" s="1158"/>
      <c r="JXD165" s="1158"/>
      <c r="JXE165" s="1158"/>
      <c r="JXF165" s="1158"/>
      <c r="JXG165" s="1158"/>
      <c r="JXH165" s="1158"/>
      <c r="JXI165" s="1158"/>
      <c r="JXJ165" s="1158"/>
      <c r="JXK165" s="1158"/>
      <c r="JXL165" s="1158"/>
      <c r="JXM165" s="1158"/>
      <c r="JXN165" s="1158"/>
      <c r="JXO165" s="1158"/>
      <c r="JXP165" s="1158"/>
      <c r="JXQ165" s="1158"/>
      <c r="JXR165" s="1158"/>
      <c r="JXS165" s="1158"/>
      <c r="JXT165" s="1158"/>
      <c r="JXU165" s="1158"/>
      <c r="JXV165" s="1158"/>
      <c r="JXW165" s="1158"/>
      <c r="JXX165" s="1158"/>
      <c r="JXY165" s="1158"/>
      <c r="JXZ165" s="1158"/>
      <c r="JYA165" s="1158"/>
      <c r="JYB165" s="1158"/>
      <c r="JYC165" s="1158"/>
      <c r="JYD165" s="1158"/>
      <c r="JYE165" s="1158"/>
      <c r="JYF165" s="1158"/>
      <c r="JYG165" s="1158"/>
      <c r="JYH165" s="1158"/>
      <c r="JYI165" s="1158"/>
      <c r="JYJ165" s="1158"/>
      <c r="JYK165" s="1158"/>
      <c r="JYL165" s="1158"/>
      <c r="JYM165" s="1158"/>
      <c r="JYN165" s="1158"/>
      <c r="JYO165" s="1158"/>
      <c r="JYP165" s="1158"/>
      <c r="JYQ165" s="1158"/>
      <c r="JYR165" s="1158"/>
      <c r="JYS165" s="1158"/>
      <c r="JYT165" s="1158"/>
      <c r="JYU165" s="1158"/>
      <c r="JYV165" s="1158"/>
      <c r="JYW165" s="1158"/>
      <c r="JYX165" s="1158"/>
      <c r="JYY165" s="1158"/>
      <c r="JYZ165" s="1158"/>
      <c r="JZA165" s="1158"/>
      <c r="JZB165" s="1158"/>
      <c r="JZC165" s="1158"/>
      <c r="JZD165" s="1158"/>
      <c r="JZE165" s="1158"/>
      <c r="JZF165" s="1158"/>
      <c r="JZG165" s="1158"/>
      <c r="JZH165" s="1158"/>
      <c r="JZI165" s="1158"/>
      <c r="JZJ165" s="1158"/>
      <c r="JZK165" s="1158"/>
      <c r="JZL165" s="1158"/>
      <c r="JZM165" s="1158"/>
      <c r="JZN165" s="1158"/>
      <c r="JZO165" s="1158"/>
      <c r="JZP165" s="1158"/>
      <c r="JZQ165" s="1158"/>
      <c r="JZR165" s="1158"/>
      <c r="JZS165" s="1158"/>
      <c r="JZT165" s="1158"/>
      <c r="JZU165" s="1158"/>
      <c r="JZV165" s="1158"/>
      <c r="JZW165" s="1158"/>
      <c r="JZX165" s="1158"/>
      <c r="JZY165" s="1158"/>
      <c r="JZZ165" s="1158"/>
      <c r="KAA165" s="1158"/>
      <c r="KAB165" s="1158"/>
      <c r="KAC165" s="1158"/>
      <c r="KAD165" s="1158"/>
      <c r="KAE165" s="1158"/>
      <c r="KAF165" s="1158"/>
      <c r="KAG165" s="1158"/>
      <c r="KAH165" s="1158"/>
      <c r="KAI165" s="1158"/>
      <c r="KAJ165" s="1158"/>
      <c r="KAK165" s="1158"/>
      <c r="KAL165" s="1158"/>
      <c r="KAM165" s="1158"/>
      <c r="KAN165" s="1158"/>
      <c r="KAO165" s="1158"/>
      <c r="KAP165" s="1158"/>
      <c r="KAQ165" s="1158"/>
      <c r="KAR165" s="1158"/>
      <c r="KAS165" s="1158"/>
      <c r="KAT165" s="1158"/>
      <c r="KAU165" s="1158"/>
      <c r="KAV165" s="1158"/>
      <c r="KAW165" s="1158"/>
      <c r="KAX165" s="1158"/>
      <c r="KAY165" s="1158"/>
      <c r="KAZ165" s="1158"/>
      <c r="KBA165" s="1158"/>
      <c r="KBB165" s="1158"/>
      <c r="KBC165" s="1158"/>
      <c r="KBD165" s="1158"/>
      <c r="KBE165" s="1158"/>
      <c r="KBF165" s="1158"/>
      <c r="KBG165" s="1158"/>
      <c r="KBH165" s="1158"/>
      <c r="KBI165" s="1158"/>
      <c r="KBJ165" s="1158"/>
      <c r="KBK165" s="1158"/>
      <c r="KBL165" s="1158"/>
      <c r="KBM165" s="1158"/>
      <c r="KBN165" s="1158"/>
      <c r="KBO165" s="1158"/>
      <c r="KBP165" s="1158"/>
      <c r="KBQ165" s="1158"/>
      <c r="KBR165" s="1158"/>
      <c r="KBS165" s="1158"/>
      <c r="KBT165" s="1158"/>
      <c r="KBU165" s="1158"/>
      <c r="KBV165" s="1158"/>
      <c r="KBW165" s="1158"/>
      <c r="KBX165" s="1158"/>
      <c r="KBY165" s="1158"/>
      <c r="KBZ165" s="1158"/>
      <c r="KCA165" s="1158"/>
      <c r="KCB165" s="1158"/>
      <c r="KCC165" s="1158"/>
      <c r="KCD165" s="1158"/>
      <c r="KCE165" s="1158"/>
      <c r="KCF165" s="1158"/>
      <c r="KCG165" s="1158"/>
      <c r="KCH165" s="1158"/>
      <c r="KCI165" s="1158"/>
      <c r="KCJ165" s="1158"/>
      <c r="KCK165" s="1158"/>
      <c r="KCL165" s="1158"/>
      <c r="KCM165" s="1158"/>
      <c r="KCN165" s="1158"/>
      <c r="KCO165" s="1158"/>
      <c r="KCP165" s="1158"/>
      <c r="KCQ165" s="1158"/>
      <c r="KCR165" s="1158"/>
      <c r="KCS165" s="1158"/>
      <c r="KCT165" s="1158"/>
      <c r="KCU165" s="1158"/>
      <c r="KCV165" s="1158"/>
      <c r="KCW165" s="1158"/>
      <c r="KCX165" s="1158"/>
      <c r="KCY165" s="1158"/>
      <c r="KCZ165" s="1158"/>
      <c r="KDA165" s="1158"/>
      <c r="KDB165" s="1158"/>
      <c r="KDC165" s="1158"/>
      <c r="KDD165" s="1158"/>
      <c r="KDE165" s="1158"/>
      <c r="KDF165" s="1158"/>
      <c r="KDG165" s="1158"/>
      <c r="KDH165" s="1158"/>
      <c r="KDI165" s="1158"/>
      <c r="KDJ165" s="1158"/>
      <c r="KDK165" s="1158"/>
      <c r="KDL165" s="1158"/>
      <c r="KDM165" s="1158"/>
      <c r="KDN165" s="1158"/>
      <c r="KDO165" s="1158"/>
      <c r="KDP165" s="1158"/>
      <c r="KDQ165" s="1158"/>
      <c r="KDR165" s="1158"/>
      <c r="KDS165" s="1158"/>
      <c r="KDT165" s="1158"/>
      <c r="KDU165" s="1158"/>
      <c r="KDV165" s="1158"/>
      <c r="KDW165" s="1158"/>
      <c r="KDX165" s="1158"/>
      <c r="KDY165" s="1158"/>
      <c r="KDZ165" s="1158"/>
      <c r="KEA165" s="1158"/>
      <c r="KEB165" s="1158"/>
      <c r="KEC165" s="1158"/>
      <c r="KED165" s="1158"/>
      <c r="KEE165" s="1158"/>
      <c r="KEF165" s="1158"/>
      <c r="KEG165" s="1158"/>
      <c r="KEH165" s="1158"/>
      <c r="KEI165" s="1158"/>
      <c r="KEJ165" s="1158"/>
      <c r="KEK165" s="1158"/>
      <c r="KEL165" s="1158"/>
      <c r="KEM165" s="1158"/>
      <c r="KEN165" s="1158"/>
      <c r="KEO165" s="1158"/>
      <c r="KEP165" s="1158"/>
      <c r="KEQ165" s="1158"/>
      <c r="KER165" s="1158"/>
      <c r="KES165" s="1158"/>
      <c r="KET165" s="1158"/>
      <c r="KEU165" s="1158"/>
      <c r="KEV165" s="1158"/>
      <c r="KEW165" s="1158"/>
      <c r="KEX165" s="1158"/>
      <c r="KEY165" s="1158"/>
      <c r="KEZ165" s="1158"/>
      <c r="KFA165" s="1158"/>
      <c r="KFB165" s="1158"/>
      <c r="KFC165" s="1158"/>
      <c r="KFD165" s="1158"/>
      <c r="KFE165" s="1158"/>
      <c r="KFF165" s="1158"/>
      <c r="KFG165" s="1158"/>
      <c r="KFH165" s="1158"/>
      <c r="KFI165" s="1158"/>
      <c r="KFJ165" s="1158"/>
      <c r="KFK165" s="1158"/>
      <c r="KFL165" s="1158"/>
      <c r="KFM165" s="1158"/>
      <c r="KFN165" s="1158"/>
      <c r="KFO165" s="1158"/>
      <c r="KFP165" s="1158"/>
      <c r="KFQ165" s="1158"/>
      <c r="KFR165" s="1158"/>
      <c r="KFS165" s="1158"/>
      <c r="KFT165" s="1158"/>
      <c r="KFU165" s="1158"/>
      <c r="KFV165" s="1158"/>
      <c r="KFW165" s="1158"/>
      <c r="KFX165" s="1158"/>
      <c r="KFY165" s="1158"/>
      <c r="KFZ165" s="1158"/>
      <c r="KGA165" s="1158"/>
      <c r="KGB165" s="1158"/>
      <c r="KGC165" s="1158"/>
      <c r="KGD165" s="1158"/>
      <c r="KGE165" s="1158"/>
      <c r="KGF165" s="1158"/>
      <c r="KGG165" s="1158"/>
      <c r="KGH165" s="1158"/>
      <c r="KGI165" s="1158"/>
      <c r="KGJ165" s="1158"/>
      <c r="KGK165" s="1158"/>
      <c r="KGL165" s="1158"/>
      <c r="KGM165" s="1158"/>
      <c r="KGN165" s="1158"/>
      <c r="KGO165" s="1158"/>
      <c r="KGP165" s="1158"/>
      <c r="KGQ165" s="1158"/>
      <c r="KGR165" s="1158"/>
      <c r="KGS165" s="1158"/>
      <c r="KGT165" s="1158"/>
      <c r="KGU165" s="1158"/>
      <c r="KGV165" s="1158"/>
      <c r="KGW165" s="1158"/>
      <c r="KGX165" s="1158"/>
      <c r="KGY165" s="1158"/>
      <c r="KGZ165" s="1158"/>
      <c r="KHA165" s="1158"/>
      <c r="KHB165" s="1158"/>
      <c r="KHC165" s="1158"/>
      <c r="KHD165" s="1158"/>
      <c r="KHE165" s="1158"/>
      <c r="KHF165" s="1158"/>
      <c r="KHG165" s="1158"/>
      <c r="KHH165" s="1158"/>
      <c r="KHI165" s="1158"/>
      <c r="KHJ165" s="1158"/>
      <c r="KHK165" s="1158"/>
      <c r="KHL165" s="1158"/>
      <c r="KHM165" s="1158"/>
      <c r="KHN165" s="1158"/>
      <c r="KHO165" s="1158"/>
      <c r="KHP165" s="1158"/>
      <c r="KHQ165" s="1158"/>
      <c r="KHR165" s="1158"/>
      <c r="KHS165" s="1158"/>
      <c r="KHT165" s="1158"/>
      <c r="KHU165" s="1158"/>
      <c r="KHV165" s="1158"/>
      <c r="KHW165" s="1158"/>
      <c r="KHX165" s="1158"/>
      <c r="KHY165" s="1158"/>
      <c r="KHZ165" s="1158"/>
      <c r="KIA165" s="1158"/>
      <c r="KIB165" s="1158"/>
      <c r="KIC165" s="1158"/>
      <c r="KID165" s="1158"/>
      <c r="KIE165" s="1158"/>
      <c r="KIF165" s="1158"/>
      <c r="KIG165" s="1158"/>
      <c r="KIH165" s="1158"/>
      <c r="KII165" s="1158"/>
      <c r="KIJ165" s="1158"/>
      <c r="KIK165" s="1158"/>
      <c r="KIL165" s="1158"/>
      <c r="KIM165" s="1158"/>
      <c r="KIN165" s="1158"/>
      <c r="KIO165" s="1158"/>
      <c r="KIP165" s="1158"/>
      <c r="KIQ165" s="1158"/>
      <c r="KIR165" s="1158"/>
      <c r="KIS165" s="1158"/>
      <c r="KIT165" s="1158"/>
      <c r="KIU165" s="1158"/>
      <c r="KIV165" s="1158"/>
      <c r="KIW165" s="1158"/>
      <c r="KIX165" s="1158"/>
      <c r="KIY165" s="1158"/>
      <c r="KIZ165" s="1158"/>
      <c r="KJA165" s="1158"/>
      <c r="KJB165" s="1158"/>
      <c r="KJC165" s="1158"/>
      <c r="KJD165" s="1158"/>
      <c r="KJE165" s="1158"/>
      <c r="KJF165" s="1158"/>
      <c r="KJG165" s="1158"/>
      <c r="KJH165" s="1158"/>
      <c r="KJI165" s="1158"/>
      <c r="KJJ165" s="1158"/>
      <c r="KJK165" s="1158"/>
      <c r="KJL165" s="1158"/>
      <c r="KJM165" s="1158"/>
      <c r="KJN165" s="1158"/>
      <c r="KJO165" s="1158"/>
      <c r="KJP165" s="1158"/>
      <c r="KJQ165" s="1158"/>
      <c r="KJR165" s="1158"/>
      <c r="KJS165" s="1158"/>
      <c r="KJT165" s="1158"/>
      <c r="KJU165" s="1158"/>
      <c r="KJV165" s="1158"/>
      <c r="KJW165" s="1158"/>
      <c r="KJX165" s="1158"/>
      <c r="KJY165" s="1158"/>
      <c r="KJZ165" s="1158"/>
      <c r="KKA165" s="1158"/>
      <c r="KKB165" s="1158"/>
      <c r="KKC165" s="1158"/>
      <c r="KKD165" s="1158"/>
      <c r="KKE165" s="1158"/>
      <c r="KKF165" s="1158"/>
      <c r="KKG165" s="1158"/>
      <c r="KKH165" s="1158"/>
      <c r="KKI165" s="1158"/>
      <c r="KKJ165" s="1158"/>
      <c r="KKK165" s="1158"/>
      <c r="KKL165" s="1158"/>
      <c r="KKM165" s="1158"/>
      <c r="KKN165" s="1158"/>
      <c r="KKO165" s="1158"/>
      <c r="KKP165" s="1158"/>
      <c r="KKQ165" s="1158"/>
      <c r="KKR165" s="1158"/>
      <c r="KKS165" s="1158"/>
      <c r="KKT165" s="1158"/>
      <c r="KKU165" s="1158"/>
      <c r="KKV165" s="1158"/>
      <c r="KKW165" s="1158"/>
      <c r="KKX165" s="1158"/>
      <c r="KKY165" s="1158"/>
      <c r="KKZ165" s="1158"/>
      <c r="KLA165" s="1158"/>
      <c r="KLB165" s="1158"/>
      <c r="KLC165" s="1158"/>
      <c r="KLD165" s="1158"/>
      <c r="KLE165" s="1158"/>
      <c r="KLF165" s="1158"/>
      <c r="KLG165" s="1158"/>
      <c r="KLH165" s="1158"/>
      <c r="KLI165" s="1158"/>
      <c r="KLJ165" s="1158"/>
      <c r="KLK165" s="1158"/>
      <c r="KLL165" s="1158"/>
      <c r="KLM165" s="1158"/>
      <c r="KLN165" s="1158"/>
      <c r="KLO165" s="1158"/>
      <c r="KLP165" s="1158"/>
      <c r="KLQ165" s="1158"/>
      <c r="KLR165" s="1158"/>
      <c r="KLS165" s="1158"/>
      <c r="KLT165" s="1158"/>
      <c r="KLU165" s="1158"/>
      <c r="KLV165" s="1158"/>
      <c r="KLW165" s="1158"/>
      <c r="KLX165" s="1158"/>
      <c r="KLY165" s="1158"/>
      <c r="KLZ165" s="1158"/>
      <c r="KMA165" s="1158"/>
      <c r="KMB165" s="1158"/>
      <c r="KMC165" s="1158"/>
      <c r="KMD165" s="1158"/>
      <c r="KME165" s="1158"/>
      <c r="KMF165" s="1158"/>
      <c r="KMG165" s="1158"/>
      <c r="KMH165" s="1158"/>
      <c r="KMI165" s="1158"/>
      <c r="KMJ165" s="1158"/>
      <c r="KMK165" s="1158"/>
      <c r="KML165" s="1158"/>
      <c r="KMM165" s="1158"/>
      <c r="KMN165" s="1158"/>
      <c r="KMO165" s="1158"/>
      <c r="KMP165" s="1158"/>
      <c r="KMQ165" s="1158"/>
      <c r="KMR165" s="1158"/>
      <c r="KMS165" s="1158"/>
      <c r="KMT165" s="1158"/>
      <c r="KMU165" s="1158"/>
      <c r="KMV165" s="1158"/>
      <c r="KMW165" s="1158"/>
      <c r="KMX165" s="1158"/>
      <c r="KMY165" s="1158"/>
      <c r="KMZ165" s="1158"/>
      <c r="KNA165" s="1158"/>
      <c r="KNB165" s="1158"/>
      <c r="KNC165" s="1158"/>
      <c r="KND165" s="1158"/>
      <c r="KNE165" s="1158"/>
      <c r="KNF165" s="1158"/>
      <c r="KNG165" s="1158"/>
      <c r="KNH165" s="1158"/>
      <c r="KNI165" s="1158"/>
      <c r="KNJ165" s="1158"/>
      <c r="KNK165" s="1158"/>
      <c r="KNL165" s="1158"/>
      <c r="KNM165" s="1158"/>
      <c r="KNN165" s="1158"/>
      <c r="KNO165" s="1158"/>
      <c r="KNP165" s="1158"/>
      <c r="KNQ165" s="1158"/>
      <c r="KNR165" s="1158"/>
      <c r="KNS165" s="1158"/>
      <c r="KNT165" s="1158"/>
      <c r="KNU165" s="1158"/>
      <c r="KNV165" s="1158"/>
      <c r="KNW165" s="1158"/>
      <c r="KNX165" s="1158"/>
      <c r="KNY165" s="1158"/>
      <c r="KNZ165" s="1158"/>
      <c r="KOA165" s="1158"/>
      <c r="KOB165" s="1158"/>
      <c r="KOC165" s="1158"/>
      <c r="KOD165" s="1158"/>
      <c r="KOE165" s="1158"/>
      <c r="KOF165" s="1158"/>
      <c r="KOG165" s="1158"/>
      <c r="KOH165" s="1158"/>
      <c r="KOI165" s="1158"/>
      <c r="KOJ165" s="1158"/>
      <c r="KOK165" s="1158"/>
      <c r="KOL165" s="1158"/>
      <c r="KOM165" s="1158"/>
      <c r="KON165" s="1158"/>
      <c r="KOO165" s="1158"/>
      <c r="KOP165" s="1158"/>
      <c r="KOQ165" s="1158"/>
      <c r="KOR165" s="1158"/>
      <c r="KOS165" s="1158"/>
      <c r="KOT165" s="1158"/>
      <c r="KOU165" s="1158"/>
      <c r="KOV165" s="1158"/>
      <c r="KOW165" s="1158"/>
      <c r="KOX165" s="1158"/>
      <c r="KOY165" s="1158"/>
      <c r="KOZ165" s="1158"/>
      <c r="KPA165" s="1158"/>
      <c r="KPB165" s="1158"/>
      <c r="KPC165" s="1158"/>
      <c r="KPD165" s="1158"/>
      <c r="KPE165" s="1158"/>
      <c r="KPF165" s="1158"/>
      <c r="KPG165" s="1158"/>
      <c r="KPH165" s="1158"/>
      <c r="KPI165" s="1158"/>
      <c r="KPJ165" s="1158"/>
      <c r="KPK165" s="1158"/>
      <c r="KPL165" s="1158"/>
      <c r="KPM165" s="1158"/>
      <c r="KPN165" s="1158"/>
      <c r="KPO165" s="1158"/>
      <c r="KPP165" s="1158"/>
      <c r="KPQ165" s="1158"/>
      <c r="KPR165" s="1158"/>
      <c r="KPS165" s="1158"/>
      <c r="KPT165" s="1158"/>
      <c r="KPU165" s="1158"/>
      <c r="KPV165" s="1158"/>
      <c r="KPW165" s="1158"/>
      <c r="KPX165" s="1158"/>
      <c r="KPY165" s="1158"/>
      <c r="KPZ165" s="1158"/>
      <c r="KQA165" s="1158"/>
      <c r="KQB165" s="1158"/>
      <c r="KQC165" s="1158"/>
      <c r="KQD165" s="1158"/>
      <c r="KQE165" s="1158"/>
      <c r="KQF165" s="1158"/>
      <c r="KQG165" s="1158"/>
      <c r="KQH165" s="1158"/>
      <c r="KQI165" s="1158"/>
      <c r="KQJ165" s="1158"/>
      <c r="KQK165" s="1158"/>
      <c r="KQL165" s="1158"/>
      <c r="KQM165" s="1158"/>
      <c r="KQN165" s="1158"/>
      <c r="KQO165" s="1158"/>
      <c r="KQP165" s="1158"/>
      <c r="KQQ165" s="1158"/>
      <c r="KQR165" s="1158"/>
      <c r="KQS165" s="1158"/>
      <c r="KQT165" s="1158"/>
      <c r="KQU165" s="1158"/>
      <c r="KQV165" s="1158"/>
      <c r="KQW165" s="1158"/>
      <c r="KQX165" s="1158"/>
      <c r="KQY165" s="1158"/>
      <c r="KQZ165" s="1158"/>
      <c r="KRA165" s="1158"/>
      <c r="KRB165" s="1158"/>
      <c r="KRC165" s="1158"/>
      <c r="KRD165" s="1158"/>
      <c r="KRE165" s="1158"/>
      <c r="KRF165" s="1158"/>
      <c r="KRG165" s="1158"/>
      <c r="KRH165" s="1158"/>
      <c r="KRI165" s="1158"/>
      <c r="KRJ165" s="1158"/>
      <c r="KRK165" s="1158"/>
      <c r="KRL165" s="1158"/>
      <c r="KRM165" s="1158"/>
      <c r="KRN165" s="1158"/>
      <c r="KRO165" s="1158"/>
      <c r="KRP165" s="1158"/>
      <c r="KRQ165" s="1158"/>
      <c r="KRR165" s="1158"/>
      <c r="KRS165" s="1158"/>
      <c r="KRT165" s="1158"/>
      <c r="KRU165" s="1158"/>
      <c r="KRV165" s="1158"/>
      <c r="KRW165" s="1158"/>
      <c r="KRX165" s="1158"/>
      <c r="KRY165" s="1158"/>
      <c r="KRZ165" s="1158"/>
      <c r="KSA165" s="1158"/>
      <c r="KSB165" s="1158"/>
      <c r="KSC165" s="1158"/>
      <c r="KSD165" s="1158"/>
      <c r="KSE165" s="1158"/>
      <c r="KSF165" s="1158"/>
      <c r="KSG165" s="1158"/>
      <c r="KSH165" s="1158"/>
      <c r="KSI165" s="1158"/>
      <c r="KSJ165" s="1158"/>
      <c r="KSK165" s="1158"/>
      <c r="KSL165" s="1158"/>
      <c r="KSM165" s="1158"/>
      <c r="KSN165" s="1158"/>
      <c r="KSO165" s="1158"/>
      <c r="KSP165" s="1158"/>
      <c r="KSQ165" s="1158"/>
      <c r="KSR165" s="1158"/>
      <c r="KSS165" s="1158"/>
      <c r="KST165" s="1158"/>
      <c r="KSU165" s="1158"/>
      <c r="KSV165" s="1158"/>
      <c r="KSW165" s="1158"/>
      <c r="KSX165" s="1158"/>
      <c r="KSY165" s="1158"/>
      <c r="KSZ165" s="1158"/>
      <c r="KTA165" s="1158"/>
      <c r="KTB165" s="1158"/>
      <c r="KTC165" s="1158"/>
      <c r="KTD165" s="1158"/>
      <c r="KTE165" s="1158"/>
      <c r="KTF165" s="1158"/>
      <c r="KTG165" s="1158"/>
      <c r="KTH165" s="1158"/>
      <c r="KTI165" s="1158"/>
      <c r="KTJ165" s="1158"/>
      <c r="KTK165" s="1158"/>
      <c r="KTL165" s="1158"/>
      <c r="KTM165" s="1158"/>
      <c r="KTN165" s="1158"/>
      <c r="KTO165" s="1158"/>
      <c r="KTP165" s="1158"/>
      <c r="KTQ165" s="1158"/>
      <c r="KTR165" s="1158"/>
      <c r="KTS165" s="1158"/>
      <c r="KTT165" s="1158"/>
      <c r="KTU165" s="1158"/>
      <c r="KTV165" s="1158"/>
      <c r="KTW165" s="1158"/>
      <c r="KTX165" s="1158"/>
      <c r="KTY165" s="1158"/>
      <c r="KTZ165" s="1158"/>
      <c r="KUA165" s="1158"/>
      <c r="KUB165" s="1158"/>
      <c r="KUC165" s="1158"/>
      <c r="KUD165" s="1158"/>
      <c r="KUE165" s="1158"/>
      <c r="KUF165" s="1158"/>
      <c r="KUG165" s="1158"/>
      <c r="KUH165" s="1158"/>
      <c r="KUI165" s="1158"/>
      <c r="KUJ165" s="1158"/>
      <c r="KUK165" s="1158"/>
      <c r="KUL165" s="1158"/>
      <c r="KUM165" s="1158"/>
      <c r="KUN165" s="1158"/>
      <c r="KUO165" s="1158"/>
      <c r="KUP165" s="1158"/>
      <c r="KUQ165" s="1158"/>
      <c r="KUR165" s="1158"/>
      <c r="KUS165" s="1158"/>
      <c r="KUT165" s="1158"/>
      <c r="KUU165" s="1158"/>
      <c r="KUV165" s="1158"/>
      <c r="KUW165" s="1158"/>
      <c r="KUX165" s="1158"/>
      <c r="KUY165" s="1158"/>
      <c r="KUZ165" s="1158"/>
      <c r="KVA165" s="1158"/>
      <c r="KVB165" s="1158"/>
      <c r="KVC165" s="1158"/>
      <c r="KVD165" s="1158"/>
      <c r="KVE165" s="1158"/>
      <c r="KVF165" s="1158"/>
      <c r="KVG165" s="1158"/>
      <c r="KVH165" s="1158"/>
      <c r="KVI165" s="1158"/>
      <c r="KVJ165" s="1158"/>
      <c r="KVK165" s="1158"/>
      <c r="KVL165" s="1158"/>
      <c r="KVM165" s="1158"/>
      <c r="KVN165" s="1158"/>
      <c r="KVO165" s="1158"/>
      <c r="KVP165" s="1158"/>
      <c r="KVQ165" s="1158"/>
      <c r="KVR165" s="1158"/>
      <c r="KVS165" s="1158"/>
      <c r="KVT165" s="1158"/>
      <c r="KVU165" s="1158"/>
      <c r="KVV165" s="1158"/>
      <c r="KVW165" s="1158"/>
      <c r="KVX165" s="1158"/>
      <c r="KVY165" s="1158"/>
      <c r="KVZ165" s="1158"/>
      <c r="KWA165" s="1158"/>
      <c r="KWB165" s="1158"/>
      <c r="KWC165" s="1158"/>
      <c r="KWD165" s="1158"/>
      <c r="KWE165" s="1158"/>
      <c r="KWF165" s="1158"/>
      <c r="KWG165" s="1158"/>
      <c r="KWH165" s="1158"/>
      <c r="KWI165" s="1158"/>
      <c r="KWJ165" s="1158"/>
      <c r="KWK165" s="1158"/>
      <c r="KWL165" s="1158"/>
      <c r="KWM165" s="1158"/>
      <c r="KWN165" s="1158"/>
      <c r="KWO165" s="1158"/>
      <c r="KWP165" s="1158"/>
      <c r="KWQ165" s="1158"/>
      <c r="KWR165" s="1158"/>
      <c r="KWS165" s="1158"/>
      <c r="KWT165" s="1158"/>
      <c r="KWU165" s="1158"/>
      <c r="KWV165" s="1158"/>
      <c r="KWW165" s="1158"/>
      <c r="KWX165" s="1158"/>
      <c r="KWY165" s="1158"/>
      <c r="KWZ165" s="1158"/>
      <c r="KXA165" s="1158"/>
      <c r="KXB165" s="1158"/>
      <c r="KXC165" s="1158"/>
      <c r="KXD165" s="1158"/>
      <c r="KXE165" s="1158"/>
      <c r="KXF165" s="1158"/>
      <c r="KXG165" s="1158"/>
      <c r="KXH165" s="1158"/>
      <c r="KXI165" s="1158"/>
      <c r="KXJ165" s="1158"/>
      <c r="KXK165" s="1158"/>
      <c r="KXL165" s="1158"/>
      <c r="KXM165" s="1158"/>
      <c r="KXN165" s="1158"/>
      <c r="KXO165" s="1158"/>
      <c r="KXP165" s="1158"/>
      <c r="KXQ165" s="1158"/>
      <c r="KXR165" s="1158"/>
      <c r="KXS165" s="1158"/>
      <c r="KXT165" s="1158"/>
      <c r="KXU165" s="1158"/>
      <c r="KXV165" s="1158"/>
      <c r="KXW165" s="1158"/>
      <c r="KXX165" s="1158"/>
      <c r="KXY165" s="1158"/>
      <c r="KXZ165" s="1158"/>
      <c r="KYA165" s="1158"/>
      <c r="KYB165" s="1158"/>
      <c r="KYC165" s="1158"/>
      <c r="KYD165" s="1158"/>
      <c r="KYE165" s="1158"/>
      <c r="KYF165" s="1158"/>
      <c r="KYG165" s="1158"/>
      <c r="KYH165" s="1158"/>
      <c r="KYI165" s="1158"/>
      <c r="KYJ165" s="1158"/>
      <c r="KYK165" s="1158"/>
      <c r="KYL165" s="1158"/>
      <c r="KYM165" s="1158"/>
      <c r="KYN165" s="1158"/>
      <c r="KYO165" s="1158"/>
      <c r="KYP165" s="1158"/>
      <c r="KYQ165" s="1158"/>
      <c r="KYR165" s="1158"/>
      <c r="KYS165" s="1158"/>
      <c r="KYT165" s="1158"/>
      <c r="KYU165" s="1158"/>
      <c r="KYV165" s="1158"/>
      <c r="KYW165" s="1158"/>
      <c r="KYX165" s="1158"/>
      <c r="KYY165" s="1158"/>
      <c r="KYZ165" s="1158"/>
      <c r="KZA165" s="1158"/>
      <c r="KZB165" s="1158"/>
      <c r="KZC165" s="1158"/>
      <c r="KZD165" s="1158"/>
      <c r="KZE165" s="1158"/>
      <c r="KZF165" s="1158"/>
      <c r="KZG165" s="1158"/>
      <c r="KZH165" s="1158"/>
      <c r="KZI165" s="1158"/>
      <c r="KZJ165" s="1158"/>
      <c r="KZK165" s="1158"/>
      <c r="KZL165" s="1158"/>
      <c r="KZM165" s="1158"/>
      <c r="KZN165" s="1158"/>
      <c r="KZO165" s="1158"/>
      <c r="KZP165" s="1158"/>
      <c r="KZQ165" s="1158"/>
      <c r="KZR165" s="1158"/>
      <c r="KZS165" s="1158"/>
      <c r="KZT165" s="1158"/>
      <c r="KZU165" s="1158"/>
      <c r="KZV165" s="1158"/>
      <c r="KZW165" s="1158"/>
      <c r="KZX165" s="1158"/>
      <c r="KZY165" s="1158"/>
      <c r="KZZ165" s="1158"/>
      <c r="LAA165" s="1158"/>
      <c r="LAB165" s="1158"/>
      <c r="LAC165" s="1158"/>
      <c r="LAD165" s="1158"/>
      <c r="LAE165" s="1158"/>
      <c r="LAF165" s="1158"/>
      <c r="LAG165" s="1158"/>
      <c r="LAH165" s="1158"/>
      <c r="LAI165" s="1158"/>
      <c r="LAJ165" s="1158"/>
      <c r="LAK165" s="1158"/>
      <c r="LAL165" s="1158"/>
      <c r="LAM165" s="1158"/>
      <c r="LAN165" s="1158"/>
      <c r="LAO165" s="1158"/>
      <c r="LAP165" s="1158"/>
      <c r="LAQ165" s="1158"/>
      <c r="LAR165" s="1158"/>
      <c r="LAS165" s="1158"/>
      <c r="LAT165" s="1158"/>
      <c r="LAU165" s="1158"/>
      <c r="LAV165" s="1158"/>
      <c r="LAW165" s="1158"/>
      <c r="LAX165" s="1158"/>
      <c r="LAY165" s="1158"/>
      <c r="LAZ165" s="1158"/>
      <c r="LBA165" s="1158"/>
      <c r="LBB165" s="1158"/>
      <c r="LBC165" s="1158"/>
      <c r="LBD165" s="1158"/>
      <c r="LBE165" s="1158"/>
      <c r="LBF165" s="1158"/>
      <c r="LBG165" s="1158"/>
      <c r="LBH165" s="1158"/>
      <c r="LBI165" s="1158"/>
      <c r="LBJ165" s="1158"/>
      <c r="LBK165" s="1158"/>
      <c r="LBL165" s="1158"/>
      <c r="LBM165" s="1158"/>
      <c r="LBN165" s="1158"/>
      <c r="LBO165" s="1158"/>
      <c r="LBP165" s="1158"/>
      <c r="LBQ165" s="1158"/>
      <c r="LBR165" s="1158"/>
      <c r="LBS165" s="1158"/>
      <c r="LBT165" s="1158"/>
      <c r="LBU165" s="1158"/>
      <c r="LBV165" s="1158"/>
      <c r="LBW165" s="1158"/>
      <c r="LBX165" s="1158"/>
      <c r="LBY165" s="1158"/>
      <c r="LBZ165" s="1158"/>
      <c r="LCA165" s="1158"/>
      <c r="LCB165" s="1158"/>
      <c r="LCC165" s="1158"/>
      <c r="LCD165" s="1158"/>
      <c r="LCE165" s="1158"/>
      <c r="LCF165" s="1158"/>
      <c r="LCG165" s="1158"/>
      <c r="LCH165" s="1158"/>
      <c r="LCI165" s="1158"/>
      <c r="LCJ165" s="1158"/>
      <c r="LCK165" s="1158"/>
      <c r="LCL165" s="1158"/>
      <c r="LCM165" s="1158"/>
      <c r="LCN165" s="1158"/>
      <c r="LCO165" s="1158"/>
      <c r="LCP165" s="1158"/>
      <c r="LCQ165" s="1158"/>
      <c r="LCR165" s="1158"/>
      <c r="LCS165" s="1158"/>
      <c r="LCT165" s="1158"/>
      <c r="LCU165" s="1158"/>
      <c r="LCV165" s="1158"/>
      <c r="LCW165" s="1158"/>
      <c r="LCX165" s="1158"/>
      <c r="LCY165" s="1158"/>
      <c r="LCZ165" s="1158"/>
      <c r="LDA165" s="1158"/>
      <c r="LDB165" s="1158"/>
      <c r="LDC165" s="1158"/>
      <c r="LDD165" s="1158"/>
      <c r="LDE165" s="1158"/>
      <c r="LDF165" s="1158"/>
      <c r="LDG165" s="1158"/>
      <c r="LDH165" s="1158"/>
      <c r="LDI165" s="1158"/>
      <c r="LDJ165" s="1158"/>
      <c r="LDK165" s="1158"/>
      <c r="LDL165" s="1158"/>
      <c r="LDM165" s="1158"/>
      <c r="LDN165" s="1158"/>
      <c r="LDO165" s="1158"/>
      <c r="LDP165" s="1158"/>
      <c r="LDQ165" s="1158"/>
      <c r="LDR165" s="1158"/>
      <c r="LDS165" s="1158"/>
      <c r="LDT165" s="1158"/>
      <c r="LDU165" s="1158"/>
      <c r="LDV165" s="1158"/>
      <c r="LDW165" s="1158"/>
      <c r="LDX165" s="1158"/>
      <c r="LDY165" s="1158"/>
      <c r="LDZ165" s="1158"/>
      <c r="LEA165" s="1158"/>
      <c r="LEB165" s="1158"/>
      <c r="LEC165" s="1158"/>
      <c r="LED165" s="1158"/>
      <c r="LEE165" s="1158"/>
      <c r="LEF165" s="1158"/>
      <c r="LEG165" s="1158"/>
      <c r="LEH165" s="1158"/>
      <c r="LEI165" s="1158"/>
      <c r="LEJ165" s="1158"/>
      <c r="LEK165" s="1158"/>
      <c r="LEL165" s="1158"/>
      <c r="LEM165" s="1158"/>
      <c r="LEN165" s="1158"/>
      <c r="LEO165" s="1158"/>
      <c r="LEP165" s="1158"/>
      <c r="LEQ165" s="1158"/>
      <c r="LER165" s="1158"/>
      <c r="LES165" s="1158"/>
      <c r="LET165" s="1158"/>
      <c r="LEU165" s="1158"/>
      <c r="LEV165" s="1158"/>
      <c r="LEW165" s="1158"/>
      <c r="LEX165" s="1158"/>
      <c r="LEY165" s="1158"/>
      <c r="LEZ165" s="1158"/>
      <c r="LFA165" s="1158"/>
      <c r="LFB165" s="1158"/>
      <c r="LFC165" s="1158"/>
      <c r="LFD165" s="1158"/>
      <c r="LFE165" s="1158"/>
      <c r="LFF165" s="1158"/>
      <c r="LFG165" s="1158"/>
      <c r="LFH165" s="1158"/>
      <c r="LFI165" s="1158"/>
      <c r="LFJ165" s="1158"/>
      <c r="LFK165" s="1158"/>
      <c r="LFL165" s="1158"/>
      <c r="LFM165" s="1158"/>
      <c r="LFN165" s="1158"/>
      <c r="LFO165" s="1158"/>
      <c r="LFP165" s="1158"/>
      <c r="LFQ165" s="1158"/>
      <c r="LFR165" s="1158"/>
      <c r="LFS165" s="1158"/>
      <c r="LFT165" s="1158"/>
      <c r="LFU165" s="1158"/>
      <c r="LFV165" s="1158"/>
      <c r="LFW165" s="1158"/>
      <c r="LFX165" s="1158"/>
      <c r="LFY165" s="1158"/>
      <c r="LFZ165" s="1158"/>
      <c r="LGA165" s="1158"/>
      <c r="LGB165" s="1158"/>
      <c r="LGC165" s="1158"/>
      <c r="LGD165" s="1158"/>
      <c r="LGE165" s="1158"/>
      <c r="LGF165" s="1158"/>
      <c r="LGG165" s="1158"/>
      <c r="LGH165" s="1158"/>
      <c r="LGI165" s="1158"/>
      <c r="LGJ165" s="1158"/>
      <c r="LGK165" s="1158"/>
      <c r="LGL165" s="1158"/>
      <c r="LGM165" s="1158"/>
      <c r="LGN165" s="1158"/>
      <c r="LGO165" s="1158"/>
      <c r="LGP165" s="1158"/>
      <c r="LGQ165" s="1158"/>
      <c r="LGR165" s="1158"/>
      <c r="LGS165" s="1158"/>
      <c r="LGT165" s="1158"/>
      <c r="LGU165" s="1158"/>
      <c r="LGV165" s="1158"/>
      <c r="LGW165" s="1158"/>
      <c r="LGX165" s="1158"/>
      <c r="LGY165" s="1158"/>
      <c r="LGZ165" s="1158"/>
      <c r="LHA165" s="1158"/>
      <c r="LHB165" s="1158"/>
      <c r="LHC165" s="1158"/>
      <c r="LHD165" s="1158"/>
      <c r="LHE165" s="1158"/>
      <c r="LHF165" s="1158"/>
      <c r="LHG165" s="1158"/>
      <c r="LHH165" s="1158"/>
      <c r="LHI165" s="1158"/>
      <c r="LHJ165" s="1158"/>
      <c r="LHK165" s="1158"/>
      <c r="LHL165" s="1158"/>
      <c r="LHM165" s="1158"/>
      <c r="LHN165" s="1158"/>
      <c r="LHO165" s="1158"/>
      <c r="LHP165" s="1158"/>
      <c r="LHQ165" s="1158"/>
      <c r="LHR165" s="1158"/>
      <c r="LHS165" s="1158"/>
      <c r="LHT165" s="1158"/>
      <c r="LHU165" s="1158"/>
      <c r="LHV165" s="1158"/>
      <c r="LHW165" s="1158"/>
      <c r="LHX165" s="1158"/>
      <c r="LHY165" s="1158"/>
      <c r="LHZ165" s="1158"/>
      <c r="LIA165" s="1158"/>
      <c r="LIB165" s="1158"/>
      <c r="LIC165" s="1158"/>
      <c r="LID165" s="1158"/>
      <c r="LIE165" s="1158"/>
      <c r="LIF165" s="1158"/>
      <c r="LIG165" s="1158"/>
      <c r="LIH165" s="1158"/>
      <c r="LII165" s="1158"/>
      <c r="LIJ165" s="1158"/>
      <c r="LIK165" s="1158"/>
      <c r="LIL165" s="1158"/>
      <c r="LIM165" s="1158"/>
      <c r="LIN165" s="1158"/>
      <c r="LIO165" s="1158"/>
      <c r="LIP165" s="1158"/>
      <c r="LIQ165" s="1158"/>
      <c r="LIR165" s="1158"/>
      <c r="LIS165" s="1158"/>
      <c r="LIT165" s="1158"/>
      <c r="LIU165" s="1158"/>
      <c r="LIV165" s="1158"/>
      <c r="LIW165" s="1158"/>
      <c r="LIX165" s="1158"/>
      <c r="LIY165" s="1158"/>
      <c r="LIZ165" s="1158"/>
      <c r="LJA165" s="1158"/>
      <c r="LJB165" s="1158"/>
      <c r="LJC165" s="1158"/>
      <c r="LJD165" s="1158"/>
      <c r="LJE165" s="1158"/>
      <c r="LJF165" s="1158"/>
      <c r="LJG165" s="1158"/>
      <c r="LJH165" s="1158"/>
      <c r="LJI165" s="1158"/>
      <c r="LJJ165" s="1158"/>
      <c r="LJK165" s="1158"/>
      <c r="LJL165" s="1158"/>
      <c r="LJM165" s="1158"/>
      <c r="LJN165" s="1158"/>
      <c r="LJO165" s="1158"/>
      <c r="LJP165" s="1158"/>
      <c r="LJQ165" s="1158"/>
      <c r="LJR165" s="1158"/>
      <c r="LJS165" s="1158"/>
      <c r="LJT165" s="1158"/>
      <c r="LJU165" s="1158"/>
      <c r="LJV165" s="1158"/>
      <c r="LJW165" s="1158"/>
      <c r="LJX165" s="1158"/>
      <c r="LJY165" s="1158"/>
      <c r="LJZ165" s="1158"/>
      <c r="LKA165" s="1158"/>
      <c r="LKB165" s="1158"/>
      <c r="LKC165" s="1158"/>
      <c r="LKD165" s="1158"/>
      <c r="LKE165" s="1158"/>
      <c r="LKF165" s="1158"/>
      <c r="LKG165" s="1158"/>
      <c r="LKH165" s="1158"/>
      <c r="LKI165" s="1158"/>
      <c r="LKJ165" s="1158"/>
      <c r="LKK165" s="1158"/>
      <c r="LKL165" s="1158"/>
      <c r="LKM165" s="1158"/>
      <c r="LKN165" s="1158"/>
      <c r="LKO165" s="1158"/>
      <c r="LKP165" s="1158"/>
      <c r="LKQ165" s="1158"/>
      <c r="LKR165" s="1158"/>
      <c r="LKS165" s="1158"/>
      <c r="LKT165" s="1158"/>
      <c r="LKU165" s="1158"/>
      <c r="LKV165" s="1158"/>
      <c r="LKW165" s="1158"/>
      <c r="LKX165" s="1158"/>
      <c r="LKY165" s="1158"/>
      <c r="LKZ165" s="1158"/>
      <c r="LLA165" s="1158"/>
      <c r="LLB165" s="1158"/>
      <c r="LLC165" s="1158"/>
      <c r="LLD165" s="1158"/>
      <c r="LLE165" s="1158"/>
      <c r="LLF165" s="1158"/>
      <c r="LLG165" s="1158"/>
      <c r="LLH165" s="1158"/>
      <c r="LLI165" s="1158"/>
      <c r="LLJ165" s="1158"/>
      <c r="LLK165" s="1158"/>
      <c r="LLL165" s="1158"/>
      <c r="LLM165" s="1158"/>
      <c r="LLN165" s="1158"/>
      <c r="LLO165" s="1158"/>
      <c r="LLP165" s="1158"/>
      <c r="LLQ165" s="1158"/>
      <c r="LLR165" s="1158"/>
      <c r="LLS165" s="1158"/>
      <c r="LLT165" s="1158"/>
      <c r="LLU165" s="1158"/>
      <c r="LLV165" s="1158"/>
      <c r="LLW165" s="1158"/>
      <c r="LLX165" s="1158"/>
      <c r="LLY165" s="1158"/>
      <c r="LLZ165" s="1158"/>
      <c r="LMA165" s="1158"/>
      <c r="LMB165" s="1158"/>
      <c r="LMC165" s="1158"/>
      <c r="LMD165" s="1158"/>
      <c r="LME165" s="1158"/>
      <c r="LMF165" s="1158"/>
      <c r="LMG165" s="1158"/>
      <c r="LMH165" s="1158"/>
      <c r="LMI165" s="1158"/>
      <c r="LMJ165" s="1158"/>
      <c r="LMK165" s="1158"/>
      <c r="LML165" s="1158"/>
      <c r="LMM165" s="1158"/>
      <c r="LMN165" s="1158"/>
      <c r="LMO165" s="1158"/>
      <c r="LMP165" s="1158"/>
      <c r="LMQ165" s="1158"/>
      <c r="LMR165" s="1158"/>
      <c r="LMS165" s="1158"/>
      <c r="LMT165" s="1158"/>
      <c r="LMU165" s="1158"/>
      <c r="LMV165" s="1158"/>
      <c r="LMW165" s="1158"/>
      <c r="LMX165" s="1158"/>
      <c r="LMY165" s="1158"/>
      <c r="LMZ165" s="1158"/>
      <c r="LNA165" s="1158"/>
      <c r="LNB165" s="1158"/>
      <c r="LNC165" s="1158"/>
      <c r="LND165" s="1158"/>
      <c r="LNE165" s="1158"/>
      <c r="LNF165" s="1158"/>
      <c r="LNG165" s="1158"/>
      <c r="LNH165" s="1158"/>
      <c r="LNI165" s="1158"/>
      <c r="LNJ165" s="1158"/>
      <c r="LNK165" s="1158"/>
      <c r="LNL165" s="1158"/>
      <c r="LNM165" s="1158"/>
      <c r="LNN165" s="1158"/>
      <c r="LNO165" s="1158"/>
      <c r="LNP165" s="1158"/>
      <c r="LNQ165" s="1158"/>
      <c r="LNR165" s="1158"/>
      <c r="LNS165" s="1158"/>
      <c r="LNT165" s="1158"/>
      <c r="LNU165" s="1158"/>
      <c r="LNV165" s="1158"/>
      <c r="LNW165" s="1158"/>
      <c r="LNX165" s="1158"/>
      <c r="LNY165" s="1158"/>
      <c r="LNZ165" s="1158"/>
      <c r="LOA165" s="1158"/>
      <c r="LOB165" s="1158"/>
      <c r="LOC165" s="1158"/>
      <c r="LOD165" s="1158"/>
      <c r="LOE165" s="1158"/>
      <c r="LOF165" s="1158"/>
      <c r="LOG165" s="1158"/>
      <c r="LOH165" s="1158"/>
      <c r="LOI165" s="1158"/>
      <c r="LOJ165" s="1158"/>
      <c r="LOK165" s="1158"/>
      <c r="LOL165" s="1158"/>
      <c r="LOM165" s="1158"/>
      <c r="LON165" s="1158"/>
      <c r="LOO165" s="1158"/>
      <c r="LOP165" s="1158"/>
      <c r="LOQ165" s="1158"/>
      <c r="LOR165" s="1158"/>
      <c r="LOS165" s="1158"/>
      <c r="LOT165" s="1158"/>
      <c r="LOU165" s="1158"/>
      <c r="LOV165" s="1158"/>
      <c r="LOW165" s="1158"/>
      <c r="LOX165" s="1158"/>
      <c r="LOY165" s="1158"/>
      <c r="LOZ165" s="1158"/>
      <c r="LPA165" s="1158"/>
      <c r="LPB165" s="1158"/>
      <c r="LPC165" s="1158"/>
      <c r="LPD165" s="1158"/>
      <c r="LPE165" s="1158"/>
      <c r="LPF165" s="1158"/>
      <c r="LPG165" s="1158"/>
      <c r="LPH165" s="1158"/>
      <c r="LPI165" s="1158"/>
      <c r="LPJ165" s="1158"/>
      <c r="LPK165" s="1158"/>
      <c r="LPL165" s="1158"/>
      <c r="LPM165" s="1158"/>
      <c r="LPN165" s="1158"/>
      <c r="LPO165" s="1158"/>
      <c r="LPP165" s="1158"/>
      <c r="LPQ165" s="1158"/>
      <c r="LPR165" s="1158"/>
      <c r="LPS165" s="1158"/>
      <c r="LPT165" s="1158"/>
      <c r="LPU165" s="1158"/>
      <c r="LPV165" s="1158"/>
      <c r="LPW165" s="1158"/>
      <c r="LPX165" s="1158"/>
      <c r="LPY165" s="1158"/>
      <c r="LPZ165" s="1158"/>
      <c r="LQA165" s="1158"/>
      <c r="LQB165" s="1158"/>
      <c r="LQC165" s="1158"/>
      <c r="LQD165" s="1158"/>
      <c r="LQE165" s="1158"/>
      <c r="LQF165" s="1158"/>
      <c r="LQG165" s="1158"/>
      <c r="LQH165" s="1158"/>
      <c r="LQI165" s="1158"/>
      <c r="LQJ165" s="1158"/>
      <c r="LQK165" s="1158"/>
      <c r="LQL165" s="1158"/>
      <c r="LQM165" s="1158"/>
      <c r="LQN165" s="1158"/>
      <c r="LQO165" s="1158"/>
      <c r="LQP165" s="1158"/>
      <c r="LQQ165" s="1158"/>
      <c r="LQR165" s="1158"/>
      <c r="LQS165" s="1158"/>
      <c r="LQT165" s="1158"/>
      <c r="LQU165" s="1158"/>
      <c r="LQV165" s="1158"/>
      <c r="LQW165" s="1158"/>
      <c r="LQX165" s="1158"/>
      <c r="LQY165" s="1158"/>
      <c r="LQZ165" s="1158"/>
      <c r="LRA165" s="1158"/>
      <c r="LRB165" s="1158"/>
      <c r="LRC165" s="1158"/>
      <c r="LRD165" s="1158"/>
      <c r="LRE165" s="1158"/>
      <c r="LRF165" s="1158"/>
      <c r="LRG165" s="1158"/>
      <c r="LRH165" s="1158"/>
      <c r="LRI165" s="1158"/>
      <c r="LRJ165" s="1158"/>
      <c r="LRK165" s="1158"/>
      <c r="LRL165" s="1158"/>
      <c r="LRM165" s="1158"/>
      <c r="LRN165" s="1158"/>
      <c r="LRO165" s="1158"/>
      <c r="LRP165" s="1158"/>
      <c r="LRQ165" s="1158"/>
      <c r="LRR165" s="1158"/>
      <c r="LRS165" s="1158"/>
      <c r="LRT165" s="1158"/>
      <c r="LRU165" s="1158"/>
      <c r="LRV165" s="1158"/>
      <c r="LRW165" s="1158"/>
      <c r="LRX165" s="1158"/>
      <c r="LRY165" s="1158"/>
      <c r="LRZ165" s="1158"/>
      <c r="LSA165" s="1158"/>
      <c r="LSB165" s="1158"/>
      <c r="LSC165" s="1158"/>
      <c r="LSD165" s="1158"/>
      <c r="LSE165" s="1158"/>
      <c r="LSF165" s="1158"/>
      <c r="LSG165" s="1158"/>
      <c r="LSH165" s="1158"/>
      <c r="LSI165" s="1158"/>
      <c r="LSJ165" s="1158"/>
      <c r="LSK165" s="1158"/>
      <c r="LSL165" s="1158"/>
      <c r="LSM165" s="1158"/>
      <c r="LSN165" s="1158"/>
      <c r="LSO165" s="1158"/>
      <c r="LSP165" s="1158"/>
      <c r="LSQ165" s="1158"/>
      <c r="LSR165" s="1158"/>
      <c r="LSS165" s="1158"/>
      <c r="LST165" s="1158"/>
      <c r="LSU165" s="1158"/>
      <c r="LSV165" s="1158"/>
      <c r="LSW165" s="1158"/>
      <c r="LSX165" s="1158"/>
      <c r="LSY165" s="1158"/>
      <c r="LSZ165" s="1158"/>
      <c r="LTA165" s="1158"/>
      <c r="LTB165" s="1158"/>
      <c r="LTC165" s="1158"/>
      <c r="LTD165" s="1158"/>
      <c r="LTE165" s="1158"/>
      <c r="LTF165" s="1158"/>
      <c r="LTG165" s="1158"/>
      <c r="LTH165" s="1158"/>
      <c r="LTI165" s="1158"/>
      <c r="LTJ165" s="1158"/>
      <c r="LTK165" s="1158"/>
      <c r="LTL165" s="1158"/>
      <c r="LTM165" s="1158"/>
      <c r="LTN165" s="1158"/>
      <c r="LTO165" s="1158"/>
      <c r="LTP165" s="1158"/>
      <c r="LTQ165" s="1158"/>
      <c r="LTR165" s="1158"/>
      <c r="LTS165" s="1158"/>
      <c r="LTT165" s="1158"/>
      <c r="LTU165" s="1158"/>
      <c r="LTV165" s="1158"/>
      <c r="LTW165" s="1158"/>
      <c r="LTX165" s="1158"/>
      <c r="LTY165" s="1158"/>
      <c r="LTZ165" s="1158"/>
      <c r="LUA165" s="1158"/>
      <c r="LUB165" s="1158"/>
      <c r="LUC165" s="1158"/>
      <c r="LUD165" s="1158"/>
      <c r="LUE165" s="1158"/>
      <c r="LUF165" s="1158"/>
      <c r="LUG165" s="1158"/>
      <c r="LUH165" s="1158"/>
      <c r="LUI165" s="1158"/>
      <c r="LUJ165" s="1158"/>
      <c r="LUK165" s="1158"/>
      <c r="LUL165" s="1158"/>
      <c r="LUM165" s="1158"/>
      <c r="LUN165" s="1158"/>
      <c r="LUO165" s="1158"/>
      <c r="LUP165" s="1158"/>
      <c r="LUQ165" s="1158"/>
      <c r="LUR165" s="1158"/>
      <c r="LUS165" s="1158"/>
      <c r="LUT165" s="1158"/>
      <c r="LUU165" s="1158"/>
      <c r="LUV165" s="1158"/>
      <c r="LUW165" s="1158"/>
      <c r="LUX165" s="1158"/>
      <c r="LUY165" s="1158"/>
      <c r="LUZ165" s="1158"/>
      <c r="LVA165" s="1158"/>
      <c r="LVB165" s="1158"/>
      <c r="LVC165" s="1158"/>
      <c r="LVD165" s="1158"/>
      <c r="LVE165" s="1158"/>
      <c r="LVF165" s="1158"/>
      <c r="LVG165" s="1158"/>
      <c r="LVH165" s="1158"/>
      <c r="LVI165" s="1158"/>
      <c r="LVJ165" s="1158"/>
      <c r="LVK165" s="1158"/>
      <c r="LVL165" s="1158"/>
      <c r="LVM165" s="1158"/>
      <c r="LVN165" s="1158"/>
      <c r="LVO165" s="1158"/>
      <c r="LVP165" s="1158"/>
      <c r="LVQ165" s="1158"/>
      <c r="LVR165" s="1158"/>
      <c r="LVS165" s="1158"/>
      <c r="LVT165" s="1158"/>
      <c r="LVU165" s="1158"/>
      <c r="LVV165" s="1158"/>
      <c r="LVW165" s="1158"/>
      <c r="LVX165" s="1158"/>
      <c r="LVY165" s="1158"/>
      <c r="LVZ165" s="1158"/>
      <c r="LWA165" s="1158"/>
      <c r="LWB165" s="1158"/>
      <c r="LWC165" s="1158"/>
      <c r="LWD165" s="1158"/>
      <c r="LWE165" s="1158"/>
      <c r="LWF165" s="1158"/>
      <c r="LWG165" s="1158"/>
      <c r="LWH165" s="1158"/>
      <c r="LWI165" s="1158"/>
      <c r="LWJ165" s="1158"/>
      <c r="LWK165" s="1158"/>
      <c r="LWL165" s="1158"/>
      <c r="LWM165" s="1158"/>
      <c r="LWN165" s="1158"/>
      <c r="LWO165" s="1158"/>
      <c r="LWP165" s="1158"/>
      <c r="LWQ165" s="1158"/>
      <c r="LWR165" s="1158"/>
      <c r="LWS165" s="1158"/>
      <c r="LWT165" s="1158"/>
      <c r="LWU165" s="1158"/>
      <c r="LWV165" s="1158"/>
      <c r="LWW165" s="1158"/>
      <c r="LWX165" s="1158"/>
      <c r="LWY165" s="1158"/>
      <c r="LWZ165" s="1158"/>
      <c r="LXA165" s="1158"/>
      <c r="LXB165" s="1158"/>
      <c r="LXC165" s="1158"/>
      <c r="LXD165" s="1158"/>
      <c r="LXE165" s="1158"/>
      <c r="LXF165" s="1158"/>
      <c r="LXG165" s="1158"/>
      <c r="LXH165" s="1158"/>
      <c r="LXI165" s="1158"/>
      <c r="LXJ165" s="1158"/>
      <c r="LXK165" s="1158"/>
      <c r="LXL165" s="1158"/>
      <c r="LXM165" s="1158"/>
      <c r="LXN165" s="1158"/>
      <c r="LXO165" s="1158"/>
      <c r="LXP165" s="1158"/>
      <c r="LXQ165" s="1158"/>
      <c r="LXR165" s="1158"/>
      <c r="LXS165" s="1158"/>
      <c r="LXT165" s="1158"/>
      <c r="LXU165" s="1158"/>
      <c r="LXV165" s="1158"/>
      <c r="LXW165" s="1158"/>
      <c r="LXX165" s="1158"/>
      <c r="LXY165" s="1158"/>
      <c r="LXZ165" s="1158"/>
      <c r="LYA165" s="1158"/>
      <c r="LYB165" s="1158"/>
      <c r="LYC165" s="1158"/>
      <c r="LYD165" s="1158"/>
      <c r="LYE165" s="1158"/>
      <c r="LYF165" s="1158"/>
      <c r="LYG165" s="1158"/>
      <c r="LYH165" s="1158"/>
      <c r="LYI165" s="1158"/>
      <c r="LYJ165" s="1158"/>
      <c r="LYK165" s="1158"/>
      <c r="LYL165" s="1158"/>
      <c r="LYM165" s="1158"/>
      <c r="LYN165" s="1158"/>
      <c r="LYO165" s="1158"/>
      <c r="LYP165" s="1158"/>
      <c r="LYQ165" s="1158"/>
      <c r="LYR165" s="1158"/>
      <c r="LYS165" s="1158"/>
      <c r="LYT165" s="1158"/>
      <c r="LYU165" s="1158"/>
      <c r="LYV165" s="1158"/>
      <c r="LYW165" s="1158"/>
      <c r="LYX165" s="1158"/>
      <c r="LYY165" s="1158"/>
      <c r="LYZ165" s="1158"/>
      <c r="LZA165" s="1158"/>
      <c r="LZB165" s="1158"/>
      <c r="LZC165" s="1158"/>
      <c r="LZD165" s="1158"/>
      <c r="LZE165" s="1158"/>
      <c r="LZF165" s="1158"/>
      <c r="LZG165" s="1158"/>
      <c r="LZH165" s="1158"/>
      <c r="LZI165" s="1158"/>
      <c r="LZJ165" s="1158"/>
      <c r="LZK165" s="1158"/>
      <c r="LZL165" s="1158"/>
      <c r="LZM165" s="1158"/>
      <c r="LZN165" s="1158"/>
      <c r="LZO165" s="1158"/>
      <c r="LZP165" s="1158"/>
      <c r="LZQ165" s="1158"/>
      <c r="LZR165" s="1158"/>
      <c r="LZS165" s="1158"/>
      <c r="LZT165" s="1158"/>
      <c r="LZU165" s="1158"/>
      <c r="LZV165" s="1158"/>
      <c r="LZW165" s="1158"/>
      <c r="LZX165" s="1158"/>
      <c r="LZY165" s="1158"/>
      <c r="LZZ165" s="1158"/>
      <c r="MAA165" s="1158"/>
      <c r="MAB165" s="1158"/>
      <c r="MAC165" s="1158"/>
      <c r="MAD165" s="1158"/>
      <c r="MAE165" s="1158"/>
      <c r="MAF165" s="1158"/>
      <c r="MAG165" s="1158"/>
      <c r="MAH165" s="1158"/>
      <c r="MAI165" s="1158"/>
      <c r="MAJ165" s="1158"/>
      <c r="MAK165" s="1158"/>
      <c r="MAL165" s="1158"/>
      <c r="MAM165" s="1158"/>
      <c r="MAN165" s="1158"/>
      <c r="MAO165" s="1158"/>
      <c r="MAP165" s="1158"/>
      <c r="MAQ165" s="1158"/>
      <c r="MAR165" s="1158"/>
      <c r="MAS165" s="1158"/>
      <c r="MAT165" s="1158"/>
      <c r="MAU165" s="1158"/>
      <c r="MAV165" s="1158"/>
      <c r="MAW165" s="1158"/>
      <c r="MAX165" s="1158"/>
      <c r="MAY165" s="1158"/>
      <c r="MAZ165" s="1158"/>
      <c r="MBA165" s="1158"/>
      <c r="MBB165" s="1158"/>
      <c r="MBC165" s="1158"/>
      <c r="MBD165" s="1158"/>
      <c r="MBE165" s="1158"/>
      <c r="MBF165" s="1158"/>
      <c r="MBG165" s="1158"/>
      <c r="MBH165" s="1158"/>
      <c r="MBI165" s="1158"/>
      <c r="MBJ165" s="1158"/>
      <c r="MBK165" s="1158"/>
      <c r="MBL165" s="1158"/>
      <c r="MBM165" s="1158"/>
      <c r="MBN165" s="1158"/>
      <c r="MBO165" s="1158"/>
      <c r="MBP165" s="1158"/>
      <c r="MBQ165" s="1158"/>
      <c r="MBR165" s="1158"/>
      <c r="MBS165" s="1158"/>
      <c r="MBT165" s="1158"/>
      <c r="MBU165" s="1158"/>
      <c r="MBV165" s="1158"/>
      <c r="MBW165" s="1158"/>
      <c r="MBX165" s="1158"/>
      <c r="MBY165" s="1158"/>
      <c r="MBZ165" s="1158"/>
      <c r="MCA165" s="1158"/>
      <c r="MCB165" s="1158"/>
      <c r="MCC165" s="1158"/>
      <c r="MCD165" s="1158"/>
      <c r="MCE165" s="1158"/>
      <c r="MCF165" s="1158"/>
      <c r="MCG165" s="1158"/>
      <c r="MCH165" s="1158"/>
      <c r="MCI165" s="1158"/>
      <c r="MCJ165" s="1158"/>
      <c r="MCK165" s="1158"/>
      <c r="MCL165" s="1158"/>
      <c r="MCM165" s="1158"/>
      <c r="MCN165" s="1158"/>
      <c r="MCO165" s="1158"/>
      <c r="MCP165" s="1158"/>
      <c r="MCQ165" s="1158"/>
      <c r="MCR165" s="1158"/>
      <c r="MCS165" s="1158"/>
      <c r="MCT165" s="1158"/>
      <c r="MCU165" s="1158"/>
      <c r="MCV165" s="1158"/>
      <c r="MCW165" s="1158"/>
      <c r="MCX165" s="1158"/>
      <c r="MCY165" s="1158"/>
      <c r="MCZ165" s="1158"/>
      <c r="MDA165" s="1158"/>
      <c r="MDB165" s="1158"/>
      <c r="MDC165" s="1158"/>
      <c r="MDD165" s="1158"/>
      <c r="MDE165" s="1158"/>
      <c r="MDF165" s="1158"/>
      <c r="MDG165" s="1158"/>
      <c r="MDH165" s="1158"/>
      <c r="MDI165" s="1158"/>
      <c r="MDJ165" s="1158"/>
      <c r="MDK165" s="1158"/>
      <c r="MDL165" s="1158"/>
      <c r="MDM165" s="1158"/>
      <c r="MDN165" s="1158"/>
      <c r="MDO165" s="1158"/>
      <c r="MDP165" s="1158"/>
      <c r="MDQ165" s="1158"/>
      <c r="MDR165" s="1158"/>
      <c r="MDS165" s="1158"/>
      <c r="MDT165" s="1158"/>
      <c r="MDU165" s="1158"/>
      <c r="MDV165" s="1158"/>
      <c r="MDW165" s="1158"/>
      <c r="MDX165" s="1158"/>
      <c r="MDY165" s="1158"/>
      <c r="MDZ165" s="1158"/>
      <c r="MEA165" s="1158"/>
      <c r="MEB165" s="1158"/>
      <c r="MEC165" s="1158"/>
      <c r="MED165" s="1158"/>
      <c r="MEE165" s="1158"/>
      <c r="MEF165" s="1158"/>
      <c r="MEG165" s="1158"/>
      <c r="MEH165" s="1158"/>
      <c r="MEI165" s="1158"/>
      <c r="MEJ165" s="1158"/>
      <c r="MEK165" s="1158"/>
      <c r="MEL165" s="1158"/>
      <c r="MEM165" s="1158"/>
      <c r="MEN165" s="1158"/>
      <c r="MEO165" s="1158"/>
      <c r="MEP165" s="1158"/>
      <c r="MEQ165" s="1158"/>
      <c r="MER165" s="1158"/>
      <c r="MES165" s="1158"/>
      <c r="MET165" s="1158"/>
      <c r="MEU165" s="1158"/>
      <c r="MEV165" s="1158"/>
      <c r="MEW165" s="1158"/>
      <c r="MEX165" s="1158"/>
      <c r="MEY165" s="1158"/>
      <c r="MEZ165" s="1158"/>
      <c r="MFA165" s="1158"/>
      <c r="MFB165" s="1158"/>
      <c r="MFC165" s="1158"/>
      <c r="MFD165" s="1158"/>
      <c r="MFE165" s="1158"/>
      <c r="MFF165" s="1158"/>
      <c r="MFG165" s="1158"/>
      <c r="MFH165" s="1158"/>
      <c r="MFI165" s="1158"/>
      <c r="MFJ165" s="1158"/>
      <c r="MFK165" s="1158"/>
      <c r="MFL165" s="1158"/>
      <c r="MFM165" s="1158"/>
      <c r="MFN165" s="1158"/>
      <c r="MFO165" s="1158"/>
      <c r="MFP165" s="1158"/>
      <c r="MFQ165" s="1158"/>
      <c r="MFR165" s="1158"/>
      <c r="MFS165" s="1158"/>
      <c r="MFT165" s="1158"/>
      <c r="MFU165" s="1158"/>
      <c r="MFV165" s="1158"/>
      <c r="MFW165" s="1158"/>
      <c r="MFX165" s="1158"/>
      <c r="MFY165" s="1158"/>
      <c r="MFZ165" s="1158"/>
      <c r="MGA165" s="1158"/>
      <c r="MGB165" s="1158"/>
      <c r="MGC165" s="1158"/>
      <c r="MGD165" s="1158"/>
      <c r="MGE165" s="1158"/>
      <c r="MGF165" s="1158"/>
      <c r="MGG165" s="1158"/>
      <c r="MGH165" s="1158"/>
      <c r="MGI165" s="1158"/>
      <c r="MGJ165" s="1158"/>
      <c r="MGK165" s="1158"/>
      <c r="MGL165" s="1158"/>
      <c r="MGM165" s="1158"/>
      <c r="MGN165" s="1158"/>
      <c r="MGO165" s="1158"/>
      <c r="MGP165" s="1158"/>
      <c r="MGQ165" s="1158"/>
      <c r="MGR165" s="1158"/>
      <c r="MGS165" s="1158"/>
      <c r="MGT165" s="1158"/>
      <c r="MGU165" s="1158"/>
      <c r="MGV165" s="1158"/>
      <c r="MGW165" s="1158"/>
      <c r="MGX165" s="1158"/>
      <c r="MGY165" s="1158"/>
      <c r="MGZ165" s="1158"/>
      <c r="MHA165" s="1158"/>
      <c r="MHB165" s="1158"/>
      <c r="MHC165" s="1158"/>
      <c r="MHD165" s="1158"/>
      <c r="MHE165" s="1158"/>
      <c r="MHF165" s="1158"/>
      <c r="MHG165" s="1158"/>
      <c r="MHH165" s="1158"/>
      <c r="MHI165" s="1158"/>
      <c r="MHJ165" s="1158"/>
      <c r="MHK165" s="1158"/>
      <c r="MHL165" s="1158"/>
      <c r="MHM165" s="1158"/>
      <c r="MHN165" s="1158"/>
      <c r="MHO165" s="1158"/>
      <c r="MHP165" s="1158"/>
      <c r="MHQ165" s="1158"/>
      <c r="MHR165" s="1158"/>
      <c r="MHS165" s="1158"/>
      <c r="MHT165" s="1158"/>
      <c r="MHU165" s="1158"/>
      <c r="MHV165" s="1158"/>
      <c r="MHW165" s="1158"/>
      <c r="MHX165" s="1158"/>
      <c r="MHY165" s="1158"/>
      <c r="MHZ165" s="1158"/>
      <c r="MIA165" s="1158"/>
      <c r="MIB165" s="1158"/>
      <c r="MIC165" s="1158"/>
      <c r="MID165" s="1158"/>
      <c r="MIE165" s="1158"/>
      <c r="MIF165" s="1158"/>
      <c r="MIG165" s="1158"/>
      <c r="MIH165" s="1158"/>
      <c r="MII165" s="1158"/>
      <c r="MIJ165" s="1158"/>
      <c r="MIK165" s="1158"/>
      <c r="MIL165" s="1158"/>
      <c r="MIM165" s="1158"/>
      <c r="MIN165" s="1158"/>
      <c r="MIO165" s="1158"/>
      <c r="MIP165" s="1158"/>
      <c r="MIQ165" s="1158"/>
      <c r="MIR165" s="1158"/>
      <c r="MIS165" s="1158"/>
      <c r="MIT165" s="1158"/>
      <c r="MIU165" s="1158"/>
      <c r="MIV165" s="1158"/>
      <c r="MIW165" s="1158"/>
      <c r="MIX165" s="1158"/>
      <c r="MIY165" s="1158"/>
      <c r="MIZ165" s="1158"/>
      <c r="MJA165" s="1158"/>
      <c r="MJB165" s="1158"/>
      <c r="MJC165" s="1158"/>
      <c r="MJD165" s="1158"/>
      <c r="MJE165" s="1158"/>
      <c r="MJF165" s="1158"/>
      <c r="MJG165" s="1158"/>
      <c r="MJH165" s="1158"/>
      <c r="MJI165" s="1158"/>
      <c r="MJJ165" s="1158"/>
      <c r="MJK165" s="1158"/>
      <c r="MJL165" s="1158"/>
      <c r="MJM165" s="1158"/>
      <c r="MJN165" s="1158"/>
      <c r="MJO165" s="1158"/>
      <c r="MJP165" s="1158"/>
      <c r="MJQ165" s="1158"/>
      <c r="MJR165" s="1158"/>
      <c r="MJS165" s="1158"/>
      <c r="MJT165" s="1158"/>
      <c r="MJU165" s="1158"/>
      <c r="MJV165" s="1158"/>
      <c r="MJW165" s="1158"/>
      <c r="MJX165" s="1158"/>
      <c r="MJY165" s="1158"/>
      <c r="MJZ165" s="1158"/>
      <c r="MKA165" s="1158"/>
      <c r="MKB165" s="1158"/>
      <c r="MKC165" s="1158"/>
      <c r="MKD165" s="1158"/>
      <c r="MKE165" s="1158"/>
      <c r="MKF165" s="1158"/>
      <c r="MKG165" s="1158"/>
      <c r="MKH165" s="1158"/>
      <c r="MKI165" s="1158"/>
      <c r="MKJ165" s="1158"/>
      <c r="MKK165" s="1158"/>
      <c r="MKL165" s="1158"/>
      <c r="MKM165" s="1158"/>
      <c r="MKN165" s="1158"/>
      <c r="MKO165" s="1158"/>
      <c r="MKP165" s="1158"/>
      <c r="MKQ165" s="1158"/>
      <c r="MKR165" s="1158"/>
      <c r="MKS165" s="1158"/>
      <c r="MKT165" s="1158"/>
      <c r="MKU165" s="1158"/>
      <c r="MKV165" s="1158"/>
      <c r="MKW165" s="1158"/>
      <c r="MKX165" s="1158"/>
      <c r="MKY165" s="1158"/>
      <c r="MKZ165" s="1158"/>
      <c r="MLA165" s="1158"/>
      <c r="MLB165" s="1158"/>
      <c r="MLC165" s="1158"/>
      <c r="MLD165" s="1158"/>
      <c r="MLE165" s="1158"/>
      <c r="MLF165" s="1158"/>
      <c r="MLG165" s="1158"/>
      <c r="MLH165" s="1158"/>
      <c r="MLI165" s="1158"/>
      <c r="MLJ165" s="1158"/>
      <c r="MLK165" s="1158"/>
      <c r="MLL165" s="1158"/>
      <c r="MLM165" s="1158"/>
      <c r="MLN165" s="1158"/>
      <c r="MLO165" s="1158"/>
      <c r="MLP165" s="1158"/>
      <c r="MLQ165" s="1158"/>
      <c r="MLR165" s="1158"/>
      <c r="MLS165" s="1158"/>
      <c r="MLT165" s="1158"/>
      <c r="MLU165" s="1158"/>
      <c r="MLV165" s="1158"/>
      <c r="MLW165" s="1158"/>
      <c r="MLX165" s="1158"/>
      <c r="MLY165" s="1158"/>
      <c r="MLZ165" s="1158"/>
      <c r="MMA165" s="1158"/>
      <c r="MMB165" s="1158"/>
      <c r="MMC165" s="1158"/>
      <c r="MMD165" s="1158"/>
      <c r="MME165" s="1158"/>
      <c r="MMF165" s="1158"/>
      <c r="MMG165" s="1158"/>
      <c r="MMH165" s="1158"/>
      <c r="MMI165" s="1158"/>
      <c r="MMJ165" s="1158"/>
      <c r="MMK165" s="1158"/>
      <c r="MML165" s="1158"/>
      <c r="MMM165" s="1158"/>
      <c r="MMN165" s="1158"/>
      <c r="MMO165" s="1158"/>
      <c r="MMP165" s="1158"/>
      <c r="MMQ165" s="1158"/>
      <c r="MMR165" s="1158"/>
      <c r="MMS165" s="1158"/>
      <c r="MMT165" s="1158"/>
      <c r="MMU165" s="1158"/>
      <c r="MMV165" s="1158"/>
      <c r="MMW165" s="1158"/>
      <c r="MMX165" s="1158"/>
      <c r="MMY165" s="1158"/>
      <c r="MMZ165" s="1158"/>
      <c r="MNA165" s="1158"/>
      <c r="MNB165" s="1158"/>
      <c r="MNC165" s="1158"/>
      <c r="MND165" s="1158"/>
      <c r="MNE165" s="1158"/>
      <c r="MNF165" s="1158"/>
      <c r="MNG165" s="1158"/>
      <c r="MNH165" s="1158"/>
      <c r="MNI165" s="1158"/>
      <c r="MNJ165" s="1158"/>
      <c r="MNK165" s="1158"/>
      <c r="MNL165" s="1158"/>
      <c r="MNM165" s="1158"/>
      <c r="MNN165" s="1158"/>
      <c r="MNO165" s="1158"/>
      <c r="MNP165" s="1158"/>
      <c r="MNQ165" s="1158"/>
      <c r="MNR165" s="1158"/>
      <c r="MNS165" s="1158"/>
      <c r="MNT165" s="1158"/>
      <c r="MNU165" s="1158"/>
      <c r="MNV165" s="1158"/>
      <c r="MNW165" s="1158"/>
      <c r="MNX165" s="1158"/>
      <c r="MNY165" s="1158"/>
      <c r="MNZ165" s="1158"/>
      <c r="MOA165" s="1158"/>
      <c r="MOB165" s="1158"/>
      <c r="MOC165" s="1158"/>
      <c r="MOD165" s="1158"/>
      <c r="MOE165" s="1158"/>
      <c r="MOF165" s="1158"/>
      <c r="MOG165" s="1158"/>
      <c r="MOH165" s="1158"/>
      <c r="MOI165" s="1158"/>
      <c r="MOJ165" s="1158"/>
      <c r="MOK165" s="1158"/>
      <c r="MOL165" s="1158"/>
      <c r="MOM165" s="1158"/>
      <c r="MON165" s="1158"/>
      <c r="MOO165" s="1158"/>
      <c r="MOP165" s="1158"/>
      <c r="MOQ165" s="1158"/>
      <c r="MOR165" s="1158"/>
      <c r="MOS165" s="1158"/>
      <c r="MOT165" s="1158"/>
      <c r="MOU165" s="1158"/>
      <c r="MOV165" s="1158"/>
      <c r="MOW165" s="1158"/>
      <c r="MOX165" s="1158"/>
      <c r="MOY165" s="1158"/>
      <c r="MOZ165" s="1158"/>
      <c r="MPA165" s="1158"/>
      <c r="MPB165" s="1158"/>
      <c r="MPC165" s="1158"/>
      <c r="MPD165" s="1158"/>
      <c r="MPE165" s="1158"/>
      <c r="MPF165" s="1158"/>
      <c r="MPG165" s="1158"/>
      <c r="MPH165" s="1158"/>
      <c r="MPI165" s="1158"/>
      <c r="MPJ165" s="1158"/>
      <c r="MPK165" s="1158"/>
      <c r="MPL165" s="1158"/>
      <c r="MPM165" s="1158"/>
      <c r="MPN165" s="1158"/>
      <c r="MPO165" s="1158"/>
      <c r="MPP165" s="1158"/>
      <c r="MPQ165" s="1158"/>
      <c r="MPR165" s="1158"/>
      <c r="MPS165" s="1158"/>
      <c r="MPT165" s="1158"/>
      <c r="MPU165" s="1158"/>
      <c r="MPV165" s="1158"/>
      <c r="MPW165" s="1158"/>
      <c r="MPX165" s="1158"/>
      <c r="MPY165" s="1158"/>
      <c r="MPZ165" s="1158"/>
      <c r="MQA165" s="1158"/>
      <c r="MQB165" s="1158"/>
      <c r="MQC165" s="1158"/>
      <c r="MQD165" s="1158"/>
      <c r="MQE165" s="1158"/>
      <c r="MQF165" s="1158"/>
      <c r="MQG165" s="1158"/>
      <c r="MQH165" s="1158"/>
      <c r="MQI165" s="1158"/>
      <c r="MQJ165" s="1158"/>
      <c r="MQK165" s="1158"/>
      <c r="MQL165" s="1158"/>
      <c r="MQM165" s="1158"/>
      <c r="MQN165" s="1158"/>
      <c r="MQO165" s="1158"/>
      <c r="MQP165" s="1158"/>
      <c r="MQQ165" s="1158"/>
      <c r="MQR165" s="1158"/>
      <c r="MQS165" s="1158"/>
      <c r="MQT165" s="1158"/>
      <c r="MQU165" s="1158"/>
      <c r="MQV165" s="1158"/>
      <c r="MQW165" s="1158"/>
      <c r="MQX165" s="1158"/>
      <c r="MQY165" s="1158"/>
      <c r="MQZ165" s="1158"/>
      <c r="MRA165" s="1158"/>
      <c r="MRB165" s="1158"/>
      <c r="MRC165" s="1158"/>
      <c r="MRD165" s="1158"/>
      <c r="MRE165" s="1158"/>
      <c r="MRF165" s="1158"/>
      <c r="MRG165" s="1158"/>
      <c r="MRH165" s="1158"/>
      <c r="MRI165" s="1158"/>
      <c r="MRJ165" s="1158"/>
      <c r="MRK165" s="1158"/>
      <c r="MRL165" s="1158"/>
      <c r="MRM165" s="1158"/>
      <c r="MRN165" s="1158"/>
      <c r="MRO165" s="1158"/>
      <c r="MRP165" s="1158"/>
      <c r="MRQ165" s="1158"/>
      <c r="MRR165" s="1158"/>
      <c r="MRS165" s="1158"/>
      <c r="MRT165" s="1158"/>
      <c r="MRU165" s="1158"/>
      <c r="MRV165" s="1158"/>
      <c r="MRW165" s="1158"/>
      <c r="MRX165" s="1158"/>
      <c r="MRY165" s="1158"/>
      <c r="MRZ165" s="1158"/>
      <c r="MSA165" s="1158"/>
      <c r="MSB165" s="1158"/>
      <c r="MSC165" s="1158"/>
      <c r="MSD165" s="1158"/>
      <c r="MSE165" s="1158"/>
      <c r="MSF165" s="1158"/>
      <c r="MSG165" s="1158"/>
      <c r="MSH165" s="1158"/>
      <c r="MSI165" s="1158"/>
      <c r="MSJ165" s="1158"/>
      <c r="MSK165" s="1158"/>
      <c r="MSL165" s="1158"/>
      <c r="MSM165" s="1158"/>
      <c r="MSN165" s="1158"/>
      <c r="MSO165" s="1158"/>
      <c r="MSP165" s="1158"/>
      <c r="MSQ165" s="1158"/>
      <c r="MSR165" s="1158"/>
      <c r="MSS165" s="1158"/>
      <c r="MST165" s="1158"/>
      <c r="MSU165" s="1158"/>
      <c r="MSV165" s="1158"/>
      <c r="MSW165" s="1158"/>
      <c r="MSX165" s="1158"/>
      <c r="MSY165" s="1158"/>
      <c r="MSZ165" s="1158"/>
      <c r="MTA165" s="1158"/>
      <c r="MTB165" s="1158"/>
      <c r="MTC165" s="1158"/>
      <c r="MTD165" s="1158"/>
      <c r="MTE165" s="1158"/>
      <c r="MTF165" s="1158"/>
      <c r="MTG165" s="1158"/>
      <c r="MTH165" s="1158"/>
      <c r="MTI165" s="1158"/>
      <c r="MTJ165" s="1158"/>
      <c r="MTK165" s="1158"/>
      <c r="MTL165" s="1158"/>
      <c r="MTM165" s="1158"/>
      <c r="MTN165" s="1158"/>
      <c r="MTO165" s="1158"/>
      <c r="MTP165" s="1158"/>
      <c r="MTQ165" s="1158"/>
      <c r="MTR165" s="1158"/>
      <c r="MTS165" s="1158"/>
      <c r="MTT165" s="1158"/>
      <c r="MTU165" s="1158"/>
      <c r="MTV165" s="1158"/>
      <c r="MTW165" s="1158"/>
      <c r="MTX165" s="1158"/>
      <c r="MTY165" s="1158"/>
      <c r="MTZ165" s="1158"/>
      <c r="MUA165" s="1158"/>
      <c r="MUB165" s="1158"/>
      <c r="MUC165" s="1158"/>
      <c r="MUD165" s="1158"/>
      <c r="MUE165" s="1158"/>
      <c r="MUF165" s="1158"/>
      <c r="MUG165" s="1158"/>
      <c r="MUH165" s="1158"/>
      <c r="MUI165" s="1158"/>
      <c r="MUJ165" s="1158"/>
      <c r="MUK165" s="1158"/>
      <c r="MUL165" s="1158"/>
      <c r="MUM165" s="1158"/>
      <c r="MUN165" s="1158"/>
      <c r="MUO165" s="1158"/>
      <c r="MUP165" s="1158"/>
      <c r="MUQ165" s="1158"/>
      <c r="MUR165" s="1158"/>
      <c r="MUS165" s="1158"/>
      <c r="MUT165" s="1158"/>
      <c r="MUU165" s="1158"/>
      <c r="MUV165" s="1158"/>
      <c r="MUW165" s="1158"/>
      <c r="MUX165" s="1158"/>
      <c r="MUY165" s="1158"/>
      <c r="MUZ165" s="1158"/>
      <c r="MVA165" s="1158"/>
      <c r="MVB165" s="1158"/>
      <c r="MVC165" s="1158"/>
      <c r="MVD165" s="1158"/>
      <c r="MVE165" s="1158"/>
      <c r="MVF165" s="1158"/>
      <c r="MVG165" s="1158"/>
      <c r="MVH165" s="1158"/>
      <c r="MVI165" s="1158"/>
      <c r="MVJ165" s="1158"/>
      <c r="MVK165" s="1158"/>
      <c r="MVL165" s="1158"/>
      <c r="MVM165" s="1158"/>
      <c r="MVN165" s="1158"/>
      <c r="MVO165" s="1158"/>
      <c r="MVP165" s="1158"/>
      <c r="MVQ165" s="1158"/>
      <c r="MVR165" s="1158"/>
      <c r="MVS165" s="1158"/>
      <c r="MVT165" s="1158"/>
      <c r="MVU165" s="1158"/>
      <c r="MVV165" s="1158"/>
      <c r="MVW165" s="1158"/>
      <c r="MVX165" s="1158"/>
      <c r="MVY165" s="1158"/>
      <c r="MVZ165" s="1158"/>
      <c r="MWA165" s="1158"/>
      <c r="MWB165" s="1158"/>
      <c r="MWC165" s="1158"/>
      <c r="MWD165" s="1158"/>
      <c r="MWE165" s="1158"/>
      <c r="MWF165" s="1158"/>
      <c r="MWG165" s="1158"/>
      <c r="MWH165" s="1158"/>
      <c r="MWI165" s="1158"/>
      <c r="MWJ165" s="1158"/>
      <c r="MWK165" s="1158"/>
      <c r="MWL165" s="1158"/>
      <c r="MWM165" s="1158"/>
      <c r="MWN165" s="1158"/>
      <c r="MWO165" s="1158"/>
      <c r="MWP165" s="1158"/>
      <c r="MWQ165" s="1158"/>
      <c r="MWR165" s="1158"/>
      <c r="MWS165" s="1158"/>
      <c r="MWT165" s="1158"/>
      <c r="MWU165" s="1158"/>
      <c r="MWV165" s="1158"/>
      <c r="MWW165" s="1158"/>
      <c r="MWX165" s="1158"/>
      <c r="MWY165" s="1158"/>
      <c r="MWZ165" s="1158"/>
      <c r="MXA165" s="1158"/>
      <c r="MXB165" s="1158"/>
      <c r="MXC165" s="1158"/>
      <c r="MXD165" s="1158"/>
      <c r="MXE165" s="1158"/>
      <c r="MXF165" s="1158"/>
      <c r="MXG165" s="1158"/>
      <c r="MXH165" s="1158"/>
      <c r="MXI165" s="1158"/>
      <c r="MXJ165" s="1158"/>
      <c r="MXK165" s="1158"/>
      <c r="MXL165" s="1158"/>
      <c r="MXM165" s="1158"/>
      <c r="MXN165" s="1158"/>
      <c r="MXO165" s="1158"/>
      <c r="MXP165" s="1158"/>
      <c r="MXQ165" s="1158"/>
      <c r="MXR165" s="1158"/>
      <c r="MXS165" s="1158"/>
      <c r="MXT165" s="1158"/>
      <c r="MXU165" s="1158"/>
      <c r="MXV165" s="1158"/>
      <c r="MXW165" s="1158"/>
      <c r="MXX165" s="1158"/>
      <c r="MXY165" s="1158"/>
      <c r="MXZ165" s="1158"/>
      <c r="MYA165" s="1158"/>
      <c r="MYB165" s="1158"/>
      <c r="MYC165" s="1158"/>
      <c r="MYD165" s="1158"/>
      <c r="MYE165" s="1158"/>
      <c r="MYF165" s="1158"/>
      <c r="MYG165" s="1158"/>
      <c r="MYH165" s="1158"/>
      <c r="MYI165" s="1158"/>
      <c r="MYJ165" s="1158"/>
      <c r="MYK165" s="1158"/>
      <c r="MYL165" s="1158"/>
      <c r="MYM165" s="1158"/>
      <c r="MYN165" s="1158"/>
      <c r="MYO165" s="1158"/>
      <c r="MYP165" s="1158"/>
      <c r="MYQ165" s="1158"/>
      <c r="MYR165" s="1158"/>
      <c r="MYS165" s="1158"/>
      <c r="MYT165" s="1158"/>
      <c r="MYU165" s="1158"/>
      <c r="MYV165" s="1158"/>
      <c r="MYW165" s="1158"/>
      <c r="MYX165" s="1158"/>
      <c r="MYY165" s="1158"/>
      <c r="MYZ165" s="1158"/>
      <c r="MZA165" s="1158"/>
      <c r="MZB165" s="1158"/>
      <c r="MZC165" s="1158"/>
      <c r="MZD165" s="1158"/>
      <c r="MZE165" s="1158"/>
      <c r="MZF165" s="1158"/>
      <c r="MZG165" s="1158"/>
      <c r="MZH165" s="1158"/>
      <c r="MZI165" s="1158"/>
      <c r="MZJ165" s="1158"/>
      <c r="MZK165" s="1158"/>
      <c r="MZL165" s="1158"/>
      <c r="MZM165" s="1158"/>
      <c r="MZN165" s="1158"/>
      <c r="MZO165" s="1158"/>
      <c r="MZP165" s="1158"/>
      <c r="MZQ165" s="1158"/>
      <c r="MZR165" s="1158"/>
      <c r="MZS165" s="1158"/>
      <c r="MZT165" s="1158"/>
      <c r="MZU165" s="1158"/>
      <c r="MZV165" s="1158"/>
      <c r="MZW165" s="1158"/>
      <c r="MZX165" s="1158"/>
      <c r="MZY165" s="1158"/>
      <c r="MZZ165" s="1158"/>
      <c r="NAA165" s="1158"/>
      <c r="NAB165" s="1158"/>
      <c r="NAC165" s="1158"/>
      <c r="NAD165" s="1158"/>
      <c r="NAE165" s="1158"/>
      <c r="NAF165" s="1158"/>
      <c r="NAG165" s="1158"/>
      <c r="NAH165" s="1158"/>
      <c r="NAI165" s="1158"/>
      <c r="NAJ165" s="1158"/>
      <c r="NAK165" s="1158"/>
      <c r="NAL165" s="1158"/>
      <c r="NAM165" s="1158"/>
      <c r="NAN165" s="1158"/>
      <c r="NAO165" s="1158"/>
      <c r="NAP165" s="1158"/>
      <c r="NAQ165" s="1158"/>
      <c r="NAR165" s="1158"/>
      <c r="NAS165" s="1158"/>
      <c r="NAT165" s="1158"/>
      <c r="NAU165" s="1158"/>
      <c r="NAV165" s="1158"/>
      <c r="NAW165" s="1158"/>
      <c r="NAX165" s="1158"/>
      <c r="NAY165" s="1158"/>
      <c r="NAZ165" s="1158"/>
      <c r="NBA165" s="1158"/>
      <c r="NBB165" s="1158"/>
      <c r="NBC165" s="1158"/>
      <c r="NBD165" s="1158"/>
      <c r="NBE165" s="1158"/>
      <c r="NBF165" s="1158"/>
      <c r="NBG165" s="1158"/>
      <c r="NBH165" s="1158"/>
      <c r="NBI165" s="1158"/>
      <c r="NBJ165" s="1158"/>
      <c r="NBK165" s="1158"/>
      <c r="NBL165" s="1158"/>
      <c r="NBM165" s="1158"/>
      <c r="NBN165" s="1158"/>
      <c r="NBO165" s="1158"/>
      <c r="NBP165" s="1158"/>
      <c r="NBQ165" s="1158"/>
      <c r="NBR165" s="1158"/>
      <c r="NBS165" s="1158"/>
      <c r="NBT165" s="1158"/>
      <c r="NBU165" s="1158"/>
      <c r="NBV165" s="1158"/>
      <c r="NBW165" s="1158"/>
      <c r="NBX165" s="1158"/>
      <c r="NBY165" s="1158"/>
      <c r="NBZ165" s="1158"/>
      <c r="NCA165" s="1158"/>
      <c r="NCB165" s="1158"/>
      <c r="NCC165" s="1158"/>
      <c r="NCD165" s="1158"/>
      <c r="NCE165" s="1158"/>
      <c r="NCF165" s="1158"/>
      <c r="NCG165" s="1158"/>
      <c r="NCH165" s="1158"/>
      <c r="NCI165" s="1158"/>
      <c r="NCJ165" s="1158"/>
      <c r="NCK165" s="1158"/>
      <c r="NCL165" s="1158"/>
      <c r="NCM165" s="1158"/>
      <c r="NCN165" s="1158"/>
      <c r="NCO165" s="1158"/>
      <c r="NCP165" s="1158"/>
      <c r="NCQ165" s="1158"/>
      <c r="NCR165" s="1158"/>
      <c r="NCS165" s="1158"/>
      <c r="NCT165" s="1158"/>
      <c r="NCU165" s="1158"/>
      <c r="NCV165" s="1158"/>
      <c r="NCW165" s="1158"/>
      <c r="NCX165" s="1158"/>
      <c r="NCY165" s="1158"/>
      <c r="NCZ165" s="1158"/>
      <c r="NDA165" s="1158"/>
      <c r="NDB165" s="1158"/>
      <c r="NDC165" s="1158"/>
      <c r="NDD165" s="1158"/>
      <c r="NDE165" s="1158"/>
      <c r="NDF165" s="1158"/>
      <c r="NDG165" s="1158"/>
      <c r="NDH165" s="1158"/>
      <c r="NDI165" s="1158"/>
      <c r="NDJ165" s="1158"/>
      <c r="NDK165" s="1158"/>
      <c r="NDL165" s="1158"/>
      <c r="NDM165" s="1158"/>
      <c r="NDN165" s="1158"/>
      <c r="NDO165" s="1158"/>
      <c r="NDP165" s="1158"/>
      <c r="NDQ165" s="1158"/>
      <c r="NDR165" s="1158"/>
      <c r="NDS165" s="1158"/>
      <c r="NDT165" s="1158"/>
      <c r="NDU165" s="1158"/>
      <c r="NDV165" s="1158"/>
      <c r="NDW165" s="1158"/>
      <c r="NDX165" s="1158"/>
      <c r="NDY165" s="1158"/>
      <c r="NDZ165" s="1158"/>
      <c r="NEA165" s="1158"/>
      <c r="NEB165" s="1158"/>
      <c r="NEC165" s="1158"/>
      <c r="NED165" s="1158"/>
      <c r="NEE165" s="1158"/>
      <c r="NEF165" s="1158"/>
      <c r="NEG165" s="1158"/>
      <c r="NEH165" s="1158"/>
      <c r="NEI165" s="1158"/>
      <c r="NEJ165" s="1158"/>
      <c r="NEK165" s="1158"/>
      <c r="NEL165" s="1158"/>
      <c r="NEM165" s="1158"/>
      <c r="NEN165" s="1158"/>
      <c r="NEO165" s="1158"/>
      <c r="NEP165" s="1158"/>
      <c r="NEQ165" s="1158"/>
      <c r="NER165" s="1158"/>
      <c r="NES165" s="1158"/>
      <c r="NET165" s="1158"/>
      <c r="NEU165" s="1158"/>
      <c r="NEV165" s="1158"/>
      <c r="NEW165" s="1158"/>
      <c r="NEX165" s="1158"/>
      <c r="NEY165" s="1158"/>
      <c r="NEZ165" s="1158"/>
      <c r="NFA165" s="1158"/>
      <c r="NFB165" s="1158"/>
      <c r="NFC165" s="1158"/>
      <c r="NFD165" s="1158"/>
      <c r="NFE165" s="1158"/>
      <c r="NFF165" s="1158"/>
      <c r="NFG165" s="1158"/>
      <c r="NFH165" s="1158"/>
      <c r="NFI165" s="1158"/>
      <c r="NFJ165" s="1158"/>
      <c r="NFK165" s="1158"/>
      <c r="NFL165" s="1158"/>
      <c r="NFM165" s="1158"/>
      <c r="NFN165" s="1158"/>
      <c r="NFO165" s="1158"/>
      <c r="NFP165" s="1158"/>
      <c r="NFQ165" s="1158"/>
      <c r="NFR165" s="1158"/>
      <c r="NFS165" s="1158"/>
      <c r="NFT165" s="1158"/>
      <c r="NFU165" s="1158"/>
      <c r="NFV165" s="1158"/>
      <c r="NFW165" s="1158"/>
      <c r="NFX165" s="1158"/>
      <c r="NFY165" s="1158"/>
      <c r="NFZ165" s="1158"/>
      <c r="NGA165" s="1158"/>
      <c r="NGB165" s="1158"/>
      <c r="NGC165" s="1158"/>
      <c r="NGD165" s="1158"/>
      <c r="NGE165" s="1158"/>
      <c r="NGF165" s="1158"/>
      <c r="NGG165" s="1158"/>
      <c r="NGH165" s="1158"/>
      <c r="NGI165" s="1158"/>
      <c r="NGJ165" s="1158"/>
      <c r="NGK165" s="1158"/>
      <c r="NGL165" s="1158"/>
      <c r="NGM165" s="1158"/>
      <c r="NGN165" s="1158"/>
      <c r="NGO165" s="1158"/>
      <c r="NGP165" s="1158"/>
      <c r="NGQ165" s="1158"/>
      <c r="NGR165" s="1158"/>
      <c r="NGS165" s="1158"/>
      <c r="NGT165" s="1158"/>
      <c r="NGU165" s="1158"/>
      <c r="NGV165" s="1158"/>
      <c r="NGW165" s="1158"/>
      <c r="NGX165" s="1158"/>
      <c r="NGY165" s="1158"/>
      <c r="NGZ165" s="1158"/>
      <c r="NHA165" s="1158"/>
      <c r="NHB165" s="1158"/>
      <c r="NHC165" s="1158"/>
      <c r="NHD165" s="1158"/>
      <c r="NHE165" s="1158"/>
      <c r="NHF165" s="1158"/>
      <c r="NHG165" s="1158"/>
      <c r="NHH165" s="1158"/>
      <c r="NHI165" s="1158"/>
      <c r="NHJ165" s="1158"/>
      <c r="NHK165" s="1158"/>
      <c r="NHL165" s="1158"/>
      <c r="NHM165" s="1158"/>
      <c r="NHN165" s="1158"/>
      <c r="NHO165" s="1158"/>
      <c r="NHP165" s="1158"/>
      <c r="NHQ165" s="1158"/>
      <c r="NHR165" s="1158"/>
      <c r="NHS165" s="1158"/>
      <c r="NHT165" s="1158"/>
      <c r="NHU165" s="1158"/>
      <c r="NHV165" s="1158"/>
      <c r="NHW165" s="1158"/>
      <c r="NHX165" s="1158"/>
      <c r="NHY165" s="1158"/>
      <c r="NHZ165" s="1158"/>
      <c r="NIA165" s="1158"/>
      <c r="NIB165" s="1158"/>
      <c r="NIC165" s="1158"/>
      <c r="NID165" s="1158"/>
      <c r="NIE165" s="1158"/>
      <c r="NIF165" s="1158"/>
      <c r="NIG165" s="1158"/>
      <c r="NIH165" s="1158"/>
      <c r="NII165" s="1158"/>
      <c r="NIJ165" s="1158"/>
      <c r="NIK165" s="1158"/>
      <c r="NIL165" s="1158"/>
      <c r="NIM165" s="1158"/>
      <c r="NIN165" s="1158"/>
      <c r="NIO165" s="1158"/>
      <c r="NIP165" s="1158"/>
      <c r="NIQ165" s="1158"/>
      <c r="NIR165" s="1158"/>
      <c r="NIS165" s="1158"/>
      <c r="NIT165" s="1158"/>
      <c r="NIU165" s="1158"/>
      <c r="NIV165" s="1158"/>
      <c r="NIW165" s="1158"/>
      <c r="NIX165" s="1158"/>
      <c r="NIY165" s="1158"/>
      <c r="NIZ165" s="1158"/>
      <c r="NJA165" s="1158"/>
      <c r="NJB165" s="1158"/>
      <c r="NJC165" s="1158"/>
      <c r="NJD165" s="1158"/>
      <c r="NJE165" s="1158"/>
      <c r="NJF165" s="1158"/>
      <c r="NJG165" s="1158"/>
      <c r="NJH165" s="1158"/>
      <c r="NJI165" s="1158"/>
      <c r="NJJ165" s="1158"/>
      <c r="NJK165" s="1158"/>
      <c r="NJL165" s="1158"/>
      <c r="NJM165" s="1158"/>
      <c r="NJN165" s="1158"/>
      <c r="NJO165" s="1158"/>
      <c r="NJP165" s="1158"/>
      <c r="NJQ165" s="1158"/>
      <c r="NJR165" s="1158"/>
      <c r="NJS165" s="1158"/>
      <c r="NJT165" s="1158"/>
      <c r="NJU165" s="1158"/>
      <c r="NJV165" s="1158"/>
      <c r="NJW165" s="1158"/>
      <c r="NJX165" s="1158"/>
      <c r="NJY165" s="1158"/>
      <c r="NJZ165" s="1158"/>
      <c r="NKA165" s="1158"/>
      <c r="NKB165" s="1158"/>
      <c r="NKC165" s="1158"/>
      <c r="NKD165" s="1158"/>
      <c r="NKE165" s="1158"/>
      <c r="NKF165" s="1158"/>
      <c r="NKG165" s="1158"/>
      <c r="NKH165" s="1158"/>
      <c r="NKI165" s="1158"/>
      <c r="NKJ165" s="1158"/>
      <c r="NKK165" s="1158"/>
      <c r="NKL165" s="1158"/>
      <c r="NKM165" s="1158"/>
      <c r="NKN165" s="1158"/>
      <c r="NKO165" s="1158"/>
      <c r="NKP165" s="1158"/>
      <c r="NKQ165" s="1158"/>
      <c r="NKR165" s="1158"/>
      <c r="NKS165" s="1158"/>
      <c r="NKT165" s="1158"/>
      <c r="NKU165" s="1158"/>
      <c r="NKV165" s="1158"/>
      <c r="NKW165" s="1158"/>
      <c r="NKX165" s="1158"/>
      <c r="NKY165" s="1158"/>
      <c r="NKZ165" s="1158"/>
      <c r="NLA165" s="1158"/>
      <c r="NLB165" s="1158"/>
      <c r="NLC165" s="1158"/>
      <c r="NLD165" s="1158"/>
      <c r="NLE165" s="1158"/>
      <c r="NLF165" s="1158"/>
      <c r="NLG165" s="1158"/>
      <c r="NLH165" s="1158"/>
      <c r="NLI165" s="1158"/>
      <c r="NLJ165" s="1158"/>
      <c r="NLK165" s="1158"/>
      <c r="NLL165" s="1158"/>
      <c r="NLM165" s="1158"/>
      <c r="NLN165" s="1158"/>
      <c r="NLO165" s="1158"/>
      <c r="NLP165" s="1158"/>
      <c r="NLQ165" s="1158"/>
      <c r="NLR165" s="1158"/>
      <c r="NLS165" s="1158"/>
      <c r="NLT165" s="1158"/>
      <c r="NLU165" s="1158"/>
      <c r="NLV165" s="1158"/>
      <c r="NLW165" s="1158"/>
      <c r="NLX165" s="1158"/>
      <c r="NLY165" s="1158"/>
      <c r="NLZ165" s="1158"/>
      <c r="NMA165" s="1158"/>
      <c r="NMB165" s="1158"/>
      <c r="NMC165" s="1158"/>
      <c r="NMD165" s="1158"/>
      <c r="NME165" s="1158"/>
      <c r="NMF165" s="1158"/>
      <c r="NMG165" s="1158"/>
      <c r="NMH165" s="1158"/>
      <c r="NMI165" s="1158"/>
      <c r="NMJ165" s="1158"/>
      <c r="NMK165" s="1158"/>
      <c r="NML165" s="1158"/>
      <c r="NMM165" s="1158"/>
      <c r="NMN165" s="1158"/>
      <c r="NMO165" s="1158"/>
      <c r="NMP165" s="1158"/>
      <c r="NMQ165" s="1158"/>
      <c r="NMR165" s="1158"/>
      <c r="NMS165" s="1158"/>
      <c r="NMT165" s="1158"/>
      <c r="NMU165" s="1158"/>
      <c r="NMV165" s="1158"/>
      <c r="NMW165" s="1158"/>
      <c r="NMX165" s="1158"/>
      <c r="NMY165" s="1158"/>
      <c r="NMZ165" s="1158"/>
      <c r="NNA165" s="1158"/>
      <c r="NNB165" s="1158"/>
      <c r="NNC165" s="1158"/>
      <c r="NND165" s="1158"/>
      <c r="NNE165" s="1158"/>
      <c r="NNF165" s="1158"/>
      <c r="NNG165" s="1158"/>
      <c r="NNH165" s="1158"/>
      <c r="NNI165" s="1158"/>
      <c r="NNJ165" s="1158"/>
      <c r="NNK165" s="1158"/>
      <c r="NNL165" s="1158"/>
      <c r="NNM165" s="1158"/>
      <c r="NNN165" s="1158"/>
      <c r="NNO165" s="1158"/>
      <c r="NNP165" s="1158"/>
      <c r="NNQ165" s="1158"/>
      <c r="NNR165" s="1158"/>
      <c r="NNS165" s="1158"/>
      <c r="NNT165" s="1158"/>
      <c r="NNU165" s="1158"/>
      <c r="NNV165" s="1158"/>
      <c r="NNW165" s="1158"/>
      <c r="NNX165" s="1158"/>
      <c r="NNY165" s="1158"/>
      <c r="NNZ165" s="1158"/>
      <c r="NOA165" s="1158"/>
      <c r="NOB165" s="1158"/>
      <c r="NOC165" s="1158"/>
      <c r="NOD165" s="1158"/>
      <c r="NOE165" s="1158"/>
      <c r="NOF165" s="1158"/>
      <c r="NOG165" s="1158"/>
      <c r="NOH165" s="1158"/>
      <c r="NOI165" s="1158"/>
      <c r="NOJ165" s="1158"/>
      <c r="NOK165" s="1158"/>
      <c r="NOL165" s="1158"/>
      <c r="NOM165" s="1158"/>
      <c r="NON165" s="1158"/>
      <c r="NOO165" s="1158"/>
      <c r="NOP165" s="1158"/>
      <c r="NOQ165" s="1158"/>
      <c r="NOR165" s="1158"/>
      <c r="NOS165" s="1158"/>
      <c r="NOT165" s="1158"/>
      <c r="NOU165" s="1158"/>
      <c r="NOV165" s="1158"/>
      <c r="NOW165" s="1158"/>
      <c r="NOX165" s="1158"/>
      <c r="NOY165" s="1158"/>
      <c r="NOZ165" s="1158"/>
      <c r="NPA165" s="1158"/>
      <c r="NPB165" s="1158"/>
      <c r="NPC165" s="1158"/>
      <c r="NPD165" s="1158"/>
      <c r="NPE165" s="1158"/>
      <c r="NPF165" s="1158"/>
      <c r="NPG165" s="1158"/>
      <c r="NPH165" s="1158"/>
      <c r="NPI165" s="1158"/>
      <c r="NPJ165" s="1158"/>
      <c r="NPK165" s="1158"/>
      <c r="NPL165" s="1158"/>
      <c r="NPM165" s="1158"/>
      <c r="NPN165" s="1158"/>
      <c r="NPO165" s="1158"/>
      <c r="NPP165" s="1158"/>
      <c r="NPQ165" s="1158"/>
      <c r="NPR165" s="1158"/>
      <c r="NPS165" s="1158"/>
      <c r="NPT165" s="1158"/>
      <c r="NPU165" s="1158"/>
      <c r="NPV165" s="1158"/>
      <c r="NPW165" s="1158"/>
      <c r="NPX165" s="1158"/>
      <c r="NPY165" s="1158"/>
      <c r="NPZ165" s="1158"/>
      <c r="NQA165" s="1158"/>
      <c r="NQB165" s="1158"/>
      <c r="NQC165" s="1158"/>
      <c r="NQD165" s="1158"/>
      <c r="NQE165" s="1158"/>
      <c r="NQF165" s="1158"/>
      <c r="NQG165" s="1158"/>
      <c r="NQH165" s="1158"/>
      <c r="NQI165" s="1158"/>
      <c r="NQJ165" s="1158"/>
      <c r="NQK165" s="1158"/>
      <c r="NQL165" s="1158"/>
      <c r="NQM165" s="1158"/>
      <c r="NQN165" s="1158"/>
      <c r="NQO165" s="1158"/>
      <c r="NQP165" s="1158"/>
      <c r="NQQ165" s="1158"/>
      <c r="NQR165" s="1158"/>
      <c r="NQS165" s="1158"/>
      <c r="NQT165" s="1158"/>
      <c r="NQU165" s="1158"/>
      <c r="NQV165" s="1158"/>
      <c r="NQW165" s="1158"/>
      <c r="NQX165" s="1158"/>
      <c r="NQY165" s="1158"/>
      <c r="NQZ165" s="1158"/>
      <c r="NRA165" s="1158"/>
      <c r="NRB165" s="1158"/>
      <c r="NRC165" s="1158"/>
      <c r="NRD165" s="1158"/>
      <c r="NRE165" s="1158"/>
      <c r="NRF165" s="1158"/>
      <c r="NRG165" s="1158"/>
      <c r="NRH165" s="1158"/>
      <c r="NRI165" s="1158"/>
      <c r="NRJ165" s="1158"/>
      <c r="NRK165" s="1158"/>
      <c r="NRL165" s="1158"/>
      <c r="NRM165" s="1158"/>
      <c r="NRN165" s="1158"/>
      <c r="NRO165" s="1158"/>
      <c r="NRP165" s="1158"/>
      <c r="NRQ165" s="1158"/>
      <c r="NRR165" s="1158"/>
      <c r="NRS165" s="1158"/>
      <c r="NRT165" s="1158"/>
      <c r="NRU165" s="1158"/>
      <c r="NRV165" s="1158"/>
      <c r="NRW165" s="1158"/>
      <c r="NRX165" s="1158"/>
      <c r="NRY165" s="1158"/>
      <c r="NRZ165" s="1158"/>
      <c r="NSA165" s="1158"/>
      <c r="NSB165" s="1158"/>
      <c r="NSC165" s="1158"/>
      <c r="NSD165" s="1158"/>
      <c r="NSE165" s="1158"/>
      <c r="NSF165" s="1158"/>
      <c r="NSG165" s="1158"/>
      <c r="NSH165" s="1158"/>
      <c r="NSI165" s="1158"/>
      <c r="NSJ165" s="1158"/>
      <c r="NSK165" s="1158"/>
      <c r="NSL165" s="1158"/>
      <c r="NSM165" s="1158"/>
      <c r="NSN165" s="1158"/>
      <c r="NSO165" s="1158"/>
      <c r="NSP165" s="1158"/>
      <c r="NSQ165" s="1158"/>
      <c r="NSR165" s="1158"/>
      <c r="NSS165" s="1158"/>
      <c r="NST165" s="1158"/>
      <c r="NSU165" s="1158"/>
      <c r="NSV165" s="1158"/>
      <c r="NSW165" s="1158"/>
      <c r="NSX165" s="1158"/>
      <c r="NSY165" s="1158"/>
      <c r="NSZ165" s="1158"/>
      <c r="NTA165" s="1158"/>
      <c r="NTB165" s="1158"/>
      <c r="NTC165" s="1158"/>
      <c r="NTD165" s="1158"/>
      <c r="NTE165" s="1158"/>
      <c r="NTF165" s="1158"/>
      <c r="NTG165" s="1158"/>
      <c r="NTH165" s="1158"/>
      <c r="NTI165" s="1158"/>
      <c r="NTJ165" s="1158"/>
      <c r="NTK165" s="1158"/>
      <c r="NTL165" s="1158"/>
      <c r="NTM165" s="1158"/>
      <c r="NTN165" s="1158"/>
      <c r="NTO165" s="1158"/>
      <c r="NTP165" s="1158"/>
      <c r="NTQ165" s="1158"/>
      <c r="NTR165" s="1158"/>
      <c r="NTS165" s="1158"/>
      <c r="NTT165" s="1158"/>
      <c r="NTU165" s="1158"/>
      <c r="NTV165" s="1158"/>
      <c r="NTW165" s="1158"/>
      <c r="NTX165" s="1158"/>
      <c r="NTY165" s="1158"/>
      <c r="NTZ165" s="1158"/>
      <c r="NUA165" s="1158"/>
      <c r="NUB165" s="1158"/>
      <c r="NUC165" s="1158"/>
      <c r="NUD165" s="1158"/>
      <c r="NUE165" s="1158"/>
      <c r="NUF165" s="1158"/>
      <c r="NUG165" s="1158"/>
      <c r="NUH165" s="1158"/>
      <c r="NUI165" s="1158"/>
      <c r="NUJ165" s="1158"/>
      <c r="NUK165" s="1158"/>
      <c r="NUL165" s="1158"/>
      <c r="NUM165" s="1158"/>
      <c r="NUN165" s="1158"/>
      <c r="NUO165" s="1158"/>
      <c r="NUP165" s="1158"/>
      <c r="NUQ165" s="1158"/>
      <c r="NUR165" s="1158"/>
      <c r="NUS165" s="1158"/>
      <c r="NUT165" s="1158"/>
      <c r="NUU165" s="1158"/>
      <c r="NUV165" s="1158"/>
      <c r="NUW165" s="1158"/>
      <c r="NUX165" s="1158"/>
      <c r="NUY165" s="1158"/>
      <c r="NUZ165" s="1158"/>
      <c r="NVA165" s="1158"/>
      <c r="NVB165" s="1158"/>
      <c r="NVC165" s="1158"/>
      <c r="NVD165" s="1158"/>
      <c r="NVE165" s="1158"/>
      <c r="NVF165" s="1158"/>
      <c r="NVG165" s="1158"/>
      <c r="NVH165" s="1158"/>
      <c r="NVI165" s="1158"/>
      <c r="NVJ165" s="1158"/>
      <c r="NVK165" s="1158"/>
      <c r="NVL165" s="1158"/>
      <c r="NVM165" s="1158"/>
      <c r="NVN165" s="1158"/>
      <c r="NVO165" s="1158"/>
      <c r="NVP165" s="1158"/>
      <c r="NVQ165" s="1158"/>
      <c r="NVR165" s="1158"/>
      <c r="NVS165" s="1158"/>
      <c r="NVT165" s="1158"/>
      <c r="NVU165" s="1158"/>
      <c r="NVV165" s="1158"/>
      <c r="NVW165" s="1158"/>
      <c r="NVX165" s="1158"/>
      <c r="NVY165" s="1158"/>
      <c r="NVZ165" s="1158"/>
      <c r="NWA165" s="1158"/>
      <c r="NWB165" s="1158"/>
      <c r="NWC165" s="1158"/>
      <c r="NWD165" s="1158"/>
      <c r="NWE165" s="1158"/>
      <c r="NWF165" s="1158"/>
      <c r="NWG165" s="1158"/>
      <c r="NWH165" s="1158"/>
      <c r="NWI165" s="1158"/>
      <c r="NWJ165" s="1158"/>
      <c r="NWK165" s="1158"/>
      <c r="NWL165" s="1158"/>
      <c r="NWM165" s="1158"/>
      <c r="NWN165" s="1158"/>
      <c r="NWO165" s="1158"/>
      <c r="NWP165" s="1158"/>
      <c r="NWQ165" s="1158"/>
      <c r="NWR165" s="1158"/>
      <c r="NWS165" s="1158"/>
      <c r="NWT165" s="1158"/>
      <c r="NWU165" s="1158"/>
      <c r="NWV165" s="1158"/>
      <c r="NWW165" s="1158"/>
      <c r="NWX165" s="1158"/>
      <c r="NWY165" s="1158"/>
      <c r="NWZ165" s="1158"/>
      <c r="NXA165" s="1158"/>
      <c r="NXB165" s="1158"/>
      <c r="NXC165" s="1158"/>
      <c r="NXD165" s="1158"/>
      <c r="NXE165" s="1158"/>
      <c r="NXF165" s="1158"/>
      <c r="NXG165" s="1158"/>
      <c r="NXH165" s="1158"/>
      <c r="NXI165" s="1158"/>
      <c r="NXJ165" s="1158"/>
      <c r="NXK165" s="1158"/>
      <c r="NXL165" s="1158"/>
      <c r="NXM165" s="1158"/>
      <c r="NXN165" s="1158"/>
      <c r="NXO165" s="1158"/>
      <c r="NXP165" s="1158"/>
      <c r="NXQ165" s="1158"/>
      <c r="NXR165" s="1158"/>
      <c r="NXS165" s="1158"/>
      <c r="NXT165" s="1158"/>
      <c r="NXU165" s="1158"/>
      <c r="NXV165" s="1158"/>
      <c r="NXW165" s="1158"/>
      <c r="NXX165" s="1158"/>
      <c r="NXY165" s="1158"/>
      <c r="NXZ165" s="1158"/>
      <c r="NYA165" s="1158"/>
      <c r="NYB165" s="1158"/>
      <c r="NYC165" s="1158"/>
      <c r="NYD165" s="1158"/>
      <c r="NYE165" s="1158"/>
      <c r="NYF165" s="1158"/>
      <c r="NYG165" s="1158"/>
      <c r="NYH165" s="1158"/>
      <c r="NYI165" s="1158"/>
      <c r="NYJ165" s="1158"/>
      <c r="NYK165" s="1158"/>
      <c r="NYL165" s="1158"/>
      <c r="NYM165" s="1158"/>
      <c r="NYN165" s="1158"/>
      <c r="NYO165" s="1158"/>
      <c r="NYP165" s="1158"/>
      <c r="NYQ165" s="1158"/>
      <c r="NYR165" s="1158"/>
      <c r="NYS165" s="1158"/>
      <c r="NYT165" s="1158"/>
      <c r="NYU165" s="1158"/>
      <c r="NYV165" s="1158"/>
      <c r="NYW165" s="1158"/>
      <c r="NYX165" s="1158"/>
      <c r="NYY165" s="1158"/>
      <c r="NYZ165" s="1158"/>
      <c r="NZA165" s="1158"/>
      <c r="NZB165" s="1158"/>
      <c r="NZC165" s="1158"/>
      <c r="NZD165" s="1158"/>
      <c r="NZE165" s="1158"/>
      <c r="NZF165" s="1158"/>
      <c r="NZG165" s="1158"/>
      <c r="NZH165" s="1158"/>
      <c r="NZI165" s="1158"/>
      <c r="NZJ165" s="1158"/>
      <c r="NZK165" s="1158"/>
      <c r="NZL165" s="1158"/>
      <c r="NZM165" s="1158"/>
      <c r="NZN165" s="1158"/>
      <c r="NZO165" s="1158"/>
      <c r="NZP165" s="1158"/>
      <c r="NZQ165" s="1158"/>
      <c r="NZR165" s="1158"/>
      <c r="NZS165" s="1158"/>
      <c r="NZT165" s="1158"/>
      <c r="NZU165" s="1158"/>
      <c r="NZV165" s="1158"/>
      <c r="NZW165" s="1158"/>
      <c r="NZX165" s="1158"/>
      <c r="NZY165" s="1158"/>
      <c r="NZZ165" s="1158"/>
      <c r="OAA165" s="1158"/>
      <c r="OAB165" s="1158"/>
      <c r="OAC165" s="1158"/>
      <c r="OAD165" s="1158"/>
      <c r="OAE165" s="1158"/>
      <c r="OAF165" s="1158"/>
      <c r="OAG165" s="1158"/>
      <c r="OAH165" s="1158"/>
      <c r="OAI165" s="1158"/>
      <c r="OAJ165" s="1158"/>
      <c r="OAK165" s="1158"/>
      <c r="OAL165" s="1158"/>
      <c r="OAM165" s="1158"/>
      <c r="OAN165" s="1158"/>
      <c r="OAO165" s="1158"/>
      <c r="OAP165" s="1158"/>
      <c r="OAQ165" s="1158"/>
      <c r="OAR165" s="1158"/>
      <c r="OAS165" s="1158"/>
      <c r="OAT165" s="1158"/>
      <c r="OAU165" s="1158"/>
      <c r="OAV165" s="1158"/>
      <c r="OAW165" s="1158"/>
      <c r="OAX165" s="1158"/>
      <c r="OAY165" s="1158"/>
      <c r="OAZ165" s="1158"/>
      <c r="OBA165" s="1158"/>
      <c r="OBB165" s="1158"/>
      <c r="OBC165" s="1158"/>
      <c r="OBD165" s="1158"/>
      <c r="OBE165" s="1158"/>
      <c r="OBF165" s="1158"/>
      <c r="OBG165" s="1158"/>
      <c r="OBH165" s="1158"/>
      <c r="OBI165" s="1158"/>
      <c r="OBJ165" s="1158"/>
      <c r="OBK165" s="1158"/>
      <c r="OBL165" s="1158"/>
      <c r="OBM165" s="1158"/>
      <c r="OBN165" s="1158"/>
      <c r="OBO165" s="1158"/>
      <c r="OBP165" s="1158"/>
      <c r="OBQ165" s="1158"/>
      <c r="OBR165" s="1158"/>
      <c r="OBS165" s="1158"/>
      <c r="OBT165" s="1158"/>
      <c r="OBU165" s="1158"/>
      <c r="OBV165" s="1158"/>
      <c r="OBW165" s="1158"/>
      <c r="OBX165" s="1158"/>
      <c r="OBY165" s="1158"/>
      <c r="OBZ165" s="1158"/>
      <c r="OCA165" s="1158"/>
      <c r="OCB165" s="1158"/>
      <c r="OCC165" s="1158"/>
      <c r="OCD165" s="1158"/>
      <c r="OCE165" s="1158"/>
      <c r="OCF165" s="1158"/>
      <c r="OCG165" s="1158"/>
      <c r="OCH165" s="1158"/>
      <c r="OCI165" s="1158"/>
      <c r="OCJ165" s="1158"/>
      <c r="OCK165" s="1158"/>
      <c r="OCL165" s="1158"/>
      <c r="OCM165" s="1158"/>
      <c r="OCN165" s="1158"/>
      <c r="OCO165" s="1158"/>
      <c r="OCP165" s="1158"/>
      <c r="OCQ165" s="1158"/>
      <c r="OCR165" s="1158"/>
      <c r="OCS165" s="1158"/>
      <c r="OCT165" s="1158"/>
      <c r="OCU165" s="1158"/>
      <c r="OCV165" s="1158"/>
      <c r="OCW165" s="1158"/>
      <c r="OCX165" s="1158"/>
      <c r="OCY165" s="1158"/>
      <c r="OCZ165" s="1158"/>
      <c r="ODA165" s="1158"/>
      <c r="ODB165" s="1158"/>
      <c r="ODC165" s="1158"/>
      <c r="ODD165" s="1158"/>
      <c r="ODE165" s="1158"/>
      <c r="ODF165" s="1158"/>
      <c r="ODG165" s="1158"/>
      <c r="ODH165" s="1158"/>
      <c r="ODI165" s="1158"/>
      <c r="ODJ165" s="1158"/>
      <c r="ODK165" s="1158"/>
      <c r="ODL165" s="1158"/>
      <c r="ODM165" s="1158"/>
      <c r="ODN165" s="1158"/>
      <c r="ODO165" s="1158"/>
      <c r="ODP165" s="1158"/>
      <c r="ODQ165" s="1158"/>
      <c r="ODR165" s="1158"/>
      <c r="ODS165" s="1158"/>
      <c r="ODT165" s="1158"/>
      <c r="ODU165" s="1158"/>
      <c r="ODV165" s="1158"/>
      <c r="ODW165" s="1158"/>
      <c r="ODX165" s="1158"/>
      <c r="ODY165" s="1158"/>
      <c r="ODZ165" s="1158"/>
      <c r="OEA165" s="1158"/>
      <c r="OEB165" s="1158"/>
      <c r="OEC165" s="1158"/>
      <c r="OED165" s="1158"/>
      <c r="OEE165" s="1158"/>
      <c r="OEF165" s="1158"/>
      <c r="OEG165" s="1158"/>
      <c r="OEH165" s="1158"/>
      <c r="OEI165" s="1158"/>
      <c r="OEJ165" s="1158"/>
      <c r="OEK165" s="1158"/>
      <c r="OEL165" s="1158"/>
      <c r="OEM165" s="1158"/>
      <c r="OEN165" s="1158"/>
      <c r="OEO165" s="1158"/>
      <c r="OEP165" s="1158"/>
      <c r="OEQ165" s="1158"/>
      <c r="OER165" s="1158"/>
      <c r="OES165" s="1158"/>
      <c r="OET165" s="1158"/>
      <c r="OEU165" s="1158"/>
      <c r="OEV165" s="1158"/>
      <c r="OEW165" s="1158"/>
      <c r="OEX165" s="1158"/>
      <c r="OEY165" s="1158"/>
      <c r="OEZ165" s="1158"/>
      <c r="OFA165" s="1158"/>
      <c r="OFB165" s="1158"/>
      <c r="OFC165" s="1158"/>
      <c r="OFD165" s="1158"/>
      <c r="OFE165" s="1158"/>
      <c r="OFF165" s="1158"/>
      <c r="OFG165" s="1158"/>
      <c r="OFH165" s="1158"/>
      <c r="OFI165" s="1158"/>
      <c r="OFJ165" s="1158"/>
      <c r="OFK165" s="1158"/>
      <c r="OFL165" s="1158"/>
      <c r="OFM165" s="1158"/>
      <c r="OFN165" s="1158"/>
      <c r="OFO165" s="1158"/>
      <c r="OFP165" s="1158"/>
      <c r="OFQ165" s="1158"/>
      <c r="OFR165" s="1158"/>
      <c r="OFS165" s="1158"/>
      <c r="OFT165" s="1158"/>
      <c r="OFU165" s="1158"/>
      <c r="OFV165" s="1158"/>
      <c r="OFW165" s="1158"/>
      <c r="OFX165" s="1158"/>
      <c r="OFY165" s="1158"/>
      <c r="OFZ165" s="1158"/>
      <c r="OGA165" s="1158"/>
      <c r="OGB165" s="1158"/>
      <c r="OGC165" s="1158"/>
      <c r="OGD165" s="1158"/>
      <c r="OGE165" s="1158"/>
      <c r="OGF165" s="1158"/>
      <c r="OGG165" s="1158"/>
      <c r="OGH165" s="1158"/>
      <c r="OGI165" s="1158"/>
      <c r="OGJ165" s="1158"/>
      <c r="OGK165" s="1158"/>
      <c r="OGL165" s="1158"/>
      <c r="OGM165" s="1158"/>
      <c r="OGN165" s="1158"/>
      <c r="OGO165" s="1158"/>
      <c r="OGP165" s="1158"/>
      <c r="OGQ165" s="1158"/>
      <c r="OGR165" s="1158"/>
      <c r="OGS165" s="1158"/>
      <c r="OGT165" s="1158"/>
      <c r="OGU165" s="1158"/>
      <c r="OGV165" s="1158"/>
      <c r="OGW165" s="1158"/>
      <c r="OGX165" s="1158"/>
      <c r="OGY165" s="1158"/>
      <c r="OGZ165" s="1158"/>
      <c r="OHA165" s="1158"/>
      <c r="OHB165" s="1158"/>
      <c r="OHC165" s="1158"/>
      <c r="OHD165" s="1158"/>
      <c r="OHE165" s="1158"/>
      <c r="OHF165" s="1158"/>
      <c r="OHG165" s="1158"/>
      <c r="OHH165" s="1158"/>
      <c r="OHI165" s="1158"/>
      <c r="OHJ165" s="1158"/>
      <c r="OHK165" s="1158"/>
      <c r="OHL165" s="1158"/>
      <c r="OHM165" s="1158"/>
      <c r="OHN165" s="1158"/>
      <c r="OHO165" s="1158"/>
      <c r="OHP165" s="1158"/>
      <c r="OHQ165" s="1158"/>
      <c r="OHR165" s="1158"/>
      <c r="OHS165" s="1158"/>
      <c r="OHT165" s="1158"/>
      <c r="OHU165" s="1158"/>
      <c r="OHV165" s="1158"/>
      <c r="OHW165" s="1158"/>
      <c r="OHX165" s="1158"/>
      <c r="OHY165" s="1158"/>
      <c r="OHZ165" s="1158"/>
      <c r="OIA165" s="1158"/>
      <c r="OIB165" s="1158"/>
      <c r="OIC165" s="1158"/>
      <c r="OID165" s="1158"/>
      <c r="OIE165" s="1158"/>
      <c r="OIF165" s="1158"/>
      <c r="OIG165" s="1158"/>
      <c r="OIH165" s="1158"/>
      <c r="OII165" s="1158"/>
      <c r="OIJ165" s="1158"/>
      <c r="OIK165" s="1158"/>
      <c r="OIL165" s="1158"/>
      <c r="OIM165" s="1158"/>
      <c r="OIN165" s="1158"/>
      <c r="OIO165" s="1158"/>
      <c r="OIP165" s="1158"/>
      <c r="OIQ165" s="1158"/>
      <c r="OIR165" s="1158"/>
      <c r="OIS165" s="1158"/>
      <c r="OIT165" s="1158"/>
      <c r="OIU165" s="1158"/>
      <c r="OIV165" s="1158"/>
      <c r="OIW165" s="1158"/>
      <c r="OIX165" s="1158"/>
      <c r="OIY165" s="1158"/>
      <c r="OIZ165" s="1158"/>
      <c r="OJA165" s="1158"/>
      <c r="OJB165" s="1158"/>
      <c r="OJC165" s="1158"/>
      <c r="OJD165" s="1158"/>
      <c r="OJE165" s="1158"/>
      <c r="OJF165" s="1158"/>
      <c r="OJG165" s="1158"/>
      <c r="OJH165" s="1158"/>
      <c r="OJI165" s="1158"/>
      <c r="OJJ165" s="1158"/>
      <c r="OJK165" s="1158"/>
      <c r="OJL165" s="1158"/>
      <c r="OJM165" s="1158"/>
      <c r="OJN165" s="1158"/>
      <c r="OJO165" s="1158"/>
      <c r="OJP165" s="1158"/>
      <c r="OJQ165" s="1158"/>
      <c r="OJR165" s="1158"/>
      <c r="OJS165" s="1158"/>
      <c r="OJT165" s="1158"/>
      <c r="OJU165" s="1158"/>
      <c r="OJV165" s="1158"/>
      <c r="OJW165" s="1158"/>
      <c r="OJX165" s="1158"/>
      <c r="OJY165" s="1158"/>
      <c r="OJZ165" s="1158"/>
      <c r="OKA165" s="1158"/>
      <c r="OKB165" s="1158"/>
      <c r="OKC165" s="1158"/>
      <c r="OKD165" s="1158"/>
      <c r="OKE165" s="1158"/>
      <c r="OKF165" s="1158"/>
      <c r="OKG165" s="1158"/>
      <c r="OKH165" s="1158"/>
      <c r="OKI165" s="1158"/>
      <c r="OKJ165" s="1158"/>
      <c r="OKK165" s="1158"/>
      <c r="OKL165" s="1158"/>
      <c r="OKM165" s="1158"/>
      <c r="OKN165" s="1158"/>
      <c r="OKO165" s="1158"/>
      <c r="OKP165" s="1158"/>
      <c r="OKQ165" s="1158"/>
      <c r="OKR165" s="1158"/>
      <c r="OKS165" s="1158"/>
      <c r="OKT165" s="1158"/>
      <c r="OKU165" s="1158"/>
      <c r="OKV165" s="1158"/>
      <c r="OKW165" s="1158"/>
      <c r="OKX165" s="1158"/>
      <c r="OKY165" s="1158"/>
      <c r="OKZ165" s="1158"/>
      <c r="OLA165" s="1158"/>
      <c r="OLB165" s="1158"/>
      <c r="OLC165" s="1158"/>
      <c r="OLD165" s="1158"/>
      <c r="OLE165" s="1158"/>
      <c r="OLF165" s="1158"/>
      <c r="OLG165" s="1158"/>
      <c r="OLH165" s="1158"/>
      <c r="OLI165" s="1158"/>
      <c r="OLJ165" s="1158"/>
      <c r="OLK165" s="1158"/>
      <c r="OLL165" s="1158"/>
      <c r="OLM165" s="1158"/>
      <c r="OLN165" s="1158"/>
      <c r="OLO165" s="1158"/>
      <c r="OLP165" s="1158"/>
      <c r="OLQ165" s="1158"/>
      <c r="OLR165" s="1158"/>
      <c r="OLS165" s="1158"/>
      <c r="OLT165" s="1158"/>
      <c r="OLU165" s="1158"/>
      <c r="OLV165" s="1158"/>
      <c r="OLW165" s="1158"/>
      <c r="OLX165" s="1158"/>
      <c r="OLY165" s="1158"/>
      <c r="OLZ165" s="1158"/>
      <c r="OMA165" s="1158"/>
      <c r="OMB165" s="1158"/>
      <c r="OMC165" s="1158"/>
      <c r="OMD165" s="1158"/>
      <c r="OME165" s="1158"/>
      <c r="OMF165" s="1158"/>
      <c r="OMG165" s="1158"/>
      <c r="OMH165" s="1158"/>
      <c r="OMI165" s="1158"/>
      <c r="OMJ165" s="1158"/>
      <c r="OMK165" s="1158"/>
      <c r="OML165" s="1158"/>
      <c r="OMM165" s="1158"/>
      <c r="OMN165" s="1158"/>
      <c r="OMO165" s="1158"/>
      <c r="OMP165" s="1158"/>
      <c r="OMQ165" s="1158"/>
      <c r="OMR165" s="1158"/>
      <c r="OMS165" s="1158"/>
      <c r="OMT165" s="1158"/>
      <c r="OMU165" s="1158"/>
      <c r="OMV165" s="1158"/>
      <c r="OMW165" s="1158"/>
      <c r="OMX165" s="1158"/>
      <c r="OMY165" s="1158"/>
      <c r="OMZ165" s="1158"/>
      <c r="ONA165" s="1158"/>
      <c r="ONB165" s="1158"/>
      <c r="ONC165" s="1158"/>
      <c r="OND165" s="1158"/>
      <c r="ONE165" s="1158"/>
      <c r="ONF165" s="1158"/>
      <c r="ONG165" s="1158"/>
      <c r="ONH165" s="1158"/>
      <c r="ONI165" s="1158"/>
      <c r="ONJ165" s="1158"/>
      <c r="ONK165" s="1158"/>
      <c r="ONL165" s="1158"/>
      <c r="ONM165" s="1158"/>
      <c r="ONN165" s="1158"/>
      <c r="ONO165" s="1158"/>
      <c r="ONP165" s="1158"/>
      <c r="ONQ165" s="1158"/>
      <c r="ONR165" s="1158"/>
      <c r="ONS165" s="1158"/>
      <c r="ONT165" s="1158"/>
      <c r="ONU165" s="1158"/>
      <c r="ONV165" s="1158"/>
      <c r="ONW165" s="1158"/>
      <c r="ONX165" s="1158"/>
      <c r="ONY165" s="1158"/>
      <c r="ONZ165" s="1158"/>
      <c r="OOA165" s="1158"/>
      <c r="OOB165" s="1158"/>
      <c r="OOC165" s="1158"/>
      <c r="OOD165" s="1158"/>
      <c r="OOE165" s="1158"/>
      <c r="OOF165" s="1158"/>
      <c r="OOG165" s="1158"/>
      <c r="OOH165" s="1158"/>
      <c r="OOI165" s="1158"/>
      <c r="OOJ165" s="1158"/>
      <c r="OOK165" s="1158"/>
      <c r="OOL165" s="1158"/>
      <c r="OOM165" s="1158"/>
      <c r="OON165" s="1158"/>
      <c r="OOO165" s="1158"/>
      <c r="OOP165" s="1158"/>
      <c r="OOQ165" s="1158"/>
      <c r="OOR165" s="1158"/>
      <c r="OOS165" s="1158"/>
      <c r="OOT165" s="1158"/>
      <c r="OOU165" s="1158"/>
      <c r="OOV165" s="1158"/>
      <c r="OOW165" s="1158"/>
      <c r="OOX165" s="1158"/>
      <c r="OOY165" s="1158"/>
      <c r="OOZ165" s="1158"/>
      <c r="OPA165" s="1158"/>
      <c r="OPB165" s="1158"/>
      <c r="OPC165" s="1158"/>
      <c r="OPD165" s="1158"/>
      <c r="OPE165" s="1158"/>
      <c r="OPF165" s="1158"/>
      <c r="OPG165" s="1158"/>
      <c r="OPH165" s="1158"/>
      <c r="OPI165" s="1158"/>
      <c r="OPJ165" s="1158"/>
      <c r="OPK165" s="1158"/>
      <c r="OPL165" s="1158"/>
      <c r="OPM165" s="1158"/>
      <c r="OPN165" s="1158"/>
      <c r="OPO165" s="1158"/>
      <c r="OPP165" s="1158"/>
      <c r="OPQ165" s="1158"/>
      <c r="OPR165" s="1158"/>
      <c r="OPS165" s="1158"/>
      <c r="OPT165" s="1158"/>
      <c r="OPU165" s="1158"/>
      <c r="OPV165" s="1158"/>
      <c r="OPW165" s="1158"/>
      <c r="OPX165" s="1158"/>
      <c r="OPY165" s="1158"/>
      <c r="OPZ165" s="1158"/>
      <c r="OQA165" s="1158"/>
      <c r="OQB165" s="1158"/>
      <c r="OQC165" s="1158"/>
      <c r="OQD165" s="1158"/>
      <c r="OQE165" s="1158"/>
      <c r="OQF165" s="1158"/>
      <c r="OQG165" s="1158"/>
      <c r="OQH165" s="1158"/>
      <c r="OQI165" s="1158"/>
      <c r="OQJ165" s="1158"/>
      <c r="OQK165" s="1158"/>
      <c r="OQL165" s="1158"/>
      <c r="OQM165" s="1158"/>
      <c r="OQN165" s="1158"/>
      <c r="OQO165" s="1158"/>
      <c r="OQP165" s="1158"/>
      <c r="OQQ165" s="1158"/>
      <c r="OQR165" s="1158"/>
      <c r="OQS165" s="1158"/>
      <c r="OQT165" s="1158"/>
      <c r="OQU165" s="1158"/>
      <c r="OQV165" s="1158"/>
      <c r="OQW165" s="1158"/>
      <c r="OQX165" s="1158"/>
      <c r="OQY165" s="1158"/>
      <c r="OQZ165" s="1158"/>
      <c r="ORA165" s="1158"/>
      <c r="ORB165" s="1158"/>
      <c r="ORC165" s="1158"/>
      <c r="ORD165" s="1158"/>
      <c r="ORE165" s="1158"/>
      <c r="ORF165" s="1158"/>
      <c r="ORG165" s="1158"/>
      <c r="ORH165" s="1158"/>
      <c r="ORI165" s="1158"/>
      <c r="ORJ165" s="1158"/>
      <c r="ORK165" s="1158"/>
      <c r="ORL165" s="1158"/>
      <c r="ORM165" s="1158"/>
      <c r="ORN165" s="1158"/>
      <c r="ORO165" s="1158"/>
      <c r="ORP165" s="1158"/>
      <c r="ORQ165" s="1158"/>
      <c r="ORR165" s="1158"/>
      <c r="ORS165" s="1158"/>
      <c r="ORT165" s="1158"/>
      <c r="ORU165" s="1158"/>
      <c r="ORV165" s="1158"/>
      <c r="ORW165" s="1158"/>
      <c r="ORX165" s="1158"/>
      <c r="ORY165" s="1158"/>
      <c r="ORZ165" s="1158"/>
      <c r="OSA165" s="1158"/>
      <c r="OSB165" s="1158"/>
      <c r="OSC165" s="1158"/>
      <c r="OSD165" s="1158"/>
      <c r="OSE165" s="1158"/>
      <c r="OSF165" s="1158"/>
      <c r="OSG165" s="1158"/>
      <c r="OSH165" s="1158"/>
      <c r="OSI165" s="1158"/>
      <c r="OSJ165" s="1158"/>
      <c r="OSK165" s="1158"/>
      <c r="OSL165" s="1158"/>
      <c r="OSM165" s="1158"/>
      <c r="OSN165" s="1158"/>
      <c r="OSO165" s="1158"/>
      <c r="OSP165" s="1158"/>
      <c r="OSQ165" s="1158"/>
      <c r="OSR165" s="1158"/>
      <c r="OSS165" s="1158"/>
      <c r="OST165" s="1158"/>
      <c r="OSU165" s="1158"/>
      <c r="OSV165" s="1158"/>
      <c r="OSW165" s="1158"/>
      <c r="OSX165" s="1158"/>
      <c r="OSY165" s="1158"/>
      <c r="OSZ165" s="1158"/>
      <c r="OTA165" s="1158"/>
      <c r="OTB165" s="1158"/>
      <c r="OTC165" s="1158"/>
      <c r="OTD165" s="1158"/>
      <c r="OTE165" s="1158"/>
      <c r="OTF165" s="1158"/>
      <c r="OTG165" s="1158"/>
      <c r="OTH165" s="1158"/>
      <c r="OTI165" s="1158"/>
      <c r="OTJ165" s="1158"/>
      <c r="OTK165" s="1158"/>
      <c r="OTL165" s="1158"/>
      <c r="OTM165" s="1158"/>
      <c r="OTN165" s="1158"/>
      <c r="OTO165" s="1158"/>
      <c r="OTP165" s="1158"/>
      <c r="OTQ165" s="1158"/>
      <c r="OTR165" s="1158"/>
      <c r="OTS165" s="1158"/>
      <c r="OTT165" s="1158"/>
      <c r="OTU165" s="1158"/>
      <c r="OTV165" s="1158"/>
      <c r="OTW165" s="1158"/>
      <c r="OTX165" s="1158"/>
      <c r="OTY165" s="1158"/>
      <c r="OTZ165" s="1158"/>
      <c r="OUA165" s="1158"/>
      <c r="OUB165" s="1158"/>
      <c r="OUC165" s="1158"/>
      <c r="OUD165" s="1158"/>
      <c r="OUE165" s="1158"/>
      <c r="OUF165" s="1158"/>
      <c r="OUG165" s="1158"/>
      <c r="OUH165" s="1158"/>
      <c r="OUI165" s="1158"/>
      <c r="OUJ165" s="1158"/>
      <c r="OUK165" s="1158"/>
      <c r="OUL165" s="1158"/>
      <c r="OUM165" s="1158"/>
      <c r="OUN165" s="1158"/>
      <c r="OUO165" s="1158"/>
      <c r="OUP165" s="1158"/>
      <c r="OUQ165" s="1158"/>
      <c r="OUR165" s="1158"/>
      <c r="OUS165" s="1158"/>
      <c r="OUT165" s="1158"/>
      <c r="OUU165" s="1158"/>
      <c r="OUV165" s="1158"/>
      <c r="OUW165" s="1158"/>
      <c r="OUX165" s="1158"/>
      <c r="OUY165" s="1158"/>
      <c r="OUZ165" s="1158"/>
      <c r="OVA165" s="1158"/>
      <c r="OVB165" s="1158"/>
      <c r="OVC165" s="1158"/>
      <c r="OVD165" s="1158"/>
      <c r="OVE165" s="1158"/>
      <c r="OVF165" s="1158"/>
      <c r="OVG165" s="1158"/>
      <c r="OVH165" s="1158"/>
      <c r="OVI165" s="1158"/>
      <c r="OVJ165" s="1158"/>
      <c r="OVK165" s="1158"/>
      <c r="OVL165" s="1158"/>
      <c r="OVM165" s="1158"/>
      <c r="OVN165" s="1158"/>
      <c r="OVO165" s="1158"/>
      <c r="OVP165" s="1158"/>
      <c r="OVQ165" s="1158"/>
      <c r="OVR165" s="1158"/>
      <c r="OVS165" s="1158"/>
      <c r="OVT165" s="1158"/>
      <c r="OVU165" s="1158"/>
      <c r="OVV165" s="1158"/>
      <c r="OVW165" s="1158"/>
      <c r="OVX165" s="1158"/>
      <c r="OVY165" s="1158"/>
      <c r="OVZ165" s="1158"/>
      <c r="OWA165" s="1158"/>
      <c r="OWB165" s="1158"/>
      <c r="OWC165" s="1158"/>
      <c r="OWD165" s="1158"/>
      <c r="OWE165" s="1158"/>
      <c r="OWF165" s="1158"/>
      <c r="OWG165" s="1158"/>
      <c r="OWH165" s="1158"/>
      <c r="OWI165" s="1158"/>
      <c r="OWJ165" s="1158"/>
      <c r="OWK165" s="1158"/>
      <c r="OWL165" s="1158"/>
      <c r="OWM165" s="1158"/>
      <c r="OWN165" s="1158"/>
      <c r="OWO165" s="1158"/>
      <c r="OWP165" s="1158"/>
      <c r="OWQ165" s="1158"/>
      <c r="OWR165" s="1158"/>
      <c r="OWS165" s="1158"/>
      <c r="OWT165" s="1158"/>
      <c r="OWU165" s="1158"/>
      <c r="OWV165" s="1158"/>
      <c r="OWW165" s="1158"/>
      <c r="OWX165" s="1158"/>
      <c r="OWY165" s="1158"/>
      <c r="OWZ165" s="1158"/>
      <c r="OXA165" s="1158"/>
      <c r="OXB165" s="1158"/>
      <c r="OXC165" s="1158"/>
      <c r="OXD165" s="1158"/>
      <c r="OXE165" s="1158"/>
      <c r="OXF165" s="1158"/>
      <c r="OXG165" s="1158"/>
      <c r="OXH165" s="1158"/>
      <c r="OXI165" s="1158"/>
      <c r="OXJ165" s="1158"/>
      <c r="OXK165" s="1158"/>
      <c r="OXL165" s="1158"/>
      <c r="OXM165" s="1158"/>
      <c r="OXN165" s="1158"/>
      <c r="OXO165" s="1158"/>
      <c r="OXP165" s="1158"/>
      <c r="OXQ165" s="1158"/>
      <c r="OXR165" s="1158"/>
      <c r="OXS165" s="1158"/>
      <c r="OXT165" s="1158"/>
      <c r="OXU165" s="1158"/>
      <c r="OXV165" s="1158"/>
      <c r="OXW165" s="1158"/>
      <c r="OXX165" s="1158"/>
      <c r="OXY165" s="1158"/>
      <c r="OXZ165" s="1158"/>
      <c r="OYA165" s="1158"/>
      <c r="OYB165" s="1158"/>
      <c r="OYC165" s="1158"/>
      <c r="OYD165" s="1158"/>
      <c r="OYE165" s="1158"/>
      <c r="OYF165" s="1158"/>
      <c r="OYG165" s="1158"/>
      <c r="OYH165" s="1158"/>
      <c r="OYI165" s="1158"/>
      <c r="OYJ165" s="1158"/>
      <c r="OYK165" s="1158"/>
      <c r="OYL165" s="1158"/>
      <c r="OYM165" s="1158"/>
      <c r="OYN165" s="1158"/>
      <c r="OYO165" s="1158"/>
      <c r="OYP165" s="1158"/>
      <c r="OYQ165" s="1158"/>
      <c r="OYR165" s="1158"/>
      <c r="OYS165" s="1158"/>
      <c r="OYT165" s="1158"/>
      <c r="OYU165" s="1158"/>
      <c r="OYV165" s="1158"/>
      <c r="OYW165" s="1158"/>
      <c r="OYX165" s="1158"/>
      <c r="OYY165" s="1158"/>
      <c r="OYZ165" s="1158"/>
      <c r="OZA165" s="1158"/>
      <c r="OZB165" s="1158"/>
      <c r="OZC165" s="1158"/>
      <c r="OZD165" s="1158"/>
      <c r="OZE165" s="1158"/>
      <c r="OZF165" s="1158"/>
      <c r="OZG165" s="1158"/>
      <c r="OZH165" s="1158"/>
      <c r="OZI165" s="1158"/>
      <c r="OZJ165" s="1158"/>
      <c r="OZK165" s="1158"/>
      <c r="OZL165" s="1158"/>
      <c r="OZM165" s="1158"/>
      <c r="OZN165" s="1158"/>
      <c r="OZO165" s="1158"/>
      <c r="OZP165" s="1158"/>
      <c r="OZQ165" s="1158"/>
      <c r="OZR165" s="1158"/>
      <c r="OZS165" s="1158"/>
      <c r="OZT165" s="1158"/>
      <c r="OZU165" s="1158"/>
      <c r="OZV165" s="1158"/>
      <c r="OZW165" s="1158"/>
      <c r="OZX165" s="1158"/>
      <c r="OZY165" s="1158"/>
      <c r="OZZ165" s="1158"/>
      <c r="PAA165" s="1158"/>
      <c r="PAB165" s="1158"/>
      <c r="PAC165" s="1158"/>
      <c r="PAD165" s="1158"/>
      <c r="PAE165" s="1158"/>
      <c r="PAF165" s="1158"/>
      <c r="PAG165" s="1158"/>
      <c r="PAH165" s="1158"/>
      <c r="PAI165" s="1158"/>
      <c r="PAJ165" s="1158"/>
      <c r="PAK165" s="1158"/>
      <c r="PAL165" s="1158"/>
      <c r="PAM165" s="1158"/>
      <c r="PAN165" s="1158"/>
      <c r="PAO165" s="1158"/>
      <c r="PAP165" s="1158"/>
      <c r="PAQ165" s="1158"/>
      <c r="PAR165" s="1158"/>
      <c r="PAS165" s="1158"/>
      <c r="PAT165" s="1158"/>
      <c r="PAU165" s="1158"/>
      <c r="PAV165" s="1158"/>
      <c r="PAW165" s="1158"/>
      <c r="PAX165" s="1158"/>
      <c r="PAY165" s="1158"/>
      <c r="PAZ165" s="1158"/>
      <c r="PBA165" s="1158"/>
      <c r="PBB165" s="1158"/>
      <c r="PBC165" s="1158"/>
      <c r="PBD165" s="1158"/>
      <c r="PBE165" s="1158"/>
      <c r="PBF165" s="1158"/>
      <c r="PBG165" s="1158"/>
      <c r="PBH165" s="1158"/>
      <c r="PBI165" s="1158"/>
      <c r="PBJ165" s="1158"/>
      <c r="PBK165" s="1158"/>
      <c r="PBL165" s="1158"/>
      <c r="PBM165" s="1158"/>
      <c r="PBN165" s="1158"/>
      <c r="PBO165" s="1158"/>
      <c r="PBP165" s="1158"/>
      <c r="PBQ165" s="1158"/>
      <c r="PBR165" s="1158"/>
      <c r="PBS165" s="1158"/>
      <c r="PBT165" s="1158"/>
      <c r="PBU165" s="1158"/>
      <c r="PBV165" s="1158"/>
      <c r="PBW165" s="1158"/>
      <c r="PBX165" s="1158"/>
      <c r="PBY165" s="1158"/>
      <c r="PBZ165" s="1158"/>
      <c r="PCA165" s="1158"/>
      <c r="PCB165" s="1158"/>
      <c r="PCC165" s="1158"/>
      <c r="PCD165" s="1158"/>
      <c r="PCE165" s="1158"/>
      <c r="PCF165" s="1158"/>
      <c r="PCG165" s="1158"/>
      <c r="PCH165" s="1158"/>
      <c r="PCI165" s="1158"/>
      <c r="PCJ165" s="1158"/>
      <c r="PCK165" s="1158"/>
      <c r="PCL165" s="1158"/>
      <c r="PCM165" s="1158"/>
      <c r="PCN165" s="1158"/>
      <c r="PCO165" s="1158"/>
      <c r="PCP165" s="1158"/>
      <c r="PCQ165" s="1158"/>
      <c r="PCR165" s="1158"/>
      <c r="PCS165" s="1158"/>
      <c r="PCT165" s="1158"/>
      <c r="PCU165" s="1158"/>
      <c r="PCV165" s="1158"/>
      <c r="PCW165" s="1158"/>
      <c r="PCX165" s="1158"/>
      <c r="PCY165" s="1158"/>
      <c r="PCZ165" s="1158"/>
      <c r="PDA165" s="1158"/>
      <c r="PDB165" s="1158"/>
      <c r="PDC165" s="1158"/>
      <c r="PDD165" s="1158"/>
      <c r="PDE165" s="1158"/>
      <c r="PDF165" s="1158"/>
      <c r="PDG165" s="1158"/>
      <c r="PDH165" s="1158"/>
      <c r="PDI165" s="1158"/>
      <c r="PDJ165" s="1158"/>
      <c r="PDK165" s="1158"/>
      <c r="PDL165" s="1158"/>
      <c r="PDM165" s="1158"/>
      <c r="PDN165" s="1158"/>
      <c r="PDO165" s="1158"/>
      <c r="PDP165" s="1158"/>
      <c r="PDQ165" s="1158"/>
      <c r="PDR165" s="1158"/>
      <c r="PDS165" s="1158"/>
      <c r="PDT165" s="1158"/>
      <c r="PDU165" s="1158"/>
      <c r="PDV165" s="1158"/>
      <c r="PDW165" s="1158"/>
      <c r="PDX165" s="1158"/>
      <c r="PDY165" s="1158"/>
      <c r="PDZ165" s="1158"/>
      <c r="PEA165" s="1158"/>
      <c r="PEB165" s="1158"/>
      <c r="PEC165" s="1158"/>
      <c r="PED165" s="1158"/>
      <c r="PEE165" s="1158"/>
      <c r="PEF165" s="1158"/>
      <c r="PEG165" s="1158"/>
      <c r="PEH165" s="1158"/>
      <c r="PEI165" s="1158"/>
      <c r="PEJ165" s="1158"/>
      <c r="PEK165" s="1158"/>
      <c r="PEL165" s="1158"/>
      <c r="PEM165" s="1158"/>
      <c r="PEN165" s="1158"/>
      <c r="PEO165" s="1158"/>
      <c r="PEP165" s="1158"/>
      <c r="PEQ165" s="1158"/>
      <c r="PER165" s="1158"/>
      <c r="PES165" s="1158"/>
      <c r="PET165" s="1158"/>
      <c r="PEU165" s="1158"/>
      <c r="PEV165" s="1158"/>
      <c r="PEW165" s="1158"/>
      <c r="PEX165" s="1158"/>
      <c r="PEY165" s="1158"/>
      <c r="PEZ165" s="1158"/>
      <c r="PFA165" s="1158"/>
      <c r="PFB165" s="1158"/>
      <c r="PFC165" s="1158"/>
      <c r="PFD165" s="1158"/>
      <c r="PFE165" s="1158"/>
      <c r="PFF165" s="1158"/>
      <c r="PFG165" s="1158"/>
      <c r="PFH165" s="1158"/>
      <c r="PFI165" s="1158"/>
      <c r="PFJ165" s="1158"/>
      <c r="PFK165" s="1158"/>
      <c r="PFL165" s="1158"/>
      <c r="PFM165" s="1158"/>
      <c r="PFN165" s="1158"/>
      <c r="PFO165" s="1158"/>
      <c r="PFP165" s="1158"/>
      <c r="PFQ165" s="1158"/>
      <c r="PFR165" s="1158"/>
      <c r="PFS165" s="1158"/>
      <c r="PFT165" s="1158"/>
      <c r="PFU165" s="1158"/>
      <c r="PFV165" s="1158"/>
      <c r="PFW165" s="1158"/>
      <c r="PFX165" s="1158"/>
      <c r="PFY165" s="1158"/>
      <c r="PFZ165" s="1158"/>
      <c r="PGA165" s="1158"/>
      <c r="PGB165" s="1158"/>
      <c r="PGC165" s="1158"/>
      <c r="PGD165" s="1158"/>
      <c r="PGE165" s="1158"/>
      <c r="PGF165" s="1158"/>
      <c r="PGG165" s="1158"/>
      <c r="PGH165" s="1158"/>
      <c r="PGI165" s="1158"/>
      <c r="PGJ165" s="1158"/>
      <c r="PGK165" s="1158"/>
      <c r="PGL165" s="1158"/>
      <c r="PGM165" s="1158"/>
      <c r="PGN165" s="1158"/>
      <c r="PGO165" s="1158"/>
      <c r="PGP165" s="1158"/>
      <c r="PGQ165" s="1158"/>
      <c r="PGR165" s="1158"/>
      <c r="PGS165" s="1158"/>
      <c r="PGT165" s="1158"/>
      <c r="PGU165" s="1158"/>
      <c r="PGV165" s="1158"/>
      <c r="PGW165" s="1158"/>
      <c r="PGX165" s="1158"/>
      <c r="PGY165" s="1158"/>
      <c r="PGZ165" s="1158"/>
      <c r="PHA165" s="1158"/>
      <c r="PHB165" s="1158"/>
      <c r="PHC165" s="1158"/>
      <c r="PHD165" s="1158"/>
      <c r="PHE165" s="1158"/>
      <c r="PHF165" s="1158"/>
      <c r="PHG165" s="1158"/>
      <c r="PHH165" s="1158"/>
      <c r="PHI165" s="1158"/>
      <c r="PHJ165" s="1158"/>
      <c r="PHK165" s="1158"/>
      <c r="PHL165" s="1158"/>
      <c r="PHM165" s="1158"/>
      <c r="PHN165" s="1158"/>
      <c r="PHO165" s="1158"/>
      <c r="PHP165" s="1158"/>
      <c r="PHQ165" s="1158"/>
      <c r="PHR165" s="1158"/>
      <c r="PHS165" s="1158"/>
      <c r="PHT165" s="1158"/>
      <c r="PHU165" s="1158"/>
      <c r="PHV165" s="1158"/>
      <c r="PHW165" s="1158"/>
      <c r="PHX165" s="1158"/>
      <c r="PHY165" s="1158"/>
      <c r="PHZ165" s="1158"/>
      <c r="PIA165" s="1158"/>
      <c r="PIB165" s="1158"/>
      <c r="PIC165" s="1158"/>
      <c r="PID165" s="1158"/>
      <c r="PIE165" s="1158"/>
      <c r="PIF165" s="1158"/>
      <c r="PIG165" s="1158"/>
      <c r="PIH165" s="1158"/>
      <c r="PII165" s="1158"/>
      <c r="PIJ165" s="1158"/>
      <c r="PIK165" s="1158"/>
      <c r="PIL165" s="1158"/>
      <c r="PIM165" s="1158"/>
      <c r="PIN165" s="1158"/>
      <c r="PIO165" s="1158"/>
      <c r="PIP165" s="1158"/>
      <c r="PIQ165" s="1158"/>
      <c r="PIR165" s="1158"/>
      <c r="PIS165" s="1158"/>
      <c r="PIT165" s="1158"/>
      <c r="PIU165" s="1158"/>
      <c r="PIV165" s="1158"/>
      <c r="PIW165" s="1158"/>
      <c r="PIX165" s="1158"/>
      <c r="PIY165" s="1158"/>
      <c r="PIZ165" s="1158"/>
      <c r="PJA165" s="1158"/>
      <c r="PJB165" s="1158"/>
      <c r="PJC165" s="1158"/>
      <c r="PJD165" s="1158"/>
      <c r="PJE165" s="1158"/>
      <c r="PJF165" s="1158"/>
      <c r="PJG165" s="1158"/>
      <c r="PJH165" s="1158"/>
      <c r="PJI165" s="1158"/>
      <c r="PJJ165" s="1158"/>
      <c r="PJK165" s="1158"/>
      <c r="PJL165" s="1158"/>
      <c r="PJM165" s="1158"/>
      <c r="PJN165" s="1158"/>
      <c r="PJO165" s="1158"/>
      <c r="PJP165" s="1158"/>
      <c r="PJQ165" s="1158"/>
      <c r="PJR165" s="1158"/>
      <c r="PJS165" s="1158"/>
      <c r="PJT165" s="1158"/>
      <c r="PJU165" s="1158"/>
      <c r="PJV165" s="1158"/>
      <c r="PJW165" s="1158"/>
      <c r="PJX165" s="1158"/>
      <c r="PJY165" s="1158"/>
      <c r="PJZ165" s="1158"/>
      <c r="PKA165" s="1158"/>
      <c r="PKB165" s="1158"/>
      <c r="PKC165" s="1158"/>
      <c r="PKD165" s="1158"/>
      <c r="PKE165" s="1158"/>
      <c r="PKF165" s="1158"/>
      <c r="PKG165" s="1158"/>
      <c r="PKH165" s="1158"/>
      <c r="PKI165" s="1158"/>
      <c r="PKJ165" s="1158"/>
      <c r="PKK165" s="1158"/>
      <c r="PKL165" s="1158"/>
      <c r="PKM165" s="1158"/>
      <c r="PKN165" s="1158"/>
      <c r="PKO165" s="1158"/>
      <c r="PKP165" s="1158"/>
      <c r="PKQ165" s="1158"/>
      <c r="PKR165" s="1158"/>
      <c r="PKS165" s="1158"/>
      <c r="PKT165" s="1158"/>
      <c r="PKU165" s="1158"/>
      <c r="PKV165" s="1158"/>
      <c r="PKW165" s="1158"/>
      <c r="PKX165" s="1158"/>
      <c r="PKY165" s="1158"/>
      <c r="PKZ165" s="1158"/>
      <c r="PLA165" s="1158"/>
      <c r="PLB165" s="1158"/>
      <c r="PLC165" s="1158"/>
      <c r="PLD165" s="1158"/>
      <c r="PLE165" s="1158"/>
      <c r="PLF165" s="1158"/>
      <c r="PLG165" s="1158"/>
      <c r="PLH165" s="1158"/>
      <c r="PLI165" s="1158"/>
      <c r="PLJ165" s="1158"/>
      <c r="PLK165" s="1158"/>
      <c r="PLL165" s="1158"/>
      <c r="PLM165" s="1158"/>
      <c r="PLN165" s="1158"/>
      <c r="PLO165" s="1158"/>
      <c r="PLP165" s="1158"/>
      <c r="PLQ165" s="1158"/>
      <c r="PLR165" s="1158"/>
      <c r="PLS165" s="1158"/>
      <c r="PLT165" s="1158"/>
      <c r="PLU165" s="1158"/>
      <c r="PLV165" s="1158"/>
      <c r="PLW165" s="1158"/>
      <c r="PLX165" s="1158"/>
      <c r="PLY165" s="1158"/>
      <c r="PLZ165" s="1158"/>
      <c r="PMA165" s="1158"/>
      <c r="PMB165" s="1158"/>
      <c r="PMC165" s="1158"/>
      <c r="PMD165" s="1158"/>
      <c r="PME165" s="1158"/>
      <c r="PMF165" s="1158"/>
      <c r="PMG165" s="1158"/>
      <c r="PMH165" s="1158"/>
      <c r="PMI165" s="1158"/>
      <c r="PMJ165" s="1158"/>
      <c r="PMK165" s="1158"/>
      <c r="PML165" s="1158"/>
      <c r="PMM165" s="1158"/>
      <c r="PMN165" s="1158"/>
      <c r="PMO165" s="1158"/>
      <c r="PMP165" s="1158"/>
      <c r="PMQ165" s="1158"/>
      <c r="PMR165" s="1158"/>
      <c r="PMS165" s="1158"/>
      <c r="PMT165" s="1158"/>
      <c r="PMU165" s="1158"/>
      <c r="PMV165" s="1158"/>
      <c r="PMW165" s="1158"/>
      <c r="PMX165" s="1158"/>
      <c r="PMY165" s="1158"/>
      <c r="PMZ165" s="1158"/>
      <c r="PNA165" s="1158"/>
      <c r="PNB165" s="1158"/>
      <c r="PNC165" s="1158"/>
      <c r="PND165" s="1158"/>
      <c r="PNE165" s="1158"/>
      <c r="PNF165" s="1158"/>
      <c r="PNG165" s="1158"/>
      <c r="PNH165" s="1158"/>
      <c r="PNI165" s="1158"/>
      <c r="PNJ165" s="1158"/>
      <c r="PNK165" s="1158"/>
      <c r="PNL165" s="1158"/>
      <c r="PNM165" s="1158"/>
      <c r="PNN165" s="1158"/>
      <c r="PNO165" s="1158"/>
      <c r="PNP165" s="1158"/>
      <c r="PNQ165" s="1158"/>
      <c r="PNR165" s="1158"/>
      <c r="PNS165" s="1158"/>
      <c r="PNT165" s="1158"/>
      <c r="PNU165" s="1158"/>
      <c r="PNV165" s="1158"/>
      <c r="PNW165" s="1158"/>
      <c r="PNX165" s="1158"/>
      <c r="PNY165" s="1158"/>
      <c r="PNZ165" s="1158"/>
      <c r="POA165" s="1158"/>
      <c r="POB165" s="1158"/>
      <c r="POC165" s="1158"/>
      <c r="POD165" s="1158"/>
      <c r="POE165" s="1158"/>
      <c r="POF165" s="1158"/>
      <c r="POG165" s="1158"/>
      <c r="POH165" s="1158"/>
      <c r="POI165" s="1158"/>
      <c r="POJ165" s="1158"/>
      <c r="POK165" s="1158"/>
      <c r="POL165" s="1158"/>
      <c r="POM165" s="1158"/>
      <c r="PON165" s="1158"/>
      <c r="POO165" s="1158"/>
      <c r="POP165" s="1158"/>
      <c r="POQ165" s="1158"/>
      <c r="POR165" s="1158"/>
      <c r="POS165" s="1158"/>
      <c r="POT165" s="1158"/>
      <c r="POU165" s="1158"/>
      <c r="POV165" s="1158"/>
      <c r="POW165" s="1158"/>
      <c r="POX165" s="1158"/>
      <c r="POY165" s="1158"/>
      <c r="POZ165" s="1158"/>
      <c r="PPA165" s="1158"/>
      <c r="PPB165" s="1158"/>
      <c r="PPC165" s="1158"/>
      <c r="PPD165" s="1158"/>
      <c r="PPE165" s="1158"/>
      <c r="PPF165" s="1158"/>
      <c r="PPG165" s="1158"/>
      <c r="PPH165" s="1158"/>
      <c r="PPI165" s="1158"/>
      <c r="PPJ165" s="1158"/>
      <c r="PPK165" s="1158"/>
      <c r="PPL165" s="1158"/>
      <c r="PPM165" s="1158"/>
      <c r="PPN165" s="1158"/>
      <c r="PPO165" s="1158"/>
      <c r="PPP165" s="1158"/>
      <c r="PPQ165" s="1158"/>
      <c r="PPR165" s="1158"/>
      <c r="PPS165" s="1158"/>
      <c r="PPT165" s="1158"/>
      <c r="PPU165" s="1158"/>
      <c r="PPV165" s="1158"/>
      <c r="PPW165" s="1158"/>
      <c r="PPX165" s="1158"/>
      <c r="PPY165" s="1158"/>
      <c r="PPZ165" s="1158"/>
      <c r="PQA165" s="1158"/>
      <c r="PQB165" s="1158"/>
      <c r="PQC165" s="1158"/>
      <c r="PQD165" s="1158"/>
      <c r="PQE165" s="1158"/>
      <c r="PQF165" s="1158"/>
      <c r="PQG165" s="1158"/>
      <c r="PQH165" s="1158"/>
      <c r="PQI165" s="1158"/>
      <c r="PQJ165" s="1158"/>
      <c r="PQK165" s="1158"/>
      <c r="PQL165" s="1158"/>
      <c r="PQM165" s="1158"/>
      <c r="PQN165" s="1158"/>
      <c r="PQO165" s="1158"/>
      <c r="PQP165" s="1158"/>
      <c r="PQQ165" s="1158"/>
      <c r="PQR165" s="1158"/>
      <c r="PQS165" s="1158"/>
      <c r="PQT165" s="1158"/>
      <c r="PQU165" s="1158"/>
      <c r="PQV165" s="1158"/>
      <c r="PQW165" s="1158"/>
      <c r="PQX165" s="1158"/>
      <c r="PQY165" s="1158"/>
      <c r="PQZ165" s="1158"/>
      <c r="PRA165" s="1158"/>
      <c r="PRB165" s="1158"/>
      <c r="PRC165" s="1158"/>
      <c r="PRD165" s="1158"/>
      <c r="PRE165" s="1158"/>
      <c r="PRF165" s="1158"/>
      <c r="PRG165" s="1158"/>
      <c r="PRH165" s="1158"/>
      <c r="PRI165" s="1158"/>
      <c r="PRJ165" s="1158"/>
      <c r="PRK165" s="1158"/>
      <c r="PRL165" s="1158"/>
      <c r="PRM165" s="1158"/>
      <c r="PRN165" s="1158"/>
      <c r="PRO165" s="1158"/>
      <c r="PRP165" s="1158"/>
      <c r="PRQ165" s="1158"/>
      <c r="PRR165" s="1158"/>
      <c r="PRS165" s="1158"/>
      <c r="PRT165" s="1158"/>
      <c r="PRU165" s="1158"/>
      <c r="PRV165" s="1158"/>
      <c r="PRW165" s="1158"/>
      <c r="PRX165" s="1158"/>
      <c r="PRY165" s="1158"/>
      <c r="PRZ165" s="1158"/>
      <c r="PSA165" s="1158"/>
      <c r="PSB165" s="1158"/>
      <c r="PSC165" s="1158"/>
      <c r="PSD165" s="1158"/>
      <c r="PSE165" s="1158"/>
      <c r="PSF165" s="1158"/>
      <c r="PSG165" s="1158"/>
      <c r="PSH165" s="1158"/>
      <c r="PSI165" s="1158"/>
      <c r="PSJ165" s="1158"/>
      <c r="PSK165" s="1158"/>
      <c r="PSL165" s="1158"/>
      <c r="PSM165" s="1158"/>
      <c r="PSN165" s="1158"/>
      <c r="PSO165" s="1158"/>
      <c r="PSP165" s="1158"/>
      <c r="PSQ165" s="1158"/>
      <c r="PSR165" s="1158"/>
      <c r="PSS165" s="1158"/>
      <c r="PST165" s="1158"/>
      <c r="PSU165" s="1158"/>
      <c r="PSV165" s="1158"/>
      <c r="PSW165" s="1158"/>
      <c r="PSX165" s="1158"/>
      <c r="PSY165" s="1158"/>
      <c r="PSZ165" s="1158"/>
      <c r="PTA165" s="1158"/>
      <c r="PTB165" s="1158"/>
      <c r="PTC165" s="1158"/>
      <c r="PTD165" s="1158"/>
      <c r="PTE165" s="1158"/>
      <c r="PTF165" s="1158"/>
      <c r="PTG165" s="1158"/>
      <c r="PTH165" s="1158"/>
      <c r="PTI165" s="1158"/>
      <c r="PTJ165" s="1158"/>
      <c r="PTK165" s="1158"/>
      <c r="PTL165" s="1158"/>
      <c r="PTM165" s="1158"/>
      <c r="PTN165" s="1158"/>
      <c r="PTO165" s="1158"/>
      <c r="PTP165" s="1158"/>
      <c r="PTQ165" s="1158"/>
      <c r="PTR165" s="1158"/>
      <c r="PTS165" s="1158"/>
      <c r="PTT165" s="1158"/>
      <c r="PTU165" s="1158"/>
      <c r="PTV165" s="1158"/>
      <c r="PTW165" s="1158"/>
      <c r="PTX165" s="1158"/>
      <c r="PTY165" s="1158"/>
      <c r="PTZ165" s="1158"/>
      <c r="PUA165" s="1158"/>
      <c r="PUB165" s="1158"/>
      <c r="PUC165" s="1158"/>
      <c r="PUD165" s="1158"/>
      <c r="PUE165" s="1158"/>
      <c r="PUF165" s="1158"/>
      <c r="PUG165" s="1158"/>
      <c r="PUH165" s="1158"/>
      <c r="PUI165" s="1158"/>
      <c r="PUJ165" s="1158"/>
      <c r="PUK165" s="1158"/>
      <c r="PUL165" s="1158"/>
      <c r="PUM165" s="1158"/>
      <c r="PUN165" s="1158"/>
      <c r="PUO165" s="1158"/>
      <c r="PUP165" s="1158"/>
      <c r="PUQ165" s="1158"/>
      <c r="PUR165" s="1158"/>
      <c r="PUS165" s="1158"/>
      <c r="PUT165" s="1158"/>
      <c r="PUU165" s="1158"/>
      <c r="PUV165" s="1158"/>
      <c r="PUW165" s="1158"/>
      <c r="PUX165" s="1158"/>
      <c r="PUY165" s="1158"/>
      <c r="PUZ165" s="1158"/>
      <c r="PVA165" s="1158"/>
      <c r="PVB165" s="1158"/>
      <c r="PVC165" s="1158"/>
      <c r="PVD165" s="1158"/>
      <c r="PVE165" s="1158"/>
      <c r="PVF165" s="1158"/>
      <c r="PVG165" s="1158"/>
      <c r="PVH165" s="1158"/>
      <c r="PVI165" s="1158"/>
      <c r="PVJ165" s="1158"/>
      <c r="PVK165" s="1158"/>
      <c r="PVL165" s="1158"/>
      <c r="PVM165" s="1158"/>
      <c r="PVN165" s="1158"/>
      <c r="PVO165" s="1158"/>
      <c r="PVP165" s="1158"/>
      <c r="PVQ165" s="1158"/>
      <c r="PVR165" s="1158"/>
      <c r="PVS165" s="1158"/>
      <c r="PVT165" s="1158"/>
      <c r="PVU165" s="1158"/>
      <c r="PVV165" s="1158"/>
      <c r="PVW165" s="1158"/>
      <c r="PVX165" s="1158"/>
      <c r="PVY165" s="1158"/>
      <c r="PVZ165" s="1158"/>
      <c r="PWA165" s="1158"/>
      <c r="PWB165" s="1158"/>
      <c r="PWC165" s="1158"/>
      <c r="PWD165" s="1158"/>
      <c r="PWE165" s="1158"/>
      <c r="PWF165" s="1158"/>
      <c r="PWG165" s="1158"/>
      <c r="PWH165" s="1158"/>
      <c r="PWI165" s="1158"/>
      <c r="PWJ165" s="1158"/>
      <c r="PWK165" s="1158"/>
      <c r="PWL165" s="1158"/>
      <c r="PWM165" s="1158"/>
      <c r="PWN165" s="1158"/>
      <c r="PWO165" s="1158"/>
      <c r="PWP165" s="1158"/>
      <c r="PWQ165" s="1158"/>
      <c r="PWR165" s="1158"/>
      <c r="PWS165" s="1158"/>
      <c r="PWT165" s="1158"/>
      <c r="PWU165" s="1158"/>
      <c r="PWV165" s="1158"/>
      <c r="PWW165" s="1158"/>
      <c r="PWX165" s="1158"/>
      <c r="PWY165" s="1158"/>
      <c r="PWZ165" s="1158"/>
      <c r="PXA165" s="1158"/>
      <c r="PXB165" s="1158"/>
      <c r="PXC165" s="1158"/>
      <c r="PXD165" s="1158"/>
      <c r="PXE165" s="1158"/>
      <c r="PXF165" s="1158"/>
      <c r="PXG165" s="1158"/>
      <c r="PXH165" s="1158"/>
      <c r="PXI165" s="1158"/>
      <c r="PXJ165" s="1158"/>
      <c r="PXK165" s="1158"/>
      <c r="PXL165" s="1158"/>
      <c r="PXM165" s="1158"/>
      <c r="PXN165" s="1158"/>
      <c r="PXO165" s="1158"/>
      <c r="PXP165" s="1158"/>
      <c r="PXQ165" s="1158"/>
      <c r="PXR165" s="1158"/>
      <c r="PXS165" s="1158"/>
      <c r="PXT165" s="1158"/>
      <c r="PXU165" s="1158"/>
      <c r="PXV165" s="1158"/>
      <c r="PXW165" s="1158"/>
      <c r="PXX165" s="1158"/>
      <c r="PXY165" s="1158"/>
      <c r="PXZ165" s="1158"/>
      <c r="PYA165" s="1158"/>
      <c r="PYB165" s="1158"/>
      <c r="PYC165" s="1158"/>
      <c r="PYD165" s="1158"/>
      <c r="PYE165" s="1158"/>
      <c r="PYF165" s="1158"/>
      <c r="PYG165" s="1158"/>
      <c r="PYH165" s="1158"/>
      <c r="PYI165" s="1158"/>
      <c r="PYJ165" s="1158"/>
      <c r="PYK165" s="1158"/>
      <c r="PYL165" s="1158"/>
      <c r="PYM165" s="1158"/>
      <c r="PYN165" s="1158"/>
      <c r="PYO165" s="1158"/>
      <c r="PYP165" s="1158"/>
      <c r="PYQ165" s="1158"/>
      <c r="PYR165" s="1158"/>
      <c r="PYS165" s="1158"/>
      <c r="PYT165" s="1158"/>
      <c r="PYU165" s="1158"/>
      <c r="PYV165" s="1158"/>
      <c r="PYW165" s="1158"/>
      <c r="PYX165" s="1158"/>
      <c r="PYY165" s="1158"/>
      <c r="PYZ165" s="1158"/>
      <c r="PZA165" s="1158"/>
      <c r="PZB165" s="1158"/>
      <c r="PZC165" s="1158"/>
      <c r="PZD165" s="1158"/>
      <c r="PZE165" s="1158"/>
      <c r="PZF165" s="1158"/>
      <c r="PZG165" s="1158"/>
      <c r="PZH165" s="1158"/>
      <c r="PZI165" s="1158"/>
      <c r="PZJ165" s="1158"/>
      <c r="PZK165" s="1158"/>
      <c r="PZL165" s="1158"/>
      <c r="PZM165" s="1158"/>
      <c r="PZN165" s="1158"/>
      <c r="PZO165" s="1158"/>
      <c r="PZP165" s="1158"/>
      <c r="PZQ165" s="1158"/>
      <c r="PZR165" s="1158"/>
      <c r="PZS165" s="1158"/>
      <c r="PZT165" s="1158"/>
      <c r="PZU165" s="1158"/>
      <c r="PZV165" s="1158"/>
      <c r="PZW165" s="1158"/>
      <c r="PZX165" s="1158"/>
      <c r="PZY165" s="1158"/>
      <c r="PZZ165" s="1158"/>
      <c r="QAA165" s="1158"/>
      <c r="QAB165" s="1158"/>
      <c r="QAC165" s="1158"/>
      <c r="QAD165" s="1158"/>
      <c r="QAE165" s="1158"/>
      <c r="QAF165" s="1158"/>
      <c r="QAG165" s="1158"/>
      <c r="QAH165" s="1158"/>
      <c r="QAI165" s="1158"/>
      <c r="QAJ165" s="1158"/>
      <c r="QAK165" s="1158"/>
      <c r="QAL165" s="1158"/>
      <c r="QAM165" s="1158"/>
      <c r="QAN165" s="1158"/>
      <c r="QAO165" s="1158"/>
      <c r="QAP165" s="1158"/>
      <c r="QAQ165" s="1158"/>
      <c r="QAR165" s="1158"/>
      <c r="QAS165" s="1158"/>
      <c r="QAT165" s="1158"/>
      <c r="QAU165" s="1158"/>
      <c r="QAV165" s="1158"/>
      <c r="QAW165" s="1158"/>
      <c r="QAX165" s="1158"/>
      <c r="QAY165" s="1158"/>
      <c r="QAZ165" s="1158"/>
      <c r="QBA165" s="1158"/>
      <c r="QBB165" s="1158"/>
      <c r="QBC165" s="1158"/>
      <c r="QBD165" s="1158"/>
      <c r="QBE165" s="1158"/>
      <c r="QBF165" s="1158"/>
      <c r="QBG165" s="1158"/>
      <c r="QBH165" s="1158"/>
      <c r="QBI165" s="1158"/>
      <c r="QBJ165" s="1158"/>
      <c r="QBK165" s="1158"/>
      <c r="QBL165" s="1158"/>
      <c r="QBM165" s="1158"/>
      <c r="QBN165" s="1158"/>
      <c r="QBO165" s="1158"/>
      <c r="QBP165" s="1158"/>
      <c r="QBQ165" s="1158"/>
      <c r="QBR165" s="1158"/>
      <c r="QBS165" s="1158"/>
      <c r="QBT165" s="1158"/>
      <c r="QBU165" s="1158"/>
      <c r="QBV165" s="1158"/>
      <c r="QBW165" s="1158"/>
      <c r="QBX165" s="1158"/>
      <c r="QBY165" s="1158"/>
      <c r="QBZ165" s="1158"/>
      <c r="QCA165" s="1158"/>
      <c r="QCB165" s="1158"/>
      <c r="QCC165" s="1158"/>
      <c r="QCD165" s="1158"/>
      <c r="QCE165" s="1158"/>
      <c r="QCF165" s="1158"/>
      <c r="QCG165" s="1158"/>
      <c r="QCH165" s="1158"/>
      <c r="QCI165" s="1158"/>
      <c r="QCJ165" s="1158"/>
      <c r="QCK165" s="1158"/>
      <c r="QCL165" s="1158"/>
      <c r="QCM165" s="1158"/>
      <c r="QCN165" s="1158"/>
      <c r="QCO165" s="1158"/>
      <c r="QCP165" s="1158"/>
      <c r="QCQ165" s="1158"/>
      <c r="QCR165" s="1158"/>
      <c r="QCS165" s="1158"/>
      <c r="QCT165" s="1158"/>
      <c r="QCU165" s="1158"/>
      <c r="QCV165" s="1158"/>
      <c r="QCW165" s="1158"/>
      <c r="QCX165" s="1158"/>
      <c r="QCY165" s="1158"/>
      <c r="QCZ165" s="1158"/>
      <c r="QDA165" s="1158"/>
      <c r="QDB165" s="1158"/>
      <c r="QDC165" s="1158"/>
      <c r="QDD165" s="1158"/>
      <c r="QDE165" s="1158"/>
      <c r="QDF165" s="1158"/>
      <c r="QDG165" s="1158"/>
      <c r="QDH165" s="1158"/>
      <c r="QDI165" s="1158"/>
      <c r="QDJ165" s="1158"/>
      <c r="QDK165" s="1158"/>
      <c r="QDL165" s="1158"/>
      <c r="QDM165" s="1158"/>
      <c r="QDN165" s="1158"/>
      <c r="QDO165" s="1158"/>
      <c r="QDP165" s="1158"/>
      <c r="QDQ165" s="1158"/>
      <c r="QDR165" s="1158"/>
      <c r="QDS165" s="1158"/>
      <c r="QDT165" s="1158"/>
      <c r="QDU165" s="1158"/>
      <c r="QDV165" s="1158"/>
      <c r="QDW165" s="1158"/>
      <c r="QDX165" s="1158"/>
      <c r="QDY165" s="1158"/>
      <c r="QDZ165" s="1158"/>
      <c r="QEA165" s="1158"/>
      <c r="QEB165" s="1158"/>
      <c r="QEC165" s="1158"/>
      <c r="QED165" s="1158"/>
      <c r="QEE165" s="1158"/>
      <c r="QEF165" s="1158"/>
      <c r="QEG165" s="1158"/>
      <c r="QEH165" s="1158"/>
      <c r="QEI165" s="1158"/>
      <c r="QEJ165" s="1158"/>
      <c r="QEK165" s="1158"/>
      <c r="QEL165" s="1158"/>
      <c r="QEM165" s="1158"/>
      <c r="QEN165" s="1158"/>
      <c r="QEO165" s="1158"/>
      <c r="QEP165" s="1158"/>
      <c r="QEQ165" s="1158"/>
      <c r="QER165" s="1158"/>
      <c r="QES165" s="1158"/>
      <c r="QET165" s="1158"/>
      <c r="QEU165" s="1158"/>
      <c r="QEV165" s="1158"/>
      <c r="QEW165" s="1158"/>
      <c r="QEX165" s="1158"/>
      <c r="QEY165" s="1158"/>
      <c r="QEZ165" s="1158"/>
      <c r="QFA165" s="1158"/>
      <c r="QFB165" s="1158"/>
      <c r="QFC165" s="1158"/>
      <c r="QFD165" s="1158"/>
      <c r="QFE165" s="1158"/>
      <c r="QFF165" s="1158"/>
      <c r="QFG165" s="1158"/>
      <c r="QFH165" s="1158"/>
      <c r="QFI165" s="1158"/>
      <c r="QFJ165" s="1158"/>
      <c r="QFK165" s="1158"/>
      <c r="QFL165" s="1158"/>
      <c r="QFM165" s="1158"/>
      <c r="QFN165" s="1158"/>
      <c r="QFO165" s="1158"/>
      <c r="QFP165" s="1158"/>
      <c r="QFQ165" s="1158"/>
      <c r="QFR165" s="1158"/>
      <c r="QFS165" s="1158"/>
      <c r="QFT165" s="1158"/>
      <c r="QFU165" s="1158"/>
      <c r="QFV165" s="1158"/>
      <c r="QFW165" s="1158"/>
      <c r="QFX165" s="1158"/>
      <c r="QFY165" s="1158"/>
      <c r="QFZ165" s="1158"/>
      <c r="QGA165" s="1158"/>
      <c r="QGB165" s="1158"/>
      <c r="QGC165" s="1158"/>
      <c r="QGD165" s="1158"/>
      <c r="QGE165" s="1158"/>
      <c r="QGF165" s="1158"/>
      <c r="QGG165" s="1158"/>
      <c r="QGH165" s="1158"/>
      <c r="QGI165" s="1158"/>
      <c r="QGJ165" s="1158"/>
      <c r="QGK165" s="1158"/>
      <c r="QGL165" s="1158"/>
      <c r="QGM165" s="1158"/>
      <c r="QGN165" s="1158"/>
      <c r="QGO165" s="1158"/>
      <c r="QGP165" s="1158"/>
      <c r="QGQ165" s="1158"/>
      <c r="QGR165" s="1158"/>
      <c r="QGS165" s="1158"/>
      <c r="QGT165" s="1158"/>
      <c r="QGU165" s="1158"/>
      <c r="QGV165" s="1158"/>
      <c r="QGW165" s="1158"/>
      <c r="QGX165" s="1158"/>
      <c r="QGY165" s="1158"/>
      <c r="QGZ165" s="1158"/>
      <c r="QHA165" s="1158"/>
      <c r="QHB165" s="1158"/>
      <c r="QHC165" s="1158"/>
      <c r="QHD165" s="1158"/>
      <c r="QHE165" s="1158"/>
      <c r="QHF165" s="1158"/>
      <c r="QHG165" s="1158"/>
      <c r="QHH165" s="1158"/>
      <c r="QHI165" s="1158"/>
      <c r="QHJ165" s="1158"/>
      <c r="QHK165" s="1158"/>
      <c r="QHL165" s="1158"/>
      <c r="QHM165" s="1158"/>
      <c r="QHN165" s="1158"/>
      <c r="QHO165" s="1158"/>
      <c r="QHP165" s="1158"/>
      <c r="QHQ165" s="1158"/>
      <c r="QHR165" s="1158"/>
      <c r="QHS165" s="1158"/>
      <c r="QHT165" s="1158"/>
      <c r="QHU165" s="1158"/>
      <c r="QHV165" s="1158"/>
      <c r="QHW165" s="1158"/>
      <c r="QHX165" s="1158"/>
      <c r="QHY165" s="1158"/>
      <c r="QHZ165" s="1158"/>
      <c r="QIA165" s="1158"/>
      <c r="QIB165" s="1158"/>
      <c r="QIC165" s="1158"/>
      <c r="QID165" s="1158"/>
      <c r="QIE165" s="1158"/>
      <c r="QIF165" s="1158"/>
      <c r="QIG165" s="1158"/>
      <c r="QIH165" s="1158"/>
      <c r="QII165" s="1158"/>
      <c r="QIJ165" s="1158"/>
      <c r="QIK165" s="1158"/>
      <c r="QIL165" s="1158"/>
      <c r="QIM165" s="1158"/>
      <c r="QIN165" s="1158"/>
      <c r="QIO165" s="1158"/>
      <c r="QIP165" s="1158"/>
      <c r="QIQ165" s="1158"/>
      <c r="QIR165" s="1158"/>
      <c r="QIS165" s="1158"/>
      <c r="QIT165" s="1158"/>
      <c r="QIU165" s="1158"/>
      <c r="QIV165" s="1158"/>
      <c r="QIW165" s="1158"/>
      <c r="QIX165" s="1158"/>
      <c r="QIY165" s="1158"/>
      <c r="QIZ165" s="1158"/>
      <c r="QJA165" s="1158"/>
      <c r="QJB165" s="1158"/>
      <c r="QJC165" s="1158"/>
      <c r="QJD165" s="1158"/>
      <c r="QJE165" s="1158"/>
      <c r="QJF165" s="1158"/>
      <c r="QJG165" s="1158"/>
      <c r="QJH165" s="1158"/>
      <c r="QJI165" s="1158"/>
      <c r="QJJ165" s="1158"/>
      <c r="QJK165" s="1158"/>
      <c r="QJL165" s="1158"/>
      <c r="QJM165" s="1158"/>
      <c r="QJN165" s="1158"/>
      <c r="QJO165" s="1158"/>
      <c r="QJP165" s="1158"/>
      <c r="QJQ165" s="1158"/>
      <c r="QJR165" s="1158"/>
      <c r="QJS165" s="1158"/>
      <c r="QJT165" s="1158"/>
      <c r="QJU165" s="1158"/>
      <c r="QJV165" s="1158"/>
      <c r="QJW165" s="1158"/>
      <c r="QJX165" s="1158"/>
      <c r="QJY165" s="1158"/>
      <c r="QJZ165" s="1158"/>
      <c r="QKA165" s="1158"/>
      <c r="QKB165" s="1158"/>
      <c r="QKC165" s="1158"/>
      <c r="QKD165" s="1158"/>
      <c r="QKE165" s="1158"/>
      <c r="QKF165" s="1158"/>
      <c r="QKG165" s="1158"/>
      <c r="QKH165" s="1158"/>
      <c r="QKI165" s="1158"/>
      <c r="QKJ165" s="1158"/>
      <c r="QKK165" s="1158"/>
      <c r="QKL165" s="1158"/>
      <c r="QKM165" s="1158"/>
      <c r="QKN165" s="1158"/>
      <c r="QKO165" s="1158"/>
      <c r="QKP165" s="1158"/>
      <c r="QKQ165" s="1158"/>
      <c r="QKR165" s="1158"/>
      <c r="QKS165" s="1158"/>
      <c r="QKT165" s="1158"/>
      <c r="QKU165" s="1158"/>
      <c r="QKV165" s="1158"/>
      <c r="QKW165" s="1158"/>
      <c r="QKX165" s="1158"/>
      <c r="QKY165" s="1158"/>
      <c r="QKZ165" s="1158"/>
      <c r="QLA165" s="1158"/>
      <c r="QLB165" s="1158"/>
      <c r="QLC165" s="1158"/>
      <c r="QLD165" s="1158"/>
      <c r="QLE165" s="1158"/>
      <c r="QLF165" s="1158"/>
      <c r="QLG165" s="1158"/>
      <c r="QLH165" s="1158"/>
      <c r="QLI165" s="1158"/>
      <c r="QLJ165" s="1158"/>
      <c r="QLK165" s="1158"/>
      <c r="QLL165" s="1158"/>
      <c r="QLM165" s="1158"/>
      <c r="QLN165" s="1158"/>
      <c r="QLO165" s="1158"/>
      <c r="QLP165" s="1158"/>
      <c r="QLQ165" s="1158"/>
      <c r="QLR165" s="1158"/>
      <c r="QLS165" s="1158"/>
      <c r="QLT165" s="1158"/>
      <c r="QLU165" s="1158"/>
      <c r="QLV165" s="1158"/>
      <c r="QLW165" s="1158"/>
      <c r="QLX165" s="1158"/>
      <c r="QLY165" s="1158"/>
      <c r="QLZ165" s="1158"/>
      <c r="QMA165" s="1158"/>
      <c r="QMB165" s="1158"/>
      <c r="QMC165" s="1158"/>
      <c r="QMD165" s="1158"/>
      <c r="QME165" s="1158"/>
      <c r="QMF165" s="1158"/>
      <c r="QMG165" s="1158"/>
      <c r="QMH165" s="1158"/>
      <c r="QMI165" s="1158"/>
      <c r="QMJ165" s="1158"/>
      <c r="QMK165" s="1158"/>
      <c r="QML165" s="1158"/>
      <c r="QMM165" s="1158"/>
      <c r="QMN165" s="1158"/>
      <c r="QMO165" s="1158"/>
      <c r="QMP165" s="1158"/>
      <c r="QMQ165" s="1158"/>
      <c r="QMR165" s="1158"/>
      <c r="QMS165" s="1158"/>
      <c r="QMT165" s="1158"/>
      <c r="QMU165" s="1158"/>
      <c r="QMV165" s="1158"/>
      <c r="QMW165" s="1158"/>
      <c r="QMX165" s="1158"/>
      <c r="QMY165" s="1158"/>
      <c r="QMZ165" s="1158"/>
      <c r="QNA165" s="1158"/>
      <c r="QNB165" s="1158"/>
      <c r="QNC165" s="1158"/>
      <c r="QND165" s="1158"/>
      <c r="QNE165" s="1158"/>
      <c r="QNF165" s="1158"/>
      <c r="QNG165" s="1158"/>
      <c r="QNH165" s="1158"/>
      <c r="QNI165" s="1158"/>
      <c r="QNJ165" s="1158"/>
      <c r="QNK165" s="1158"/>
      <c r="QNL165" s="1158"/>
      <c r="QNM165" s="1158"/>
      <c r="QNN165" s="1158"/>
      <c r="QNO165" s="1158"/>
      <c r="QNP165" s="1158"/>
      <c r="QNQ165" s="1158"/>
      <c r="QNR165" s="1158"/>
      <c r="QNS165" s="1158"/>
      <c r="QNT165" s="1158"/>
      <c r="QNU165" s="1158"/>
      <c r="QNV165" s="1158"/>
      <c r="QNW165" s="1158"/>
      <c r="QNX165" s="1158"/>
      <c r="QNY165" s="1158"/>
      <c r="QNZ165" s="1158"/>
      <c r="QOA165" s="1158"/>
      <c r="QOB165" s="1158"/>
      <c r="QOC165" s="1158"/>
      <c r="QOD165" s="1158"/>
      <c r="QOE165" s="1158"/>
      <c r="QOF165" s="1158"/>
      <c r="QOG165" s="1158"/>
      <c r="QOH165" s="1158"/>
      <c r="QOI165" s="1158"/>
      <c r="QOJ165" s="1158"/>
      <c r="QOK165" s="1158"/>
      <c r="QOL165" s="1158"/>
      <c r="QOM165" s="1158"/>
      <c r="QON165" s="1158"/>
      <c r="QOO165" s="1158"/>
      <c r="QOP165" s="1158"/>
      <c r="QOQ165" s="1158"/>
      <c r="QOR165" s="1158"/>
      <c r="QOS165" s="1158"/>
      <c r="QOT165" s="1158"/>
      <c r="QOU165" s="1158"/>
      <c r="QOV165" s="1158"/>
      <c r="QOW165" s="1158"/>
      <c r="QOX165" s="1158"/>
      <c r="QOY165" s="1158"/>
      <c r="QOZ165" s="1158"/>
      <c r="QPA165" s="1158"/>
      <c r="QPB165" s="1158"/>
      <c r="QPC165" s="1158"/>
      <c r="QPD165" s="1158"/>
      <c r="QPE165" s="1158"/>
      <c r="QPF165" s="1158"/>
      <c r="QPG165" s="1158"/>
      <c r="QPH165" s="1158"/>
      <c r="QPI165" s="1158"/>
      <c r="QPJ165" s="1158"/>
      <c r="QPK165" s="1158"/>
      <c r="QPL165" s="1158"/>
      <c r="QPM165" s="1158"/>
      <c r="QPN165" s="1158"/>
      <c r="QPO165" s="1158"/>
      <c r="QPP165" s="1158"/>
      <c r="QPQ165" s="1158"/>
      <c r="QPR165" s="1158"/>
      <c r="QPS165" s="1158"/>
      <c r="QPT165" s="1158"/>
      <c r="QPU165" s="1158"/>
      <c r="QPV165" s="1158"/>
      <c r="QPW165" s="1158"/>
      <c r="QPX165" s="1158"/>
      <c r="QPY165" s="1158"/>
      <c r="QPZ165" s="1158"/>
      <c r="QQA165" s="1158"/>
      <c r="QQB165" s="1158"/>
      <c r="QQC165" s="1158"/>
      <c r="QQD165" s="1158"/>
      <c r="QQE165" s="1158"/>
      <c r="QQF165" s="1158"/>
      <c r="QQG165" s="1158"/>
      <c r="QQH165" s="1158"/>
      <c r="QQI165" s="1158"/>
      <c r="QQJ165" s="1158"/>
      <c r="QQK165" s="1158"/>
      <c r="QQL165" s="1158"/>
      <c r="QQM165" s="1158"/>
      <c r="QQN165" s="1158"/>
      <c r="QQO165" s="1158"/>
      <c r="QQP165" s="1158"/>
      <c r="QQQ165" s="1158"/>
      <c r="QQR165" s="1158"/>
      <c r="QQS165" s="1158"/>
      <c r="QQT165" s="1158"/>
      <c r="QQU165" s="1158"/>
      <c r="QQV165" s="1158"/>
      <c r="QQW165" s="1158"/>
      <c r="QQX165" s="1158"/>
      <c r="QQY165" s="1158"/>
      <c r="QQZ165" s="1158"/>
      <c r="QRA165" s="1158"/>
      <c r="QRB165" s="1158"/>
      <c r="QRC165" s="1158"/>
      <c r="QRD165" s="1158"/>
      <c r="QRE165" s="1158"/>
      <c r="QRF165" s="1158"/>
      <c r="QRG165" s="1158"/>
      <c r="QRH165" s="1158"/>
      <c r="QRI165" s="1158"/>
      <c r="QRJ165" s="1158"/>
      <c r="QRK165" s="1158"/>
      <c r="QRL165" s="1158"/>
      <c r="QRM165" s="1158"/>
      <c r="QRN165" s="1158"/>
      <c r="QRO165" s="1158"/>
      <c r="QRP165" s="1158"/>
      <c r="QRQ165" s="1158"/>
      <c r="QRR165" s="1158"/>
      <c r="QRS165" s="1158"/>
      <c r="QRT165" s="1158"/>
      <c r="QRU165" s="1158"/>
      <c r="QRV165" s="1158"/>
      <c r="QRW165" s="1158"/>
      <c r="QRX165" s="1158"/>
      <c r="QRY165" s="1158"/>
      <c r="QRZ165" s="1158"/>
      <c r="QSA165" s="1158"/>
      <c r="QSB165" s="1158"/>
      <c r="QSC165" s="1158"/>
      <c r="QSD165" s="1158"/>
      <c r="QSE165" s="1158"/>
      <c r="QSF165" s="1158"/>
      <c r="QSG165" s="1158"/>
      <c r="QSH165" s="1158"/>
      <c r="QSI165" s="1158"/>
      <c r="QSJ165" s="1158"/>
      <c r="QSK165" s="1158"/>
      <c r="QSL165" s="1158"/>
      <c r="QSM165" s="1158"/>
      <c r="QSN165" s="1158"/>
      <c r="QSO165" s="1158"/>
      <c r="QSP165" s="1158"/>
      <c r="QSQ165" s="1158"/>
      <c r="QSR165" s="1158"/>
      <c r="QSS165" s="1158"/>
      <c r="QST165" s="1158"/>
      <c r="QSU165" s="1158"/>
      <c r="QSV165" s="1158"/>
      <c r="QSW165" s="1158"/>
      <c r="QSX165" s="1158"/>
      <c r="QSY165" s="1158"/>
      <c r="QSZ165" s="1158"/>
      <c r="QTA165" s="1158"/>
      <c r="QTB165" s="1158"/>
      <c r="QTC165" s="1158"/>
      <c r="QTD165" s="1158"/>
      <c r="QTE165" s="1158"/>
      <c r="QTF165" s="1158"/>
      <c r="QTG165" s="1158"/>
      <c r="QTH165" s="1158"/>
      <c r="QTI165" s="1158"/>
      <c r="QTJ165" s="1158"/>
      <c r="QTK165" s="1158"/>
      <c r="QTL165" s="1158"/>
      <c r="QTM165" s="1158"/>
      <c r="QTN165" s="1158"/>
      <c r="QTO165" s="1158"/>
      <c r="QTP165" s="1158"/>
      <c r="QTQ165" s="1158"/>
      <c r="QTR165" s="1158"/>
      <c r="QTS165" s="1158"/>
      <c r="QTT165" s="1158"/>
      <c r="QTU165" s="1158"/>
      <c r="QTV165" s="1158"/>
      <c r="QTW165" s="1158"/>
      <c r="QTX165" s="1158"/>
      <c r="QTY165" s="1158"/>
      <c r="QTZ165" s="1158"/>
      <c r="QUA165" s="1158"/>
      <c r="QUB165" s="1158"/>
      <c r="QUC165" s="1158"/>
      <c r="QUD165" s="1158"/>
      <c r="QUE165" s="1158"/>
      <c r="QUF165" s="1158"/>
      <c r="QUG165" s="1158"/>
      <c r="QUH165" s="1158"/>
      <c r="QUI165" s="1158"/>
      <c r="QUJ165" s="1158"/>
      <c r="QUK165" s="1158"/>
      <c r="QUL165" s="1158"/>
      <c r="QUM165" s="1158"/>
      <c r="QUN165" s="1158"/>
      <c r="QUO165" s="1158"/>
      <c r="QUP165" s="1158"/>
      <c r="QUQ165" s="1158"/>
      <c r="QUR165" s="1158"/>
      <c r="QUS165" s="1158"/>
      <c r="QUT165" s="1158"/>
      <c r="QUU165" s="1158"/>
      <c r="QUV165" s="1158"/>
      <c r="QUW165" s="1158"/>
      <c r="QUX165" s="1158"/>
      <c r="QUY165" s="1158"/>
      <c r="QUZ165" s="1158"/>
      <c r="QVA165" s="1158"/>
      <c r="QVB165" s="1158"/>
      <c r="QVC165" s="1158"/>
      <c r="QVD165" s="1158"/>
      <c r="QVE165" s="1158"/>
      <c r="QVF165" s="1158"/>
      <c r="QVG165" s="1158"/>
      <c r="QVH165" s="1158"/>
      <c r="QVI165" s="1158"/>
      <c r="QVJ165" s="1158"/>
      <c r="QVK165" s="1158"/>
      <c r="QVL165" s="1158"/>
      <c r="QVM165" s="1158"/>
      <c r="QVN165" s="1158"/>
      <c r="QVO165" s="1158"/>
      <c r="QVP165" s="1158"/>
      <c r="QVQ165" s="1158"/>
      <c r="QVR165" s="1158"/>
      <c r="QVS165" s="1158"/>
      <c r="QVT165" s="1158"/>
      <c r="QVU165" s="1158"/>
      <c r="QVV165" s="1158"/>
      <c r="QVW165" s="1158"/>
      <c r="QVX165" s="1158"/>
      <c r="QVY165" s="1158"/>
      <c r="QVZ165" s="1158"/>
      <c r="QWA165" s="1158"/>
      <c r="QWB165" s="1158"/>
      <c r="QWC165" s="1158"/>
      <c r="QWD165" s="1158"/>
      <c r="QWE165" s="1158"/>
      <c r="QWF165" s="1158"/>
      <c r="QWG165" s="1158"/>
      <c r="QWH165" s="1158"/>
      <c r="QWI165" s="1158"/>
      <c r="QWJ165" s="1158"/>
      <c r="QWK165" s="1158"/>
      <c r="QWL165" s="1158"/>
      <c r="QWM165" s="1158"/>
      <c r="QWN165" s="1158"/>
      <c r="QWO165" s="1158"/>
      <c r="QWP165" s="1158"/>
      <c r="QWQ165" s="1158"/>
      <c r="QWR165" s="1158"/>
      <c r="QWS165" s="1158"/>
      <c r="QWT165" s="1158"/>
      <c r="QWU165" s="1158"/>
      <c r="QWV165" s="1158"/>
      <c r="QWW165" s="1158"/>
      <c r="QWX165" s="1158"/>
      <c r="QWY165" s="1158"/>
      <c r="QWZ165" s="1158"/>
      <c r="QXA165" s="1158"/>
      <c r="QXB165" s="1158"/>
      <c r="QXC165" s="1158"/>
      <c r="QXD165" s="1158"/>
      <c r="QXE165" s="1158"/>
      <c r="QXF165" s="1158"/>
      <c r="QXG165" s="1158"/>
      <c r="QXH165" s="1158"/>
      <c r="QXI165" s="1158"/>
      <c r="QXJ165" s="1158"/>
      <c r="QXK165" s="1158"/>
      <c r="QXL165" s="1158"/>
      <c r="QXM165" s="1158"/>
      <c r="QXN165" s="1158"/>
      <c r="QXO165" s="1158"/>
      <c r="QXP165" s="1158"/>
      <c r="QXQ165" s="1158"/>
      <c r="QXR165" s="1158"/>
      <c r="QXS165" s="1158"/>
      <c r="QXT165" s="1158"/>
      <c r="QXU165" s="1158"/>
      <c r="QXV165" s="1158"/>
      <c r="QXW165" s="1158"/>
      <c r="QXX165" s="1158"/>
      <c r="QXY165" s="1158"/>
      <c r="QXZ165" s="1158"/>
      <c r="QYA165" s="1158"/>
      <c r="QYB165" s="1158"/>
      <c r="QYC165" s="1158"/>
      <c r="QYD165" s="1158"/>
      <c r="QYE165" s="1158"/>
      <c r="QYF165" s="1158"/>
      <c r="QYG165" s="1158"/>
      <c r="QYH165" s="1158"/>
      <c r="QYI165" s="1158"/>
      <c r="QYJ165" s="1158"/>
      <c r="QYK165" s="1158"/>
      <c r="QYL165" s="1158"/>
      <c r="QYM165" s="1158"/>
      <c r="QYN165" s="1158"/>
      <c r="QYO165" s="1158"/>
      <c r="QYP165" s="1158"/>
      <c r="QYQ165" s="1158"/>
      <c r="QYR165" s="1158"/>
      <c r="QYS165" s="1158"/>
      <c r="QYT165" s="1158"/>
      <c r="QYU165" s="1158"/>
      <c r="QYV165" s="1158"/>
      <c r="QYW165" s="1158"/>
      <c r="QYX165" s="1158"/>
      <c r="QYY165" s="1158"/>
      <c r="QYZ165" s="1158"/>
      <c r="QZA165" s="1158"/>
      <c r="QZB165" s="1158"/>
      <c r="QZC165" s="1158"/>
      <c r="QZD165" s="1158"/>
      <c r="QZE165" s="1158"/>
      <c r="QZF165" s="1158"/>
      <c r="QZG165" s="1158"/>
      <c r="QZH165" s="1158"/>
      <c r="QZI165" s="1158"/>
      <c r="QZJ165" s="1158"/>
      <c r="QZK165" s="1158"/>
      <c r="QZL165" s="1158"/>
      <c r="QZM165" s="1158"/>
      <c r="QZN165" s="1158"/>
      <c r="QZO165" s="1158"/>
      <c r="QZP165" s="1158"/>
      <c r="QZQ165" s="1158"/>
      <c r="QZR165" s="1158"/>
      <c r="QZS165" s="1158"/>
      <c r="QZT165" s="1158"/>
      <c r="QZU165" s="1158"/>
      <c r="QZV165" s="1158"/>
      <c r="QZW165" s="1158"/>
      <c r="QZX165" s="1158"/>
      <c r="QZY165" s="1158"/>
      <c r="QZZ165" s="1158"/>
      <c r="RAA165" s="1158"/>
      <c r="RAB165" s="1158"/>
      <c r="RAC165" s="1158"/>
      <c r="RAD165" s="1158"/>
      <c r="RAE165" s="1158"/>
      <c r="RAF165" s="1158"/>
      <c r="RAG165" s="1158"/>
      <c r="RAH165" s="1158"/>
      <c r="RAI165" s="1158"/>
      <c r="RAJ165" s="1158"/>
      <c r="RAK165" s="1158"/>
      <c r="RAL165" s="1158"/>
      <c r="RAM165" s="1158"/>
      <c r="RAN165" s="1158"/>
      <c r="RAO165" s="1158"/>
      <c r="RAP165" s="1158"/>
      <c r="RAQ165" s="1158"/>
      <c r="RAR165" s="1158"/>
      <c r="RAS165" s="1158"/>
      <c r="RAT165" s="1158"/>
      <c r="RAU165" s="1158"/>
      <c r="RAV165" s="1158"/>
      <c r="RAW165" s="1158"/>
      <c r="RAX165" s="1158"/>
      <c r="RAY165" s="1158"/>
      <c r="RAZ165" s="1158"/>
      <c r="RBA165" s="1158"/>
      <c r="RBB165" s="1158"/>
      <c r="RBC165" s="1158"/>
      <c r="RBD165" s="1158"/>
      <c r="RBE165" s="1158"/>
      <c r="RBF165" s="1158"/>
      <c r="RBG165" s="1158"/>
      <c r="RBH165" s="1158"/>
      <c r="RBI165" s="1158"/>
      <c r="RBJ165" s="1158"/>
      <c r="RBK165" s="1158"/>
      <c r="RBL165" s="1158"/>
      <c r="RBM165" s="1158"/>
      <c r="RBN165" s="1158"/>
      <c r="RBO165" s="1158"/>
      <c r="RBP165" s="1158"/>
      <c r="RBQ165" s="1158"/>
      <c r="RBR165" s="1158"/>
      <c r="RBS165" s="1158"/>
      <c r="RBT165" s="1158"/>
      <c r="RBU165" s="1158"/>
      <c r="RBV165" s="1158"/>
      <c r="RBW165" s="1158"/>
      <c r="RBX165" s="1158"/>
      <c r="RBY165" s="1158"/>
      <c r="RBZ165" s="1158"/>
      <c r="RCA165" s="1158"/>
      <c r="RCB165" s="1158"/>
      <c r="RCC165" s="1158"/>
      <c r="RCD165" s="1158"/>
      <c r="RCE165" s="1158"/>
      <c r="RCF165" s="1158"/>
      <c r="RCG165" s="1158"/>
      <c r="RCH165" s="1158"/>
      <c r="RCI165" s="1158"/>
      <c r="RCJ165" s="1158"/>
      <c r="RCK165" s="1158"/>
      <c r="RCL165" s="1158"/>
      <c r="RCM165" s="1158"/>
      <c r="RCN165" s="1158"/>
      <c r="RCO165" s="1158"/>
      <c r="RCP165" s="1158"/>
      <c r="RCQ165" s="1158"/>
      <c r="RCR165" s="1158"/>
      <c r="RCS165" s="1158"/>
      <c r="RCT165" s="1158"/>
      <c r="RCU165" s="1158"/>
      <c r="RCV165" s="1158"/>
      <c r="RCW165" s="1158"/>
      <c r="RCX165" s="1158"/>
      <c r="RCY165" s="1158"/>
      <c r="RCZ165" s="1158"/>
      <c r="RDA165" s="1158"/>
      <c r="RDB165" s="1158"/>
      <c r="RDC165" s="1158"/>
      <c r="RDD165" s="1158"/>
      <c r="RDE165" s="1158"/>
      <c r="RDF165" s="1158"/>
      <c r="RDG165" s="1158"/>
      <c r="RDH165" s="1158"/>
      <c r="RDI165" s="1158"/>
      <c r="RDJ165" s="1158"/>
      <c r="RDK165" s="1158"/>
      <c r="RDL165" s="1158"/>
      <c r="RDM165" s="1158"/>
      <c r="RDN165" s="1158"/>
      <c r="RDO165" s="1158"/>
      <c r="RDP165" s="1158"/>
      <c r="RDQ165" s="1158"/>
      <c r="RDR165" s="1158"/>
      <c r="RDS165" s="1158"/>
      <c r="RDT165" s="1158"/>
      <c r="RDU165" s="1158"/>
      <c r="RDV165" s="1158"/>
      <c r="RDW165" s="1158"/>
      <c r="RDX165" s="1158"/>
      <c r="RDY165" s="1158"/>
      <c r="RDZ165" s="1158"/>
      <c r="REA165" s="1158"/>
      <c r="REB165" s="1158"/>
      <c r="REC165" s="1158"/>
      <c r="RED165" s="1158"/>
      <c r="REE165" s="1158"/>
      <c r="REF165" s="1158"/>
      <c r="REG165" s="1158"/>
      <c r="REH165" s="1158"/>
      <c r="REI165" s="1158"/>
      <c r="REJ165" s="1158"/>
      <c r="REK165" s="1158"/>
      <c r="REL165" s="1158"/>
      <c r="REM165" s="1158"/>
      <c r="REN165" s="1158"/>
      <c r="REO165" s="1158"/>
      <c r="REP165" s="1158"/>
      <c r="REQ165" s="1158"/>
      <c r="RER165" s="1158"/>
      <c r="RES165" s="1158"/>
      <c r="RET165" s="1158"/>
      <c r="REU165" s="1158"/>
      <c r="REV165" s="1158"/>
      <c r="REW165" s="1158"/>
      <c r="REX165" s="1158"/>
      <c r="REY165" s="1158"/>
      <c r="REZ165" s="1158"/>
      <c r="RFA165" s="1158"/>
      <c r="RFB165" s="1158"/>
      <c r="RFC165" s="1158"/>
      <c r="RFD165" s="1158"/>
      <c r="RFE165" s="1158"/>
      <c r="RFF165" s="1158"/>
      <c r="RFG165" s="1158"/>
      <c r="RFH165" s="1158"/>
      <c r="RFI165" s="1158"/>
      <c r="RFJ165" s="1158"/>
      <c r="RFK165" s="1158"/>
      <c r="RFL165" s="1158"/>
      <c r="RFM165" s="1158"/>
      <c r="RFN165" s="1158"/>
      <c r="RFO165" s="1158"/>
      <c r="RFP165" s="1158"/>
      <c r="RFQ165" s="1158"/>
      <c r="RFR165" s="1158"/>
      <c r="RFS165" s="1158"/>
      <c r="RFT165" s="1158"/>
      <c r="RFU165" s="1158"/>
      <c r="RFV165" s="1158"/>
      <c r="RFW165" s="1158"/>
      <c r="RFX165" s="1158"/>
      <c r="RFY165" s="1158"/>
      <c r="RFZ165" s="1158"/>
      <c r="RGA165" s="1158"/>
      <c r="RGB165" s="1158"/>
      <c r="RGC165" s="1158"/>
      <c r="RGD165" s="1158"/>
      <c r="RGE165" s="1158"/>
      <c r="RGF165" s="1158"/>
      <c r="RGG165" s="1158"/>
      <c r="RGH165" s="1158"/>
      <c r="RGI165" s="1158"/>
      <c r="RGJ165" s="1158"/>
      <c r="RGK165" s="1158"/>
      <c r="RGL165" s="1158"/>
      <c r="RGM165" s="1158"/>
      <c r="RGN165" s="1158"/>
      <c r="RGO165" s="1158"/>
      <c r="RGP165" s="1158"/>
      <c r="RGQ165" s="1158"/>
      <c r="RGR165" s="1158"/>
      <c r="RGS165" s="1158"/>
      <c r="RGT165" s="1158"/>
      <c r="RGU165" s="1158"/>
      <c r="RGV165" s="1158"/>
      <c r="RGW165" s="1158"/>
      <c r="RGX165" s="1158"/>
      <c r="RGY165" s="1158"/>
      <c r="RGZ165" s="1158"/>
      <c r="RHA165" s="1158"/>
      <c r="RHB165" s="1158"/>
      <c r="RHC165" s="1158"/>
      <c r="RHD165" s="1158"/>
      <c r="RHE165" s="1158"/>
      <c r="RHF165" s="1158"/>
      <c r="RHG165" s="1158"/>
      <c r="RHH165" s="1158"/>
      <c r="RHI165" s="1158"/>
      <c r="RHJ165" s="1158"/>
      <c r="RHK165" s="1158"/>
      <c r="RHL165" s="1158"/>
      <c r="RHM165" s="1158"/>
      <c r="RHN165" s="1158"/>
      <c r="RHO165" s="1158"/>
      <c r="RHP165" s="1158"/>
      <c r="RHQ165" s="1158"/>
      <c r="RHR165" s="1158"/>
      <c r="RHS165" s="1158"/>
      <c r="RHT165" s="1158"/>
      <c r="RHU165" s="1158"/>
      <c r="RHV165" s="1158"/>
      <c r="RHW165" s="1158"/>
      <c r="RHX165" s="1158"/>
      <c r="RHY165" s="1158"/>
      <c r="RHZ165" s="1158"/>
      <c r="RIA165" s="1158"/>
      <c r="RIB165" s="1158"/>
      <c r="RIC165" s="1158"/>
      <c r="RID165" s="1158"/>
      <c r="RIE165" s="1158"/>
      <c r="RIF165" s="1158"/>
      <c r="RIG165" s="1158"/>
      <c r="RIH165" s="1158"/>
      <c r="RII165" s="1158"/>
      <c r="RIJ165" s="1158"/>
      <c r="RIK165" s="1158"/>
      <c r="RIL165" s="1158"/>
      <c r="RIM165" s="1158"/>
      <c r="RIN165" s="1158"/>
      <c r="RIO165" s="1158"/>
      <c r="RIP165" s="1158"/>
      <c r="RIQ165" s="1158"/>
      <c r="RIR165" s="1158"/>
      <c r="RIS165" s="1158"/>
      <c r="RIT165" s="1158"/>
      <c r="RIU165" s="1158"/>
      <c r="RIV165" s="1158"/>
      <c r="RIW165" s="1158"/>
      <c r="RIX165" s="1158"/>
      <c r="RIY165" s="1158"/>
      <c r="RIZ165" s="1158"/>
      <c r="RJA165" s="1158"/>
      <c r="RJB165" s="1158"/>
      <c r="RJC165" s="1158"/>
      <c r="RJD165" s="1158"/>
      <c r="RJE165" s="1158"/>
      <c r="RJF165" s="1158"/>
      <c r="RJG165" s="1158"/>
      <c r="RJH165" s="1158"/>
      <c r="RJI165" s="1158"/>
      <c r="RJJ165" s="1158"/>
      <c r="RJK165" s="1158"/>
      <c r="RJL165" s="1158"/>
      <c r="RJM165" s="1158"/>
      <c r="RJN165" s="1158"/>
      <c r="RJO165" s="1158"/>
      <c r="RJP165" s="1158"/>
      <c r="RJQ165" s="1158"/>
      <c r="RJR165" s="1158"/>
      <c r="RJS165" s="1158"/>
      <c r="RJT165" s="1158"/>
      <c r="RJU165" s="1158"/>
      <c r="RJV165" s="1158"/>
      <c r="RJW165" s="1158"/>
      <c r="RJX165" s="1158"/>
      <c r="RJY165" s="1158"/>
      <c r="RJZ165" s="1158"/>
      <c r="RKA165" s="1158"/>
      <c r="RKB165" s="1158"/>
      <c r="RKC165" s="1158"/>
      <c r="RKD165" s="1158"/>
      <c r="RKE165" s="1158"/>
      <c r="RKF165" s="1158"/>
      <c r="RKG165" s="1158"/>
      <c r="RKH165" s="1158"/>
      <c r="RKI165" s="1158"/>
      <c r="RKJ165" s="1158"/>
      <c r="RKK165" s="1158"/>
      <c r="RKL165" s="1158"/>
      <c r="RKM165" s="1158"/>
      <c r="RKN165" s="1158"/>
      <c r="RKO165" s="1158"/>
      <c r="RKP165" s="1158"/>
      <c r="RKQ165" s="1158"/>
      <c r="RKR165" s="1158"/>
      <c r="RKS165" s="1158"/>
      <c r="RKT165" s="1158"/>
      <c r="RKU165" s="1158"/>
      <c r="RKV165" s="1158"/>
      <c r="RKW165" s="1158"/>
      <c r="RKX165" s="1158"/>
      <c r="RKY165" s="1158"/>
      <c r="RKZ165" s="1158"/>
      <c r="RLA165" s="1158"/>
      <c r="RLB165" s="1158"/>
      <c r="RLC165" s="1158"/>
      <c r="RLD165" s="1158"/>
      <c r="RLE165" s="1158"/>
      <c r="RLF165" s="1158"/>
      <c r="RLG165" s="1158"/>
      <c r="RLH165" s="1158"/>
      <c r="RLI165" s="1158"/>
      <c r="RLJ165" s="1158"/>
      <c r="RLK165" s="1158"/>
      <c r="RLL165" s="1158"/>
      <c r="RLM165" s="1158"/>
      <c r="RLN165" s="1158"/>
      <c r="RLO165" s="1158"/>
      <c r="RLP165" s="1158"/>
      <c r="RLQ165" s="1158"/>
      <c r="RLR165" s="1158"/>
      <c r="RLS165" s="1158"/>
      <c r="RLT165" s="1158"/>
      <c r="RLU165" s="1158"/>
      <c r="RLV165" s="1158"/>
      <c r="RLW165" s="1158"/>
      <c r="RLX165" s="1158"/>
      <c r="RLY165" s="1158"/>
      <c r="RLZ165" s="1158"/>
      <c r="RMA165" s="1158"/>
      <c r="RMB165" s="1158"/>
      <c r="RMC165" s="1158"/>
      <c r="RMD165" s="1158"/>
      <c r="RME165" s="1158"/>
      <c r="RMF165" s="1158"/>
      <c r="RMG165" s="1158"/>
      <c r="RMH165" s="1158"/>
      <c r="RMI165" s="1158"/>
      <c r="RMJ165" s="1158"/>
      <c r="RMK165" s="1158"/>
      <c r="RML165" s="1158"/>
      <c r="RMM165" s="1158"/>
      <c r="RMN165" s="1158"/>
      <c r="RMO165" s="1158"/>
      <c r="RMP165" s="1158"/>
      <c r="RMQ165" s="1158"/>
      <c r="RMR165" s="1158"/>
      <c r="RMS165" s="1158"/>
      <c r="RMT165" s="1158"/>
      <c r="RMU165" s="1158"/>
      <c r="RMV165" s="1158"/>
      <c r="RMW165" s="1158"/>
      <c r="RMX165" s="1158"/>
      <c r="RMY165" s="1158"/>
      <c r="RMZ165" s="1158"/>
      <c r="RNA165" s="1158"/>
      <c r="RNB165" s="1158"/>
      <c r="RNC165" s="1158"/>
      <c r="RND165" s="1158"/>
      <c r="RNE165" s="1158"/>
      <c r="RNF165" s="1158"/>
      <c r="RNG165" s="1158"/>
      <c r="RNH165" s="1158"/>
      <c r="RNI165" s="1158"/>
      <c r="RNJ165" s="1158"/>
      <c r="RNK165" s="1158"/>
      <c r="RNL165" s="1158"/>
      <c r="RNM165" s="1158"/>
      <c r="RNN165" s="1158"/>
      <c r="RNO165" s="1158"/>
      <c r="RNP165" s="1158"/>
      <c r="RNQ165" s="1158"/>
      <c r="RNR165" s="1158"/>
      <c r="RNS165" s="1158"/>
      <c r="RNT165" s="1158"/>
      <c r="RNU165" s="1158"/>
      <c r="RNV165" s="1158"/>
      <c r="RNW165" s="1158"/>
      <c r="RNX165" s="1158"/>
      <c r="RNY165" s="1158"/>
      <c r="RNZ165" s="1158"/>
      <c r="ROA165" s="1158"/>
      <c r="ROB165" s="1158"/>
      <c r="ROC165" s="1158"/>
      <c r="ROD165" s="1158"/>
      <c r="ROE165" s="1158"/>
      <c r="ROF165" s="1158"/>
      <c r="ROG165" s="1158"/>
      <c r="ROH165" s="1158"/>
      <c r="ROI165" s="1158"/>
      <c r="ROJ165" s="1158"/>
      <c r="ROK165" s="1158"/>
      <c r="ROL165" s="1158"/>
      <c r="ROM165" s="1158"/>
      <c r="RON165" s="1158"/>
      <c r="ROO165" s="1158"/>
      <c r="ROP165" s="1158"/>
      <c r="ROQ165" s="1158"/>
      <c r="ROR165" s="1158"/>
      <c r="ROS165" s="1158"/>
      <c r="ROT165" s="1158"/>
      <c r="ROU165" s="1158"/>
      <c r="ROV165" s="1158"/>
      <c r="ROW165" s="1158"/>
      <c r="ROX165" s="1158"/>
      <c r="ROY165" s="1158"/>
      <c r="ROZ165" s="1158"/>
      <c r="RPA165" s="1158"/>
      <c r="RPB165" s="1158"/>
      <c r="RPC165" s="1158"/>
      <c r="RPD165" s="1158"/>
      <c r="RPE165" s="1158"/>
      <c r="RPF165" s="1158"/>
      <c r="RPG165" s="1158"/>
      <c r="RPH165" s="1158"/>
      <c r="RPI165" s="1158"/>
      <c r="RPJ165" s="1158"/>
      <c r="RPK165" s="1158"/>
      <c r="RPL165" s="1158"/>
      <c r="RPM165" s="1158"/>
      <c r="RPN165" s="1158"/>
      <c r="RPO165" s="1158"/>
      <c r="RPP165" s="1158"/>
      <c r="RPQ165" s="1158"/>
      <c r="RPR165" s="1158"/>
      <c r="RPS165" s="1158"/>
      <c r="RPT165" s="1158"/>
      <c r="RPU165" s="1158"/>
      <c r="RPV165" s="1158"/>
      <c r="RPW165" s="1158"/>
      <c r="RPX165" s="1158"/>
      <c r="RPY165" s="1158"/>
      <c r="RPZ165" s="1158"/>
      <c r="RQA165" s="1158"/>
      <c r="RQB165" s="1158"/>
      <c r="RQC165" s="1158"/>
      <c r="RQD165" s="1158"/>
      <c r="RQE165" s="1158"/>
      <c r="RQF165" s="1158"/>
      <c r="RQG165" s="1158"/>
      <c r="RQH165" s="1158"/>
      <c r="RQI165" s="1158"/>
      <c r="RQJ165" s="1158"/>
      <c r="RQK165" s="1158"/>
      <c r="RQL165" s="1158"/>
      <c r="RQM165" s="1158"/>
      <c r="RQN165" s="1158"/>
      <c r="RQO165" s="1158"/>
      <c r="RQP165" s="1158"/>
      <c r="RQQ165" s="1158"/>
      <c r="RQR165" s="1158"/>
      <c r="RQS165" s="1158"/>
      <c r="RQT165" s="1158"/>
      <c r="RQU165" s="1158"/>
      <c r="RQV165" s="1158"/>
      <c r="RQW165" s="1158"/>
      <c r="RQX165" s="1158"/>
      <c r="RQY165" s="1158"/>
      <c r="RQZ165" s="1158"/>
      <c r="RRA165" s="1158"/>
      <c r="RRB165" s="1158"/>
      <c r="RRC165" s="1158"/>
      <c r="RRD165" s="1158"/>
      <c r="RRE165" s="1158"/>
      <c r="RRF165" s="1158"/>
      <c r="RRG165" s="1158"/>
      <c r="RRH165" s="1158"/>
      <c r="RRI165" s="1158"/>
      <c r="RRJ165" s="1158"/>
      <c r="RRK165" s="1158"/>
      <c r="RRL165" s="1158"/>
      <c r="RRM165" s="1158"/>
      <c r="RRN165" s="1158"/>
      <c r="RRO165" s="1158"/>
      <c r="RRP165" s="1158"/>
      <c r="RRQ165" s="1158"/>
      <c r="RRR165" s="1158"/>
      <c r="RRS165" s="1158"/>
      <c r="RRT165" s="1158"/>
      <c r="RRU165" s="1158"/>
      <c r="RRV165" s="1158"/>
      <c r="RRW165" s="1158"/>
      <c r="RRX165" s="1158"/>
      <c r="RRY165" s="1158"/>
      <c r="RRZ165" s="1158"/>
      <c r="RSA165" s="1158"/>
      <c r="RSB165" s="1158"/>
      <c r="RSC165" s="1158"/>
      <c r="RSD165" s="1158"/>
      <c r="RSE165" s="1158"/>
      <c r="RSF165" s="1158"/>
      <c r="RSG165" s="1158"/>
      <c r="RSH165" s="1158"/>
      <c r="RSI165" s="1158"/>
      <c r="RSJ165" s="1158"/>
      <c r="RSK165" s="1158"/>
      <c r="RSL165" s="1158"/>
      <c r="RSM165" s="1158"/>
      <c r="RSN165" s="1158"/>
      <c r="RSO165" s="1158"/>
      <c r="RSP165" s="1158"/>
      <c r="RSQ165" s="1158"/>
      <c r="RSR165" s="1158"/>
      <c r="RSS165" s="1158"/>
      <c r="RST165" s="1158"/>
      <c r="RSU165" s="1158"/>
      <c r="RSV165" s="1158"/>
      <c r="RSW165" s="1158"/>
      <c r="RSX165" s="1158"/>
      <c r="RSY165" s="1158"/>
      <c r="RSZ165" s="1158"/>
      <c r="RTA165" s="1158"/>
      <c r="RTB165" s="1158"/>
      <c r="RTC165" s="1158"/>
      <c r="RTD165" s="1158"/>
      <c r="RTE165" s="1158"/>
      <c r="RTF165" s="1158"/>
      <c r="RTG165" s="1158"/>
      <c r="RTH165" s="1158"/>
      <c r="RTI165" s="1158"/>
      <c r="RTJ165" s="1158"/>
      <c r="RTK165" s="1158"/>
      <c r="RTL165" s="1158"/>
      <c r="RTM165" s="1158"/>
      <c r="RTN165" s="1158"/>
      <c r="RTO165" s="1158"/>
      <c r="RTP165" s="1158"/>
      <c r="RTQ165" s="1158"/>
      <c r="RTR165" s="1158"/>
      <c r="RTS165" s="1158"/>
      <c r="RTT165" s="1158"/>
      <c r="RTU165" s="1158"/>
      <c r="RTV165" s="1158"/>
      <c r="RTW165" s="1158"/>
      <c r="RTX165" s="1158"/>
      <c r="RTY165" s="1158"/>
      <c r="RTZ165" s="1158"/>
      <c r="RUA165" s="1158"/>
      <c r="RUB165" s="1158"/>
      <c r="RUC165" s="1158"/>
      <c r="RUD165" s="1158"/>
      <c r="RUE165" s="1158"/>
      <c r="RUF165" s="1158"/>
      <c r="RUG165" s="1158"/>
      <c r="RUH165" s="1158"/>
      <c r="RUI165" s="1158"/>
      <c r="RUJ165" s="1158"/>
      <c r="RUK165" s="1158"/>
      <c r="RUL165" s="1158"/>
      <c r="RUM165" s="1158"/>
      <c r="RUN165" s="1158"/>
      <c r="RUO165" s="1158"/>
      <c r="RUP165" s="1158"/>
      <c r="RUQ165" s="1158"/>
      <c r="RUR165" s="1158"/>
      <c r="RUS165" s="1158"/>
      <c r="RUT165" s="1158"/>
      <c r="RUU165" s="1158"/>
      <c r="RUV165" s="1158"/>
      <c r="RUW165" s="1158"/>
      <c r="RUX165" s="1158"/>
      <c r="RUY165" s="1158"/>
      <c r="RUZ165" s="1158"/>
      <c r="RVA165" s="1158"/>
      <c r="RVB165" s="1158"/>
      <c r="RVC165" s="1158"/>
      <c r="RVD165" s="1158"/>
      <c r="RVE165" s="1158"/>
      <c r="RVF165" s="1158"/>
      <c r="RVG165" s="1158"/>
      <c r="RVH165" s="1158"/>
      <c r="RVI165" s="1158"/>
      <c r="RVJ165" s="1158"/>
      <c r="RVK165" s="1158"/>
      <c r="RVL165" s="1158"/>
      <c r="RVM165" s="1158"/>
      <c r="RVN165" s="1158"/>
      <c r="RVO165" s="1158"/>
      <c r="RVP165" s="1158"/>
      <c r="RVQ165" s="1158"/>
      <c r="RVR165" s="1158"/>
      <c r="RVS165" s="1158"/>
      <c r="RVT165" s="1158"/>
      <c r="RVU165" s="1158"/>
      <c r="RVV165" s="1158"/>
      <c r="RVW165" s="1158"/>
      <c r="RVX165" s="1158"/>
      <c r="RVY165" s="1158"/>
      <c r="RVZ165" s="1158"/>
      <c r="RWA165" s="1158"/>
      <c r="RWB165" s="1158"/>
      <c r="RWC165" s="1158"/>
      <c r="RWD165" s="1158"/>
      <c r="RWE165" s="1158"/>
      <c r="RWF165" s="1158"/>
      <c r="RWG165" s="1158"/>
      <c r="RWH165" s="1158"/>
      <c r="RWI165" s="1158"/>
      <c r="RWJ165" s="1158"/>
      <c r="RWK165" s="1158"/>
      <c r="RWL165" s="1158"/>
      <c r="RWM165" s="1158"/>
      <c r="RWN165" s="1158"/>
      <c r="RWO165" s="1158"/>
      <c r="RWP165" s="1158"/>
      <c r="RWQ165" s="1158"/>
      <c r="RWR165" s="1158"/>
      <c r="RWS165" s="1158"/>
      <c r="RWT165" s="1158"/>
      <c r="RWU165" s="1158"/>
      <c r="RWV165" s="1158"/>
      <c r="RWW165" s="1158"/>
      <c r="RWX165" s="1158"/>
      <c r="RWY165" s="1158"/>
      <c r="RWZ165" s="1158"/>
      <c r="RXA165" s="1158"/>
      <c r="RXB165" s="1158"/>
      <c r="RXC165" s="1158"/>
      <c r="RXD165" s="1158"/>
      <c r="RXE165" s="1158"/>
      <c r="RXF165" s="1158"/>
      <c r="RXG165" s="1158"/>
      <c r="RXH165" s="1158"/>
      <c r="RXI165" s="1158"/>
      <c r="RXJ165" s="1158"/>
      <c r="RXK165" s="1158"/>
      <c r="RXL165" s="1158"/>
      <c r="RXM165" s="1158"/>
      <c r="RXN165" s="1158"/>
      <c r="RXO165" s="1158"/>
      <c r="RXP165" s="1158"/>
      <c r="RXQ165" s="1158"/>
      <c r="RXR165" s="1158"/>
      <c r="RXS165" s="1158"/>
      <c r="RXT165" s="1158"/>
      <c r="RXU165" s="1158"/>
      <c r="RXV165" s="1158"/>
      <c r="RXW165" s="1158"/>
      <c r="RXX165" s="1158"/>
      <c r="RXY165" s="1158"/>
      <c r="RXZ165" s="1158"/>
      <c r="RYA165" s="1158"/>
      <c r="RYB165" s="1158"/>
      <c r="RYC165" s="1158"/>
      <c r="RYD165" s="1158"/>
      <c r="RYE165" s="1158"/>
      <c r="RYF165" s="1158"/>
      <c r="RYG165" s="1158"/>
      <c r="RYH165" s="1158"/>
      <c r="RYI165" s="1158"/>
      <c r="RYJ165" s="1158"/>
      <c r="RYK165" s="1158"/>
      <c r="RYL165" s="1158"/>
      <c r="RYM165" s="1158"/>
      <c r="RYN165" s="1158"/>
      <c r="RYO165" s="1158"/>
      <c r="RYP165" s="1158"/>
      <c r="RYQ165" s="1158"/>
      <c r="RYR165" s="1158"/>
      <c r="RYS165" s="1158"/>
      <c r="RYT165" s="1158"/>
      <c r="RYU165" s="1158"/>
      <c r="RYV165" s="1158"/>
      <c r="RYW165" s="1158"/>
      <c r="RYX165" s="1158"/>
      <c r="RYY165" s="1158"/>
      <c r="RYZ165" s="1158"/>
      <c r="RZA165" s="1158"/>
      <c r="RZB165" s="1158"/>
      <c r="RZC165" s="1158"/>
      <c r="RZD165" s="1158"/>
      <c r="RZE165" s="1158"/>
      <c r="RZF165" s="1158"/>
      <c r="RZG165" s="1158"/>
      <c r="RZH165" s="1158"/>
      <c r="RZI165" s="1158"/>
      <c r="RZJ165" s="1158"/>
      <c r="RZK165" s="1158"/>
      <c r="RZL165" s="1158"/>
      <c r="RZM165" s="1158"/>
      <c r="RZN165" s="1158"/>
      <c r="RZO165" s="1158"/>
      <c r="RZP165" s="1158"/>
      <c r="RZQ165" s="1158"/>
      <c r="RZR165" s="1158"/>
      <c r="RZS165" s="1158"/>
      <c r="RZT165" s="1158"/>
      <c r="RZU165" s="1158"/>
      <c r="RZV165" s="1158"/>
      <c r="RZW165" s="1158"/>
      <c r="RZX165" s="1158"/>
      <c r="RZY165" s="1158"/>
      <c r="RZZ165" s="1158"/>
      <c r="SAA165" s="1158"/>
      <c r="SAB165" s="1158"/>
      <c r="SAC165" s="1158"/>
      <c r="SAD165" s="1158"/>
      <c r="SAE165" s="1158"/>
      <c r="SAF165" s="1158"/>
      <c r="SAG165" s="1158"/>
      <c r="SAH165" s="1158"/>
      <c r="SAI165" s="1158"/>
      <c r="SAJ165" s="1158"/>
      <c r="SAK165" s="1158"/>
      <c r="SAL165" s="1158"/>
      <c r="SAM165" s="1158"/>
      <c r="SAN165" s="1158"/>
      <c r="SAO165" s="1158"/>
      <c r="SAP165" s="1158"/>
      <c r="SAQ165" s="1158"/>
      <c r="SAR165" s="1158"/>
      <c r="SAS165" s="1158"/>
      <c r="SAT165" s="1158"/>
      <c r="SAU165" s="1158"/>
      <c r="SAV165" s="1158"/>
      <c r="SAW165" s="1158"/>
      <c r="SAX165" s="1158"/>
      <c r="SAY165" s="1158"/>
      <c r="SAZ165" s="1158"/>
      <c r="SBA165" s="1158"/>
      <c r="SBB165" s="1158"/>
      <c r="SBC165" s="1158"/>
      <c r="SBD165" s="1158"/>
      <c r="SBE165" s="1158"/>
      <c r="SBF165" s="1158"/>
      <c r="SBG165" s="1158"/>
      <c r="SBH165" s="1158"/>
      <c r="SBI165" s="1158"/>
      <c r="SBJ165" s="1158"/>
      <c r="SBK165" s="1158"/>
      <c r="SBL165" s="1158"/>
      <c r="SBM165" s="1158"/>
      <c r="SBN165" s="1158"/>
      <c r="SBO165" s="1158"/>
      <c r="SBP165" s="1158"/>
      <c r="SBQ165" s="1158"/>
      <c r="SBR165" s="1158"/>
      <c r="SBS165" s="1158"/>
      <c r="SBT165" s="1158"/>
      <c r="SBU165" s="1158"/>
      <c r="SBV165" s="1158"/>
      <c r="SBW165" s="1158"/>
      <c r="SBX165" s="1158"/>
      <c r="SBY165" s="1158"/>
      <c r="SBZ165" s="1158"/>
      <c r="SCA165" s="1158"/>
      <c r="SCB165" s="1158"/>
      <c r="SCC165" s="1158"/>
      <c r="SCD165" s="1158"/>
      <c r="SCE165" s="1158"/>
      <c r="SCF165" s="1158"/>
      <c r="SCG165" s="1158"/>
      <c r="SCH165" s="1158"/>
      <c r="SCI165" s="1158"/>
      <c r="SCJ165" s="1158"/>
      <c r="SCK165" s="1158"/>
      <c r="SCL165" s="1158"/>
      <c r="SCM165" s="1158"/>
      <c r="SCN165" s="1158"/>
      <c r="SCO165" s="1158"/>
      <c r="SCP165" s="1158"/>
      <c r="SCQ165" s="1158"/>
      <c r="SCR165" s="1158"/>
      <c r="SCS165" s="1158"/>
      <c r="SCT165" s="1158"/>
      <c r="SCU165" s="1158"/>
      <c r="SCV165" s="1158"/>
      <c r="SCW165" s="1158"/>
      <c r="SCX165" s="1158"/>
      <c r="SCY165" s="1158"/>
      <c r="SCZ165" s="1158"/>
      <c r="SDA165" s="1158"/>
      <c r="SDB165" s="1158"/>
      <c r="SDC165" s="1158"/>
      <c r="SDD165" s="1158"/>
      <c r="SDE165" s="1158"/>
      <c r="SDF165" s="1158"/>
      <c r="SDG165" s="1158"/>
      <c r="SDH165" s="1158"/>
      <c r="SDI165" s="1158"/>
      <c r="SDJ165" s="1158"/>
      <c r="SDK165" s="1158"/>
      <c r="SDL165" s="1158"/>
      <c r="SDM165" s="1158"/>
      <c r="SDN165" s="1158"/>
      <c r="SDO165" s="1158"/>
      <c r="SDP165" s="1158"/>
      <c r="SDQ165" s="1158"/>
      <c r="SDR165" s="1158"/>
      <c r="SDS165" s="1158"/>
      <c r="SDT165" s="1158"/>
      <c r="SDU165" s="1158"/>
      <c r="SDV165" s="1158"/>
      <c r="SDW165" s="1158"/>
      <c r="SDX165" s="1158"/>
      <c r="SDY165" s="1158"/>
      <c r="SDZ165" s="1158"/>
      <c r="SEA165" s="1158"/>
      <c r="SEB165" s="1158"/>
      <c r="SEC165" s="1158"/>
      <c r="SED165" s="1158"/>
      <c r="SEE165" s="1158"/>
      <c r="SEF165" s="1158"/>
      <c r="SEG165" s="1158"/>
      <c r="SEH165" s="1158"/>
      <c r="SEI165" s="1158"/>
      <c r="SEJ165" s="1158"/>
      <c r="SEK165" s="1158"/>
      <c r="SEL165" s="1158"/>
      <c r="SEM165" s="1158"/>
      <c r="SEN165" s="1158"/>
      <c r="SEO165" s="1158"/>
      <c r="SEP165" s="1158"/>
      <c r="SEQ165" s="1158"/>
      <c r="SER165" s="1158"/>
      <c r="SES165" s="1158"/>
      <c r="SET165" s="1158"/>
      <c r="SEU165" s="1158"/>
      <c r="SEV165" s="1158"/>
      <c r="SEW165" s="1158"/>
      <c r="SEX165" s="1158"/>
      <c r="SEY165" s="1158"/>
      <c r="SEZ165" s="1158"/>
      <c r="SFA165" s="1158"/>
      <c r="SFB165" s="1158"/>
      <c r="SFC165" s="1158"/>
      <c r="SFD165" s="1158"/>
      <c r="SFE165" s="1158"/>
      <c r="SFF165" s="1158"/>
      <c r="SFG165" s="1158"/>
      <c r="SFH165" s="1158"/>
      <c r="SFI165" s="1158"/>
      <c r="SFJ165" s="1158"/>
      <c r="SFK165" s="1158"/>
      <c r="SFL165" s="1158"/>
      <c r="SFM165" s="1158"/>
      <c r="SFN165" s="1158"/>
      <c r="SFO165" s="1158"/>
      <c r="SFP165" s="1158"/>
      <c r="SFQ165" s="1158"/>
      <c r="SFR165" s="1158"/>
      <c r="SFS165" s="1158"/>
      <c r="SFT165" s="1158"/>
      <c r="SFU165" s="1158"/>
      <c r="SFV165" s="1158"/>
      <c r="SFW165" s="1158"/>
      <c r="SFX165" s="1158"/>
      <c r="SFY165" s="1158"/>
      <c r="SFZ165" s="1158"/>
      <c r="SGA165" s="1158"/>
      <c r="SGB165" s="1158"/>
      <c r="SGC165" s="1158"/>
      <c r="SGD165" s="1158"/>
      <c r="SGE165" s="1158"/>
      <c r="SGF165" s="1158"/>
      <c r="SGG165" s="1158"/>
      <c r="SGH165" s="1158"/>
      <c r="SGI165" s="1158"/>
      <c r="SGJ165" s="1158"/>
      <c r="SGK165" s="1158"/>
      <c r="SGL165" s="1158"/>
      <c r="SGM165" s="1158"/>
      <c r="SGN165" s="1158"/>
      <c r="SGO165" s="1158"/>
      <c r="SGP165" s="1158"/>
      <c r="SGQ165" s="1158"/>
      <c r="SGR165" s="1158"/>
      <c r="SGS165" s="1158"/>
      <c r="SGT165" s="1158"/>
      <c r="SGU165" s="1158"/>
      <c r="SGV165" s="1158"/>
      <c r="SGW165" s="1158"/>
      <c r="SGX165" s="1158"/>
      <c r="SGY165" s="1158"/>
      <c r="SGZ165" s="1158"/>
      <c r="SHA165" s="1158"/>
      <c r="SHB165" s="1158"/>
      <c r="SHC165" s="1158"/>
      <c r="SHD165" s="1158"/>
      <c r="SHE165" s="1158"/>
      <c r="SHF165" s="1158"/>
      <c r="SHG165" s="1158"/>
      <c r="SHH165" s="1158"/>
      <c r="SHI165" s="1158"/>
      <c r="SHJ165" s="1158"/>
      <c r="SHK165" s="1158"/>
      <c r="SHL165" s="1158"/>
      <c r="SHM165" s="1158"/>
      <c r="SHN165" s="1158"/>
      <c r="SHO165" s="1158"/>
      <c r="SHP165" s="1158"/>
      <c r="SHQ165" s="1158"/>
      <c r="SHR165" s="1158"/>
      <c r="SHS165" s="1158"/>
      <c r="SHT165" s="1158"/>
      <c r="SHU165" s="1158"/>
      <c r="SHV165" s="1158"/>
      <c r="SHW165" s="1158"/>
      <c r="SHX165" s="1158"/>
      <c r="SHY165" s="1158"/>
      <c r="SHZ165" s="1158"/>
      <c r="SIA165" s="1158"/>
      <c r="SIB165" s="1158"/>
      <c r="SIC165" s="1158"/>
      <c r="SID165" s="1158"/>
      <c r="SIE165" s="1158"/>
      <c r="SIF165" s="1158"/>
      <c r="SIG165" s="1158"/>
      <c r="SIH165" s="1158"/>
      <c r="SII165" s="1158"/>
      <c r="SIJ165" s="1158"/>
      <c r="SIK165" s="1158"/>
      <c r="SIL165" s="1158"/>
      <c r="SIM165" s="1158"/>
      <c r="SIN165" s="1158"/>
      <c r="SIO165" s="1158"/>
      <c r="SIP165" s="1158"/>
      <c r="SIQ165" s="1158"/>
      <c r="SIR165" s="1158"/>
      <c r="SIS165" s="1158"/>
      <c r="SIT165" s="1158"/>
      <c r="SIU165" s="1158"/>
      <c r="SIV165" s="1158"/>
      <c r="SIW165" s="1158"/>
      <c r="SIX165" s="1158"/>
      <c r="SIY165" s="1158"/>
      <c r="SIZ165" s="1158"/>
      <c r="SJA165" s="1158"/>
      <c r="SJB165" s="1158"/>
      <c r="SJC165" s="1158"/>
      <c r="SJD165" s="1158"/>
      <c r="SJE165" s="1158"/>
      <c r="SJF165" s="1158"/>
      <c r="SJG165" s="1158"/>
      <c r="SJH165" s="1158"/>
      <c r="SJI165" s="1158"/>
      <c r="SJJ165" s="1158"/>
      <c r="SJK165" s="1158"/>
      <c r="SJL165" s="1158"/>
      <c r="SJM165" s="1158"/>
      <c r="SJN165" s="1158"/>
      <c r="SJO165" s="1158"/>
      <c r="SJP165" s="1158"/>
      <c r="SJQ165" s="1158"/>
      <c r="SJR165" s="1158"/>
      <c r="SJS165" s="1158"/>
      <c r="SJT165" s="1158"/>
      <c r="SJU165" s="1158"/>
      <c r="SJV165" s="1158"/>
      <c r="SJW165" s="1158"/>
      <c r="SJX165" s="1158"/>
      <c r="SJY165" s="1158"/>
      <c r="SJZ165" s="1158"/>
      <c r="SKA165" s="1158"/>
      <c r="SKB165" s="1158"/>
      <c r="SKC165" s="1158"/>
      <c r="SKD165" s="1158"/>
      <c r="SKE165" s="1158"/>
      <c r="SKF165" s="1158"/>
      <c r="SKG165" s="1158"/>
      <c r="SKH165" s="1158"/>
      <c r="SKI165" s="1158"/>
      <c r="SKJ165" s="1158"/>
      <c r="SKK165" s="1158"/>
      <c r="SKL165" s="1158"/>
      <c r="SKM165" s="1158"/>
      <c r="SKN165" s="1158"/>
      <c r="SKO165" s="1158"/>
      <c r="SKP165" s="1158"/>
      <c r="SKQ165" s="1158"/>
      <c r="SKR165" s="1158"/>
      <c r="SKS165" s="1158"/>
      <c r="SKT165" s="1158"/>
      <c r="SKU165" s="1158"/>
      <c r="SKV165" s="1158"/>
      <c r="SKW165" s="1158"/>
      <c r="SKX165" s="1158"/>
      <c r="SKY165" s="1158"/>
      <c r="SKZ165" s="1158"/>
      <c r="SLA165" s="1158"/>
      <c r="SLB165" s="1158"/>
      <c r="SLC165" s="1158"/>
      <c r="SLD165" s="1158"/>
      <c r="SLE165" s="1158"/>
      <c r="SLF165" s="1158"/>
      <c r="SLG165" s="1158"/>
      <c r="SLH165" s="1158"/>
      <c r="SLI165" s="1158"/>
      <c r="SLJ165" s="1158"/>
      <c r="SLK165" s="1158"/>
      <c r="SLL165" s="1158"/>
      <c r="SLM165" s="1158"/>
      <c r="SLN165" s="1158"/>
      <c r="SLO165" s="1158"/>
      <c r="SLP165" s="1158"/>
      <c r="SLQ165" s="1158"/>
      <c r="SLR165" s="1158"/>
      <c r="SLS165" s="1158"/>
      <c r="SLT165" s="1158"/>
      <c r="SLU165" s="1158"/>
      <c r="SLV165" s="1158"/>
      <c r="SLW165" s="1158"/>
      <c r="SLX165" s="1158"/>
      <c r="SLY165" s="1158"/>
      <c r="SLZ165" s="1158"/>
      <c r="SMA165" s="1158"/>
      <c r="SMB165" s="1158"/>
      <c r="SMC165" s="1158"/>
      <c r="SMD165" s="1158"/>
      <c r="SME165" s="1158"/>
      <c r="SMF165" s="1158"/>
      <c r="SMG165" s="1158"/>
      <c r="SMH165" s="1158"/>
      <c r="SMI165" s="1158"/>
      <c r="SMJ165" s="1158"/>
      <c r="SMK165" s="1158"/>
      <c r="SML165" s="1158"/>
      <c r="SMM165" s="1158"/>
      <c r="SMN165" s="1158"/>
      <c r="SMO165" s="1158"/>
      <c r="SMP165" s="1158"/>
      <c r="SMQ165" s="1158"/>
      <c r="SMR165" s="1158"/>
      <c r="SMS165" s="1158"/>
      <c r="SMT165" s="1158"/>
      <c r="SMU165" s="1158"/>
      <c r="SMV165" s="1158"/>
      <c r="SMW165" s="1158"/>
      <c r="SMX165" s="1158"/>
      <c r="SMY165" s="1158"/>
      <c r="SMZ165" s="1158"/>
      <c r="SNA165" s="1158"/>
      <c r="SNB165" s="1158"/>
      <c r="SNC165" s="1158"/>
      <c r="SND165" s="1158"/>
      <c r="SNE165" s="1158"/>
      <c r="SNF165" s="1158"/>
      <c r="SNG165" s="1158"/>
      <c r="SNH165" s="1158"/>
      <c r="SNI165" s="1158"/>
      <c r="SNJ165" s="1158"/>
      <c r="SNK165" s="1158"/>
      <c r="SNL165" s="1158"/>
      <c r="SNM165" s="1158"/>
      <c r="SNN165" s="1158"/>
      <c r="SNO165" s="1158"/>
      <c r="SNP165" s="1158"/>
      <c r="SNQ165" s="1158"/>
      <c r="SNR165" s="1158"/>
      <c r="SNS165" s="1158"/>
      <c r="SNT165" s="1158"/>
      <c r="SNU165" s="1158"/>
      <c r="SNV165" s="1158"/>
      <c r="SNW165" s="1158"/>
      <c r="SNX165" s="1158"/>
      <c r="SNY165" s="1158"/>
      <c r="SNZ165" s="1158"/>
      <c r="SOA165" s="1158"/>
      <c r="SOB165" s="1158"/>
      <c r="SOC165" s="1158"/>
      <c r="SOD165" s="1158"/>
      <c r="SOE165" s="1158"/>
      <c r="SOF165" s="1158"/>
      <c r="SOG165" s="1158"/>
      <c r="SOH165" s="1158"/>
      <c r="SOI165" s="1158"/>
      <c r="SOJ165" s="1158"/>
      <c r="SOK165" s="1158"/>
      <c r="SOL165" s="1158"/>
      <c r="SOM165" s="1158"/>
      <c r="SON165" s="1158"/>
      <c r="SOO165" s="1158"/>
      <c r="SOP165" s="1158"/>
      <c r="SOQ165" s="1158"/>
      <c r="SOR165" s="1158"/>
      <c r="SOS165" s="1158"/>
      <c r="SOT165" s="1158"/>
      <c r="SOU165" s="1158"/>
      <c r="SOV165" s="1158"/>
      <c r="SOW165" s="1158"/>
      <c r="SOX165" s="1158"/>
      <c r="SOY165" s="1158"/>
      <c r="SOZ165" s="1158"/>
      <c r="SPA165" s="1158"/>
      <c r="SPB165" s="1158"/>
      <c r="SPC165" s="1158"/>
      <c r="SPD165" s="1158"/>
      <c r="SPE165" s="1158"/>
      <c r="SPF165" s="1158"/>
      <c r="SPG165" s="1158"/>
      <c r="SPH165" s="1158"/>
      <c r="SPI165" s="1158"/>
      <c r="SPJ165" s="1158"/>
      <c r="SPK165" s="1158"/>
      <c r="SPL165" s="1158"/>
      <c r="SPM165" s="1158"/>
      <c r="SPN165" s="1158"/>
      <c r="SPO165" s="1158"/>
      <c r="SPP165" s="1158"/>
      <c r="SPQ165" s="1158"/>
      <c r="SPR165" s="1158"/>
      <c r="SPS165" s="1158"/>
      <c r="SPT165" s="1158"/>
      <c r="SPU165" s="1158"/>
      <c r="SPV165" s="1158"/>
      <c r="SPW165" s="1158"/>
      <c r="SPX165" s="1158"/>
      <c r="SPY165" s="1158"/>
      <c r="SPZ165" s="1158"/>
      <c r="SQA165" s="1158"/>
      <c r="SQB165" s="1158"/>
      <c r="SQC165" s="1158"/>
      <c r="SQD165" s="1158"/>
      <c r="SQE165" s="1158"/>
      <c r="SQF165" s="1158"/>
      <c r="SQG165" s="1158"/>
      <c r="SQH165" s="1158"/>
      <c r="SQI165" s="1158"/>
      <c r="SQJ165" s="1158"/>
      <c r="SQK165" s="1158"/>
      <c r="SQL165" s="1158"/>
      <c r="SQM165" s="1158"/>
      <c r="SQN165" s="1158"/>
      <c r="SQO165" s="1158"/>
      <c r="SQP165" s="1158"/>
      <c r="SQQ165" s="1158"/>
      <c r="SQR165" s="1158"/>
      <c r="SQS165" s="1158"/>
      <c r="SQT165" s="1158"/>
      <c r="SQU165" s="1158"/>
      <c r="SQV165" s="1158"/>
      <c r="SQW165" s="1158"/>
      <c r="SQX165" s="1158"/>
      <c r="SQY165" s="1158"/>
      <c r="SQZ165" s="1158"/>
      <c r="SRA165" s="1158"/>
      <c r="SRB165" s="1158"/>
      <c r="SRC165" s="1158"/>
      <c r="SRD165" s="1158"/>
      <c r="SRE165" s="1158"/>
      <c r="SRF165" s="1158"/>
      <c r="SRG165" s="1158"/>
      <c r="SRH165" s="1158"/>
      <c r="SRI165" s="1158"/>
      <c r="SRJ165" s="1158"/>
      <c r="SRK165" s="1158"/>
      <c r="SRL165" s="1158"/>
      <c r="SRM165" s="1158"/>
      <c r="SRN165" s="1158"/>
      <c r="SRO165" s="1158"/>
      <c r="SRP165" s="1158"/>
      <c r="SRQ165" s="1158"/>
      <c r="SRR165" s="1158"/>
      <c r="SRS165" s="1158"/>
      <c r="SRT165" s="1158"/>
      <c r="SRU165" s="1158"/>
      <c r="SRV165" s="1158"/>
      <c r="SRW165" s="1158"/>
      <c r="SRX165" s="1158"/>
      <c r="SRY165" s="1158"/>
      <c r="SRZ165" s="1158"/>
      <c r="SSA165" s="1158"/>
      <c r="SSB165" s="1158"/>
      <c r="SSC165" s="1158"/>
      <c r="SSD165" s="1158"/>
      <c r="SSE165" s="1158"/>
      <c r="SSF165" s="1158"/>
      <c r="SSG165" s="1158"/>
      <c r="SSH165" s="1158"/>
      <c r="SSI165" s="1158"/>
      <c r="SSJ165" s="1158"/>
      <c r="SSK165" s="1158"/>
      <c r="SSL165" s="1158"/>
      <c r="SSM165" s="1158"/>
      <c r="SSN165" s="1158"/>
      <c r="SSO165" s="1158"/>
      <c r="SSP165" s="1158"/>
      <c r="SSQ165" s="1158"/>
      <c r="SSR165" s="1158"/>
      <c r="SSS165" s="1158"/>
      <c r="SST165" s="1158"/>
      <c r="SSU165" s="1158"/>
      <c r="SSV165" s="1158"/>
      <c r="SSW165" s="1158"/>
      <c r="SSX165" s="1158"/>
      <c r="SSY165" s="1158"/>
      <c r="SSZ165" s="1158"/>
      <c r="STA165" s="1158"/>
      <c r="STB165" s="1158"/>
      <c r="STC165" s="1158"/>
      <c r="STD165" s="1158"/>
      <c r="STE165" s="1158"/>
      <c r="STF165" s="1158"/>
      <c r="STG165" s="1158"/>
      <c r="STH165" s="1158"/>
      <c r="STI165" s="1158"/>
      <c r="STJ165" s="1158"/>
      <c r="STK165" s="1158"/>
      <c r="STL165" s="1158"/>
      <c r="STM165" s="1158"/>
      <c r="STN165" s="1158"/>
      <c r="STO165" s="1158"/>
      <c r="STP165" s="1158"/>
      <c r="STQ165" s="1158"/>
      <c r="STR165" s="1158"/>
      <c r="STS165" s="1158"/>
      <c r="STT165" s="1158"/>
      <c r="STU165" s="1158"/>
      <c r="STV165" s="1158"/>
      <c r="STW165" s="1158"/>
      <c r="STX165" s="1158"/>
      <c r="STY165" s="1158"/>
      <c r="STZ165" s="1158"/>
      <c r="SUA165" s="1158"/>
      <c r="SUB165" s="1158"/>
      <c r="SUC165" s="1158"/>
      <c r="SUD165" s="1158"/>
      <c r="SUE165" s="1158"/>
      <c r="SUF165" s="1158"/>
      <c r="SUG165" s="1158"/>
      <c r="SUH165" s="1158"/>
      <c r="SUI165" s="1158"/>
      <c r="SUJ165" s="1158"/>
      <c r="SUK165" s="1158"/>
      <c r="SUL165" s="1158"/>
      <c r="SUM165" s="1158"/>
      <c r="SUN165" s="1158"/>
      <c r="SUO165" s="1158"/>
      <c r="SUP165" s="1158"/>
      <c r="SUQ165" s="1158"/>
      <c r="SUR165" s="1158"/>
      <c r="SUS165" s="1158"/>
      <c r="SUT165" s="1158"/>
      <c r="SUU165" s="1158"/>
      <c r="SUV165" s="1158"/>
      <c r="SUW165" s="1158"/>
      <c r="SUX165" s="1158"/>
      <c r="SUY165" s="1158"/>
      <c r="SUZ165" s="1158"/>
      <c r="SVA165" s="1158"/>
      <c r="SVB165" s="1158"/>
      <c r="SVC165" s="1158"/>
      <c r="SVD165" s="1158"/>
      <c r="SVE165" s="1158"/>
      <c r="SVF165" s="1158"/>
      <c r="SVG165" s="1158"/>
      <c r="SVH165" s="1158"/>
      <c r="SVI165" s="1158"/>
      <c r="SVJ165" s="1158"/>
      <c r="SVK165" s="1158"/>
      <c r="SVL165" s="1158"/>
      <c r="SVM165" s="1158"/>
      <c r="SVN165" s="1158"/>
      <c r="SVO165" s="1158"/>
      <c r="SVP165" s="1158"/>
      <c r="SVQ165" s="1158"/>
      <c r="SVR165" s="1158"/>
      <c r="SVS165" s="1158"/>
      <c r="SVT165" s="1158"/>
      <c r="SVU165" s="1158"/>
      <c r="SVV165" s="1158"/>
      <c r="SVW165" s="1158"/>
      <c r="SVX165" s="1158"/>
      <c r="SVY165" s="1158"/>
      <c r="SVZ165" s="1158"/>
      <c r="SWA165" s="1158"/>
      <c r="SWB165" s="1158"/>
      <c r="SWC165" s="1158"/>
      <c r="SWD165" s="1158"/>
      <c r="SWE165" s="1158"/>
      <c r="SWF165" s="1158"/>
      <c r="SWG165" s="1158"/>
      <c r="SWH165" s="1158"/>
      <c r="SWI165" s="1158"/>
      <c r="SWJ165" s="1158"/>
      <c r="SWK165" s="1158"/>
      <c r="SWL165" s="1158"/>
      <c r="SWM165" s="1158"/>
      <c r="SWN165" s="1158"/>
      <c r="SWO165" s="1158"/>
      <c r="SWP165" s="1158"/>
      <c r="SWQ165" s="1158"/>
      <c r="SWR165" s="1158"/>
      <c r="SWS165" s="1158"/>
      <c r="SWT165" s="1158"/>
      <c r="SWU165" s="1158"/>
      <c r="SWV165" s="1158"/>
      <c r="SWW165" s="1158"/>
      <c r="SWX165" s="1158"/>
      <c r="SWY165" s="1158"/>
      <c r="SWZ165" s="1158"/>
      <c r="SXA165" s="1158"/>
      <c r="SXB165" s="1158"/>
      <c r="SXC165" s="1158"/>
      <c r="SXD165" s="1158"/>
      <c r="SXE165" s="1158"/>
      <c r="SXF165" s="1158"/>
      <c r="SXG165" s="1158"/>
      <c r="SXH165" s="1158"/>
      <c r="SXI165" s="1158"/>
      <c r="SXJ165" s="1158"/>
      <c r="SXK165" s="1158"/>
      <c r="SXL165" s="1158"/>
      <c r="SXM165" s="1158"/>
      <c r="SXN165" s="1158"/>
      <c r="SXO165" s="1158"/>
      <c r="SXP165" s="1158"/>
      <c r="SXQ165" s="1158"/>
      <c r="SXR165" s="1158"/>
      <c r="SXS165" s="1158"/>
      <c r="SXT165" s="1158"/>
      <c r="SXU165" s="1158"/>
      <c r="SXV165" s="1158"/>
      <c r="SXW165" s="1158"/>
      <c r="SXX165" s="1158"/>
      <c r="SXY165" s="1158"/>
      <c r="SXZ165" s="1158"/>
      <c r="SYA165" s="1158"/>
      <c r="SYB165" s="1158"/>
      <c r="SYC165" s="1158"/>
      <c r="SYD165" s="1158"/>
      <c r="SYE165" s="1158"/>
      <c r="SYF165" s="1158"/>
      <c r="SYG165" s="1158"/>
      <c r="SYH165" s="1158"/>
      <c r="SYI165" s="1158"/>
      <c r="SYJ165" s="1158"/>
      <c r="SYK165" s="1158"/>
      <c r="SYL165" s="1158"/>
      <c r="SYM165" s="1158"/>
      <c r="SYN165" s="1158"/>
      <c r="SYO165" s="1158"/>
      <c r="SYP165" s="1158"/>
      <c r="SYQ165" s="1158"/>
      <c r="SYR165" s="1158"/>
      <c r="SYS165" s="1158"/>
      <c r="SYT165" s="1158"/>
      <c r="SYU165" s="1158"/>
      <c r="SYV165" s="1158"/>
      <c r="SYW165" s="1158"/>
      <c r="SYX165" s="1158"/>
      <c r="SYY165" s="1158"/>
      <c r="SYZ165" s="1158"/>
      <c r="SZA165" s="1158"/>
      <c r="SZB165" s="1158"/>
      <c r="SZC165" s="1158"/>
      <c r="SZD165" s="1158"/>
      <c r="SZE165" s="1158"/>
      <c r="SZF165" s="1158"/>
      <c r="SZG165" s="1158"/>
      <c r="SZH165" s="1158"/>
      <c r="SZI165" s="1158"/>
      <c r="SZJ165" s="1158"/>
      <c r="SZK165" s="1158"/>
      <c r="SZL165" s="1158"/>
      <c r="SZM165" s="1158"/>
      <c r="SZN165" s="1158"/>
      <c r="SZO165" s="1158"/>
      <c r="SZP165" s="1158"/>
      <c r="SZQ165" s="1158"/>
      <c r="SZR165" s="1158"/>
      <c r="SZS165" s="1158"/>
      <c r="SZT165" s="1158"/>
      <c r="SZU165" s="1158"/>
      <c r="SZV165" s="1158"/>
      <c r="SZW165" s="1158"/>
      <c r="SZX165" s="1158"/>
      <c r="SZY165" s="1158"/>
      <c r="SZZ165" s="1158"/>
      <c r="TAA165" s="1158"/>
      <c r="TAB165" s="1158"/>
      <c r="TAC165" s="1158"/>
      <c r="TAD165" s="1158"/>
      <c r="TAE165" s="1158"/>
      <c r="TAF165" s="1158"/>
      <c r="TAG165" s="1158"/>
      <c r="TAH165" s="1158"/>
      <c r="TAI165" s="1158"/>
      <c r="TAJ165" s="1158"/>
      <c r="TAK165" s="1158"/>
      <c r="TAL165" s="1158"/>
      <c r="TAM165" s="1158"/>
      <c r="TAN165" s="1158"/>
      <c r="TAO165" s="1158"/>
      <c r="TAP165" s="1158"/>
      <c r="TAQ165" s="1158"/>
      <c r="TAR165" s="1158"/>
      <c r="TAS165" s="1158"/>
      <c r="TAT165" s="1158"/>
      <c r="TAU165" s="1158"/>
      <c r="TAV165" s="1158"/>
      <c r="TAW165" s="1158"/>
      <c r="TAX165" s="1158"/>
      <c r="TAY165" s="1158"/>
      <c r="TAZ165" s="1158"/>
      <c r="TBA165" s="1158"/>
      <c r="TBB165" s="1158"/>
      <c r="TBC165" s="1158"/>
      <c r="TBD165" s="1158"/>
      <c r="TBE165" s="1158"/>
      <c r="TBF165" s="1158"/>
      <c r="TBG165" s="1158"/>
      <c r="TBH165" s="1158"/>
      <c r="TBI165" s="1158"/>
      <c r="TBJ165" s="1158"/>
      <c r="TBK165" s="1158"/>
      <c r="TBL165" s="1158"/>
      <c r="TBM165" s="1158"/>
      <c r="TBN165" s="1158"/>
      <c r="TBO165" s="1158"/>
      <c r="TBP165" s="1158"/>
      <c r="TBQ165" s="1158"/>
      <c r="TBR165" s="1158"/>
      <c r="TBS165" s="1158"/>
      <c r="TBT165" s="1158"/>
      <c r="TBU165" s="1158"/>
      <c r="TBV165" s="1158"/>
      <c r="TBW165" s="1158"/>
      <c r="TBX165" s="1158"/>
      <c r="TBY165" s="1158"/>
      <c r="TBZ165" s="1158"/>
      <c r="TCA165" s="1158"/>
      <c r="TCB165" s="1158"/>
      <c r="TCC165" s="1158"/>
      <c r="TCD165" s="1158"/>
      <c r="TCE165" s="1158"/>
      <c r="TCF165" s="1158"/>
      <c r="TCG165" s="1158"/>
      <c r="TCH165" s="1158"/>
      <c r="TCI165" s="1158"/>
      <c r="TCJ165" s="1158"/>
      <c r="TCK165" s="1158"/>
      <c r="TCL165" s="1158"/>
      <c r="TCM165" s="1158"/>
      <c r="TCN165" s="1158"/>
      <c r="TCO165" s="1158"/>
      <c r="TCP165" s="1158"/>
      <c r="TCQ165" s="1158"/>
      <c r="TCR165" s="1158"/>
      <c r="TCS165" s="1158"/>
      <c r="TCT165" s="1158"/>
      <c r="TCU165" s="1158"/>
      <c r="TCV165" s="1158"/>
      <c r="TCW165" s="1158"/>
      <c r="TCX165" s="1158"/>
      <c r="TCY165" s="1158"/>
      <c r="TCZ165" s="1158"/>
      <c r="TDA165" s="1158"/>
      <c r="TDB165" s="1158"/>
      <c r="TDC165" s="1158"/>
      <c r="TDD165" s="1158"/>
      <c r="TDE165" s="1158"/>
      <c r="TDF165" s="1158"/>
      <c r="TDG165" s="1158"/>
      <c r="TDH165" s="1158"/>
      <c r="TDI165" s="1158"/>
      <c r="TDJ165" s="1158"/>
      <c r="TDK165" s="1158"/>
      <c r="TDL165" s="1158"/>
      <c r="TDM165" s="1158"/>
      <c r="TDN165" s="1158"/>
      <c r="TDO165" s="1158"/>
      <c r="TDP165" s="1158"/>
      <c r="TDQ165" s="1158"/>
      <c r="TDR165" s="1158"/>
      <c r="TDS165" s="1158"/>
      <c r="TDT165" s="1158"/>
      <c r="TDU165" s="1158"/>
      <c r="TDV165" s="1158"/>
      <c r="TDW165" s="1158"/>
      <c r="TDX165" s="1158"/>
      <c r="TDY165" s="1158"/>
      <c r="TDZ165" s="1158"/>
      <c r="TEA165" s="1158"/>
      <c r="TEB165" s="1158"/>
      <c r="TEC165" s="1158"/>
      <c r="TED165" s="1158"/>
      <c r="TEE165" s="1158"/>
      <c r="TEF165" s="1158"/>
      <c r="TEG165" s="1158"/>
      <c r="TEH165" s="1158"/>
      <c r="TEI165" s="1158"/>
      <c r="TEJ165" s="1158"/>
      <c r="TEK165" s="1158"/>
      <c r="TEL165" s="1158"/>
      <c r="TEM165" s="1158"/>
      <c r="TEN165" s="1158"/>
      <c r="TEO165" s="1158"/>
      <c r="TEP165" s="1158"/>
      <c r="TEQ165" s="1158"/>
      <c r="TER165" s="1158"/>
      <c r="TES165" s="1158"/>
      <c r="TET165" s="1158"/>
      <c r="TEU165" s="1158"/>
      <c r="TEV165" s="1158"/>
      <c r="TEW165" s="1158"/>
      <c r="TEX165" s="1158"/>
      <c r="TEY165" s="1158"/>
      <c r="TEZ165" s="1158"/>
      <c r="TFA165" s="1158"/>
      <c r="TFB165" s="1158"/>
      <c r="TFC165" s="1158"/>
      <c r="TFD165" s="1158"/>
      <c r="TFE165" s="1158"/>
      <c r="TFF165" s="1158"/>
      <c r="TFG165" s="1158"/>
      <c r="TFH165" s="1158"/>
      <c r="TFI165" s="1158"/>
      <c r="TFJ165" s="1158"/>
      <c r="TFK165" s="1158"/>
      <c r="TFL165" s="1158"/>
      <c r="TFM165" s="1158"/>
      <c r="TFN165" s="1158"/>
      <c r="TFO165" s="1158"/>
      <c r="TFP165" s="1158"/>
      <c r="TFQ165" s="1158"/>
      <c r="TFR165" s="1158"/>
      <c r="TFS165" s="1158"/>
      <c r="TFT165" s="1158"/>
      <c r="TFU165" s="1158"/>
      <c r="TFV165" s="1158"/>
      <c r="TFW165" s="1158"/>
      <c r="TFX165" s="1158"/>
      <c r="TFY165" s="1158"/>
      <c r="TFZ165" s="1158"/>
      <c r="TGA165" s="1158"/>
      <c r="TGB165" s="1158"/>
      <c r="TGC165" s="1158"/>
      <c r="TGD165" s="1158"/>
      <c r="TGE165" s="1158"/>
      <c r="TGF165" s="1158"/>
      <c r="TGG165" s="1158"/>
      <c r="TGH165" s="1158"/>
      <c r="TGI165" s="1158"/>
      <c r="TGJ165" s="1158"/>
      <c r="TGK165" s="1158"/>
      <c r="TGL165" s="1158"/>
      <c r="TGM165" s="1158"/>
      <c r="TGN165" s="1158"/>
      <c r="TGO165" s="1158"/>
      <c r="TGP165" s="1158"/>
      <c r="TGQ165" s="1158"/>
      <c r="TGR165" s="1158"/>
      <c r="TGS165" s="1158"/>
      <c r="TGT165" s="1158"/>
      <c r="TGU165" s="1158"/>
      <c r="TGV165" s="1158"/>
      <c r="TGW165" s="1158"/>
      <c r="TGX165" s="1158"/>
      <c r="TGY165" s="1158"/>
      <c r="TGZ165" s="1158"/>
      <c r="THA165" s="1158"/>
      <c r="THB165" s="1158"/>
      <c r="THC165" s="1158"/>
      <c r="THD165" s="1158"/>
      <c r="THE165" s="1158"/>
      <c r="THF165" s="1158"/>
      <c r="THG165" s="1158"/>
      <c r="THH165" s="1158"/>
      <c r="THI165" s="1158"/>
      <c r="THJ165" s="1158"/>
      <c r="THK165" s="1158"/>
      <c r="THL165" s="1158"/>
      <c r="THM165" s="1158"/>
      <c r="THN165" s="1158"/>
      <c r="THO165" s="1158"/>
      <c r="THP165" s="1158"/>
      <c r="THQ165" s="1158"/>
      <c r="THR165" s="1158"/>
      <c r="THS165" s="1158"/>
      <c r="THT165" s="1158"/>
      <c r="THU165" s="1158"/>
      <c r="THV165" s="1158"/>
      <c r="THW165" s="1158"/>
      <c r="THX165" s="1158"/>
      <c r="THY165" s="1158"/>
      <c r="THZ165" s="1158"/>
      <c r="TIA165" s="1158"/>
      <c r="TIB165" s="1158"/>
      <c r="TIC165" s="1158"/>
      <c r="TID165" s="1158"/>
      <c r="TIE165" s="1158"/>
      <c r="TIF165" s="1158"/>
      <c r="TIG165" s="1158"/>
      <c r="TIH165" s="1158"/>
      <c r="TII165" s="1158"/>
      <c r="TIJ165" s="1158"/>
      <c r="TIK165" s="1158"/>
      <c r="TIL165" s="1158"/>
      <c r="TIM165" s="1158"/>
      <c r="TIN165" s="1158"/>
      <c r="TIO165" s="1158"/>
      <c r="TIP165" s="1158"/>
      <c r="TIQ165" s="1158"/>
      <c r="TIR165" s="1158"/>
      <c r="TIS165" s="1158"/>
      <c r="TIT165" s="1158"/>
      <c r="TIU165" s="1158"/>
      <c r="TIV165" s="1158"/>
      <c r="TIW165" s="1158"/>
      <c r="TIX165" s="1158"/>
      <c r="TIY165" s="1158"/>
      <c r="TIZ165" s="1158"/>
      <c r="TJA165" s="1158"/>
      <c r="TJB165" s="1158"/>
      <c r="TJC165" s="1158"/>
      <c r="TJD165" s="1158"/>
      <c r="TJE165" s="1158"/>
      <c r="TJF165" s="1158"/>
      <c r="TJG165" s="1158"/>
      <c r="TJH165" s="1158"/>
      <c r="TJI165" s="1158"/>
      <c r="TJJ165" s="1158"/>
      <c r="TJK165" s="1158"/>
      <c r="TJL165" s="1158"/>
      <c r="TJM165" s="1158"/>
      <c r="TJN165" s="1158"/>
      <c r="TJO165" s="1158"/>
      <c r="TJP165" s="1158"/>
      <c r="TJQ165" s="1158"/>
      <c r="TJR165" s="1158"/>
      <c r="TJS165" s="1158"/>
      <c r="TJT165" s="1158"/>
      <c r="TJU165" s="1158"/>
      <c r="TJV165" s="1158"/>
      <c r="TJW165" s="1158"/>
      <c r="TJX165" s="1158"/>
      <c r="TJY165" s="1158"/>
      <c r="TJZ165" s="1158"/>
      <c r="TKA165" s="1158"/>
      <c r="TKB165" s="1158"/>
      <c r="TKC165" s="1158"/>
      <c r="TKD165" s="1158"/>
      <c r="TKE165" s="1158"/>
      <c r="TKF165" s="1158"/>
      <c r="TKG165" s="1158"/>
      <c r="TKH165" s="1158"/>
      <c r="TKI165" s="1158"/>
      <c r="TKJ165" s="1158"/>
      <c r="TKK165" s="1158"/>
      <c r="TKL165" s="1158"/>
      <c r="TKM165" s="1158"/>
      <c r="TKN165" s="1158"/>
      <c r="TKO165" s="1158"/>
      <c r="TKP165" s="1158"/>
      <c r="TKQ165" s="1158"/>
      <c r="TKR165" s="1158"/>
      <c r="TKS165" s="1158"/>
      <c r="TKT165" s="1158"/>
      <c r="TKU165" s="1158"/>
      <c r="TKV165" s="1158"/>
      <c r="TKW165" s="1158"/>
      <c r="TKX165" s="1158"/>
      <c r="TKY165" s="1158"/>
      <c r="TKZ165" s="1158"/>
      <c r="TLA165" s="1158"/>
      <c r="TLB165" s="1158"/>
      <c r="TLC165" s="1158"/>
      <c r="TLD165" s="1158"/>
      <c r="TLE165" s="1158"/>
      <c r="TLF165" s="1158"/>
      <c r="TLG165" s="1158"/>
      <c r="TLH165" s="1158"/>
      <c r="TLI165" s="1158"/>
      <c r="TLJ165" s="1158"/>
      <c r="TLK165" s="1158"/>
      <c r="TLL165" s="1158"/>
      <c r="TLM165" s="1158"/>
      <c r="TLN165" s="1158"/>
      <c r="TLO165" s="1158"/>
      <c r="TLP165" s="1158"/>
      <c r="TLQ165" s="1158"/>
      <c r="TLR165" s="1158"/>
      <c r="TLS165" s="1158"/>
      <c r="TLT165" s="1158"/>
      <c r="TLU165" s="1158"/>
      <c r="TLV165" s="1158"/>
      <c r="TLW165" s="1158"/>
      <c r="TLX165" s="1158"/>
      <c r="TLY165" s="1158"/>
      <c r="TLZ165" s="1158"/>
      <c r="TMA165" s="1158"/>
      <c r="TMB165" s="1158"/>
      <c r="TMC165" s="1158"/>
      <c r="TMD165" s="1158"/>
      <c r="TME165" s="1158"/>
      <c r="TMF165" s="1158"/>
      <c r="TMG165" s="1158"/>
      <c r="TMH165" s="1158"/>
      <c r="TMI165" s="1158"/>
      <c r="TMJ165" s="1158"/>
      <c r="TMK165" s="1158"/>
      <c r="TML165" s="1158"/>
      <c r="TMM165" s="1158"/>
      <c r="TMN165" s="1158"/>
      <c r="TMO165" s="1158"/>
      <c r="TMP165" s="1158"/>
      <c r="TMQ165" s="1158"/>
      <c r="TMR165" s="1158"/>
      <c r="TMS165" s="1158"/>
      <c r="TMT165" s="1158"/>
      <c r="TMU165" s="1158"/>
      <c r="TMV165" s="1158"/>
      <c r="TMW165" s="1158"/>
      <c r="TMX165" s="1158"/>
      <c r="TMY165" s="1158"/>
      <c r="TMZ165" s="1158"/>
      <c r="TNA165" s="1158"/>
      <c r="TNB165" s="1158"/>
      <c r="TNC165" s="1158"/>
      <c r="TND165" s="1158"/>
      <c r="TNE165" s="1158"/>
      <c r="TNF165" s="1158"/>
      <c r="TNG165" s="1158"/>
      <c r="TNH165" s="1158"/>
      <c r="TNI165" s="1158"/>
      <c r="TNJ165" s="1158"/>
      <c r="TNK165" s="1158"/>
      <c r="TNL165" s="1158"/>
      <c r="TNM165" s="1158"/>
      <c r="TNN165" s="1158"/>
      <c r="TNO165" s="1158"/>
      <c r="TNP165" s="1158"/>
      <c r="TNQ165" s="1158"/>
      <c r="TNR165" s="1158"/>
      <c r="TNS165" s="1158"/>
      <c r="TNT165" s="1158"/>
      <c r="TNU165" s="1158"/>
      <c r="TNV165" s="1158"/>
      <c r="TNW165" s="1158"/>
      <c r="TNX165" s="1158"/>
      <c r="TNY165" s="1158"/>
      <c r="TNZ165" s="1158"/>
      <c r="TOA165" s="1158"/>
      <c r="TOB165" s="1158"/>
      <c r="TOC165" s="1158"/>
      <c r="TOD165" s="1158"/>
      <c r="TOE165" s="1158"/>
      <c r="TOF165" s="1158"/>
      <c r="TOG165" s="1158"/>
      <c r="TOH165" s="1158"/>
      <c r="TOI165" s="1158"/>
      <c r="TOJ165" s="1158"/>
      <c r="TOK165" s="1158"/>
      <c r="TOL165" s="1158"/>
      <c r="TOM165" s="1158"/>
      <c r="TON165" s="1158"/>
      <c r="TOO165" s="1158"/>
      <c r="TOP165" s="1158"/>
      <c r="TOQ165" s="1158"/>
      <c r="TOR165" s="1158"/>
      <c r="TOS165" s="1158"/>
      <c r="TOT165" s="1158"/>
      <c r="TOU165" s="1158"/>
      <c r="TOV165" s="1158"/>
      <c r="TOW165" s="1158"/>
      <c r="TOX165" s="1158"/>
      <c r="TOY165" s="1158"/>
      <c r="TOZ165" s="1158"/>
      <c r="TPA165" s="1158"/>
      <c r="TPB165" s="1158"/>
      <c r="TPC165" s="1158"/>
      <c r="TPD165" s="1158"/>
      <c r="TPE165" s="1158"/>
      <c r="TPF165" s="1158"/>
      <c r="TPG165" s="1158"/>
      <c r="TPH165" s="1158"/>
      <c r="TPI165" s="1158"/>
      <c r="TPJ165" s="1158"/>
      <c r="TPK165" s="1158"/>
      <c r="TPL165" s="1158"/>
      <c r="TPM165" s="1158"/>
      <c r="TPN165" s="1158"/>
      <c r="TPO165" s="1158"/>
      <c r="TPP165" s="1158"/>
      <c r="TPQ165" s="1158"/>
      <c r="TPR165" s="1158"/>
      <c r="TPS165" s="1158"/>
      <c r="TPT165" s="1158"/>
      <c r="TPU165" s="1158"/>
      <c r="TPV165" s="1158"/>
      <c r="TPW165" s="1158"/>
      <c r="TPX165" s="1158"/>
      <c r="TPY165" s="1158"/>
      <c r="TPZ165" s="1158"/>
      <c r="TQA165" s="1158"/>
      <c r="TQB165" s="1158"/>
      <c r="TQC165" s="1158"/>
      <c r="TQD165" s="1158"/>
      <c r="TQE165" s="1158"/>
      <c r="TQF165" s="1158"/>
      <c r="TQG165" s="1158"/>
      <c r="TQH165" s="1158"/>
      <c r="TQI165" s="1158"/>
      <c r="TQJ165" s="1158"/>
      <c r="TQK165" s="1158"/>
      <c r="TQL165" s="1158"/>
      <c r="TQM165" s="1158"/>
      <c r="TQN165" s="1158"/>
      <c r="TQO165" s="1158"/>
      <c r="TQP165" s="1158"/>
      <c r="TQQ165" s="1158"/>
      <c r="TQR165" s="1158"/>
      <c r="TQS165" s="1158"/>
      <c r="TQT165" s="1158"/>
      <c r="TQU165" s="1158"/>
      <c r="TQV165" s="1158"/>
      <c r="TQW165" s="1158"/>
      <c r="TQX165" s="1158"/>
      <c r="TQY165" s="1158"/>
      <c r="TQZ165" s="1158"/>
      <c r="TRA165" s="1158"/>
      <c r="TRB165" s="1158"/>
      <c r="TRC165" s="1158"/>
      <c r="TRD165" s="1158"/>
      <c r="TRE165" s="1158"/>
      <c r="TRF165" s="1158"/>
      <c r="TRG165" s="1158"/>
      <c r="TRH165" s="1158"/>
      <c r="TRI165" s="1158"/>
      <c r="TRJ165" s="1158"/>
      <c r="TRK165" s="1158"/>
      <c r="TRL165" s="1158"/>
      <c r="TRM165" s="1158"/>
      <c r="TRN165" s="1158"/>
      <c r="TRO165" s="1158"/>
      <c r="TRP165" s="1158"/>
      <c r="TRQ165" s="1158"/>
      <c r="TRR165" s="1158"/>
      <c r="TRS165" s="1158"/>
      <c r="TRT165" s="1158"/>
      <c r="TRU165" s="1158"/>
      <c r="TRV165" s="1158"/>
      <c r="TRW165" s="1158"/>
      <c r="TRX165" s="1158"/>
      <c r="TRY165" s="1158"/>
      <c r="TRZ165" s="1158"/>
      <c r="TSA165" s="1158"/>
      <c r="TSB165" s="1158"/>
      <c r="TSC165" s="1158"/>
      <c r="TSD165" s="1158"/>
      <c r="TSE165" s="1158"/>
      <c r="TSF165" s="1158"/>
      <c r="TSG165" s="1158"/>
      <c r="TSH165" s="1158"/>
      <c r="TSI165" s="1158"/>
      <c r="TSJ165" s="1158"/>
      <c r="TSK165" s="1158"/>
      <c r="TSL165" s="1158"/>
      <c r="TSM165" s="1158"/>
      <c r="TSN165" s="1158"/>
      <c r="TSO165" s="1158"/>
      <c r="TSP165" s="1158"/>
      <c r="TSQ165" s="1158"/>
      <c r="TSR165" s="1158"/>
      <c r="TSS165" s="1158"/>
      <c r="TST165" s="1158"/>
      <c r="TSU165" s="1158"/>
      <c r="TSV165" s="1158"/>
      <c r="TSW165" s="1158"/>
      <c r="TSX165" s="1158"/>
      <c r="TSY165" s="1158"/>
      <c r="TSZ165" s="1158"/>
      <c r="TTA165" s="1158"/>
      <c r="TTB165" s="1158"/>
      <c r="TTC165" s="1158"/>
      <c r="TTD165" s="1158"/>
      <c r="TTE165" s="1158"/>
      <c r="TTF165" s="1158"/>
      <c r="TTG165" s="1158"/>
      <c r="TTH165" s="1158"/>
      <c r="TTI165" s="1158"/>
      <c r="TTJ165" s="1158"/>
      <c r="TTK165" s="1158"/>
      <c r="TTL165" s="1158"/>
      <c r="TTM165" s="1158"/>
      <c r="TTN165" s="1158"/>
      <c r="TTO165" s="1158"/>
      <c r="TTP165" s="1158"/>
      <c r="TTQ165" s="1158"/>
      <c r="TTR165" s="1158"/>
      <c r="TTS165" s="1158"/>
      <c r="TTT165" s="1158"/>
      <c r="TTU165" s="1158"/>
      <c r="TTV165" s="1158"/>
      <c r="TTW165" s="1158"/>
      <c r="TTX165" s="1158"/>
      <c r="TTY165" s="1158"/>
      <c r="TTZ165" s="1158"/>
      <c r="TUA165" s="1158"/>
      <c r="TUB165" s="1158"/>
      <c r="TUC165" s="1158"/>
      <c r="TUD165" s="1158"/>
      <c r="TUE165" s="1158"/>
      <c r="TUF165" s="1158"/>
      <c r="TUG165" s="1158"/>
      <c r="TUH165" s="1158"/>
      <c r="TUI165" s="1158"/>
      <c r="TUJ165" s="1158"/>
      <c r="TUK165" s="1158"/>
      <c r="TUL165" s="1158"/>
      <c r="TUM165" s="1158"/>
      <c r="TUN165" s="1158"/>
      <c r="TUO165" s="1158"/>
      <c r="TUP165" s="1158"/>
      <c r="TUQ165" s="1158"/>
      <c r="TUR165" s="1158"/>
      <c r="TUS165" s="1158"/>
      <c r="TUT165" s="1158"/>
      <c r="TUU165" s="1158"/>
      <c r="TUV165" s="1158"/>
      <c r="TUW165" s="1158"/>
      <c r="TUX165" s="1158"/>
      <c r="TUY165" s="1158"/>
      <c r="TUZ165" s="1158"/>
      <c r="TVA165" s="1158"/>
      <c r="TVB165" s="1158"/>
      <c r="TVC165" s="1158"/>
      <c r="TVD165" s="1158"/>
      <c r="TVE165" s="1158"/>
      <c r="TVF165" s="1158"/>
      <c r="TVG165" s="1158"/>
      <c r="TVH165" s="1158"/>
      <c r="TVI165" s="1158"/>
      <c r="TVJ165" s="1158"/>
      <c r="TVK165" s="1158"/>
      <c r="TVL165" s="1158"/>
      <c r="TVM165" s="1158"/>
      <c r="TVN165" s="1158"/>
      <c r="TVO165" s="1158"/>
      <c r="TVP165" s="1158"/>
      <c r="TVQ165" s="1158"/>
      <c r="TVR165" s="1158"/>
      <c r="TVS165" s="1158"/>
      <c r="TVT165" s="1158"/>
      <c r="TVU165" s="1158"/>
      <c r="TVV165" s="1158"/>
      <c r="TVW165" s="1158"/>
      <c r="TVX165" s="1158"/>
      <c r="TVY165" s="1158"/>
      <c r="TVZ165" s="1158"/>
      <c r="TWA165" s="1158"/>
      <c r="TWB165" s="1158"/>
      <c r="TWC165" s="1158"/>
      <c r="TWD165" s="1158"/>
      <c r="TWE165" s="1158"/>
      <c r="TWF165" s="1158"/>
      <c r="TWG165" s="1158"/>
      <c r="TWH165" s="1158"/>
      <c r="TWI165" s="1158"/>
      <c r="TWJ165" s="1158"/>
      <c r="TWK165" s="1158"/>
      <c r="TWL165" s="1158"/>
      <c r="TWM165" s="1158"/>
      <c r="TWN165" s="1158"/>
      <c r="TWO165" s="1158"/>
      <c r="TWP165" s="1158"/>
      <c r="TWQ165" s="1158"/>
      <c r="TWR165" s="1158"/>
      <c r="TWS165" s="1158"/>
      <c r="TWT165" s="1158"/>
      <c r="TWU165" s="1158"/>
      <c r="TWV165" s="1158"/>
      <c r="TWW165" s="1158"/>
      <c r="TWX165" s="1158"/>
      <c r="TWY165" s="1158"/>
      <c r="TWZ165" s="1158"/>
      <c r="TXA165" s="1158"/>
      <c r="TXB165" s="1158"/>
      <c r="TXC165" s="1158"/>
      <c r="TXD165" s="1158"/>
      <c r="TXE165" s="1158"/>
      <c r="TXF165" s="1158"/>
      <c r="TXG165" s="1158"/>
      <c r="TXH165" s="1158"/>
      <c r="TXI165" s="1158"/>
      <c r="TXJ165" s="1158"/>
      <c r="TXK165" s="1158"/>
      <c r="TXL165" s="1158"/>
      <c r="TXM165" s="1158"/>
      <c r="TXN165" s="1158"/>
      <c r="TXO165" s="1158"/>
      <c r="TXP165" s="1158"/>
      <c r="TXQ165" s="1158"/>
      <c r="TXR165" s="1158"/>
      <c r="TXS165" s="1158"/>
      <c r="TXT165" s="1158"/>
      <c r="TXU165" s="1158"/>
      <c r="TXV165" s="1158"/>
      <c r="TXW165" s="1158"/>
      <c r="TXX165" s="1158"/>
      <c r="TXY165" s="1158"/>
      <c r="TXZ165" s="1158"/>
      <c r="TYA165" s="1158"/>
      <c r="TYB165" s="1158"/>
      <c r="TYC165" s="1158"/>
      <c r="TYD165" s="1158"/>
      <c r="TYE165" s="1158"/>
      <c r="TYF165" s="1158"/>
      <c r="TYG165" s="1158"/>
      <c r="TYH165" s="1158"/>
      <c r="TYI165" s="1158"/>
      <c r="TYJ165" s="1158"/>
      <c r="TYK165" s="1158"/>
      <c r="TYL165" s="1158"/>
      <c r="TYM165" s="1158"/>
      <c r="TYN165" s="1158"/>
      <c r="TYO165" s="1158"/>
      <c r="TYP165" s="1158"/>
      <c r="TYQ165" s="1158"/>
      <c r="TYR165" s="1158"/>
      <c r="TYS165" s="1158"/>
      <c r="TYT165" s="1158"/>
      <c r="TYU165" s="1158"/>
      <c r="TYV165" s="1158"/>
      <c r="TYW165" s="1158"/>
      <c r="TYX165" s="1158"/>
      <c r="TYY165" s="1158"/>
      <c r="TYZ165" s="1158"/>
      <c r="TZA165" s="1158"/>
      <c r="TZB165" s="1158"/>
      <c r="TZC165" s="1158"/>
      <c r="TZD165" s="1158"/>
      <c r="TZE165" s="1158"/>
      <c r="TZF165" s="1158"/>
      <c r="TZG165" s="1158"/>
      <c r="TZH165" s="1158"/>
      <c r="TZI165" s="1158"/>
      <c r="TZJ165" s="1158"/>
      <c r="TZK165" s="1158"/>
      <c r="TZL165" s="1158"/>
      <c r="TZM165" s="1158"/>
      <c r="TZN165" s="1158"/>
      <c r="TZO165" s="1158"/>
      <c r="TZP165" s="1158"/>
      <c r="TZQ165" s="1158"/>
      <c r="TZR165" s="1158"/>
      <c r="TZS165" s="1158"/>
      <c r="TZT165" s="1158"/>
      <c r="TZU165" s="1158"/>
      <c r="TZV165" s="1158"/>
      <c r="TZW165" s="1158"/>
      <c r="TZX165" s="1158"/>
      <c r="TZY165" s="1158"/>
      <c r="TZZ165" s="1158"/>
      <c r="UAA165" s="1158"/>
      <c r="UAB165" s="1158"/>
      <c r="UAC165" s="1158"/>
      <c r="UAD165" s="1158"/>
      <c r="UAE165" s="1158"/>
      <c r="UAF165" s="1158"/>
      <c r="UAG165" s="1158"/>
      <c r="UAH165" s="1158"/>
      <c r="UAI165" s="1158"/>
      <c r="UAJ165" s="1158"/>
      <c r="UAK165" s="1158"/>
      <c r="UAL165" s="1158"/>
      <c r="UAM165" s="1158"/>
      <c r="UAN165" s="1158"/>
      <c r="UAO165" s="1158"/>
      <c r="UAP165" s="1158"/>
      <c r="UAQ165" s="1158"/>
      <c r="UAR165" s="1158"/>
      <c r="UAS165" s="1158"/>
      <c r="UAT165" s="1158"/>
      <c r="UAU165" s="1158"/>
      <c r="UAV165" s="1158"/>
      <c r="UAW165" s="1158"/>
      <c r="UAX165" s="1158"/>
      <c r="UAY165" s="1158"/>
      <c r="UAZ165" s="1158"/>
      <c r="UBA165" s="1158"/>
      <c r="UBB165" s="1158"/>
      <c r="UBC165" s="1158"/>
      <c r="UBD165" s="1158"/>
      <c r="UBE165" s="1158"/>
      <c r="UBF165" s="1158"/>
      <c r="UBG165" s="1158"/>
      <c r="UBH165" s="1158"/>
      <c r="UBI165" s="1158"/>
      <c r="UBJ165" s="1158"/>
      <c r="UBK165" s="1158"/>
      <c r="UBL165" s="1158"/>
      <c r="UBM165" s="1158"/>
      <c r="UBN165" s="1158"/>
      <c r="UBO165" s="1158"/>
      <c r="UBP165" s="1158"/>
      <c r="UBQ165" s="1158"/>
      <c r="UBR165" s="1158"/>
      <c r="UBS165" s="1158"/>
      <c r="UBT165" s="1158"/>
      <c r="UBU165" s="1158"/>
      <c r="UBV165" s="1158"/>
      <c r="UBW165" s="1158"/>
      <c r="UBX165" s="1158"/>
      <c r="UBY165" s="1158"/>
      <c r="UBZ165" s="1158"/>
      <c r="UCA165" s="1158"/>
      <c r="UCB165" s="1158"/>
      <c r="UCC165" s="1158"/>
      <c r="UCD165" s="1158"/>
      <c r="UCE165" s="1158"/>
      <c r="UCF165" s="1158"/>
      <c r="UCG165" s="1158"/>
      <c r="UCH165" s="1158"/>
      <c r="UCI165" s="1158"/>
      <c r="UCJ165" s="1158"/>
      <c r="UCK165" s="1158"/>
      <c r="UCL165" s="1158"/>
      <c r="UCM165" s="1158"/>
      <c r="UCN165" s="1158"/>
      <c r="UCO165" s="1158"/>
      <c r="UCP165" s="1158"/>
      <c r="UCQ165" s="1158"/>
      <c r="UCR165" s="1158"/>
      <c r="UCS165" s="1158"/>
      <c r="UCT165" s="1158"/>
      <c r="UCU165" s="1158"/>
      <c r="UCV165" s="1158"/>
      <c r="UCW165" s="1158"/>
      <c r="UCX165" s="1158"/>
      <c r="UCY165" s="1158"/>
      <c r="UCZ165" s="1158"/>
      <c r="UDA165" s="1158"/>
      <c r="UDB165" s="1158"/>
      <c r="UDC165" s="1158"/>
      <c r="UDD165" s="1158"/>
      <c r="UDE165" s="1158"/>
      <c r="UDF165" s="1158"/>
      <c r="UDG165" s="1158"/>
      <c r="UDH165" s="1158"/>
      <c r="UDI165" s="1158"/>
      <c r="UDJ165" s="1158"/>
      <c r="UDK165" s="1158"/>
      <c r="UDL165" s="1158"/>
      <c r="UDM165" s="1158"/>
      <c r="UDN165" s="1158"/>
      <c r="UDO165" s="1158"/>
      <c r="UDP165" s="1158"/>
      <c r="UDQ165" s="1158"/>
      <c r="UDR165" s="1158"/>
      <c r="UDS165" s="1158"/>
      <c r="UDT165" s="1158"/>
      <c r="UDU165" s="1158"/>
      <c r="UDV165" s="1158"/>
      <c r="UDW165" s="1158"/>
      <c r="UDX165" s="1158"/>
      <c r="UDY165" s="1158"/>
      <c r="UDZ165" s="1158"/>
      <c r="UEA165" s="1158"/>
      <c r="UEB165" s="1158"/>
      <c r="UEC165" s="1158"/>
      <c r="UED165" s="1158"/>
      <c r="UEE165" s="1158"/>
      <c r="UEF165" s="1158"/>
      <c r="UEG165" s="1158"/>
      <c r="UEH165" s="1158"/>
      <c r="UEI165" s="1158"/>
      <c r="UEJ165" s="1158"/>
      <c r="UEK165" s="1158"/>
      <c r="UEL165" s="1158"/>
      <c r="UEM165" s="1158"/>
      <c r="UEN165" s="1158"/>
      <c r="UEO165" s="1158"/>
      <c r="UEP165" s="1158"/>
      <c r="UEQ165" s="1158"/>
      <c r="UER165" s="1158"/>
      <c r="UES165" s="1158"/>
      <c r="UET165" s="1158"/>
      <c r="UEU165" s="1158"/>
      <c r="UEV165" s="1158"/>
      <c r="UEW165" s="1158"/>
      <c r="UEX165" s="1158"/>
      <c r="UEY165" s="1158"/>
      <c r="UEZ165" s="1158"/>
      <c r="UFA165" s="1158"/>
      <c r="UFB165" s="1158"/>
      <c r="UFC165" s="1158"/>
      <c r="UFD165" s="1158"/>
      <c r="UFE165" s="1158"/>
      <c r="UFF165" s="1158"/>
      <c r="UFG165" s="1158"/>
      <c r="UFH165" s="1158"/>
      <c r="UFI165" s="1158"/>
      <c r="UFJ165" s="1158"/>
      <c r="UFK165" s="1158"/>
      <c r="UFL165" s="1158"/>
      <c r="UFM165" s="1158"/>
      <c r="UFN165" s="1158"/>
      <c r="UFO165" s="1158"/>
      <c r="UFP165" s="1158"/>
      <c r="UFQ165" s="1158"/>
      <c r="UFR165" s="1158"/>
      <c r="UFS165" s="1158"/>
      <c r="UFT165" s="1158"/>
      <c r="UFU165" s="1158"/>
      <c r="UFV165" s="1158"/>
      <c r="UFW165" s="1158"/>
      <c r="UFX165" s="1158"/>
      <c r="UFY165" s="1158"/>
      <c r="UFZ165" s="1158"/>
      <c r="UGA165" s="1158"/>
      <c r="UGB165" s="1158"/>
      <c r="UGC165" s="1158"/>
      <c r="UGD165" s="1158"/>
      <c r="UGE165" s="1158"/>
      <c r="UGF165" s="1158"/>
      <c r="UGG165" s="1158"/>
      <c r="UGH165" s="1158"/>
      <c r="UGI165" s="1158"/>
      <c r="UGJ165" s="1158"/>
      <c r="UGK165" s="1158"/>
      <c r="UGL165" s="1158"/>
      <c r="UGM165" s="1158"/>
      <c r="UGN165" s="1158"/>
      <c r="UGO165" s="1158"/>
      <c r="UGP165" s="1158"/>
      <c r="UGQ165" s="1158"/>
      <c r="UGR165" s="1158"/>
      <c r="UGS165" s="1158"/>
      <c r="UGT165" s="1158"/>
      <c r="UGU165" s="1158"/>
      <c r="UGV165" s="1158"/>
      <c r="UGW165" s="1158"/>
      <c r="UGX165" s="1158"/>
      <c r="UGY165" s="1158"/>
      <c r="UGZ165" s="1158"/>
      <c r="UHA165" s="1158"/>
      <c r="UHB165" s="1158"/>
      <c r="UHC165" s="1158"/>
      <c r="UHD165" s="1158"/>
      <c r="UHE165" s="1158"/>
      <c r="UHF165" s="1158"/>
      <c r="UHG165" s="1158"/>
      <c r="UHH165" s="1158"/>
      <c r="UHI165" s="1158"/>
      <c r="UHJ165" s="1158"/>
      <c r="UHK165" s="1158"/>
      <c r="UHL165" s="1158"/>
      <c r="UHM165" s="1158"/>
      <c r="UHN165" s="1158"/>
      <c r="UHO165" s="1158"/>
      <c r="UHP165" s="1158"/>
      <c r="UHQ165" s="1158"/>
      <c r="UHR165" s="1158"/>
      <c r="UHS165" s="1158"/>
      <c r="UHT165" s="1158"/>
      <c r="UHU165" s="1158"/>
      <c r="UHV165" s="1158"/>
      <c r="UHW165" s="1158"/>
      <c r="UHX165" s="1158"/>
      <c r="UHY165" s="1158"/>
      <c r="UHZ165" s="1158"/>
      <c r="UIA165" s="1158"/>
      <c r="UIB165" s="1158"/>
      <c r="UIC165" s="1158"/>
      <c r="UID165" s="1158"/>
      <c r="UIE165" s="1158"/>
      <c r="UIF165" s="1158"/>
      <c r="UIG165" s="1158"/>
      <c r="UIH165" s="1158"/>
      <c r="UII165" s="1158"/>
      <c r="UIJ165" s="1158"/>
      <c r="UIK165" s="1158"/>
      <c r="UIL165" s="1158"/>
      <c r="UIM165" s="1158"/>
      <c r="UIN165" s="1158"/>
      <c r="UIO165" s="1158"/>
      <c r="UIP165" s="1158"/>
      <c r="UIQ165" s="1158"/>
      <c r="UIR165" s="1158"/>
      <c r="UIS165" s="1158"/>
      <c r="UIT165" s="1158"/>
      <c r="UIU165" s="1158"/>
      <c r="UIV165" s="1158"/>
      <c r="UIW165" s="1158"/>
      <c r="UIX165" s="1158"/>
      <c r="UIY165" s="1158"/>
      <c r="UIZ165" s="1158"/>
      <c r="UJA165" s="1158"/>
      <c r="UJB165" s="1158"/>
      <c r="UJC165" s="1158"/>
      <c r="UJD165" s="1158"/>
      <c r="UJE165" s="1158"/>
      <c r="UJF165" s="1158"/>
      <c r="UJG165" s="1158"/>
      <c r="UJH165" s="1158"/>
      <c r="UJI165" s="1158"/>
      <c r="UJJ165" s="1158"/>
      <c r="UJK165" s="1158"/>
      <c r="UJL165" s="1158"/>
      <c r="UJM165" s="1158"/>
      <c r="UJN165" s="1158"/>
      <c r="UJO165" s="1158"/>
      <c r="UJP165" s="1158"/>
      <c r="UJQ165" s="1158"/>
      <c r="UJR165" s="1158"/>
      <c r="UJS165" s="1158"/>
      <c r="UJT165" s="1158"/>
      <c r="UJU165" s="1158"/>
      <c r="UJV165" s="1158"/>
      <c r="UJW165" s="1158"/>
      <c r="UJX165" s="1158"/>
      <c r="UJY165" s="1158"/>
      <c r="UJZ165" s="1158"/>
      <c r="UKA165" s="1158"/>
      <c r="UKB165" s="1158"/>
      <c r="UKC165" s="1158"/>
      <c r="UKD165" s="1158"/>
      <c r="UKE165" s="1158"/>
      <c r="UKF165" s="1158"/>
      <c r="UKG165" s="1158"/>
      <c r="UKH165" s="1158"/>
      <c r="UKI165" s="1158"/>
      <c r="UKJ165" s="1158"/>
      <c r="UKK165" s="1158"/>
      <c r="UKL165" s="1158"/>
      <c r="UKM165" s="1158"/>
      <c r="UKN165" s="1158"/>
      <c r="UKO165" s="1158"/>
      <c r="UKP165" s="1158"/>
      <c r="UKQ165" s="1158"/>
      <c r="UKR165" s="1158"/>
      <c r="UKS165" s="1158"/>
      <c r="UKT165" s="1158"/>
      <c r="UKU165" s="1158"/>
      <c r="UKV165" s="1158"/>
      <c r="UKW165" s="1158"/>
      <c r="UKX165" s="1158"/>
      <c r="UKY165" s="1158"/>
      <c r="UKZ165" s="1158"/>
      <c r="ULA165" s="1158"/>
      <c r="ULB165" s="1158"/>
      <c r="ULC165" s="1158"/>
      <c r="ULD165" s="1158"/>
      <c r="ULE165" s="1158"/>
      <c r="ULF165" s="1158"/>
      <c r="ULG165" s="1158"/>
      <c r="ULH165" s="1158"/>
      <c r="ULI165" s="1158"/>
      <c r="ULJ165" s="1158"/>
      <c r="ULK165" s="1158"/>
      <c r="ULL165" s="1158"/>
      <c r="ULM165" s="1158"/>
      <c r="ULN165" s="1158"/>
      <c r="ULO165" s="1158"/>
      <c r="ULP165" s="1158"/>
      <c r="ULQ165" s="1158"/>
      <c r="ULR165" s="1158"/>
      <c r="ULS165" s="1158"/>
      <c r="ULT165" s="1158"/>
      <c r="ULU165" s="1158"/>
      <c r="ULV165" s="1158"/>
      <c r="ULW165" s="1158"/>
      <c r="ULX165" s="1158"/>
      <c r="ULY165" s="1158"/>
      <c r="ULZ165" s="1158"/>
      <c r="UMA165" s="1158"/>
      <c r="UMB165" s="1158"/>
      <c r="UMC165" s="1158"/>
      <c r="UMD165" s="1158"/>
      <c r="UME165" s="1158"/>
      <c r="UMF165" s="1158"/>
      <c r="UMG165" s="1158"/>
      <c r="UMH165" s="1158"/>
      <c r="UMI165" s="1158"/>
      <c r="UMJ165" s="1158"/>
      <c r="UMK165" s="1158"/>
      <c r="UML165" s="1158"/>
      <c r="UMM165" s="1158"/>
      <c r="UMN165" s="1158"/>
      <c r="UMO165" s="1158"/>
      <c r="UMP165" s="1158"/>
      <c r="UMQ165" s="1158"/>
      <c r="UMR165" s="1158"/>
      <c r="UMS165" s="1158"/>
      <c r="UMT165" s="1158"/>
      <c r="UMU165" s="1158"/>
      <c r="UMV165" s="1158"/>
      <c r="UMW165" s="1158"/>
      <c r="UMX165" s="1158"/>
      <c r="UMY165" s="1158"/>
      <c r="UMZ165" s="1158"/>
      <c r="UNA165" s="1158"/>
      <c r="UNB165" s="1158"/>
      <c r="UNC165" s="1158"/>
      <c r="UND165" s="1158"/>
      <c r="UNE165" s="1158"/>
      <c r="UNF165" s="1158"/>
      <c r="UNG165" s="1158"/>
      <c r="UNH165" s="1158"/>
      <c r="UNI165" s="1158"/>
      <c r="UNJ165" s="1158"/>
      <c r="UNK165" s="1158"/>
      <c r="UNL165" s="1158"/>
      <c r="UNM165" s="1158"/>
      <c r="UNN165" s="1158"/>
      <c r="UNO165" s="1158"/>
      <c r="UNP165" s="1158"/>
      <c r="UNQ165" s="1158"/>
      <c r="UNR165" s="1158"/>
      <c r="UNS165" s="1158"/>
      <c r="UNT165" s="1158"/>
      <c r="UNU165" s="1158"/>
      <c r="UNV165" s="1158"/>
      <c r="UNW165" s="1158"/>
      <c r="UNX165" s="1158"/>
      <c r="UNY165" s="1158"/>
      <c r="UNZ165" s="1158"/>
      <c r="UOA165" s="1158"/>
      <c r="UOB165" s="1158"/>
      <c r="UOC165" s="1158"/>
      <c r="UOD165" s="1158"/>
      <c r="UOE165" s="1158"/>
      <c r="UOF165" s="1158"/>
      <c r="UOG165" s="1158"/>
      <c r="UOH165" s="1158"/>
      <c r="UOI165" s="1158"/>
      <c r="UOJ165" s="1158"/>
      <c r="UOK165" s="1158"/>
      <c r="UOL165" s="1158"/>
      <c r="UOM165" s="1158"/>
      <c r="UON165" s="1158"/>
      <c r="UOO165" s="1158"/>
      <c r="UOP165" s="1158"/>
      <c r="UOQ165" s="1158"/>
      <c r="UOR165" s="1158"/>
      <c r="UOS165" s="1158"/>
      <c r="UOT165" s="1158"/>
      <c r="UOU165" s="1158"/>
      <c r="UOV165" s="1158"/>
      <c r="UOW165" s="1158"/>
      <c r="UOX165" s="1158"/>
      <c r="UOY165" s="1158"/>
      <c r="UOZ165" s="1158"/>
      <c r="UPA165" s="1158"/>
      <c r="UPB165" s="1158"/>
      <c r="UPC165" s="1158"/>
      <c r="UPD165" s="1158"/>
      <c r="UPE165" s="1158"/>
      <c r="UPF165" s="1158"/>
      <c r="UPG165" s="1158"/>
      <c r="UPH165" s="1158"/>
      <c r="UPI165" s="1158"/>
      <c r="UPJ165" s="1158"/>
      <c r="UPK165" s="1158"/>
      <c r="UPL165" s="1158"/>
      <c r="UPM165" s="1158"/>
      <c r="UPN165" s="1158"/>
      <c r="UPO165" s="1158"/>
      <c r="UPP165" s="1158"/>
      <c r="UPQ165" s="1158"/>
      <c r="UPR165" s="1158"/>
      <c r="UPS165" s="1158"/>
      <c r="UPT165" s="1158"/>
      <c r="UPU165" s="1158"/>
      <c r="UPV165" s="1158"/>
      <c r="UPW165" s="1158"/>
      <c r="UPX165" s="1158"/>
      <c r="UPY165" s="1158"/>
      <c r="UPZ165" s="1158"/>
      <c r="UQA165" s="1158"/>
      <c r="UQB165" s="1158"/>
      <c r="UQC165" s="1158"/>
      <c r="UQD165" s="1158"/>
      <c r="UQE165" s="1158"/>
      <c r="UQF165" s="1158"/>
      <c r="UQG165" s="1158"/>
      <c r="UQH165" s="1158"/>
      <c r="UQI165" s="1158"/>
      <c r="UQJ165" s="1158"/>
      <c r="UQK165" s="1158"/>
      <c r="UQL165" s="1158"/>
      <c r="UQM165" s="1158"/>
      <c r="UQN165" s="1158"/>
      <c r="UQO165" s="1158"/>
      <c r="UQP165" s="1158"/>
      <c r="UQQ165" s="1158"/>
      <c r="UQR165" s="1158"/>
      <c r="UQS165" s="1158"/>
      <c r="UQT165" s="1158"/>
      <c r="UQU165" s="1158"/>
      <c r="UQV165" s="1158"/>
      <c r="UQW165" s="1158"/>
      <c r="UQX165" s="1158"/>
      <c r="UQY165" s="1158"/>
      <c r="UQZ165" s="1158"/>
      <c r="URA165" s="1158"/>
      <c r="URB165" s="1158"/>
      <c r="URC165" s="1158"/>
      <c r="URD165" s="1158"/>
      <c r="URE165" s="1158"/>
      <c r="URF165" s="1158"/>
      <c r="URG165" s="1158"/>
      <c r="URH165" s="1158"/>
      <c r="URI165" s="1158"/>
      <c r="URJ165" s="1158"/>
      <c r="URK165" s="1158"/>
      <c r="URL165" s="1158"/>
      <c r="URM165" s="1158"/>
      <c r="URN165" s="1158"/>
      <c r="URO165" s="1158"/>
      <c r="URP165" s="1158"/>
      <c r="URQ165" s="1158"/>
      <c r="URR165" s="1158"/>
      <c r="URS165" s="1158"/>
      <c r="URT165" s="1158"/>
      <c r="URU165" s="1158"/>
      <c r="URV165" s="1158"/>
      <c r="URW165" s="1158"/>
      <c r="URX165" s="1158"/>
      <c r="URY165" s="1158"/>
      <c r="URZ165" s="1158"/>
      <c r="USA165" s="1158"/>
      <c r="USB165" s="1158"/>
      <c r="USC165" s="1158"/>
      <c r="USD165" s="1158"/>
      <c r="USE165" s="1158"/>
      <c r="USF165" s="1158"/>
      <c r="USG165" s="1158"/>
      <c r="USH165" s="1158"/>
      <c r="USI165" s="1158"/>
      <c r="USJ165" s="1158"/>
      <c r="USK165" s="1158"/>
      <c r="USL165" s="1158"/>
      <c r="USM165" s="1158"/>
      <c r="USN165" s="1158"/>
      <c r="USO165" s="1158"/>
      <c r="USP165" s="1158"/>
      <c r="USQ165" s="1158"/>
      <c r="USR165" s="1158"/>
      <c r="USS165" s="1158"/>
      <c r="UST165" s="1158"/>
      <c r="USU165" s="1158"/>
      <c r="USV165" s="1158"/>
      <c r="USW165" s="1158"/>
      <c r="USX165" s="1158"/>
      <c r="USY165" s="1158"/>
      <c r="USZ165" s="1158"/>
      <c r="UTA165" s="1158"/>
      <c r="UTB165" s="1158"/>
      <c r="UTC165" s="1158"/>
      <c r="UTD165" s="1158"/>
      <c r="UTE165" s="1158"/>
      <c r="UTF165" s="1158"/>
      <c r="UTG165" s="1158"/>
      <c r="UTH165" s="1158"/>
      <c r="UTI165" s="1158"/>
      <c r="UTJ165" s="1158"/>
      <c r="UTK165" s="1158"/>
      <c r="UTL165" s="1158"/>
      <c r="UTM165" s="1158"/>
      <c r="UTN165" s="1158"/>
      <c r="UTO165" s="1158"/>
      <c r="UTP165" s="1158"/>
      <c r="UTQ165" s="1158"/>
      <c r="UTR165" s="1158"/>
      <c r="UTS165" s="1158"/>
      <c r="UTT165" s="1158"/>
      <c r="UTU165" s="1158"/>
      <c r="UTV165" s="1158"/>
      <c r="UTW165" s="1158"/>
      <c r="UTX165" s="1158"/>
      <c r="UTY165" s="1158"/>
      <c r="UTZ165" s="1158"/>
      <c r="UUA165" s="1158"/>
      <c r="UUB165" s="1158"/>
      <c r="UUC165" s="1158"/>
      <c r="UUD165" s="1158"/>
      <c r="UUE165" s="1158"/>
      <c r="UUF165" s="1158"/>
      <c r="UUG165" s="1158"/>
      <c r="UUH165" s="1158"/>
      <c r="UUI165" s="1158"/>
      <c r="UUJ165" s="1158"/>
      <c r="UUK165" s="1158"/>
      <c r="UUL165" s="1158"/>
      <c r="UUM165" s="1158"/>
      <c r="UUN165" s="1158"/>
      <c r="UUO165" s="1158"/>
      <c r="UUP165" s="1158"/>
      <c r="UUQ165" s="1158"/>
      <c r="UUR165" s="1158"/>
      <c r="UUS165" s="1158"/>
      <c r="UUT165" s="1158"/>
      <c r="UUU165" s="1158"/>
      <c r="UUV165" s="1158"/>
      <c r="UUW165" s="1158"/>
      <c r="UUX165" s="1158"/>
      <c r="UUY165" s="1158"/>
      <c r="UUZ165" s="1158"/>
      <c r="UVA165" s="1158"/>
      <c r="UVB165" s="1158"/>
      <c r="UVC165" s="1158"/>
      <c r="UVD165" s="1158"/>
      <c r="UVE165" s="1158"/>
      <c r="UVF165" s="1158"/>
      <c r="UVG165" s="1158"/>
      <c r="UVH165" s="1158"/>
      <c r="UVI165" s="1158"/>
      <c r="UVJ165" s="1158"/>
      <c r="UVK165" s="1158"/>
      <c r="UVL165" s="1158"/>
      <c r="UVM165" s="1158"/>
      <c r="UVN165" s="1158"/>
      <c r="UVO165" s="1158"/>
      <c r="UVP165" s="1158"/>
      <c r="UVQ165" s="1158"/>
      <c r="UVR165" s="1158"/>
      <c r="UVS165" s="1158"/>
      <c r="UVT165" s="1158"/>
      <c r="UVU165" s="1158"/>
      <c r="UVV165" s="1158"/>
      <c r="UVW165" s="1158"/>
      <c r="UVX165" s="1158"/>
      <c r="UVY165" s="1158"/>
      <c r="UVZ165" s="1158"/>
      <c r="UWA165" s="1158"/>
      <c r="UWB165" s="1158"/>
      <c r="UWC165" s="1158"/>
      <c r="UWD165" s="1158"/>
      <c r="UWE165" s="1158"/>
      <c r="UWF165" s="1158"/>
      <c r="UWG165" s="1158"/>
      <c r="UWH165" s="1158"/>
      <c r="UWI165" s="1158"/>
      <c r="UWJ165" s="1158"/>
      <c r="UWK165" s="1158"/>
      <c r="UWL165" s="1158"/>
      <c r="UWM165" s="1158"/>
      <c r="UWN165" s="1158"/>
      <c r="UWO165" s="1158"/>
      <c r="UWP165" s="1158"/>
      <c r="UWQ165" s="1158"/>
      <c r="UWR165" s="1158"/>
      <c r="UWS165" s="1158"/>
      <c r="UWT165" s="1158"/>
      <c r="UWU165" s="1158"/>
      <c r="UWV165" s="1158"/>
      <c r="UWW165" s="1158"/>
      <c r="UWX165" s="1158"/>
      <c r="UWY165" s="1158"/>
      <c r="UWZ165" s="1158"/>
      <c r="UXA165" s="1158"/>
      <c r="UXB165" s="1158"/>
      <c r="UXC165" s="1158"/>
      <c r="UXD165" s="1158"/>
      <c r="UXE165" s="1158"/>
      <c r="UXF165" s="1158"/>
      <c r="UXG165" s="1158"/>
      <c r="UXH165" s="1158"/>
      <c r="UXI165" s="1158"/>
      <c r="UXJ165" s="1158"/>
      <c r="UXK165" s="1158"/>
      <c r="UXL165" s="1158"/>
      <c r="UXM165" s="1158"/>
      <c r="UXN165" s="1158"/>
      <c r="UXO165" s="1158"/>
      <c r="UXP165" s="1158"/>
      <c r="UXQ165" s="1158"/>
      <c r="UXR165" s="1158"/>
      <c r="UXS165" s="1158"/>
      <c r="UXT165" s="1158"/>
      <c r="UXU165" s="1158"/>
      <c r="UXV165" s="1158"/>
      <c r="UXW165" s="1158"/>
      <c r="UXX165" s="1158"/>
      <c r="UXY165" s="1158"/>
      <c r="UXZ165" s="1158"/>
      <c r="UYA165" s="1158"/>
      <c r="UYB165" s="1158"/>
      <c r="UYC165" s="1158"/>
      <c r="UYD165" s="1158"/>
      <c r="UYE165" s="1158"/>
      <c r="UYF165" s="1158"/>
      <c r="UYG165" s="1158"/>
      <c r="UYH165" s="1158"/>
      <c r="UYI165" s="1158"/>
      <c r="UYJ165" s="1158"/>
      <c r="UYK165" s="1158"/>
      <c r="UYL165" s="1158"/>
      <c r="UYM165" s="1158"/>
      <c r="UYN165" s="1158"/>
      <c r="UYO165" s="1158"/>
      <c r="UYP165" s="1158"/>
      <c r="UYQ165" s="1158"/>
      <c r="UYR165" s="1158"/>
      <c r="UYS165" s="1158"/>
      <c r="UYT165" s="1158"/>
      <c r="UYU165" s="1158"/>
      <c r="UYV165" s="1158"/>
      <c r="UYW165" s="1158"/>
      <c r="UYX165" s="1158"/>
      <c r="UYY165" s="1158"/>
      <c r="UYZ165" s="1158"/>
      <c r="UZA165" s="1158"/>
      <c r="UZB165" s="1158"/>
      <c r="UZC165" s="1158"/>
      <c r="UZD165" s="1158"/>
      <c r="UZE165" s="1158"/>
      <c r="UZF165" s="1158"/>
      <c r="UZG165" s="1158"/>
      <c r="UZH165" s="1158"/>
      <c r="UZI165" s="1158"/>
      <c r="UZJ165" s="1158"/>
      <c r="UZK165" s="1158"/>
      <c r="UZL165" s="1158"/>
      <c r="UZM165" s="1158"/>
      <c r="UZN165" s="1158"/>
      <c r="UZO165" s="1158"/>
      <c r="UZP165" s="1158"/>
      <c r="UZQ165" s="1158"/>
      <c r="UZR165" s="1158"/>
      <c r="UZS165" s="1158"/>
      <c r="UZT165" s="1158"/>
      <c r="UZU165" s="1158"/>
      <c r="UZV165" s="1158"/>
      <c r="UZW165" s="1158"/>
      <c r="UZX165" s="1158"/>
      <c r="UZY165" s="1158"/>
      <c r="UZZ165" s="1158"/>
      <c r="VAA165" s="1158"/>
      <c r="VAB165" s="1158"/>
      <c r="VAC165" s="1158"/>
      <c r="VAD165" s="1158"/>
      <c r="VAE165" s="1158"/>
      <c r="VAF165" s="1158"/>
      <c r="VAG165" s="1158"/>
      <c r="VAH165" s="1158"/>
      <c r="VAI165" s="1158"/>
      <c r="VAJ165" s="1158"/>
      <c r="VAK165" s="1158"/>
      <c r="VAL165" s="1158"/>
      <c r="VAM165" s="1158"/>
      <c r="VAN165" s="1158"/>
      <c r="VAO165" s="1158"/>
      <c r="VAP165" s="1158"/>
      <c r="VAQ165" s="1158"/>
      <c r="VAR165" s="1158"/>
      <c r="VAS165" s="1158"/>
      <c r="VAT165" s="1158"/>
      <c r="VAU165" s="1158"/>
      <c r="VAV165" s="1158"/>
      <c r="VAW165" s="1158"/>
      <c r="VAX165" s="1158"/>
      <c r="VAY165" s="1158"/>
      <c r="VAZ165" s="1158"/>
      <c r="VBA165" s="1158"/>
      <c r="VBB165" s="1158"/>
      <c r="VBC165" s="1158"/>
      <c r="VBD165" s="1158"/>
      <c r="VBE165" s="1158"/>
      <c r="VBF165" s="1158"/>
      <c r="VBG165" s="1158"/>
      <c r="VBH165" s="1158"/>
      <c r="VBI165" s="1158"/>
      <c r="VBJ165" s="1158"/>
      <c r="VBK165" s="1158"/>
      <c r="VBL165" s="1158"/>
      <c r="VBM165" s="1158"/>
      <c r="VBN165" s="1158"/>
      <c r="VBO165" s="1158"/>
      <c r="VBP165" s="1158"/>
      <c r="VBQ165" s="1158"/>
      <c r="VBR165" s="1158"/>
      <c r="VBS165" s="1158"/>
      <c r="VBT165" s="1158"/>
      <c r="VBU165" s="1158"/>
      <c r="VBV165" s="1158"/>
      <c r="VBW165" s="1158"/>
      <c r="VBX165" s="1158"/>
      <c r="VBY165" s="1158"/>
      <c r="VBZ165" s="1158"/>
      <c r="VCA165" s="1158"/>
      <c r="VCB165" s="1158"/>
      <c r="VCC165" s="1158"/>
      <c r="VCD165" s="1158"/>
      <c r="VCE165" s="1158"/>
      <c r="VCF165" s="1158"/>
      <c r="VCG165" s="1158"/>
      <c r="VCH165" s="1158"/>
      <c r="VCI165" s="1158"/>
      <c r="VCJ165" s="1158"/>
      <c r="VCK165" s="1158"/>
      <c r="VCL165" s="1158"/>
      <c r="VCM165" s="1158"/>
      <c r="VCN165" s="1158"/>
      <c r="VCO165" s="1158"/>
      <c r="VCP165" s="1158"/>
      <c r="VCQ165" s="1158"/>
      <c r="VCR165" s="1158"/>
      <c r="VCS165" s="1158"/>
      <c r="VCT165" s="1158"/>
      <c r="VCU165" s="1158"/>
      <c r="VCV165" s="1158"/>
      <c r="VCW165" s="1158"/>
      <c r="VCX165" s="1158"/>
      <c r="VCY165" s="1158"/>
      <c r="VCZ165" s="1158"/>
      <c r="VDA165" s="1158"/>
      <c r="VDB165" s="1158"/>
      <c r="VDC165" s="1158"/>
      <c r="VDD165" s="1158"/>
      <c r="VDE165" s="1158"/>
      <c r="VDF165" s="1158"/>
      <c r="VDG165" s="1158"/>
      <c r="VDH165" s="1158"/>
      <c r="VDI165" s="1158"/>
      <c r="VDJ165" s="1158"/>
      <c r="VDK165" s="1158"/>
      <c r="VDL165" s="1158"/>
      <c r="VDM165" s="1158"/>
      <c r="VDN165" s="1158"/>
      <c r="VDO165" s="1158"/>
      <c r="VDP165" s="1158"/>
      <c r="VDQ165" s="1158"/>
      <c r="VDR165" s="1158"/>
      <c r="VDS165" s="1158"/>
      <c r="VDT165" s="1158"/>
      <c r="VDU165" s="1158"/>
      <c r="VDV165" s="1158"/>
      <c r="VDW165" s="1158"/>
      <c r="VDX165" s="1158"/>
      <c r="VDY165" s="1158"/>
      <c r="VDZ165" s="1158"/>
      <c r="VEA165" s="1158"/>
      <c r="VEB165" s="1158"/>
      <c r="VEC165" s="1158"/>
      <c r="VED165" s="1158"/>
      <c r="VEE165" s="1158"/>
      <c r="VEF165" s="1158"/>
      <c r="VEG165" s="1158"/>
      <c r="VEH165" s="1158"/>
      <c r="VEI165" s="1158"/>
      <c r="VEJ165" s="1158"/>
      <c r="VEK165" s="1158"/>
      <c r="VEL165" s="1158"/>
      <c r="VEM165" s="1158"/>
      <c r="VEN165" s="1158"/>
      <c r="VEO165" s="1158"/>
      <c r="VEP165" s="1158"/>
      <c r="VEQ165" s="1158"/>
      <c r="VER165" s="1158"/>
      <c r="VES165" s="1158"/>
      <c r="VET165" s="1158"/>
      <c r="VEU165" s="1158"/>
      <c r="VEV165" s="1158"/>
      <c r="VEW165" s="1158"/>
      <c r="VEX165" s="1158"/>
      <c r="VEY165" s="1158"/>
      <c r="VEZ165" s="1158"/>
      <c r="VFA165" s="1158"/>
      <c r="VFB165" s="1158"/>
      <c r="VFC165" s="1158"/>
      <c r="VFD165" s="1158"/>
      <c r="VFE165" s="1158"/>
      <c r="VFF165" s="1158"/>
      <c r="VFG165" s="1158"/>
      <c r="VFH165" s="1158"/>
      <c r="VFI165" s="1158"/>
      <c r="VFJ165" s="1158"/>
      <c r="VFK165" s="1158"/>
      <c r="VFL165" s="1158"/>
      <c r="VFM165" s="1158"/>
      <c r="VFN165" s="1158"/>
      <c r="VFO165" s="1158"/>
      <c r="VFP165" s="1158"/>
      <c r="VFQ165" s="1158"/>
      <c r="VFR165" s="1158"/>
      <c r="VFS165" s="1158"/>
      <c r="VFT165" s="1158"/>
      <c r="VFU165" s="1158"/>
      <c r="VFV165" s="1158"/>
      <c r="VFW165" s="1158"/>
      <c r="VFX165" s="1158"/>
      <c r="VFY165" s="1158"/>
      <c r="VFZ165" s="1158"/>
      <c r="VGA165" s="1158"/>
      <c r="VGB165" s="1158"/>
      <c r="VGC165" s="1158"/>
      <c r="VGD165" s="1158"/>
      <c r="VGE165" s="1158"/>
      <c r="VGF165" s="1158"/>
      <c r="VGG165" s="1158"/>
      <c r="VGH165" s="1158"/>
      <c r="VGI165" s="1158"/>
      <c r="VGJ165" s="1158"/>
      <c r="VGK165" s="1158"/>
      <c r="VGL165" s="1158"/>
      <c r="VGM165" s="1158"/>
      <c r="VGN165" s="1158"/>
      <c r="VGO165" s="1158"/>
      <c r="VGP165" s="1158"/>
      <c r="VGQ165" s="1158"/>
      <c r="VGR165" s="1158"/>
      <c r="VGS165" s="1158"/>
      <c r="VGT165" s="1158"/>
      <c r="VGU165" s="1158"/>
      <c r="VGV165" s="1158"/>
      <c r="VGW165" s="1158"/>
      <c r="VGX165" s="1158"/>
      <c r="VGY165" s="1158"/>
      <c r="VGZ165" s="1158"/>
      <c r="VHA165" s="1158"/>
      <c r="VHB165" s="1158"/>
      <c r="VHC165" s="1158"/>
      <c r="VHD165" s="1158"/>
      <c r="VHE165" s="1158"/>
      <c r="VHF165" s="1158"/>
      <c r="VHG165" s="1158"/>
      <c r="VHH165" s="1158"/>
      <c r="VHI165" s="1158"/>
      <c r="VHJ165" s="1158"/>
      <c r="VHK165" s="1158"/>
      <c r="VHL165" s="1158"/>
      <c r="VHM165" s="1158"/>
      <c r="VHN165" s="1158"/>
      <c r="VHO165" s="1158"/>
      <c r="VHP165" s="1158"/>
      <c r="VHQ165" s="1158"/>
      <c r="VHR165" s="1158"/>
      <c r="VHS165" s="1158"/>
      <c r="VHT165" s="1158"/>
      <c r="VHU165" s="1158"/>
      <c r="VHV165" s="1158"/>
      <c r="VHW165" s="1158"/>
      <c r="VHX165" s="1158"/>
      <c r="VHY165" s="1158"/>
      <c r="VHZ165" s="1158"/>
      <c r="VIA165" s="1158"/>
      <c r="VIB165" s="1158"/>
      <c r="VIC165" s="1158"/>
      <c r="VID165" s="1158"/>
      <c r="VIE165" s="1158"/>
      <c r="VIF165" s="1158"/>
      <c r="VIG165" s="1158"/>
      <c r="VIH165" s="1158"/>
      <c r="VII165" s="1158"/>
      <c r="VIJ165" s="1158"/>
      <c r="VIK165" s="1158"/>
      <c r="VIL165" s="1158"/>
      <c r="VIM165" s="1158"/>
      <c r="VIN165" s="1158"/>
      <c r="VIO165" s="1158"/>
      <c r="VIP165" s="1158"/>
      <c r="VIQ165" s="1158"/>
      <c r="VIR165" s="1158"/>
      <c r="VIS165" s="1158"/>
      <c r="VIT165" s="1158"/>
      <c r="VIU165" s="1158"/>
      <c r="VIV165" s="1158"/>
      <c r="VIW165" s="1158"/>
      <c r="VIX165" s="1158"/>
      <c r="VIY165" s="1158"/>
      <c r="VIZ165" s="1158"/>
      <c r="VJA165" s="1158"/>
      <c r="VJB165" s="1158"/>
      <c r="VJC165" s="1158"/>
      <c r="VJD165" s="1158"/>
      <c r="VJE165" s="1158"/>
      <c r="VJF165" s="1158"/>
      <c r="VJG165" s="1158"/>
      <c r="VJH165" s="1158"/>
      <c r="VJI165" s="1158"/>
      <c r="VJJ165" s="1158"/>
      <c r="VJK165" s="1158"/>
      <c r="VJL165" s="1158"/>
      <c r="VJM165" s="1158"/>
      <c r="VJN165" s="1158"/>
      <c r="VJO165" s="1158"/>
      <c r="VJP165" s="1158"/>
      <c r="VJQ165" s="1158"/>
      <c r="VJR165" s="1158"/>
      <c r="VJS165" s="1158"/>
      <c r="VJT165" s="1158"/>
      <c r="VJU165" s="1158"/>
      <c r="VJV165" s="1158"/>
      <c r="VJW165" s="1158"/>
      <c r="VJX165" s="1158"/>
      <c r="VJY165" s="1158"/>
      <c r="VJZ165" s="1158"/>
      <c r="VKA165" s="1158"/>
      <c r="VKB165" s="1158"/>
      <c r="VKC165" s="1158"/>
      <c r="VKD165" s="1158"/>
      <c r="VKE165" s="1158"/>
      <c r="VKF165" s="1158"/>
      <c r="VKG165" s="1158"/>
      <c r="VKH165" s="1158"/>
      <c r="VKI165" s="1158"/>
      <c r="VKJ165" s="1158"/>
      <c r="VKK165" s="1158"/>
      <c r="VKL165" s="1158"/>
      <c r="VKM165" s="1158"/>
      <c r="VKN165" s="1158"/>
      <c r="VKO165" s="1158"/>
      <c r="VKP165" s="1158"/>
      <c r="VKQ165" s="1158"/>
      <c r="VKR165" s="1158"/>
      <c r="VKS165" s="1158"/>
      <c r="VKT165" s="1158"/>
      <c r="VKU165" s="1158"/>
      <c r="VKV165" s="1158"/>
      <c r="VKW165" s="1158"/>
      <c r="VKX165" s="1158"/>
      <c r="VKY165" s="1158"/>
      <c r="VKZ165" s="1158"/>
      <c r="VLA165" s="1158"/>
      <c r="VLB165" s="1158"/>
      <c r="VLC165" s="1158"/>
      <c r="VLD165" s="1158"/>
      <c r="VLE165" s="1158"/>
      <c r="VLF165" s="1158"/>
      <c r="VLG165" s="1158"/>
      <c r="VLH165" s="1158"/>
      <c r="VLI165" s="1158"/>
      <c r="VLJ165" s="1158"/>
      <c r="VLK165" s="1158"/>
      <c r="VLL165" s="1158"/>
      <c r="VLM165" s="1158"/>
      <c r="VLN165" s="1158"/>
      <c r="VLO165" s="1158"/>
      <c r="VLP165" s="1158"/>
      <c r="VLQ165" s="1158"/>
      <c r="VLR165" s="1158"/>
      <c r="VLS165" s="1158"/>
      <c r="VLT165" s="1158"/>
      <c r="VLU165" s="1158"/>
      <c r="VLV165" s="1158"/>
      <c r="VLW165" s="1158"/>
      <c r="VLX165" s="1158"/>
      <c r="VLY165" s="1158"/>
      <c r="VLZ165" s="1158"/>
      <c r="VMA165" s="1158"/>
      <c r="VMB165" s="1158"/>
      <c r="VMC165" s="1158"/>
      <c r="VMD165" s="1158"/>
      <c r="VME165" s="1158"/>
      <c r="VMF165" s="1158"/>
      <c r="VMG165" s="1158"/>
      <c r="VMH165" s="1158"/>
      <c r="VMI165" s="1158"/>
      <c r="VMJ165" s="1158"/>
      <c r="VMK165" s="1158"/>
      <c r="VML165" s="1158"/>
      <c r="VMM165" s="1158"/>
      <c r="VMN165" s="1158"/>
      <c r="VMO165" s="1158"/>
      <c r="VMP165" s="1158"/>
      <c r="VMQ165" s="1158"/>
      <c r="VMR165" s="1158"/>
      <c r="VMS165" s="1158"/>
      <c r="VMT165" s="1158"/>
      <c r="VMU165" s="1158"/>
      <c r="VMV165" s="1158"/>
      <c r="VMW165" s="1158"/>
      <c r="VMX165" s="1158"/>
      <c r="VMY165" s="1158"/>
      <c r="VMZ165" s="1158"/>
      <c r="VNA165" s="1158"/>
      <c r="VNB165" s="1158"/>
      <c r="VNC165" s="1158"/>
      <c r="VND165" s="1158"/>
      <c r="VNE165" s="1158"/>
      <c r="VNF165" s="1158"/>
      <c r="VNG165" s="1158"/>
      <c r="VNH165" s="1158"/>
      <c r="VNI165" s="1158"/>
      <c r="VNJ165" s="1158"/>
      <c r="VNK165" s="1158"/>
      <c r="VNL165" s="1158"/>
      <c r="VNM165" s="1158"/>
      <c r="VNN165" s="1158"/>
      <c r="VNO165" s="1158"/>
      <c r="VNP165" s="1158"/>
      <c r="VNQ165" s="1158"/>
      <c r="VNR165" s="1158"/>
      <c r="VNS165" s="1158"/>
      <c r="VNT165" s="1158"/>
      <c r="VNU165" s="1158"/>
      <c r="VNV165" s="1158"/>
      <c r="VNW165" s="1158"/>
      <c r="VNX165" s="1158"/>
      <c r="VNY165" s="1158"/>
      <c r="VNZ165" s="1158"/>
      <c r="VOA165" s="1158"/>
      <c r="VOB165" s="1158"/>
      <c r="VOC165" s="1158"/>
      <c r="VOD165" s="1158"/>
      <c r="VOE165" s="1158"/>
      <c r="VOF165" s="1158"/>
      <c r="VOG165" s="1158"/>
      <c r="VOH165" s="1158"/>
      <c r="VOI165" s="1158"/>
      <c r="VOJ165" s="1158"/>
      <c r="VOK165" s="1158"/>
      <c r="VOL165" s="1158"/>
      <c r="VOM165" s="1158"/>
      <c r="VON165" s="1158"/>
      <c r="VOO165" s="1158"/>
      <c r="VOP165" s="1158"/>
      <c r="VOQ165" s="1158"/>
      <c r="VOR165" s="1158"/>
      <c r="VOS165" s="1158"/>
      <c r="VOT165" s="1158"/>
      <c r="VOU165" s="1158"/>
      <c r="VOV165" s="1158"/>
      <c r="VOW165" s="1158"/>
      <c r="VOX165" s="1158"/>
      <c r="VOY165" s="1158"/>
      <c r="VOZ165" s="1158"/>
      <c r="VPA165" s="1158"/>
      <c r="VPB165" s="1158"/>
      <c r="VPC165" s="1158"/>
      <c r="VPD165" s="1158"/>
      <c r="VPE165" s="1158"/>
      <c r="VPF165" s="1158"/>
      <c r="VPG165" s="1158"/>
      <c r="VPH165" s="1158"/>
      <c r="VPI165" s="1158"/>
      <c r="VPJ165" s="1158"/>
      <c r="VPK165" s="1158"/>
      <c r="VPL165" s="1158"/>
      <c r="VPM165" s="1158"/>
      <c r="VPN165" s="1158"/>
      <c r="VPO165" s="1158"/>
      <c r="VPP165" s="1158"/>
      <c r="VPQ165" s="1158"/>
      <c r="VPR165" s="1158"/>
      <c r="VPS165" s="1158"/>
      <c r="VPT165" s="1158"/>
      <c r="VPU165" s="1158"/>
      <c r="VPV165" s="1158"/>
      <c r="VPW165" s="1158"/>
      <c r="VPX165" s="1158"/>
      <c r="VPY165" s="1158"/>
      <c r="VPZ165" s="1158"/>
      <c r="VQA165" s="1158"/>
      <c r="VQB165" s="1158"/>
      <c r="VQC165" s="1158"/>
      <c r="VQD165" s="1158"/>
      <c r="VQE165" s="1158"/>
      <c r="VQF165" s="1158"/>
      <c r="VQG165" s="1158"/>
      <c r="VQH165" s="1158"/>
      <c r="VQI165" s="1158"/>
      <c r="VQJ165" s="1158"/>
      <c r="VQK165" s="1158"/>
      <c r="VQL165" s="1158"/>
      <c r="VQM165" s="1158"/>
      <c r="VQN165" s="1158"/>
      <c r="VQO165" s="1158"/>
      <c r="VQP165" s="1158"/>
      <c r="VQQ165" s="1158"/>
      <c r="VQR165" s="1158"/>
      <c r="VQS165" s="1158"/>
      <c r="VQT165" s="1158"/>
      <c r="VQU165" s="1158"/>
      <c r="VQV165" s="1158"/>
      <c r="VQW165" s="1158"/>
      <c r="VQX165" s="1158"/>
      <c r="VQY165" s="1158"/>
      <c r="VQZ165" s="1158"/>
      <c r="VRA165" s="1158"/>
      <c r="VRB165" s="1158"/>
      <c r="VRC165" s="1158"/>
      <c r="VRD165" s="1158"/>
      <c r="VRE165" s="1158"/>
      <c r="VRF165" s="1158"/>
      <c r="VRG165" s="1158"/>
      <c r="VRH165" s="1158"/>
      <c r="VRI165" s="1158"/>
      <c r="VRJ165" s="1158"/>
      <c r="VRK165" s="1158"/>
      <c r="VRL165" s="1158"/>
      <c r="VRM165" s="1158"/>
      <c r="VRN165" s="1158"/>
      <c r="VRO165" s="1158"/>
      <c r="VRP165" s="1158"/>
      <c r="VRQ165" s="1158"/>
      <c r="VRR165" s="1158"/>
      <c r="VRS165" s="1158"/>
      <c r="VRT165" s="1158"/>
      <c r="VRU165" s="1158"/>
      <c r="VRV165" s="1158"/>
      <c r="VRW165" s="1158"/>
      <c r="VRX165" s="1158"/>
      <c r="VRY165" s="1158"/>
      <c r="VRZ165" s="1158"/>
      <c r="VSA165" s="1158"/>
      <c r="VSB165" s="1158"/>
      <c r="VSC165" s="1158"/>
      <c r="VSD165" s="1158"/>
      <c r="VSE165" s="1158"/>
      <c r="VSF165" s="1158"/>
      <c r="VSG165" s="1158"/>
      <c r="VSH165" s="1158"/>
      <c r="VSI165" s="1158"/>
      <c r="VSJ165" s="1158"/>
      <c r="VSK165" s="1158"/>
      <c r="VSL165" s="1158"/>
      <c r="VSM165" s="1158"/>
      <c r="VSN165" s="1158"/>
      <c r="VSO165" s="1158"/>
      <c r="VSP165" s="1158"/>
      <c r="VSQ165" s="1158"/>
      <c r="VSR165" s="1158"/>
      <c r="VSS165" s="1158"/>
      <c r="VST165" s="1158"/>
      <c r="VSU165" s="1158"/>
      <c r="VSV165" s="1158"/>
      <c r="VSW165" s="1158"/>
      <c r="VSX165" s="1158"/>
      <c r="VSY165" s="1158"/>
      <c r="VSZ165" s="1158"/>
      <c r="VTA165" s="1158"/>
      <c r="VTB165" s="1158"/>
      <c r="VTC165" s="1158"/>
      <c r="VTD165" s="1158"/>
      <c r="VTE165" s="1158"/>
      <c r="VTF165" s="1158"/>
      <c r="VTG165" s="1158"/>
      <c r="VTH165" s="1158"/>
      <c r="VTI165" s="1158"/>
      <c r="VTJ165" s="1158"/>
      <c r="VTK165" s="1158"/>
      <c r="VTL165" s="1158"/>
      <c r="VTM165" s="1158"/>
      <c r="VTN165" s="1158"/>
      <c r="VTO165" s="1158"/>
      <c r="VTP165" s="1158"/>
      <c r="VTQ165" s="1158"/>
      <c r="VTR165" s="1158"/>
      <c r="VTS165" s="1158"/>
      <c r="VTT165" s="1158"/>
      <c r="VTU165" s="1158"/>
      <c r="VTV165" s="1158"/>
      <c r="VTW165" s="1158"/>
      <c r="VTX165" s="1158"/>
      <c r="VTY165" s="1158"/>
      <c r="VTZ165" s="1158"/>
      <c r="VUA165" s="1158"/>
      <c r="VUB165" s="1158"/>
      <c r="VUC165" s="1158"/>
      <c r="VUD165" s="1158"/>
      <c r="VUE165" s="1158"/>
      <c r="VUF165" s="1158"/>
      <c r="VUG165" s="1158"/>
      <c r="VUH165" s="1158"/>
      <c r="VUI165" s="1158"/>
      <c r="VUJ165" s="1158"/>
      <c r="VUK165" s="1158"/>
      <c r="VUL165" s="1158"/>
      <c r="VUM165" s="1158"/>
      <c r="VUN165" s="1158"/>
      <c r="VUO165" s="1158"/>
      <c r="VUP165" s="1158"/>
      <c r="VUQ165" s="1158"/>
      <c r="VUR165" s="1158"/>
      <c r="VUS165" s="1158"/>
      <c r="VUT165" s="1158"/>
      <c r="VUU165" s="1158"/>
      <c r="VUV165" s="1158"/>
      <c r="VUW165" s="1158"/>
      <c r="VUX165" s="1158"/>
      <c r="VUY165" s="1158"/>
      <c r="VUZ165" s="1158"/>
      <c r="VVA165" s="1158"/>
      <c r="VVB165" s="1158"/>
      <c r="VVC165" s="1158"/>
      <c r="VVD165" s="1158"/>
      <c r="VVE165" s="1158"/>
      <c r="VVF165" s="1158"/>
      <c r="VVG165" s="1158"/>
      <c r="VVH165" s="1158"/>
      <c r="VVI165" s="1158"/>
      <c r="VVJ165" s="1158"/>
      <c r="VVK165" s="1158"/>
      <c r="VVL165" s="1158"/>
      <c r="VVM165" s="1158"/>
      <c r="VVN165" s="1158"/>
      <c r="VVO165" s="1158"/>
      <c r="VVP165" s="1158"/>
      <c r="VVQ165" s="1158"/>
      <c r="VVR165" s="1158"/>
      <c r="VVS165" s="1158"/>
      <c r="VVT165" s="1158"/>
      <c r="VVU165" s="1158"/>
      <c r="VVV165" s="1158"/>
      <c r="VVW165" s="1158"/>
      <c r="VVX165" s="1158"/>
      <c r="VVY165" s="1158"/>
      <c r="VVZ165" s="1158"/>
      <c r="VWA165" s="1158"/>
      <c r="VWB165" s="1158"/>
      <c r="VWC165" s="1158"/>
      <c r="VWD165" s="1158"/>
      <c r="VWE165" s="1158"/>
      <c r="VWF165" s="1158"/>
      <c r="VWG165" s="1158"/>
      <c r="VWH165" s="1158"/>
      <c r="VWI165" s="1158"/>
      <c r="VWJ165" s="1158"/>
      <c r="VWK165" s="1158"/>
      <c r="VWL165" s="1158"/>
      <c r="VWM165" s="1158"/>
      <c r="VWN165" s="1158"/>
      <c r="VWO165" s="1158"/>
      <c r="VWP165" s="1158"/>
      <c r="VWQ165" s="1158"/>
      <c r="VWR165" s="1158"/>
      <c r="VWS165" s="1158"/>
      <c r="VWT165" s="1158"/>
      <c r="VWU165" s="1158"/>
      <c r="VWV165" s="1158"/>
      <c r="VWW165" s="1158"/>
      <c r="VWX165" s="1158"/>
      <c r="VWY165" s="1158"/>
      <c r="VWZ165" s="1158"/>
      <c r="VXA165" s="1158"/>
      <c r="VXB165" s="1158"/>
      <c r="VXC165" s="1158"/>
      <c r="VXD165" s="1158"/>
      <c r="VXE165" s="1158"/>
      <c r="VXF165" s="1158"/>
      <c r="VXG165" s="1158"/>
      <c r="VXH165" s="1158"/>
      <c r="VXI165" s="1158"/>
      <c r="VXJ165" s="1158"/>
      <c r="VXK165" s="1158"/>
      <c r="VXL165" s="1158"/>
      <c r="VXM165" s="1158"/>
      <c r="VXN165" s="1158"/>
      <c r="VXO165" s="1158"/>
      <c r="VXP165" s="1158"/>
      <c r="VXQ165" s="1158"/>
      <c r="VXR165" s="1158"/>
      <c r="VXS165" s="1158"/>
      <c r="VXT165" s="1158"/>
      <c r="VXU165" s="1158"/>
      <c r="VXV165" s="1158"/>
      <c r="VXW165" s="1158"/>
      <c r="VXX165" s="1158"/>
      <c r="VXY165" s="1158"/>
      <c r="VXZ165" s="1158"/>
      <c r="VYA165" s="1158"/>
      <c r="VYB165" s="1158"/>
      <c r="VYC165" s="1158"/>
      <c r="VYD165" s="1158"/>
      <c r="VYE165" s="1158"/>
      <c r="VYF165" s="1158"/>
      <c r="VYG165" s="1158"/>
      <c r="VYH165" s="1158"/>
      <c r="VYI165" s="1158"/>
      <c r="VYJ165" s="1158"/>
      <c r="VYK165" s="1158"/>
      <c r="VYL165" s="1158"/>
      <c r="VYM165" s="1158"/>
      <c r="VYN165" s="1158"/>
      <c r="VYO165" s="1158"/>
      <c r="VYP165" s="1158"/>
      <c r="VYQ165" s="1158"/>
      <c r="VYR165" s="1158"/>
      <c r="VYS165" s="1158"/>
      <c r="VYT165" s="1158"/>
      <c r="VYU165" s="1158"/>
      <c r="VYV165" s="1158"/>
      <c r="VYW165" s="1158"/>
      <c r="VYX165" s="1158"/>
      <c r="VYY165" s="1158"/>
      <c r="VYZ165" s="1158"/>
      <c r="VZA165" s="1158"/>
      <c r="VZB165" s="1158"/>
      <c r="VZC165" s="1158"/>
      <c r="VZD165" s="1158"/>
      <c r="VZE165" s="1158"/>
      <c r="VZF165" s="1158"/>
      <c r="VZG165" s="1158"/>
      <c r="VZH165" s="1158"/>
      <c r="VZI165" s="1158"/>
      <c r="VZJ165" s="1158"/>
      <c r="VZK165" s="1158"/>
      <c r="VZL165" s="1158"/>
      <c r="VZM165" s="1158"/>
      <c r="VZN165" s="1158"/>
      <c r="VZO165" s="1158"/>
      <c r="VZP165" s="1158"/>
      <c r="VZQ165" s="1158"/>
      <c r="VZR165" s="1158"/>
      <c r="VZS165" s="1158"/>
      <c r="VZT165" s="1158"/>
      <c r="VZU165" s="1158"/>
      <c r="VZV165" s="1158"/>
      <c r="VZW165" s="1158"/>
      <c r="VZX165" s="1158"/>
      <c r="VZY165" s="1158"/>
      <c r="VZZ165" s="1158"/>
      <c r="WAA165" s="1158"/>
      <c r="WAB165" s="1158"/>
      <c r="WAC165" s="1158"/>
      <c r="WAD165" s="1158"/>
      <c r="WAE165" s="1158"/>
      <c r="WAF165" s="1158"/>
      <c r="WAG165" s="1158"/>
      <c r="WAH165" s="1158"/>
      <c r="WAI165" s="1158"/>
      <c r="WAJ165" s="1158"/>
      <c r="WAK165" s="1158"/>
      <c r="WAL165" s="1158"/>
      <c r="WAM165" s="1158"/>
      <c r="WAN165" s="1158"/>
      <c r="WAO165" s="1158"/>
      <c r="WAP165" s="1158"/>
      <c r="WAQ165" s="1158"/>
      <c r="WAR165" s="1158"/>
      <c r="WAS165" s="1158"/>
      <c r="WAT165" s="1158"/>
      <c r="WAU165" s="1158"/>
      <c r="WAV165" s="1158"/>
      <c r="WAW165" s="1158"/>
      <c r="WAX165" s="1158"/>
      <c r="WAY165" s="1158"/>
      <c r="WAZ165" s="1158"/>
      <c r="WBA165" s="1158"/>
      <c r="WBB165" s="1158"/>
      <c r="WBC165" s="1158"/>
      <c r="WBD165" s="1158"/>
      <c r="WBE165" s="1158"/>
      <c r="WBF165" s="1158"/>
      <c r="WBG165" s="1158"/>
      <c r="WBH165" s="1158"/>
      <c r="WBI165" s="1158"/>
      <c r="WBJ165" s="1158"/>
      <c r="WBK165" s="1158"/>
      <c r="WBL165" s="1158"/>
      <c r="WBM165" s="1158"/>
      <c r="WBN165" s="1158"/>
      <c r="WBO165" s="1158"/>
      <c r="WBP165" s="1158"/>
      <c r="WBQ165" s="1158"/>
      <c r="WBR165" s="1158"/>
      <c r="WBS165" s="1158"/>
      <c r="WBT165" s="1158"/>
      <c r="WBU165" s="1158"/>
      <c r="WBV165" s="1158"/>
      <c r="WBW165" s="1158"/>
      <c r="WBX165" s="1158"/>
      <c r="WBY165" s="1158"/>
      <c r="WBZ165" s="1158"/>
      <c r="WCA165" s="1158"/>
      <c r="WCB165" s="1158"/>
      <c r="WCC165" s="1158"/>
      <c r="WCD165" s="1158"/>
      <c r="WCE165" s="1158"/>
      <c r="WCF165" s="1158"/>
      <c r="WCG165" s="1158"/>
      <c r="WCH165" s="1158"/>
      <c r="WCI165" s="1158"/>
      <c r="WCJ165" s="1158"/>
      <c r="WCK165" s="1158"/>
      <c r="WCL165" s="1158"/>
      <c r="WCM165" s="1158"/>
      <c r="WCN165" s="1158"/>
      <c r="WCO165" s="1158"/>
      <c r="WCP165" s="1158"/>
      <c r="WCQ165" s="1158"/>
      <c r="WCR165" s="1158"/>
      <c r="WCS165" s="1158"/>
      <c r="WCT165" s="1158"/>
      <c r="WCU165" s="1158"/>
      <c r="WCV165" s="1158"/>
      <c r="WCW165" s="1158"/>
      <c r="WCX165" s="1158"/>
      <c r="WCY165" s="1158"/>
      <c r="WCZ165" s="1158"/>
      <c r="WDA165" s="1158"/>
      <c r="WDB165" s="1158"/>
      <c r="WDC165" s="1158"/>
      <c r="WDD165" s="1158"/>
      <c r="WDE165" s="1158"/>
      <c r="WDF165" s="1158"/>
      <c r="WDG165" s="1158"/>
      <c r="WDH165" s="1158"/>
      <c r="WDI165" s="1158"/>
      <c r="WDJ165" s="1158"/>
      <c r="WDK165" s="1158"/>
      <c r="WDL165" s="1158"/>
      <c r="WDM165" s="1158"/>
      <c r="WDN165" s="1158"/>
      <c r="WDO165" s="1158"/>
      <c r="WDP165" s="1158"/>
      <c r="WDQ165" s="1158"/>
      <c r="WDR165" s="1158"/>
      <c r="WDS165" s="1158"/>
      <c r="WDT165" s="1158"/>
      <c r="WDU165" s="1158"/>
      <c r="WDV165" s="1158"/>
      <c r="WDW165" s="1158"/>
      <c r="WDX165" s="1158"/>
      <c r="WDY165" s="1158"/>
      <c r="WDZ165" s="1158"/>
      <c r="WEA165" s="1158"/>
      <c r="WEB165" s="1158"/>
      <c r="WEC165" s="1158"/>
      <c r="WED165" s="1158"/>
      <c r="WEE165" s="1158"/>
      <c r="WEF165" s="1158"/>
      <c r="WEG165" s="1158"/>
      <c r="WEH165" s="1158"/>
      <c r="WEI165" s="1158"/>
      <c r="WEJ165" s="1158"/>
      <c r="WEK165" s="1158"/>
      <c r="WEL165" s="1158"/>
      <c r="WEM165" s="1158"/>
      <c r="WEN165" s="1158"/>
      <c r="WEO165" s="1158"/>
      <c r="WEP165" s="1158"/>
      <c r="WEQ165" s="1158"/>
      <c r="WER165" s="1158"/>
      <c r="WES165" s="1158"/>
      <c r="WET165" s="1158"/>
      <c r="WEU165" s="1158"/>
      <c r="WEV165" s="1158"/>
      <c r="WEW165" s="1158"/>
      <c r="WEX165" s="1158"/>
      <c r="WEY165" s="1158"/>
      <c r="WEZ165" s="1158"/>
      <c r="WFA165" s="1158"/>
      <c r="WFB165" s="1158"/>
      <c r="WFC165" s="1158"/>
      <c r="WFD165" s="1158"/>
      <c r="WFE165" s="1158"/>
      <c r="WFF165" s="1158"/>
      <c r="WFG165" s="1158"/>
      <c r="WFH165" s="1158"/>
      <c r="WFI165" s="1158"/>
      <c r="WFJ165" s="1158"/>
      <c r="WFK165" s="1158"/>
      <c r="WFL165" s="1158"/>
      <c r="WFM165" s="1158"/>
      <c r="WFN165" s="1158"/>
      <c r="WFO165" s="1158"/>
      <c r="WFP165" s="1158"/>
      <c r="WFQ165" s="1158"/>
      <c r="WFR165" s="1158"/>
      <c r="WFS165" s="1158"/>
      <c r="WFT165" s="1158"/>
      <c r="WFU165" s="1158"/>
      <c r="WFV165" s="1158"/>
      <c r="WFW165" s="1158"/>
      <c r="WFX165" s="1158"/>
      <c r="WFY165" s="1158"/>
      <c r="WFZ165" s="1158"/>
      <c r="WGA165" s="1158"/>
      <c r="WGB165" s="1158"/>
      <c r="WGC165" s="1158"/>
      <c r="WGD165" s="1158"/>
      <c r="WGE165" s="1158"/>
      <c r="WGF165" s="1158"/>
      <c r="WGG165" s="1158"/>
      <c r="WGH165" s="1158"/>
      <c r="WGI165" s="1158"/>
      <c r="WGJ165" s="1158"/>
      <c r="WGK165" s="1158"/>
      <c r="WGL165" s="1158"/>
      <c r="WGM165" s="1158"/>
      <c r="WGN165" s="1158"/>
      <c r="WGO165" s="1158"/>
      <c r="WGP165" s="1158"/>
      <c r="WGQ165" s="1158"/>
      <c r="WGR165" s="1158"/>
      <c r="WGS165" s="1158"/>
      <c r="WGT165" s="1158"/>
      <c r="WGU165" s="1158"/>
      <c r="WGV165" s="1158"/>
      <c r="WGW165" s="1158"/>
      <c r="WGX165" s="1158"/>
      <c r="WGY165" s="1158"/>
      <c r="WGZ165" s="1158"/>
      <c r="WHA165" s="1158"/>
      <c r="WHB165" s="1158"/>
      <c r="WHC165" s="1158"/>
      <c r="WHD165" s="1158"/>
      <c r="WHE165" s="1158"/>
      <c r="WHF165" s="1158"/>
      <c r="WHG165" s="1158"/>
      <c r="WHH165" s="1158"/>
      <c r="WHI165" s="1158"/>
      <c r="WHJ165" s="1158"/>
      <c r="WHK165" s="1158"/>
      <c r="WHL165" s="1158"/>
      <c r="WHM165" s="1158"/>
      <c r="WHN165" s="1158"/>
      <c r="WHO165" s="1158"/>
      <c r="WHP165" s="1158"/>
      <c r="WHQ165" s="1158"/>
      <c r="WHR165" s="1158"/>
      <c r="WHS165" s="1158"/>
      <c r="WHT165" s="1158"/>
      <c r="WHU165" s="1158"/>
      <c r="WHV165" s="1158"/>
      <c r="WHW165" s="1158"/>
      <c r="WHX165" s="1158"/>
      <c r="WHY165" s="1158"/>
      <c r="WHZ165" s="1158"/>
      <c r="WIA165" s="1158"/>
      <c r="WIB165" s="1158"/>
      <c r="WIC165" s="1158"/>
      <c r="WID165" s="1158"/>
      <c r="WIE165" s="1158"/>
      <c r="WIF165" s="1158"/>
      <c r="WIG165" s="1158"/>
      <c r="WIH165" s="1158"/>
      <c r="WII165" s="1158"/>
      <c r="WIJ165" s="1158"/>
      <c r="WIK165" s="1158"/>
      <c r="WIL165" s="1158"/>
      <c r="WIM165" s="1158"/>
      <c r="WIN165" s="1158"/>
      <c r="WIO165" s="1158"/>
      <c r="WIP165" s="1158"/>
      <c r="WIQ165" s="1158"/>
      <c r="WIR165" s="1158"/>
      <c r="WIS165" s="1158"/>
      <c r="WIT165" s="1158"/>
      <c r="WIU165" s="1158"/>
      <c r="WIV165" s="1158"/>
      <c r="WIW165" s="1158"/>
      <c r="WIX165" s="1158"/>
      <c r="WIY165" s="1158"/>
      <c r="WIZ165" s="1158"/>
      <c r="WJA165" s="1158"/>
      <c r="WJB165" s="1158"/>
      <c r="WJC165" s="1158"/>
      <c r="WJD165" s="1158"/>
      <c r="WJE165" s="1158"/>
      <c r="WJF165" s="1158"/>
      <c r="WJG165" s="1158"/>
      <c r="WJH165" s="1158"/>
      <c r="WJI165" s="1158"/>
      <c r="WJJ165" s="1158"/>
      <c r="WJK165" s="1158"/>
      <c r="WJL165" s="1158"/>
      <c r="WJM165" s="1158"/>
      <c r="WJN165" s="1158"/>
      <c r="WJO165" s="1158"/>
      <c r="WJP165" s="1158"/>
      <c r="WJQ165" s="1158"/>
      <c r="WJR165" s="1158"/>
      <c r="WJS165" s="1158"/>
      <c r="WJT165" s="1158"/>
      <c r="WJU165" s="1158"/>
      <c r="WJV165" s="1158"/>
      <c r="WJW165" s="1158"/>
      <c r="WJX165" s="1158"/>
      <c r="WJY165" s="1158"/>
      <c r="WJZ165" s="1158"/>
      <c r="WKA165" s="1158"/>
      <c r="WKB165" s="1158"/>
      <c r="WKC165" s="1158"/>
      <c r="WKD165" s="1158"/>
      <c r="WKE165" s="1158"/>
      <c r="WKF165" s="1158"/>
      <c r="WKG165" s="1158"/>
      <c r="WKH165" s="1158"/>
      <c r="WKI165" s="1158"/>
      <c r="WKJ165" s="1158"/>
      <c r="WKK165" s="1158"/>
      <c r="WKL165" s="1158"/>
      <c r="WKM165" s="1158"/>
      <c r="WKN165" s="1158"/>
      <c r="WKO165" s="1158"/>
      <c r="WKP165" s="1158"/>
      <c r="WKQ165" s="1158"/>
      <c r="WKR165" s="1158"/>
      <c r="WKS165" s="1158"/>
      <c r="WKT165" s="1158"/>
      <c r="WKU165" s="1158"/>
      <c r="WKV165" s="1158"/>
      <c r="WKW165" s="1158"/>
      <c r="WKX165" s="1158"/>
      <c r="WKY165" s="1158"/>
      <c r="WKZ165" s="1158"/>
      <c r="WLA165" s="1158"/>
      <c r="WLB165" s="1158"/>
      <c r="WLC165" s="1158"/>
      <c r="WLD165" s="1158"/>
      <c r="WLE165" s="1158"/>
      <c r="WLF165" s="1158"/>
      <c r="WLG165" s="1158"/>
      <c r="WLH165" s="1158"/>
      <c r="WLI165" s="1158"/>
      <c r="WLJ165" s="1158"/>
      <c r="WLK165" s="1158"/>
      <c r="WLL165" s="1158"/>
      <c r="WLM165" s="1158"/>
      <c r="WLN165" s="1158"/>
      <c r="WLO165" s="1158"/>
      <c r="WLP165" s="1158"/>
      <c r="WLQ165" s="1158"/>
      <c r="WLR165" s="1158"/>
      <c r="WLS165" s="1158"/>
      <c r="WLT165" s="1158"/>
      <c r="WLU165" s="1158"/>
      <c r="WLV165" s="1158"/>
      <c r="WLW165" s="1158"/>
      <c r="WLX165" s="1158"/>
      <c r="WLY165" s="1158"/>
      <c r="WLZ165" s="1158"/>
      <c r="WMA165" s="1158"/>
      <c r="WMB165" s="1158"/>
      <c r="WMC165" s="1158"/>
      <c r="WMD165" s="1158"/>
      <c r="WME165" s="1158"/>
      <c r="WMF165" s="1158"/>
      <c r="WMG165" s="1158"/>
      <c r="WMH165" s="1158"/>
      <c r="WMI165" s="1158"/>
      <c r="WMJ165" s="1158"/>
      <c r="WMK165" s="1158"/>
      <c r="WML165" s="1158"/>
      <c r="WMM165" s="1158"/>
      <c r="WMN165" s="1158"/>
      <c r="WMO165" s="1158"/>
      <c r="WMP165" s="1158"/>
      <c r="WMQ165" s="1158"/>
      <c r="WMR165" s="1158"/>
      <c r="WMS165" s="1158"/>
      <c r="WMT165" s="1158"/>
      <c r="WMU165" s="1158"/>
      <c r="WMV165" s="1158"/>
      <c r="WMW165" s="1158"/>
      <c r="WMX165" s="1158"/>
      <c r="WMY165" s="1158"/>
      <c r="WMZ165" s="1158"/>
      <c r="WNA165" s="1158"/>
      <c r="WNB165" s="1158"/>
      <c r="WNC165" s="1158"/>
      <c r="WND165" s="1158"/>
      <c r="WNE165" s="1158"/>
      <c r="WNF165" s="1158"/>
      <c r="WNG165" s="1158"/>
      <c r="WNH165" s="1158"/>
      <c r="WNI165" s="1158"/>
      <c r="WNJ165" s="1158"/>
      <c r="WNK165" s="1158"/>
      <c r="WNL165" s="1158"/>
      <c r="WNM165" s="1158"/>
      <c r="WNN165" s="1158"/>
      <c r="WNO165" s="1158"/>
      <c r="WNP165" s="1158"/>
      <c r="WNQ165" s="1158"/>
      <c r="WNR165" s="1158"/>
      <c r="WNS165" s="1158"/>
      <c r="WNT165" s="1158"/>
      <c r="WNU165" s="1158"/>
      <c r="WNV165" s="1158"/>
      <c r="WNW165" s="1158"/>
      <c r="WNX165" s="1158"/>
      <c r="WNY165" s="1158"/>
      <c r="WNZ165" s="1158"/>
      <c r="WOA165" s="1158"/>
      <c r="WOB165" s="1158"/>
      <c r="WOC165" s="1158"/>
      <c r="WOD165" s="1158"/>
      <c r="WOE165" s="1158"/>
      <c r="WOF165" s="1158"/>
      <c r="WOG165" s="1158"/>
      <c r="WOH165" s="1158"/>
      <c r="WOI165" s="1158"/>
      <c r="WOJ165" s="1158"/>
      <c r="WOK165" s="1158"/>
      <c r="WOL165" s="1158"/>
      <c r="WOM165" s="1158"/>
      <c r="WON165" s="1158"/>
      <c r="WOO165" s="1158"/>
      <c r="WOP165" s="1158"/>
      <c r="WOQ165" s="1158"/>
      <c r="WOR165" s="1158"/>
      <c r="WOS165" s="1158"/>
      <c r="WOT165" s="1158"/>
      <c r="WOU165" s="1158"/>
      <c r="WOV165" s="1158"/>
      <c r="WOW165" s="1158"/>
      <c r="WOX165" s="1158"/>
      <c r="WOY165" s="1158"/>
      <c r="WOZ165" s="1158"/>
      <c r="WPA165" s="1158"/>
      <c r="WPB165" s="1158"/>
      <c r="WPC165" s="1158"/>
      <c r="WPD165" s="1158"/>
      <c r="WPE165" s="1158"/>
      <c r="WPF165" s="1158"/>
      <c r="WPG165" s="1158"/>
      <c r="WPH165" s="1158"/>
      <c r="WPI165" s="1158"/>
      <c r="WPJ165" s="1158"/>
      <c r="WPK165" s="1158"/>
      <c r="WPL165" s="1158"/>
      <c r="WPM165" s="1158"/>
      <c r="WPN165" s="1158"/>
      <c r="WPO165" s="1158"/>
      <c r="WPP165" s="1158"/>
      <c r="WPQ165" s="1158"/>
      <c r="WPR165" s="1158"/>
      <c r="WPS165" s="1158"/>
      <c r="WPT165" s="1158"/>
      <c r="WPU165" s="1158"/>
      <c r="WPV165" s="1158"/>
      <c r="WPW165" s="1158"/>
      <c r="WPX165" s="1158"/>
      <c r="WPY165" s="1158"/>
      <c r="WPZ165" s="1158"/>
      <c r="WQA165" s="1158"/>
      <c r="WQB165" s="1158"/>
      <c r="WQC165" s="1158"/>
      <c r="WQD165" s="1158"/>
      <c r="WQE165" s="1158"/>
      <c r="WQF165" s="1158"/>
      <c r="WQG165" s="1158"/>
      <c r="WQH165" s="1158"/>
      <c r="WQI165" s="1158"/>
      <c r="WQJ165" s="1158"/>
      <c r="WQK165" s="1158"/>
      <c r="WQL165" s="1158"/>
      <c r="WQM165" s="1158"/>
      <c r="WQN165" s="1158"/>
      <c r="WQO165" s="1158"/>
      <c r="WQP165" s="1158"/>
      <c r="WQQ165" s="1158"/>
      <c r="WQR165" s="1158"/>
      <c r="WQS165" s="1158"/>
      <c r="WQT165" s="1158"/>
      <c r="WQU165" s="1158"/>
      <c r="WQV165" s="1158"/>
      <c r="WQW165" s="1158"/>
      <c r="WQX165" s="1158"/>
      <c r="WQY165" s="1158"/>
      <c r="WQZ165" s="1158"/>
      <c r="WRA165" s="1158"/>
      <c r="WRB165" s="1158"/>
      <c r="WRC165" s="1158"/>
      <c r="WRD165" s="1158"/>
      <c r="WRE165" s="1158"/>
      <c r="WRF165" s="1158"/>
      <c r="WRG165" s="1158"/>
      <c r="WRH165" s="1158"/>
      <c r="WRI165" s="1158"/>
      <c r="WRJ165" s="1158"/>
      <c r="WRK165" s="1158"/>
      <c r="WRL165" s="1158"/>
      <c r="WRM165" s="1158"/>
      <c r="WRN165" s="1158"/>
      <c r="WRO165" s="1158"/>
      <c r="WRP165" s="1158"/>
      <c r="WRQ165" s="1158"/>
      <c r="WRR165" s="1158"/>
      <c r="WRS165" s="1158"/>
      <c r="WRT165" s="1158"/>
      <c r="WRU165" s="1158"/>
      <c r="WRV165" s="1158"/>
      <c r="WRW165" s="1158"/>
      <c r="WRX165" s="1158"/>
      <c r="WRY165" s="1158"/>
      <c r="WRZ165" s="1158"/>
      <c r="WSA165" s="1158"/>
      <c r="WSB165" s="1158"/>
      <c r="WSC165" s="1158"/>
      <c r="WSD165" s="1158"/>
      <c r="WSE165" s="1158"/>
      <c r="WSF165" s="1158"/>
      <c r="WSG165" s="1158"/>
      <c r="WSH165" s="1158"/>
      <c r="WSI165" s="1158"/>
      <c r="WSJ165" s="1158"/>
      <c r="WSK165" s="1158"/>
      <c r="WSL165" s="1158"/>
      <c r="WSM165" s="1158"/>
      <c r="WSN165" s="1158"/>
      <c r="WSO165" s="1158"/>
      <c r="WSP165" s="1158"/>
      <c r="WSQ165" s="1158"/>
      <c r="WSR165" s="1158"/>
      <c r="WSS165" s="1158"/>
      <c r="WST165" s="1158"/>
      <c r="WSU165" s="1158"/>
      <c r="WSV165" s="1158"/>
      <c r="WSW165" s="1158"/>
      <c r="WSX165" s="1158"/>
      <c r="WSY165" s="1158"/>
      <c r="WSZ165" s="1158"/>
      <c r="WTA165" s="1158"/>
      <c r="WTB165" s="1158"/>
      <c r="WTC165" s="1158"/>
      <c r="WTD165" s="1158"/>
      <c r="WTE165" s="1158"/>
      <c r="WTF165" s="1158"/>
      <c r="WTG165" s="1158"/>
      <c r="WTH165" s="1158"/>
      <c r="WTI165" s="1158"/>
      <c r="WTJ165" s="1158"/>
      <c r="WTK165" s="1158"/>
      <c r="WTL165" s="1158"/>
      <c r="WTM165" s="1158"/>
      <c r="WTN165" s="1158"/>
      <c r="WTO165" s="1158"/>
      <c r="WTP165" s="1158"/>
      <c r="WTQ165" s="1158"/>
      <c r="WTR165" s="1158"/>
      <c r="WTS165" s="1158"/>
      <c r="WTT165" s="1158"/>
      <c r="WTU165" s="1158"/>
      <c r="WTV165" s="1158"/>
      <c r="WTW165" s="1158"/>
      <c r="WTX165" s="1158"/>
      <c r="WTY165" s="1158"/>
      <c r="WTZ165" s="1158"/>
      <c r="WUA165" s="1158"/>
      <c r="WUB165" s="1158"/>
      <c r="WUC165" s="1158"/>
      <c r="WUD165" s="1158"/>
      <c r="WUE165" s="1158"/>
      <c r="WUF165" s="1158"/>
      <c r="WUG165" s="1158"/>
      <c r="WUH165" s="1158"/>
      <c r="WUI165" s="1158"/>
      <c r="WUJ165" s="1158"/>
      <c r="WUK165" s="1158"/>
    </row>
  </sheetData>
  <mergeCells count="24">
    <mergeCell ref="C87:J87"/>
    <mergeCell ref="C93:J93"/>
    <mergeCell ref="C89:J89"/>
    <mergeCell ref="A69:A70"/>
    <mergeCell ref="B69:B70"/>
    <mergeCell ref="C81:J81"/>
    <mergeCell ref="C83:J83"/>
    <mergeCell ref="C85:J85"/>
    <mergeCell ref="D1:E1"/>
    <mergeCell ref="A2:I2"/>
    <mergeCell ref="A3:D3"/>
    <mergeCell ref="A4:B4"/>
    <mergeCell ref="C8:C9"/>
    <mergeCell ref="B8:B9"/>
    <mergeCell ref="A8:A9"/>
    <mergeCell ref="A5:H5"/>
    <mergeCell ref="D8:J8"/>
    <mergeCell ref="J11:J18"/>
    <mergeCell ref="J72:J75"/>
    <mergeCell ref="J60:J62"/>
    <mergeCell ref="J69:J70"/>
    <mergeCell ref="J20:J22"/>
    <mergeCell ref="J41:J42"/>
    <mergeCell ref="J25:J26"/>
  </mergeCells>
  <printOptions horizontalCentered="1"/>
  <pageMargins left="0.15748031496062992" right="0.15748031496062992" top="0.51181102362204722" bottom="0.19685039370078741" header="0.31496062992125984" footer="0.15748031496062992"/>
  <pageSetup paperSize="9" scale="45" fitToHeight="7" orientation="landscape" r:id="rId1"/>
  <rowBreaks count="2" manualBreakCount="2">
    <brk id="37" max="9" man="1"/>
    <brk id="62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UL190"/>
  <sheetViews>
    <sheetView view="pageBreakPreview" topLeftCell="A82" zoomScale="80" zoomScaleNormal="90" zoomScaleSheetLayoutView="80" workbookViewId="0">
      <selection activeCell="G76" sqref="G76"/>
    </sheetView>
  </sheetViews>
  <sheetFormatPr defaultRowHeight="15.75" outlineLevelRow="2"/>
  <cols>
    <col min="1" max="1" width="7" style="1" bestFit="1" customWidth="1"/>
    <col min="2" max="2" width="44.85546875" style="2" customWidth="1"/>
    <col min="3" max="3" width="12.7109375" style="2" customWidth="1"/>
    <col min="4" max="4" width="21.42578125" style="2" customWidth="1"/>
    <col min="5" max="5" width="18.7109375" style="2" customWidth="1"/>
    <col min="6" max="6" width="18.7109375" style="5" customWidth="1"/>
    <col min="7" max="7" width="18.7109375" style="263" customWidth="1"/>
    <col min="8" max="8" width="12.85546875" style="6" customWidth="1"/>
    <col min="9" max="9" width="42.28515625" style="4" customWidth="1"/>
    <col min="10" max="10" width="21" style="4" customWidth="1"/>
    <col min="11" max="222" width="8.85546875" style="4"/>
    <col min="223" max="223" width="5.7109375" style="4" customWidth="1"/>
    <col min="224" max="224" width="65" style="4" customWidth="1"/>
    <col min="225" max="225" width="20" style="4" customWidth="1"/>
    <col min="226" max="226" width="26.28515625" style="4" customWidth="1"/>
    <col min="227" max="227" width="22.140625" style="4" customWidth="1"/>
    <col min="228" max="228" width="0.140625" style="4" customWidth="1"/>
    <col min="229" max="229" width="19.140625" style="4" customWidth="1"/>
    <col min="230" max="231" width="0" style="4" hidden="1" customWidth="1"/>
    <col min="232" max="232" width="153.85546875" style="4" customWidth="1"/>
    <col min="233" max="233" width="14.85546875" style="4" customWidth="1"/>
    <col min="234" max="234" width="16.7109375" style="4" bestFit="1" customWidth="1"/>
    <col min="235" max="478" width="8.85546875" style="4"/>
    <col min="479" max="479" width="5.7109375" style="4" customWidth="1"/>
    <col min="480" max="480" width="65" style="4" customWidth="1"/>
    <col min="481" max="481" width="20" style="4" customWidth="1"/>
    <col min="482" max="482" width="26.28515625" style="4" customWidth="1"/>
    <col min="483" max="483" width="22.140625" style="4" customWidth="1"/>
    <col min="484" max="484" width="0.140625" style="4" customWidth="1"/>
    <col min="485" max="485" width="19.140625" style="4" customWidth="1"/>
    <col min="486" max="487" width="0" style="4" hidden="1" customWidth="1"/>
    <col min="488" max="488" width="153.85546875" style="4" customWidth="1"/>
    <col min="489" max="489" width="14.85546875" style="4" customWidth="1"/>
    <col min="490" max="490" width="16.7109375" style="4" bestFit="1" customWidth="1"/>
    <col min="491" max="734" width="8.85546875" style="4"/>
    <col min="735" max="735" width="5.7109375" style="4" customWidth="1"/>
    <col min="736" max="736" width="65" style="4" customWidth="1"/>
    <col min="737" max="737" width="20" style="4" customWidth="1"/>
    <col min="738" max="738" width="26.28515625" style="4" customWidth="1"/>
    <col min="739" max="739" width="22.140625" style="4" customWidth="1"/>
    <col min="740" max="740" width="0.140625" style="4" customWidth="1"/>
    <col min="741" max="741" width="19.140625" style="4" customWidth="1"/>
    <col min="742" max="743" width="0" style="4" hidden="1" customWidth="1"/>
    <col min="744" max="744" width="153.85546875" style="4" customWidth="1"/>
    <col min="745" max="745" width="14.85546875" style="4" customWidth="1"/>
    <col min="746" max="746" width="16.7109375" style="4" bestFit="1" customWidth="1"/>
    <col min="747" max="990" width="8.85546875" style="4"/>
    <col min="991" max="991" width="5.7109375" style="4" customWidth="1"/>
    <col min="992" max="992" width="65" style="4" customWidth="1"/>
    <col min="993" max="993" width="20" style="4" customWidth="1"/>
    <col min="994" max="994" width="26.28515625" style="4" customWidth="1"/>
    <col min="995" max="995" width="22.140625" style="4" customWidth="1"/>
    <col min="996" max="996" width="0.140625" style="4" customWidth="1"/>
    <col min="997" max="997" width="19.140625" style="4" customWidth="1"/>
    <col min="998" max="999" width="0" style="4" hidden="1" customWidth="1"/>
    <col min="1000" max="1000" width="153.85546875" style="4" customWidth="1"/>
    <col min="1001" max="1001" width="14.85546875" style="4" customWidth="1"/>
    <col min="1002" max="1002" width="16.7109375" style="4" bestFit="1" customWidth="1"/>
    <col min="1003" max="1246" width="8.85546875" style="4"/>
    <col min="1247" max="1247" width="5.7109375" style="4" customWidth="1"/>
    <col min="1248" max="1248" width="65" style="4" customWidth="1"/>
    <col min="1249" max="1249" width="20" style="4" customWidth="1"/>
    <col min="1250" max="1250" width="26.28515625" style="4" customWidth="1"/>
    <col min="1251" max="1251" width="22.140625" style="4" customWidth="1"/>
    <col min="1252" max="1252" width="0.140625" style="4" customWidth="1"/>
    <col min="1253" max="1253" width="19.140625" style="4" customWidth="1"/>
    <col min="1254" max="1255" width="0" style="4" hidden="1" customWidth="1"/>
    <col min="1256" max="1256" width="153.85546875" style="4" customWidth="1"/>
    <col min="1257" max="1257" width="14.85546875" style="4" customWidth="1"/>
    <col min="1258" max="1258" width="16.7109375" style="4" bestFit="1" customWidth="1"/>
    <col min="1259" max="1502" width="8.85546875" style="4"/>
    <col min="1503" max="1503" width="5.7109375" style="4" customWidth="1"/>
    <col min="1504" max="1504" width="65" style="4" customWidth="1"/>
    <col min="1505" max="1505" width="20" style="4" customWidth="1"/>
    <col min="1506" max="1506" width="26.28515625" style="4" customWidth="1"/>
    <col min="1507" max="1507" width="22.140625" style="4" customWidth="1"/>
    <col min="1508" max="1508" width="0.140625" style="4" customWidth="1"/>
    <col min="1509" max="1509" width="19.140625" style="4" customWidth="1"/>
    <col min="1510" max="1511" width="0" style="4" hidden="1" customWidth="1"/>
    <col min="1512" max="1512" width="153.85546875" style="4" customWidth="1"/>
    <col min="1513" max="1513" width="14.85546875" style="4" customWidth="1"/>
    <col min="1514" max="1514" width="16.7109375" style="4" bestFit="1" customWidth="1"/>
    <col min="1515" max="1758" width="8.85546875" style="4"/>
    <col min="1759" max="1759" width="5.7109375" style="4" customWidth="1"/>
    <col min="1760" max="1760" width="65" style="4" customWidth="1"/>
    <col min="1761" max="1761" width="20" style="4" customWidth="1"/>
    <col min="1762" max="1762" width="26.28515625" style="4" customWidth="1"/>
    <col min="1763" max="1763" width="22.140625" style="4" customWidth="1"/>
    <col min="1764" max="1764" width="0.140625" style="4" customWidth="1"/>
    <col min="1765" max="1765" width="19.140625" style="4" customWidth="1"/>
    <col min="1766" max="1767" width="0" style="4" hidden="1" customWidth="1"/>
    <col min="1768" max="1768" width="153.85546875" style="4" customWidth="1"/>
    <col min="1769" max="1769" width="14.85546875" style="4" customWidth="1"/>
    <col min="1770" max="1770" width="16.7109375" style="4" bestFit="1" customWidth="1"/>
    <col min="1771" max="2014" width="8.85546875" style="4"/>
    <col min="2015" max="2015" width="5.7109375" style="4" customWidth="1"/>
    <col min="2016" max="2016" width="65" style="4" customWidth="1"/>
    <col min="2017" max="2017" width="20" style="4" customWidth="1"/>
    <col min="2018" max="2018" width="26.28515625" style="4" customWidth="1"/>
    <col min="2019" max="2019" width="22.140625" style="4" customWidth="1"/>
    <col min="2020" max="2020" width="0.140625" style="4" customWidth="1"/>
    <col min="2021" max="2021" width="19.140625" style="4" customWidth="1"/>
    <col min="2022" max="2023" width="0" style="4" hidden="1" customWidth="1"/>
    <col min="2024" max="2024" width="153.85546875" style="4" customWidth="1"/>
    <col min="2025" max="2025" width="14.85546875" style="4" customWidth="1"/>
    <col min="2026" max="2026" width="16.7109375" style="4" bestFit="1" customWidth="1"/>
    <col min="2027" max="2270" width="8.85546875" style="4"/>
    <col min="2271" max="2271" width="5.7109375" style="4" customWidth="1"/>
    <col min="2272" max="2272" width="65" style="4" customWidth="1"/>
    <col min="2273" max="2273" width="20" style="4" customWidth="1"/>
    <col min="2274" max="2274" width="26.28515625" style="4" customWidth="1"/>
    <col min="2275" max="2275" width="22.140625" style="4" customWidth="1"/>
    <col min="2276" max="2276" width="0.140625" style="4" customWidth="1"/>
    <col min="2277" max="2277" width="19.140625" style="4" customWidth="1"/>
    <col min="2278" max="2279" width="0" style="4" hidden="1" customWidth="1"/>
    <col min="2280" max="2280" width="153.85546875" style="4" customWidth="1"/>
    <col min="2281" max="2281" width="14.85546875" style="4" customWidth="1"/>
    <col min="2282" max="2282" width="16.7109375" style="4" bestFit="1" customWidth="1"/>
    <col min="2283" max="2526" width="8.85546875" style="4"/>
    <col min="2527" max="2527" width="5.7109375" style="4" customWidth="1"/>
    <col min="2528" max="2528" width="65" style="4" customWidth="1"/>
    <col min="2529" max="2529" width="20" style="4" customWidth="1"/>
    <col min="2530" max="2530" width="26.28515625" style="4" customWidth="1"/>
    <col min="2531" max="2531" width="22.140625" style="4" customWidth="1"/>
    <col min="2532" max="2532" width="0.140625" style="4" customWidth="1"/>
    <col min="2533" max="2533" width="19.140625" style="4" customWidth="1"/>
    <col min="2534" max="2535" width="0" style="4" hidden="1" customWidth="1"/>
    <col min="2536" max="2536" width="153.85546875" style="4" customWidth="1"/>
    <col min="2537" max="2537" width="14.85546875" style="4" customWidth="1"/>
    <col min="2538" max="2538" width="16.7109375" style="4" bestFit="1" customWidth="1"/>
    <col min="2539" max="2782" width="8.85546875" style="4"/>
    <col min="2783" max="2783" width="5.7109375" style="4" customWidth="1"/>
    <col min="2784" max="2784" width="65" style="4" customWidth="1"/>
    <col min="2785" max="2785" width="20" style="4" customWidth="1"/>
    <col min="2786" max="2786" width="26.28515625" style="4" customWidth="1"/>
    <col min="2787" max="2787" width="22.140625" style="4" customWidth="1"/>
    <col min="2788" max="2788" width="0.140625" style="4" customWidth="1"/>
    <col min="2789" max="2789" width="19.140625" style="4" customWidth="1"/>
    <col min="2790" max="2791" width="0" style="4" hidden="1" customWidth="1"/>
    <col min="2792" max="2792" width="153.85546875" style="4" customWidth="1"/>
    <col min="2793" max="2793" width="14.85546875" style="4" customWidth="1"/>
    <col min="2794" max="2794" width="16.7109375" style="4" bestFit="1" customWidth="1"/>
    <col min="2795" max="3038" width="8.85546875" style="4"/>
    <col min="3039" max="3039" width="5.7109375" style="4" customWidth="1"/>
    <col min="3040" max="3040" width="65" style="4" customWidth="1"/>
    <col min="3041" max="3041" width="20" style="4" customWidth="1"/>
    <col min="3042" max="3042" width="26.28515625" style="4" customWidth="1"/>
    <col min="3043" max="3043" width="22.140625" style="4" customWidth="1"/>
    <col min="3044" max="3044" width="0.140625" style="4" customWidth="1"/>
    <col min="3045" max="3045" width="19.140625" style="4" customWidth="1"/>
    <col min="3046" max="3047" width="0" style="4" hidden="1" customWidth="1"/>
    <col min="3048" max="3048" width="153.85546875" style="4" customWidth="1"/>
    <col min="3049" max="3049" width="14.85546875" style="4" customWidth="1"/>
    <col min="3050" max="3050" width="16.7109375" style="4" bestFit="1" customWidth="1"/>
    <col min="3051" max="3294" width="8.85546875" style="4"/>
    <col min="3295" max="3295" width="5.7109375" style="4" customWidth="1"/>
    <col min="3296" max="3296" width="65" style="4" customWidth="1"/>
    <col min="3297" max="3297" width="20" style="4" customWidth="1"/>
    <col min="3298" max="3298" width="26.28515625" style="4" customWidth="1"/>
    <col min="3299" max="3299" width="22.140625" style="4" customWidth="1"/>
    <col min="3300" max="3300" width="0.140625" style="4" customWidth="1"/>
    <col min="3301" max="3301" width="19.140625" style="4" customWidth="1"/>
    <col min="3302" max="3303" width="0" style="4" hidden="1" customWidth="1"/>
    <col min="3304" max="3304" width="153.85546875" style="4" customWidth="1"/>
    <col min="3305" max="3305" width="14.85546875" style="4" customWidth="1"/>
    <col min="3306" max="3306" width="16.7109375" style="4" bestFit="1" customWidth="1"/>
    <col min="3307" max="3550" width="8.85546875" style="4"/>
    <col min="3551" max="3551" width="5.7109375" style="4" customWidth="1"/>
    <col min="3552" max="3552" width="65" style="4" customWidth="1"/>
    <col min="3553" max="3553" width="20" style="4" customWidth="1"/>
    <col min="3554" max="3554" width="26.28515625" style="4" customWidth="1"/>
    <col min="3555" max="3555" width="22.140625" style="4" customWidth="1"/>
    <col min="3556" max="3556" width="0.140625" style="4" customWidth="1"/>
    <col min="3557" max="3557" width="19.140625" style="4" customWidth="1"/>
    <col min="3558" max="3559" width="0" style="4" hidden="1" customWidth="1"/>
    <col min="3560" max="3560" width="153.85546875" style="4" customWidth="1"/>
    <col min="3561" max="3561" width="14.85546875" style="4" customWidth="1"/>
    <col min="3562" max="3562" width="16.7109375" style="4" bestFit="1" customWidth="1"/>
    <col min="3563" max="3806" width="8.85546875" style="4"/>
    <col min="3807" max="3807" width="5.7109375" style="4" customWidth="1"/>
    <col min="3808" max="3808" width="65" style="4" customWidth="1"/>
    <col min="3809" max="3809" width="20" style="4" customWidth="1"/>
    <col min="3810" max="3810" width="26.28515625" style="4" customWidth="1"/>
    <col min="3811" max="3811" width="22.140625" style="4" customWidth="1"/>
    <col min="3812" max="3812" width="0.140625" style="4" customWidth="1"/>
    <col min="3813" max="3813" width="19.140625" style="4" customWidth="1"/>
    <col min="3814" max="3815" width="0" style="4" hidden="1" customWidth="1"/>
    <col min="3816" max="3816" width="153.85546875" style="4" customWidth="1"/>
    <col min="3817" max="3817" width="14.85546875" style="4" customWidth="1"/>
    <col min="3818" max="3818" width="16.7109375" style="4" bestFit="1" customWidth="1"/>
    <col min="3819" max="4062" width="8.85546875" style="4"/>
    <col min="4063" max="4063" width="5.7109375" style="4" customWidth="1"/>
    <col min="4064" max="4064" width="65" style="4" customWidth="1"/>
    <col min="4065" max="4065" width="20" style="4" customWidth="1"/>
    <col min="4066" max="4066" width="26.28515625" style="4" customWidth="1"/>
    <col min="4067" max="4067" width="22.140625" style="4" customWidth="1"/>
    <col min="4068" max="4068" width="0.140625" style="4" customWidth="1"/>
    <col min="4069" max="4069" width="19.140625" style="4" customWidth="1"/>
    <col min="4070" max="4071" width="0" style="4" hidden="1" customWidth="1"/>
    <col min="4072" max="4072" width="153.85546875" style="4" customWidth="1"/>
    <col min="4073" max="4073" width="14.85546875" style="4" customWidth="1"/>
    <col min="4074" max="4074" width="16.7109375" style="4" bestFit="1" customWidth="1"/>
    <col min="4075" max="4318" width="8.85546875" style="4"/>
    <col min="4319" max="4319" width="5.7109375" style="4" customWidth="1"/>
    <col min="4320" max="4320" width="65" style="4" customWidth="1"/>
    <col min="4321" max="4321" width="20" style="4" customWidth="1"/>
    <col min="4322" max="4322" width="26.28515625" style="4" customWidth="1"/>
    <col min="4323" max="4323" width="22.140625" style="4" customWidth="1"/>
    <col min="4324" max="4324" width="0.140625" style="4" customWidth="1"/>
    <col min="4325" max="4325" width="19.140625" style="4" customWidth="1"/>
    <col min="4326" max="4327" width="0" style="4" hidden="1" customWidth="1"/>
    <col min="4328" max="4328" width="153.85546875" style="4" customWidth="1"/>
    <col min="4329" max="4329" width="14.85546875" style="4" customWidth="1"/>
    <col min="4330" max="4330" width="16.7109375" style="4" bestFit="1" customWidth="1"/>
    <col min="4331" max="4574" width="8.85546875" style="4"/>
    <col min="4575" max="4575" width="5.7109375" style="4" customWidth="1"/>
    <col min="4576" max="4576" width="65" style="4" customWidth="1"/>
    <col min="4577" max="4577" width="20" style="4" customWidth="1"/>
    <col min="4578" max="4578" width="26.28515625" style="4" customWidth="1"/>
    <col min="4579" max="4579" width="22.140625" style="4" customWidth="1"/>
    <col min="4580" max="4580" width="0.140625" style="4" customWidth="1"/>
    <col min="4581" max="4581" width="19.140625" style="4" customWidth="1"/>
    <col min="4582" max="4583" width="0" style="4" hidden="1" customWidth="1"/>
    <col min="4584" max="4584" width="153.85546875" style="4" customWidth="1"/>
    <col min="4585" max="4585" width="14.85546875" style="4" customWidth="1"/>
    <col min="4586" max="4586" width="16.7109375" style="4" bestFit="1" customWidth="1"/>
    <col min="4587" max="4830" width="8.85546875" style="4"/>
    <col min="4831" max="4831" width="5.7109375" style="4" customWidth="1"/>
    <col min="4832" max="4832" width="65" style="4" customWidth="1"/>
    <col min="4833" max="4833" width="20" style="4" customWidth="1"/>
    <col min="4834" max="4834" width="26.28515625" style="4" customWidth="1"/>
    <col min="4835" max="4835" width="22.140625" style="4" customWidth="1"/>
    <col min="4836" max="4836" width="0.140625" style="4" customWidth="1"/>
    <col min="4837" max="4837" width="19.140625" style="4" customWidth="1"/>
    <col min="4838" max="4839" width="0" style="4" hidden="1" customWidth="1"/>
    <col min="4840" max="4840" width="153.85546875" style="4" customWidth="1"/>
    <col min="4841" max="4841" width="14.85546875" style="4" customWidth="1"/>
    <col min="4842" max="4842" width="16.7109375" style="4" bestFit="1" customWidth="1"/>
    <col min="4843" max="5086" width="8.85546875" style="4"/>
    <col min="5087" max="5087" width="5.7109375" style="4" customWidth="1"/>
    <col min="5088" max="5088" width="65" style="4" customWidth="1"/>
    <col min="5089" max="5089" width="20" style="4" customWidth="1"/>
    <col min="5090" max="5090" width="26.28515625" style="4" customWidth="1"/>
    <col min="5091" max="5091" width="22.140625" style="4" customWidth="1"/>
    <col min="5092" max="5092" width="0.140625" style="4" customWidth="1"/>
    <col min="5093" max="5093" width="19.140625" style="4" customWidth="1"/>
    <col min="5094" max="5095" width="0" style="4" hidden="1" customWidth="1"/>
    <col min="5096" max="5096" width="153.85546875" style="4" customWidth="1"/>
    <col min="5097" max="5097" width="14.85546875" style="4" customWidth="1"/>
    <col min="5098" max="5098" width="16.7109375" style="4" bestFit="1" customWidth="1"/>
    <col min="5099" max="5342" width="8.85546875" style="4"/>
    <col min="5343" max="5343" width="5.7109375" style="4" customWidth="1"/>
    <col min="5344" max="5344" width="65" style="4" customWidth="1"/>
    <col min="5345" max="5345" width="20" style="4" customWidth="1"/>
    <col min="5346" max="5346" width="26.28515625" style="4" customWidth="1"/>
    <col min="5347" max="5347" width="22.140625" style="4" customWidth="1"/>
    <col min="5348" max="5348" width="0.140625" style="4" customWidth="1"/>
    <col min="5349" max="5349" width="19.140625" style="4" customWidth="1"/>
    <col min="5350" max="5351" width="0" style="4" hidden="1" customWidth="1"/>
    <col min="5352" max="5352" width="153.85546875" style="4" customWidth="1"/>
    <col min="5353" max="5353" width="14.85546875" style="4" customWidth="1"/>
    <col min="5354" max="5354" width="16.7109375" style="4" bestFit="1" customWidth="1"/>
    <col min="5355" max="5598" width="8.85546875" style="4"/>
    <col min="5599" max="5599" width="5.7109375" style="4" customWidth="1"/>
    <col min="5600" max="5600" width="65" style="4" customWidth="1"/>
    <col min="5601" max="5601" width="20" style="4" customWidth="1"/>
    <col min="5602" max="5602" width="26.28515625" style="4" customWidth="1"/>
    <col min="5603" max="5603" width="22.140625" style="4" customWidth="1"/>
    <col min="5604" max="5604" width="0.140625" style="4" customWidth="1"/>
    <col min="5605" max="5605" width="19.140625" style="4" customWidth="1"/>
    <col min="5606" max="5607" width="0" style="4" hidden="1" customWidth="1"/>
    <col min="5608" max="5608" width="153.85546875" style="4" customWidth="1"/>
    <col min="5609" max="5609" width="14.85546875" style="4" customWidth="1"/>
    <col min="5610" max="5610" width="16.7109375" style="4" bestFit="1" customWidth="1"/>
    <col min="5611" max="5854" width="8.85546875" style="4"/>
    <col min="5855" max="5855" width="5.7109375" style="4" customWidth="1"/>
    <col min="5856" max="5856" width="65" style="4" customWidth="1"/>
    <col min="5857" max="5857" width="20" style="4" customWidth="1"/>
    <col min="5858" max="5858" width="26.28515625" style="4" customWidth="1"/>
    <col min="5859" max="5859" width="22.140625" style="4" customWidth="1"/>
    <col min="5860" max="5860" width="0.140625" style="4" customWidth="1"/>
    <col min="5861" max="5861" width="19.140625" style="4" customWidth="1"/>
    <col min="5862" max="5863" width="0" style="4" hidden="1" customWidth="1"/>
    <col min="5864" max="5864" width="153.85546875" style="4" customWidth="1"/>
    <col min="5865" max="5865" width="14.85546875" style="4" customWidth="1"/>
    <col min="5866" max="5866" width="16.7109375" style="4" bestFit="1" customWidth="1"/>
    <col min="5867" max="6110" width="8.85546875" style="4"/>
    <col min="6111" max="6111" width="5.7109375" style="4" customWidth="1"/>
    <col min="6112" max="6112" width="65" style="4" customWidth="1"/>
    <col min="6113" max="6113" width="20" style="4" customWidth="1"/>
    <col min="6114" max="6114" width="26.28515625" style="4" customWidth="1"/>
    <col min="6115" max="6115" width="22.140625" style="4" customWidth="1"/>
    <col min="6116" max="6116" width="0.140625" style="4" customWidth="1"/>
    <col min="6117" max="6117" width="19.140625" style="4" customWidth="1"/>
    <col min="6118" max="6119" width="0" style="4" hidden="1" customWidth="1"/>
    <col min="6120" max="6120" width="153.85546875" style="4" customWidth="1"/>
    <col min="6121" max="6121" width="14.85546875" style="4" customWidth="1"/>
    <col min="6122" max="6122" width="16.7109375" style="4" bestFit="1" customWidth="1"/>
    <col min="6123" max="6366" width="8.85546875" style="4"/>
    <col min="6367" max="6367" width="5.7109375" style="4" customWidth="1"/>
    <col min="6368" max="6368" width="65" style="4" customWidth="1"/>
    <col min="6369" max="6369" width="20" style="4" customWidth="1"/>
    <col min="6370" max="6370" width="26.28515625" style="4" customWidth="1"/>
    <col min="6371" max="6371" width="22.140625" style="4" customWidth="1"/>
    <col min="6372" max="6372" width="0.140625" style="4" customWidth="1"/>
    <col min="6373" max="6373" width="19.140625" style="4" customWidth="1"/>
    <col min="6374" max="6375" width="0" style="4" hidden="1" customWidth="1"/>
    <col min="6376" max="6376" width="153.85546875" style="4" customWidth="1"/>
    <col min="6377" max="6377" width="14.85546875" style="4" customWidth="1"/>
    <col min="6378" max="6378" width="16.7109375" style="4" bestFit="1" customWidth="1"/>
    <col min="6379" max="6622" width="8.85546875" style="4"/>
    <col min="6623" max="6623" width="5.7109375" style="4" customWidth="1"/>
    <col min="6624" max="6624" width="65" style="4" customWidth="1"/>
    <col min="6625" max="6625" width="20" style="4" customWidth="1"/>
    <col min="6626" max="6626" width="26.28515625" style="4" customWidth="1"/>
    <col min="6627" max="6627" width="22.140625" style="4" customWidth="1"/>
    <col min="6628" max="6628" width="0.140625" style="4" customWidth="1"/>
    <col min="6629" max="6629" width="19.140625" style="4" customWidth="1"/>
    <col min="6630" max="6631" width="0" style="4" hidden="1" customWidth="1"/>
    <col min="6632" max="6632" width="153.85546875" style="4" customWidth="1"/>
    <col min="6633" max="6633" width="14.85546875" style="4" customWidth="1"/>
    <col min="6634" max="6634" width="16.7109375" style="4" bestFit="1" customWidth="1"/>
    <col min="6635" max="6878" width="8.85546875" style="4"/>
    <col min="6879" max="6879" width="5.7109375" style="4" customWidth="1"/>
    <col min="6880" max="6880" width="65" style="4" customWidth="1"/>
    <col min="6881" max="6881" width="20" style="4" customWidth="1"/>
    <col min="6882" max="6882" width="26.28515625" style="4" customWidth="1"/>
    <col min="6883" max="6883" width="22.140625" style="4" customWidth="1"/>
    <col min="6884" max="6884" width="0.140625" style="4" customWidth="1"/>
    <col min="6885" max="6885" width="19.140625" style="4" customWidth="1"/>
    <col min="6886" max="6887" width="0" style="4" hidden="1" customWidth="1"/>
    <col min="6888" max="6888" width="153.85546875" style="4" customWidth="1"/>
    <col min="6889" max="6889" width="14.85546875" style="4" customWidth="1"/>
    <col min="6890" max="6890" width="16.7109375" style="4" bestFit="1" customWidth="1"/>
    <col min="6891" max="7134" width="8.85546875" style="4"/>
    <col min="7135" max="7135" width="5.7109375" style="4" customWidth="1"/>
    <col min="7136" max="7136" width="65" style="4" customWidth="1"/>
    <col min="7137" max="7137" width="20" style="4" customWidth="1"/>
    <col min="7138" max="7138" width="26.28515625" style="4" customWidth="1"/>
    <col min="7139" max="7139" width="22.140625" style="4" customWidth="1"/>
    <col min="7140" max="7140" width="0.140625" style="4" customWidth="1"/>
    <col min="7141" max="7141" width="19.140625" style="4" customWidth="1"/>
    <col min="7142" max="7143" width="0" style="4" hidden="1" customWidth="1"/>
    <col min="7144" max="7144" width="153.85546875" style="4" customWidth="1"/>
    <col min="7145" max="7145" width="14.85546875" style="4" customWidth="1"/>
    <col min="7146" max="7146" width="16.7109375" style="4" bestFit="1" customWidth="1"/>
    <col min="7147" max="7390" width="8.85546875" style="4"/>
    <col min="7391" max="7391" width="5.7109375" style="4" customWidth="1"/>
    <col min="7392" max="7392" width="65" style="4" customWidth="1"/>
    <col min="7393" max="7393" width="20" style="4" customWidth="1"/>
    <col min="7394" max="7394" width="26.28515625" style="4" customWidth="1"/>
    <col min="7395" max="7395" width="22.140625" style="4" customWidth="1"/>
    <col min="7396" max="7396" width="0.140625" style="4" customWidth="1"/>
    <col min="7397" max="7397" width="19.140625" style="4" customWidth="1"/>
    <col min="7398" max="7399" width="0" style="4" hidden="1" customWidth="1"/>
    <col min="7400" max="7400" width="153.85546875" style="4" customWidth="1"/>
    <col min="7401" max="7401" width="14.85546875" style="4" customWidth="1"/>
    <col min="7402" max="7402" width="16.7109375" style="4" bestFit="1" customWidth="1"/>
    <col min="7403" max="7646" width="8.85546875" style="4"/>
    <col min="7647" max="7647" width="5.7109375" style="4" customWidth="1"/>
    <col min="7648" max="7648" width="65" style="4" customWidth="1"/>
    <col min="7649" max="7649" width="20" style="4" customWidth="1"/>
    <col min="7650" max="7650" width="26.28515625" style="4" customWidth="1"/>
    <col min="7651" max="7651" width="22.140625" style="4" customWidth="1"/>
    <col min="7652" max="7652" width="0.140625" style="4" customWidth="1"/>
    <col min="7653" max="7653" width="19.140625" style="4" customWidth="1"/>
    <col min="7654" max="7655" width="0" style="4" hidden="1" customWidth="1"/>
    <col min="7656" max="7656" width="153.85546875" style="4" customWidth="1"/>
    <col min="7657" max="7657" width="14.85546875" style="4" customWidth="1"/>
    <col min="7658" max="7658" width="16.7109375" style="4" bestFit="1" customWidth="1"/>
    <col min="7659" max="7902" width="8.85546875" style="4"/>
    <col min="7903" max="7903" width="5.7109375" style="4" customWidth="1"/>
    <col min="7904" max="7904" width="65" style="4" customWidth="1"/>
    <col min="7905" max="7905" width="20" style="4" customWidth="1"/>
    <col min="7906" max="7906" width="26.28515625" style="4" customWidth="1"/>
    <col min="7907" max="7907" width="22.140625" style="4" customWidth="1"/>
    <col min="7908" max="7908" width="0.140625" style="4" customWidth="1"/>
    <col min="7909" max="7909" width="19.140625" style="4" customWidth="1"/>
    <col min="7910" max="7911" width="0" style="4" hidden="1" customWidth="1"/>
    <col min="7912" max="7912" width="153.85546875" style="4" customWidth="1"/>
    <col min="7913" max="7913" width="14.85546875" style="4" customWidth="1"/>
    <col min="7914" max="7914" width="16.7109375" style="4" bestFit="1" customWidth="1"/>
    <col min="7915" max="8158" width="8.85546875" style="4"/>
    <col min="8159" max="8159" width="5.7109375" style="4" customWidth="1"/>
    <col min="8160" max="8160" width="65" style="4" customWidth="1"/>
    <col min="8161" max="8161" width="20" style="4" customWidth="1"/>
    <col min="8162" max="8162" width="26.28515625" style="4" customWidth="1"/>
    <col min="8163" max="8163" width="22.140625" style="4" customWidth="1"/>
    <col min="8164" max="8164" width="0.140625" style="4" customWidth="1"/>
    <col min="8165" max="8165" width="19.140625" style="4" customWidth="1"/>
    <col min="8166" max="8167" width="0" style="4" hidden="1" customWidth="1"/>
    <col min="8168" max="8168" width="153.85546875" style="4" customWidth="1"/>
    <col min="8169" max="8169" width="14.85546875" style="4" customWidth="1"/>
    <col min="8170" max="8170" width="16.7109375" style="4" bestFit="1" customWidth="1"/>
    <col min="8171" max="8414" width="8.85546875" style="4"/>
    <col min="8415" max="8415" width="5.7109375" style="4" customWidth="1"/>
    <col min="8416" max="8416" width="65" style="4" customWidth="1"/>
    <col min="8417" max="8417" width="20" style="4" customWidth="1"/>
    <col min="8418" max="8418" width="26.28515625" style="4" customWidth="1"/>
    <col min="8419" max="8419" width="22.140625" style="4" customWidth="1"/>
    <col min="8420" max="8420" width="0.140625" style="4" customWidth="1"/>
    <col min="8421" max="8421" width="19.140625" style="4" customWidth="1"/>
    <col min="8422" max="8423" width="0" style="4" hidden="1" customWidth="1"/>
    <col min="8424" max="8424" width="153.85546875" style="4" customWidth="1"/>
    <col min="8425" max="8425" width="14.85546875" style="4" customWidth="1"/>
    <col min="8426" max="8426" width="16.7109375" style="4" bestFit="1" customWidth="1"/>
    <col min="8427" max="8670" width="8.85546875" style="4"/>
    <col min="8671" max="8671" width="5.7109375" style="4" customWidth="1"/>
    <col min="8672" max="8672" width="65" style="4" customWidth="1"/>
    <col min="8673" max="8673" width="20" style="4" customWidth="1"/>
    <col min="8674" max="8674" width="26.28515625" style="4" customWidth="1"/>
    <col min="8675" max="8675" width="22.140625" style="4" customWidth="1"/>
    <col min="8676" max="8676" width="0.140625" style="4" customWidth="1"/>
    <col min="8677" max="8677" width="19.140625" style="4" customWidth="1"/>
    <col min="8678" max="8679" width="0" style="4" hidden="1" customWidth="1"/>
    <col min="8680" max="8680" width="153.85546875" style="4" customWidth="1"/>
    <col min="8681" max="8681" width="14.85546875" style="4" customWidth="1"/>
    <col min="8682" max="8682" width="16.7109375" style="4" bestFit="1" customWidth="1"/>
    <col min="8683" max="8926" width="8.85546875" style="4"/>
    <col min="8927" max="8927" width="5.7109375" style="4" customWidth="1"/>
    <col min="8928" max="8928" width="65" style="4" customWidth="1"/>
    <col min="8929" max="8929" width="20" style="4" customWidth="1"/>
    <col min="8930" max="8930" width="26.28515625" style="4" customWidth="1"/>
    <col min="8931" max="8931" width="22.140625" style="4" customWidth="1"/>
    <col min="8932" max="8932" width="0.140625" style="4" customWidth="1"/>
    <col min="8933" max="8933" width="19.140625" style="4" customWidth="1"/>
    <col min="8934" max="8935" width="0" style="4" hidden="1" customWidth="1"/>
    <col min="8936" max="8936" width="153.85546875" style="4" customWidth="1"/>
    <col min="8937" max="8937" width="14.85546875" style="4" customWidth="1"/>
    <col min="8938" max="8938" width="16.7109375" style="4" bestFit="1" customWidth="1"/>
    <col min="8939" max="9182" width="8.85546875" style="4"/>
    <col min="9183" max="9183" width="5.7109375" style="4" customWidth="1"/>
    <col min="9184" max="9184" width="65" style="4" customWidth="1"/>
    <col min="9185" max="9185" width="20" style="4" customWidth="1"/>
    <col min="9186" max="9186" width="26.28515625" style="4" customWidth="1"/>
    <col min="9187" max="9187" width="22.140625" style="4" customWidth="1"/>
    <col min="9188" max="9188" width="0.140625" style="4" customWidth="1"/>
    <col min="9189" max="9189" width="19.140625" style="4" customWidth="1"/>
    <col min="9190" max="9191" width="0" style="4" hidden="1" customWidth="1"/>
    <col min="9192" max="9192" width="153.85546875" style="4" customWidth="1"/>
    <col min="9193" max="9193" width="14.85546875" style="4" customWidth="1"/>
    <col min="9194" max="9194" width="16.7109375" style="4" bestFit="1" customWidth="1"/>
    <col min="9195" max="9438" width="8.85546875" style="4"/>
    <col min="9439" max="9439" width="5.7109375" style="4" customWidth="1"/>
    <col min="9440" max="9440" width="65" style="4" customWidth="1"/>
    <col min="9441" max="9441" width="20" style="4" customWidth="1"/>
    <col min="9442" max="9442" width="26.28515625" style="4" customWidth="1"/>
    <col min="9443" max="9443" width="22.140625" style="4" customWidth="1"/>
    <col min="9444" max="9444" width="0.140625" style="4" customWidth="1"/>
    <col min="9445" max="9445" width="19.140625" style="4" customWidth="1"/>
    <col min="9446" max="9447" width="0" style="4" hidden="1" customWidth="1"/>
    <col min="9448" max="9448" width="153.85546875" style="4" customWidth="1"/>
    <col min="9449" max="9449" width="14.85546875" style="4" customWidth="1"/>
    <col min="9450" max="9450" width="16.7109375" style="4" bestFit="1" customWidth="1"/>
    <col min="9451" max="9694" width="8.85546875" style="4"/>
    <col min="9695" max="9695" width="5.7109375" style="4" customWidth="1"/>
    <col min="9696" max="9696" width="65" style="4" customWidth="1"/>
    <col min="9697" max="9697" width="20" style="4" customWidth="1"/>
    <col min="9698" max="9698" width="26.28515625" style="4" customWidth="1"/>
    <col min="9699" max="9699" width="22.140625" style="4" customWidth="1"/>
    <col min="9700" max="9700" width="0.140625" style="4" customWidth="1"/>
    <col min="9701" max="9701" width="19.140625" style="4" customWidth="1"/>
    <col min="9702" max="9703" width="0" style="4" hidden="1" customWidth="1"/>
    <col min="9704" max="9704" width="153.85546875" style="4" customWidth="1"/>
    <col min="9705" max="9705" width="14.85546875" style="4" customWidth="1"/>
    <col min="9706" max="9706" width="16.7109375" style="4" bestFit="1" customWidth="1"/>
    <col min="9707" max="9950" width="8.85546875" style="4"/>
    <col min="9951" max="9951" width="5.7109375" style="4" customWidth="1"/>
    <col min="9952" max="9952" width="65" style="4" customWidth="1"/>
    <col min="9953" max="9953" width="20" style="4" customWidth="1"/>
    <col min="9954" max="9954" width="26.28515625" style="4" customWidth="1"/>
    <col min="9955" max="9955" width="22.140625" style="4" customWidth="1"/>
    <col min="9956" max="9956" width="0.140625" style="4" customWidth="1"/>
    <col min="9957" max="9957" width="19.140625" style="4" customWidth="1"/>
    <col min="9958" max="9959" width="0" style="4" hidden="1" customWidth="1"/>
    <col min="9960" max="9960" width="153.85546875" style="4" customWidth="1"/>
    <col min="9961" max="9961" width="14.85546875" style="4" customWidth="1"/>
    <col min="9962" max="9962" width="16.7109375" style="4" bestFit="1" customWidth="1"/>
    <col min="9963" max="10206" width="8.85546875" style="4"/>
    <col min="10207" max="10207" width="5.7109375" style="4" customWidth="1"/>
    <col min="10208" max="10208" width="65" style="4" customWidth="1"/>
    <col min="10209" max="10209" width="20" style="4" customWidth="1"/>
    <col min="10210" max="10210" width="26.28515625" style="4" customWidth="1"/>
    <col min="10211" max="10211" width="22.140625" style="4" customWidth="1"/>
    <col min="10212" max="10212" width="0.140625" style="4" customWidth="1"/>
    <col min="10213" max="10213" width="19.140625" style="4" customWidth="1"/>
    <col min="10214" max="10215" width="0" style="4" hidden="1" customWidth="1"/>
    <col min="10216" max="10216" width="153.85546875" style="4" customWidth="1"/>
    <col min="10217" max="10217" width="14.85546875" style="4" customWidth="1"/>
    <col min="10218" max="10218" width="16.7109375" style="4" bestFit="1" customWidth="1"/>
    <col min="10219" max="10462" width="8.85546875" style="4"/>
    <col min="10463" max="10463" width="5.7109375" style="4" customWidth="1"/>
    <col min="10464" max="10464" width="65" style="4" customWidth="1"/>
    <col min="10465" max="10465" width="20" style="4" customWidth="1"/>
    <col min="10466" max="10466" width="26.28515625" style="4" customWidth="1"/>
    <col min="10467" max="10467" width="22.140625" style="4" customWidth="1"/>
    <col min="10468" max="10468" width="0.140625" style="4" customWidth="1"/>
    <col min="10469" max="10469" width="19.140625" style="4" customWidth="1"/>
    <col min="10470" max="10471" width="0" style="4" hidden="1" customWidth="1"/>
    <col min="10472" max="10472" width="153.85546875" style="4" customWidth="1"/>
    <col min="10473" max="10473" width="14.85546875" style="4" customWidth="1"/>
    <col min="10474" max="10474" width="16.7109375" style="4" bestFit="1" customWidth="1"/>
    <col min="10475" max="10718" width="8.85546875" style="4"/>
    <col min="10719" max="10719" width="5.7109375" style="4" customWidth="1"/>
    <col min="10720" max="10720" width="65" style="4" customWidth="1"/>
    <col min="10721" max="10721" width="20" style="4" customWidth="1"/>
    <col min="10722" max="10722" width="26.28515625" style="4" customWidth="1"/>
    <col min="10723" max="10723" width="22.140625" style="4" customWidth="1"/>
    <col min="10724" max="10724" width="0.140625" style="4" customWidth="1"/>
    <col min="10725" max="10725" width="19.140625" style="4" customWidth="1"/>
    <col min="10726" max="10727" width="0" style="4" hidden="1" customWidth="1"/>
    <col min="10728" max="10728" width="153.85546875" style="4" customWidth="1"/>
    <col min="10729" max="10729" width="14.85546875" style="4" customWidth="1"/>
    <col min="10730" max="10730" width="16.7109375" style="4" bestFit="1" customWidth="1"/>
    <col min="10731" max="10974" width="8.85546875" style="4"/>
    <col min="10975" max="10975" width="5.7109375" style="4" customWidth="1"/>
    <col min="10976" max="10976" width="65" style="4" customWidth="1"/>
    <col min="10977" max="10977" width="20" style="4" customWidth="1"/>
    <col min="10978" max="10978" width="26.28515625" style="4" customWidth="1"/>
    <col min="10979" max="10979" width="22.140625" style="4" customWidth="1"/>
    <col min="10980" max="10980" width="0.140625" style="4" customWidth="1"/>
    <col min="10981" max="10981" width="19.140625" style="4" customWidth="1"/>
    <col min="10982" max="10983" width="0" style="4" hidden="1" customWidth="1"/>
    <col min="10984" max="10984" width="153.85546875" style="4" customWidth="1"/>
    <col min="10985" max="10985" width="14.85546875" style="4" customWidth="1"/>
    <col min="10986" max="10986" width="16.7109375" style="4" bestFit="1" customWidth="1"/>
    <col min="10987" max="11230" width="8.85546875" style="4"/>
    <col min="11231" max="11231" width="5.7109375" style="4" customWidth="1"/>
    <col min="11232" max="11232" width="65" style="4" customWidth="1"/>
    <col min="11233" max="11233" width="20" style="4" customWidth="1"/>
    <col min="11234" max="11234" width="26.28515625" style="4" customWidth="1"/>
    <col min="11235" max="11235" width="22.140625" style="4" customWidth="1"/>
    <col min="11236" max="11236" width="0.140625" style="4" customWidth="1"/>
    <col min="11237" max="11237" width="19.140625" style="4" customWidth="1"/>
    <col min="11238" max="11239" width="0" style="4" hidden="1" customWidth="1"/>
    <col min="11240" max="11240" width="153.85546875" style="4" customWidth="1"/>
    <col min="11241" max="11241" width="14.85546875" style="4" customWidth="1"/>
    <col min="11242" max="11242" width="16.7109375" style="4" bestFit="1" customWidth="1"/>
    <col min="11243" max="11486" width="8.85546875" style="4"/>
    <col min="11487" max="11487" width="5.7109375" style="4" customWidth="1"/>
    <col min="11488" max="11488" width="65" style="4" customWidth="1"/>
    <col min="11489" max="11489" width="20" style="4" customWidth="1"/>
    <col min="11490" max="11490" width="26.28515625" style="4" customWidth="1"/>
    <col min="11491" max="11491" width="22.140625" style="4" customWidth="1"/>
    <col min="11492" max="11492" width="0.140625" style="4" customWidth="1"/>
    <col min="11493" max="11493" width="19.140625" style="4" customWidth="1"/>
    <col min="11494" max="11495" width="0" style="4" hidden="1" customWidth="1"/>
    <col min="11496" max="11496" width="153.85546875" style="4" customWidth="1"/>
    <col min="11497" max="11497" width="14.85546875" style="4" customWidth="1"/>
    <col min="11498" max="11498" width="16.7109375" style="4" bestFit="1" customWidth="1"/>
    <col min="11499" max="11742" width="8.85546875" style="4"/>
    <col min="11743" max="11743" width="5.7109375" style="4" customWidth="1"/>
    <col min="11744" max="11744" width="65" style="4" customWidth="1"/>
    <col min="11745" max="11745" width="20" style="4" customWidth="1"/>
    <col min="11746" max="11746" width="26.28515625" style="4" customWidth="1"/>
    <col min="11747" max="11747" width="22.140625" style="4" customWidth="1"/>
    <col min="11748" max="11748" width="0.140625" style="4" customWidth="1"/>
    <col min="11749" max="11749" width="19.140625" style="4" customWidth="1"/>
    <col min="11750" max="11751" width="0" style="4" hidden="1" customWidth="1"/>
    <col min="11752" max="11752" width="153.85546875" style="4" customWidth="1"/>
    <col min="11753" max="11753" width="14.85546875" style="4" customWidth="1"/>
    <col min="11754" max="11754" width="16.7109375" style="4" bestFit="1" customWidth="1"/>
    <col min="11755" max="11998" width="8.85546875" style="4"/>
    <col min="11999" max="11999" width="5.7109375" style="4" customWidth="1"/>
    <col min="12000" max="12000" width="65" style="4" customWidth="1"/>
    <col min="12001" max="12001" width="20" style="4" customWidth="1"/>
    <col min="12002" max="12002" width="26.28515625" style="4" customWidth="1"/>
    <col min="12003" max="12003" width="22.140625" style="4" customWidth="1"/>
    <col min="12004" max="12004" width="0.140625" style="4" customWidth="1"/>
    <col min="12005" max="12005" width="19.140625" style="4" customWidth="1"/>
    <col min="12006" max="12007" width="0" style="4" hidden="1" customWidth="1"/>
    <col min="12008" max="12008" width="153.85546875" style="4" customWidth="1"/>
    <col min="12009" max="12009" width="14.85546875" style="4" customWidth="1"/>
    <col min="12010" max="12010" width="16.7109375" style="4" bestFit="1" customWidth="1"/>
    <col min="12011" max="12254" width="8.85546875" style="4"/>
    <col min="12255" max="12255" width="5.7109375" style="4" customWidth="1"/>
    <col min="12256" max="12256" width="65" style="4" customWidth="1"/>
    <col min="12257" max="12257" width="20" style="4" customWidth="1"/>
    <col min="12258" max="12258" width="26.28515625" style="4" customWidth="1"/>
    <col min="12259" max="12259" width="22.140625" style="4" customWidth="1"/>
    <col min="12260" max="12260" width="0.140625" style="4" customWidth="1"/>
    <col min="12261" max="12261" width="19.140625" style="4" customWidth="1"/>
    <col min="12262" max="12263" width="0" style="4" hidden="1" customWidth="1"/>
    <col min="12264" max="12264" width="153.85546875" style="4" customWidth="1"/>
    <col min="12265" max="12265" width="14.85546875" style="4" customWidth="1"/>
    <col min="12266" max="12266" width="16.7109375" style="4" bestFit="1" customWidth="1"/>
    <col min="12267" max="12510" width="8.85546875" style="4"/>
    <col min="12511" max="12511" width="5.7109375" style="4" customWidth="1"/>
    <col min="12512" max="12512" width="65" style="4" customWidth="1"/>
    <col min="12513" max="12513" width="20" style="4" customWidth="1"/>
    <col min="12514" max="12514" width="26.28515625" style="4" customWidth="1"/>
    <col min="12515" max="12515" width="22.140625" style="4" customWidth="1"/>
    <col min="12516" max="12516" width="0.140625" style="4" customWidth="1"/>
    <col min="12517" max="12517" width="19.140625" style="4" customWidth="1"/>
    <col min="12518" max="12519" width="0" style="4" hidden="1" customWidth="1"/>
    <col min="12520" max="12520" width="153.85546875" style="4" customWidth="1"/>
    <col min="12521" max="12521" width="14.85546875" style="4" customWidth="1"/>
    <col min="12522" max="12522" width="16.7109375" style="4" bestFit="1" customWidth="1"/>
    <col min="12523" max="12766" width="8.85546875" style="4"/>
    <col min="12767" max="12767" width="5.7109375" style="4" customWidth="1"/>
    <col min="12768" max="12768" width="65" style="4" customWidth="1"/>
    <col min="12769" max="12769" width="20" style="4" customWidth="1"/>
    <col min="12770" max="12770" width="26.28515625" style="4" customWidth="1"/>
    <col min="12771" max="12771" width="22.140625" style="4" customWidth="1"/>
    <col min="12772" max="12772" width="0.140625" style="4" customWidth="1"/>
    <col min="12773" max="12773" width="19.140625" style="4" customWidth="1"/>
    <col min="12774" max="12775" width="0" style="4" hidden="1" customWidth="1"/>
    <col min="12776" max="12776" width="153.85546875" style="4" customWidth="1"/>
    <col min="12777" max="12777" width="14.85546875" style="4" customWidth="1"/>
    <col min="12778" max="12778" width="16.7109375" style="4" bestFit="1" customWidth="1"/>
    <col min="12779" max="13022" width="8.85546875" style="4"/>
    <col min="13023" max="13023" width="5.7109375" style="4" customWidth="1"/>
    <col min="13024" max="13024" width="65" style="4" customWidth="1"/>
    <col min="13025" max="13025" width="20" style="4" customWidth="1"/>
    <col min="13026" max="13026" width="26.28515625" style="4" customWidth="1"/>
    <col min="13027" max="13027" width="22.140625" style="4" customWidth="1"/>
    <col min="13028" max="13028" width="0.140625" style="4" customWidth="1"/>
    <col min="13029" max="13029" width="19.140625" style="4" customWidth="1"/>
    <col min="13030" max="13031" width="0" style="4" hidden="1" customWidth="1"/>
    <col min="13032" max="13032" width="153.85546875" style="4" customWidth="1"/>
    <col min="13033" max="13033" width="14.85546875" style="4" customWidth="1"/>
    <col min="13034" max="13034" width="16.7109375" style="4" bestFit="1" customWidth="1"/>
    <col min="13035" max="13278" width="8.85546875" style="4"/>
    <col min="13279" max="13279" width="5.7109375" style="4" customWidth="1"/>
    <col min="13280" max="13280" width="65" style="4" customWidth="1"/>
    <col min="13281" max="13281" width="20" style="4" customWidth="1"/>
    <col min="13282" max="13282" width="26.28515625" style="4" customWidth="1"/>
    <col min="13283" max="13283" width="22.140625" style="4" customWidth="1"/>
    <col min="13284" max="13284" width="0.140625" style="4" customWidth="1"/>
    <col min="13285" max="13285" width="19.140625" style="4" customWidth="1"/>
    <col min="13286" max="13287" width="0" style="4" hidden="1" customWidth="1"/>
    <col min="13288" max="13288" width="153.85546875" style="4" customWidth="1"/>
    <col min="13289" max="13289" width="14.85546875" style="4" customWidth="1"/>
    <col min="13290" max="13290" width="16.7109375" style="4" bestFit="1" customWidth="1"/>
    <col min="13291" max="13534" width="8.85546875" style="4"/>
    <col min="13535" max="13535" width="5.7109375" style="4" customWidth="1"/>
    <col min="13536" max="13536" width="65" style="4" customWidth="1"/>
    <col min="13537" max="13537" width="20" style="4" customWidth="1"/>
    <col min="13538" max="13538" width="26.28515625" style="4" customWidth="1"/>
    <col min="13539" max="13539" width="22.140625" style="4" customWidth="1"/>
    <col min="13540" max="13540" width="0.140625" style="4" customWidth="1"/>
    <col min="13541" max="13541" width="19.140625" style="4" customWidth="1"/>
    <col min="13542" max="13543" width="0" style="4" hidden="1" customWidth="1"/>
    <col min="13544" max="13544" width="153.85546875" style="4" customWidth="1"/>
    <col min="13545" max="13545" width="14.85546875" style="4" customWidth="1"/>
    <col min="13546" max="13546" width="16.7109375" style="4" bestFit="1" customWidth="1"/>
    <col min="13547" max="13790" width="8.85546875" style="4"/>
    <col min="13791" max="13791" width="5.7109375" style="4" customWidth="1"/>
    <col min="13792" max="13792" width="65" style="4" customWidth="1"/>
    <col min="13793" max="13793" width="20" style="4" customWidth="1"/>
    <col min="13794" max="13794" width="26.28515625" style="4" customWidth="1"/>
    <col min="13795" max="13795" width="22.140625" style="4" customWidth="1"/>
    <col min="13796" max="13796" width="0.140625" style="4" customWidth="1"/>
    <col min="13797" max="13797" width="19.140625" style="4" customWidth="1"/>
    <col min="13798" max="13799" width="0" style="4" hidden="1" customWidth="1"/>
    <col min="13800" max="13800" width="153.85546875" style="4" customWidth="1"/>
    <col min="13801" max="13801" width="14.85546875" style="4" customWidth="1"/>
    <col min="13802" max="13802" width="16.7109375" style="4" bestFit="1" customWidth="1"/>
    <col min="13803" max="14046" width="8.85546875" style="4"/>
    <col min="14047" max="14047" width="5.7109375" style="4" customWidth="1"/>
    <col min="14048" max="14048" width="65" style="4" customWidth="1"/>
    <col min="14049" max="14049" width="20" style="4" customWidth="1"/>
    <col min="14050" max="14050" width="26.28515625" style="4" customWidth="1"/>
    <col min="14051" max="14051" width="22.140625" style="4" customWidth="1"/>
    <col min="14052" max="14052" width="0.140625" style="4" customWidth="1"/>
    <col min="14053" max="14053" width="19.140625" style="4" customWidth="1"/>
    <col min="14054" max="14055" width="0" style="4" hidden="1" customWidth="1"/>
    <col min="14056" max="14056" width="153.85546875" style="4" customWidth="1"/>
    <col min="14057" max="14057" width="14.85546875" style="4" customWidth="1"/>
    <col min="14058" max="14058" width="16.7109375" style="4" bestFit="1" customWidth="1"/>
    <col min="14059" max="14302" width="8.85546875" style="4"/>
    <col min="14303" max="14303" width="5.7109375" style="4" customWidth="1"/>
    <col min="14304" max="14304" width="65" style="4" customWidth="1"/>
    <col min="14305" max="14305" width="20" style="4" customWidth="1"/>
    <col min="14306" max="14306" width="26.28515625" style="4" customWidth="1"/>
    <col min="14307" max="14307" width="22.140625" style="4" customWidth="1"/>
    <col min="14308" max="14308" width="0.140625" style="4" customWidth="1"/>
    <col min="14309" max="14309" width="19.140625" style="4" customWidth="1"/>
    <col min="14310" max="14311" width="0" style="4" hidden="1" customWidth="1"/>
    <col min="14312" max="14312" width="153.85546875" style="4" customWidth="1"/>
    <col min="14313" max="14313" width="14.85546875" style="4" customWidth="1"/>
    <col min="14314" max="14314" width="16.7109375" style="4" bestFit="1" customWidth="1"/>
    <col min="14315" max="14558" width="8.85546875" style="4"/>
    <col min="14559" max="14559" width="5.7109375" style="4" customWidth="1"/>
    <col min="14560" max="14560" width="65" style="4" customWidth="1"/>
    <col min="14561" max="14561" width="20" style="4" customWidth="1"/>
    <col min="14562" max="14562" width="26.28515625" style="4" customWidth="1"/>
    <col min="14563" max="14563" width="22.140625" style="4" customWidth="1"/>
    <col min="14564" max="14564" width="0.140625" style="4" customWidth="1"/>
    <col min="14565" max="14565" width="19.140625" style="4" customWidth="1"/>
    <col min="14566" max="14567" width="0" style="4" hidden="1" customWidth="1"/>
    <col min="14568" max="14568" width="153.85546875" style="4" customWidth="1"/>
    <col min="14569" max="14569" width="14.85546875" style="4" customWidth="1"/>
    <col min="14570" max="14570" width="16.7109375" style="4" bestFit="1" customWidth="1"/>
    <col min="14571" max="14814" width="8.85546875" style="4"/>
    <col min="14815" max="14815" width="5.7109375" style="4" customWidth="1"/>
    <col min="14816" max="14816" width="65" style="4" customWidth="1"/>
    <col min="14817" max="14817" width="20" style="4" customWidth="1"/>
    <col min="14818" max="14818" width="26.28515625" style="4" customWidth="1"/>
    <col min="14819" max="14819" width="22.140625" style="4" customWidth="1"/>
    <col min="14820" max="14820" width="0.140625" style="4" customWidth="1"/>
    <col min="14821" max="14821" width="19.140625" style="4" customWidth="1"/>
    <col min="14822" max="14823" width="0" style="4" hidden="1" customWidth="1"/>
    <col min="14824" max="14824" width="153.85546875" style="4" customWidth="1"/>
    <col min="14825" max="14825" width="14.85546875" style="4" customWidth="1"/>
    <col min="14826" max="14826" width="16.7109375" style="4" bestFit="1" customWidth="1"/>
    <col min="14827" max="15070" width="8.85546875" style="4"/>
    <col min="15071" max="15071" width="5.7109375" style="4" customWidth="1"/>
    <col min="15072" max="15072" width="65" style="4" customWidth="1"/>
    <col min="15073" max="15073" width="20" style="4" customWidth="1"/>
    <col min="15074" max="15074" width="26.28515625" style="4" customWidth="1"/>
    <col min="15075" max="15075" width="22.140625" style="4" customWidth="1"/>
    <col min="15076" max="15076" width="0.140625" style="4" customWidth="1"/>
    <col min="15077" max="15077" width="19.140625" style="4" customWidth="1"/>
    <col min="15078" max="15079" width="0" style="4" hidden="1" customWidth="1"/>
    <col min="15080" max="15080" width="153.85546875" style="4" customWidth="1"/>
    <col min="15081" max="15081" width="14.85546875" style="4" customWidth="1"/>
    <col min="15082" max="15082" width="16.7109375" style="4" bestFit="1" customWidth="1"/>
    <col min="15083" max="15326" width="8.85546875" style="4"/>
    <col min="15327" max="15327" width="5.7109375" style="4" customWidth="1"/>
    <col min="15328" max="15328" width="65" style="4" customWidth="1"/>
    <col min="15329" max="15329" width="20" style="4" customWidth="1"/>
    <col min="15330" max="15330" width="26.28515625" style="4" customWidth="1"/>
    <col min="15331" max="15331" width="22.140625" style="4" customWidth="1"/>
    <col min="15332" max="15332" width="0.140625" style="4" customWidth="1"/>
    <col min="15333" max="15333" width="19.140625" style="4" customWidth="1"/>
    <col min="15334" max="15335" width="0" style="4" hidden="1" customWidth="1"/>
    <col min="15336" max="15336" width="153.85546875" style="4" customWidth="1"/>
    <col min="15337" max="15337" width="14.85546875" style="4" customWidth="1"/>
    <col min="15338" max="15338" width="16.7109375" style="4" bestFit="1" customWidth="1"/>
    <col min="15339" max="15582" width="8.85546875" style="4"/>
    <col min="15583" max="15583" width="5.7109375" style="4" customWidth="1"/>
    <col min="15584" max="15584" width="65" style="4" customWidth="1"/>
    <col min="15585" max="15585" width="20" style="4" customWidth="1"/>
    <col min="15586" max="15586" width="26.28515625" style="4" customWidth="1"/>
    <col min="15587" max="15587" width="22.140625" style="4" customWidth="1"/>
    <col min="15588" max="15588" width="0.140625" style="4" customWidth="1"/>
    <col min="15589" max="15589" width="19.140625" style="4" customWidth="1"/>
    <col min="15590" max="15591" width="0" style="4" hidden="1" customWidth="1"/>
    <col min="15592" max="15592" width="153.85546875" style="4" customWidth="1"/>
    <col min="15593" max="15593" width="14.85546875" style="4" customWidth="1"/>
    <col min="15594" max="15594" width="16.7109375" style="4" bestFit="1" customWidth="1"/>
    <col min="15595" max="15838" width="8.85546875" style="4"/>
    <col min="15839" max="15839" width="5.7109375" style="4" customWidth="1"/>
    <col min="15840" max="15840" width="65" style="4" customWidth="1"/>
    <col min="15841" max="15841" width="20" style="4" customWidth="1"/>
    <col min="15842" max="15842" width="26.28515625" style="4" customWidth="1"/>
    <col min="15843" max="15843" width="22.140625" style="4" customWidth="1"/>
    <col min="15844" max="15844" width="0.140625" style="4" customWidth="1"/>
    <col min="15845" max="15845" width="19.140625" style="4" customWidth="1"/>
    <col min="15846" max="15847" width="0" style="4" hidden="1" customWidth="1"/>
    <col min="15848" max="15848" width="153.85546875" style="4" customWidth="1"/>
    <col min="15849" max="15849" width="14.85546875" style="4" customWidth="1"/>
    <col min="15850" max="15850" width="16.7109375" style="4" bestFit="1" customWidth="1"/>
    <col min="15851" max="16094" width="8.85546875" style="4"/>
    <col min="16095" max="16095" width="5.7109375" style="4" customWidth="1"/>
    <col min="16096" max="16096" width="65" style="4" customWidth="1"/>
    <col min="16097" max="16097" width="20" style="4" customWidth="1"/>
    <col min="16098" max="16098" width="26.28515625" style="4" customWidth="1"/>
    <col min="16099" max="16099" width="22.140625" style="4" customWidth="1"/>
    <col min="16100" max="16100" width="0.140625" style="4" customWidth="1"/>
    <col min="16101" max="16101" width="19.140625" style="4" customWidth="1"/>
    <col min="16102" max="16103" width="0" style="4" hidden="1" customWidth="1"/>
    <col min="16104" max="16104" width="153.85546875" style="4" customWidth="1"/>
    <col min="16105" max="16105" width="14.85546875" style="4" customWidth="1"/>
    <col min="16106" max="16106" width="16.7109375" style="4" bestFit="1" customWidth="1"/>
    <col min="16107" max="16384" width="8.85546875" style="4"/>
  </cols>
  <sheetData>
    <row r="2" spans="1:10" s="13" customFormat="1">
      <c r="A2" s="1426" t="s">
        <v>0</v>
      </c>
      <c r="B2" s="1426"/>
      <c r="C2" s="1426"/>
      <c r="D2" s="1426"/>
      <c r="E2" s="1426"/>
      <c r="F2" s="1426"/>
      <c r="G2" s="1426"/>
      <c r="H2" s="1426"/>
      <c r="I2" s="1426"/>
    </row>
    <row r="3" spans="1:10" s="13" customFormat="1">
      <c r="A3" s="1426" t="s">
        <v>1</v>
      </c>
      <c r="B3" s="1426"/>
      <c r="C3" s="1426"/>
      <c r="D3" s="1426"/>
      <c r="E3" s="1426"/>
      <c r="F3" s="1426"/>
      <c r="G3" s="1426"/>
      <c r="H3" s="1426"/>
      <c r="I3" s="1426"/>
    </row>
    <row r="4" spans="1:10" s="13" customFormat="1">
      <c r="A4" s="1426" t="s">
        <v>282</v>
      </c>
      <c r="B4" s="1426"/>
      <c r="C4" s="1426"/>
      <c r="D4" s="1426"/>
      <c r="E4" s="1426"/>
      <c r="F4" s="1426"/>
      <c r="G4" s="1426"/>
      <c r="H4" s="1426"/>
      <c r="I4" s="1426"/>
    </row>
    <row r="5" spans="1:10" s="13" customFormat="1" hidden="1">
      <c r="A5" s="14"/>
      <c r="B5" s="14" t="s">
        <v>2</v>
      </c>
      <c r="C5" s="14"/>
      <c r="D5" s="14"/>
      <c r="E5" s="14"/>
      <c r="F5" s="10"/>
      <c r="G5" s="268"/>
      <c r="H5" s="317"/>
    </row>
    <row r="6" spans="1:10" s="13" customFormat="1" hidden="1">
      <c r="A6" s="14"/>
      <c r="B6" s="14" t="s">
        <v>281</v>
      </c>
      <c r="C6" s="14"/>
      <c r="D6" s="14"/>
      <c r="E6" s="14"/>
      <c r="F6" s="15"/>
      <c r="G6" s="318"/>
      <c r="H6" s="317"/>
    </row>
    <row r="7" spans="1:10" s="13" customFormat="1" ht="33.75" hidden="1" customHeight="1">
      <c r="A7" s="14"/>
      <c r="B7" s="1438" t="s">
        <v>4</v>
      </c>
      <c r="C7" s="1438"/>
      <c r="D7" s="1438"/>
      <c r="E7" s="1438"/>
      <c r="F7" s="1438"/>
      <c r="G7" s="1438"/>
      <c r="H7" s="317"/>
    </row>
    <row r="8" spans="1:10" s="19" customFormat="1" ht="33" hidden="1" customHeight="1">
      <c r="A8" s="250"/>
      <c r="B8" s="1438" t="s">
        <v>5</v>
      </c>
      <c r="C8" s="1438"/>
      <c r="D8" s="1438"/>
      <c r="E8" s="1438"/>
      <c r="F8" s="1438"/>
      <c r="G8" s="1438"/>
      <c r="H8" s="316"/>
    </row>
    <row r="9" spans="1:10" s="311" customFormat="1">
      <c r="A9" s="315"/>
      <c r="B9" s="315"/>
      <c r="C9" s="315"/>
      <c r="D9" s="315"/>
      <c r="E9" s="315"/>
      <c r="F9" s="314"/>
      <c r="G9" s="313"/>
      <c r="H9" s="312"/>
    </row>
    <row r="10" spans="1:10" ht="54" customHeight="1">
      <c r="A10" s="310" t="s">
        <v>6</v>
      </c>
      <c r="B10" s="253" t="s">
        <v>7</v>
      </c>
      <c r="C10" s="253" t="s">
        <v>8</v>
      </c>
      <c r="D10" s="253" t="s">
        <v>280</v>
      </c>
      <c r="E10" s="253" t="s">
        <v>279</v>
      </c>
      <c r="F10" s="254" t="s">
        <v>278</v>
      </c>
      <c r="G10" s="249" t="s">
        <v>277</v>
      </c>
      <c r="H10" s="249" t="s">
        <v>276</v>
      </c>
      <c r="I10" s="309" t="s">
        <v>140</v>
      </c>
      <c r="J10" s="307"/>
    </row>
    <row r="11" spans="1:10" s="33" customFormat="1" ht="31.5">
      <c r="A11" s="252" t="s">
        <v>19</v>
      </c>
      <c r="B11" s="280" t="s">
        <v>20</v>
      </c>
      <c r="C11" s="24" t="s">
        <v>21</v>
      </c>
      <c r="D11" s="166">
        <f>D12+D20+D24+D25+D27+D32</f>
        <v>1238516.2370000002</v>
      </c>
      <c r="E11" s="166">
        <f>E12+E20+E24+E25+E27+E32</f>
        <v>445941.43499999994</v>
      </c>
      <c r="F11" s="166">
        <f>F12+F20+F24+F25+F31</f>
        <v>773382.39</v>
      </c>
      <c r="G11" s="303">
        <f>G12+G20+G24+G25+G27+G32</f>
        <v>771259.75</v>
      </c>
      <c r="H11" s="292">
        <f>G11/F11*100</f>
        <v>99.725538100240414</v>
      </c>
      <c r="I11" s="288"/>
      <c r="J11" s="307"/>
    </row>
    <row r="12" spans="1:10" ht="31.5">
      <c r="A12" s="252">
        <v>1</v>
      </c>
      <c r="B12" s="280" t="s">
        <v>22</v>
      </c>
      <c r="C12" s="252" t="s">
        <v>23</v>
      </c>
      <c r="D12" s="166">
        <f>D13+D16+D17+D18</f>
        <v>39263.953000000001</v>
      </c>
      <c r="E12" s="303">
        <f>E13+E16+E17+E18+E19</f>
        <v>26562.114999999998</v>
      </c>
      <c r="F12" s="303">
        <f>F13+F16+F17+F18+F19</f>
        <v>12701.838</v>
      </c>
      <c r="G12" s="308">
        <f>G13+G16+G17+G18+G19</f>
        <v>25430.228999999999</v>
      </c>
      <c r="H12" s="292">
        <f>G12/F12*100</f>
        <v>200.20904848573883</v>
      </c>
      <c r="I12" s="275"/>
      <c r="J12" s="307"/>
    </row>
    <row r="13" spans="1:10">
      <c r="A13" s="273" t="s">
        <v>24</v>
      </c>
      <c r="B13" s="274" t="s">
        <v>25</v>
      </c>
      <c r="C13" s="273" t="s">
        <v>23</v>
      </c>
      <c r="D13" s="291">
        <v>10870.972</v>
      </c>
      <c r="E13" s="291">
        <v>9462.52</v>
      </c>
      <c r="F13" s="290">
        <f>D13-E13</f>
        <v>1408.4519999999993</v>
      </c>
      <c r="G13" s="304">
        <f>G14+G15</f>
        <v>3276.6310000000003</v>
      </c>
      <c r="H13" s="300">
        <f>G13/F13*100</f>
        <v>232.64058697066014</v>
      </c>
      <c r="I13" s="1473" t="s">
        <v>260</v>
      </c>
    </row>
    <row r="14" spans="1:10" hidden="1" outlineLevel="1">
      <c r="A14" s="273"/>
      <c r="B14" s="297" t="s">
        <v>263</v>
      </c>
      <c r="C14" s="284"/>
      <c r="D14" s="291"/>
      <c r="E14" s="291"/>
      <c r="F14" s="306"/>
      <c r="G14" s="305">
        <v>1299.162</v>
      </c>
      <c r="H14" s="270"/>
      <c r="I14" s="1474"/>
    </row>
    <row r="15" spans="1:10" hidden="1" outlineLevel="1">
      <c r="A15" s="273"/>
      <c r="B15" s="297" t="s">
        <v>264</v>
      </c>
      <c r="C15" s="284"/>
      <c r="D15" s="291"/>
      <c r="E15" s="291"/>
      <c r="F15" s="306"/>
      <c r="G15" s="305">
        <v>1977.4690000000001</v>
      </c>
      <c r="H15" s="270"/>
      <c r="I15" s="1474"/>
    </row>
    <row r="16" spans="1:10" collapsed="1">
      <c r="A16" s="273" t="s">
        <v>26</v>
      </c>
      <c r="B16" s="274" t="s">
        <v>27</v>
      </c>
      <c r="C16" s="273" t="s">
        <v>23</v>
      </c>
      <c r="D16" s="291">
        <v>19595.985000000001</v>
      </c>
      <c r="E16" s="291">
        <v>12537.824000000001</v>
      </c>
      <c r="F16" s="290">
        <f>D16-E16</f>
        <v>7058.1610000000001</v>
      </c>
      <c r="G16" s="304">
        <v>13442.28</v>
      </c>
      <c r="H16" s="300">
        <f>G16/F16*100</f>
        <v>190.4501753360401</v>
      </c>
      <c r="I16" s="1474"/>
    </row>
    <row r="17" spans="1:13">
      <c r="A17" s="273" t="s">
        <v>28</v>
      </c>
      <c r="B17" s="274" t="s">
        <v>29</v>
      </c>
      <c r="C17" s="273" t="s">
        <v>23</v>
      </c>
      <c r="D17" s="291">
        <v>6385.6289999999999</v>
      </c>
      <c r="E17" s="291">
        <v>3634.261</v>
      </c>
      <c r="F17" s="290">
        <f>D17-E17</f>
        <v>2751.3679999999999</v>
      </c>
      <c r="G17" s="271">
        <v>5305.875</v>
      </c>
      <c r="H17" s="300">
        <f>G17/F17*100</f>
        <v>192.84497748029344</v>
      </c>
      <c r="I17" s="1474"/>
    </row>
    <row r="18" spans="1:13">
      <c r="A18" s="273" t="s">
        <v>30</v>
      </c>
      <c r="B18" s="274" t="s">
        <v>31</v>
      </c>
      <c r="C18" s="273" t="s">
        <v>23</v>
      </c>
      <c r="D18" s="291">
        <v>2411.3670000000002</v>
      </c>
      <c r="E18" s="291">
        <v>927.51</v>
      </c>
      <c r="F18" s="290">
        <f>D18-E18</f>
        <v>1483.8570000000002</v>
      </c>
      <c r="G18" s="271">
        <v>3405.4430000000002</v>
      </c>
      <c r="H18" s="300">
        <f>G18/F18*100</f>
        <v>229.49940594006026</v>
      </c>
      <c r="I18" s="1475"/>
    </row>
    <row r="19" spans="1:13">
      <c r="A19" s="273" t="s">
        <v>32</v>
      </c>
      <c r="B19" s="274" t="s">
        <v>33</v>
      </c>
      <c r="C19" s="273" t="s">
        <v>23</v>
      </c>
      <c r="D19" s="291"/>
      <c r="E19" s="291"/>
      <c r="F19" s="272"/>
      <c r="G19" s="271"/>
      <c r="H19" s="270"/>
      <c r="I19" s="275"/>
    </row>
    <row r="20" spans="1:13" ht="31.5">
      <c r="A20" s="252" t="s">
        <v>34</v>
      </c>
      <c r="B20" s="280" t="s">
        <v>35</v>
      </c>
      <c r="C20" s="252" t="s">
        <v>23</v>
      </c>
      <c r="D20" s="166">
        <f>D21+D22+D23</f>
        <v>486290.99599999998</v>
      </c>
      <c r="E20" s="166">
        <f>E21+E22+E23</f>
        <v>235503.19699999999</v>
      </c>
      <c r="F20" s="166">
        <f>F21+F22+F23</f>
        <v>254056.02299999996</v>
      </c>
      <c r="G20" s="277">
        <f>G21+G22+G23</f>
        <v>362641.25999999995</v>
      </c>
      <c r="H20" s="292">
        <f>G20/F20*100</f>
        <v>142.74066629784249</v>
      </c>
      <c r="I20" s="275"/>
    </row>
    <row r="21" spans="1:13" ht="31.5">
      <c r="A21" s="273" t="s">
        <v>36</v>
      </c>
      <c r="B21" s="274" t="s">
        <v>37</v>
      </c>
      <c r="C21" s="273" t="s">
        <v>23</v>
      </c>
      <c r="D21" s="291">
        <v>454283.36099999998</v>
      </c>
      <c r="E21" s="291">
        <v>219518.60800000001</v>
      </c>
      <c r="F21" s="290">
        <f>D21-E21</f>
        <v>234764.75299999997</v>
      </c>
      <c r="G21" s="271">
        <v>337290.31699999998</v>
      </c>
      <c r="H21" s="300">
        <f>G21/F21*100</f>
        <v>143.67161709321843</v>
      </c>
      <c r="I21" s="275" t="s">
        <v>275</v>
      </c>
    </row>
    <row r="22" spans="1:13">
      <c r="A22" s="273" t="s">
        <v>38</v>
      </c>
      <c r="B22" s="274" t="s">
        <v>39</v>
      </c>
      <c r="C22" s="273" t="s">
        <v>23</v>
      </c>
      <c r="D22" s="291">
        <v>32007.634999999998</v>
      </c>
      <c r="E22" s="291">
        <v>12716.365</v>
      </c>
      <c r="F22" s="290">
        <f>D22-E22</f>
        <v>19291.269999999997</v>
      </c>
      <c r="G22" s="271">
        <v>20500.794999999998</v>
      </c>
      <c r="H22" s="300">
        <f>G22/F22*100</f>
        <v>106.26980494285758</v>
      </c>
      <c r="I22" s="275"/>
    </row>
    <row r="23" spans="1:13">
      <c r="A23" s="273" t="s">
        <v>40</v>
      </c>
      <c r="B23" s="274" t="s">
        <v>41</v>
      </c>
      <c r="C23" s="273" t="s">
        <v>23</v>
      </c>
      <c r="D23" s="291"/>
      <c r="E23" s="291">
        <v>3268.2240000000002</v>
      </c>
      <c r="F23" s="290"/>
      <c r="G23" s="271">
        <v>4850.1480000000001</v>
      </c>
      <c r="H23" s="300"/>
      <c r="I23" s="275" t="s">
        <v>262</v>
      </c>
    </row>
    <row r="24" spans="1:13" s="33" customFormat="1">
      <c r="A24" s="252" t="s">
        <v>42</v>
      </c>
      <c r="B24" s="280" t="s">
        <v>43</v>
      </c>
      <c r="C24" s="252" t="s">
        <v>23</v>
      </c>
      <c r="D24" s="172">
        <v>194230.39499999999</v>
      </c>
      <c r="E24" s="172">
        <v>86562.369000000006</v>
      </c>
      <c r="F24" s="283">
        <f>D24-E24</f>
        <v>107668.02599999998</v>
      </c>
      <c r="G24" s="277">
        <v>146619.01999999999</v>
      </c>
      <c r="H24" s="292">
        <f>G24/F24*100</f>
        <v>136.17693706021882</v>
      </c>
      <c r="I24" s="288"/>
    </row>
    <row r="25" spans="1:13" ht="31.5">
      <c r="A25" s="252" t="s">
        <v>44</v>
      </c>
      <c r="B25" s="280" t="s">
        <v>45</v>
      </c>
      <c r="C25" s="252" t="s">
        <v>23</v>
      </c>
      <c r="D25" s="172">
        <f>D26</f>
        <v>486155.27100000001</v>
      </c>
      <c r="E25" s="172">
        <f>E26</f>
        <v>87224.722999999998</v>
      </c>
      <c r="F25" s="283">
        <f>F26</f>
        <v>398930.54800000001</v>
      </c>
      <c r="G25" s="283">
        <f>G26</f>
        <v>235231.62299999999</v>
      </c>
      <c r="H25" s="292">
        <f>G25/F25*100</f>
        <v>58.965557834392769</v>
      </c>
      <c r="I25" s="275"/>
    </row>
    <row r="26" spans="1:13" ht="31.5">
      <c r="A26" s="284" t="s">
        <v>46</v>
      </c>
      <c r="B26" s="297" t="s">
        <v>47</v>
      </c>
      <c r="C26" s="284" t="s">
        <v>23</v>
      </c>
      <c r="D26" s="291">
        <v>486155.27100000001</v>
      </c>
      <c r="E26" s="291">
        <v>87224.722999999998</v>
      </c>
      <c r="F26" s="299">
        <f>D26-E26</f>
        <v>398930.54800000001</v>
      </c>
      <c r="G26" s="294">
        <v>235231.62299999999</v>
      </c>
      <c r="H26" s="300">
        <f>G26/F26*100</f>
        <v>58.965557834392769</v>
      </c>
      <c r="I26" s="275" t="s">
        <v>274</v>
      </c>
      <c r="J26" s="301"/>
      <c r="K26" s="301"/>
      <c r="L26" s="301"/>
      <c r="M26" s="301"/>
    </row>
    <row r="27" spans="1:13" ht="31.5">
      <c r="A27" s="252" t="s">
        <v>48</v>
      </c>
      <c r="B27" s="280" t="s">
        <v>49</v>
      </c>
      <c r="C27" s="252" t="s">
        <v>23</v>
      </c>
      <c r="D27" s="166">
        <f>D28+D29+D30+D31</f>
        <v>16065.404</v>
      </c>
      <c r="E27" s="166">
        <f>E28+E29+E30+E31</f>
        <v>1492.2090000000001</v>
      </c>
      <c r="F27" s="303">
        <f>F28+F29+F30+F31</f>
        <v>14573.195</v>
      </c>
      <c r="G27" s="303">
        <f>G28+G29+G30+G31</f>
        <v>579.08299999999997</v>
      </c>
      <c r="H27" s="292">
        <f>G27/F27*100</f>
        <v>3.9736173159008716</v>
      </c>
      <c r="I27" s="275"/>
    </row>
    <row r="28" spans="1:13" ht="47.25">
      <c r="A28" s="273" t="s">
        <v>50</v>
      </c>
      <c r="B28" s="274" t="s">
        <v>51</v>
      </c>
      <c r="C28" s="273" t="s">
        <v>23</v>
      </c>
      <c r="D28" s="291"/>
      <c r="E28" s="291"/>
      <c r="F28" s="298"/>
      <c r="G28" s="271"/>
      <c r="H28" s="270"/>
      <c r="I28" s="275"/>
    </row>
    <row r="29" spans="1:13" ht="47.25">
      <c r="A29" s="273" t="s">
        <v>52</v>
      </c>
      <c r="B29" s="274" t="s">
        <v>53</v>
      </c>
      <c r="C29" s="273" t="s">
        <v>23</v>
      </c>
      <c r="D29" s="291">
        <v>14462.19</v>
      </c>
      <c r="E29" s="291">
        <v>0</v>
      </c>
      <c r="F29" s="298">
        <f>D29-E29</f>
        <v>14462.19</v>
      </c>
      <c r="G29" s="271"/>
      <c r="H29" s="300">
        <f>G29/F29*100</f>
        <v>0</v>
      </c>
      <c r="I29" s="275" t="s">
        <v>273</v>
      </c>
    </row>
    <row r="30" spans="1:13" ht="31.5">
      <c r="A30" s="273" t="s">
        <v>54</v>
      </c>
      <c r="B30" s="274" t="s">
        <v>55</v>
      </c>
      <c r="C30" s="273" t="s">
        <v>23</v>
      </c>
      <c r="D30" s="291">
        <v>85.05</v>
      </c>
      <c r="E30" s="291">
        <v>0</v>
      </c>
      <c r="F30" s="298">
        <f>D30-E30</f>
        <v>85.05</v>
      </c>
      <c r="G30" s="271"/>
      <c r="H30" s="300">
        <f>G30/F30*100</f>
        <v>0</v>
      </c>
      <c r="I30" s="275" t="s">
        <v>261</v>
      </c>
    </row>
    <row r="31" spans="1:13" ht="31.5">
      <c r="A31" s="273" t="s">
        <v>56</v>
      </c>
      <c r="B31" s="274" t="s">
        <v>57</v>
      </c>
      <c r="C31" s="273" t="s">
        <v>23</v>
      </c>
      <c r="D31" s="291">
        <v>1518.164</v>
      </c>
      <c r="E31" s="179">
        <v>1492.2090000000001</v>
      </c>
      <c r="F31" s="298">
        <f>D31-E31</f>
        <v>25.954999999999927</v>
      </c>
      <c r="G31" s="271">
        <v>579.08299999999997</v>
      </c>
      <c r="H31" s="300">
        <f>G31/F31*100</f>
        <v>2231.1038335580874</v>
      </c>
      <c r="I31" s="275" t="s">
        <v>272</v>
      </c>
    </row>
    <row r="32" spans="1:13" ht="31.5">
      <c r="A32" s="252" t="s">
        <v>58</v>
      </c>
      <c r="B32" s="280" t="s">
        <v>59</v>
      </c>
      <c r="C32" s="252" t="s">
        <v>23</v>
      </c>
      <c r="D32" s="166">
        <f>D33+D34+D35+D36</f>
        <v>16510.218000000001</v>
      </c>
      <c r="E32" s="166">
        <f>E33+E34+E35+E36</f>
        <v>8596.8220000000001</v>
      </c>
      <c r="F32" s="303">
        <f>F33+F34+F35+F36+F43</f>
        <v>7913.3959999999997</v>
      </c>
      <c r="G32" s="303">
        <f>G33+G34+G35+G36+G43</f>
        <v>758.53499999999997</v>
      </c>
      <c r="H32" s="292">
        <f>G32/F32*100</f>
        <v>9.5854548413854168</v>
      </c>
      <c r="I32" s="275"/>
    </row>
    <row r="33" spans="1:9">
      <c r="A33" s="273" t="s">
        <v>60</v>
      </c>
      <c r="B33" s="274" t="s">
        <v>61</v>
      </c>
      <c r="C33" s="273" t="s">
        <v>23</v>
      </c>
      <c r="D33" s="291"/>
      <c r="E33" s="291"/>
      <c r="F33" s="290"/>
      <c r="G33" s="271"/>
      <c r="H33" s="270"/>
      <c r="I33" s="275"/>
    </row>
    <row r="34" spans="1:9">
      <c r="A34" s="273" t="s">
        <v>62</v>
      </c>
      <c r="B34" s="274" t="s">
        <v>63</v>
      </c>
      <c r="C34" s="273"/>
      <c r="D34" s="291"/>
      <c r="E34" s="291"/>
      <c r="F34" s="290"/>
      <c r="G34" s="271"/>
      <c r="H34" s="270"/>
      <c r="I34" s="275"/>
    </row>
    <row r="35" spans="1:9">
      <c r="A35" s="273" t="s">
        <v>64</v>
      </c>
      <c r="B35" s="274" t="s">
        <v>65</v>
      </c>
      <c r="C35" s="273"/>
      <c r="D35" s="291"/>
      <c r="E35" s="298"/>
      <c r="F35" s="290"/>
      <c r="G35" s="271"/>
      <c r="H35" s="270"/>
      <c r="I35" s="275"/>
    </row>
    <row r="36" spans="1:9">
      <c r="A36" s="252" t="s">
        <v>66</v>
      </c>
      <c r="B36" s="280" t="s">
        <v>106</v>
      </c>
      <c r="C36" s="252" t="s">
        <v>23</v>
      </c>
      <c r="D36" s="291">
        <v>16510.218000000001</v>
      </c>
      <c r="E36" s="291">
        <v>8596.8220000000001</v>
      </c>
      <c r="F36" s="287">
        <v>7913.3959999999997</v>
      </c>
      <c r="G36" s="287">
        <f>G37+G38+G39+G40+G41</f>
        <v>758.53499999999997</v>
      </c>
      <c r="H36" s="292">
        <f>G36/F36*100</f>
        <v>9.5854548413854168</v>
      </c>
      <c r="I36" s="275"/>
    </row>
    <row r="37" spans="1:9" hidden="1" outlineLevel="2">
      <c r="A37" s="273"/>
      <c r="B37" s="297" t="s">
        <v>271</v>
      </c>
      <c r="C37" s="284"/>
      <c r="D37" s="291"/>
      <c r="E37" s="291"/>
      <c r="F37" s="295">
        <v>2200</v>
      </c>
      <c r="G37" s="294">
        <v>374</v>
      </c>
      <c r="H37" s="270"/>
      <c r="I37" s="275"/>
    </row>
    <row r="38" spans="1:9" hidden="1" outlineLevel="2">
      <c r="A38" s="273"/>
      <c r="B38" s="297" t="s">
        <v>270</v>
      </c>
      <c r="C38" s="284"/>
      <c r="D38" s="291"/>
      <c r="E38" s="291"/>
      <c r="F38" s="295"/>
      <c r="G38" s="294">
        <v>86</v>
      </c>
      <c r="H38" s="270"/>
      <c r="I38" s="275"/>
    </row>
    <row r="39" spans="1:9" ht="31.5" hidden="1" outlineLevel="2">
      <c r="A39" s="273"/>
      <c r="B39" s="297" t="s">
        <v>269</v>
      </c>
      <c r="C39" s="284"/>
      <c r="D39" s="291"/>
      <c r="E39" s="291"/>
      <c r="F39" s="299">
        <v>3339</v>
      </c>
      <c r="G39" s="294">
        <v>137.13499999999999</v>
      </c>
      <c r="H39" s="270"/>
      <c r="I39" s="275"/>
    </row>
    <row r="40" spans="1:9" hidden="1" outlineLevel="2">
      <c r="A40" s="273"/>
      <c r="B40" s="297" t="s">
        <v>268</v>
      </c>
      <c r="C40" s="284"/>
      <c r="D40" s="291"/>
      <c r="E40" s="291"/>
      <c r="F40" s="295"/>
      <c r="G40" s="294">
        <v>137</v>
      </c>
      <c r="H40" s="270"/>
      <c r="I40" s="275"/>
    </row>
    <row r="41" spans="1:9" ht="31.5" hidden="1" outlineLevel="2">
      <c r="A41" s="273"/>
      <c r="B41" s="297" t="s">
        <v>267</v>
      </c>
      <c r="C41" s="284"/>
      <c r="D41" s="291"/>
      <c r="E41" s="291"/>
      <c r="F41" s="295">
        <v>212</v>
      </c>
      <c r="G41" s="294">
        <v>24.4</v>
      </c>
      <c r="H41" s="270"/>
      <c r="I41" s="275"/>
    </row>
    <row r="42" spans="1:9" hidden="1" outlineLevel="2">
      <c r="A42" s="273"/>
      <c r="B42" s="302" t="s">
        <v>266</v>
      </c>
      <c r="C42" s="284"/>
      <c r="D42" s="291"/>
      <c r="E42" s="291"/>
      <c r="F42" s="295">
        <v>220</v>
      </c>
      <c r="G42" s="294"/>
      <c r="H42" s="270"/>
      <c r="I42" s="275"/>
    </row>
    <row r="43" spans="1:9" ht="31.5" collapsed="1">
      <c r="A43" s="273" t="s">
        <v>68</v>
      </c>
      <c r="B43" s="274" t="s">
        <v>69</v>
      </c>
      <c r="C43" s="273"/>
      <c r="D43" s="291"/>
      <c r="E43" s="291"/>
      <c r="F43" s="290"/>
      <c r="G43" s="271"/>
      <c r="H43" s="270"/>
      <c r="I43" s="275"/>
    </row>
    <row r="44" spans="1:9" s="33" customFormat="1" ht="31.5">
      <c r="A44" s="252" t="s">
        <v>70</v>
      </c>
      <c r="B44" s="280" t="s">
        <v>71</v>
      </c>
      <c r="C44" s="24" t="s">
        <v>23</v>
      </c>
      <c r="D44" s="277">
        <f>D45+D91</f>
        <v>199101.639</v>
      </c>
      <c r="E44" s="277">
        <f>E45+E91</f>
        <v>62774.295999999988</v>
      </c>
      <c r="F44" s="277">
        <f>F45+F91</f>
        <v>113994.41949999999</v>
      </c>
      <c r="G44" s="277">
        <f>G45+G91</f>
        <v>73564.558999999994</v>
      </c>
      <c r="H44" s="292">
        <f>G44/F44*100</f>
        <v>64.533473939046644</v>
      </c>
      <c r="I44" s="288"/>
    </row>
    <row r="45" spans="1:9" ht="47.25">
      <c r="A45" s="252" t="s">
        <v>72</v>
      </c>
      <c r="B45" s="280" t="s">
        <v>73</v>
      </c>
      <c r="C45" s="252" t="s">
        <v>23</v>
      </c>
      <c r="D45" s="283">
        <f>D46+D50+D51+D52+D53+D54+D55+D64+D65+D66+D67+D68+D75+D59</f>
        <v>146894.97</v>
      </c>
      <c r="E45" s="283">
        <f>E46+E50+E51+E52+E53+E54+E55+E64+E65+E66+E67+E68+E75+E59</f>
        <v>62774.295999999988</v>
      </c>
      <c r="F45" s="283">
        <f>F46+F50+F51+F52+F53+F54+F55+F64+F65+F66+F67+F68+F75+F59</f>
        <v>87891.084999999992</v>
      </c>
      <c r="G45" s="277">
        <f>G46+G50+G51+G52+G53+G54+G55+G59+G64+G65+G66+G67+G68+G75</f>
        <v>73564.558999999994</v>
      </c>
      <c r="H45" s="292">
        <f>G45/F45*100</f>
        <v>83.69968239668448</v>
      </c>
      <c r="I45" s="275"/>
    </row>
    <row r="46" spans="1:9">
      <c r="A46" s="273" t="s">
        <v>74</v>
      </c>
      <c r="B46" s="274" t="s">
        <v>25</v>
      </c>
      <c r="C46" s="273" t="s">
        <v>23</v>
      </c>
      <c r="D46" s="291">
        <v>3500.0279999999998</v>
      </c>
      <c r="E46" s="291">
        <v>4152.5439999999999</v>
      </c>
      <c r="F46" s="290"/>
      <c r="G46" s="290">
        <f>G47+G48+G49</f>
        <v>2228.77</v>
      </c>
      <c r="H46" s="292"/>
      <c r="I46" s="275"/>
    </row>
    <row r="47" spans="1:9" hidden="1" outlineLevel="2">
      <c r="A47" s="273"/>
      <c r="B47" s="297" t="s">
        <v>265</v>
      </c>
      <c r="C47" s="284"/>
      <c r="D47" s="291"/>
      <c r="E47" s="291"/>
      <c r="F47" s="295"/>
      <c r="G47" s="294">
        <v>1706.8610000000001</v>
      </c>
      <c r="H47" s="270"/>
      <c r="I47" s="275"/>
    </row>
    <row r="48" spans="1:9" hidden="1" outlineLevel="2">
      <c r="A48" s="273"/>
      <c r="B48" s="297" t="s">
        <v>264</v>
      </c>
      <c r="C48" s="284"/>
      <c r="D48" s="291"/>
      <c r="E48" s="291"/>
      <c r="F48" s="295"/>
      <c r="G48" s="294">
        <v>218.42099999999999</v>
      </c>
      <c r="H48" s="270"/>
      <c r="I48" s="275"/>
    </row>
    <row r="49" spans="1:13" hidden="1" outlineLevel="2">
      <c r="A49" s="273"/>
      <c r="B49" s="297" t="s">
        <v>263</v>
      </c>
      <c r="C49" s="284"/>
      <c r="D49" s="166"/>
      <c r="E49" s="166"/>
      <c r="F49" s="295"/>
      <c r="G49" s="294">
        <v>303.488</v>
      </c>
      <c r="H49" s="270"/>
      <c r="I49" s="275"/>
      <c r="J49" s="301"/>
      <c r="K49" s="301"/>
      <c r="L49" s="301"/>
      <c r="M49" s="301"/>
    </row>
    <row r="50" spans="1:13" ht="31.5" collapsed="1">
      <c r="A50" s="273" t="s">
        <v>75</v>
      </c>
      <c r="B50" s="274" t="s">
        <v>76</v>
      </c>
      <c r="C50" s="273" t="s">
        <v>23</v>
      </c>
      <c r="D50" s="291">
        <v>67697.862999999998</v>
      </c>
      <c r="E50" s="291">
        <v>28948.491999999998</v>
      </c>
      <c r="F50" s="298">
        <f>D50-E50</f>
        <v>38749.370999999999</v>
      </c>
      <c r="G50" s="271">
        <v>32346.025000000001</v>
      </c>
      <c r="H50" s="300">
        <f>G50/F50*100</f>
        <v>83.474967890446536</v>
      </c>
      <c r="I50" s="275" t="s">
        <v>261</v>
      </c>
    </row>
    <row r="51" spans="1:13" ht="31.5">
      <c r="A51" s="273" t="s">
        <v>77</v>
      </c>
      <c r="B51" s="274" t="s">
        <v>39</v>
      </c>
      <c r="C51" s="273" t="s">
        <v>23</v>
      </c>
      <c r="D51" s="291">
        <v>4778.75</v>
      </c>
      <c r="E51" s="291">
        <v>1689.175</v>
      </c>
      <c r="F51" s="298">
        <f>D51-E51</f>
        <v>3089.5749999999998</v>
      </c>
      <c r="G51" s="271">
        <v>1901.9970000000001</v>
      </c>
      <c r="H51" s="300">
        <f>G51/F51*100</f>
        <v>61.561768204364689</v>
      </c>
      <c r="I51" s="275" t="s">
        <v>261</v>
      </c>
    </row>
    <row r="52" spans="1:13">
      <c r="A52" s="273" t="s">
        <v>78</v>
      </c>
      <c r="B52" s="274" t="s">
        <v>41</v>
      </c>
      <c r="C52" s="273" t="s">
        <v>23</v>
      </c>
      <c r="D52" s="291"/>
      <c r="E52" s="291">
        <v>409.22699999999998</v>
      </c>
      <c r="F52" s="290"/>
      <c r="G52" s="271">
        <v>390.113</v>
      </c>
      <c r="H52" s="300"/>
      <c r="I52" s="275" t="s">
        <v>262</v>
      </c>
    </row>
    <row r="53" spans="1:13" ht="18" customHeight="1">
      <c r="A53" s="273" t="s">
        <v>79</v>
      </c>
      <c r="B53" s="274" t="s">
        <v>80</v>
      </c>
      <c r="C53" s="273" t="s">
        <v>23</v>
      </c>
      <c r="D53" s="291">
        <v>2153.9180000000001</v>
      </c>
      <c r="E53" s="291">
        <v>776.54899999999998</v>
      </c>
      <c r="F53" s="298">
        <f>D53-E53</f>
        <v>1377.3690000000001</v>
      </c>
      <c r="G53" s="271">
        <v>987.11900000000003</v>
      </c>
      <c r="H53" s="300">
        <f>G53/F53*100</f>
        <v>71.666997006611879</v>
      </c>
      <c r="I53" s="275" t="s">
        <v>261</v>
      </c>
    </row>
    <row r="54" spans="1:13">
      <c r="A54" s="273" t="s">
        <v>81</v>
      </c>
      <c r="B54" s="274" t="s">
        <v>82</v>
      </c>
      <c r="C54" s="273" t="s">
        <v>23</v>
      </c>
      <c r="D54" s="291">
        <v>26461.514999999999</v>
      </c>
      <c r="E54" s="291">
        <v>1374.85</v>
      </c>
      <c r="F54" s="298">
        <f>D54-E54</f>
        <v>25086.665000000001</v>
      </c>
      <c r="G54" s="271">
        <v>2108.4029999999998</v>
      </c>
      <c r="H54" s="300">
        <f>G54/F54*100</f>
        <v>8.4044770398935036</v>
      </c>
      <c r="I54" s="275"/>
    </row>
    <row r="55" spans="1:13" ht="47.25">
      <c r="A55" s="273" t="s">
        <v>83</v>
      </c>
      <c r="B55" s="274" t="s">
        <v>84</v>
      </c>
      <c r="C55" s="273" t="s">
        <v>23</v>
      </c>
      <c r="D55" s="291"/>
      <c r="E55" s="291"/>
      <c r="F55" s="298"/>
      <c r="G55" s="271">
        <v>1184.3520000000001</v>
      </c>
      <c r="H55" s="300"/>
      <c r="I55" s="275" t="s">
        <v>260</v>
      </c>
    </row>
    <row r="56" spans="1:13" ht="31.5" hidden="1" outlineLevel="1">
      <c r="A56" s="273"/>
      <c r="B56" s="297" t="s">
        <v>259</v>
      </c>
      <c r="C56" s="284"/>
      <c r="D56" s="291"/>
      <c r="E56" s="291"/>
      <c r="F56" s="299"/>
      <c r="G56" s="294">
        <v>775.053</v>
      </c>
      <c r="H56" s="270"/>
      <c r="I56" s="275"/>
    </row>
    <row r="57" spans="1:13" hidden="1" outlineLevel="1">
      <c r="A57" s="273"/>
      <c r="B57" s="297" t="s">
        <v>258</v>
      </c>
      <c r="C57" s="284"/>
      <c r="D57" s="291"/>
      <c r="E57" s="291"/>
      <c r="F57" s="299"/>
      <c r="G57" s="294">
        <v>130</v>
      </c>
      <c r="H57" s="270"/>
      <c r="I57" s="275"/>
    </row>
    <row r="58" spans="1:13" hidden="1" outlineLevel="1">
      <c r="A58" s="273"/>
      <c r="B58" s="297" t="s">
        <v>257</v>
      </c>
      <c r="C58" s="284"/>
      <c r="D58" s="291"/>
      <c r="E58" s="291"/>
      <c r="F58" s="299"/>
      <c r="G58" s="294">
        <v>279.29899999999998</v>
      </c>
      <c r="H58" s="270"/>
      <c r="I58" s="275"/>
    </row>
    <row r="59" spans="1:13" collapsed="1">
      <c r="A59" s="273" t="s">
        <v>85</v>
      </c>
      <c r="B59" s="274" t="s">
        <v>86</v>
      </c>
      <c r="C59" s="273" t="s">
        <v>23</v>
      </c>
      <c r="D59" s="291">
        <v>878.28300000000002</v>
      </c>
      <c r="E59" s="291">
        <v>613.54100000000005</v>
      </c>
      <c r="F59" s="298">
        <f>D59-E59</f>
        <v>264.74199999999996</v>
      </c>
      <c r="G59" s="290">
        <f>G60+G61+G62+G63</f>
        <v>627.99099999999999</v>
      </c>
      <c r="H59" s="300">
        <f>G59/F59*100</f>
        <v>237.20867863807032</v>
      </c>
      <c r="I59" s="273" t="s">
        <v>23</v>
      </c>
    </row>
    <row r="60" spans="1:13" hidden="1" outlineLevel="1">
      <c r="A60" s="273"/>
      <c r="B60" s="297" t="s">
        <v>256</v>
      </c>
      <c r="C60" s="284"/>
      <c r="D60" s="291"/>
      <c r="E60" s="291"/>
      <c r="F60" s="295"/>
      <c r="G60" s="294">
        <v>162.471</v>
      </c>
      <c r="H60" s="270"/>
      <c r="I60" s="275"/>
    </row>
    <row r="61" spans="1:13" hidden="1" outlineLevel="1">
      <c r="A61" s="273"/>
      <c r="B61" s="297" t="s">
        <v>255</v>
      </c>
      <c r="C61" s="284"/>
      <c r="D61" s="291"/>
      <c r="E61" s="291"/>
      <c r="F61" s="295"/>
      <c r="G61" s="294">
        <v>80</v>
      </c>
      <c r="H61" s="270"/>
      <c r="I61" s="275"/>
    </row>
    <row r="62" spans="1:13" hidden="1" outlineLevel="1">
      <c r="A62" s="273"/>
      <c r="B62" s="297" t="s">
        <v>254</v>
      </c>
      <c r="C62" s="284"/>
      <c r="D62" s="291"/>
      <c r="E62" s="291"/>
      <c r="F62" s="295"/>
      <c r="G62" s="294">
        <v>125.038</v>
      </c>
      <c r="H62" s="270"/>
      <c r="I62" s="275"/>
    </row>
    <row r="63" spans="1:13" hidden="1" outlineLevel="1">
      <c r="A63" s="273"/>
      <c r="B63" s="297" t="s">
        <v>253</v>
      </c>
      <c r="C63" s="284"/>
      <c r="D63" s="291"/>
      <c r="E63" s="291"/>
      <c r="F63" s="295"/>
      <c r="G63" s="294">
        <v>260.48200000000003</v>
      </c>
      <c r="H63" s="270"/>
      <c r="I63" s="270"/>
    </row>
    <row r="64" spans="1:13" collapsed="1">
      <c r="A64" s="273" t="s">
        <v>87</v>
      </c>
      <c r="B64" s="274" t="s">
        <v>88</v>
      </c>
      <c r="C64" s="273" t="s">
        <v>23</v>
      </c>
      <c r="D64" s="291">
        <v>845.76300000000003</v>
      </c>
      <c r="E64" s="291">
        <v>948.375</v>
      </c>
      <c r="F64" s="298"/>
      <c r="G64" s="271"/>
      <c r="H64" s="300"/>
      <c r="I64" s="270"/>
    </row>
    <row r="65" spans="1:9">
      <c r="A65" s="273" t="s">
        <v>89</v>
      </c>
      <c r="B65" s="274" t="s">
        <v>65</v>
      </c>
      <c r="C65" s="273" t="s">
        <v>23</v>
      </c>
      <c r="D65" s="291">
        <v>14454.192999999999</v>
      </c>
      <c r="E65" s="291">
        <v>7501.9409999999998</v>
      </c>
      <c r="F65" s="298">
        <f>D65-E65</f>
        <v>6952.2519999999995</v>
      </c>
      <c r="G65" s="271">
        <v>10542.212</v>
      </c>
      <c r="H65" s="300">
        <f>G65/F65*100</f>
        <v>151.6373687259898</v>
      </c>
      <c r="I65" s="273" t="s">
        <v>23</v>
      </c>
    </row>
    <row r="66" spans="1:9">
      <c r="A66" s="273" t="s">
        <v>90</v>
      </c>
      <c r="B66" s="274" t="s">
        <v>91</v>
      </c>
      <c r="C66" s="273" t="s">
        <v>23</v>
      </c>
      <c r="D66" s="291">
        <v>2678.605</v>
      </c>
      <c r="E66" s="291">
        <v>1225.528</v>
      </c>
      <c r="F66" s="298">
        <f>D66-E66</f>
        <v>1453.077</v>
      </c>
      <c r="G66" s="271">
        <v>1796.336</v>
      </c>
      <c r="H66" s="300">
        <f>G66/F66*100</f>
        <v>123.6229050490786</v>
      </c>
      <c r="I66" s="273" t="s">
        <v>23</v>
      </c>
    </row>
    <row r="67" spans="1:9">
      <c r="A67" s="273" t="s">
        <v>92</v>
      </c>
      <c r="B67" s="274" t="s">
        <v>93</v>
      </c>
      <c r="C67" s="273" t="s">
        <v>23</v>
      </c>
      <c r="D67" s="291">
        <v>3683.4110000000001</v>
      </c>
      <c r="E67" s="291">
        <v>3100.9029999999998</v>
      </c>
      <c r="F67" s="298">
        <f>D67-E67</f>
        <v>582.50800000000027</v>
      </c>
      <c r="G67" s="271">
        <v>3252.7620000000002</v>
      </c>
      <c r="H67" s="300">
        <f>G67/F67*100</f>
        <v>558.40640815233417</v>
      </c>
      <c r="I67" s="273" t="s">
        <v>23</v>
      </c>
    </row>
    <row r="68" spans="1:9" ht="31.5">
      <c r="A68" s="273" t="s">
        <v>94</v>
      </c>
      <c r="B68" s="274" t="s">
        <v>63</v>
      </c>
      <c r="C68" s="273" t="s">
        <v>23</v>
      </c>
      <c r="D68" s="291">
        <v>17360.575000000001</v>
      </c>
      <c r="E68" s="291">
        <v>7701.8860000000004</v>
      </c>
      <c r="F68" s="298">
        <f>D68-E68</f>
        <v>9658.6890000000003</v>
      </c>
      <c r="G68" s="287">
        <f>G69+G70+G71+G72+G73+G74</f>
        <v>13110.175999999999</v>
      </c>
      <c r="H68" s="300">
        <f>G68/F68*100</f>
        <v>135.73452877507495</v>
      </c>
      <c r="I68" s="270" t="s">
        <v>252</v>
      </c>
    </row>
    <row r="69" spans="1:9" hidden="1" outlineLevel="1">
      <c r="A69" s="273"/>
      <c r="B69" s="297" t="s">
        <v>251</v>
      </c>
      <c r="C69" s="284"/>
      <c r="D69" s="291"/>
      <c r="E69" s="291"/>
      <c r="F69" s="295"/>
      <c r="G69" s="294">
        <v>743.68799999999999</v>
      </c>
      <c r="H69" s="270"/>
      <c r="I69" s="270"/>
    </row>
    <row r="70" spans="1:9" hidden="1" outlineLevel="1">
      <c r="A70" s="273"/>
      <c r="B70" s="297" t="s">
        <v>250</v>
      </c>
      <c r="C70" s="284"/>
      <c r="D70" s="291"/>
      <c r="E70" s="291"/>
      <c r="F70" s="295"/>
      <c r="G70" s="294">
        <v>9156.4840000000004</v>
      </c>
      <c r="H70" s="270"/>
      <c r="I70" s="270"/>
    </row>
    <row r="71" spans="1:9" hidden="1" outlineLevel="1">
      <c r="A71" s="273"/>
      <c r="B71" s="297" t="s">
        <v>249</v>
      </c>
      <c r="C71" s="284"/>
      <c r="D71" s="291"/>
      <c r="E71" s="291"/>
      <c r="F71" s="295"/>
      <c r="G71" s="294">
        <v>210.67599999999999</v>
      </c>
      <c r="H71" s="270"/>
      <c r="I71" s="270"/>
    </row>
    <row r="72" spans="1:9" ht="31.5" hidden="1" outlineLevel="1">
      <c r="A72" s="273"/>
      <c r="B72" s="297" t="s">
        <v>248</v>
      </c>
      <c r="C72" s="284"/>
      <c r="D72" s="291"/>
      <c r="E72" s="291"/>
      <c r="F72" s="299"/>
      <c r="G72" s="294">
        <v>50.5</v>
      </c>
      <c r="H72" s="270"/>
      <c r="I72" s="270"/>
    </row>
    <row r="73" spans="1:9" hidden="1" outlineLevel="1">
      <c r="A73" s="273"/>
      <c r="B73" s="297" t="s">
        <v>247</v>
      </c>
      <c r="C73" s="284"/>
      <c r="D73" s="291"/>
      <c r="E73" s="291"/>
      <c r="F73" s="295"/>
      <c r="G73" s="294">
        <v>619.10799999999995</v>
      </c>
      <c r="H73" s="270"/>
      <c r="I73" s="270"/>
    </row>
    <row r="74" spans="1:9" hidden="1" outlineLevel="1">
      <c r="A74" s="273"/>
      <c r="B74" s="297" t="s">
        <v>246</v>
      </c>
      <c r="C74" s="284"/>
      <c r="D74" s="291"/>
      <c r="E74" s="291"/>
      <c r="F74" s="295"/>
      <c r="G74" s="294">
        <v>2329.7199999999998</v>
      </c>
      <c r="H74" s="270"/>
      <c r="I74" s="270"/>
    </row>
    <row r="75" spans="1:9" s="33" customFormat="1" ht="31.5" collapsed="1">
      <c r="A75" s="252" t="s">
        <v>95</v>
      </c>
      <c r="B75" s="280" t="s">
        <v>96</v>
      </c>
      <c r="C75" s="252" t="s">
        <v>23</v>
      </c>
      <c r="D75" s="172">
        <f>SUM(D76:D82)</f>
        <v>2402.0659999999998</v>
      </c>
      <c r="E75" s="172">
        <f>SUM(E76:E82)</f>
        <v>4331.2849999999999</v>
      </c>
      <c r="F75" s="283">
        <f>F76+F79+F80+F81+F82</f>
        <v>676.83699999999999</v>
      </c>
      <c r="G75" s="283">
        <f>G76+G79+G80+G81+G82</f>
        <v>3088.3030000000003</v>
      </c>
      <c r="H75" s="292">
        <f>G75/F75*100</f>
        <v>456.28460028042201</v>
      </c>
      <c r="I75" s="24"/>
    </row>
    <row r="76" spans="1:9" ht="31.5">
      <c r="A76" s="273" t="s">
        <v>97</v>
      </c>
      <c r="B76" s="274" t="s">
        <v>98</v>
      </c>
      <c r="C76" s="273" t="s">
        <v>23</v>
      </c>
      <c r="D76" s="291">
        <v>645.36199999999997</v>
      </c>
      <c r="E76" s="291">
        <v>1208.577</v>
      </c>
      <c r="F76" s="298"/>
      <c r="G76" s="271">
        <f>G77+G78</f>
        <v>2146.0880000000002</v>
      </c>
      <c r="H76" s="292"/>
      <c r="I76" s="274" t="s">
        <v>245</v>
      </c>
    </row>
    <row r="77" spans="1:9" hidden="1" outlineLevel="1">
      <c r="A77" s="284"/>
      <c r="B77" s="297" t="s">
        <v>244</v>
      </c>
      <c r="C77" s="284"/>
      <c r="D77" s="291"/>
      <c r="E77" s="291"/>
      <c r="F77" s="295"/>
      <c r="G77" s="294">
        <v>1465.402</v>
      </c>
      <c r="H77" s="270"/>
      <c r="I77" s="270"/>
    </row>
    <row r="78" spans="1:9" hidden="1" outlineLevel="1">
      <c r="A78" s="284"/>
      <c r="B78" s="297" t="s">
        <v>243</v>
      </c>
      <c r="C78" s="284"/>
      <c r="D78" s="291"/>
      <c r="E78" s="291"/>
      <c r="F78" s="295"/>
      <c r="G78" s="294">
        <v>680.68600000000004</v>
      </c>
      <c r="H78" s="270"/>
      <c r="I78" s="270"/>
    </row>
    <row r="79" spans="1:9" collapsed="1">
      <c r="A79" s="273" t="s">
        <v>99</v>
      </c>
      <c r="B79" s="274" t="s">
        <v>100</v>
      </c>
      <c r="C79" s="273" t="s">
        <v>23</v>
      </c>
      <c r="D79" s="291"/>
      <c r="E79" s="291">
        <v>35.661000000000001</v>
      </c>
      <c r="F79" s="290"/>
      <c r="G79" s="271">
        <v>48</v>
      </c>
      <c r="H79" s="292"/>
      <c r="I79" s="270"/>
    </row>
    <row r="80" spans="1:9">
      <c r="A80" s="273" t="s">
        <v>101</v>
      </c>
      <c r="B80" s="274" t="s">
        <v>102</v>
      </c>
      <c r="C80" s="273" t="s">
        <v>23</v>
      </c>
      <c r="D80" s="291"/>
      <c r="E80" s="291"/>
      <c r="F80" s="290"/>
      <c r="G80" s="271">
        <v>57.429000000000002</v>
      </c>
      <c r="H80" s="292"/>
      <c r="I80" s="270"/>
    </row>
    <row r="81" spans="1:9">
      <c r="A81" s="273" t="s">
        <v>103</v>
      </c>
      <c r="B81" s="274" t="s">
        <v>104</v>
      </c>
      <c r="C81" s="273" t="s">
        <v>23</v>
      </c>
      <c r="D81" s="291"/>
      <c r="E81" s="291">
        <v>2007.18</v>
      </c>
      <c r="F81" s="290"/>
      <c r="G81" s="271"/>
      <c r="H81" s="292"/>
      <c r="I81" s="270"/>
    </row>
    <row r="82" spans="1:9" s="34" customFormat="1">
      <c r="A82" s="273" t="s">
        <v>105</v>
      </c>
      <c r="B82" s="274" t="s">
        <v>106</v>
      </c>
      <c r="C82" s="273" t="s">
        <v>23</v>
      </c>
      <c r="D82" s="291">
        <v>1756.704</v>
      </c>
      <c r="E82" s="291">
        <v>1079.867</v>
      </c>
      <c r="F82" s="298">
        <f>D82-E82</f>
        <v>676.83699999999999</v>
      </c>
      <c r="G82" s="287">
        <f>G83+G84+G85+G86+G87+G88+G89+G90</f>
        <v>836.78600000000006</v>
      </c>
      <c r="H82" s="292">
        <f>G82/F82*100</f>
        <v>123.6318345480522</v>
      </c>
      <c r="I82" s="293"/>
    </row>
    <row r="83" spans="1:9" s="34" customFormat="1" hidden="1" outlineLevel="1">
      <c r="A83" s="273"/>
      <c r="B83" s="297" t="s">
        <v>242</v>
      </c>
      <c r="C83" s="296"/>
      <c r="D83" s="291"/>
      <c r="E83" s="291"/>
      <c r="F83" s="295"/>
      <c r="G83" s="294">
        <v>10.212</v>
      </c>
      <c r="H83" s="293"/>
      <c r="I83" s="293"/>
    </row>
    <row r="84" spans="1:9" s="34" customFormat="1" hidden="1" outlineLevel="1">
      <c r="A84" s="273"/>
      <c r="B84" s="297" t="s">
        <v>241</v>
      </c>
      <c r="C84" s="296"/>
      <c r="D84" s="291"/>
      <c r="E84" s="291"/>
      <c r="F84" s="295"/>
      <c r="G84" s="294">
        <v>105.623</v>
      </c>
      <c r="H84" s="293"/>
      <c r="I84" s="293"/>
    </row>
    <row r="85" spans="1:9" s="34" customFormat="1" ht="31.5" hidden="1" outlineLevel="1">
      <c r="A85" s="273"/>
      <c r="B85" s="297" t="s">
        <v>240</v>
      </c>
      <c r="C85" s="296"/>
      <c r="D85" s="291"/>
      <c r="E85" s="291"/>
      <c r="F85" s="295"/>
      <c r="G85" s="294">
        <v>192.857</v>
      </c>
      <c r="H85" s="293"/>
      <c r="I85" s="293"/>
    </row>
    <row r="86" spans="1:9" s="34" customFormat="1" hidden="1" outlineLevel="1">
      <c r="A86" s="273"/>
      <c r="B86" s="297" t="s">
        <v>239</v>
      </c>
      <c r="C86" s="296"/>
      <c r="D86" s="291"/>
      <c r="E86" s="291"/>
      <c r="F86" s="295"/>
      <c r="G86" s="294">
        <v>13.393000000000001</v>
      </c>
      <c r="H86" s="293"/>
      <c r="I86" s="293"/>
    </row>
    <row r="87" spans="1:9" s="34" customFormat="1" hidden="1" outlineLevel="1">
      <c r="A87" s="273"/>
      <c r="B87" s="297" t="s">
        <v>238</v>
      </c>
      <c r="C87" s="296"/>
      <c r="D87" s="291"/>
      <c r="E87" s="291"/>
      <c r="F87" s="295"/>
      <c r="G87" s="294">
        <v>191.64099999999999</v>
      </c>
      <c r="H87" s="293"/>
      <c r="I87" s="293"/>
    </row>
    <row r="88" spans="1:9" s="34" customFormat="1" hidden="1" outlineLevel="1">
      <c r="A88" s="273"/>
      <c r="B88" s="297" t="s">
        <v>237</v>
      </c>
      <c r="C88" s="296"/>
      <c r="D88" s="291"/>
      <c r="E88" s="291"/>
      <c r="F88" s="295"/>
      <c r="G88" s="294">
        <v>70</v>
      </c>
      <c r="H88" s="293"/>
      <c r="I88" s="293"/>
    </row>
    <row r="89" spans="1:9" s="34" customFormat="1" ht="31.5" hidden="1" outlineLevel="1">
      <c r="A89" s="273"/>
      <c r="B89" s="297" t="s">
        <v>236</v>
      </c>
      <c r="C89" s="296"/>
      <c r="D89" s="291"/>
      <c r="E89" s="291"/>
      <c r="F89" s="295"/>
      <c r="G89" s="294">
        <v>220</v>
      </c>
      <c r="H89" s="293"/>
      <c r="I89" s="293"/>
    </row>
    <row r="90" spans="1:9" s="34" customFormat="1" hidden="1" outlineLevel="1">
      <c r="A90" s="273"/>
      <c r="B90" s="297" t="s">
        <v>235</v>
      </c>
      <c r="C90" s="296"/>
      <c r="D90" s="291"/>
      <c r="E90" s="291"/>
      <c r="F90" s="295"/>
      <c r="G90" s="294">
        <v>33.06</v>
      </c>
      <c r="H90" s="293"/>
      <c r="I90" s="293"/>
    </row>
    <row r="91" spans="1:9" s="33" customFormat="1" ht="31.5" collapsed="1">
      <c r="A91" s="252"/>
      <c r="B91" s="280" t="s">
        <v>107</v>
      </c>
      <c r="C91" s="252"/>
      <c r="D91" s="172">
        <v>52206.669000000002</v>
      </c>
      <c r="E91" s="172"/>
      <c r="F91" s="283">
        <f>D91/2</f>
        <v>26103.334500000001</v>
      </c>
      <c r="G91" s="287"/>
      <c r="H91" s="292">
        <f>G91/F91*100</f>
        <v>0</v>
      </c>
      <c r="I91" s="24"/>
    </row>
    <row r="92" spans="1:9" s="33" customFormat="1">
      <c r="A92" s="252" t="s">
        <v>108</v>
      </c>
      <c r="B92" s="280" t="s">
        <v>109</v>
      </c>
      <c r="C92" s="252" t="s">
        <v>23</v>
      </c>
      <c r="D92" s="172">
        <f>D11+D44</f>
        <v>1437617.8760000002</v>
      </c>
      <c r="E92" s="172">
        <f>E11+E44</f>
        <v>508715.73099999991</v>
      </c>
      <c r="F92" s="287">
        <f>F11+F44</f>
        <v>887376.80949999997</v>
      </c>
      <c r="G92" s="287">
        <f>G11+G44</f>
        <v>844824.30900000001</v>
      </c>
      <c r="H92" s="24"/>
      <c r="I92" s="24"/>
    </row>
    <row r="93" spans="1:9" s="33" customFormat="1">
      <c r="A93" s="252" t="s">
        <v>110</v>
      </c>
      <c r="B93" s="280" t="s">
        <v>111</v>
      </c>
      <c r="C93" s="252" t="s">
        <v>23</v>
      </c>
      <c r="D93" s="291"/>
      <c r="E93" s="291">
        <f>E95-E92</f>
        <v>-330827.73099999991</v>
      </c>
      <c r="F93" s="290">
        <f>F95-F92</f>
        <v>3972.7525000000605</v>
      </c>
      <c r="G93" s="290">
        <f>G95-G92</f>
        <v>86099.685999999987</v>
      </c>
      <c r="H93" s="24"/>
      <c r="I93" s="24"/>
    </row>
    <row r="94" spans="1:9" s="33" customFormat="1" ht="63">
      <c r="A94" s="252"/>
      <c r="B94" s="280" t="s">
        <v>112</v>
      </c>
      <c r="C94" s="252"/>
      <c r="D94" s="291">
        <v>31251.26</v>
      </c>
      <c r="E94" s="291"/>
      <c r="F94" s="290"/>
      <c r="G94" s="277"/>
      <c r="H94" s="24"/>
      <c r="I94" s="24"/>
    </row>
    <row r="95" spans="1:9" s="33" customFormat="1">
      <c r="A95" s="252" t="s">
        <v>113</v>
      </c>
      <c r="B95" s="280" t="s">
        <v>114</v>
      </c>
      <c r="C95" s="252" t="s">
        <v>23</v>
      </c>
      <c r="D95" s="172">
        <v>1406366.6140000001</v>
      </c>
      <c r="E95" s="172">
        <v>177888</v>
      </c>
      <c r="F95" s="287">
        <v>891349.56200000003</v>
      </c>
      <c r="G95" s="289">
        <v>930923.995</v>
      </c>
      <c r="H95" s="24"/>
      <c r="I95" s="24"/>
    </row>
    <row r="96" spans="1:9" s="33" customFormat="1" ht="47.25">
      <c r="A96" s="252" t="s">
        <v>115</v>
      </c>
      <c r="B96" s="288" t="s">
        <v>116</v>
      </c>
      <c r="C96" s="252" t="s">
        <v>117</v>
      </c>
      <c r="D96" s="172">
        <v>4440550</v>
      </c>
      <c r="E96" s="172">
        <v>680060</v>
      </c>
      <c r="F96" s="287">
        <f>D96-E96</f>
        <v>3760490</v>
      </c>
      <c r="G96" s="277">
        <v>3936136.41</v>
      </c>
      <c r="H96" s="24"/>
      <c r="I96" s="274" t="s">
        <v>234</v>
      </c>
    </row>
    <row r="97" spans="1:9" s="36" customFormat="1">
      <c r="A97" s="1470" t="s">
        <v>118</v>
      </c>
      <c r="B97" s="1471" t="s">
        <v>119</v>
      </c>
      <c r="C97" s="284" t="s">
        <v>9</v>
      </c>
      <c r="D97" s="172">
        <v>16.48</v>
      </c>
      <c r="E97" s="172"/>
      <c r="F97" s="286">
        <v>16.48</v>
      </c>
      <c r="G97" s="285">
        <v>15.4</v>
      </c>
      <c r="H97" s="282"/>
      <c r="I97" s="282"/>
    </row>
    <row r="98" spans="1:9" s="36" customFormat="1">
      <c r="A98" s="1470"/>
      <c r="B98" s="1472"/>
      <c r="C98" s="284" t="s">
        <v>117</v>
      </c>
      <c r="D98" s="172">
        <v>577374</v>
      </c>
      <c r="E98" s="172"/>
      <c r="F98" s="172">
        <v>454675</v>
      </c>
      <c r="G98" s="283">
        <v>534010</v>
      </c>
      <c r="H98" s="282"/>
      <c r="I98" s="282"/>
    </row>
    <row r="99" spans="1:9">
      <c r="A99" s="278"/>
      <c r="B99" s="281" t="s">
        <v>120</v>
      </c>
      <c r="C99" s="278"/>
      <c r="D99" s="172"/>
      <c r="E99" s="172"/>
      <c r="F99" s="272"/>
      <c r="G99" s="271"/>
      <c r="H99" s="270"/>
      <c r="I99" s="270"/>
    </row>
    <row r="100" spans="1:9" ht="31.5">
      <c r="A100" s="273"/>
      <c r="B100" s="280" t="s">
        <v>121</v>
      </c>
      <c r="C100" s="273" t="s">
        <v>122</v>
      </c>
      <c r="D100" s="279">
        <f>D102+D103</f>
        <v>507</v>
      </c>
      <c r="E100" s="172"/>
      <c r="F100" s="279">
        <f>F102+F103</f>
        <v>507</v>
      </c>
      <c r="G100" s="279">
        <f>G102+G103</f>
        <v>507</v>
      </c>
      <c r="H100" s="270"/>
      <c r="I100" s="270"/>
    </row>
    <row r="101" spans="1:9">
      <c r="A101" s="278"/>
      <c r="B101" s="276" t="s">
        <v>123</v>
      </c>
      <c r="C101" s="278"/>
      <c r="D101" s="272"/>
      <c r="E101" s="278"/>
      <c r="F101" s="272"/>
      <c r="G101" s="272"/>
      <c r="H101" s="270"/>
      <c r="I101" s="270"/>
    </row>
    <row r="102" spans="1:9">
      <c r="A102" s="275"/>
      <c r="B102" s="275" t="s">
        <v>124</v>
      </c>
      <c r="C102" s="270" t="s">
        <v>122</v>
      </c>
      <c r="D102" s="272">
        <v>473</v>
      </c>
      <c r="E102" s="270"/>
      <c r="F102" s="272">
        <v>473</v>
      </c>
      <c r="G102" s="272">
        <v>473</v>
      </c>
      <c r="H102" s="270"/>
      <c r="I102" s="270"/>
    </row>
    <row r="103" spans="1:9">
      <c r="A103" s="273"/>
      <c r="B103" s="274" t="s">
        <v>125</v>
      </c>
      <c r="C103" s="270" t="s">
        <v>122</v>
      </c>
      <c r="D103" s="272">
        <v>34</v>
      </c>
      <c r="E103" s="270"/>
      <c r="F103" s="272">
        <v>34</v>
      </c>
      <c r="G103" s="272">
        <v>34</v>
      </c>
      <c r="H103" s="270"/>
      <c r="I103" s="270"/>
    </row>
    <row r="104" spans="1:9" s="33" customFormat="1">
      <c r="A104" s="278"/>
      <c r="B104" s="278" t="s">
        <v>126</v>
      </c>
      <c r="C104" s="252" t="s">
        <v>127</v>
      </c>
      <c r="D104" s="252"/>
      <c r="E104" s="252"/>
      <c r="F104" s="272"/>
      <c r="G104" s="277"/>
      <c r="H104" s="24"/>
      <c r="I104" s="24"/>
    </row>
    <row r="105" spans="1:9">
      <c r="A105" s="252"/>
      <c r="B105" s="276" t="s">
        <v>123</v>
      </c>
      <c r="C105" s="252"/>
      <c r="D105" s="252"/>
      <c r="E105" s="252"/>
      <c r="F105" s="272"/>
      <c r="G105" s="271"/>
      <c r="H105" s="270"/>
      <c r="I105" s="270"/>
    </row>
    <row r="106" spans="1:9">
      <c r="A106" s="273"/>
      <c r="B106" s="275" t="s">
        <v>124</v>
      </c>
      <c r="C106" s="273" t="s">
        <v>127</v>
      </c>
      <c r="D106" s="273"/>
      <c r="E106" s="273"/>
      <c r="F106" s="272"/>
      <c r="G106" s="271"/>
      <c r="H106" s="270"/>
      <c r="I106" s="270"/>
    </row>
    <row r="107" spans="1:9">
      <c r="A107" s="273"/>
      <c r="B107" s="274" t="s">
        <v>125</v>
      </c>
      <c r="C107" s="273" t="s">
        <v>127</v>
      </c>
      <c r="D107" s="273"/>
      <c r="E107" s="273"/>
      <c r="F107" s="272"/>
      <c r="G107" s="271"/>
      <c r="H107" s="270"/>
      <c r="I107" s="270"/>
    </row>
    <row r="108" spans="1:9" s="37" customFormat="1">
      <c r="F108" s="269"/>
      <c r="G108" s="268"/>
      <c r="H108" s="267"/>
    </row>
    <row r="109" spans="1:9">
      <c r="A109" s="266" t="s">
        <v>233</v>
      </c>
      <c r="C109" s="1"/>
      <c r="D109" s="1"/>
      <c r="E109" s="1"/>
    </row>
    <row r="110" spans="1:9">
      <c r="A110" s="266" t="s">
        <v>232</v>
      </c>
      <c r="C110" s="1"/>
      <c r="D110" s="1"/>
      <c r="E110" s="1"/>
    </row>
    <row r="111" spans="1:9">
      <c r="A111" s="266" t="s">
        <v>231</v>
      </c>
      <c r="C111" s="1"/>
      <c r="D111" s="1"/>
      <c r="E111" s="1"/>
    </row>
    <row r="112" spans="1:9">
      <c r="A112" s="266" t="s">
        <v>230</v>
      </c>
      <c r="C112" s="1"/>
      <c r="D112" s="1"/>
      <c r="E112" s="1"/>
    </row>
    <row r="113" spans="1:7" s="4" customFormat="1">
      <c r="A113" s="266" t="s">
        <v>229</v>
      </c>
      <c r="B113" s="2"/>
      <c r="C113" s="1"/>
      <c r="D113" s="1"/>
      <c r="E113" s="1"/>
      <c r="F113" s="5"/>
      <c r="G113" s="263"/>
    </row>
    <row r="114" spans="1:7" s="4" customFormat="1">
      <c r="A114" s="266" t="s">
        <v>228</v>
      </c>
      <c r="B114" s="2"/>
      <c r="C114" s="1"/>
      <c r="D114" s="1"/>
      <c r="E114" s="1"/>
      <c r="F114" s="5"/>
      <c r="G114" s="265"/>
    </row>
    <row r="115" spans="1:7" s="4" customFormat="1">
      <c r="A115" s="266"/>
      <c r="B115" s="2"/>
      <c r="C115" s="1"/>
      <c r="D115" s="1"/>
      <c r="E115" s="1"/>
      <c r="F115" s="5"/>
      <c r="G115" s="265"/>
    </row>
    <row r="116" spans="1:7" s="4" customFormat="1">
      <c r="A116" s="266" t="s">
        <v>227</v>
      </c>
      <c r="B116" s="2"/>
      <c r="C116" s="1"/>
      <c r="D116" s="1"/>
      <c r="E116" s="1"/>
      <c r="F116" s="5"/>
      <c r="G116" s="265"/>
    </row>
    <row r="117" spans="1:7" s="4" customFormat="1">
      <c r="A117" s="266"/>
      <c r="B117" s="2"/>
      <c r="C117" s="1"/>
      <c r="D117" s="1"/>
      <c r="E117" s="1"/>
      <c r="F117" s="5"/>
      <c r="G117" s="263"/>
    </row>
    <row r="118" spans="1:7" s="4" customFormat="1">
      <c r="A118" s="266" t="s">
        <v>226</v>
      </c>
      <c r="B118" s="2"/>
      <c r="C118" s="1"/>
      <c r="D118" s="1"/>
      <c r="E118" s="1"/>
      <c r="F118" s="5"/>
      <c r="G118" s="265"/>
    </row>
    <row r="119" spans="1:7" s="4" customFormat="1">
      <c r="A119" s="1"/>
      <c r="B119" s="2"/>
      <c r="C119" s="1"/>
      <c r="D119" s="1"/>
      <c r="E119" s="1"/>
      <c r="F119" s="5"/>
      <c r="G119" s="265"/>
    </row>
    <row r="120" spans="1:7" s="4" customFormat="1">
      <c r="A120" s="1"/>
      <c r="B120" s="2"/>
      <c r="C120" s="1"/>
      <c r="D120" s="1"/>
      <c r="E120" s="1"/>
      <c r="F120" s="5"/>
      <c r="G120" s="265"/>
    </row>
    <row r="121" spans="1:7" s="4" customFormat="1">
      <c r="A121" s="1"/>
      <c r="B121" s="2"/>
      <c r="C121" s="1"/>
      <c r="D121" s="1"/>
      <c r="E121" s="1"/>
      <c r="F121" s="38"/>
      <c r="G121" s="263"/>
    </row>
    <row r="122" spans="1:7" s="4" customFormat="1">
      <c r="A122" s="1"/>
      <c r="B122" s="2"/>
      <c r="C122" s="1"/>
      <c r="D122" s="1"/>
      <c r="E122" s="1"/>
      <c r="F122" s="38"/>
      <c r="G122" s="263"/>
    </row>
    <row r="123" spans="1:7" s="4" customFormat="1">
      <c r="A123" s="1"/>
      <c r="B123" s="2"/>
      <c r="C123" s="1"/>
      <c r="D123" s="1"/>
      <c r="E123" s="1"/>
      <c r="F123" s="38"/>
      <c r="G123" s="263"/>
    </row>
    <row r="124" spans="1:7" s="4" customFormat="1">
      <c r="A124" s="1"/>
      <c r="B124" s="2"/>
      <c r="C124" s="1"/>
      <c r="D124" s="1"/>
      <c r="E124" s="1"/>
      <c r="F124" s="38"/>
      <c r="G124" s="263"/>
    </row>
    <row r="125" spans="1:7" s="4" customFormat="1">
      <c r="A125" s="1"/>
      <c r="B125" s="2"/>
      <c r="C125" s="1"/>
      <c r="D125" s="1"/>
      <c r="E125" s="1"/>
      <c r="F125" s="38"/>
      <c r="G125" s="263"/>
    </row>
    <row r="126" spans="1:7" s="3" customFormat="1">
      <c r="A126" s="1"/>
      <c r="B126" s="2"/>
      <c r="C126" s="1"/>
      <c r="D126" s="1"/>
      <c r="E126" s="1"/>
      <c r="F126" s="39"/>
      <c r="G126" s="264"/>
    </row>
    <row r="127" spans="1:7" s="3" customFormat="1">
      <c r="A127" s="1"/>
      <c r="B127" s="2"/>
      <c r="C127" s="1"/>
      <c r="D127" s="1"/>
      <c r="E127" s="1"/>
      <c r="F127" s="39"/>
      <c r="G127" s="264"/>
    </row>
    <row r="128" spans="1:7" s="3" customFormat="1">
      <c r="A128" s="1"/>
      <c r="B128" s="2"/>
      <c r="C128" s="1"/>
      <c r="D128" s="1"/>
      <c r="E128" s="1"/>
      <c r="F128" s="39"/>
      <c r="G128" s="264"/>
    </row>
    <row r="129" spans="1:7" s="3" customFormat="1">
      <c r="A129" s="1"/>
      <c r="B129" s="2"/>
      <c r="C129" s="1"/>
      <c r="D129" s="1"/>
      <c r="E129" s="1"/>
      <c r="F129" s="39"/>
      <c r="G129" s="264"/>
    </row>
    <row r="130" spans="1:7" s="3" customFormat="1">
      <c r="A130" s="1"/>
      <c r="B130" s="2"/>
      <c r="C130" s="1"/>
      <c r="D130" s="1"/>
      <c r="E130" s="1"/>
      <c r="F130" s="39"/>
      <c r="G130" s="264"/>
    </row>
    <row r="131" spans="1:7" s="3" customFormat="1">
      <c r="A131" s="1"/>
      <c r="B131" s="2"/>
      <c r="C131" s="1"/>
      <c r="D131" s="1"/>
      <c r="E131" s="1"/>
      <c r="F131" s="39"/>
      <c r="G131" s="264"/>
    </row>
    <row r="132" spans="1:7" s="3" customFormat="1">
      <c r="A132" s="1"/>
      <c r="B132" s="2"/>
      <c r="C132" s="1"/>
      <c r="D132" s="1"/>
      <c r="E132" s="1"/>
      <c r="F132" s="39"/>
      <c r="G132" s="264"/>
    </row>
    <row r="133" spans="1:7" s="3" customFormat="1">
      <c r="A133" s="1"/>
      <c r="B133" s="2"/>
      <c r="C133" s="1"/>
      <c r="D133" s="1"/>
      <c r="E133" s="1"/>
      <c r="F133" s="39"/>
      <c r="G133" s="264"/>
    </row>
    <row r="134" spans="1:7" s="3" customFormat="1">
      <c r="A134" s="1"/>
      <c r="B134" s="2"/>
      <c r="C134" s="1"/>
      <c r="D134" s="1"/>
      <c r="E134" s="1"/>
      <c r="F134" s="39"/>
      <c r="G134" s="264"/>
    </row>
    <row r="135" spans="1:7" s="3" customFormat="1">
      <c r="A135" s="1"/>
      <c r="B135" s="2"/>
      <c r="C135" s="1"/>
      <c r="D135" s="1"/>
      <c r="E135" s="1"/>
      <c r="F135" s="39"/>
      <c r="G135" s="264"/>
    </row>
    <row r="136" spans="1:7" s="3" customFormat="1">
      <c r="A136" s="1"/>
      <c r="B136" s="2"/>
      <c r="C136" s="1"/>
      <c r="D136" s="1"/>
      <c r="E136" s="1"/>
      <c r="F136" s="39"/>
      <c r="G136" s="264"/>
    </row>
    <row r="137" spans="1:7" s="3" customFormat="1">
      <c r="A137" s="1"/>
      <c r="B137" s="2"/>
      <c r="C137" s="1"/>
      <c r="D137" s="1"/>
      <c r="E137" s="1"/>
      <c r="F137" s="39"/>
      <c r="G137" s="264"/>
    </row>
    <row r="138" spans="1:7" s="3" customFormat="1">
      <c r="A138" s="1"/>
      <c r="B138" s="2"/>
      <c r="C138" s="1"/>
      <c r="D138" s="1"/>
      <c r="E138" s="1"/>
      <c r="F138" s="39"/>
      <c r="G138" s="264"/>
    </row>
    <row r="139" spans="1:7" s="3" customFormat="1">
      <c r="A139" s="1"/>
      <c r="B139" s="2"/>
      <c r="C139" s="1"/>
      <c r="D139" s="1"/>
      <c r="E139" s="1"/>
      <c r="F139" s="39"/>
      <c r="G139" s="264"/>
    </row>
    <row r="140" spans="1:7" s="3" customFormat="1">
      <c r="A140" s="1"/>
      <c r="B140" s="2"/>
      <c r="C140" s="1"/>
      <c r="D140" s="1"/>
      <c r="E140" s="1"/>
      <c r="F140" s="39"/>
      <c r="G140" s="264"/>
    </row>
    <row r="141" spans="1:7" s="3" customFormat="1">
      <c r="A141" s="1"/>
      <c r="B141" s="2"/>
      <c r="C141" s="1"/>
      <c r="D141" s="1"/>
      <c r="E141" s="1"/>
      <c r="F141" s="39"/>
      <c r="G141" s="264"/>
    </row>
    <row r="142" spans="1:7" s="3" customFormat="1">
      <c r="A142" s="1"/>
      <c r="B142" s="2"/>
      <c r="C142" s="1"/>
      <c r="D142" s="1"/>
      <c r="E142" s="1"/>
      <c r="F142" s="39"/>
      <c r="G142" s="264"/>
    </row>
    <row r="143" spans="1:7" s="3" customFormat="1">
      <c r="A143" s="1"/>
      <c r="B143" s="2"/>
      <c r="C143" s="1"/>
      <c r="D143" s="1"/>
      <c r="E143" s="1"/>
      <c r="F143" s="39"/>
      <c r="G143" s="264"/>
    </row>
    <row r="144" spans="1:7" s="3" customFormat="1">
      <c r="A144" s="1"/>
      <c r="B144" s="2"/>
      <c r="C144" s="1"/>
      <c r="D144" s="1"/>
      <c r="E144" s="1"/>
      <c r="F144" s="39"/>
      <c r="G144" s="264"/>
    </row>
    <row r="145" spans="1:7" s="3" customFormat="1">
      <c r="A145" s="1"/>
      <c r="B145" s="2"/>
      <c r="C145" s="1"/>
      <c r="D145" s="1"/>
      <c r="E145" s="1"/>
      <c r="F145" s="39"/>
      <c r="G145" s="264"/>
    </row>
    <row r="146" spans="1:7" s="3" customFormat="1">
      <c r="A146" s="1"/>
      <c r="B146" s="2"/>
      <c r="C146" s="1"/>
      <c r="D146" s="1"/>
      <c r="E146" s="1"/>
      <c r="F146" s="39"/>
      <c r="G146" s="264"/>
    </row>
    <row r="147" spans="1:7" s="3" customFormat="1">
      <c r="A147" s="1"/>
      <c r="B147" s="2"/>
      <c r="C147" s="1"/>
      <c r="D147" s="1"/>
      <c r="E147" s="1"/>
      <c r="F147" s="39"/>
      <c r="G147" s="264"/>
    </row>
    <row r="148" spans="1:7" s="3" customFormat="1">
      <c r="A148" s="1"/>
      <c r="B148" s="2"/>
      <c r="C148" s="1"/>
      <c r="D148" s="1"/>
      <c r="E148" s="1"/>
      <c r="F148" s="39"/>
      <c r="G148" s="264"/>
    </row>
    <row r="149" spans="1:7" s="3" customFormat="1">
      <c r="A149" s="1"/>
      <c r="B149" s="2"/>
      <c r="C149" s="1"/>
      <c r="D149" s="1"/>
      <c r="E149" s="1"/>
      <c r="F149" s="39"/>
      <c r="G149" s="264"/>
    </row>
    <row r="150" spans="1:7" s="3" customFormat="1">
      <c r="A150" s="1"/>
      <c r="B150" s="2"/>
      <c r="C150" s="1"/>
      <c r="D150" s="1"/>
      <c r="E150" s="1"/>
      <c r="F150" s="39"/>
      <c r="G150" s="264"/>
    </row>
    <row r="151" spans="1:7" s="3" customFormat="1">
      <c r="A151" s="1"/>
      <c r="B151" s="2"/>
      <c r="C151" s="1"/>
      <c r="D151" s="1"/>
      <c r="E151" s="1"/>
      <c r="F151" s="39"/>
      <c r="G151" s="264"/>
    </row>
    <row r="152" spans="1:7" s="3" customFormat="1">
      <c r="A152" s="1"/>
      <c r="B152" s="2"/>
      <c r="C152" s="1"/>
      <c r="D152" s="1"/>
      <c r="E152" s="1"/>
      <c r="F152" s="39"/>
      <c r="G152" s="264"/>
    </row>
    <row r="153" spans="1:7" s="3" customFormat="1">
      <c r="A153" s="1"/>
      <c r="B153" s="2"/>
      <c r="C153" s="1"/>
      <c r="D153" s="1"/>
      <c r="E153" s="1"/>
      <c r="F153" s="39"/>
      <c r="G153" s="264"/>
    </row>
    <row r="154" spans="1:7" s="3" customFormat="1">
      <c r="A154" s="1"/>
      <c r="B154" s="2"/>
      <c r="C154" s="1"/>
      <c r="D154" s="1"/>
      <c r="E154" s="1"/>
      <c r="F154" s="39"/>
      <c r="G154" s="264"/>
    </row>
    <row r="155" spans="1:7" s="3" customFormat="1">
      <c r="A155" s="1"/>
      <c r="B155" s="2"/>
      <c r="C155" s="1"/>
      <c r="D155" s="1"/>
      <c r="E155" s="1"/>
      <c r="F155" s="39"/>
      <c r="G155" s="264"/>
    </row>
    <row r="156" spans="1:7" s="3" customFormat="1">
      <c r="A156" s="1"/>
      <c r="B156" s="2"/>
      <c r="C156" s="1"/>
      <c r="D156" s="1"/>
      <c r="E156" s="1"/>
      <c r="F156" s="39"/>
      <c r="G156" s="264"/>
    </row>
    <row r="157" spans="1:7" s="3" customFormat="1">
      <c r="A157" s="1"/>
      <c r="B157" s="2"/>
      <c r="C157" s="1"/>
      <c r="D157" s="1"/>
      <c r="E157" s="1"/>
      <c r="F157" s="39"/>
      <c r="G157" s="264"/>
    </row>
    <row r="158" spans="1:7" s="3" customFormat="1">
      <c r="A158" s="1"/>
      <c r="B158" s="2"/>
      <c r="C158" s="1"/>
      <c r="D158" s="1"/>
      <c r="E158" s="1"/>
      <c r="F158" s="39"/>
      <c r="G158" s="264"/>
    </row>
    <row r="159" spans="1:7" s="3" customFormat="1">
      <c r="A159" s="1"/>
      <c r="B159" s="2"/>
      <c r="C159" s="1"/>
      <c r="D159" s="1"/>
      <c r="E159" s="1"/>
      <c r="F159" s="39"/>
      <c r="G159" s="264"/>
    </row>
    <row r="160" spans="1:7" s="3" customFormat="1">
      <c r="A160" s="1"/>
      <c r="B160" s="2"/>
      <c r="C160" s="1"/>
      <c r="D160" s="1"/>
      <c r="E160" s="1"/>
      <c r="F160" s="39"/>
      <c r="G160" s="264"/>
    </row>
    <row r="161" spans="1:7" s="3" customFormat="1">
      <c r="A161" s="1"/>
      <c r="B161" s="2"/>
      <c r="C161" s="1"/>
      <c r="D161" s="1"/>
      <c r="E161" s="1"/>
      <c r="F161" s="39"/>
      <c r="G161" s="264"/>
    </row>
    <row r="162" spans="1:7" s="3" customFormat="1">
      <c r="A162" s="1"/>
      <c r="B162" s="2"/>
      <c r="C162" s="1"/>
      <c r="D162" s="1"/>
      <c r="E162" s="1"/>
      <c r="F162" s="39"/>
      <c r="G162" s="264"/>
    </row>
    <row r="163" spans="1:7" s="3" customFormat="1">
      <c r="A163" s="1"/>
      <c r="B163" s="2"/>
      <c r="C163" s="1"/>
      <c r="D163" s="1"/>
      <c r="E163" s="1"/>
      <c r="F163" s="39"/>
      <c r="G163" s="264"/>
    </row>
    <row r="164" spans="1:7" s="3" customFormat="1">
      <c r="A164" s="1"/>
      <c r="B164" s="2"/>
      <c r="C164" s="1"/>
      <c r="D164" s="1"/>
      <c r="E164" s="1"/>
      <c r="F164" s="39"/>
      <c r="G164" s="264"/>
    </row>
    <row r="165" spans="1:7" s="3" customFormat="1">
      <c r="A165" s="1"/>
      <c r="B165" s="2"/>
      <c r="C165" s="1"/>
      <c r="D165" s="1"/>
      <c r="E165" s="1"/>
      <c r="F165" s="39"/>
      <c r="G165" s="264"/>
    </row>
    <row r="166" spans="1:7" s="3" customFormat="1">
      <c r="A166" s="1"/>
      <c r="B166" s="2"/>
      <c r="C166" s="1"/>
      <c r="D166" s="1"/>
      <c r="E166" s="1"/>
      <c r="F166" s="39"/>
      <c r="G166" s="264"/>
    </row>
    <row r="167" spans="1:7" s="3" customFormat="1">
      <c r="A167" s="1"/>
      <c r="B167" s="2"/>
      <c r="C167" s="1"/>
      <c r="D167" s="1"/>
      <c r="E167" s="1"/>
      <c r="F167" s="39"/>
      <c r="G167" s="264"/>
    </row>
    <row r="168" spans="1:7" s="3" customFormat="1">
      <c r="A168" s="1"/>
      <c r="B168" s="2"/>
      <c r="C168" s="1"/>
      <c r="D168" s="1"/>
      <c r="E168" s="1"/>
      <c r="F168" s="39"/>
      <c r="G168" s="264"/>
    </row>
    <row r="169" spans="1:7" s="3" customFormat="1">
      <c r="A169" s="1"/>
      <c r="B169" s="2"/>
      <c r="C169" s="1"/>
      <c r="D169" s="1"/>
      <c r="E169" s="1"/>
      <c r="F169" s="39"/>
      <c r="G169" s="264"/>
    </row>
    <row r="170" spans="1:7" s="3" customFormat="1">
      <c r="A170" s="1"/>
      <c r="B170" s="2"/>
      <c r="C170" s="1"/>
      <c r="D170" s="1"/>
      <c r="E170" s="1"/>
      <c r="F170" s="39"/>
      <c r="G170" s="264"/>
    </row>
    <row r="171" spans="1:7" s="3" customFormat="1">
      <c r="A171" s="1"/>
      <c r="B171" s="2"/>
      <c r="C171" s="1"/>
      <c r="D171" s="1"/>
      <c r="E171" s="1"/>
      <c r="F171" s="39"/>
      <c r="G171" s="264"/>
    </row>
    <row r="172" spans="1:7" s="3" customFormat="1">
      <c r="A172" s="1"/>
      <c r="B172" s="2"/>
      <c r="C172" s="1"/>
      <c r="D172" s="1"/>
      <c r="E172" s="1"/>
      <c r="F172" s="39"/>
      <c r="G172" s="264"/>
    </row>
    <row r="173" spans="1:7" s="3" customFormat="1">
      <c r="A173" s="1"/>
      <c r="B173" s="2"/>
      <c r="C173" s="1"/>
      <c r="D173" s="1"/>
      <c r="E173" s="1"/>
      <c r="F173" s="39"/>
      <c r="G173" s="264"/>
    </row>
    <row r="174" spans="1:7" s="3" customFormat="1">
      <c r="A174" s="1"/>
      <c r="B174" s="2"/>
      <c r="C174" s="1"/>
      <c r="D174" s="1"/>
      <c r="E174" s="1"/>
      <c r="F174" s="39"/>
      <c r="G174" s="264"/>
    </row>
    <row r="175" spans="1:7" s="3" customFormat="1">
      <c r="A175" s="1"/>
      <c r="B175" s="2"/>
      <c r="C175" s="1"/>
      <c r="D175" s="1"/>
      <c r="E175" s="1"/>
      <c r="F175" s="39"/>
      <c r="G175" s="264"/>
    </row>
    <row r="176" spans="1:7" s="3" customFormat="1">
      <c r="A176" s="1"/>
      <c r="B176" s="2"/>
      <c r="C176" s="1"/>
      <c r="D176" s="1"/>
      <c r="E176" s="1"/>
      <c r="F176" s="39"/>
      <c r="G176" s="264"/>
    </row>
    <row r="177" spans="1:16106" s="3" customFormat="1">
      <c r="A177" s="1"/>
      <c r="B177" s="2"/>
      <c r="C177" s="1"/>
      <c r="D177" s="1"/>
      <c r="E177" s="1"/>
      <c r="F177" s="39"/>
      <c r="G177" s="264"/>
    </row>
    <row r="178" spans="1:16106" s="3" customFormat="1">
      <c r="A178" s="1"/>
      <c r="B178" s="2"/>
      <c r="C178" s="1"/>
      <c r="D178" s="1"/>
      <c r="E178" s="1"/>
      <c r="F178" s="39"/>
      <c r="G178" s="264"/>
    </row>
    <row r="179" spans="1:16106" s="3" customFormat="1">
      <c r="A179" s="1"/>
      <c r="B179" s="2"/>
      <c r="C179" s="1"/>
      <c r="D179" s="1"/>
      <c r="E179" s="1"/>
      <c r="F179" s="39"/>
      <c r="G179" s="264"/>
    </row>
    <row r="180" spans="1:16106" s="3" customFormat="1">
      <c r="A180" s="1"/>
      <c r="B180" s="2"/>
      <c r="C180" s="1"/>
      <c r="D180" s="1"/>
      <c r="E180" s="1"/>
      <c r="F180" s="39"/>
      <c r="G180" s="264"/>
    </row>
    <row r="181" spans="1:16106" s="3" customFormat="1">
      <c r="A181" s="1"/>
      <c r="B181" s="2"/>
      <c r="C181" s="1"/>
      <c r="D181" s="1"/>
      <c r="E181" s="1"/>
      <c r="F181" s="39"/>
      <c r="G181" s="264"/>
    </row>
    <row r="182" spans="1:16106" s="3" customFormat="1">
      <c r="A182" s="1"/>
      <c r="B182" s="2"/>
      <c r="C182" s="1"/>
      <c r="D182" s="1"/>
      <c r="E182" s="1"/>
      <c r="F182" s="39"/>
      <c r="G182" s="264"/>
    </row>
    <row r="183" spans="1:16106" s="3" customFormat="1">
      <c r="A183" s="1"/>
      <c r="B183" s="2"/>
      <c r="C183" s="1"/>
      <c r="D183" s="1"/>
      <c r="E183" s="1"/>
      <c r="F183" s="39"/>
      <c r="G183" s="264"/>
    </row>
    <row r="184" spans="1:16106" s="3" customFormat="1">
      <c r="A184" s="1"/>
      <c r="B184" s="2"/>
      <c r="C184" s="1"/>
      <c r="D184" s="1"/>
      <c r="E184" s="1"/>
      <c r="F184" s="39"/>
      <c r="G184" s="264"/>
    </row>
    <row r="185" spans="1:16106" s="3" customFormat="1">
      <c r="A185" s="1"/>
      <c r="B185" s="2"/>
      <c r="C185" s="1"/>
      <c r="D185" s="1"/>
      <c r="E185" s="1"/>
      <c r="F185" s="39"/>
      <c r="G185" s="264"/>
    </row>
    <row r="186" spans="1:16106" s="3" customFormat="1">
      <c r="A186" s="1"/>
      <c r="B186" s="2"/>
      <c r="C186" s="1"/>
      <c r="D186" s="1"/>
      <c r="E186" s="1"/>
      <c r="F186" s="39"/>
      <c r="G186" s="264"/>
    </row>
    <row r="187" spans="1:16106" s="3" customFormat="1">
      <c r="A187" s="1"/>
      <c r="B187" s="2"/>
      <c r="C187" s="1"/>
      <c r="D187" s="1"/>
      <c r="E187" s="1"/>
      <c r="F187" s="39"/>
      <c r="G187" s="264"/>
    </row>
    <row r="188" spans="1:16106" s="3" customFormat="1">
      <c r="A188" s="1"/>
      <c r="B188" s="2"/>
      <c r="C188" s="1"/>
      <c r="D188" s="1"/>
      <c r="E188" s="1"/>
      <c r="F188" s="39"/>
      <c r="G188" s="264"/>
    </row>
    <row r="189" spans="1:16106" s="3" customFormat="1">
      <c r="A189" s="1"/>
      <c r="B189" s="2"/>
      <c r="C189" s="1"/>
      <c r="D189" s="1"/>
      <c r="E189" s="1"/>
      <c r="F189" s="39"/>
      <c r="G189" s="264"/>
    </row>
    <row r="190" spans="1:16106" s="6" customFormat="1">
      <c r="A190" s="1"/>
      <c r="B190" s="2"/>
      <c r="C190" s="2"/>
      <c r="D190" s="2"/>
      <c r="E190" s="2"/>
      <c r="F190" s="5"/>
      <c r="G190" s="263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  <c r="AMH190" s="4"/>
      <c r="AMI190" s="4"/>
      <c r="AMJ190" s="4"/>
      <c r="AMK190" s="4"/>
      <c r="AML190" s="4"/>
      <c r="AMM190" s="4"/>
      <c r="AMN190" s="4"/>
      <c r="AMO190" s="4"/>
      <c r="AMP190" s="4"/>
      <c r="AMQ190" s="4"/>
      <c r="AMR190" s="4"/>
      <c r="AMS190" s="4"/>
      <c r="AMT190" s="4"/>
      <c r="AMU190" s="4"/>
      <c r="AMV190" s="4"/>
      <c r="AMW190" s="4"/>
      <c r="AMX190" s="4"/>
      <c r="AMY190" s="4"/>
      <c r="AMZ190" s="4"/>
      <c r="ANA190" s="4"/>
      <c r="ANB190" s="4"/>
      <c r="ANC190" s="4"/>
      <c r="AND190" s="4"/>
      <c r="ANE190" s="4"/>
      <c r="ANF190" s="4"/>
      <c r="ANG190" s="4"/>
      <c r="ANH190" s="4"/>
      <c r="ANI190" s="4"/>
      <c r="ANJ190" s="4"/>
      <c r="ANK190" s="4"/>
      <c r="ANL190" s="4"/>
      <c r="ANM190" s="4"/>
      <c r="ANN190" s="4"/>
      <c r="ANO190" s="4"/>
      <c r="ANP190" s="4"/>
      <c r="ANQ190" s="4"/>
      <c r="ANR190" s="4"/>
      <c r="ANS190" s="4"/>
      <c r="ANT190" s="4"/>
      <c r="ANU190" s="4"/>
      <c r="ANV190" s="4"/>
      <c r="ANW190" s="4"/>
      <c r="ANX190" s="4"/>
      <c r="ANY190" s="4"/>
      <c r="ANZ190" s="4"/>
      <c r="AOA190" s="4"/>
      <c r="AOB190" s="4"/>
      <c r="AOC190" s="4"/>
      <c r="AOD190" s="4"/>
      <c r="AOE190" s="4"/>
      <c r="AOF190" s="4"/>
      <c r="AOG190" s="4"/>
      <c r="AOH190" s="4"/>
      <c r="AOI190" s="4"/>
      <c r="AOJ190" s="4"/>
      <c r="AOK190" s="4"/>
      <c r="AOL190" s="4"/>
      <c r="AOM190" s="4"/>
      <c r="AON190" s="4"/>
      <c r="AOO190" s="4"/>
      <c r="AOP190" s="4"/>
      <c r="AOQ190" s="4"/>
      <c r="AOR190" s="4"/>
      <c r="AOS190" s="4"/>
      <c r="AOT190" s="4"/>
      <c r="AOU190" s="4"/>
      <c r="AOV190" s="4"/>
      <c r="AOW190" s="4"/>
      <c r="AOX190" s="4"/>
      <c r="AOY190" s="4"/>
      <c r="AOZ190" s="4"/>
      <c r="APA190" s="4"/>
      <c r="APB190" s="4"/>
      <c r="APC190" s="4"/>
      <c r="APD190" s="4"/>
      <c r="APE190" s="4"/>
      <c r="APF190" s="4"/>
      <c r="APG190" s="4"/>
      <c r="APH190" s="4"/>
      <c r="API190" s="4"/>
      <c r="APJ190" s="4"/>
      <c r="APK190" s="4"/>
      <c r="APL190" s="4"/>
      <c r="APM190" s="4"/>
      <c r="APN190" s="4"/>
      <c r="APO190" s="4"/>
      <c r="APP190" s="4"/>
      <c r="APQ190" s="4"/>
      <c r="APR190" s="4"/>
      <c r="APS190" s="4"/>
      <c r="APT190" s="4"/>
      <c r="APU190" s="4"/>
      <c r="APV190" s="4"/>
      <c r="APW190" s="4"/>
      <c r="APX190" s="4"/>
      <c r="APY190" s="4"/>
      <c r="APZ190" s="4"/>
      <c r="AQA190" s="4"/>
      <c r="AQB190" s="4"/>
      <c r="AQC190" s="4"/>
      <c r="AQD190" s="4"/>
      <c r="AQE190" s="4"/>
      <c r="AQF190" s="4"/>
      <c r="AQG190" s="4"/>
      <c r="AQH190" s="4"/>
      <c r="AQI190" s="4"/>
      <c r="AQJ190" s="4"/>
      <c r="AQK190" s="4"/>
      <c r="AQL190" s="4"/>
      <c r="AQM190" s="4"/>
      <c r="AQN190" s="4"/>
      <c r="AQO190" s="4"/>
      <c r="AQP190" s="4"/>
      <c r="AQQ190" s="4"/>
      <c r="AQR190" s="4"/>
      <c r="AQS190" s="4"/>
      <c r="AQT190" s="4"/>
      <c r="AQU190" s="4"/>
      <c r="AQV190" s="4"/>
      <c r="AQW190" s="4"/>
      <c r="AQX190" s="4"/>
      <c r="AQY190" s="4"/>
      <c r="AQZ190" s="4"/>
      <c r="ARA190" s="4"/>
      <c r="ARB190" s="4"/>
      <c r="ARC190" s="4"/>
      <c r="ARD190" s="4"/>
      <c r="ARE190" s="4"/>
      <c r="ARF190" s="4"/>
      <c r="ARG190" s="4"/>
      <c r="ARH190" s="4"/>
      <c r="ARI190" s="4"/>
      <c r="ARJ190" s="4"/>
      <c r="ARK190" s="4"/>
      <c r="ARL190" s="4"/>
      <c r="ARM190" s="4"/>
      <c r="ARN190" s="4"/>
      <c r="ARO190" s="4"/>
      <c r="ARP190" s="4"/>
      <c r="ARQ190" s="4"/>
      <c r="ARR190" s="4"/>
      <c r="ARS190" s="4"/>
      <c r="ART190" s="4"/>
      <c r="ARU190" s="4"/>
      <c r="ARV190" s="4"/>
      <c r="ARW190" s="4"/>
      <c r="ARX190" s="4"/>
      <c r="ARY190" s="4"/>
      <c r="ARZ190" s="4"/>
      <c r="ASA190" s="4"/>
      <c r="ASB190" s="4"/>
      <c r="ASC190" s="4"/>
      <c r="ASD190" s="4"/>
      <c r="ASE190" s="4"/>
      <c r="ASF190" s="4"/>
      <c r="ASG190" s="4"/>
      <c r="ASH190" s="4"/>
      <c r="ASI190" s="4"/>
      <c r="ASJ190" s="4"/>
      <c r="ASK190" s="4"/>
      <c r="ASL190" s="4"/>
      <c r="ASM190" s="4"/>
      <c r="ASN190" s="4"/>
      <c r="ASO190" s="4"/>
      <c r="ASP190" s="4"/>
      <c r="ASQ190" s="4"/>
      <c r="ASR190" s="4"/>
      <c r="ASS190" s="4"/>
      <c r="AST190" s="4"/>
      <c r="ASU190" s="4"/>
      <c r="ASV190" s="4"/>
      <c r="ASW190" s="4"/>
      <c r="ASX190" s="4"/>
      <c r="ASY190" s="4"/>
      <c r="ASZ190" s="4"/>
      <c r="ATA190" s="4"/>
      <c r="ATB190" s="4"/>
      <c r="ATC190" s="4"/>
      <c r="ATD190" s="4"/>
      <c r="ATE190" s="4"/>
      <c r="ATF190" s="4"/>
      <c r="ATG190" s="4"/>
      <c r="ATH190" s="4"/>
      <c r="ATI190" s="4"/>
      <c r="ATJ190" s="4"/>
      <c r="ATK190" s="4"/>
      <c r="ATL190" s="4"/>
      <c r="ATM190" s="4"/>
      <c r="ATN190" s="4"/>
      <c r="ATO190" s="4"/>
      <c r="ATP190" s="4"/>
      <c r="ATQ190" s="4"/>
      <c r="ATR190" s="4"/>
      <c r="ATS190" s="4"/>
      <c r="ATT190" s="4"/>
      <c r="ATU190" s="4"/>
      <c r="ATV190" s="4"/>
      <c r="ATW190" s="4"/>
      <c r="ATX190" s="4"/>
      <c r="ATY190" s="4"/>
      <c r="ATZ190" s="4"/>
      <c r="AUA190" s="4"/>
      <c r="AUB190" s="4"/>
      <c r="AUC190" s="4"/>
      <c r="AUD190" s="4"/>
      <c r="AUE190" s="4"/>
      <c r="AUF190" s="4"/>
      <c r="AUG190" s="4"/>
      <c r="AUH190" s="4"/>
      <c r="AUI190" s="4"/>
      <c r="AUJ190" s="4"/>
      <c r="AUK190" s="4"/>
      <c r="AUL190" s="4"/>
      <c r="AUM190" s="4"/>
      <c r="AUN190" s="4"/>
      <c r="AUO190" s="4"/>
      <c r="AUP190" s="4"/>
      <c r="AUQ190" s="4"/>
      <c r="AUR190" s="4"/>
      <c r="AUS190" s="4"/>
      <c r="AUT190" s="4"/>
      <c r="AUU190" s="4"/>
      <c r="AUV190" s="4"/>
      <c r="AUW190" s="4"/>
      <c r="AUX190" s="4"/>
      <c r="AUY190" s="4"/>
      <c r="AUZ190" s="4"/>
      <c r="AVA190" s="4"/>
      <c r="AVB190" s="4"/>
      <c r="AVC190" s="4"/>
      <c r="AVD190" s="4"/>
      <c r="AVE190" s="4"/>
      <c r="AVF190" s="4"/>
      <c r="AVG190" s="4"/>
      <c r="AVH190" s="4"/>
      <c r="AVI190" s="4"/>
      <c r="AVJ190" s="4"/>
      <c r="AVK190" s="4"/>
      <c r="AVL190" s="4"/>
      <c r="AVM190" s="4"/>
      <c r="AVN190" s="4"/>
      <c r="AVO190" s="4"/>
      <c r="AVP190" s="4"/>
      <c r="AVQ190" s="4"/>
      <c r="AVR190" s="4"/>
      <c r="AVS190" s="4"/>
      <c r="AVT190" s="4"/>
      <c r="AVU190" s="4"/>
      <c r="AVV190" s="4"/>
      <c r="AVW190" s="4"/>
      <c r="AVX190" s="4"/>
      <c r="AVY190" s="4"/>
      <c r="AVZ190" s="4"/>
      <c r="AWA190" s="4"/>
      <c r="AWB190" s="4"/>
      <c r="AWC190" s="4"/>
      <c r="AWD190" s="4"/>
      <c r="AWE190" s="4"/>
      <c r="AWF190" s="4"/>
      <c r="AWG190" s="4"/>
      <c r="AWH190" s="4"/>
      <c r="AWI190" s="4"/>
      <c r="AWJ190" s="4"/>
      <c r="AWK190" s="4"/>
      <c r="AWL190" s="4"/>
      <c r="AWM190" s="4"/>
      <c r="AWN190" s="4"/>
      <c r="AWO190" s="4"/>
      <c r="AWP190" s="4"/>
      <c r="AWQ190" s="4"/>
      <c r="AWR190" s="4"/>
      <c r="AWS190" s="4"/>
      <c r="AWT190" s="4"/>
      <c r="AWU190" s="4"/>
      <c r="AWV190" s="4"/>
      <c r="AWW190" s="4"/>
      <c r="AWX190" s="4"/>
      <c r="AWY190" s="4"/>
      <c r="AWZ190" s="4"/>
      <c r="AXA190" s="4"/>
      <c r="AXB190" s="4"/>
      <c r="AXC190" s="4"/>
      <c r="AXD190" s="4"/>
      <c r="AXE190" s="4"/>
      <c r="AXF190" s="4"/>
      <c r="AXG190" s="4"/>
      <c r="AXH190" s="4"/>
      <c r="AXI190" s="4"/>
      <c r="AXJ190" s="4"/>
      <c r="AXK190" s="4"/>
      <c r="AXL190" s="4"/>
      <c r="AXM190" s="4"/>
      <c r="AXN190" s="4"/>
      <c r="AXO190" s="4"/>
      <c r="AXP190" s="4"/>
      <c r="AXQ190" s="4"/>
      <c r="AXR190" s="4"/>
      <c r="AXS190" s="4"/>
      <c r="AXT190" s="4"/>
      <c r="AXU190" s="4"/>
      <c r="AXV190" s="4"/>
      <c r="AXW190" s="4"/>
      <c r="AXX190" s="4"/>
      <c r="AXY190" s="4"/>
      <c r="AXZ190" s="4"/>
      <c r="AYA190" s="4"/>
      <c r="AYB190" s="4"/>
      <c r="AYC190" s="4"/>
      <c r="AYD190" s="4"/>
      <c r="AYE190" s="4"/>
      <c r="AYF190" s="4"/>
      <c r="AYG190" s="4"/>
      <c r="AYH190" s="4"/>
      <c r="AYI190" s="4"/>
      <c r="AYJ190" s="4"/>
      <c r="AYK190" s="4"/>
      <c r="AYL190" s="4"/>
      <c r="AYM190" s="4"/>
      <c r="AYN190" s="4"/>
      <c r="AYO190" s="4"/>
      <c r="AYP190" s="4"/>
      <c r="AYQ190" s="4"/>
      <c r="AYR190" s="4"/>
      <c r="AYS190" s="4"/>
      <c r="AYT190" s="4"/>
      <c r="AYU190" s="4"/>
      <c r="AYV190" s="4"/>
      <c r="AYW190" s="4"/>
      <c r="AYX190" s="4"/>
      <c r="AYY190" s="4"/>
      <c r="AYZ190" s="4"/>
      <c r="AZA190" s="4"/>
      <c r="AZB190" s="4"/>
      <c r="AZC190" s="4"/>
      <c r="AZD190" s="4"/>
      <c r="AZE190" s="4"/>
      <c r="AZF190" s="4"/>
      <c r="AZG190" s="4"/>
      <c r="AZH190" s="4"/>
      <c r="AZI190" s="4"/>
      <c r="AZJ190" s="4"/>
      <c r="AZK190" s="4"/>
      <c r="AZL190" s="4"/>
      <c r="AZM190" s="4"/>
      <c r="AZN190" s="4"/>
      <c r="AZO190" s="4"/>
      <c r="AZP190" s="4"/>
      <c r="AZQ190" s="4"/>
      <c r="AZR190" s="4"/>
      <c r="AZS190" s="4"/>
      <c r="AZT190" s="4"/>
      <c r="AZU190" s="4"/>
      <c r="AZV190" s="4"/>
      <c r="AZW190" s="4"/>
      <c r="AZX190" s="4"/>
      <c r="AZY190" s="4"/>
      <c r="AZZ190" s="4"/>
      <c r="BAA190" s="4"/>
      <c r="BAB190" s="4"/>
      <c r="BAC190" s="4"/>
      <c r="BAD190" s="4"/>
      <c r="BAE190" s="4"/>
      <c r="BAF190" s="4"/>
      <c r="BAG190" s="4"/>
      <c r="BAH190" s="4"/>
      <c r="BAI190" s="4"/>
      <c r="BAJ190" s="4"/>
      <c r="BAK190" s="4"/>
      <c r="BAL190" s="4"/>
      <c r="BAM190" s="4"/>
      <c r="BAN190" s="4"/>
      <c r="BAO190" s="4"/>
      <c r="BAP190" s="4"/>
      <c r="BAQ190" s="4"/>
      <c r="BAR190" s="4"/>
      <c r="BAS190" s="4"/>
      <c r="BAT190" s="4"/>
      <c r="BAU190" s="4"/>
      <c r="BAV190" s="4"/>
      <c r="BAW190" s="4"/>
      <c r="BAX190" s="4"/>
      <c r="BAY190" s="4"/>
      <c r="BAZ190" s="4"/>
      <c r="BBA190" s="4"/>
      <c r="BBB190" s="4"/>
      <c r="BBC190" s="4"/>
      <c r="BBD190" s="4"/>
      <c r="BBE190" s="4"/>
      <c r="BBF190" s="4"/>
      <c r="BBG190" s="4"/>
      <c r="BBH190" s="4"/>
      <c r="BBI190" s="4"/>
      <c r="BBJ190" s="4"/>
      <c r="BBK190" s="4"/>
      <c r="BBL190" s="4"/>
      <c r="BBM190" s="4"/>
      <c r="BBN190" s="4"/>
      <c r="BBO190" s="4"/>
      <c r="BBP190" s="4"/>
      <c r="BBQ190" s="4"/>
      <c r="BBR190" s="4"/>
      <c r="BBS190" s="4"/>
      <c r="BBT190" s="4"/>
      <c r="BBU190" s="4"/>
      <c r="BBV190" s="4"/>
      <c r="BBW190" s="4"/>
      <c r="BBX190" s="4"/>
      <c r="BBY190" s="4"/>
      <c r="BBZ190" s="4"/>
      <c r="BCA190" s="4"/>
      <c r="BCB190" s="4"/>
      <c r="BCC190" s="4"/>
      <c r="BCD190" s="4"/>
      <c r="BCE190" s="4"/>
      <c r="BCF190" s="4"/>
      <c r="BCG190" s="4"/>
      <c r="BCH190" s="4"/>
      <c r="BCI190" s="4"/>
      <c r="BCJ190" s="4"/>
      <c r="BCK190" s="4"/>
      <c r="BCL190" s="4"/>
      <c r="BCM190" s="4"/>
      <c r="BCN190" s="4"/>
      <c r="BCO190" s="4"/>
      <c r="BCP190" s="4"/>
      <c r="BCQ190" s="4"/>
      <c r="BCR190" s="4"/>
      <c r="BCS190" s="4"/>
      <c r="BCT190" s="4"/>
      <c r="BCU190" s="4"/>
      <c r="BCV190" s="4"/>
      <c r="BCW190" s="4"/>
      <c r="BCX190" s="4"/>
      <c r="BCY190" s="4"/>
      <c r="BCZ190" s="4"/>
      <c r="BDA190" s="4"/>
      <c r="BDB190" s="4"/>
      <c r="BDC190" s="4"/>
      <c r="BDD190" s="4"/>
      <c r="BDE190" s="4"/>
      <c r="BDF190" s="4"/>
      <c r="BDG190" s="4"/>
      <c r="BDH190" s="4"/>
      <c r="BDI190" s="4"/>
      <c r="BDJ190" s="4"/>
      <c r="BDK190" s="4"/>
      <c r="BDL190" s="4"/>
      <c r="BDM190" s="4"/>
      <c r="BDN190" s="4"/>
      <c r="BDO190" s="4"/>
      <c r="BDP190" s="4"/>
      <c r="BDQ190" s="4"/>
      <c r="BDR190" s="4"/>
      <c r="BDS190" s="4"/>
      <c r="BDT190" s="4"/>
      <c r="BDU190" s="4"/>
      <c r="BDV190" s="4"/>
      <c r="BDW190" s="4"/>
      <c r="BDX190" s="4"/>
      <c r="BDY190" s="4"/>
      <c r="BDZ190" s="4"/>
      <c r="BEA190" s="4"/>
      <c r="BEB190" s="4"/>
      <c r="BEC190" s="4"/>
      <c r="BED190" s="4"/>
      <c r="BEE190" s="4"/>
      <c r="BEF190" s="4"/>
      <c r="BEG190" s="4"/>
      <c r="BEH190" s="4"/>
      <c r="BEI190" s="4"/>
      <c r="BEJ190" s="4"/>
      <c r="BEK190" s="4"/>
      <c r="BEL190" s="4"/>
      <c r="BEM190" s="4"/>
      <c r="BEN190" s="4"/>
      <c r="BEO190" s="4"/>
      <c r="BEP190" s="4"/>
      <c r="BEQ190" s="4"/>
      <c r="BER190" s="4"/>
      <c r="BES190" s="4"/>
      <c r="BET190" s="4"/>
      <c r="BEU190" s="4"/>
      <c r="BEV190" s="4"/>
      <c r="BEW190" s="4"/>
      <c r="BEX190" s="4"/>
      <c r="BEY190" s="4"/>
      <c r="BEZ190" s="4"/>
      <c r="BFA190" s="4"/>
      <c r="BFB190" s="4"/>
      <c r="BFC190" s="4"/>
      <c r="BFD190" s="4"/>
      <c r="BFE190" s="4"/>
      <c r="BFF190" s="4"/>
      <c r="BFG190" s="4"/>
      <c r="BFH190" s="4"/>
      <c r="BFI190" s="4"/>
      <c r="BFJ190" s="4"/>
      <c r="BFK190" s="4"/>
      <c r="BFL190" s="4"/>
      <c r="BFM190" s="4"/>
      <c r="BFN190" s="4"/>
      <c r="BFO190" s="4"/>
      <c r="BFP190" s="4"/>
      <c r="BFQ190" s="4"/>
      <c r="BFR190" s="4"/>
      <c r="BFS190" s="4"/>
      <c r="BFT190" s="4"/>
      <c r="BFU190" s="4"/>
      <c r="BFV190" s="4"/>
      <c r="BFW190" s="4"/>
      <c r="BFX190" s="4"/>
      <c r="BFY190" s="4"/>
      <c r="BFZ190" s="4"/>
      <c r="BGA190" s="4"/>
      <c r="BGB190" s="4"/>
      <c r="BGC190" s="4"/>
      <c r="BGD190" s="4"/>
      <c r="BGE190" s="4"/>
      <c r="BGF190" s="4"/>
      <c r="BGG190" s="4"/>
      <c r="BGH190" s="4"/>
      <c r="BGI190" s="4"/>
      <c r="BGJ190" s="4"/>
      <c r="BGK190" s="4"/>
      <c r="BGL190" s="4"/>
      <c r="BGM190" s="4"/>
      <c r="BGN190" s="4"/>
      <c r="BGO190" s="4"/>
      <c r="BGP190" s="4"/>
      <c r="BGQ190" s="4"/>
      <c r="BGR190" s="4"/>
      <c r="BGS190" s="4"/>
      <c r="BGT190" s="4"/>
      <c r="BGU190" s="4"/>
      <c r="BGV190" s="4"/>
      <c r="BGW190" s="4"/>
      <c r="BGX190" s="4"/>
      <c r="BGY190" s="4"/>
      <c r="BGZ190" s="4"/>
      <c r="BHA190" s="4"/>
      <c r="BHB190" s="4"/>
      <c r="BHC190" s="4"/>
      <c r="BHD190" s="4"/>
      <c r="BHE190" s="4"/>
      <c r="BHF190" s="4"/>
      <c r="BHG190" s="4"/>
      <c r="BHH190" s="4"/>
      <c r="BHI190" s="4"/>
      <c r="BHJ190" s="4"/>
      <c r="BHK190" s="4"/>
      <c r="BHL190" s="4"/>
      <c r="BHM190" s="4"/>
      <c r="BHN190" s="4"/>
      <c r="BHO190" s="4"/>
      <c r="BHP190" s="4"/>
      <c r="BHQ190" s="4"/>
      <c r="BHR190" s="4"/>
      <c r="BHS190" s="4"/>
      <c r="BHT190" s="4"/>
      <c r="BHU190" s="4"/>
      <c r="BHV190" s="4"/>
      <c r="BHW190" s="4"/>
      <c r="BHX190" s="4"/>
      <c r="BHY190" s="4"/>
      <c r="BHZ190" s="4"/>
      <c r="BIA190" s="4"/>
      <c r="BIB190" s="4"/>
      <c r="BIC190" s="4"/>
      <c r="BID190" s="4"/>
      <c r="BIE190" s="4"/>
      <c r="BIF190" s="4"/>
      <c r="BIG190" s="4"/>
      <c r="BIH190" s="4"/>
      <c r="BII190" s="4"/>
      <c r="BIJ190" s="4"/>
      <c r="BIK190" s="4"/>
      <c r="BIL190" s="4"/>
      <c r="BIM190" s="4"/>
      <c r="BIN190" s="4"/>
      <c r="BIO190" s="4"/>
      <c r="BIP190" s="4"/>
      <c r="BIQ190" s="4"/>
      <c r="BIR190" s="4"/>
      <c r="BIS190" s="4"/>
      <c r="BIT190" s="4"/>
      <c r="BIU190" s="4"/>
      <c r="BIV190" s="4"/>
      <c r="BIW190" s="4"/>
      <c r="BIX190" s="4"/>
      <c r="BIY190" s="4"/>
      <c r="BIZ190" s="4"/>
      <c r="BJA190" s="4"/>
      <c r="BJB190" s="4"/>
      <c r="BJC190" s="4"/>
      <c r="BJD190" s="4"/>
      <c r="BJE190" s="4"/>
      <c r="BJF190" s="4"/>
      <c r="BJG190" s="4"/>
      <c r="BJH190" s="4"/>
      <c r="BJI190" s="4"/>
      <c r="BJJ190" s="4"/>
      <c r="BJK190" s="4"/>
      <c r="BJL190" s="4"/>
      <c r="BJM190" s="4"/>
      <c r="BJN190" s="4"/>
      <c r="BJO190" s="4"/>
      <c r="BJP190" s="4"/>
      <c r="BJQ190" s="4"/>
      <c r="BJR190" s="4"/>
      <c r="BJS190" s="4"/>
      <c r="BJT190" s="4"/>
      <c r="BJU190" s="4"/>
      <c r="BJV190" s="4"/>
      <c r="BJW190" s="4"/>
      <c r="BJX190" s="4"/>
      <c r="BJY190" s="4"/>
      <c r="BJZ190" s="4"/>
      <c r="BKA190" s="4"/>
      <c r="BKB190" s="4"/>
      <c r="BKC190" s="4"/>
      <c r="BKD190" s="4"/>
      <c r="BKE190" s="4"/>
      <c r="BKF190" s="4"/>
      <c r="BKG190" s="4"/>
      <c r="BKH190" s="4"/>
      <c r="BKI190" s="4"/>
      <c r="BKJ190" s="4"/>
      <c r="BKK190" s="4"/>
      <c r="BKL190" s="4"/>
      <c r="BKM190" s="4"/>
      <c r="BKN190" s="4"/>
      <c r="BKO190" s="4"/>
      <c r="BKP190" s="4"/>
      <c r="BKQ190" s="4"/>
      <c r="BKR190" s="4"/>
      <c r="BKS190" s="4"/>
      <c r="BKT190" s="4"/>
      <c r="BKU190" s="4"/>
      <c r="BKV190" s="4"/>
      <c r="BKW190" s="4"/>
      <c r="BKX190" s="4"/>
      <c r="BKY190" s="4"/>
      <c r="BKZ190" s="4"/>
      <c r="BLA190" s="4"/>
      <c r="BLB190" s="4"/>
      <c r="BLC190" s="4"/>
      <c r="BLD190" s="4"/>
      <c r="BLE190" s="4"/>
      <c r="BLF190" s="4"/>
      <c r="BLG190" s="4"/>
      <c r="BLH190" s="4"/>
      <c r="BLI190" s="4"/>
      <c r="BLJ190" s="4"/>
      <c r="BLK190" s="4"/>
      <c r="BLL190" s="4"/>
      <c r="BLM190" s="4"/>
      <c r="BLN190" s="4"/>
      <c r="BLO190" s="4"/>
      <c r="BLP190" s="4"/>
      <c r="BLQ190" s="4"/>
      <c r="BLR190" s="4"/>
      <c r="BLS190" s="4"/>
      <c r="BLT190" s="4"/>
      <c r="BLU190" s="4"/>
      <c r="BLV190" s="4"/>
      <c r="BLW190" s="4"/>
      <c r="BLX190" s="4"/>
      <c r="BLY190" s="4"/>
      <c r="BLZ190" s="4"/>
      <c r="BMA190" s="4"/>
      <c r="BMB190" s="4"/>
      <c r="BMC190" s="4"/>
      <c r="BMD190" s="4"/>
      <c r="BME190" s="4"/>
      <c r="BMF190" s="4"/>
      <c r="BMG190" s="4"/>
      <c r="BMH190" s="4"/>
      <c r="BMI190" s="4"/>
      <c r="BMJ190" s="4"/>
      <c r="BMK190" s="4"/>
      <c r="BML190" s="4"/>
      <c r="BMM190" s="4"/>
      <c r="BMN190" s="4"/>
      <c r="BMO190" s="4"/>
      <c r="BMP190" s="4"/>
      <c r="BMQ190" s="4"/>
      <c r="BMR190" s="4"/>
      <c r="BMS190" s="4"/>
      <c r="BMT190" s="4"/>
      <c r="BMU190" s="4"/>
      <c r="BMV190" s="4"/>
      <c r="BMW190" s="4"/>
      <c r="BMX190" s="4"/>
      <c r="BMY190" s="4"/>
      <c r="BMZ190" s="4"/>
      <c r="BNA190" s="4"/>
      <c r="BNB190" s="4"/>
      <c r="BNC190" s="4"/>
      <c r="BND190" s="4"/>
      <c r="BNE190" s="4"/>
      <c r="BNF190" s="4"/>
      <c r="BNG190" s="4"/>
      <c r="BNH190" s="4"/>
      <c r="BNI190" s="4"/>
      <c r="BNJ190" s="4"/>
      <c r="BNK190" s="4"/>
      <c r="BNL190" s="4"/>
      <c r="BNM190" s="4"/>
      <c r="BNN190" s="4"/>
      <c r="BNO190" s="4"/>
      <c r="BNP190" s="4"/>
      <c r="BNQ190" s="4"/>
      <c r="BNR190" s="4"/>
      <c r="BNS190" s="4"/>
      <c r="BNT190" s="4"/>
      <c r="BNU190" s="4"/>
      <c r="BNV190" s="4"/>
      <c r="BNW190" s="4"/>
      <c r="BNX190" s="4"/>
      <c r="BNY190" s="4"/>
      <c r="BNZ190" s="4"/>
      <c r="BOA190" s="4"/>
      <c r="BOB190" s="4"/>
      <c r="BOC190" s="4"/>
      <c r="BOD190" s="4"/>
      <c r="BOE190" s="4"/>
      <c r="BOF190" s="4"/>
      <c r="BOG190" s="4"/>
      <c r="BOH190" s="4"/>
      <c r="BOI190" s="4"/>
      <c r="BOJ190" s="4"/>
      <c r="BOK190" s="4"/>
      <c r="BOL190" s="4"/>
      <c r="BOM190" s="4"/>
      <c r="BON190" s="4"/>
      <c r="BOO190" s="4"/>
      <c r="BOP190" s="4"/>
      <c r="BOQ190" s="4"/>
      <c r="BOR190" s="4"/>
      <c r="BOS190" s="4"/>
      <c r="BOT190" s="4"/>
      <c r="BOU190" s="4"/>
      <c r="BOV190" s="4"/>
      <c r="BOW190" s="4"/>
      <c r="BOX190" s="4"/>
      <c r="BOY190" s="4"/>
      <c r="BOZ190" s="4"/>
      <c r="BPA190" s="4"/>
      <c r="BPB190" s="4"/>
      <c r="BPC190" s="4"/>
      <c r="BPD190" s="4"/>
      <c r="BPE190" s="4"/>
      <c r="BPF190" s="4"/>
      <c r="BPG190" s="4"/>
      <c r="BPH190" s="4"/>
      <c r="BPI190" s="4"/>
      <c r="BPJ190" s="4"/>
      <c r="BPK190" s="4"/>
      <c r="BPL190" s="4"/>
      <c r="BPM190" s="4"/>
      <c r="BPN190" s="4"/>
      <c r="BPO190" s="4"/>
      <c r="BPP190" s="4"/>
      <c r="BPQ190" s="4"/>
      <c r="BPR190" s="4"/>
      <c r="BPS190" s="4"/>
      <c r="BPT190" s="4"/>
      <c r="BPU190" s="4"/>
      <c r="BPV190" s="4"/>
      <c r="BPW190" s="4"/>
      <c r="BPX190" s="4"/>
      <c r="BPY190" s="4"/>
      <c r="BPZ190" s="4"/>
      <c r="BQA190" s="4"/>
      <c r="BQB190" s="4"/>
      <c r="BQC190" s="4"/>
      <c r="BQD190" s="4"/>
      <c r="BQE190" s="4"/>
      <c r="BQF190" s="4"/>
      <c r="BQG190" s="4"/>
      <c r="BQH190" s="4"/>
      <c r="BQI190" s="4"/>
      <c r="BQJ190" s="4"/>
      <c r="BQK190" s="4"/>
      <c r="BQL190" s="4"/>
      <c r="BQM190" s="4"/>
      <c r="BQN190" s="4"/>
      <c r="BQO190" s="4"/>
      <c r="BQP190" s="4"/>
      <c r="BQQ190" s="4"/>
      <c r="BQR190" s="4"/>
      <c r="BQS190" s="4"/>
      <c r="BQT190" s="4"/>
      <c r="BQU190" s="4"/>
      <c r="BQV190" s="4"/>
      <c r="BQW190" s="4"/>
      <c r="BQX190" s="4"/>
      <c r="BQY190" s="4"/>
      <c r="BQZ190" s="4"/>
      <c r="BRA190" s="4"/>
      <c r="BRB190" s="4"/>
      <c r="BRC190" s="4"/>
      <c r="BRD190" s="4"/>
      <c r="BRE190" s="4"/>
      <c r="BRF190" s="4"/>
      <c r="BRG190" s="4"/>
      <c r="BRH190" s="4"/>
      <c r="BRI190" s="4"/>
      <c r="BRJ190" s="4"/>
      <c r="BRK190" s="4"/>
      <c r="BRL190" s="4"/>
      <c r="BRM190" s="4"/>
      <c r="BRN190" s="4"/>
      <c r="BRO190" s="4"/>
      <c r="BRP190" s="4"/>
      <c r="BRQ190" s="4"/>
      <c r="BRR190" s="4"/>
      <c r="BRS190" s="4"/>
      <c r="BRT190" s="4"/>
      <c r="BRU190" s="4"/>
      <c r="BRV190" s="4"/>
      <c r="BRW190" s="4"/>
      <c r="BRX190" s="4"/>
      <c r="BRY190" s="4"/>
      <c r="BRZ190" s="4"/>
      <c r="BSA190" s="4"/>
      <c r="BSB190" s="4"/>
      <c r="BSC190" s="4"/>
      <c r="BSD190" s="4"/>
      <c r="BSE190" s="4"/>
      <c r="BSF190" s="4"/>
      <c r="BSG190" s="4"/>
      <c r="BSH190" s="4"/>
      <c r="BSI190" s="4"/>
      <c r="BSJ190" s="4"/>
      <c r="BSK190" s="4"/>
      <c r="BSL190" s="4"/>
      <c r="BSM190" s="4"/>
      <c r="BSN190" s="4"/>
      <c r="BSO190" s="4"/>
      <c r="BSP190" s="4"/>
      <c r="BSQ190" s="4"/>
      <c r="BSR190" s="4"/>
      <c r="BSS190" s="4"/>
      <c r="BST190" s="4"/>
      <c r="BSU190" s="4"/>
      <c r="BSV190" s="4"/>
      <c r="BSW190" s="4"/>
      <c r="BSX190" s="4"/>
      <c r="BSY190" s="4"/>
      <c r="BSZ190" s="4"/>
      <c r="BTA190" s="4"/>
      <c r="BTB190" s="4"/>
      <c r="BTC190" s="4"/>
      <c r="BTD190" s="4"/>
      <c r="BTE190" s="4"/>
      <c r="BTF190" s="4"/>
      <c r="BTG190" s="4"/>
      <c r="BTH190" s="4"/>
      <c r="BTI190" s="4"/>
      <c r="BTJ190" s="4"/>
      <c r="BTK190" s="4"/>
      <c r="BTL190" s="4"/>
      <c r="BTM190" s="4"/>
      <c r="BTN190" s="4"/>
      <c r="BTO190" s="4"/>
      <c r="BTP190" s="4"/>
      <c r="BTQ190" s="4"/>
      <c r="BTR190" s="4"/>
      <c r="BTS190" s="4"/>
      <c r="BTT190" s="4"/>
      <c r="BTU190" s="4"/>
      <c r="BTV190" s="4"/>
      <c r="BTW190" s="4"/>
      <c r="BTX190" s="4"/>
      <c r="BTY190" s="4"/>
      <c r="BTZ190" s="4"/>
      <c r="BUA190" s="4"/>
      <c r="BUB190" s="4"/>
      <c r="BUC190" s="4"/>
      <c r="BUD190" s="4"/>
      <c r="BUE190" s="4"/>
      <c r="BUF190" s="4"/>
      <c r="BUG190" s="4"/>
      <c r="BUH190" s="4"/>
      <c r="BUI190" s="4"/>
      <c r="BUJ190" s="4"/>
      <c r="BUK190" s="4"/>
      <c r="BUL190" s="4"/>
      <c r="BUM190" s="4"/>
      <c r="BUN190" s="4"/>
      <c r="BUO190" s="4"/>
      <c r="BUP190" s="4"/>
      <c r="BUQ190" s="4"/>
      <c r="BUR190" s="4"/>
      <c r="BUS190" s="4"/>
      <c r="BUT190" s="4"/>
      <c r="BUU190" s="4"/>
      <c r="BUV190" s="4"/>
      <c r="BUW190" s="4"/>
      <c r="BUX190" s="4"/>
      <c r="BUY190" s="4"/>
      <c r="BUZ190" s="4"/>
      <c r="BVA190" s="4"/>
      <c r="BVB190" s="4"/>
      <c r="BVC190" s="4"/>
      <c r="BVD190" s="4"/>
      <c r="BVE190" s="4"/>
      <c r="BVF190" s="4"/>
      <c r="BVG190" s="4"/>
      <c r="BVH190" s="4"/>
      <c r="BVI190" s="4"/>
      <c r="BVJ190" s="4"/>
      <c r="BVK190" s="4"/>
      <c r="BVL190" s="4"/>
      <c r="BVM190" s="4"/>
      <c r="BVN190" s="4"/>
      <c r="BVO190" s="4"/>
      <c r="BVP190" s="4"/>
      <c r="BVQ190" s="4"/>
      <c r="BVR190" s="4"/>
      <c r="BVS190" s="4"/>
      <c r="BVT190" s="4"/>
      <c r="BVU190" s="4"/>
      <c r="BVV190" s="4"/>
      <c r="BVW190" s="4"/>
      <c r="BVX190" s="4"/>
      <c r="BVY190" s="4"/>
      <c r="BVZ190" s="4"/>
      <c r="BWA190" s="4"/>
      <c r="BWB190" s="4"/>
      <c r="BWC190" s="4"/>
      <c r="BWD190" s="4"/>
      <c r="BWE190" s="4"/>
      <c r="BWF190" s="4"/>
      <c r="BWG190" s="4"/>
      <c r="BWH190" s="4"/>
      <c r="BWI190" s="4"/>
      <c r="BWJ190" s="4"/>
      <c r="BWK190" s="4"/>
      <c r="BWL190" s="4"/>
      <c r="BWM190" s="4"/>
      <c r="BWN190" s="4"/>
      <c r="BWO190" s="4"/>
      <c r="BWP190" s="4"/>
      <c r="BWQ190" s="4"/>
      <c r="BWR190" s="4"/>
      <c r="BWS190" s="4"/>
      <c r="BWT190" s="4"/>
      <c r="BWU190" s="4"/>
      <c r="BWV190" s="4"/>
      <c r="BWW190" s="4"/>
      <c r="BWX190" s="4"/>
      <c r="BWY190" s="4"/>
      <c r="BWZ190" s="4"/>
      <c r="BXA190" s="4"/>
      <c r="BXB190" s="4"/>
      <c r="BXC190" s="4"/>
      <c r="BXD190" s="4"/>
      <c r="BXE190" s="4"/>
      <c r="BXF190" s="4"/>
      <c r="BXG190" s="4"/>
      <c r="BXH190" s="4"/>
      <c r="BXI190" s="4"/>
      <c r="BXJ190" s="4"/>
      <c r="BXK190" s="4"/>
      <c r="BXL190" s="4"/>
      <c r="BXM190" s="4"/>
      <c r="BXN190" s="4"/>
      <c r="BXO190" s="4"/>
      <c r="BXP190" s="4"/>
      <c r="BXQ190" s="4"/>
      <c r="BXR190" s="4"/>
      <c r="BXS190" s="4"/>
      <c r="BXT190" s="4"/>
      <c r="BXU190" s="4"/>
      <c r="BXV190" s="4"/>
      <c r="BXW190" s="4"/>
      <c r="BXX190" s="4"/>
      <c r="BXY190" s="4"/>
      <c r="BXZ190" s="4"/>
      <c r="BYA190" s="4"/>
      <c r="BYB190" s="4"/>
      <c r="BYC190" s="4"/>
      <c r="BYD190" s="4"/>
      <c r="BYE190" s="4"/>
      <c r="BYF190" s="4"/>
      <c r="BYG190" s="4"/>
      <c r="BYH190" s="4"/>
      <c r="BYI190" s="4"/>
      <c r="BYJ190" s="4"/>
      <c r="BYK190" s="4"/>
      <c r="BYL190" s="4"/>
      <c r="BYM190" s="4"/>
      <c r="BYN190" s="4"/>
      <c r="BYO190" s="4"/>
      <c r="BYP190" s="4"/>
      <c r="BYQ190" s="4"/>
      <c r="BYR190" s="4"/>
      <c r="BYS190" s="4"/>
      <c r="BYT190" s="4"/>
      <c r="BYU190" s="4"/>
      <c r="BYV190" s="4"/>
      <c r="BYW190" s="4"/>
      <c r="BYX190" s="4"/>
      <c r="BYY190" s="4"/>
      <c r="BYZ190" s="4"/>
      <c r="BZA190" s="4"/>
      <c r="BZB190" s="4"/>
      <c r="BZC190" s="4"/>
      <c r="BZD190" s="4"/>
      <c r="BZE190" s="4"/>
      <c r="BZF190" s="4"/>
      <c r="BZG190" s="4"/>
      <c r="BZH190" s="4"/>
      <c r="BZI190" s="4"/>
      <c r="BZJ190" s="4"/>
      <c r="BZK190" s="4"/>
      <c r="BZL190" s="4"/>
      <c r="BZM190" s="4"/>
      <c r="BZN190" s="4"/>
      <c r="BZO190" s="4"/>
      <c r="BZP190" s="4"/>
      <c r="BZQ190" s="4"/>
      <c r="BZR190" s="4"/>
      <c r="BZS190" s="4"/>
      <c r="BZT190" s="4"/>
      <c r="BZU190" s="4"/>
      <c r="BZV190" s="4"/>
      <c r="BZW190" s="4"/>
      <c r="BZX190" s="4"/>
      <c r="BZY190" s="4"/>
      <c r="BZZ190" s="4"/>
      <c r="CAA190" s="4"/>
      <c r="CAB190" s="4"/>
      <c r="CAC190" s="4"/>
      <c r="CAD190" s="4"/>
      <c r="CAE190" s="4"/>
      <c r="CAF190" s="4"/>
      <c r="CAG190" s="4"/>
      <c r="CAH190" s="4"/>
      <c r="CAI190" s="4"/>
      <c r="CAJ190" s="4"/>
      <c r="CAK190" s="4"/>
      <c r="CAL190" s="4"/>
      <c r="CAM190" s="4"/>
      <c r="CAN190" s="4"/>
      <c r="CAO190" s="4"/>
      <c r="CAP190" s="4"/>
      <c r="CAQ190" s="4"/>
      <c r="CAR190" s="4"/>
      <c r="CAS190" s="4"/>
      <c r="CAT190" s="4"/>
      <c r="CAU190" s="4"/>
      <c r="CAV190" s="4"/>
      <c r="CAW190" s="4"/>
      <c r="CAX190" s="4"/>
      <c r="CAY190" s="4"/>
      <c r="CAZ190" s="4"/>
      <c r="CBA190" s="4"/>
      <c r="CBB190" s="4"/>
      <c r="CBC190" s="4"/>
      <c r="CBD190" s="4"/>
      <c r="CBE190" s="4"/>
      <c r="CBF190" s="4"/>
      <c r="CBG190" s="4"/>
      <c r="CBH190" s="4"/>
      <c r="CBI190" s="4"/>
      <c r="CBJ190" s="4"/>
      <c r="CBK190" s="4"/>
      <c r="CBL190" s="4"/>
      <c r="CBM190" s="4"/>
      <c r="CBN190" s="4"/>
      <c r="CBO190" s="4"/>
      <c r="CBP190" s="4"/>
      <c r="CBQ190" s="4"/>
      <c r="CBR190" s="4"/>
      <c r="CBS190" s="4"/>
      <c r="CBT190" s="4"/>
      <c r="CBU190" s="4"/>
      <c r="CBV190" s="4"/>
      <c r="CBW190" s="4"/>
      <c r="CBX190" s="4"/>
      <c r="CBY190" s="4"/>
      <c r="CBZ190" s="4"/>
      <c r="CCA190" s="4"/>
      <c r="CCB190" s="4"/>
      <c r="CCC190" s="4"/>
      <c r="CCD190" s="4"/>
      <c r="CCE190" s="4"/>
      <c r="CCF190" s="4"/>
      <c r="CCG190" s="4"/>
      <c r="CCH190" s="4"/>
      <c r="CCI190" s="4"/>
      <c r="CCJ190" s="4"/>
      <c r="CCK190" s="4"/>
      <c r="CCL190" s="4"/>
      <c r="CCM190" s="4"/>
      <c r="CCN190" s="4"/>
      <c r="CCO190" s="4"/>
      <c r="CCP190" s="4"/>
      <c r="CCQ190" s="4"/>
      <c r="CCR190" s="4"/>
      <c r="CCS190" s="4"/>
      <c r="CCT190" s="4"/>
      <c r="CCU190" s="4"/>
      <c r="CCV190" s="4"/>
      <c r="CCW190" s="4"/>
      <c r="CCX190" s="4"/>
      <c r="CCY190" s="4"/>
      <c r="CCZ190" s="4"/>
      <c r="CDA190" s="4"/>
      <c r="CDB190" s="4"/>
      <c r="CDC190" s="4"/>
      <c r="CDD190" s="4"/>
      <c r="CDE190" s="4"/>
      <c r="CDF190" s="4"/>
      <c r="CDG190" s="4"/>
      <c r="CDH190" s="4"/>
      <c r="CDI190" s="4"/>
      <c r="CDJ190" s="4"/>
      <c r="CDK190" s="4"/>
      <c r="CDL190" s="4"/>
      <c r="CDM190" s="4"/>
      <c r="CDN190" s="4"/>
      <c r="CDO190" s="4"/>
      <c r="CDP190" s="4"/>
      <c r="CDQ190" s="4"/>
      <c r="CDR190" s="4"/>
      <c r="CDS190" s="4"/>
      <c r="CDT190" s="4"/>
      <c r="CDU190" s="4"/>
      <c r="CDV190" s="4"/>
      <c r="CDW190" s="4"/>
      <c r="CDX190" s="4"/>
      <c r="CDY190" s="4"/>
      <c r="CDZ190" s="4"/>
      <c r="CEA190" s="4"/>
      <c r="CEB190" s="4"/>
      <c r="CEC190" s="4"/>
      <c r="CED190" s="4"/>
      <c r="CEE190" s="4"/>
      <c r="CEF190" s="4"/>
      <c r="CEG190" s="4"/>
      <c r="CEH190" s="4"/>
      <c r="CEI190" s="4"/>
      <c r="CEJ190" s="4"/>
      <c r="CEK190" s="4"/>
      <c r="CEL190" s="4"/>
      <c r="CEM190" s="4"/>
      <c r="CEN190" s="4"/>
      <c r="CEO190" s="4"/>
      <c r="CEP190" s="4"/>
      <c r="CEQ190" s="4"/>
      <c r="CER190" s="4"/>
      <c r="CES190" s="4"/>
      <c r="CET190" s="4"/>
      <c r="CEU190" s="4"/>
      <c r="CEV190" s="4"/>
      <c r="CEW190" s="4"/>
      <c r="CEX190" s="4"/>
      <c r="CEY190" s="4"/>
      <c r="CEZ190" s="4"/>
      <c r="CFA190" s="4"/>
      <c r="CFB190" s="4"/>
      <c r="CFC190" s="4"/>
      <c r="CFD190" s="4"/>
      <c r="CFE190" s="4"/>
      <c r="CFF190" s="4"/>
      <c r="CFG190" s="4"/>
      <c r="CFH190" s="4"/>
      <c r="CFI190" s="4"/>
      <c r="CFJ190" s="4"/>
      <c r="CFK190" s="4"/>
      <c r="CFL190" s="4"/>
      <c r="CFM190" s="4"/>
      <c r="CFN190" s="4"/>
      <c r="CFO190" s="4"/>
      <c r="CFP190" s="4"/>
      <c r="CFQ190" s="4"/>
      <c r="CFR190" s="4"/>
      <c r="CFS190" s="4"/>
      <c r="CFT190" s="4"/>
      <c r="CFU190" s="4"/>
      <c r="CFV190" s="4"/>
      <c r="CFW190" s="4"/>
      <c r="CFX190" s="4"/>
      <c r="CFY190" s="4"/>
      <c r="CFZ190" s="4"/>
      <c r="CGA190" s="4"/>
      <c r="CGB190" s="4"/>
      <c r="CGC190" s="4"/>
      <c r="CGD190" s="4"/>
      <c r="CGE190" s="4"/>
      <c r="CGF190" s="4"/>
      <c r="CGG190" s="4"/>
      <c r="CGH190" s="4"/>
      <c r="CGI190" s="4"/>
      <c r="CGJ190" s="4"/>
      <c r="CGK190" s="4"/>
      <c r="CGL190" s="4"/>
      <c r="CGM190" s="4"/>
      <c r="CGN190" s="4"/>
      <c r="CGO190" s="4"/>
      <c r="CGP190" s="4"/>
      <c r="CGQ190" s="4"/>
      <c r="CGR190" s="4"/>
      <c r="CGS190" s="4"/>
      <c r="CGT190" s="4"/>
      <c r="CGU190" s="4"/>
      <c r="CGV190" s="4"/>
      <c r="CGW190" s="4"/>
      <c r="CGX190" s="4"/>
      <c r="CGY190" s="4"/>
      <c r="CGZ190" s="4"/>
      <c r="CHA190" s="4"/>
      <c r="CHB190" s="4"/>
      <c r="CHC190" s="4"/>
      <c r="CHD190" s="4"/>
      <c r="CHE190" s="4"/>
      <c r="CHF190" s="4"/>
      <c r="CHG190" s="4"/>
      <c r="CHH190" s="4"/>
      <c r="CHI190" s="4"/>
      <c r="CHJ190" s="4"/>
      <c r="CHK190" s="4"/>
      <c r="CHL190" s="4"/>
      <c r="CHM190" s="4"/>
      <c r="CHN190" s="4"/>
      <c r="CHO190" s="4"/>
      <c r="CHP190" s="4"/>
      <c r="CHQ190" s="4"/>
      <c r="CHR190" s="4"/>
      <c r="CHS190" s="4"/>
      <c r="CHT190" s="4"/>
      <c r="CHU190" s="4"/>
      <c r="CHV190" s="4"/>
      <c r="CHW190" s="4"/>
      <c r="CHX190" s="4"/>
      <c r="CHY190" s="4"/>
      <c r="CHZ190" s="4"/>
      <c r="CIA190" s="4"/>
      <c r="CIB190" s="4"/>
      <c r="CIC190" s="4"/>
      <c r="CID190" s="4"/>
      <c r="CIE190" s="4"/>
      <c r="CIF190" s="4"/>
      <c r="CIG190" s="4"/>
      <c r="CIH190" s="4"/>
      <c r="CII190" s="4"/>
      <c r="CIJ190" s="4"/>
      <c r="CIK190" s="4"/>
      <c r="CIL190" s="4"/>
      <c r="CIM190" s="4"/>
      <c r="CIN190" s="4"/>
      <c r="CIO190" s="4"/>
      <c r="CIP190" s="4"/>
      <c r="CIQ190" s="4"/>
      <c r="CIR190" s="4"/>
      <c r="CIS190" s="4"/>
      <c r="CIT190" s="4"/>
      <c r="CIU190" s="4"/>
      <c r="CIV190" s="4"/>
      <c r="CIW190" s="4"/>
      <c r="CIX190" s="4"/>
      <c r="CIY190" s="4"/>
      <c r="CIZ190" s="4"/>
      <c r="CJA190" s="4"/>
      <c r="CJB190" s="4"/>
      <c r="CJC190" s="4"/>
      <c r="CJD190" s="4"/>
      <c r="CJE190" s="4"/>
      <c r="CJF190" s="4"/>
      <c r="CJG190" s="4"/>
      <c r="CJH190" s="4"/>
      <c r="CJI190" s="4"/>
      <c r="CJJ190" s="4"/>
      <c r="CJK190" s="4"/>
      <c r="CJL190" s="4"/>
      <c r="CJM190" s="4"/>
      <c r="CJN190" s="4"/>
      <c r="CJO190" s="4"/>
      <c r="CJP190" s="4"/>
      <c r="CJQ190" s="4"/>
      <c r="CJR190" s="4"/>
      <c r="CJS190" s="4"/>
      <c r="CJT190" s="4"/>
      <c r="CJU190" s="4"/>
      <c r="CJV190" s="4"/>
      <c r="CJW190" s="4"/>
      <c r="CJX190" s="4"/>
      <c r="CJY190" s="4"/>
      <c r="CJZ190" s="4"/>
      <c r="CKA190" s="4"/>
      <c r="CKB190" s="4"/>
      <c r="CKC190" s="4"/>
      <c r="CKD190" s="4"/>
      <c r="CKE190" s="4"/>
      <c r="CKF190" s="4"/>
      <c r="CKG190" s="4"/>
      <c r="CKH190" s="4"/>
      <c r="CKI190" s="4"/>
      <c r="CKJ190" s="4"/>
      <c r="CKK190" s="4"/>
      <c r="CKL190" s="4"/>
      <c r="CKM190" s="4"/>
      <c r="CKN190" s="4"/>
      <c r="CKO190" s="4"/>
      <c r="CKP190" s="4"/>
      <c r="CKQ190" s="4"/>
      <c r="CKR190" s="4"/>
      <c r="CKS190" s="4"/>
      <c r="CKT190" s="4"/>
      <c r="CKU190" s="4"/>
      <c r="CKV190" s="4"/>
      <c r="CKW190" s="4"/>
      <c r="CKX190" s="4"/>
      <c r="CKY190" s="4"/>
      <c r="CKZ190" s="4"/>
      <c r="CLA190" s="4"/>
      <c r="CLB190" s="4"/>
      <c r="CLC190" s="4"/>
      <c r="CLD190" s="4"/>
      <c r="CLE190" s="4"/>
      <c r="CLF190" s="4"/>
      <c r="CLG190" s="4"/>
      <c r="CLH190" s="4"/>
      <c r="CLI190" s="4"/>
      <c r="CLJ190" s="4"/>
      <c r="CLK190" s="4"/>
      <c r="CLL190" s="4"/>
      <c r="CLM190" s="4"/>
      <c r="CLN190" s="4"/>
      <c r="CLO190" s="4"/>
      <c r="CLP190" s="4"/>
      <c r="CLQ190" s="4"/>
      <c r="CLR190" s="4"/>
      <c r="CLS190" s="4"/>
      <c r="CLT190" s="4"/>
      <c r="CLU190" s="4"/>
      <c r="CLV190" s="4"/>
      <c r="CLW190" s="4"/>
      <c r="CLX190" s="4"/>
      <c r="CLY190" s="4"/>
      <c r="CLZ190" s="4"/>
      <c r="CMA190" s="4"/>
      <c r="CMB190" s="4"/>
      <c r="CMC190" s="4"/>
      <c r="CMD190" s="4"/>
      <c r="CME190" s="4"/>
      <c r="CMF190" s="4"/>
      <c r="CMG190" s="4"/>
      <c r="CMH190" s="4"/>
      <c r="CMI190" s="4"/>
      <c r="CMJ190" s="4"/>
      <c r="CMK190" s="4"/>
      <c r="CML190" s="4"/>
      <c r="CMM190" s="4"/>
      <c r="CMN190" s="4"/>
      <c r="CMO190" s="4"/>
      <c r="CMP190" s="4"/>
      <c r="CMQ190" s="4"/>
      <c r="CMR190" s="4"/>
      <c r="CMS190" s="4"/>
      <c r="CMT190" s="4"/>
      <c r="CMU190" s="4"/>
      <c r="CMV190" s="4"/>
      <c r="CMW190" s="4"/>
      <c r="CMX190" s="4"/>
      <c r="CMY190" s="4"/>
      <c r="CMZ190" s="4"/>
      <c r="CNA190" s="4"/>
      <c r="CNB190" s="4"/>
      <c r="CNC190" s="4"/>
      <c r="CND190" s="4"/>
      <c r="CNE190" s="4"/>
      <c r="CNF190" s="4"/>
      <c r="CNG190" s="4"/>
      <c r="CNH190" s="4"/>
      <c r="CNI190" s="4"/>
      <c r="CNJ190" s="4"/>
      <c r="CNK190" s="4"/>
      <c r="CNL190" s="4"/>
      <c r="CNM190" s="4"/>
      <c r="CNN190" s="4"/>
      <c r="CNO190" s="4"/>
      <c r="CNP190" s="4"/>
      <c r="CNQ190" s="4"/>
      <c r="CNR190" s="4"/>
      <c r="CNS190" s="4"/>
      <c r="CNT190" s="4"/>
      <c r="CNU190" s="4"/>
      <c r="CNV190" s="4"/>
      <c r="CNW190" s="4"/>
      <c r="CNX190" s="4"/>
      <c r="CNY190" s="4"/>
      <c r="CNZ190" s="4"/>
      <c r="COA190" s="4"/>
      <c r="COB190" s="4"/>
      <c r="COC190" s="4"/>
      <c r="COD190" s="4"/>
      <c r="COE190" s="4"/>
      <c r="COF190" s="4"/>
      <c r="COG190" s="4"/>
      <c r="COH190" s="4"/>
      <c r="COI190" s="4"/>
      <c r="COJ190" s="4"/>
      <c r="COK190" s="4"/>
      <c r="COL190" s="4"/>
      <c r="COM190" s="4"/>
      <c r="CON190" s="4"/>
      <c r="COO190" s="4"/>
      <c r="COP190" s="4"/>
      <c r="COQ190" s="4"/>
      <c r="COR190" s="4"/>
      <c r="COS190" s="4"/>
      <c r="COT190" s="4"/>
      <c r="COU190" s="4"/>
      <c r="COV190" s="4"/>
      <c r="COW190" s="4"/>
      <c r="COX190" s="4"/>
      <c r="COY190" s="4"/>
      <c r="COZ190" s="4"/>
      <c r="CPA190" s="4"/>
      <c r="CPB190" s="4"/>
      <c r="CPC190" s="4"/>
      <c r="CPD190" s="4"/>
      <c r="CPE190" s="4"/>
      <c r="CPF190" s="4"/>
      <c r="CPG190" s="4"/>
      <c r="CPH190" s="4"/>
      <c r="CPI190" s="4"/>
      <c r="CPJ190" s="4"/>
      <c r="CPK190" s="4"/>
      <c r="CPL190" s="4"/>
      <c r="CPM190" s="4"/>
      <c r="CPN190" s="4"/>
      <c r="CPO190" s="4"/>
      <c r="CPP190" s="4"/>
      <c r="CPQ190" s="4"/>
      <c r="CPR190" s="4"/>
      <c r="CPS190" s="4"/>
      <c r="CPT190" s="4"/>
      <c r="CPU190" s="4"/>
      <c r="CPV190" s="4"/>
      <c r="CPW190" s="4"/>
      <c r="CPX190" s="4"/>
      <c r="CPY190" s="4"/>
      <c r="CPZ190" s="4"/>
      <c r="CQA190" s="4"/>
      <c r="CQB190" s="4"/>
      <c r="CQC190" s="4"/>
      <c r="CQD190" s="4"/>
      <c r="CQE190" s="4"/>
      <c r="CQF190" s="4"/>
      <c r="CQG190" s="4"/>
      <c r="CQH190" s="4"/>
      <c r="CQI190" s="4"/>
      <c r="CQJ190" s="4"/>
      <c r="CQK190" s="4"/>
      <c r="CQL190" s="4"/>
      <c r="CQM190" s="4"/>
      <c r="CQN190" s="4"/>
      <c r="CQO190" s="4"/>
      <c r="CQP190" s="4"/>
      <c r="CQQ190" s="4"/>
      <c r="CQR190" s="4"/>
      <c r="CQS190" s="4"/>
      <c r="CQT190" s="4"/>
      <c r="CQU190" s="4"/>
      <c r="CQV190" s="4"/>
      <c r="CQW190" s="4"/>
      <c r="CQX190" s="4"/>
      <c r="CQY190" s="4"/>
      <c r="CQZ190" s="4"/>
      <c r="CRA190" s="4"/>
      <c r="CRB190" s="4"/>
      <c r="CRC190" s="4"/>
      <c r="CRD190" s="4"/>
      <c r="CRE190" s="4"/>
      <c r="CRF190" s="4"/>
      <c r="CRG190" s="4"/>
      <c r="CRH190" s="4"/>
      <c r="CRI190" s="4"/>
      <c r="CRJ190" s="4"/>
      <c r="CRK190" s="4"/>
      <c r="CRL190" s="4"/>
      <c r="CRM190" s="4"/>
      <c r="CRN190" s="4"/>
      <c r="CRO190" s="4"/>
      <c r="CRP190" s="4"/>
      <c r="CRQ190" s="4"/>
      <c r="CRR190" s="4"/>
      <c r="CRS190" s="4"/>
      <c r="CRT190" s="4"/>
      <c r="CRU190" s="4"/>
      <c r="CRV190" s="4"/>
      <c r="CRW190" s="4"/>
      <c r="CRX190" s="4"/>
      <c r="CRY190" s="4"/>
      <c r="CRZ190" s="4"/>
      <c r="CSA190" s="4"/>
      <c r="CSB190" s="4"/>
      <c r="CSC190" s="4"/>
      <c r="CSD190" s="4"/>
      <c r="CSE190" s="4"/>
      <c r="CSF190" s="4"/>
      <c r="CSG190" s="4"/>
      <c r="CSH190" s="4"/>
      <c r="CSI190" s="4"/>
      <c r="CSJ190" s="4"/>
      <c r="CSK190" s="4"/>
      <c r="CSL190" s="4"/>
      <c r="CSM190" s="4"/>
      <c r="CSN190" s="4"/>
      <c r="CSO190" s="4"/>
      <c r="CSP190" s="4"/>
      <c r="CSQ190" s="4"/>
      <c r="CSR190" s="4"/>
      <c r="CSS190" s="4"/>
      <c r="CST190" s="4"/>
      <c r="CSU190" s="4"/>
      <c r="CSV190" s="4"/>
      <c r="CSW190" s="4"/>
      <c r="CSX190" s="4"/>
      <c r="CSY190" s="4"/>
      <c r="CSZ190" s="4"/>
      <c r="CTA190" s="4"/>
      <c r="CTB190" s="4"/>
      <c r="CTC190" s="4"/>
      <c r="CTD190" s="4"/>
      <c r="CTE190" s="4"/>
      <c r="CTF190" s="4"/>
      <c r="CTG190" s="4"/>
      <c r="CTH190" s="4"/>
      <c r="CTI190" s="4"/>
      <c r="CTJ190" s="4"/>
      <c r="CTK190" s="4"/>
      <c r="CTL190" s="4"/>
      <c r="CTM190" s="4"/>
      <c r="CTN190" s="4"/>
      <c r="CTO190" s="4"/>
      <c r="CTP190" s="4"/>
      <c r="CTQ190" s="4"/>
      <c r="CTR190" s="4"/>
      <c r="CTS190" s="4"/>
      <c r="CTT190" s="4"/>
      <c r="CTU190" s="4"/>
      <c r="CTV190" s="4"/>
      <c r="CTW190" s="4"/>
      <c r="CTX190" s="4"/>
      <c r="CTY190" s="4"/>
      <c r="CTZ190" s="4"/>
      <c r="CUA190" s="4"/>
      <c r="CUB190" s="4"/>
      <c r="CUC190" s="4"/>
      <c r="CUD190" s="4"/>
      <c r="CUE190" s="4"/>
      <c r="CUF190" s="4"/>
      <c r="CUG190" s="4"/>
      <c r="CUH190" s="4"/>
      <c r="CUI190" s="4"/>
      <c r="CUJ190" s="4"/>
      <c r="CUK190" s="4"/>
      <c r="CUL190" s="4"/>
      <c r="CUM190" s="4"/>
      <c r="CUN190" s="4"/>
      <c r="CUO190" s="4"/>
      <c r="CUP190" s="4"/>
      <c r="CUQ190" s="4"/>
      <c r="CUR190" s="4"/>
      <c r="CUS190" s="4"/>
      <c r="CUT190" s="4"/>
      <c r="CUU190" s="4"/>
      <c r="CUV190" s="4"/>
      <c r="CUW190" s="4"/>
      <c r="CUX190" s="4"/>
      <c r="CUY190" s="4"/>
      <c r="CUZ190" s="4"/>
      <c r="CVA190" s="4"/>
      <c r="CVB190" s="4"/>
      <c r="CVC190" s="4"/>
      <c r="CVD190" s="4"/>
      <c r="CVE190" s="4"/>
      <c r="CVF190" s="4"/>
      <c r="CVG190" s="4"/>
      <c r="CVH190" s="4"/>
      <c r="CVI190" s="4"/>
      <c r="CVJ190" s="4"/>
      <c r="CVK190" s="4"/>
      <c r="CVL190" s="4"/>
      <c r="CVM190" s="4"/>
      <c r="CVN190" s="4"/>
      <c r="CVO190" s="4"/>
      <c r="CVP190" s="4"/>
      <c r="CVQ190" s="4"/>
      <c r="CVR190" s="4"/>
      <c r="CVS190" s="4"/>
      <c r="CVT190" s="4"/>
      <c r="CVU190" s="4"/>
      <c r="CVV190" s="4"/>
      <c r="CVW190" s="4"/>
      <c r="CVX190" s="4"/>
      <c r="CVY190" s="4"/>
      <c r="CVZ190" s="4"/>
      <c r="CWA190" s="4"/>
      <c r="CWB190" s="4"/>
      <c r="CWC190" s="4"/>
      <c r="CWD190" s="4"/>
      <c r="CWE190" s="4"/>
      <c r="CWF190" s="4"/>
      <c r="CWG190" s="4"/>
      <c r="CWH190" s="4"/>
      <c r="CWI190" s="4"/>
      <c r="CWJ190" s="4"/>
      <c r="CWK190" s="4"/>
      <c r="CWL190" s="4"/>
      <c r="CWM190" s="4"/>
      <c r="CWN190" s="4"/>
      <c r="CWO190" s="4"/>
      <c r="CWP190" s="4"/>
      <c r="CWQ190" s="4"/>
      <c r="CWR190" s="4"/>
      <c r="CWS190" s="4"/>
      <c r="CWT190" s="4"/>
      <c r="CWU190" s="4"/>
      <c r="CWV190" s="4"/>
      <c r="CWW190" s="4"/>
      <c r="CWX190" s="4"/>
      <c r="CWY190" s="4"/>
      <c r="CWZ190" s="4"/>
      <c r="CXA190" s="4"/>
      <c r="CXB190" s="4"/>
      <c r="CXC190" s="4"/>
      <c r="CXD190" s="4"/>
      <c r="CXE190" s="4"/>
      <c r="CXF190" s="4"/>
      <c r="CXG190" s="4"/>
      <c r="CXH190" s="4"/>
      <c r="CXI190" s="4"/>
      <c r="CXJ190" s="4"/>
      <c r="CXK190" s="4"/>
      <c r="CXL190" s="4"/>
      <c r="CXM190" s="4"/>
      <c r="CXN190" s="4"/>
      <c r="CXO190" s="4"/>
      <c r="CXP190" s="4"/>
      <c r="CXQ190" s="4"/>
      <c r="CXR190" s="4"/>
      <c r="CXS190" s="4"/>
      <c r="CXT190" s="4"/>
      <c r="CXU190" s="4"/>
      <c r="CXV190" s="4"/>
      <c r="CXW190" s="4"/>
      <c r="CXX190" s="4"/>
      <c r="CXY190" s="4"/>
      <c r="CXZ190" s="4"/>
      <c r="CYA190" s="4"/>
      <c r="CYB190" s="4"/>
      <c r="CYC190" s="4"/>
      <c r="CYD190" s="4"/>
      <c r="CYE190" s="4"/>
      <c r="CYF190" s="4"/>
      <c r="CYG190" s="4"/>
      <c r="CYH190" s="4"/>
      <c r="CYI190" s="4"/>
      <c r="CYJ190" s="4"/>
      <c r="CYK190" s="4"/>
      <c r="CYL190" s="4"/>
      <c r="CYM190" s="4"/>
      <c r="CYN190" s="4"/>
      <c r="CYO190" s="4"/>
      <c r="CYP190" s="4"/>
      <c r="CYQ190" s="4"/>
      <c r="CYR190" s="4"/>
      <c r="CYS190" s="4"/>
      <c r="CYT190" s="4"/>
      <c r="CYU190" s="4"/>
      <c r="CYV190" s="4"/>
      <c r="CYW190" s="4"/>
      <c r="CYX190" s="4"/>
      <c r="CYY190" s="4"/>
      <c r="CYZ190" s="4"/>
      <c r="CZA190" s="4"/>
      <c r="CZB190" s="4"/>
      <c r="CZC190" s="4"/>
      <c r="CZD190" s="4"/>
      <c r="CZE190" s="4"/>
      <c r="CZF190" s="4"/>
      <c r="CZG190" s="4"/>
      <c r="CZH190" s="4"/>
      <c r="CZI190" s="4"/>
      <c r="CZJ190" s="4"/>
      <c r="CZK190" s="4"/>
      <c r="CZL190" s="4"/>
      <c r="CZM190" s="4"/>
      <c r="CZN190" s="4"/>
      <c r="CZO190" s="4"/>
      <c r="CZP190" s="4"/>
      <c r="CZQ190" s="4"/>
      <c r="CZR190" s="4"/>
      <c r="CZS190" s="4"/>
      <c r="CZT190" s="4"/>
      <c r="CZU190" s="4"/>
      <c r="CZV190" s="4"/>
      <c r="CZW190" s="4"/>
      <c r="CZX190" s="4"/>
      <c r="CZY190" s="4"/>
      <c r="CZZ190" s="4"/>
      <c r="DAA190" s="4"/>
      <c r="DAB190" s="4"/>
      <c r="DAC190" s="4"/>
      <c r="DAD190" s="4"/>
      <c r="DAE190" s="4"/>
      <c r="DAF190" s="4"/>
      <c r="DAG190" s="4"/>
      <c r="DAH190" s="4"/>
      <c r="DAI190" s="4"/>
      <c r="DAJ190" s="4"/>
      <c r="DAK190" s="4"/>
      <c r="DAL190" s="4"/>
      <c r="DAM190" s="4"/>
      <c r="DAN190" s="4"/>
      <c r="DAO190" s="4"/>
      <c r="DAP190" s="4"/>
      <c r="DAQ190" s="4"/>
      <c r="DAR190" s="4"/>
      <c r="DAS190" s="4"/>
      <c r="DAT190" s="4"/>
      <c r="DAU190" s="4"/>
      <c r="DAV190" s="4"/>
      <c r="DAW190" s="4"/>
      <c r="DAX190" s="4"/>
      <c r="DAY190" s="4"/>
      <c r="DAZ190" s="4"/>
      <c r="DBA190" s="4"/>
      <c r="DBB190" s="4"/>
      <c r="DBC190" s="4"/>
      <c r="DBD190" s="4"/>
      <c r="DBE190" s="4"/>
      <c r="DBF190" s="4"/>
      <c r="DBG190" s="4"/>
      <c r="DBH190" s="4"/>
      <c r="DBI190" s="4"/>
      <c r="DBJ190" s="4"/>
      <c r="DBK190" s="4"/>
      <c r="DBL190" s="4"/>
      <c r="DBM190" s="4"/>
      <c r="DBN190" s="4"/>
      <c r="DBO190" s="4"/>
      <c r="DBP190" s="4"/>
      <c r="DBQ190" s="4"/>
      <c r="DBR190" s="4"/>
      <c r="DBS190" s="4"/>
      <c r="DBT190" s="4"/>
      <c r="DBU190" s="4"/>
      <c r="DBV190" s="4"/>
      <c r="DBW190" s="4"/>
      <c r="DBX190" s="4"/>
      <c r="DBY190" s="4"/>
      <c r="DBZ190" s="4"/>
      <c r="DCA190" s="4"/>
      <c r="DCB190" s="4"/>
      <c r="DCC190" s="4"/>
      <c r="DCD190" s="4"/>
      <c r="DCE190" s="4"/>
      <c r="DCF190" s="4"/>
      <c r="DCG190" s="4"/>
      <c r="DCH190" s="4"/>
      <c r="DCI190" s="4"/>
      <c r="DCJ190" s="4"/>
      <c r="DCK190" s="4"/>
      <c r="DCL190" s="4"/>
      <c r="DCM190" s="4"/>
      <c r="DCN190" s="4"/>
      <c r="DCO190" s="4"/>
      <c r="DCP190" s="4"/>
      <c r="DCQ190" s="4"/>
      <c r="DCR190" s="4"/>
      <c r="DCS190" s="4"/>
      <c r="DCT190" s="4"/>
      <c r="DCU190" s="4"/>
      <c r="DCV190" s="4"/>
      <c r="DCW190" s="4"/>
      <c r="DCX190" s="4"/>
      <c r="DCY190" s="4"/>
      <c r="DCZ190" s="4"/>
      <c r="DDA190" s="4"/>
      <c r="DDB190" s="4"/>
      <c r="DDC190" s="4"/>
      <c r="DDD190" s="4"/>
      <c r="DDE190" s="4"/>
      <c r="DDF190" s="4"/>
      <c r="DDG190" s="4"/>
      <c r="DDH190" s="4"/>
      <c r="DDI190" s="4"/>
      <c r="DDJ190" s="4"/>
      <c r="DDK190" s="4"/>
      <c r="DDL190" s="4"/>
      <c r="DDM190" s="4"/>
      <c r="DDN190" s="4"/>
      <c r="DDO190" s="4"/>
      <c r="DDP190" s="4"/>
      <c r="DDQ190" s="4"/>
      <c r="DDR190" s="4"/>
      <c r="DDS190" s="4"/>
      <c r="DDT190" s="4"/>
      <c r="DDU190" s="4"/>
      <c r="DDV190" s="4"/>
      <c r="DDW190" s="4"/>
      <c r="DDX190" s="4"/>
      <c r="DDY190" s="4"/>
      <c r="DDZ190" s="4"/>
      <c r="DEA190" s="4"/>
      <c r="DEB190" s="4"/>
      <c r="DEC190" s="4"/>
      <c r="DED190" s="4"/>
      <c r="DEE190" s="4"/>
      <c r="DEF190" s="4"/>
      <c r="DEG190" s="4"/>
      <c r="DEH190" s="4"/>
      <c r="DEI190" s="4"/>
      <c r="DEJ190" s="4"/>
      <c r="DEK190" s="4"/>
      <c r="DEL190" s="4"/>
      <c r="DEM190" s="4"/>
      <c r="DEN190" s="4"/>
      <c r="DEO190" s="4"/>
      <c r="DEP190" s="4"/>
      <c r="DEQ190" s="4"/>
      <c r="DER190" s="4"/>
      <c r="DES190" s="4"/>
      <c r="DET190" s="4"/>
      <c r="DEU190" s="4"/>
      <c r="DEV190" s="4"/>
      <c r="DEW190" s="4"/>
      <c r="DEX190" s="4"/>
      <c r="DEY190" s="4"/>
      <c r="DEZ190" s="4"/>
      <c r="DFA190" s="4"/>
      <c r="DFB190" s="4"/>
      <c r="DFC190" s="4"/>
      <c r="DFD190" s="4"/>
      <c r="DFE190" s="4"/>
      <c r="DFF190" s="4"/>
      <c r="DFG190" s="4"/>
      <c r="DFH190" s="4"/>
      <c r="DFI190" s="4"/>
      <c r="DFJ190" s="4"/>
      <c r="DFK190" s="4"/>
      <c r="DFL190" s="4"/>
      <c r="DFM190" s="4"/>
      <c r="DFN190" s="4"/>
      <c r="DFO190" s="4"/>
      <c r="DFP190" s="4"/>
      <c r="DFQ190" s="4"/>
      <c r="DFR190" s="4"/>
      <c r="DFS190" s="4"/>
      <c r="DFT190" s="4"/>
      <c r="DFU190" s="4"/>
      <c r="DFV190" s="4"/>
      <c r="DFW190" s="4"/>
      <c r="DFX190" s="4"/>
      <c r="DFY190" s="4"/>
      <c r="DFZ190" s="4"/>
      <c r="DGA190" s="4"/>
      <c r="DGB190" s="4"/>
      <c r="DGC190" s="4"/>
      <c r="DGD190" s="4"/>
      <c r="DGE190" s="4"/>
      <c r="DGF190" s="4"/>
      <c r="DGG190" s="4"/>
      <c r="DGH190" s="4"/>
      <c r="DGI190" s="4"/>
      <c r="DGJ190" s="4"/>
      <c r="DGK190" s="4"/>
      <c r="DGL190" s="4"/>
      <c r="DGM190" s="4"/>
      <c r="DGN190" s="4"/>
      <c r="DGO190" s="4"/>
      <c r="DGP190" s="4"/>
      <c r="DGQ190" s="4"/>
      <c r="DGR190" s="4"/>
      <c r="DGS190" s="4"/>
      <c r="DGT190" s="4"/>
      <c r="DGU190" s="4"/>
      <c r="DGV190" s="4"/>
      <c r="DGW190" s="4"/>
      <c r="DGX190" s="4"/>
      <c r="DGY190" s="4"/>
      <c r="DGZ190" s="4"/>
      <c r="DHA190" s="4"/>
      <c r="DHB190" s="4"/>
      <c r="DHC190" s="4"/>
      <c r="DHD190" s="4"/>
      <c r="DHE190" s="4"/>
      <c r="DHF190" s="4"/>
      <c r="DHG190" s="4"/>
      <c r="DHH190" s="4"/>
      <c r="DHI190" s="4"/>
      <c r="DHJ190" s="4"/>
      <c r="DHK190" s="4"/>
      <c r="DHL190" s="4"/>
      <c r="DHM190" s="4"/>
      <c r="DHN190" s="4"/>
      <c r="DHO190" s="4"/>
      <c r="DHP190" s="4"/>
      <c r="DHQ190" s="4"/>
      <c r="DHR190" s="4"/>
      <c r="DHS190" s="4"/>
      <c r="DHT190" s="4"/>
      <c r="DHU190" s="4"/>
      <c r="DHV190" s="4"/>
      <c r="DHW190" s="4"/>
      <c r="DHX190" s="4"/>
      <c r="DHY190" s="4"/>
      <c r="DHZ190" s="4"/>
      <c r="DIA190" s="4"/>
      <c r="DIB190" s="4"/>
      <c r="DIC190" s="4"/>
      <c r="DID190" s="4"/>
      <c r="DIE190" s="4"/>
      <c r="DIF190" s="4"/>
      <c r="DIG190" s="4"/>
      <c r="DIH190" s="4"/>
      <c r="DII190" s="4"/>
      <c r="DIJ190" s="4"/>
      <c r="DIK190" s="4"/>
      <c r="DIL190" s="4"/>
      <c r="DIM190" s="4"/>
      <c r="DIN190" s="4"/>
      <c r="DIO190" s="4"/>
      <c r="DIP190" s="4"/>
      <c r="DIQ190" s="4"/>
      <c r="DIR190" s="4"/>
      <c r="DIS190" s="4"/>
      <c r="DIT190" s="4"/>
      <c r="DIU190" s="4"/>
      <c r="DIV190" s="4"/>
      <c r="DIW190" s="4"/>
      <c r="DIX190" s="4"/>
      <c r="DIY190" s="4"/>
      <c r="DIZ190" s="4"/>
      <c r="DJA190" s="4"/>
      <c r="DJB190" s="4"/>
      <c r="DJC190" s="4"/>
      <c r="DJD190" s="4"/>
      <c r="DJE190" s="4"/>
      <c r="DJF190" s="4"/>
      <c r="DJG190" s="4"/>
      <c r="DJH190" s="4"/>
      <c r="DJI190" s="4"/>
      <c r="DJJ190" s="4"/>
      <c r="DJK190" s="4"/>
      <c r="DJL190" s="4"/>
      <c r="DJM190" s="4"/>
      <c r="DJN190" s="4"/>
      <c r="DJO190" s="4"/>
      <c r="DJP190" s="4"/>
      <c r="DJQ190" s="4"/>
      <c r="DJR190" s="4"/>
      <c r="DJS190" s="4"/>
      <c r="DJT190" s="4"/>
      <c r="DJU190" s="4"/>
      <c r="DJV190" s="4"/>
      <c r="DJW190" s="4"/>
      <c r="DJX190" s="4"/>
      <c r="DJY190" s="4"/>
      <c r="DJZ190" s="4"/>
      <c r="DKA190" s="4"/>
      <c r="DKB190" s="4"/>
      <c r="DKC190" s="4"/>
      <c r="DKD190" s="4"/>
      <c r="DKE190" s="4"/>
      <c r="DKF190" s="4"/>
      <c r="DKG190" s="4"/>
      <c r="DKH190" s="4"/>
      <c r="DKI190" s="4"/>
      <c r="DKJ190" s="4"/>
      <c r="DKK190" s="4"/>
      <c r="DKL190" s="4"/>
      <c r="DKM190" s="4"/>
      <c r="DKN190" s="4"/>
      <c r="DKO190" s="4"/>
      <c r="DKP190" s="4"/>
      <c r="DKQ190" s="4"/>
      <c r="DKR190" s="4"/>
      <c r="DKS190" s="4"/>
      <c r="DKT190" s="4"/>
      <c r="DKU190" s="4"/>
      <c r="DKV190" s="4"/>
      <c r="DKW190" s="4"/>
      <c r="DKX190" s="4"/>
      <c r="DKY190" s="4"/>
      <c r="DKZ190" s="4"/>
      <c r="DLA190" s="4"/>
      <c r="DLB190" s="4"/>
      <c r="DLC190" s="4"/>
      <c r="DLD190" s="4"/>
      <c r="DLE190" s="4"/>
      <c r="DLF190" s="4"/>
      <c r="DLG190" s="4"/>
      <c r="DLH190" s="4"/>
      <c r="DLI190" s="4"/>
      <c r="DLJ190" s="4"/>
      <c r="DLK190" s="4"/>
      <c r="DLL190" s="4"/>
      <c r="DLM190" s="4"/>
      <c r="DLN190" s="4"/>
      <c r="DLO190" s="4"/>
      <c r="DLP190" s="4"/>
      <c r="DLQ190" s="4"/>
      <c r="DLR190" s="4"/>
      <c r="DLS190" s="4"/>
      <c r="DLT190" s="4"/>
      <c r="DLU190" s="4"/>
      <c r="DLV190" s="4"/>
      <c r="DLW190" s="4"/>
      <c r="DLX190" s="4"/>
      <c r="DLY190" s="4"/>
      <c r="DLZ190" s="4"/>
      <c r="DMA190" s="4"/>
      <c r="DMB190" s="4"/>
      <c r="DMC190" s="4"/>
      <c r="DMD190" s="4"/>
      <c r="DME190" s="4"/>
      <c r="DMF190" s="4"/>
      <c r="DMG190" s="4"/>
      <c r="DMH190" s="4"/>
      <c r="DMI190" s="4"/>
      <c r="DMJ190" s="4"/>
      <c r="DMK190" s="4"/>
      <c r="DML190" s="4"/>
      <c r="DMM190" s="4"/>
      <c r="DMN190" s="4"/>
      <c r="DMO190" s="4"/>
      <c r="DMP190" s="4"/>
      <c r="DMQ190" s="4"/>
      <c r="DMR190" s="4"/>
      <c r="DMS190" s="4"/>
      <c r="DMT190" s="4"/>
      <c r="DMU190" s="4"/>
      <c r="DMV190" s="4"/>
      <c r="DMW190" s="4"/>
      <c r="DMX190" s="4"/>
      <c r="DMY190" s="4"/>
      <c r="DMZ190" s="4"/>
      <c r="DNA190" s="4"/>
      <c r="DNB190" s="4"/>
      <c r="DNC190" s="4"/>
      <c r="DND190" s="4"/>
      <c r="DNE190" s="4"/>
      <c r="DNF190" s="4"/>
      <c r="DNG190" s="4"/>
      <c r="DNH190" s="4"/>
      <c r="DNI190" s="4"/>
      <c r="DNJ190" s="4"/>
      <c r="DNK190" s="4"/>
      <c r="DNL190" s="4"/>
      <c r="DNM190" s="4"/>
      <c r="DNN190" s="4"/>
      <c r="DNO190" s="4"/>
      <c r="DNP190" s="4"/>
      <c r="DNQ190" s="4"/>
      <c r="DNR190" s="4"/>
      <c r="DNS190" s="4"/>
      <c r="DNT190" s="4"/>
      <c r="DNU190" s="4"/>
      <c r="DNV190" s="4"/>
      <c r="DNW190" s="4"/>
      <c r="DNX190" s="4"/>
      <c r="DNY190" s="4"/>
      <c r="DNZ190" s="4"/>
      <c r="DOA190" s="4"/>
      <c r="DOB190" s="4"/>
      <c r="DOC190" s="4"/>
      <c r="DOD190" s="4"/>
      <c r="DOE190" s="4"/>
      <c r="DOF190" s="4"/>
      <c r="DOG190" s="4"/>
      <c r="DOH190" s="4"/>
      <c r="DOI190" s="4"/>
      <c r="DOJ190" s="4"/>
      <c r="DOK190" s="4"/>
      <c r="DOL190" s="4"/>
      <c r="DOM190" s="4"/>
      <c r="DON190" s="4"/>
      <c r="DOO190" s="4"/>
      <c r="DOP190" s="4"/>
      <c r="DOQ190" s="4"/>
      <c r="DOR190" s="4"/>
      <c r="DOS190" s="4"/>
      <c r="DOT190" s="4"/>
      <c r="DOU190" s="4"/>
      <c r="DOV190" s="4"/>
      <c r="DOW190" s="4"/>
      <c r="DOX190" s="4"/>
      <c r="DOY190" s="4"/>
      <c r="DOZ190" s="4"/>
      <c r="DPA190" s="4"/>
      <c r="DPB190" s="4"/>
      <c r="DPC190" s="4"/>
      <c r="DPD190" s="4"/>
      <c r="DPE190" s="4"/>
      <c r="DPF190" s="4"/>
      <c r="DPG190" s="4"/>
      <c r="DPH190" s="4"/>
      <c r="DPI190" s="4"/>
      <c r="DPJ190" s="4"/>
      <c r="DPK190" s="4"/>
      <c r="DPL190" s="4"/>
      <c r="DPM190" s="4"/>
      <c r="DPN190" s="4"/>
      <c r="DPO190" s="4"/>
      <c r="DPP190" s="4"/>
      <c r="DPQ190" s="4"/>
      <c r="DPR190" s="4"/>
      <c r="DPS190" s="4"/>
      <c r="DPT190" s="4"/>
      <c r="DPU190" s="4"/>
      <c r="DPV190" s="4"/>
      <c r="DPW190" s="4"/>
      <c r="DPX190" s="4"/>
      <c r="DPY190" s="4"/>
      <c r="DPZ190" s="4"/>
      <c r="DQA190" s="4"/>
      <c r="DQB190" s="4"/>
      <c r="DQC190" s="4"/>
      <c r="DQD190" s="4"/>
      <c r="DQE190" s="4"/>
      <c r="DQF190" s="4"/>
      <c r="DQG190" s="4"/>
      <c r="DQH190" s="4"/>
      <c r="DQI190" s="4"/>
      <c r="DQJ190" s="4"/>
      <c r="DQK190" s="4"/>
      <c r="DQL190" s="4"/>
      <c r="DQM190" s="4"/>
      <c r="DQN190" s="4"/>
      <c r="DQO190" s="4"/>
      <c r="DQP190" s="4"/>
      <c r="DQQ190" s="4"/>
      <c r="DQR190" s="4"/>
      <c r="DQS190" s="4"/>
      <c r="DQT190" s="4"/>
      <c r="DQU190" s="4"/>
      <c r="DQV190" s="4"/>
      <c r="DQW190" s="4"/>
      <c r="DQX190" s="4"/>
      <c r="DQY190" s="4"/>
      <c r="DQZ190" s="4"/>
      <c r="DRA190" s="4"/>
      <c r="DRB190" s="4"/>
      <c r="DRC190" s="4"/>
      <c r="DRD190" s="4"/>
      <c r="DRE190" s="4"/>
      <c r="DRF190" s="4"/>
      <c r="DRG190" s="4"/>
      <c r="DRH190" s="4"/>
      <c r="DRI190" s="4"/>
      <c r="DRJ190" s="4"/>
      <c r="DRK190" s="4"/>
      <c r="DRL190" s="4"/>
      <c r="DRM190" s="4"/>
      <c r="DRN190" s="4"/>
      <c r="DRO190" s="4"/>
      <c r="DRP190" s="4"/>
      <c r="DRQ190" s="4"/>
      <c r="DRR190" s="4"/>
      <c r="DRS190" s="4"/>
      <c r="DRT190" s="4"/>
      <c r="DRU190" s="4"/>
      <c r="DRV190" s="4"/>
      <c r="DRW190" s="4"/>
      <c r="DRX190" s="4"/>
      <c r="DRY190" s="4"/>
      <c r="DRZ190" s="4"/>
      <c r="DSA190" s="4"/>
      <c r="DSB190" s="4"/>
      <c r="DSC190" s="4"/>
      <c r="DSD190" s="4"/>
      <c r="DSE190" s="4"/>
      <c r="DSF190" s="4"/>
      <c r="DSG190" s="4"/>
      <c r="DSH190" s="4"/>
      <c r="DSI190" s="4"/>
      <c r="DSJ190" s="4"/>
      <c r="DSK190" s="4"/>
      <c r="DSL190" s="4"/>
      <c r="DSM190" s="4"/>
      <c r="DSN190" s="4"/>
      <c r="DSO190" s="4"/>
      <c r="DSP190" s="4"/>
      <c r="DSQ190" s="4"/>
      <c r="DSR190" s="4"/>
      <c r="DSS190" s="4"/>
      <c r="DST190" s="4"/>
      <c r="DSU190" s="4"/>
      <c r="DSV190" s="4"/>
      <c r="DSW190" s="4"/>
      <c r="DSX190" s="4"/>
      <c r="DSY190" s="4"/>
      <c r="DSZ190" s="4"/>
      <c r="DTA190" s="4"/>
      <c r="DTB190" s="4"/>
      <c r="DTC190" s="4"/>
      <c r="DTD190" s="4"/>
      <c r="DTE190" s="4"/>
      <c r="DTF190" s="4"/>
      <c r="DTG190" s="4"/>
      <c r="DTH190" s="4"/>
      <c r="DTI190" s="4"/>
      <c r="DTJ190" s="4"/>
      <c r="DTK190" s="4"/>
      <c r="DTL190" s="4"/>
      <c r="DTM190" s="4"/>
      <c r="DTN190" s="4"/>
      <c r="DTO190" s="4"/>
      <c r="DTP190" s="4"/>
      <c r="DTQ190" s="4"/>
      <c r="DTR190" s="4"/>
      <c r="DTS190" s="4"/>
      <c r="DTT190" s="4"/>
      <c r="DTU190" s="4"/>
      <c r="DTV190" s="4"/>
      <c r="DTW190" s="4"/>
      <c r="DTX190" s="4"/>
      <c r="DTY190" s="4"/>
      <c r="DTZ190" s="4"/>
      <c r="DUA190" s="4"/>
      <c r="DUB190" s="4"/>
      <c r="DUC190" s="4"/>
      <c r="DUD190" s="4"/>
      <c r="DUE190" s="4"/>
      <c r="DUF190" s="4"/>
      <c r="DUG190" s="4"/>
      <c r="DUH190" s="4"/>
      <c r="DUI190" s="4"/>
      <c r="DUJ190" s="4"/>
      <c r="DUK190" s="4"/>
      <c r="DUL190" s="4"/>
      <c r="DUM190" s="4"/>
      <c r="DUN190" s="4"/>
      <c r="DUO190" s="4"/>
      <c r="DUP190" s="4"/>
      <c r="DUQ190" s="4"/>
      <c r="DUR190" s="4"/>
      <c r="DUS190" s="4"/>
      <c r="DUT190" s="4"/>
      <c r="DUU190" s="4"/>
      <c r="DUV190" s="4"/>
      <c r="DUW190" s="4"/>
      <c r="DUX190" s="4"/>
      <c r="DUY190" s="4"/>
      <c r="DUZ190" s="4"/>
      <c r="DVA190" s="4"/>
      <c r="DVB190" s="4"/>
      <c r="DVC190" s="4"/>
      <c r="DVD190" s="4"/>
      <c r="DVE190" s="4"/>
      <c r="DVF190" s="4"/>
      <c r="DVG190" s="4"/>
      <c r="DVH190" s="4"/>
      <c r="DVI190" s="4"/>
      <c r="DVJ190" s="4"/>
      <c r="DVK190" s="4"/>
      <c r="DVL190" s="4"/>
      <c r="DVM190" s="4"/>
      <c r="DVN190" s="4"/>
      <c r="DVO190" s="4"/>
      <c r="DVP190" s="4"/>
      <c r="DVQ190" s="4"/>
      <c r="DVR190" s="4"/>
      <c r="DVS190" s="4"/>
      <c r="DVT190" s="4"/>
      <c r="DVU190" s="4"/>
      <c r="DVV190" s="4"/>
      <c r="DVW190" s="4"/>
      <c r="DVX190" s="4"/>
      <c r="DVY190" s="4"/>
      <c r="DVZ190" s="4"/>
      <c r="DWA190" s="4"/>
      <c r="DWB190" s="4"/>
      <c r="DWC190" s="4"/>
      <c r="DWD190" s="4"/>
      <c r="DWE190" s="4"/>
      <c r="DWF190" s="4"/>
      <c r="DWG190" s="4"/>
      <c r="DWH190" s="4"/>
      <c r="DWI190" s="4"/>
      <c r="DWJ190" s="4"/>
      <c r="DWK190" s="4"/>
      <c r="DWL190" s="4"/>
      <c r="DWM190" s="4"/>
      <c r="DWN190" s="4"/>
      <c r="DWO190" s="4"/>
      <c r="DWP190" s="4"/>
      <c r="DWQ190" s="4"/>
      <c r="DWR190" s="4"/>
      <c r="DWS190" s="4"/>
      <c r="DWT190" s="4"/>
      <c r="DWU190" s="4"/>
      <c r="DWV190" s="4"/>
      <c r="DWW190" s="4"/>
      <c r="DWX190" s="4"/>
      <c r="DWY190" s="4"/>
      <c r="DWZ190" s="4"/>
      <c r="DXA190" s="4"/>
      <c r="DXB190" s="4"/>
      <c r="DXC190" s="4"/>
      <c r="DXD190" s="4"/>
      <c r="DXE190" s="4"/>
      <c r="DXF190" s="4"/>
      <c r="DXG190" s="4"/>
      <c r="DXH190" s="4"/>
      <c r="DXI190" s="4"/>
      <c r="DXJ190" s="4"/>
      <c r="DXK190" s="4"/>
      <c r="DXL190" s="4"/>
      <c r="DXM190" s="4"/>
      <c r="DXN190" s="4"/>
      <c r="DXO190" s="4"/>
      <c r="DXP190" s="4"/>
      <c r="DXQ190" s="4"/>
      <c r="DXR190" s="4"/>
      <c r="DXS190" s="4"/>
      <c r="DXT190" s="4"/>
      <c r="DXU190" s="4"/>
      <c r="DXV190" s="4"/>
      <c r="DXW190" s="4"/>
      <c r="DXX190" s="4"/>
      <c r="DXY190" s="4"/>
      <c r="DXZ190" s="4"/>
      <c r="DYA190" s="4"/>
      <c r="DYB190" s="4"/>
      <c r="DYC190" s="4"/>
      <c r="DYD190" s="4"/>
      <c r="DYE190" s="4"/>
      <c r="DYF190" s="4"/>
      <c r="DYG190" s="4"/>
      <c r="DYH190" s="4"/>
      <c r="DYI190" s="4"/>
      <c r="DYJ190" s="4"/>
      <c r="DYK190" s="4"/>
      <c r="DYL190" s="4"/>
      <c r="DYM190" s="4"/>
      <c r="DYN190" s="4"/>
      <c r="DYO190" s="4"/>
      <c r="DYP190" s="4"/>
      <c r="DYQ190" s="4"/>
      <c r="DYR190" s="4"/>
      <c r="DYS190" s="4"/>
      <c r="DYT190" s="4"/>
      <c r="DYU190" s="4"/>
      <c r="DYV190" s="4"/>
      <c r="DYW190" s="4"/>
      <c r="DYX190" s="4"/>
      <c r="DYY190" s="4"/>
      <c r="DYZ190" s="4"/>
      <c r="DZA190" s="4"/>
      <c r="DZB190" s="4"/>
      <c r="DZC190" s="4"/>
      <c r="DZD190" s="4"/>
      <c r="DZE190" s="4"/>
      <c r="DZF190" s="4"/>
      <c r="DZG190" s="4"/>
      <c r="DZH190" s="4"/>
      <c r="DZI190" s="4"/>
      <c r="DZJ190" s="4"/>
      <c r="DZK190" s="4"/>
      <c r="DZL190" s="4"/>
      <c r="DZM190" s="4"/>
      <c r="DZN190" s="4"/>
      <c r="DZO190" s="4"/>
      <c r="DZP190" s="4"/>
      <c r="DZQ190" s="4"/>
      <c r="DZR190" s="4"/>
      <c r="DZS190" s="4"/>
      <c r="DZT190" s="4"/>
      <c r="DZU190" s="4"/>
      <c r="DZV190" s="4"/>
      <c r="DZW190" s="4"/>
      <c r="DZX190" s="4"/>
      <c r="DZY190" s="4"/>
      <c r="DZZ190" s="4"/>
      <c r="EAA190" s="4"/>
      <c r="EAB190" s="4"/>
      <c r="EAC190" s="4"/>
      <c r="EAD190" s="4"/>
      <c r="EAE190" s="4"/>
      <c r="EAF190" s="4"/>
      <c r="EAG190" s="4"/>
      <c r="EAH190" s="4"/>
      <c r="EAI190" s="4"/>
      <c r="EAJ190" s="4"/>
      <c r="EAK190" s="4"/>
      <c r="EAL190" s="4"/>
      <c r="EAM190" s="4"/>
      <c r="EAN190" s="4"/>
      <c r="EAO190" s="4"/>
      <c r="EAP190" s="4"/>
      <c r="EAQ190" s="4"/>
      <c r="EAR190" s="4"/>
      <c r="EAS190" s="4"/>
      <c r="EAT190" s="4"/>
      <c r="EAU190" s="4"/>
      <c r="EAV190" s="4"/>
      <c r="EAW190" s="4"/>
      <c r="EAX190" s="4"/>
      <c r="EAY190" s="4"/>
      <c r="EAZ190" s="4"/>
      <c r="EBA190" s="4"/>
      <c r="EBB190" s="4"/>
      <c r="EBC190" s="4"/>
      <c r="EBD190" s="4"/>
      <c r="EBE190" s="4"/>
      <c r="EBF190" s="4"/>
      <c r="EBG190" s="4"/>
      <c r="EBH190" s="4"/>
      <c r="EBI190" s="4"/>
      <c r="EBJ190" s="4"/>
      <c r="EBK190" s="4"/>
      <c r="EBL190" s="4"/>
      <c r="EBM190" s="4"/>
      <c r="EBN190" s="4"/>
      <c r="EBO190" s="4"/>
      <c r="EBP190" s="4"/>
      <c r="EBQ190" s="4"/>
      <c r="EBR190" s="4"/>
      <c r="EBS190" s="4"/>
      <c r="EBT190" s="4"/>
      <c r="EBU190" s="4"/>
      <c r="EBV190" s="4"/>
      <c r="EBW190" s="4"/>
      <c r="EBX190" s="4"/>
      <c r="EBY190" s="4"/>
      <c r="EBZ190" s="4"/>
      <c r="ECA190" s="4"/>
      <c r="ECB190" s="4"/>
      <c r="ECC190" s="4"/>
      <c r="ECD190" s="4"/>
      <c r="ECE190" s="4"/>
      <c r="ECF190" s="4"/>
      <c r="ECG190" s="4"/>
      <c r="ECH190" s="4"/>
      <c r="ECI190" s="4"/>
      <c r="ECJ190" s="4"/>
      <c r="ECK190" s="4"/>
      <c r="ECL190" s="4"/>
      <c r="ECM190" s="4"/>
      <c r="ECN190" s="4"/>
      <c r="ECO190" s="4"/>
      <c r="ECP190" s="4"/>
      <c r="ECQ190" s="4"/>
      <c r="ECR190" s="4"/>
      <c r="ECS190" s="4"/>
      <c r="ECT190" s="4"/>
      <c r="ECU190" s="4"/>
      <c r="ECV190" s="4"/>
      <c r="ECW190" s="4"/>
      <c r="ECX190" s="4"/>
      <c r="ECY190" s="4"/>
      <c r="ECZ190" s="4"/>
      <c r="EDA190" s="4"/>
      <c r="EDB190" s="4"/>
      <c r="EDC190" s="4"/>
      <c r="EDD190" s="4"/>
      <c r="EDE190" s="4"/>
      <c r="EDF190" s="4"/>
      <c r="EDG190" s="4"/>
      <c r="EDH190" s="4"/>
      <c r="EDI190" s="4"/>
      <c r="EDJ190" s="4"/>
      <c r="EDK190" s="4"/>
      <c r="EDL190" s="4"/>
      <c r="EDM190" s="4"/>
      <c r="EDN190" s="4"/>
      <c r="EDO190" s="4"/>
      <c r="EDP190" s="4"/>
      <c r="EDQ190" s="4"/>
      <c r="EDR190" s="4"/>
      <c r="EDS190" s="4"/>
      <c r="EDT190" s="4"/>
      <c r="EDU190" s="4"/>
      <c r="EDV190" s="4"/>
      <c r="EDW190" s="4"/>
      <c r="EDX190" s="4"/>
      <c r="EDY190" s="4"/>
      <c r="EDZ190" s="4"/>
      <c r="EEA190" s="4"/>
      <c r="EEB190" s="4"/>
      <c r="EEC190" s="4"/>
      <c r="EED190" s="4"/>
      <c r="EEE190" s="4"/>
      <c r="EEF190" s="4"/>
      <c r="EEG190" s="4"/>
      <c r="EEH190" s="4"/>
      <c r="EEI190" s="4"/>
      <c r="EEJ190" s="4"/>
      <c r="EEK190" s="4"/>
      <c r="EEL190" s="4"/>
      <c r="EEM190" s="4"/>
      <c r="EEN190" s="4"/>
      <c r="EEO190" s="4"/>
      <c r="EEP190" s="4"/>
      <c r="EEQ190" s="4"/>
      <c r="EER190" s="4"/>
      <c r="EES190" s="4"/>
      <c r="EET190" s="4"/>
      <c r="EEU190" s="4"/>
      <c r="EEV190" s="4"/>
      <c r="EEW190" s="4"/>
      <c r="EEX190" s="4"/>
      <c r="EEY190" s="4"/>
      <c r="EEZ190" s="4"/>
      <c r="EFA190" s="4"/>
      <c r="EFB190" s="4"/>
      <c r="EFC190" s="4"/>
      <c r="EFD190" s="4"/>
      <c r="EFE190" s="4"/>
      <c r="EFF190" s="4"/>
      <c r="EFG190" s="4"/>
      <c r="EFH190" s="4"/>
      <c r="EFI190" s="4"/>
      <c r="EFJ190" s="4"/>
      <c r="EFK190" s="4"/>
      <c r="EFL190" s="4"/>
      <c r="EFM190" s="4"/>
      <c r="EFN190" s="4"/>
      <c r="EFO190" s="4"/>
      <c r="EFP190" s="4"/>
      <c r="EFQ190" s="4"/>
      <c r="EFR190" s="4"/>
      <c r="EFS190" s="4"/>
      <c r="EFT190" s="4"/>
      <c r="EFU190" s="4"/>
      <c r="EFV190" s="4"/>
      <c r="EFW190" s="4"/>
      <c r="EFX190" s="4"/>
      <c r="EFY190" s="4"/>
      <c r="EFZ190" s="4"/>
      <c r="EGA190" s="4"/>
      <c r="EGB190" s="4"/>
      <c r="EGC190" s="4"/>
      <c r="EGD190" s="4"/>
      <c r="EGE190" s="4"/>
      <c r="EGF190" s="4"/>
      <c r="EGG190" s="4"/>
      <c r="EGH190" s="4"/>
      <c r="EGI190" s="4"/>
      <c r="EGJ190" s="4"/>
      <c r="EGK190" s="4"/>
      <c r="EGL190" s="4"/>
      <c r="EGM190" s="4"/>
      <c r="EGN190" s="4"/>
      <c r="EGO190" s="4"/>
      <c r="EGP190" s="4"/>
      <c r="EGQ190" s="4"/>
      <c r="EGR190" s="4"/>
      <c r="EGS190" s="4"/>
      <c r="EGT190" s="4"/>
      <c r="EGU190" s="4"/>
      <c r="EGV190" s="4"/>
      <c r="EGW190" s="4"/>
      <c r="EGX190" s="4"/>
      <c r="EGY190" s="4"/>
      <c r="EGZ190" s="4"/>
      <c r="EHA190" s="4"/>
      <c r="EHB190" s="4"/>
      <c r="EHC190" s="4"/>
      <c r="EHD190" s="4"/>
      <c r="EHE190" s="4"/>
      <c r="EHF190" s="4"/>
      <c r="EHG190" s="4"/>
      <c r="EHH190" s="4"/>
      <c r="EHI190" s="4"/>
      <c r="EHJ190" s="4"/>
      <c r="EHK190" s="4"/>
      <c r="EHL190" s="4"/>
      <c r="EHM190" s="4"/>
      <c r="EHN190" s="4"/>
      <c r="EHO190" s="4"/>
      <c r="EHP190" s="4"/>
      <c r="EHQ190" s="4"/>
      <c r="EHR190" s="4"/>
      <c r="EHS190" s="4"/>
      <c r="EHT190" s="4"/>
      <c r="EHU190" s="4"/>
      <c r="EHV190" s="4"/>
      <c r="EHW190" s="4"/>
      <c r="EHX190" s="4"/>
      <c r="EHY190" s="4"/>
      <c r="EHZ190" s="4"/>
      <c r="EIA190" s="4"/>
      <c r="EIB190" s="4"/>
      <c r="EIC190" s="4"/>
      <c r="EID190" s="4"/>
      <c r="EIE190" s="4"/>
      <c r="EIF190" s="4"/>
      <c r="EIG190" s="4"/>
      <c r="EIH190" s="4"/>
      <c r="EII190" s="4"/>
      <c r="EIJ190" s="4"/>
      <c r="EIK190" s="4"/>
      <c r="EIL190" s="4"/>
      <c r="EIM190" s="4"/>
      <c r="EIN190" s="4"/>
      <c r="EIO190" s="4"/>
      <c r="EIP190" s="4"/>
      <c r="EIQ190" s="4"/>
      <c r="EIR190" s="4"/>
      <c r="EIS190" s="4"/>
      <c r="EIT190" s="4"/>
      <c r="EIU190" s="4"/>
      <c r="EIV190" s="4"/>
      <c r="EIW190" s="4"/>
      <c r="EIX190" s="4"/>
      <c r="EIY190" s="4"/>
      <c r="EIZ190" s="4"/>
      <c r="EJA190" s="4"/>
      <c r="EJB190" s="4"/>
      <c r="EJC190" s="4"/>
      <c r="EJD190" s="4"/>
      <c r="EJE190" s="4"/>
      <c r="EJF190" s="4"/>
      <c r="EJG190" s="4"/>
      <c r="EJH190" s="4"/>
      <c r="EJI190" s="4"/>
      <c r="EJJ190" s="4"/>
      <c r="EJK190" s="4"/>
      <c r="EJL190" s="4"/>
      <c r="EJM190" s="4"/>
      <c r="EJN190" s="4"/>
      <c r="EJO190" s="4"/>
      <c r="EJP190" s="4"/>
      <c r="EJQ190" s="4"/>
      <c r="EJR190" s="4"/>
      <c r="EJS190" s="4"/>
      <c r="EJT190" s="4"/>
      <c r="EJU190" s="4"/>
      <c r="EJV190" s="4"/>
      <c r="EJW190" s="4"/>
      <c r="EJX190" s="4"/>
      <c r="EJY190" s="4"/>
      <c r="EJZ190" s="4"/>
      <c r="EKA190" s="4"/>
      <c r="EKB190" s="4"/>
      <c r="EKC190" s="4"/>
      <c r="EKD190" s="4"/>
      <c r="EKE190" s="4"/>
      <c r="EKF190" s="4"/>
      <c r="EKG190" s="4"/>
      <c r="EKH190" s="4"/>
      <c r="EKI190" s="4"/>
      <c r="EKJ190" s="4"/>
      <c r="EKK190" s="4"/>
      <c r="EKL190" s="4"/>
      <c r="EKM190" s="4"/>
      <c r="EKN190" s="4"/>
      <c r="EKO190" s="4"/>
      <c r="EKP190" s="4"/>
      <c r="EKQ190" s="4"/>
      <c r="EKR190" s="4"/>
      <c r="EKS190" s="4"/>
      <c r="EKT190" s="4"/>
      <c r="EKU190" s="4"/>
      <c r="EKV190" s="4"/>
      <c r="EKW190" s="4"/>
      <c r="EKX190" s="4"/>
      <c r="EKY190" s="4"/>
      <c r="EKZ190" s="4"/>
      <c r="ELA190" s="4"/>
      <c r="ELB190" s="4"/>
      <c r="ELC190" s="4"/>
      <c r="ELD190" s="4"/>
      <c r="ELE190" s="4"/>
      <c r="ELF190" s="4"/>
      <c r="ELG190" s="4"/>
      <c r="ELH190" s="4"/>
      <c r="ELI190" s="4"/>
      <c r="ELJ190" s="4"/>
      <c r="ELK190" s="4"/>
      <c r="ELL190" s="4"/>
      <c r="ELM190" s="4"/>
      <c r="ELN190" s="4"/>
      <c r="ELO190" s="4"/>
      <c r="ELP190" s="4"/>
      <c r="ELQ190" s="4"/>
      <c r="ELR190" s="4"/>
      <c r="ELS190" s="4"/>
      <c r="ELT190" s="4"/>
      <c r="ELU190" s="4"/>
      <c r="ELV190" s="4"/>
      <c r="ELW190" s="4"/>
      <c r="ELX190" s="4"/>
      <c r="ELY190" s="4"/>
      <c r="ELZ190" s="4"/>
      <c r="EMA190" s="4"/>
      <c r="EMB190" s="4"/>
      <c r="EMC190" s="4"/>
      <c r="EMD190" s="4"/>
      <c r="EME190" s="4"/>
      <c r="EMF190" s="4"/>
      <c r="EMG190" s="4"/>
      <c r="EMH190" s="4"/>
      <c r="EMI190" s="4"/>
      <c r="EMJ190" s="4"/>
      <c r="EMK190" s="4"/>
      <c r="EML190" s="4"/>
      <c r="EMM190" s="4"/>
      <c r="EMN190" s="4"/>
      <c r="EMO190" s="4"/>
      <c r="EMP190" s="4"/>
      <c r="EMQ190" s="4"/>
      <c r="EMR190" s="4"/>
      <c r="EMS190" s="4"/>
      <c r="EMT190" s="4"/>
      <c r="EMU190" s="4"/>
      <c r="EMV190" s="4"/>
      <c r="EMW190" s="4"/>
      <c r="EMX190" s="4"/>
      <c r="EMY190" s="4"/>
      <c r="EMZ190" s="4"/>
      <c r="ENA190" s="4"/>
      <c r="ENB190" s="4"/>
      <c r="ENC190" s="4"/>
      <c r="END190" s="4"/>
      <c r="ENE190" s="4"/>
      <c r="ENF190" s="4"/>
      <c r="ENG190" s="4"/>
      <c r="ENH190" s="4"/>
      <c r="ENI190" s="4"/>
      <c r="ENJ190" s="4"/>
      <c r="ENK190" s="4"/>
      <c r="ENL190" s="4"/>
      <c r="ENM190" s="4"/>
      <c r="ENN190" s="4"/>
      <c r="ENO190" s="4"/>
      <c r="ENP190" s="4"/>
      <c r="ENQ190" s="4"/>
      <c r="ENR190" s="4"/>
      <c r="ENS190" s="4"/>
      <c r="ENT190" s="4"/>
      <c r="ENU190" s="4"/>
      <c r="ENV190" s="4"/>
      <c r="ENW190" s="4"/>
      <c r="ENX190" s="4"/>
      <c r="ENY190" s="4"/>
      <c r="ENZ190" s="4"/>
      <c r="EOA190" s="4"/>
      <c r="EOB190" s="4"/>
      <c r="EOC190" s="4"/>
      <c r="EOD190" s="4"/>
      <c r="EOE190" s="4"/>
      <c r="EOF190" s="4"/>
      <c r="EOG190" s="4"/>
      <c r="EOH190" s="4"/>
      <c r="EOI190" s="4"/>
      <c r="EOJ190" s="4"/>
      <c r="EOK190" s="4"/>
      <c r="EOL190" s="4"/>
      <c r="EOM190" s="4"/>
      <c r="EON190" s="4"/>
      <c r="EOO190" s="4"/>
      <c r="EOP190" s="4"/>
      <c r="EOQ190" s="4"/>
      <c r="EOR190" s="4"/>
      <c r="EOS190" s="4"/>
      <c r="EOT190" s="4"/>
      <c r="EOU190" s="4"/>
      <c r="EOV190" s="4"/>
      <c r="EOW190" s="4"/>
      <c r="EOX190" s="4"/>
      <c r="EOY190" s="4"/>
      <c r="EOZ190" s="4"/>
      <c r="EPA190" s="4"/>
      <c r="EPB190" s="4"/>
      <c r="EPC190" s="4"/>
      <c r="EPD190" s="4"/>
      <c r="EPE190" s="4"/>
      <c r="EPF190" s="4"/>
      <c r="EPG190" s="4"/>
      <c r="EPH190" s="4"/>
      <c r="EPI190" s="4"/>
      <c r="EPJ190" s="4"/>
      <c r="EPK190" s="4"/>
      <c r="EPL190" s="4"/>
      <c r="EPM190" s="4"/>
      <c r="EPN190" s="4"/>
      <c r="EPO190" s="4"/>
      <c r="EPP190" s="4"/>
      <c r="EPQ190" s="4"/>
      <c r="EPR190" s="4"/>
      <c r="EPS190" s="4"/>
      <c r="EPT190" s="4"/>
      <c r="EPU190" s="4"/>
      <c r="EPV190" s="4"/>
      <c r="EPW190" s="4"/>
      <c r="EPX190" s="4"/>
      <c r="EPY190" s="4"/>
      <c r="EPZ190" s="4"/>
      <c r="EQA190" s="4"/>
      <c r="EQB190" s="4"/>
      <c r="EQC190" s="4"/>
      <c r="EQD190" s="4"/>
      <c r="EQE190" s="4"/>
      <c r="EQF190" s="4"/>
      <c r="EQG190" s="4"/>
      <c r="EQH190" s="4"/>
      <c r="EQI190" s="4"/>
      <c r="EQJ190" s="4"/>
      <c r="EQK190" s="4"/>
      <c r="EQL190" s="4"/>
      <c r="EQM190" s="4"/>
      <c r="EQN190" s="4"/>
      <c r="EQO190" s="4"/>
      <c r="EQP190" s="4"/>
      <c r="EQQ190" s="4"/>
      <c r="EQR190" s="4"/>
      <c r="EQS190" s="4"/>
      <c r="EQT190" s="4"/>
      <c r="EQU190" s="4"/>
      <c r="EQV190" s="4"/>
      <c r="EQW190" s="4"/>
      <c r="EQX190" s="4"/>
      <c r="EQY190" s="4"/>
      <c r="EQZ190" s="4"/>
      <c r="ERA190" s="4"/>
      <c r="ERB190" s="4"/>
      <c r="ERC190" s="4"/>
      <c r="ERD190" s="4"/>
      <c r="ERE190" s="4"/>
      <c r="ERF190" s="4"/>
      <c r="ERG190" s="4"/>
      <c r="ERH190" s="4"/>
      <c r="ERI190" s="4"/>
      <c r="ERJ190" s="4"/>
      <c r="ERK190" s="4"/>
      <c r="ERL190" s="4"/>
      <c r="ERM190" s="4"/>
      <c r="ERN190" s="4"/>
      <c r="ERO190" s="4"/>
      <c r="ERP190" s="4"/>
      <c r="ERQ190" s="4"/>
      <c r="ERR190" s="4"/>
      <c r="ERS190" s="4"/>
      <c r="ERT190" s="4"/>
      <c r="ERU190" s="4"/>
      <c r="ERV190" s="4"/>
      <c r="ERW190" s="4"/>
      <c r="ERX190" s="4"/>
      <c r="ERY190" s="4"/>
      <c r="ERZ190" s="4"/>
      <c r="ESA190" s="4"/>
      <c r="ESB190" s="4"/>
      <c r="ESC190" s="4"/>
      <c r="ESD190" s="4"/>
      <c r="ESE190" s="4"/>
      <c r="ESF190" s="4"/>
      <c r="ESG190" s="4"/>
      <c r="ESH190" s="4"/>
      <c r="ESI190" s="4"/>
      <c r="ESJ190" s="4"/>
      <c r="ESK190" s="4"/>
      <c r="ESL190" s="4"/>
      <c r="ESM190" s="4"/>
      <c r="ESN190" s="4"/>
      <c r="ESO190" s="4"/>
      <c r="ESP190" s="4"/>
      <c r="ESQ190" s="4"/>
      <c r="ESR190" s="4"/>
      <c r="ESS190" s="4"/>
      <c r="EST190" s="4"/>
      <c r="ESU190" s="4"/>
      <c r="ESV190" s="4"/>
      <c r="ESW190" s="4"/>
      <c r="ESX190" s="4"/>
      <c r="ESY190" s="4"/>
      <c r="ESZ190" s="4"/>
      <c r="ETA190" s="4"/>
      <c r="ETB190" s="4"/>
      <c r="ETC190" s="4"/>
      <c r="ETD190" s="4"/>
      <c r="ETE190" s="4"/>
      <c r="ETF190" s="4"/>
      <c r="ETG190" s="4"/>
      <c r="ETH190" s="4"/>
      <c r="ETI190" s="4"/>
      <c r="ETJ190" s="4"/>
      <c r="ETK190" s="4"/>
      <c r="ETL190" s="4"/>
      <c r="ETM190" s="4"/>
      <c r="ETN190" s="4"/>
      <c r="ETO190" s="4"/>
      <c r="ETP190" s="4"/>
      <c r="ETQ190" s="4"/>
      <c r="ETR190" s="4"/>
      <c r="ETS190" s="4"/>
      <c r="ETT190" s="4"/>
      <c r="ETU190" s="4"/>
      <c r="ETV190" s="4"/>
      <c r="ETW190" s="4"/>
      <c r="ETX190" s="4"/>
      <c r="ETY190" s="4"/>
      <c r="ETZ190" s="4"/>
      <c r="EUA190" s="4"/>
      <c r="EUB190" s="4"/>
      <c r="EUC190" s="4"/>
      <c r="EUD190" s="4"/>
      <c r="EUE190" s="4"/>
      <c r="EUF190" s="4"/>
      <c r="EUG190" s="4"/>
      <c r="EUH190" s="4"/>
      <c r="EUI190" s="4"/>
      <c r="EUJ190" s="4"/>
      <c r="EUK190" s="4"/>
      <c r="EUL190" s="4"/>
      <c r="EUM190" s="4"/>
      <c r="EUN190" s="4"/>
      <c r="EUO190" s="4"/>
      <c r="EUP190" s="4"/>
      <c r="EUQ190" s="4"/>
      <c r="EUR190" s="4"/>
      <c r="EUS190" s="4"/>
      <c r="EUT190" s="4"/>
      <c r="EUU190" s="4"/>
      <c r="EUV190" s="4"/>
      <c r="EUW190" s="4"/>
      <c r="EUX190" s="4"/>
      <c r="EUY190" s="4"/>
      <c r="EUZ190" s="4"/>
      <c r="EVA190" s="4"/>
      <c r="EVB190" s="4"/>
      <c r="EVC190" s="4"/>
      <c r="EVD190" s="4"/>
      <c r="EVE190" s="4"/>
      <c r="EVF190" s="4"/>
      <c r="EVG190" s="4"/>
      <c r="EVH190" s="4"/>
      <c r="EVI190" s="4"/>
      <c r="EVJ190" s="4"/>
      <c r="EVK190" s="4"/>
      <c r="EVL190" s="4"/>
      <c r="EVM190" s="4"/>
      <c r="EVN190" s="4"/>
      <c r="EVO190" s="4"/>
      <c r="EVP190" s="4"/>
      <c r="EVQ190" s="4"/>
      <c r="EVR190" s="4"/>
      <c r="EVS190" s="4"/>
      <c r="EVT190" s="4"/>
      <c r="EVU190" s="4"/>
      <c r="EVV190" s="4"/>
      <c r="EVW190" s="4"/>
      <c r="EVX190" s="4"/>
      <c r="EVY190" s="4"/>
      <c r="EVZ190" s="4"/>
      <c r="EWA190" s="4"/>
      <c r="EWB190" s="4"/>
      <c r="EWC190" s="4"/>
      <c r="EWD190" s="4"/>
      <c r="EWE190" s="4"/>
      <c r="EWF190" s="4"/>
      <c r="EWG190" s="4"/>
      <c r="EWH190" s="4"/>
      <c r="EWI190" s="4"/>
      <c r="EWJ190" s="4"/>
      <c r="EWK190" s="4"/>
      <c r="EWL190" s="4"/>
      <c r="EWM190" s="4"/>
      <c r="EWN190" s="4"/>
      <c r="EWO190" s="4"/>
      <c r="EWP190" s="4"/>
      <c r="EWQ190" s="4"/>
      <c r="EWR190" s="4"/>
      <c r="EWS190" s="4"/>
      <c r="EWT190" s="4"/>
      <c r="EWU190" s="4"/>
      <c r="EWV190" s="4"/>
      <c r="EWW190" s="4"/>
      <c r="EWX190" s="4"/>
      <c r="EWY190" s="4"/>
      <c r="EWZ190" s="4"/>
      <c r="EXA190" s="4"/>
      <c r="EXB190" s="4"/>
      <c r="EXC190" s="4"/>
      <c r="EXD190" s="4"/>
      <c r="EXE190" s="4"/>
      <c r="EXF190" s="4"/>
      <c r="EXG190" s="4"/>
      <c r="EXH190" s="4"/>
      <c r="EXI190" s="4"/>
      <c r="EXJ190" s="4"/>
      <c r="EXK190" s="4"/>
      <c r="EXL190" s="4"/>
      <c r="EXM190" s="4"/>
      <c r="EXN190" s="4"/>
      <c r="EXO190" s="4"/>
      <c r="EXP190" s="4"/>
      <c r="EXQ190" s="4"/>
      <c r="EXR190" s="4"/>
      <c r="EXS190" s="4"/>
      <c r="EXT190" s="4"/>
      <c r="EXU190" s="4"/>
      <c r="EXV190" s="4"/>
      <c r="EXW190" s="4"/>
      <c r="EXX190" s="4"/>
      <c r="EXY190" s="4"/>
      <c r="EXZ190" s="4"/>
      <c r="EYA190" s="4"/>
      <c r="EYB190" s="4"/>
      <c r="EYC190" s="4"/>
      <c r="EYD190" s="4"/>
      <c r="EYE190" s="4"/>
      <c r="EYF190" s="4"/>
      <c r="EYG190" s="4"/>
      <c r="EYH190" s="4"/>
      <c r="EYI190" s="4"/>
      <c r="EYJ190" s="4"/>
      <c r="EYK190" s="4"/>
      <c r="EYL190" s="4"/>
      <c r="EYM190" s="4"/>
      <c r="EYN190" s="4"/>
      <c r="EYO190" s="4"/>
      <c r="EYP190" s="4"/>
      <c r="EYQ190" s="4"/>
      <c r="EYR190" s="4"/>
      <c r="EYS190" s="4"/>
      <c r="EYT190" s="4"/>
      <c r="EYU190" s="4"/>
      <c r="EYV190" s="4"/>
      <c r="EYW190" s="4"/>
      <c r="EYX190" s="4"/>
      <c r="EYY190" s="4"/>
      <c r="EYZ190" s="4"/>
      <c r="EZA190" s="4"/>
      <c r="EZB190" s="4"/>
      <c r="EZC190" s="4"/>
      <c r="EZD190" s="4"/>
      <c r="EZE190" s="4"/>
      <c r="EZF190" s="4"/>
      <c r="EZG190" s="4"/>
      <c r="EZH190" s="4"/>
      <c r="EZI190" s="4"/>
      <c r="EZJ190" s="4"/>
      <c r="EZK190" s="4"/>
      <c r="EZL190" s="4"/>
      <c r="EZM190" s="4"/>
      <c r="EZN190" s="4"/>
      <c r="EZO190" s="4"/>
      <c r="EZP190" s="4"/>
      <c r="EZQ190" s="4"/>
      <c r="EZR190" s="4"/>
      <c r="EZS190" s="4"/>
      <c r="EZT190" s="4"/>
      <c r="EZU190" s="4"/>
      <c r="EZV190" s="4"/>
      <c r="EZW190" s="4"/>
      <c r="EZX190" s="4"/>
      <c r="EZY190" s="4"/>
      <c r="EZZ190" s="4"/>
      <c r="FAA190" s="4"/>
      <c r="FAB190" s="4"/>
      <c r="FAC190" s="4"/>
      <c r="FAD190" s="4"/>
      <c r="FAE190" s="4"/>
      <c r="FAF190" s="4"/>
      <c r="FAG190" s="4"/>
      <c r="FAH190" s="4"/>
      <c r="FAI190" s="4"/>
      <c r="FAJ190" s="4"/>
      <c r="FAK190" s="4"/>
      <c r="FAL190" s="4"/>
      <c r="FAM190" s="4"/>
      <c r="FAN190" s="4"/>
      <c r="FAO190" s="4"/>
      <c r="FAP190" s="4"/>
      <c r="FAQ190" s="4"/>
      <c r="FAR190" s="4"/>
      <c r="FAS190" s="4"/>
      <c r="FAT190" s="4"/>
      <c r="FAU190" s="4"/>
      <c r="FAV190" s="4"/>
      <c r="FAW190" s="4"/>
      <c r="FAX190" s="4"/>
      <c r="FAY190" s="4"/>
      <c r="FAZ190" s="4"/>
      <c r="FBA190" s="4"/>
      <c r="FBB190" s="4"/>
      <c r="FBC190" s="4"/>
      <c r="FBD190" s="4"/>
      <c r="FBE190" s="4"/>
      <c r="FBF190" s="4"/>
      <c r="FBG190" s="4"/>
      <c r="FBH190" s="4"/>
      <c r="FBI190" s="4"/>
      <c r="FBJ190" s="4"/>
      <c r="FBK190" s="4"/>
      <c r="FBL190" s="4"/>
      <c r="FBM190" s="4"/>
      <c r="FBN190" s="4"/>
      <c r="FBO190" s="4"/>
      <c r="FBP190" s="4"/>
      <c r="FBQ190" s="4"/>
      <c r="FBR190" s="4"/>
      <c r="FBS190" s="4"/>
      <c r="FBT190" s="4"/>
      <c r="FBU190" s="4"/>
      <c r="FBV190" s="4"/>
      <c r="FBW190" s="4"/>
      <c r="FBX190" s="4"/>
      <c r="FBY190" s="4"/>
      <c r="FBZ190" s="4"/>
      <c r="FCA190" s="4"/>
      <c r="FCB190" s="4"/>
      <c r="FCC190" s="4"/>
      <c r="FCD190" s="4"/>
      <c r="FCE190" s="4"/>
      <c r="FCF190" s="4"/>
      <c r="FCG190" s="4"/>
      <c r="FCH190" s="4"/>
      <c r="FCI190" s="4"/>
      <c r="FCJ190" s="4"/>
      <c r="FCK190" s="4"/>
      <c r="FCL190" s="4"/>
      <c r="FCM190" s="4"/>
      <c r="FCN190" s="4"/>
      <c r="FCO190" s="4"/>
      <c r="FCP190" s="4"/>
      <c r="FCQ190" s="4"/>
      <c r="FCR190" s="4"/>
      <c r="FCS190" s="4"/>
      <c r="FCT190" s="4"/>
      <c r="FCU190" s="4"/>
      <c r="FCV190" s="4"/>
      <c r="FCW190" s="4"/>
      <c r="FCX190" s="4"/>
      <c r="FCY190" s="4"/>
      <c r="FCZ190" s="4"/>
      <c r="FDA190" s="4"/>
      <c r="FDB190" s="4"/>
      <c r="FDC190" s="4"/>
      <c r="FDD190" s="4"/>
      <c r="FDE190" s="4"/>
      <c r="FDF190" s="4"/>
      <c r="FDG190" s="4"/>
      <c r="FDH190" s="4"/>
      <c r="FDI190" s="4"/>
      <c r="FDJ190" s="4"/>
      <c r="FDK190" s="4"/>
      <c r="FDL190" s="4"/>
      <c r="FDM190" s="4"/>
      <c r="FDN190" s="4"/>
      <c r="FDO190" s="4"/>
      <c r="FDP190" s="4"/>
      <c r="FDQ190" s="4"/>
      <c r="FDR190" s="4"/>
      <c r="FDS190" s="4"/>
      <c r="FDT190" s="4"/>
      <c r="FDU190" s="4"/>
      <c r="FDV190" s="4"/>
      <c r="FDW190" s="4"/>
      <c r="FDX190" s="4"/>
      <c r="FDY190" s="4"/>
      <c r="FDZ190" s="4"/>
      <c r="FEA190" s="4"/>
      <c r="FEB190" s="4"/>
      <c r="FEC190" s="4"/>
      <c r="FED190" s="4"/>
      <c r="FEE190" s="4"/>
      <c r="FEF190" s="4"/>
      <c r="FEG190" s="4"/>
      <c r="FEH190" s="4"/>
      <c r="FEI190" s="4"/>
      <c r="FEJ190" s="4"/>
      <c r="FEK190" s="4"/>
      <c r="FEL190" s="4"/>
      <c r="FEM190" s="4"/>
      <c r="FEN190" s="4"/>
      <c r="FEO190" s="4"/>
      <c r="FEP190" s="4"/>
      <c r="FEQ190" s="4"/>
      <c r="FER190" s="4"/>
      <c r="FES190" s="4"/>
      <c r="FET190" s="4"/>
      <c r="FEU190" s="4"/>
      <c r="FEV190" s="4"/>
      <c r="FEW190" s="4"/>
      <c r="FEX190" s="4"/>
      <c r="FEY190" s="4"/>
      <c r="FEZ190" s="4"/>
      <c r="FFA190" s="4"/>
      <c r="FFB190" s="4"/>
      <c r="FFC190" s="4"/>
      <c r="FFD190" s="4"/>
      <c r="FFE190" s="4"/>
      <c r="FFF190" s="4"/>
      <c r="FFG190" s="4"/>
      <c r="FFH190" s="4"/>
      <c r="FFI190" s="4"/>
      <c r="FFJ190" s="4"/>
      <c r="FFK190" s="4"/>
      <c r="FFL190" s="4"/>
      <c r="FFM190" s="4"/>
      <c r="FFN190" s="4"/>
      <c r="FFO190" s="4"/>
      <c r="FFP190" s="4"/>
      <c r="FFQ190" s="4"/>
      <c r="FFR190" s="4"/>
      <c r="FFS190" s="4"/>
      <c r="FFT190" s="4"/>
      <c r="FFU190" s="4"/>
      <c r="FFV190" s="4"/>
      <c r="FFW190" s="4"/>
      <c r="FFX190" s="4"/>
      <c r="FFY190" s="4"/>
      <c r="FFZ190" s="4"/>
      <c r="FGA190" s="4"/>
      <c r="FGB190" s="4"/>
      <c r="FGC190" s="4"/>
      <c r="FGD190" s="4"/>
      <c r="FGE190" s="4"/>
      <c r="FGF190" s="4"/>
      <c r="FGG190" s="4"/>
      <c r="FGH190" s="4"/>
      <c r="FGI190" s="4"/>
      <c r="FGJ190" s="4"/>
      <c r="FGK190" s="4"/>
      <c r="FGL190" s="4"/>
      <c r="FGM190" s="4"/>
      <c r="FGN190" s="4"/>
      <c r="FGO190" s="4"/>
      <c r="FGP190" s="4"/>
      <c r="FGQ190" s="4"/>
      <c r="FGR190" s="4"/>
      <c r="FGS190" s="4"/>
      <c r="FGT190" s="4"/>
      <c r="FGU190" s="4"/>
      <c r="FGV190" s="4"/>
      <c r="FGW190" s="4"/>
      <c r="FGX190" s="4"/>
      <c r="FGY190" s="4"/>
      <c r="FGZ190" s="4"/>
      <c r="FHA190" s="4"/>
      <c r="FHB190" s="4"/>
      <c r="FHC190" s="4"/>
      <c r="FHD190" s="4"/>
      <c r="FHE190" s="4"/>
      <c r="FHF190" s="4"/>
      <c r="FHG190" s="4"/>
      <c r="FHH190" s="4"/>
      <c r="FHI190" s="4"/>
      <c r="FHJ190" s="4"/>
      <c r="FHK190" s="4"/>
      <c r="FHL190" s="4"/>
      <c r="FHM190" s="4"/>
      <c r="FHN190" s="4"/>
      <c r="FHO190" s="4"/>
      <c r="FHP190" s="4"/>
      <c r="FHQ190" s="4"/>
      <c r="FHR190" s="4"/>
      <c r="FHS190" s="4"/>
      <c r="FHT190" s="4"/>
      <c r="FHU190" s="4"/>
      <c r="FHV190" s="4"/>
      <c r="FHW190" s="4"/>
      <c r="FHX190" s="4"/>
      <c r="FHY190" s="4"/>
      <c r="FHZ190" s="4"/>
      <c r="FIA190" s="4"/>
      <c r="FIB190" s="4"/>
      <c r="FIC190" s="4"/>
      <c r="FID190" s="4"/>
      <c r="FIE190" s="4"/>
      <c r="FIF190" s="4"/>
      <c r="FIG190" s="4"/>
      <c r="FIH190" s="4"/>
      <c r="FII190" s="4"/>
      <c r="FIJ190" s="4"/>
      <c r="FIK190" s="4"/>
      <c r="FIL190" s="4"/>
      <c r="FIM190" s="4"/>
      <c r="FIN190" s="4"/>
      <c r="FIO190" s="4"/>
      <c r="FIP190" s="4"/>
      <c r="FIQ190" s="4"/>
      <c r="FIR190" s="4"/>
      <c r="FIS190" s="4"/>
      <c r="FIT190" s="4"/>
      <c r="FIU190" s="4"/>
      <c r="FIV190" s="4"/>
      <c r="FIW190" s="4"/>
      <c r="FIX190" s="4"/>
      <c r="FIY190" s="4"/>
      <c r="FIZ190" s="4"/>
      <c r="FJA190" s="4"/>
      <c r="FJB190" s="4"/>
      <c r="FJC190" s="4"/>
      <c r="FJD190" s="4"/>
      <c r="FJE190" s="4"/>
      <c r="FJF190" s="4"/>
      <c r="FJG190" s="4"/>
      <c r="FJH190" s="4"/>
      <c r="FJI190" s="4"/>
      <c r="FJJ190" s="4"/>
      <c r="FJK190" s="4"/>
      <c r="FJL190" s="4"/>
      <c r="FJM190" s="4"/>
      <c r="FJN190" s="4"/>
      <c r="FJO190" s="4"/>
      <c r="FJP190" s="4"/>
      <c r="FJQ190" s="4"/>
      <c r="FJR190" s="4"/>
      <c r="FJS190" s="4"/>
      <c r="FJT190" s="4"/>
      <c r="FJU190" s="4"/>
      <c r="FJV190" s="4"/>
      <c r="FJW190" s="4"/>
      <c r="FJX190" s="4"/>
      <c r="FJY190" s="4"/>
      <c r="FJZ190" s="4"/>
      <c r="FKA190" s="4"/>
      <c r="FKB190" s="4"/>
      <c r="FKC190" s="4"/>
      <c r="FKD190" s="4"/>
      <c r="FKE190" s="4"/>
      <c r="FKF190" s="4"/>
      <c r="FKG190" s="4"/>
      <c r="FKH190" s="4"/>
      <c r="FKI190" s="4"/>
      <c r="FKJ190" s="4"/>
      <c r="FKK190" s="4"/>
      <c r="FKL190" s="4"/>
      <c r="FKM190" s="4"/>
      <c r="FKN190" s="4"/>
      <c r="FKO190" s="4"/>
      <c r="FKP190" s="4"/>
      <c r="FKQ190" s="4"/>
      <c r="FKR190" s="4"/>
      <c r="FKS190" s="4"/>
      <c r="FKT190" s="4"/>
      <c r="FKU190" s="4"/>
      <c r="FKV190" s="4"/>
      <c r="FKW190" s="4"/>
      <c r="FKX190" s="4"/>
      <c r="FKY190" s="4"/>
      <c r="FKZ190" s="4"/>
      <c r="FLA190" s="4"/>
      <c r="FLB190" s="4"/>
      <c r="FLC190" s="4"/>
      <c r="FLD190" s="4"/>
      <c r="FLE190" s="4"/>
      <c r="FLF190" s="4"/>
      <c r="FLG190" s="4"/>
      <c r="FLH190" s="4"/>
      <c r="FLI190" s="4"/>
      <c r="FLJ190" s="4"/>
      <c r="FLK190" s="4"/>
      <c r="FLL190" s="4"/>
      <c r="FLM190" s="4"/>
      <c r="FLN190" s="4"/>
      <c r="FLO190" s="4"/>
      <c r="FLP190" s="4"/>
      <c r="FLQ190" s="4"/>
      <c r="FLR190" s="4"/>
      <c r="FLS190" s="4"/>
      <c r="FLT190" s="4"/>
      <c r="FLU190" s="4"/>
      <c r="FLV190" s="4"/>
      <c r="FLW190" s="4"/>
      <c r="FLX190" s="4"/>
      <c r="FLY190" s="4"/>
      <c r="FLZ190" s="4"/>
      <c r="FMA190" s="4"/>
      <c r="FMB190" s="4"/>
      <c r="FMC190" s="4"/>
      <c r="FMD190" s="4"/>
      <c r="FME190" s="4"/>
      <c r="FMF190" s="4"/>
      <c r="FMG190" s="4"/>
      <c r="FMH190" s="4"/>
      <c r="FMI190" s="4"/>
      <c r="FMJ190" s="4"/>
      <c r="FMK190" s="4"/>
      <c r="FML190" s="4"/>
      <c r="FMM190" s="4"/>
      <c r="FMN190" s="4"/>
      <c r="FMO190" s="4"/>
      <c r="FMP190" s="4"/>
      <c r="FMQ190" s="4"/>
      <c r="FMR190" s="4"/>
      <c r="FMS190" s="4"/>
      <c r="FMT190" s="4"/>
      <c r="FMU190" s="4"/>
      <c r="FMV190" s="4"/>
      <c r="FMW190" s="4"/>
      <c r="FMX190" s="4"/>
      <c r="FMY190" s="4"/>
      <c r="FMZ190" s="4"/>
      <c r="FNA190" s="4"/>
      <c r="FNB190" s="4"/>
      <c r="FNC190" s="4"/>
      <c r="FND190" s="4"/>
      <c r="FNE190" s="4"/>
      <c r="FNF190" s="4"/>
      <c r="FNG190" s="4"/>
      <c r="FNH190" s="4"/>
      <c r="FNI190" s="4"/>
      <c r="FNJ190" s="4"/>
      <c r="FNK190" s="4"/>
      <c r="FNL190" s="4"/>
      <c r="FNM190" s="4"/>
      <c r="FNN190" s="4"/>
      <c r="FNO190" s="4"/>
      <c r="FNP190" s="4"/>
      <c r="FNQ190" s="4"/>
      <c r="FNR190" s="4"/>
      <c r="FNS190" s="4"/>
      <c r="FNT190" s="4"/>
      <c r="FNU190" s="4"/>
      <c r="FNV190" s="4"/>
      <c r="FNW190" s="4"/>
      <c r="FNX190" s="4"/>
      <c r="FNY190" s="4"/>
      <c r="FNZ190" s="4"/>
      <c r="FOA190" s="4"/>
      <c r="FOB190" s="4"/>
      <c r="FOC190" s="4"/>
      <c r="FOD190" s="4"/>
      <c r="FOE190" s="4"/>
      <c r="FOF190" s="4"/>
      <c r="FOG190" s="4"/>
      <c r="FOH190" s="4"/>
      <c r="FOI190" s="4"/>
      <c r="FOJ190" s="4"/>
      <c r="FOK190" s="4"/>
      <c r="FOL190" s="4"/>
      <c r="FOM190" s="4"/>
      <c r="FON190" s="4"/>
      <c r="FOO190" s="4"/>
      <c r="FOP190" s="4"/>
      <c r="FOQ190" s="4"/>
      <c r="FOR190" s="4"/>
      <c r="FOS190" s="4"/>
      <c r="FOT190" s="4"/>
      <c r="FOU190" s="4"/>
      <c r="FOV190" s="4"/>
      <c r="FOW190" s="4"/>
      <c r="FOX190" s="4"/>
      <c r="FOY190" s="4"/>
      <c r="FOZ190" s="4"/>
      <c r="FPA190" s="4"/>
      <c r="FPB190" s="4"/>
      <c r="FPC190" s="4"/>
      <c r="FPD190" s="4"/>
      <c r="FPE190" s="4"/>
      <c r="FPF190" s="4"/>
      <c r="FPG190" s="4"/>
      <c r="FPH190" s="4"/>
      <c r="FPI190" s="4"/>
      <c r="FPJ190" s="4"/>
      <c r="FPK190" s="4"/>
      <c r="FPL190" s="4"/>
      <c r="FPM190" s="4"/>
      <c r="FPN190" s="4"/>
      <c r="FPO190" s="4"/>
      <c r="FPP190" s="4"/>
      <c r="FPQ190" s="4"/>
      <c r="FPR190" s="4"/>
      <c r="FPS190" s="4"/>
      <c r="FPT190" s="4"/>
      <c r="FPU190" s="4"/>
      <c r="FPV190" s="4"/>
      <c r="FPW190" s="4"/>
      <c r="FPX190" s="4"/>
      <c r="FPY190" s="4"/>
      <c r="FPZ190" s="4"/>
      <c r="FQA190" s="4"/>
      <c r="FQB190" s="4"/>
      <c r="FQC190" s="4"/>
      <c r="FQD190" s="4"/>
      <c r="FQE190" s="4"/>
      <c r="FQF190" s="4"/>
      <c r="FQG190" s="4"/>
      <c r="FQH190" s="4"/>
      <c r="FQI190" s="4"/>
      <c r="FQJ190" s="4"/>
      <c r="FQK190" s="4"/>
      <c r="FQL190" s="4"/>
      <c r="FQM190" s="4"/>
      <c r="FQN190" s="4"/>
      <c r="FQO190" s="4"/>
      <c r="FQP190" s="4"/>
      <c r="FQQ190" s="4"/>
      <c r="FQR190" s="4"/>
      <c r="FQS190" s="4"/>
      <c r="FQT190" s="4"/>
      <c r="FQU190" s="4"/>
      <c r="FQV190" s="4"/>
      <c r="FQW190" s="4"/>
      <c r="FQX190" s="4"/>
      <c r="FQY190" s="4"/>
      <c r="FQZ190" s="4"/>
      <c r="FRA190" s="4"/>
      <c r="FRB190" s="4"/>
      <c r="FRC190" s="4"/>
      <c r="FRD190" s="4"/>
      <c r="FRE190" s="4"/>
      <c r="FRF190" s="4"/>
      <c r="FRG190" s="4"/>
      <c r="FRH190" s="4"/>
      <c r="FRI190" s="4"/>
      <c r="FRJ190" s="4"/>
      <c r="FRK190" s="4"/>
      <c r="FRL190" s="4"/>
      <c r="FRM190" s="4"/>
      <c r="FRN190" s="4"/>
      <c r="FRO190" s="4"/>
      <c r="FRP190" s="4"/>
      <c r="FRQ190" s="4"/>
      <c r="FRR190" s="4"/>
      <c r="FRS190" s="4"/>
      <c r="FRT190" s="4"/>
      <c r="FRU190" s="4"/>
      <c r="FRV190" s="4"/>
      <c r="FRW190" s="4"/>
      <c r="FRX190" s="4"/>
      <c r="FRY190" s="4"/>
      <c r="FRZ190" s="4"/>
      <c r="FSA190" s="4"/>
      <c r="FSB190" s="4"/>
      <c r="FSC190" s="4"/>
      <c r="FSD190" s="4"/>
      <c r="FSE190" s="4"/>
      <c r="FSF190" s="4"/>
      <c r="FSG190" s="4"/>
      <c r="FSH190" s="4"/>
      <c r="FSI190" s="4"/>
      <c r="FSJ190" s="4"/>
      <c r="FSK190" s="4"/>
      <c r="FSL190" s="4"/>
      <c r="FSM190" s="4"/>
      <c r="FSN190" s="4"/>
      <c r="FSO190" s="4"/>
      <c r="FSP190" s="4"/>
      <c r="FSQ190" s="4"/>
      <c r="FSR190" s="4"/>
      <c r="FSS190" s="4"/>
      <c r="FST190" s="4"/>
      <c r="FSU190" s="4"/>
      <c r="FSV190" s="4"/>
      <c r="FSW190" s="4"/>
      <c r="FSX190" s="4"/>
      <c r="FSY190" s="4"/>
      <c r="FSZ190" s="4"/>
      <c r="FTA190" s="4"/>
      <c r="FTB190" s="4"/>
      <c r="FTC190" s="4"/>
      <c r="FTD190" s="4"/>
      <c r="FTE190" s="4"/>
      <c r="FTF190" s="4"/>
      <c r="FTG190" s="4"/>
      <c r="FTH190" s="4"/>
      <c r="FTI190" s="4"/>
      <c r="FTJ190" s="4"/>
      <c r="FTK190" s="4"/>
      <c r="FTL190" s="4"/>
      <c r="FTM190" s="4"/>
      <c r="FTN190" s="4"/>
      <c r="FTO190" s="4"/>
      <c r="FTP190" s="4"/>
      <c r="FTQ190" s="4"/>
      <c r="FTR190" s="4"/>
      <c r="FTS190" s="4"/>
      <c r="FTT190" s="4"/>
      <c r="FTU190" s="4"/>
      <c r="FTV190" s="4"/>
      <c r="FTW190" s="4"/>
      <c r="FTX190" s="4"/>
      <c r="FTY190" s="4"/>
      <c r="FTZ190" s="4"/>
      <c r="FUA190" s="4"/>
      <c r="FUB190" s="4"/>
      <c r="FUC190" s="4"/>
      <c r="FUD190" s="4"/>
      <c r="FUE190" s="4"/>
      <c r="FUF190" s="4"/>
      <c r="FUG190" s="4"/>
      <c r="FUH190" s="4"/>
      <c r="FUI190" s="4"/>
      <c r="FUJ190" s="4"/>
      <c r="FUK190" s="4"/>
      <c r="FUL190" s="4"/>
      <c r="FUM190" s="4"/>
      <c r="FUN190" s="4"/>
      <c r="FUO190" s="4"/>
      <c r="FUP190" s="4"/>
      <c r="FUQ190" s="4"/>
      <c r="FUR190" s="4"/>
      <c r="FUS190" s="4"/>
      <c r="FUT190" s="4"/>
      <c r="FUU190" s="4"/>
      <c r="FUV190" s="4"/>
      <c r="FUW190" s="4"/>
      <c r="FUX190" s="4"/>
      <c r="FUY190" s="4"/>
      <c r="FUZ190" s="4"/>
      <c r="FVA190" s="4"/>
      <c r="FVB190" s="4"/>
      <c r="FVC190" s="4"/>
      <c r="FVD190" s="4"/>
      <c r="FVE190" s="4"/>
      <c r="FVF190" s="4"/>
      <c r="FVG190" s="4"/>
      <c r="FVH190" s="4"/>
      <c r="FVI190" s="4"/>
      <c r="FVJ190" s="4"/>
      <c r="FVK190" s="4"/>
      <c r="FVL190" s="4"/>
      <c r="FVM190" s="4"/>
      <c r="FVN190" s="4"/>
      <c r="FVO190" s="4"/>
      <c r="FVP190" s="4"/>
      <c r="FVQ190" s="4"/>
      <c r="FVR190" s="4"/>
      <c r="FVS190" s="4"/>
      <c r="FVT190" s="4"/>
      <c r="FVU190" s="4"/>
      <c r="FVV190" s="4"/>
      <c r="FVW190" s="4"/>
      <c r="FVX190" s="4"/>
      <c r="FVY190" s="4"/>
      <c r="FVZ190" s="4"/>
      <c r="FWA190" s="4"/>
      <c r="FWB190" s="4"/>
      <c r="FWC190" s="4"/>
      <c r="FWD190" s="4"/>
      <c r="FWE190" s="4"/>
      <c r="FWF190" s="4"/>
      <c r="FWG190" s="4"/>
      <c r="FWH190" s="4"/>
      <c r="FWI190" s="4"/>
      <c r="FWJ190" s="4"/>
      <c r="FWK190" s="4"/>
      <c r="FWL190" s="4"/>
      <c r="FWM190" s="4"/>
      <c r="FWN190" s="4"/>
      <c r="FWO190" s="4"/>
      <c r="FWP190" s="4"/>
      <c r="FWQ190" s="4"/>
      <c r="FWR190" s="4"/>
      <c r="FWS190" s="4"/>
      <c r="FWT190" s="4"/>
      <c r="FWU190" s="4"/>
      <c r="FWV190" s="4"/>
      <c r="FWW190" s="4"/>
      <c r="FWX190" s="4"/>
      <c r="FWY190" s="4"/>
      <c r="FWZ190" s="4"/>
      <c r="FXA190" s="4"/>
      <c r="FXB190" s="4"/>
      <c r="FXC190" s="4"/>
      <c r="FXD190" s="4"/>
      <c r="FXE190" s="4"/>
      <c r="FXF190" s="4"/>
      <c r="FXG190" s="4"/>
      <c r="FXH190" s="4"/>
      <c r="FXI190" s="4"/>
      <c r="FXJ190" s="4"/>
      <c r="FXK190" s="4"/>
      <c r="FXL190" s="4"/>
      <c r="FXM190" s="4"/>
      <c r="FXN190" s="4"/>
      <c r="FXO190" s="4"/>
      <c r="FXP190" s="4"/>
      <c r="FXQ190" s="4"/>
      <c r="FXR190" s="4"/>
      <c r="FXS190" s="4"/>
      <c r="FXT190" s="4"/>
      <c r="FXU190" s="4"/>
      <c r="FXV190" s="4"/>
      <c r="FXW190" s="4"/>
      <c r="FXX190" s="4"/>
      <c r="FXY190" s="4"/>
      <c r="FXZ190" s="4"/>
      <c r="FYA190" s="4"/>
      <c r="FYB190" s="4"/>
      <c r="FYC190" s="4"/>
      <c r="FYD190" s="4"/>
      <c r="FYE190" s="4"/>
      <c r="FYF190" s="4"/>
      <c r="FYG190" s="4"/>
      <c r="FYH190" s="4"/>
      <c r="FYI190" s="4"/>
      <c r="FYJ190" s="4"/>
      <c r="FYK190" s="4"/>
      <c r="FYL190" s="4"/>
      <c r="FYM190" s="4"/>
      <c r="FYN190" s="4"/>
      <c r="FYO190" s="4"/>
      <c r="FYP190" s="4"/>
      <c r="FYQ190" s="4"/>
      <c r="FYR190" s="4"/>
      <c r="FYS190" s="4"/>
      <c r="FYT190" s="4"/>
      <c r="FYU190" s="4"/>
      <c r="FYV190" s="4"/>
      <c r="FYW190" s="4"/>
      <c r="FYX190" s="4"/>
      <c r="FYY190" s="4"/>
      <c r="FYZ190" s="4"/>
      <c r="FZA190" s="4"/>
      <c r="FZB190" s="4"/>
      <c r="FZC190" s="4"/>
      <c r="FZD190" s="4"/>
      <c r="FZE190" s="4"/>
      <c r="FZF190" s="4"/>
      <c r="FZG190" s="4"/>
      <c r="FZH190" s="4"/>
      <c r="FZI190" s="4"/>
      <c r="FZJ190" s="4"/>
      <c r="FZK190" s="4"/>
      <c r="FZL190" s="4"/>
      <c r="FZM190" s="4"/>
      <c r="FZN190" s="4"/>
      <c r="FZO190" s="4"/>
      <c r="FZP190" s="4"/>
      <c r="FZQ190" s="4"/>
      <c r="FZR190" s="4"/>
      <c r="FZS190" s="4"/>
      <c r="FZT190" s="4"/>
      <c r="FZU190" s="4"/>
      <c r="FZV190" s="4"/>
      <c r="FZW190" s="4"/>
      <c r="FZX190" s="4"/>
      <c r="FZY190" s="4"/>
      <c r="FZZ190" s="4"/>
      <c r="GAA190" s="4"/>
      <c r="GAB190" s="4"/>
      <c r="GAC190" s="4"/>
      <c r="GAD190" s="4"/>
      <c r="GAE190" s="4"/>
      <c r="GAF190" s="4"/>
      <c r="GAG190" s="4"/>
      <c r="GAH190" s="4"/>
      <c r="GAI190" s="4"/>
      <c r="GAJ190" s="4"/>
      <c r="GAK190" s="4"/>
      <c r="GAL190" s="4"/>
      <c r="GAM190" s="4"/>
      <c r="GAN190" s="4"/>
      <c r="GAO190" s="4"/>
      <c r="GAP190" s="4"/>
      <c r="GAQ190" s="4"/>
      <c r="GAR190" s="4"/>
      <c r="GAS190" s="4"/>
      <c r="GAT190" s="4"/>
      <c r="GAU190" s="4"/>
      <c r="GAV190" s="4"/>
      <c r="GAW190" s="4"/>
      <c r="GAX190" s="4"/>
      <c r="GAY190" s="4"/>
      <c r="GAZ190" s="4"/>
      <c r="GBA190" s="4"/>
      <c r="GBB190" s="4"/>
      <c r="GBC190" s="4"/>
      <c r="GBD190" s="4"/>
      <c r="GBE190" s="4"/>
      <c r="GBF190" s="4"/>
      <c r="GBG190" s="4"/>
      <c r="GBH190" s="4"/>
      <c r="GBI190" s="4"/>
      <c r="GBJ190" s="4"/>
      <c r="GBK190" s="4"/>
      <c r="GBL190" s="4"/>
      <c r="GBM190" s="4"/>
      <c r="GBN190" s="4"/>
      <c r="GBO190" s="4"/>
      <c r="GBP190" s="4"/>
      <c r="GBQ190" s="4"/>
      <c r="GBR190" s="4"/>
      <c r="GBS190" s="4"/>
      <c r="GBT190" s="4"/>
      <c r="GBU190" s="4"/>
      <c r="GBV190" s="4"/>
      <c r="GBW190" s="4"/>
      <c r="GBX190" s="4"/>
      <c r="GBY190" s="4"/>
      <c r="GBZ190" s="4"/>
      <c r="GCA190" s="4"/>
      <c r="GCB190" s="4"/>
      <c r="GCC190" s="4"/>
      <c r="GCD190" s="4"/>
      <c r="GCE190" s="4"/>
      <c r="GCF190" s="4"/>
      <c r="GCG190" s="4"/>
      <c r="GCH190" s="4"/>
      <c r="GCI190" s="4"/>
      <c r="GCJ190" s="4"/>
      <c r="GCK190" s="4"/>
      <c r="GCL190" s="4"/>
      <c r="GCM190" s="4"/>
      <c r="GCN190" s="4"/>
      <c r="GCO190" s="4"/>
      <c r="GCP190" s="4"/>
      <c r="GCQ190" s="4"/>
      <c r="GCR190" s="4"/>
      <c r="GCS190" s="4"/>
      <c r="GCT190" s="4"/>
      <c r="GCU190" s="4"/>
      <c r="GCV190" s="4"/>
      <c r="GCW190" s="4"/>
      <c r="GCX190" s="4"/>
      <c r="GCY190" s="4"/>
      <c r="GCZ190" s="4"/>
      <c r="GDA190" s="4"/>
      <c r="GDB190" s="4"/>
      <c r="GDC190" s="4"/>
      <c r="GDD190" s="4"/>
      <c r="GDE190" s="4"/>
      <c r="GDF190" s="4"/>
      <c r="GDG190" s="4"/>
      <c r="GDH190" s="4"/>
      <c r="GDI190" s="4"/>
      <c r="GDJ190" s="4"/>
      <c r="GDK190" s="4"/>
      <c r="GDL190" s="4"/>
      <c r="GDM190" s="4"/>
      <c r="GDN190" s="4"/>
      <c r="GDO190" s="4"/>
      <c r="GDP190" s="4"/>
      <c r="GDQ190" s="4"/>
      <c r="GDR190" s="4"/>
      <c r="GDS190" s="4"/>
      <c r="GDT190" s="4"/>
      <c r="GDU190" s="4"/>
      <c r="GDV190" s="4"/>
      <c r="GDW190" s="4"/>
      <c r="GDX190" s="4"/>
      <c r="GDY190" s="4"/>
      <c r="GDZ190" s="4"/>
      <c r="GEA190" s="4"/>
      <c r="GEB190" s="4"/>
      <c r="GEC190" s="4"/>
      <c r="GED190" s="4"/>
      <c r="GEE190" s="4"/>
      <c r="GEF190" s="4"/>
      <c r="GEG190" s="4"/>
      <c r="GEH190" s="4"/>
      <c r="GEI190" s="4"/>
      <c r="GEJ190" s="4"/>
      <c r="GEK190" s="4"/>
      <c r="GEL190" s="4"/>
      <c r="GEM190" s="4"/>
      <c r="GEN190" s="4"/>
      <c r="GEO190" s="4"/>
      <c r="GEP190" s="4"/>
      <c r="GEQ190" s="4"/>
      <c r="GER190" s="4"/>
      <c r="GES190" s="4"/>
      <c r="GET190" s="4"/>
      <c r="GEU190" s="4"/>
      <c r="GEV190" s="4"/>
      <c r="GEW190" s="4"/>
      <c r="GEX190" s="4"/>
      <c r="GEY190" s="4"/>
      <c r="GEZ190" s="4"/>
      <c r="GFA190" s="4"/>
      <c r="GFB190" s="4"/>
      <c r="GFC190" s="4"/>
      <c r="GFD190" s="4"/>
      <c r="GFE190" s="4"/>
      <c r="GFF190" s="4"/>
      <c r="GFG190" s="4"/>
      <c r="GFH190" s="4"/>
      <c r="GFI190" s="4"/>
      <c r="GFJ190" s="4"/>
      <c r="GFK190" s="4"/>
      <c r="GFL190" s="4"/>
      <c r="GFM190" s="4"/>
      <c r="GFN190" s="4"/>
      <c r="GFO190" s="4"/>
      <c r="GFP190" s="4"/>
      <c r="GFQ190" s="4"/>
      <c r="GFR190" s="4"/>
      <c r="GFS190" s="4"/>
      <c r="GFT190" s="4"/>
      <c r="GFU190" s="4"/>
      <c r="GFV190" s="4"/>
      <c r="GFW190" s="4"/>
      <c r="GFX190" s="4"/>
      <c r="GFY190" s="4"/>
      <c r="GFZ190" s="4"/>
      <c r="GGA190" s="4"/>
      <c r="GGB190" s="4"/>
      <c r="GGC190" s="4"/>
      <c r="GGD190" s="4"/>
      <c r="GGE190" s="4"/>
      <c r="GGF190" s="4"/>
      <c r="GGG190" s="4"/>
      <c r="GGH190" s="4"/>
      <c r="GGI190" s="4"/>
      <c r="GGJ190" s="4"/>
      <c r="GGK190" s="4"/>
      <c r="GGL190" s="4"/>
      <c r="GGM190" s="4"/>
      <c r="GGN190" s="4"/>
      <c r="GGO190" s="4"/>
      <c r="GGP190" s="4"/>
      <c r="GGQ190" s="4"/>
      <c r="GGR190" s="4"/>
      <c r="GGS190" s="4"/>
      <c r="GGT190" s="4"/>
      <c r="GGU190" s="4"/>
      <c r="GGV190" s="4"/>
      <c r="GGW190" s="4"/>
      <c r="GGX190" s="4"/>
      <c r="GGY190" s="4"/>
      <c r="GGZ190" s="4"/>
      <c r="GHA190" s="4"/>
      <c r="GHB190" s="4"/>
      <c r="GHC190" s="4"/>
      <c r="GHD190" s="4"/>
      <c r="GHE190" s="4"/>
      <c r="GHF190" s="4"/>
      <c r="GHG190" s="4"/>
      <c r="GHH190" s="4"/>
      <c r="GHI190" s="4"/>
      <c r="GHJ190" s="4"/>
      <c r="GHK190" s="4"/>
      <c r="GHL190" s="4"/>
      <c r="GHM190" s="4"/>
      <c r="GHN190" s="4"/>
      <c r="GHO190" s="4"/>
      <c r="GHP190" s="4"/>
      <c r="GHQ190" s="4"/>
      <c r="GHR190" s="4"/>
      <c r="GHS190" s="4"/>
      <c r="GHT190" s="4"/>
      <c r="GHU190" s="4"/>
      <c r="GHV190" s="4"/>
      <c r="GHW190" s="4"/>
      <c r="GHX190" s="4"/>
      <c r="GHY190" s="4"/>
      <c r="GHZ190" s="4"/>
      <c r="GIA190" s="4"/>
      <c r="GIB190" s="4"/>
      <c r="GIC190" s="4"/>
      <c r="GID190" s="4"/>
      <c r="GIE190" s="4"/>
      <c r="GIF190" s="4"/>
      <c r="GIG190" s="4"/>
      <c r="GIH190" s="4"/>
      <c r="GII190" s="4"/>
      <c r="GIJ190" s="4"/>
      <c r="GIK190" s="4"/>
      <c r="GIL190" s="4"/>
      <c r="GIM190" s="4"/>
      <c r="GIN190" s="4"/>
      <c r="GIO190" s="4"/>
      <c r="GIP190" s="4"/>
      <c r="GIQ190" s="4"/>
      <c r="GIR190" s="4"/>
      <c r="GIS190" s="4"/>
      <c r="GIT190" s="4"/>
      <c r="GIU190" s="4"/>
      <c r="GIV190" s="4"/>
      <c r="GIW190" s="4"/>
      <c r="GIX190" s="4"/>
      <c r="GIY190" s="4"/>
      <c r="GIZ190" s="4"/>
      <c r="GJA190" s="4"/>
      <c r="GJB190" s="4"/>
      <c r="GJC190" s="4"/>
      <c r="GJD190" s="4"/>
      <c r="GJE190" s="4"/>
      <c r="GJF190" s="4"/>
      <c r="GJG190" s="4"/>
      <c r="GJH190" s="4"/>
      <c r="GJI190" s="4"/>
      <c r="GJJ190" s="4"/>
      <c r="GJK190" s="4"/>
      <c r="GJL190" s="4"/>
      <c r="GJM190" s="4"/>
      <c r="GJN190" s="4"/>
      <c r="GJO190" s="4"/>
      <c r="GJP190" s="4"/>
      <c r="GJQ190" s="4"/>
      <c r="GJR190" s="4"/>
      <c r="GJS190" s="4"/>
      <c r="GJT190" s="4"/>
      <c r="GJU190" s="4"/>
      <c r="GJV190" s="4"/>
      <c r="GJW190" s="4"/>
      <c r="GJX190" s="4"/>
      <c r="GJY190" s="4"/>
      <c r="GJZ190" s="4"/>
      <c r="GKA190" s="4"/>
      <c r="GKB190" s="4"/>
      <c r="GKC190" s="4"/>
      <c r="GKD190" s="4"/>
      <c r="GKE190" s="4"/>
      <c r="GKF190" s="4"/>
      <c r="GKG190" s="4"/>
      <c r="GKH190" s="4"/>
      <c r="GKI190" s="4"/>
      <c r="GKJ190" s="4"/>
      <c r="GKK190" s="4"/>
      <c r="GKL190" s="4"/>
      <c r="GKM190" s="4"/>
      <c r="GKN190" s="4"/>
      <c r="GKO190" s="4"/>
      <c r="GKP190" s="4"/>
      <c r="GKQ190" s="4"/>
      <c r="GKR190" s="4"/>
      <c r="GKS190" s="4"/>
      <c r="GKT190" s="4"/>
      <c r="GKU190" s="4"/>
      <c r="GKV190" s="4"/>
      <c r="GKW190" s="4"/>
      <c r="GKX190" s="4"/>
      <c r="GKY190" s="4"/>
      <c r="GKZ190" s="4"/>
      <c r="GLA190" s="4"/>
      <c r="GLB190" s="4"/>
      <c r="GLC190" s="4"/>
      <c r="GLD190" s="4"/>
      <c r="GLE190" s="4"/>
      <c r="GLF190" s="4"/>
      <c r="GLG190" s="4"/>
      <c r="GLH190" s="4"/>
      <c r="GLI190" s="4"/>
      <c r="GLJ190" s="4"/>
      <c r="GLK190" s="4"/>
      <c r="GLL190" s="4"/>
      <c r="GLM190" s="4"/>
      <c r="GLN190" s="4"/>
      <c r="GLO190" s="4"/>
      <c r="GLP190" s="4"/>
      <c r="GLQ190" s="4"/>
      <c r="GLR190" s="4"/>
      <c r="GLS190" s="4"/>
      <c r="GLT190" s="4"/>
      <c r="GLU190" s="4"/>
      <c r="GLV190" s="4"/>
      <c r="GLW190" s="4"/>
      <c r="GLX190" s="4"/>
      <c r="GLY190" s="4"/>
      <c r="GLZ190" s="4"/>
      <c r="GMA190" s="4"/>
      <c r="GMB190" s="4"/>
      <c r="GMC190" s="4"/>
      <c r="GMD190" s="4"/>
      <c r="GME190" s="4"/>
      <c r="GMF190" s="4"/>
      <c r="GMG190" s="4"/>
      <c r="GMH190" s="4"/>
      <c r="GMI190" s="4"/>
      <c r="GMJ190" s="4"/>
      <c r="GMK190" s="4"/>
      <c r="GML190" s="4"/>
      <c r="GMM190" s="4"/>
      <c r="GMN190" s="4"/>
      <c r="GMO190" s="4"/>
      <c r="GMP190" s="4"/>
      <c r="GMQ190" s="4"/>
      <c r="GMR190" s="4"/>
      <c r="GMS190" s="4"/>
      <c r="GMT190" s="4"/>
      <c r="GMU190" s="4"/>
      <c r="GMV190" s="4"/>
      <c r="GMW190" s="4"/>
      <c r="GMX190" s="4"/>
      <c r="GMY190" s="4"/>
      <c r="GMZ190" s="4"/>
      <c r="GNA190" s="4"/>
      <c r="GNB190" s="4"/>
      <c r="GNC190" s="4"/>
      <c r="GND190" s="4"/>
      <c r="GNE190" s="4"/>
      <c r="GNF190" s="4"/>
      <c r="GNG190" s="4"/>
      <c r="GNH190" s="4"/>
      <c r="GNI190" s="4"/>
      <c r="GNJ190" s="4"/>
      <c r="GNK190" s="4"/>
      <c r="GNL190" s="4"/>
      <c r="GNM190" s="4"/>
      <c r="GNN190" s="4"/>
      <c r="GNO190" s="4"/>
      <c r="GNP190" s="4"/>
      <c r="GNQ190" s="4"/>
      <c r="GNR190" s="4"/>
      <c r="GNS190" s="4"/>
      <c r="GNT190" s="4"/>
      <c r="GNU190" s="4"/>
      <c r="GNV190" s="4"/>
      <c r="GNW190" s="4"/>
      <c r="GNX190" s="4"/>
      <c r="GNY190" s="4"/>
      <c r="GNZ190" s="4"/>
      <c r="GOA190" s="4"/>
      <c r="GOB190" s="4"/>
      <c r="GOC190" s="4"/>
      <c r="GOD190" s="4"/>
      <c r="GOE190" s="4"/>
      <c r="GOF190" s="4"/>
      <c r="GOG190" s="4"/>
      <c r="GOH190" s="4"/>
      <c r="GOI190" s="4"/>
      <c r="GOJ190" s="4"/>
      <c r="GOK190" s="4"/>
      <c r="GOL190" s="4"/>
      <c r="GOM190" s="4"/>
      <c r="GON190" s="4"/>
      <c r="GOO190" s="4"/>
      <c r="GOP190" s="4"/>
      <c r="GOQ190" s="4"/>
      <c r="GOR190" s="4"/>
      <c r="GOS190" s="4"/>
      <c r="GOT190" s="4"/>
      <c r="GOU190" s="4"/>
      <c r="GOV190" s="4"/>
      <c r="GOW190" s="4"/>
      <c r="GOX190" s="4"/>
      <c r="GOY190" s="4"/>
      <c r="GOZ190" s="4"/>
      <c r="GPA190" s="4"/>
      <c r="GPB190" s="4"/>
      <c r="GPC190" s="4"/>
      <c r="GPD190" s="4"/>
      <c r="GPE190" s="4"/>
      <c r="GPF190" s="4"/>
      <c r="GPG190" s="4"/>
      <c r="GPH190" s="4"/>
      <c r="GPI190" s="4"/>
      <c r="GPJ190" s="4"/>
      <c r="GPK190" s="4"/>
      <c r="GPL190" s="4"/>
      <c r="GPM190" s="4"/>
      <c r="GPN190" s="4"/>
      <c r="GPO190" s="4"/>
      <c r="GPP190" s="4"/>
      <c r="GPQ190" s="4"/>
      <c r="GPR190" s="4"/>
      <c r="GPS190" s="4"/>
      <c r="GPT190" s="4"/>
      <c r="GPU190" s="4"/>
      <c r="GPV190" s="4"/>
      <c r="GPW190" s="4"/>
      <c r="GPX190" s="4"/>
      <c r="GPY190" s="4"/>
      <c r="GPZ190" s="4"/>
      <c r="GQA190" s="4"/>
      <c r="GQB190" s="4"/>
      <c r="GQC190" s="4"/>
      <c r="GQD190" s="4"/>
      <c r="GQE190" s="4"/>
      <c r="GQF190" s="4"/>
      <c r="GQG190" s="4"/>
      <c r="GQH190" s="4"/>
      <c r="GQI190" s="4"/>
      <c r="GQJ190" s="4"/>
      <c r="GQK190" s="4"/>
      <c r="GQL190" s="4"/>
      <c r="GQM190" s="4"/>
      <c r="GQN190" s="4"/>
      <c r="GQO190" s="4"/>
      <c r="GQP190" s="4"/>
      <c r="GQQ190" s="4"/>
      <c r="GQR190" s="4"/>
      <c r="GQS190" s="4"/>
      <c r="GQT190" s="4"/>
      <c r="GQU190" s="4"/>
      <c r="GQV190" s="4"/>
      <c r="GQW190" s="4"/>
      <c r="GQX190" s="4"/>
      <c r="GQY190" s="4"/>
      <c r="GQZ190" s="4"/>
      <c r="GRA190" s="4"/>
      <c r="GRB190" s="4"/>
      <c r="GRC190" s="4"/>
      <c r="GRD190" s="4"/>
      <c r="GRE190" s="4"/>
      <c r="GRF190" s="4"/>
      <c r="GRG190" s="4"/>
      <c r="GRH190" s="4"/>
      <c r="GRI190" s="4"/>
      <c r="GRJ190" s="4"/>
      <c r="GRK190" s="4"/>
      <c r="GRL190" s="4"/>
      <c r="GRM190" s="4"/>
      <c r="GRN190" s="4"/>
      <c r="GRO190" s="4"/>
      <c r="GRP190" s="4"/>
      <c r="GRQ190" s="4"/>
      <c r="GRR190" s="4"/>
      <c r="GRS190" s="4"/>
      <c r="GRT190" s="4"/>
      <c r="GRU190" s="4"/>
      <c r="GRV190" s="4"/>
      <c r="GRW190" s="4"/>
      <c r="GRX190" s="4"/>
      <c r="GRY190" s="4"/>
      <c r="GRZ190" s="4"/>
      <c r="GSA190" s="4"/>
      <c r="GSB190" s="4"/>
      <c r="GSC190" s="4"/>
      <c r="GSD190" s="4"/>
      <c r="GSE190" s="4"/>
      <c r="GSF190" s="4"/>
      <c r="GSG190" s="4"/>
      <c r="GSH190" s="4"/>
      <c r="GSI190" s="4"/>
      <c r="GSJ190" s="4"/>
      <c r="GSK190" s="4"/>
      <c r="GSL190" s="4"/>
      <c r="GSM190" s="4"/>
      <c r="GSN190" s="4"/>
      <c r="GSO190" s="4"/>
      <c r="GSP190" s="4"/>
      <c r="GSQ190" s="4"/>
      <c r="GSR190" s="4"/>
      <c r="GSS190" s="4"/>
      <c r="GST190" s="4"/>
      <c r="GSU190" s="4"/>
      <c r="GSV190" s="4"/>
      <c r="GSW190" s="4"/>
      <c r="GSX190" s="4"/>
      <c r="GSY190" s="4"/>
      <c r="GSZ190" s="4"/>
      <c r="GTA190" s="4"/>
      <c r="GTB190" s="4"/>
      <c r="GTC190" s="4"/>
      <c r="GTD190" s="4"/>
      <c r="GTE190" s="4"/>
      <c r="GTF190" s="4"/>
      <c r="GTG190" s="4"/>
      <c r="GTH190" s="4"/>
      <c r="GTI190" s="4"/>
      <c r="GTJ190" s="4"/>
      <c r="GTK190" s="4"/>
      <c r="GTL190" s="4"/>
      <c r="GTM190" s="4"/>
      <c r="GTN190" s="4"/>
      <c r="GTO190" s="4"/>
      <c r="GTP190" s="4"/>
      <c r="GTQ190" s="4"/>
      <c r="GTR190" s="4"/>
      <c r="GTS190" s="4"/>
      <c r="GTT190" s="4"/>
      <c r="GTU190" s="4"/>
      <c r="GTV190" s="4"/>
      <c r="GTW190" s="4"/>
      <c r="GTX190" s="4"/>
      <c r="GTY190" s="4"/>
      <c r="GTZ190" s="4"/>
      <c r="GUA190" s="4"/>
      <c r="GUB190" s="4"/>
      <c r="GUC190" s="4"/>
      <c r="GUD190" s="4"/>
      <c r="GUE190" s="4"/>
      <c r="GUF190" s="4"/>
      <c r="GUG190" s="4"/>
      <c r="GUH190" s="4"/>
      <c r="GUI190" s="4"/>
      <c r="GUJ190" s="4"/>
      <c r="GUK190" s="4"/>
      <c r="GUL190" s="4"/>
      <c r="GUM190" s="4"/>
      <c r="GUN190" s="4"/>
      <c r="GUO190" s="4"/>
      <c r="GUP190" s="4"/>
      <c r="GUQ190" s="4"/>
      <c r="GUR190" s="4"/>
      <c r="GUS190" s="4"/>
      <c r="GUT190" s="4"/>
      <c r="GUU190" s="4"/>
      <c r="GUV190" s="4"/>
      <c r="GUW190" s="4"/>
      <c r="GUX190" s="4"/>
      <c r="GUY190" s="4"/>
      <c r="GUZ190" s="4"/>
      <c r="GVA190" s="4"/>
      <c r="GVB190" s="4"/>
      <c r="GVC190" s="4"/>
      <c r="GVD190" s="4"/>
      <c r="GVE190" s="4"/>
      <c r="GVF190" s="4"/>
      <c r="GVG190" s="4"/>
      <c r="GVH190" s="4"/>
      <c r="GVI190" s="4"/>
      <c r="GVJ190" s="4"/>
      <c r="GVK190" s="4"/>
      <c r="GVL190" s="4"/>
      <c r="GVM190" s="4"/>
      <c r="GVN190" s="4"/>
      <c r="GVO190" s="4"/>
      <c r="GVP190" s="4"/>
      <c r="GVQ190" s="4"/>
      <c r="GVR190" s="4"/>
      <c r="GVS190" s="4"/>
      <c r="GVT190" s="4"/>
      <c r="GVU190" s="4"/>
      <c r="GVV190" s="4"/>
      <c r="GVW190" s="4"/>
      <c r="GVX190" s="4"/>
      <c r="GVY190" s="4"/>
      <c r="GVZ190" s="4"/>
      <c r="GWA190" s="4"/>
      <c r="GWB190" s="4"/>
      <c r="GWC190" s="4"/>
      <c r="GWD190" s="4"/>
      <c r="GWE190" s="4"/>
      <c r="GWF190" s="4"/>
      <c r="GWG190" s="4"/>
      <c r="GWH190" s="4"/>
      <c r="GWI190" s="4"/>
      <c r="GWJ190" s="4"/>
      <c r="GWK190" s="4"/>
      <c r="GWL190" s="4"/>
      <c r="GWM190" s="4"/>
      <c r="GWN190" s="4"/>
      <c r="GWO190" s="4"/>
      <c r="GWP190" s="4"/>
      <c r="GWQ190" s="4"/>
      <c r="GWR190" s="4"/>
      <c r="GWS190" s="4"/>
      <c r="GWT190" s="4"/>
      <c r="GWU190" s="4"/>
      <c r="GWV190" s="4"/>
      <c r="GWW190" s="4"/>
      <c r="GWX190" s="4"/>
      <c r="GWY190" s="4"/>
      <c r="GWZ190" s="4"/>
      <c r="GXA190" s="4"/>
      <c r="GXB190" s="4"/>
      <c r="GXC190" s="4"/>
      <c r="GXD190" s="4"/>
      <c r="GXE190" s="4"/>
      <c r="GXF190" s="4"/>
      <c r="GXG190" s="4"/>
      <c r="GXH190" s="4"/>
      <c r="GXI190" s="4"/>
      <c r="GXJ190" s="4"/>
      <c r="GXK190" s="4"/>
      <c r="GXL190" s="4"/>
      <c r="GXM190" s="4"/>
      <c r="GXN190" s="4"/>
      <c r="GXO190" s="4"/>
      <c r="GXP190" s="4"/>
      <c r="GXQ190" s="4"/>
      <c r="GXR190" s="4"/>
      <c r="GXS190" s="4"/>
      <c r="GXT190" s="4"/>
      <c r="GXU190" s="4"/>
      <c r="GXV190" s="4"/>
      <c r="GXW190" s="4"/>
      <c r="GXX190" s="4"/>
      <c r="GXY190" s="4"/>
      <c r="GXZ190" s="4"/>
      <c r="GYA190" s="4"/>
      <c r="GYB190" s="4"/>
      <c r="GYC190" s="4"/>
      <c r="GYD190" s="4"/>
      <c r="GYE190" s="4"/>
      <c r="GYF190" s="4"/>
      <c r="GYG190" s="4"/>
      <c r="GYH190" s="4"/>
      <c r="GYI190" s="4"/>
      <c r="GYJ190" s="4"/>
      <c r="GYK190" s="4"/>
      <c r="GYL190" s="4"/>
      <c r="GYM190" s="4"/>
      <c r="GYN190" s="4"/>
      <c r="GYO190" s="4"/>
      <c r="GYP190" s="4"/>
      <c r="GYQ190" s="4"/>
      <c r="GYR190" s="4"/>
      <c r="GYS190" s="4"/>
      <c r="GYT190" s="4"/>
      <c r="GYU190" s="4"/>
      <c r="GYV190" s="4"/>
      <c r="GYW190" s="4"/>
      <c r="GYX190" s="4"/>
      <c r="GYY190" s="4"/>
      <c r="GYZ190" s="4"/>
      <c r="GZA190" s="4"/>
      <c r="GZB190" s="4"/>
      <c r="GZC190" s="4"/>
      <c r="GZD190" s="4"/>
      <c r="GZE190" s="4"/>
      <c r="GZF190" s="4"/>
      <c r="GZG190" s="4"/>
      <c r="GZH190" s="4"/>
      <c r="GZI190" s="4"/>
      <c r="GZJ190" s="4"/>
      <c r="GZK190" s="4"/>
      <c r="GZL190" s="4"/>
      <c r="GZM190" s="4"/>
      <c r="GZN190" s="4"/>
      <c r="GZO190" s="4"/>
      <c r="GZP190" s="4"/>
      <c r="GZQ190" s="4"/>
      <c r="GZR190" s="4"/>
      <c r="GZS190" s="4"/>
      <c r="GZT190" s="4"/>
      <c r="GZU190" s="4"/>
      <c r="GZV190" s="4"/>
      <c r="GZW190" s="4"/>
      <c r="GZX190" s="4"/>
      <c r="GZY190" s="4"/>
      <c r="GZZ190" s="4"/>
      <c r="HAA190" s="4"/>
      <c r="HAB190" s="4"/>
      <c r="HAC190" s="4"/>
      <c r="HAD190" s="4"/>
      <c r="HAE190" s="4"/>
      <c r="HAF190" s="4"/>
      <c r="HAG190" s="4"/>
      <c r="HAH190" s="4"/>
      <c r="HAI190" s="4"/>
      <c r="HAJ190" s="4"/>
      <c r="HAK190" s="4"/>
      <c r="HAL190" s="4"/>
      <c r="HAM190" s="4"/>
      <c r="HAN190" s="4"/>
      <c r="HAO190" s="4"/>
      <c r="HAP190" s="4"/>
      <c r="HAQ190" s="4"/>
      <c r="HAR190" s="4"/>
      <c r="HAS190" s="4"/>
      <c r="HAT190" s="4"/>
      <c r="HAU190" s="4"/>
      <c r="HAV190" s="4"/>
      <c r="HAW190" s="4"/>
      <c r="HAX190" s="4"/>
      <c r="HAY190" s="4"/>
      <c r="HAZ190" s="4"/>
      <c r="HBA190" s="4"/>
      <c r="HBB190" s="4"/>
      <c r="HBC190" s="4"/>
      <c r="HBD190" s="4"/>
      <c r="HBE190" s="4"/>
      <c r="HBF190" s="4"/>
      <c r="HBG190" s="4"/>
      <c r="HBH190" s="4"/>
      <c r="HBI190" s="4"/>
      <c r="HBJ190" s="4"/>
      <c r="HBK190" s="4"/>
      <c r="HBL190" s="4"/>
      <c r="HBM190" s="4"/>
      <c r="HBN190" s="4"/>
      <c r="HBO190" s="4"/>
      <c r="HBP190" s="4"/>
      <c r="HBQ190" s="4"/>
      <c r="HBR190" s="4"/>
      <c r="HBS190" s="4"/>
      <c r="HBT190" s="4"/>
      <c r="HBU190" s="4"/>
      <c r="HBV190" s="4"/>
      <c r="HBW190" s="4"/>
      <c r="HBX190" s="4"/>
      <c r="HBY190" s="4"/>
      <c r="HBZ190" s="4"/>
      <c r="HCA190" s="4"/>
      <c r="HCB190" s="4"/>
      <c r="HCC190" s="4"/>
      <c r="HCD190" s="4"/>
      <c r="HCE190" s="4"/>
      <c r="HCF190" s="4"/>
      <c r="HCG190" s="4"/>
      <c r="HCH190" s="4"/>
      <c r="HCI190" s="4"/>
      <c r="HCJ190" s="4"/>
      <c r="HCK190" s="4"/>
      <c r="HCL190" s="4"/>
      <c r="HCM190" s="4"/>
      <c r="HCN190" s="4"/>
      <c r="HCO190" s="4"/>
      <c r="HCP190" s="4"/>
      <c r="HCQ190" s="4"/>
      <c r="HCR190" s="4"/>
      <c r="HCS190" s="4"/>
      <c r="HCT190" s="4"/>
      <c r="HCU190" s="4"/>
      <c r="HCV190" s="4"/>
      <c r="HCW190" s="4"/>
      <c r="HCX190" s="4"/>
      <c r="HCY190" s="4"/>
      <c r="HCZ190" s="4"/>
      <c r="HDA190" s="4"/>
      <c r="HDB190" s="4"/>
      <c r="HDC190" s="4"/>
      <c r="HDD190" s="4"/>
      <c r="HDE190" s="4"/>
      <c r="HDF190" s="4"/>
      <c r="HDG190" s="4"/>
      <c r="HDH190" s="4"/>
      <c r="HDI190" s="4"/>
      <c r="HDJ190" s="4"/>
      <c r="HDK190" s="4"/>
      <c r="HDL190" s="4"/>
      <c r="HDM190" s="4"/>
      <c r="HDN190" s="4"/>
      <c r="HDO190" s="4"/>
      <c r="HDP190" s="4"/>
      <c r="HDQ190" s="4"/>
      <c r="HDR190" s="4"/>
      <c r="HDS190" s="4"/>
      <c r="HDT190" s="4"/>
      <c r="HDU190" s="4"/>
      <c r="HDV190" s="4"/>
      <c r="HDW190" s="4"/>
      <c r="HDX190" s="4"/>
      <c r="HDY190" s="4"/>
      <c r="HDZ190" s="4"/>
      <c r="HEA190" s="4"/>
      <c r="HEB190" s="4"/>
      <c r="HEC190" s="4"/>
      <c r="HED190" s="4"/>
      <c r="HEE190" s="4"/>
      <c r="HEF190" s="4"/>
      <c r="HEG190" s="4"/>
      <c r="HEH190" s="4"/>
      <c r="HEI190" s="4"/>
      <c r="HEJ190" s="4"/>
      <c r="HEK190" s="4"/>
      <c r="HEL190" s="4"/>
      <c r="HEM190" s="4"/>
      <c r="HEN190" s="4"/>
      <c r="HEO190" s="4"/>
      <c r="HEP190" s="4"/>
      <c r="HEQ190" s="4"/>
      <c r="HER190" s="4"/>
      <c r="HES190" s="4"/>
      <c r="HET190" s="4"/>
      <c r="HEU190" s="4"/>
      <c r="HEV190" s="4"/>
      <c r="HEW190" s="4"/>
      <c r="HEX190" s="4"/>
      <c r="HEY190" s="4"/>
      <c r="HEZ190" s="4"/>
      <c r="HFA190" s="4"/>
      <c r="HFB190" s="4"/>
      <c r="HFC190" s="4"/>
      <c r="HFD190" s="4"/>
      <c r="HFE190" s="4"/>
      <c r="HFF190" s="4"/>
      <c r="HFG190" s="4"/>
      <c r="HFH190" s="4"/>
      <c r="HFI190" s="4"/>
      <c r="HFJ190" s="4"/>
      <c r="HFK190" s="4"/>
      <c r="HFL190" s="4"/>
      <c r="HFM190" s="4"/>
      <c r="HFN190" s="4"/>
      <c r="HFO190" s="4"/>
      <c r="HFP190" s="4"/>
      <c r="HFQ190" s="4"/>
      <c r="HFR190" s="4"/>
      <c r="HFS190" s="4"/>
      <c r="HFT190" s="4"/>
      <c r="HFU190" s="4"/>
      <c r="HFV190" s="4"/>
      <c r="HFW190" s="4"/>
      <c r="HFX190" s="4"/>
      <c r="HFY190" s="4"/>
      <c r="HFZ190" s="4"/>
      <c r="HGA190" s="4"/>
      <c r="HGB190" s="4"/>
      <c r="HGC190" s="4"/>
      <c r="HGD190" s="4"/>
      <c r="HGE190" s="4"/>
      <c r="HGF190" s="4"/>
      <c r="HGG190" s="4"/>
      <c r="HGH190" s="4"/>
      <c r="HGI190" s="4"/>
      <c r="HGJ190" s="4"/>
      <c r="HGK190" s="4"/>
      <c r="HGL190" s="4"/>
      <c r="HGM190" s="4"/>
      <c r="HGN190" s="4"/>
      <c r="HGO190" s="4"/>
      <c r="HGP190" s="4"/>
      <c r="HGQ190" s="4"/>
      <c r="HGR190" s="4"/>
      <c r="HGS190" s="4"/>
      <c r="HGT190" s="4"/>
      <c r="HGU190" s="4"/>
      <c r="HGV190" s="4"/>
      <c r="HGW190" s="4"/>
      <c r="HGX190" s="4"/>
      <c r="HGY190" s="4"/>
      <c r="HGZ190" s="4"/>
      <c r="HHA190" s="4"/>
      <c r="HHB190" s="4"/>
      <c r="HHC190" s="4"/>
      <c r="HHD190" s="4"/>
      <c r="HHE190" s="4"/>
      <c r="HHF190" s="4"/>
      <c r="HHG190" s="4"/>
      <c r="HHH190" s="4"/>
      <c r="HHI190" s="4"/>
      <c r="HHJ190" s="4"/>
      <c r="HHK190" s="4"/>
      <c r="HHL190" s="4"/>
      <c r="HHM190" s="4"/>
      <c r="HHN190" s="4"/>
      <c r="HHO190" s="4"/>
      <c r="HHP190" s="4"/>
      <c r="HHQ190" s="4"/>
      <c r="HHR190" s="4"/>
      <c r="HHS190" s="4"/>
      <c r="HHT190" s="4"/>
      <c r="HHU190" s="4"/>
      <c r="HHV190" s="4"/>
      <c r="HHW190" s="4"/>
      <c r="HHX190" s="4"/>
      <c r="HHY190" s="4"/>
      <c r="HHZ190" s="4"/>
      <c r="HIA190" s="4"/>
      <c r="HIB190" s="4"/>
      <c r="HIC190" s="4"/>
      <c r="HID190" s="4"/>
      <c r="HIE190" s="4"/>
      <c r="HIF190" s="4"/>
      <c r="HIG190" s="4"/>
      <c r="HIH190" s="4"/>
      <c r="HII190" s="4"/>
      <c r="HIJ190" s="4"/>
      <c r="HIK190" s="4"/>
      <c r="HIL190" s="4"/>
      <c r="HIM190" s="4"/>
      <c r="HIN190" s="4"/>
      <c r="HIO190" s="4"/>
      <c r="HIP190" s="4"/>
      <c r="HIQ190" s="4"/>
      <c r="HIR190" s="4"/>
      <c r="HIS190" s="4"/>
      <c r="HIT190" s="4"/>
      <c r="HIU190" s="4"/>
      <c r="HIV190" s="4"/>
      <c r="HIW190" s="4"/>
      <c r="HIX190" s="4"/>
      <c r="HIY190" s="4"/>
      <c r="HIZ190" s="4"/>
      <c r="HJA190" s="4"/>
      <c r="HJB190" s="4"/>
      <c r="HJC190" s="4"/>
      <c r="HJD190" s="4"/>
      <c r="HJE190" s="4"/>
      <c r="HJF190" s="4"/>
      <c r="HJG190" s="4"/>
      <c r="HJH190" s="4"/>
      <c r="HJI190" s="4"/>
      <c r="HJJ190" s="4"/>
      <c r="HJK190" s="4"/>
      <c r="HJL190" s="4"/>
      <c r="HJM190" s="4"/>
      <c r="HJN190" s="4"/>
      <c r="HJO190" s="4"/>
      <c r="HJP190" s="4"/>
      <c r="HJQ190" s="4"/>
      <c r="HJR190" s="4"/>
      <c r="HJS190" s="4"/>
      <c r="HJT190" s="4"/>
      <c r="HJU190" s="4"/>
      <c r="HJV190" s="4"/>
      <c r="HJW190" s="4"/>
      <c r="HJX190" s="4"/>
      <c r="HJY190" s="4"/>
      <c r="HJZ190" s="4"/>
      <c r="HKA190" s="4"/>
      <c r="HKB190" s="4"/>
      <c r="HKC190" s="4"/>
      <c r="HKD190" s="4"/>
      <c r="HKE190" s="4"/>
      <c r="HKF190" s="4"/>
      <c r="HKG190" s="4"/>
      <c r="HKH190" s="4"/>
      <c r="HKI190" s="4"/>
      <c r="HKJ190" s="4"/>
      <c r="HKK190" s="4"/>
      <c r="HKL190" s="4"/>
      <c r="HKM190" s="4"/>
      <c r="HKN190" s="4"/>
      <c r="HKO190" s="4"/>
      <c r="HKP190" s="4"/>
      <c r="HKQ190" s="4"/>
      <c r="HKR190" s="4"/>
      <c r="HKS190" s="4"/>
      <c r="HKT190" s="4"/>
      <c r="HKU190" s="4"/>
      <c r="HKV190" s="4"/>
      <c r="HKW190" s="4"/>
      <c r="HKX190" s="4"/>
      <c r="HKY190" s="4"/>
      <c r="HKZ190" s="4"/>
      <c r="HLA190" s="4"/>
      <c r="HLB190" s="4"/>
      <c r="HLC190" s="4"/>
      <c r="HLD190" s="4"/>
      <c r="HLE190" s="4"/>
      <c r="HLF190" s="4"/>
      <c r="HLG190" s="4"/>
      <c r="HLH190" s="4"/>
      <c r="HLI190" s="4"/>
      <c r="HLJ190" s="4"/>
      <c r="HLK190" s="4"/>
      <c r="HLL190" s="4"/>
      <c r="HLM190" s="4"/>
      <c r="HLN190" s="4"/>
      <c r="HLO190" s="4"/>
      <c r="HLP190" s="4"/>
      <c r="HLQ190" s="4"/>
      <c r="HLR190" s="4"/>
      <c r="HLS190" s="4"/>
      <c r="HLT190" s="4"/>
      <c r="HLU190" s="4"/>
      <c r="HLV190" s="4"/>
      <c r="HLW190" s="4"/>
      <c r="HLX190" s="4"/>
      <c r="HLY190" s="4"/>
      <c r="HLZ190" s="4"/>
      <c r="HMA190" s="4"/>
      <c r="HMB190" s="4"/>
      <c r="HMC190" s="4"/>
      <c r="HMD190" s="4"/>
      <c r="HME190" s="4"/>
      <c r="HMF190" s="4"/>
      <c r="HMG190" s="4"/>
      <c r="HMH190" s="4"/>
      <c r="HMI190" s="4"/>
      <c r="HMJ190" s="4"/>
      <c r="HMK190" s="4"/>
      <c r="HML190" s="4"/>
      <c r="HMM190" s="4"/>
      <c r="HMN190" s="4"/>
      <c r="HMO190" s="4"/>
      <c r="HMP190" s="4"/>
      <c r="HMQ190" s="4"/>
      <c r="HMR190" s="4"/>
      <c r="HMS190" s="4"/>
      <c r="HMT190" s="4"/>
      <c r="HMU190" s="4"/>
      <c r="HMV190" s="4"/>
      <c r="HMW190" s="4"/>
      <c r="HMX190" s="4"/>
      <c r="HMY190" s="4"/>
      <c r="HMZ190" s="4"/>
      <c r="HNA190" s="4"/>
      <c r="HNB190" s="4"/>
      <c r="HNC190" s="4"/>
      <c r="HND190" s="4"/>
      <c r="HNE190" s="4"/>
      <c r="HNF190" s="4"/>
      <c r="HNG190" s="4"/>
      <c r="HNH190" s="4"/>
      <c r="HNI190" s="4"/>
      <c r="HNJ190" s="4"/>
      <c r="HNK190" s="4"/>
      <c r="HNL190" s="4"/>
      <c r="HNM190" s="4"/>
      <c r="HNN190" s="4"/>
      <c r="HNO190" s="4"/>
      <c r="HNP190" s="4"/>
      <c r="HNQ190" s="4"/>
      <c r="HNR190" s="4"/>
      <c r="HNS190" s="4"/>
      <c r="HNT190" s="4"/>
      <c r="HNU190" s="4"/>
      <c r="HNV190" s="4"/>
      <c r="HNW190" s="4"/>
      <c r="HNX190" s="4"/>
      <c r="HNY190" s="4"/>
      <c r="HNZ190" s="4"/>
      <c r="HOA190" s="4"/>
      <c r="HOB190" s="4"/>
      <c r="HOC190" s="4"/>
      <c r="HOD190" s="4"/>
      <c r="HOE190" s="4"/>
      <c r="HOF190" s="4"/>
      <c r="HOG190" s="4"/>
      <c r="HOH190" s="4"/>
      <c r="HOI190" s="4"/>
      <c r="HOJ190" s="4"/>
      <c r="HOK190" s="4"/>
      <c r="HOL190" s="4"/>
      <c r="HOM190" s="4"/>
      <c r="HON190" s="4"/>
      <c r="HOO190" s="4"/>
      <c r="HOP190" s="4"/>
      <c r="HOQ190" s="4"/>
      <c r="HOR190" s="4"/>
      <c r="HOS190" s="4"/>
      <c r="HOT190" s="4"/>
      <c r="HOU190" s="4"/>
      <c r="HOV190" s="4"/>
      <c r="HOW190" s="4"/>
      <c r="HOX190" s="4"/>
      <c r="HOY190" s="4"/>
      <c r="HOZ190" s="4"/>
      <c r="HPA190" s="4"/>
      <c r="HPB190" s="4"/>
      <c r="HPC190" s="4"/>
      <c r="HPD190" s="4"/>
      <c r="HPE190" s="4"/>
      <c r="HPF190" s="4"/>
      <c r="HPG190" s="4"/>
      <c r="HPH190" s="4"/>
      <c r="HPI190" s="4"/>
      <c r="HPJ190" s="4"/>
      <c r="HPK190" s="4"/>
      <c r="HPL190" s="4"/>
      <c r="HPM190" s="4"/>
      <c r="HPN190" s="4"/>
      <c r="HPO190" s="4"/>
      <c r="HPP190" s="4"/>
      <c r="HPQ190" s="4"/>
      <c r="HPR190" s="4"/>
      <c r="HPS190" s="4"/>
      <c r="HPT190" s="4"/>
      <c r="HPU190" s="4"/>
      <c r="HPV190" s="4"/>
      <c r="HPW190" s="4"/>
      <c r="HPX190" s="4"/>
      <c r="HPY190" s="4"/>
      <c r="HPZ190" s="4"/>
      <c r="HQA190" s="4"/>
      <c r="HQB190" s="4"/>
      <c r="HQC190" s="4"/>
      <c r="HQD190" s="4"/>
      <c r="HQE190" s="4"/>
      <c r="HQF190" s="4"/>
      <c r="HQG190" s="4"/>
      <c r="HQH190" s="4"/>
      <c r="HQI190" s="4"/>
      <c r="HQJ190" s="4"/>
      <c r="HQK190" s="4"/>
      <c r="HQL190" s="4"/>
      <c r="HQM190" s="4"/>
      <c r="HQN190" s="4"/>
      <c r="HQO190" s="4"/>
      <c r="HQP190" s="4"/>
      <c r="HQQ190" s="4"/>
      <c r="HQR190" s="4"/>
      <c r="HQS190" s="4"/>
      <c r="HQT190" s="4"/>
      <c r="HQU190" s="4"/>
      <c r="HQV190" s="4"/>
      <c r="HQW190" s="4"/>
      <c r="HQX190" s="4"/>
      <c r="HQY190" s="4"/>
      <c r="HQZ190" s="4"/>
      <c r="HRA190" s="4"/>
      <c r="HRB190" s="4"/>
      <c r="HRC190" s="4"/>
      <c r="HRD190" s="4"/>
      <c r="HRE190" s="4"/>
      <c r="HRF190" s="4"/>
      <c r="HRG190" s="4"/>
      <c r="HRH190" s="4"/>
      <c r="HRI190" s="4"/>
      <c r="HRJ190" s="4"/>
      <c r="HRK190" s="4"/>
      <c r="HRL190" s="4"/>
      <c r="HRM190" s="4"/>
      <c r="HRN190" s="4"/>
      <c r="HRO190" s="4"/>
      <c r="HRP190" s="4"/>
      <c r="HRQ190" s="4"/>
      <c r="HRR190" s="4"/>
      <c r="HRS190" s="4"/>
      <c r="HRT190" s="4"/>
      <c r="HRU190" s="4"/>
      <c r="HRV190" s="4"/>
      <c r="HRW190" s="4"/>
      <c r="HRX190" s="4"/>
      <c r="HRY190" s="4"/>
      <c r="HRZ190" s="4"/>
      <c r="HSA190" s="4"/>
      <c r="HSB190" s="4"/>
      <c r="HSC190" s="4"/>
      <c r="HSD190" s="4"/>
      <c r="HSE190" s="4"/>
      <c r="HSF190" s="4"/>
      <c r="HSG190" s="4"/>
      <c r="HSH190" s="4"/>
      <c r="HSI190" s="4"/>
      <c r="HSJ190" s="4"/>
      <c r="HSK190" s="4"/>
      <c r="HSL190" s="4"/>
      <c r="HSM190" s="4"/>
      <c r="HSN190" s="4"/>
      <c r="HSO190" s="4"/>
      <c r="HSP190" s="4"/>
      <c r="HSQ190" s="4"/>
      <c r="HSR190" s="4"/>
      <c r="HSS190" s="4"/>
      <c r="HST190" s="4"/>
      <c r="HSU190" s="4"/>
      <c r="HSV190" s="4"/>
      <c r="HSW190" s="4"/>
      <c r="HSX190" s="4"/>
      <c r="HSY190" s="4"/>
      <c r="HSZ190" s="4"/>
      <c r="HTA190" s="4"/>
      <c r="HTB190" s="4"/>
      <c r="HTC190" s="4"/>
      <c r="HTD190" s="4"/>
      <c r="HTE190" s="4"/>
      <c r="HTF190" s="4"/>
      <c r="HTG190" s="4"/>
      <c r="HTH190" s="4"/>
      <c r="HTI190" s="4"/>
      <c r="HTJ190" s="4"/>
      <c r="HTK190" s="4"/>
      <c r="HTL190" s="4"/>
      <c r="HTM190" s="4"/>
      <c r="HTN190" s="4"/>
      <c r="HTO190" s="4"/>
      <c r="HTP190" s="4"/>
      <c r="HTQ190" s="4"/>
      <c r="HTR190" s="4"/>
      <c r="HTS190" s="4"/>
      <c r="HTT190" s="4"/>
      <c r="HTU190" s="4"/>
      <c r="HTV190" s="4"/>
      <c r="HTW190" s="4"/>
      <c r="HTX190" s="4"/>
      <c r="HTY190" s="4"/>
      <c r="HTZ190" s="4"/>
      <c r="HUA190" s="4"/>
      <c r="HUB190" s="4"/>
      <c r="HUC190" s="4"/>
      <c r="HUD190" s="4"/>
      <c r="HUE190" s="4"/>
      <c r="HUF190" s="4"/>
      <c r="HUG190" s="4"/>
      <c r="HUH190" s="4"/>
      <c r="HUI190" s="4"/>
      <c r="HUJ190" s="4"/>
      <c r="HUK190" s="4"/>
      <c r="HUL190" s="4"/>
      <c r="HUM190" s="4"/>
      <c r="HUN190" s="4"/>
      <c r="HUO190" s="4"/>
      <c r="HUP190" s="4"/>
      <c r="HUQ190" s="4"/>
      <c r="HUR190" s="4"/>
      <c r="HUS190" s="4"/>
      <c r="HUT190" s="4"/>
      <c r="HUU190" s="4"/>
      <c r="HUV190" s="4"/>
      <c r="HUW190" s="4"/>
      <c r="HUX190" s="4"/>
      <c r="HUY190" s="4"/>
      <c r="HUZ190" s="4"/>
      <c r="HVA190" s="4"/>
      <c r="HVB190" s="4"/>
      <c r="HVC190" s="4"/>
      <c r="HVD190" s="4"/>
      <c r="HVE190" s="4"/>
      <c r="HVF190" s="4"/>
      <c r="HVG190" s="4"/>
      <c r="HVH190" s="4"/>
      <c r="HVI190" s="4"/>
      <c r="HVJ190" s="4"/>
      <c r="HVK190" s="4"/>
      <c r="HVL190" s="4"/>
      <c r="HVM190" s="4"/>
      <c r="HVN190" s="4"/>
      <c r="HVO190" s="4"/>
      <c r="HVP190" s="4"/>
      <c r="HVQ190" s="4"/>
      <c r="HVR190" s="4"/>
      <c r="HVS190" s="4"/>
      <c r="HVT190" s="4"/>
      <c r="HVU190" s="4"/>
      <c r="HVV190" s="4"/>
      <c r="HVW190" s="4"/>
      <c r="HVX190" s="4"/>
      <c r="HVY190" s="4"/>
      <c r="HVZ190" s="4"/>
      <c r="HWA190" s="4"/>
      <c r="HWB190" s="4"/>
      <c r="HWC190" s="4"/>
      <c r="HWD190" s="4"/>
      <c r="HWE190" s="4"/>
      <c r="HWF190" s="4"/>
      <c r="HWG190" s="4"/>
      <c r="HWH190" s="4"/>
      <c r="HWI190" s="4"/>
      <c r="HWJ190" s="4"/>
      <c r="HWK190" s="4"/>
      <c r="HWL190" s="4"/>
      <c r="HWM190" s="4"/>
      <c r="HWN190" s="4"/>
      <c r="HWO190" s="4"/>
      <c r="HWP190" s="4"/>
      <c r="HWQ190" s="4"/>
      <c r="HWR190" s="4"/>
      <c r="HWS190" s="4"/>
      <c r="HWT190" s="4"/>
      <c r="HWU190" s="4"/>
      <c r="HWV190" s="4"/>
      <c r="HWW190" s="4"/>
      <c r="HWX190" s="4"/>
      <c r="HWY190" s="4"/>
      <c r="HWZ190" s="4"/>
      <c r="HXA190" s="4"/>
      <c r="HXB190" s="4"/>
      <c r="HXC190" s="4"/>
      <c r="HXD190" s="4"/>
      <c r="HXE190" s="4"/>
      <c r="HXF190" s="4"/>
      <c r="HXG190" s="4"/>
      <c r="HXH190" s="4"/>
      <c r="HXI190" s="4"/>
      <c r="HXJ190" s="4"/>
      <c r="HXK190" s="4"/>
      <c r="HXL190" s="4"/>
      <c r="HXM190" s="4"/>
      <c r="HXN190" s="4"/>
      <c r="HXO190" s="4"/>
      <c r="HXP190" s="4"/>
      <c r="HXQ190" s="4"/>
      <c r="HXR190" s="4"/>
      <c r="HXS190" s="4"/>
      <c r="HXT190" s="4"/>
      <c r="HXU190" s="4"/>
      <c r="HXV190" s="4"/>
      <c r="HXW190" s="4"/>
      <c r="HXX190" s="4"/>
      <c r="HXY190" s="4"/>
      <c r="HXZ190" s="4"/>
      <c r="HYA190" s="4"/>
      <c r="HYB190" s="4"/>
      <c r="HYC190" s="4"/>
      <c r="HYD190" s="4"/>
      <c r="HYE190" s="4"/>
      <c r="HYF190" s="4"/>
      <c r="HYG190" s="4"/>
      <c r="HYH190" s="4"/>
      <c r="HYI190" s="4"/>
      <c r="HYJ190" s="4"/>
      <c r="HYK190" s="4"/>
      <c r="HYL190" s="4"/>
      <c r="HYM190" s="4"/>
      <c r="HYN190" s="4"/>
      <c r="HYO190" s="4"/>
      <c r="HYP190" s="4"/>
      <c r="HYQ190" s="4"/>
      <c r="HYR190" s="4"/>
      <c r="HYS190" s="4"/>
      <c r="HYT190" s="4"/>
      <c r="HYU190" s="4"/>
      <c r="HYV190" s="4"/>
      <c r="HYW190" s="4"/>
      <c r="HYX190" s="4"/>
      <c r="HYY190" s="4"/>
      <c r="HYZ190" s="4"/>
      <c r="HZA190" s="4"/>
      <c r="HZB190" s="4"/>
      <c r="HZC190" s="4"/>
      <c r="HZD190" s="4"/>
      <c r="HZE190" s="4"/>
      <c r="HZF190" s="4"/>
      <c r="HZG190" s="4"/>
      <c r="HZH190" s="4"/>
      <c r="HZI190" s="4"/>
      <c r="HZJ190" s="4"/>
      <c r="HZK190" s="4"/>
      <c r="HZL190" s="4"/>
      <c r="HZM190" s="4"/>
      <c r="HZN190" s="4"/>
      <c r="HZO190" s="4"/>
      <c r="HZP190" s="4"/>
      <c r="HZQ190" s="4"/>
      <c r="HZR190" s="4"/>
      <c r="HZS190" s="4"/>
      <c r="HZT190" s="4"/>
      <c r="HZU190" s="4"/>
      <c r="HZV190" s="4"/>
      <c r="HZW190" s="4"/>
      <c r="HZX190" s="4"/>
      <c r="HZY190" s="4"/>
      <c r="HZZ190" s="4"/>
      <c r="IAA190" s="4"/>
      <c r="IAB190" s="4"/>
      <c r="IAC190" s="4"/>
      <c r="IAD190" s="4"/>
      <c r="IAE190" s="4"/>
      <c r="IAF190" s="4"/>
      <c r="IAG190" s="4"/>
      <c r="IAH190" s="4"/>
      <c r="IAI190" s="4"/>
      <c r="IAJ190" s="4"/>
      <c r="IAK190" s="4"/>
      <c r="IAL190" s="4"/>
      <c r="IAM190" s="4"/>
      <c r="IAN190" s="4"/>
      <c r="IAO190" s="4"/>
      <c r="IAP190" s="4"/>
      <c r="IAQ190" s="4"/>
      <c r="IAR190" s="4"/>
      <c r="IAS190" s="4"/>
      <c r="IAT190" s="4"/>
      <c r="IAU190" s="4"/>
      <c r="IAV190" s="4"/>
      <c r="IAW190" s="4"/>
      <c r="IAX190" s="4"/>
      <c r="IAY190" s="4"/>
      <c r="IAZ190" s="4"/>
      <c r="IBA190" s="4"/>
      <c r="IBB190" s="4"/>
      <c r="IBC190" s="4"/>
      <c r="IBD190" s="4"/>
      <c r="IBE190" s="4"/>
      <c r="IBF190" s="4"/>
      <c r="IBG190" s="4"/>
      <c r="IBH190" s="4"/>
      <c r="IBI190" s="4"/>
      <c r="IBJ190" s="4"/>
      <c r="IBK190" s="4"/>
      <c r="IBL190" s="4"/>
      <c r="IBM190" s="4"/>
      <c r="IBN190" s="4"/>
      <c r="IBO190" s="4"/>
      <c r="IBP190" s="4"/>
      <c r="IBQ190" s="4"/>
      <c r="IBR190" s="4"/>
      <c r="IBS190" s="4"/>
      <c r="IBT190" s="4"/>
      <c r="IBU190" s="4"/>
      <c r="IBV190" s="4"/>
      <c r="IBW190" s="4"/>
      <c r="IBX190" s="4"/>
      <c r="IBY190" s="4"/>
      <c r="IBZ190" s="4"/>
      <c r="ICA190" s="4"/>
      <c r="ICB190" s="4"/>
      <c r="ICC190" s="4"/>
      <c r="ICD190" s="4"/>
      <c r="ICE190" s="4"/>
      <c r="ICF190" s="4"/>
      <c r="ICG190" s="4"/>
      <c r="ICH190" s="4"/>
      <c r="ICI190" s="4"/>
      <c r="ICJ190" s="4"/>
      <c r="ICK190" s="4"/>
      <c r="ICL190" s="4"/>
      <c r="ICM190" s="4"/>
      <c r="ICN190" s="4"/>
      <c r="ICO190" s="4"/>
      <c r="ICP190" s="4"/>
      <c r="ICQ190" s="4"/>
      <c r="ICR190" s="4"/>
      <c r="ICS190" s="4"/>
      <c r="ICT190" s="4"/>
      <c r="ICU190" s="4"/>
      <c r="ICV190" s="4"/>
      <c r="ICW190" s="4"/>
      <c r="ICX190" s="4"/>
      <c r="ICY190" s="4"/>
      <c r="ICZ190" s="4"/>
      <c r="IDA190" s="4"/>
      <c r="IDB190" s="4"/>
      <c r="IDC190" s="4"/>
      <c r="IDD190" s="4"/>
      <c r="IDE190" s="4"/>
      <c r="IDF190" s="4"/>
      <c r="IDG190" s="4"/>
      <c r="IDH190" s="4"/>
      <c r="IDI190" s="4"/>
      <c r="IDJ190" s="4"/>
      <c r="IDK190" s="4"/>
      <c r="IDL190" s="4"/>
      <c r="IDM190" s="4"/>
      <c r="IDN190" s="4"/>
      <c r="IDO190" s="4"/>
      <c r="IDP190" s="4"/>
      <c r="IDQ190" s="4"/>
      <c r="IDR190" s="4"/>
      <c r="IDS190" s="4"/>
      <c r="IDT190" s="4"/>
      <c r="IDU190" s="4"/>
      <c r="IDV190" s="4"/>
      <c r="IDW190" s="4"/>
      <c r="IDX190" s="4"/>
      <c r="IDY190" s="4"/>
      <c r="IDZ190" s="4"/>
      <c r="IEA190" s="4"/>
      <c r="IEB190" s="4"/>
      <c r="IEC190" s="4"/>
      <c r="IED190" s="4"/>
      <c r="IEE190" s="4"/>
      <c r="IEF190" s="4"/>
      <c r="IEG190" s="4"/>
      <c r="IEH190" s="4"/>
      <c r="IEI190" s="4"/>
      <c r="IEJ190" s="4"/>
      <c r="IEK190" s="4"/>
      <c r="IEL190" s="4"/>
      <c r="IEM190" s="4"/>
      <c r="IEN190" s="4"/>
      <c r="IEO190" s="4"/>
      <c r="IEP190" s="4"/>
      <c r="IEQ190" s="4"/>
      <c r="IER190" s="4"/>
      <c r="IES190" s="4"/>
      <c r="IET190" s="4"/>
      <c r="IEU190" s="4"/>
      <c r="IEV190" s="4"/>
      <c r="IEW190" s="4"/>
      <c r="IEX190" s="4"/>
      <c r="IEY190" s="4"/>
      <c r="IEZ190" s="4"/>
      <c r="IFA190" s="4"/>
      <c r="IFB190" s="4"/>
      <c r="IFC190" s="4"/>
      <c r="IFD190" s="4"/>
      <c r="IFE190" s="4"/>
      <c r="IFF190" s="4"/>
      <c r="IFG190" s="4"/>
      <c r="IFH190" s="4"/>
      <c r="IFI190" s="4"/>
      <c r="IFJ190" s="4"/>
      <c r="IFK190" s="4"/>
      <c r="IFL190" s="4"/>
      <c r="IFM190" s="4"/>
      <c r="IFN190" s="4"/>
      <c r="IFO190" s="4"/>
      <c r="IFP190" s="4"/>
      <c r="IFQ190" s="4"/>
      <c r="IFR190" s="4"/>
      <c r="IFS190" s="4"/>
      <c r="IFT190" s="4"/>
      <c r="IFU190" s="4"/>
      <c r="IFV190" s="4"/>
      <c r="IFW190" s="4"/>
      <c r="IFX190" s="4"/>
      <c r="IFY190" s="4"/>
      <c r="IFZ190" s="4"/>
      <c r="IGA190" s="4"/>
      <c r="IGB190" s="4"/>
      <c r="IGC190" s="4"/>
      <c r="IGD190" s="4"/>
      <c r="IGE190" s="4"/>
      <c r="IGF190" s="4"/>
      <c r="IGG190" s="4"/>
      <c r="IGH190" s="4"/>
      <c r="IGI190" s="4"/>
      <c r="IGJ190" s="4"/>
      <c r="IGK190" s="4"/>
      <c r="IGL190" s="4"/>
      <c r="IGM190" s="4"/>
      <c r="IGN190" s="4"/>
      <c r="IGO190" s="4"/>
      <c r="IGP190" s="4"/>
      <c r="IGQ190" s="4"/>
      <c r="IGR190" s="4"/>
      <c r="IGS190" s="4"/>
      <c r="IGT190" s="4"/>
      <c r="IGU190" s="4"/>
      <c r="IGV190" s="4"/>
      <c r="IGW190" s="4"/>
      <c r="IGX190" s="4"/>
      <c r="IGY190" s="4"/>
      <c r="IGZ190" s="4"/>
      <c r="IHA190" s="4"/>
      <c r="IHB190" s="4"/>
      <c r="IHC190" s="4"/>
      <c r="IHD190" s="4"/>
      <c r="IHE190" s="4"/>
      <c r="IHF190" s="4"/>
      <c r="IHG190" s="4"/>
      <c r="IHH190" s="4"/>
      <c r="IHI190" s="4"/>
      <c r="IHJ190" s="4"/>
      <c r="IHK190" s="4"/>
      <c r="IHL190" s="4"/>
      <c r="IHM190" s="4"/>
      <c r="IHN190" s="4"/>
      <c r="IHO190" s="4"/>
      <c r="IHP190" s="4"/>
      <c r="IHQ190" s="4"/>
      <c r="IHR190" s="4"/>
      <c r="IHS190" s="4"/>
      <c r="IHT190" s="4"/>
      <c r="IHU190" s="4"/>
      <c r="IHV190" s="4"/>
      <c r="IHW190" s="4"/>
      <c r="IHX190" s="4"/>
      <c r="IHY190" s="4"/>
      <c r="IHZ190" s="4"/>
      <c r="IIA190" s="4"/>
      <c r="IIB190" s="4"/>
      <c r="IIC190" s="4"/>
      <c r="IID190" s="4"/>
      <c r="IIE190" s="4"/>
      <c r="IIF190" s="4"/>
      <c r="IIG190" s="4"/>
      <c r="IIH190" s="4"/>
      <c r="III190" s="4"/>
      <c r="IIJ190" s="4"/>
      <c r="IIK190" s="4"/>
      <c r="IIL190" s="4"/>
      <c r="IIM190" s="4"/>
      <c r="IIN190" s="4"/>
      <c r="IIO190" s="4"/>
      <c r="IIP190" s="4"/>
      <c r="IIQ190" s="4"/>
      <c r="IIR190" s="4"/>
      <c r="IIS190" s="4"/>
      <c r="IIT190" s="4"/>
      <c r="IIU190" s="4"/>
      <c r="IIV190" s="4"/>
      <c r="IIW190" s="4"/>
      <c r="IIX190" s="4"/>
      <c r="IIY190" s="4"/>
      <c r="IIZ190" s="4"/>
      <c r="IJA190" s="4"/>
      <c r="IJB190" s="4"/>
      <c r="IJC190" s="4"/>
      <c r="IJD190" s="4"/>
      <c r="IJE190" s="4"/>
      <c r="IJF190" s="4"/>
      <c r="IJG190" s="4"/>
      <c r="IJH190" s="4"/>
      <c r="IJI190" s="4"/>
      <c r="IJJ190" s="4"/>
      <c r="IJK190" s="4"/>
      <c r="IJL190" s="4"/>
      <c r="IJM190" s="4"/>
      <c r="IJN190" s="4"/>
      <c r="IJO190" s="4"/>
      <c r="IJP190" s="4"/>
      <c r="IJQ190" s="4"/>
      <c r="IJR190" s="4"/>
      <c r="IJS190" s="4"/>
      <c r="IJT190" s="4"/>
      <c r="IJU190" s="4"/>
      <c r="IJV190" s="4"/>
      <c r="IJW190" s="4"/>
      <c r="IJX190" s="4"/>
      <c r="IJY190" s="4"/>
      <c r="IJZ190" s="4"/>
      <c r="IKA190" s="4"/>
      <c r="IKB190" s="4"/>
      <c r="IKC190" s="4"/>
      <c r="IKD190" s="4"/>
      <c r="IKE190" s="4"/>
      <c r="IKF190" s="4"/>
      <c r="IKG190" s="4"/>
      <c r="IKH190" s="4"/>
      <c r="IKI190" s="4"/>
      <c r="IKJ190" s="4"/>
      <c r="IKK190" s="4"/>
      <c r="IKL190" s="4"/>
      <c r="IKM190" s="4"/>
      <c r="IKN190" s="4"/>
      <c r="IKO190" s="4"/>
      <c r="IKP190" s="4"/>
      <c r="IKQ190" s="4"/>
      <c r="IKR190" s="4"/>
      <c r="IKS190" s="4"/>
      <c r="IKT190" s="4"/>
      <c r="IKU190" s="4"/>
      <c r="IKV190" s="4"/>
      <c r="IKW190" s="4"/>
      <c r="IKX190" s="4"/>
      <c r="IKY190" s="4"/>
      <c r="IKZ190" s="4"/>
      <c r="ILA190" s="4"/>
      <c r="ILB190" s="4"/>
      <c r="ILC190" s="4"/>
      <c r="ILD190" s="4"/>
      <c r="ILE190" s="4"/>
      <c r="ILF190" s="4"/>
      <c r="ILG190" s="4"/>
      <c r="ILH190" s="4"/>
      <c r="ILI190" s="4"/>
      <c r="ILJ190" s="4"/>
      <c r="ILK190" s="4"/>
      <c r="ILL190" s="4"/>
      <c r="ILM190" s="4"/>
      <c r="ILN190" s="4"/>
      <c r="ILO190" s="4"/>
      <c r="ILP190" s="4"/>
      <c r="ILQ190" s="4"/>
      <c r="ILR190" s="4"/>
      <c r="ILS190" s="4"/>
      <c r="ILT190" s="4"/>
      <c r="ILU190" s="4"/>
      <c r="ILV190" s="4"/>
      <c r="ILW190" s="4"/>
      <c r="ILX190" s="4"/>
      <c r="ILY190" s="4"/>
      <c r="ILZ190" s="4"/>
      <c r="IMA190" s="4"/>
      <c r="IMB190" s="4"/>
      <c r="IMC190" s="4"/>
      <c r="IMD190" s="4"/>
      <c r="IME190" s="4"/>
      <c r="IMF190" s="4"/>
      <c r="IMG190" s="4"/>
      <c r="IMH190" s="4"/>
      <c r="IMI190" s="4"/>
      <c r="IMJ190" s="4"/>
      <c r="IMK190" s="4"/>
      <c r="IML190" s="4"/>
      <c r="IMM190" s="4"/>
      <c r="IMN190" s="4"/>
      <c r="IMO190" s="4"/>
      <c r="IMP190" s="4"/>
      <c r="IMQ190" s="4"/>
      <c r="IMR190" s="4"/>
      <c r="IMS190" s="4"/>
      <c r="IMT190" s="4"/>
      <c r="IMU190" s="4"/>
      <c r="IMV190" s="4"/>
      <c r="IMW190" s="4"/>
      <c r="IMX190" s="4"/>
      <c r="IMY190" s="4"/>
      <c r="IMZ190" s="4"/>
      <c r="INA190" s="4"/>
      <c r="INB190" s="4"/>
      <c r="INC190" s="4"/>
      <c r="IND190" s="4"/>
      <c r="INE190" s="4"/>
      <c r="INF190" s="4"/>
      <c r="ING190" s="4"/>
      <c r="INH190" s="4"/>
      <c r="INI190" s="4"/>
      <c r="INJ190" s="4"/>
      <c r="INK190" s="4"/>
      <c r="INL190" s="4"/>
      <c r="INM190" s="4"/>
      <c r="INN190" s="4"/>
      <c r="INO190" s="4"/>
      <c r="INP190" s="4"/>
      <c r="INQ190" s="4"/>
      <c r="INR190" s="4"/>
      <c r="INS190" s="4"/>
      <c r="INT190" s="4"/>
      <c r="INU190" s="4"/>
      <c r="INV190" s="4"/>
      <c r="INW190" s="4"/>
      <c r="INX190" s="4"/>
      <c r="INY190" s="4"/>
      <c r="INZ190" s="4"/>
      <c r="IOA190" s="4"/>
      <c r="IOB190" s="4"/>
      <c r="IOC190" s="4"/>
      <c r="IOD190" s="4"/>
      <c r="IOE190" s="4"/>
      <c r="IOF190" s="4"/>
      <c r="IOG190" s="4"/>
      <c r="IOH190" s="4"/>
      <c r="IOI190" s="4"/>
      <c r="IOJ190" s="4"/>
      <c r="IOK190" s="4"/>
      <c r="IOL190" s="4"/>
      <c r="IOM190" s="4"/>
      <c r="ION190" s="4"/>
      <c r="IOO190" s="4"/>
      <c r="IOP190" s="4"/>
      <c r="IOQ190" s="4"/>
      <c r="IOR190" s="4"/>
      <c r="IOS190" s="4"/>
      <c r="IOT190" s="4"/>
      <c r="IOU190" s="4"/>
      <c r="IOV190" s="4"/>
      <c r="IOW190" s="4"/>
      <c r="IOX190" s="4"/>
      <c r="IOY190" s="4"/>
      <c r="IOZ190" s="4"/>
      <c r="IPA190" s="4"/>
      <c r="IPB190" s="4"/>
      <c r="IPC190" s="4"/>
      <c r="IPD190" s="4"/>
      <c r="IPE190" s="4"/>
      <c r="IPF190" s="4"/>
      <c r="IPG190" s="4"/>
      <c r="IPH190" s="4"/>
      <c r="IPI190" s="4"/>
      <c r="IPJ190" s="4"/>
      <c r="IPK190" s="4"/>
      <c r="IPL190" s="4"/>
      <c r="IPM190" s="4"/>
      <c r="IPN190" s="4"/>
      <c r="IPO190" s="4"/>
      <c r="IPP190" s="4"/>
      <c r="IPQ190" s="4"/>
      <c r="IPR190" s="4"/>
      <c r="IPS190" s="4"/>
      <c r="IPT190" s="4"/>
      <c r="IPU190" s="4"/>
      <c r="IPV190" s="4"/>
      <c r="IPW190" s="4"/>
      <c r="IPX190" s="4"/>
      <c r="IPY190" s="4"/>
      <c r="IPZ190" s="4"/>
      <c r="IQA190" s="4"/>
      <c r="IQB190" s="4"/>
      <c r="IQC190" s="4"/>
      <c r="IQD190" s="4"/>
      <c r="IQE190" s="4"/>
      <c r="IQF190" s="4"/>
      <c r="IQG190" s="4"/>
      <c r="IQH190" s="4"/>
      <c r="IQI190" s="4"/>
      <c r="IQJ190" s="4"/>
      <c r="IQK190" s="4"/>
      <c r="IQL190" s="4"/>
      <c r="IQM190" s="4"/>
      <c r="IQN190" s="4"/>
      <c r="IQO190" s="4"/>
      <c r="IQP190" s="4"/>
      <c r="IQQ190" s="4"/>
      <c r="IQR190" s="4"/>
      <c r="IQS190" s="4"/>
      <c r="IQT190" s="4"/>
      <c r="IQU190" s="4"/>
      <c r="IQV190" s="4"/>
      <c r="IQW190" s="4"/>
      <c r="IQX190" s="4"/>
      <c r="IQY190" s="4"/>
      <c r="IQZ190" s="4"/>
      <c r="IRA190" s="4"/>
      <c r="IRB190" s="4"/>
      <c r="IRC190" s="4"/>
      <c r="IRD190" s="4"/>
      <c r="IRE190" s="4"/>
      <c r="IRF190" s="4"/>
      <c r="IRG190" s="4"/>
      <c r="IRH190" s="4"/>
      <c r="IRI190" s="4"/>
      <c r="IRJ190" s="4"/>
      <c r="IRK190" s="4"/>
      <c r="IRL190" s="4"/>
      <c r="IRM190" s="4"/>
      <c r="IRN190" s="4"/>
      <c r="IRO190" s="4"/>
      <c r="IRP190" s="4"/>
      <c r="IRQ190" s="4"/>
      <c r="IRR190" s="4"/>
      <c r="IRS190" s="4"/>
      <c r="IRT190" s="4"/>
      <c r="IRU190" s="4"/>
      <c r="IRV190" s="4"/>
      <c r="IRW190" s="4"/>
      <c r="IRX190" s="4"/>
      <c r="IRY190" s="4"/>
      <c r="IRZ190" s="4"/>
      <c r="ISA190" s="4"/>
      <c r="ISB190" s="4"/>
      <c r="ISC190" s="4"/>
      <c r="ISD190" s="4"/>
      <c r="ISE190" s="4"/>
      <c r="ISF190" s="4"/>
      <c r="ISG190" s="4"/>
      <c r="ISH190" s="4"/>
      <c r="ISI190" s="4"/>
      <c r="ISJ190" s="4"/>
      <c r="ISK190" s="4"/>
      <c r="ISL190" s="4"/>
      <c r="ISM190" s="4"/>
      <c r="ISN190" s="4"/>
      <c r="ISO190" s="4"/>
      <c r="ISP190" s="4"/>
      <c r="ISQ190" s="4"/>
      <c r="ISR190" s="4"/>
      <c r="ISS190" s="4"/>
      <c r="IST190" s="4"/>
      <c r="ISU190" s="4"/>
      <c r="ISV190" s="4"/>
      <c r="ISW190" s="4"/>
      <c r="ISX190" s="4"/>
      <c r="ISY190" s="4"/>
      <c r="ISZ190" s="4"/>
      <c r="ITA190" s="4"/>
      <c r="ITB190" s="4"/>
      <c r="ITC190" s="4"/>
      <c r="ITD190" s="4"/>
      <c r="ITE190" s="4"/>
      <c r="ITF190" s="4"/>
      <c r="ITG190" s="4"/>
      <c r="ITH190" s="4"/>
      <c r="ITI190" s="4"/>
      <c r="ITJ190" s="4"/>
      <c r="ITK190" s="4"/>
      <c r="ITL190" s="4"/>
      <c r="ITM190" s="4"/>
      <c r="ITN190" s="4"/>
      <c r="ITO190" s="4"/>
      <c r="ITP190" s="4"/>
      <c r="ITQ190" s="4"/>
      <c r="ITR190" s="4"/>
      <c r="ITS190" s="4"/>
      <c r="ITT190" s="4"/>
      <c r="ITU190" s="4"/>
      <c r="ITV190" s="4"/>
      <c r="ITW190" s="4"/>
      <c r="ITX190" s="4"/>
      <c r="ITY190" s="4"/>
      <c r="ITZ190" s="4"/>
      <c r="IUA190" s="4"/>
      <c r="IUB190" s="4"/>
      <c r="IUC190" s="4"/>
      <c r="IUD190" s="4"/>
      <c r="IUE190" s="4"/>
      <c r="IUF190" s="4"/>
      <c r="IUG190" s="4"/>
      <c r="IUH190" s="4"/>
      <c r="IUI190" s="4"/>
      <c r="IUJ190" s="4"/>
      <c r="IUK190" s="4"/>
      <c r="IUL190" s="4"/>
      <c r="IUM190" s="4"/>
      <c r="IUN190" s="4"/>
      <c r="IUO190" s="4"/>
      <c r="IUP190" s="4"/>
      <c r="IUQ190" s="4"/>
      <c r="IUR190" s="4"/>
      <c r="IUS190" s="4"/>
      <c r="IUT190" s="4"/>
      <c r="IUU190" s="4"/>
      <c r="IUV190" s="4"/>
      <c r="IUW190" s="4"/>
      <c r="IUX190" s="4"/>
      <c r="IUY190" s="4"/>
      <c r="IUZ190" s="4"/>
      <c r="IVA190" s="4"/>
      <c r="IVB190" s="4"/>
      <c r="IVC190" s="4"/>
      <c r="IVD190" s="4"/>
      <c r="IVE190" s="4"/>
      <c r="IVF190" s="4"/>
      <c r="IVG190" s="4"/>
      <c r="IVH190" s="4"/>
      <c r="IVI190" s="4"/>
      <c r="IVJ190" s="4"/>
      <c r="IVK190" s="4"/>
      <c r="IVL190" s="4"/>
      <c r="IVM190" s="4"/>
      <c r="IVN190" s="4"/>
      <c r="IVO190" s="4"/>
      <c r="IVP190" s="4"/>
      <c r="IVQ190" s="4"/>
      <c r="IVR190" s="4"/>
      <c r="IVS190" s="4"/>
      <c r="IVT190" s="4"/>
      <c r="IVU190" s="4"/>
      <c r="IVV190" s="4"/>
      <c r="IVW190" s="4"/>
      <c r="IVX190" s="4"/>
      <c r="IVY190" s="4"/>
      <c r="IVZ190" s="4"/>
      <c r="IWA190" s="4"/>
      <c r="IWB190" s="4"/>
      <c r="IWC190" s="4"/>
      <c r="IWD190" s="4"/>
      <c r="IWE190" s="4"/>
      <c r="IWF190" s="4"/>
      <c r="IWG190" s="4"/>
      <c r="IWH190" s="4"/>
      <c r="IWI190" s="4"/>
      <c r="IWJ190" s="4"/>
      <c r="IWK190" s="4"/>
      <c r="IWL190" s="4"/>
      <c r="IWM190" s="4"/>
      <c r="IWN190" s="4"/>
      <c r="IWO190" s="4"/>
      <c r="IWP190" s="4"/>
      <c r="IWQ190" s="4"/>
      <c r="IWR190" s="4"/>
      <c r="IWS190" s="4"/>
      <c r="IWT190" s="4"/>
      <c r="IWU190" s="4"/>
      <c r="IWV190" s="4"/>
      <c r="IWW190" s="4"/>
      <c r="IWX190" s="4"/>
      <c r="IWY190" s="4"/>
      <c r="IWZ190" s="4"/>
      <c r="IXA190" s="4"/>
      <c r="IXB190" s="4"/>
      <c r="IXC190" s="4"/>
      <c r="IXD190" s="4"/>
      <c r="IXE190" s="4"/>
      <c r="IXF190" s="4"/>
      <c r="IXG190" s="4"/>
      <c r="IXH190" s="4"/>
      <c r="IXI190" s="4"/>
      <c r="IXJ190" s="4"/>
      <c r="IXK190" s="4"/>
      <c r="IXL190" s="4"/>
      <c r="IXM190" s="4"/>
      <c r="IXN190" s="4"/>
      <c r="IXO190" s="4"/>
      <c r="IXP190" s="4"/>
      <c r="IXQ190" s="4"/>
      <c r="IXR190" s="4"/>
      <c r="IXS190" s="4"/>
      <c r="IXT190" s="4"/>
      <c r="IXU190" s="4"/>
      <c r="IXV190" s="4"/>
      <c r="IXW190" s="4"/>
      <c r="IXX190" s="4"/>
      <c r="IXY190" s="4"/>
      <c r="IXZ190" s="4"/>
      <c r="IYA190" s="4"/>
      <c r="IYB190" s="4"/>
      <c r="IYC190" s="4"/>
      <c r="IYD190" s="4"/>
      <c r="IYE190" s="4"/>
      <c r="IYF190" s="4"/>
      <c r="IYG190" s="4"/>
      <c r="IYH190" s="4"/>
      <c r="IYI190" s="4"/>
      <c r="IYJ190" s="4"/>
      <c r="IYK190" s="4"/>
      <c r="IYL190" s="4"/>
      <c r="IYM190" s="4"/>
      <c r="IYN190" s="4"/>
      <c r="IYO190" s="4"/>
      <c r="IYP190" s="4"/>
      <c r="IYQ190" s="4"/>
      <c r="IYR190" s="4"/>
      <c r="IYS190" s="4"/>
      <c r="IYT190" s="4"/>
      <c r="IYU190" s="4"/>
      <c r="IYV190" s="4"/>
      <c r="IYW190" s="4"/>
      <c r="IYX190" s="4"/>
      <c r="IYY190" s="4"/>
      <c r="IYZ190" s="4"/>
      <c r="IZA190" s="4"/>
      <c r="IZB190" s="4"/>
      <c r="IZC190" s="4"/>
      <c r="IZD190" s="4"/>
      <c r="IZE190" s="4"/>
      <c r="IZF190" s="4"/>
      <c r="IZG190" s="4"/>
      <c r="IZH190" s="4"/>
      <c r="IZI190" s="4"/>
      <c r="IZJ190" s="4"/>
      <c r="IZK190" s="4"/>
      <c r="IZL190" s="4"/>
      <c r="IZM190" s="4"/>
      <c r="IZN190" s="4"/>
      <c r="IZO190" s="4"/>
      <c r="IZP190" s="4"/>
      <c r="IZQ190" s="4"/>
      <c r="IZR190" s="4"/>
      <c r="IZS190" s="4"/>
      <c r="IZT190" s="4"/>
      <c r="IZU190" s="4"/>
      <c r="IZV190" s="4"/>
      <c r="IZW190" s="4"/>
      <c r="IZX190" s="4"/>
      <c r="IZY190" s="4"/>
      <c r="IZZ190" s="4"/>
      <c r="JAA190" s="4"/>
      <c r="JAB190" s="4"/>
      <c r="JAC190" s="4"/>
      <c r="JAD190" s="4"/>
      <c r="JAE190" s="4"/>
      <c r="JAF190" s="4"/>
      <c r="JAG190" s="4"/>
      <c r="JAH190" s="4"/>
      <c r="JAI190" s="4"/>
      <c r="JAJ190" s="4"/>
      <c r="JAK190" s="4"/>
      <c r="JAL190" s="4"/>
      <c r="JAM190" s="4"/>
      <c r="JAN190" s="4"/>
      <c r="JAO190" s="4"/>
      <c r="JAP190" s="4"/>
      <c r="JAQ190" s="4"/>
      <c r="JAR190" s="4"/>
      <c r="JAS190" s="4"/>
      <c r="JAT190" s="4"/>
      <c r="JAU190" s="4"/>
      <c r="JAV190" s="4"/>
      <c r="JAW190" s="4"/>
      <c r="JAX190" s="4"/>
      <c r="JAY190" s="4"/>
      <c r="JAZ190" s="4"/>
      <c r="JBA190" s="4"/>
      <c r="JBB190" s="4"/>
      <c r="JBC190" s="4"/>
      <c r="JBD190" s="4"/>
      <c r="JBE190" s="4"/>
      <c r="JBF190" s="4"/>
      <c r="JBG190" s="4"/>
      <c r="JBH190" s="4"/>
      <c r="JBI190" s="4"/>
      <c r="JBJ190" s="4"/>
      <c r="JBK190" s="4"/>
      <c r="JBL190" s="4"/>
      <c r="JBM190" s="4"/>
      <c r="JBN190" s="4"/>
      <c r="JBO190" s="4"/>
      <c r="JBP190" s="4"/>
      <c r="JBQ190" s="4"/>
      <c r="JBR190" s="4"/>
      <c r="JBS190" s="4"/>
      <c r="JBT190" s="4"/>
      <c r="JBU190" s="4"/>
      <c r="JBV190" s="4"/>
      <c r="JBW190" s="4"/>
      <c r="JBX190" s="4"/>
      <c r="JBY190" s="4"/>
      <c r="JBZ190" s="4"/>
      <c r="JCA190" s="4"/>
      <c r="JCB190" s="4"/>
      <c r="JCC190" s="4"/>
      <c r="JCD190" s="4"/>
      <c r="JCE190" s="4"/>
      <c r="JCF190" s="4"/>
      <c r="JCG190" s="4"/>
      <c r="JCH190" s="4"/>
      <c r="JCI190" s="4"/>
      <c r="JCJ190" s="4"/>
      <c r="JCK190" s="4"/>
      <c r="JCL190" s="4"/>
      <c r="JCM190" s="4"/>
      <c r="JCN190" s="4"/>
      <c r="JCO190" s="4"/>
      <c r="JCP190" s="4"/>
      <c r="JCQ190" s="4"/>
      <c r="JCR190" s="4"/>
      <c r="JCS190" s="4"/>
      <c r="JCT190" s="4"/>
      <c r="JCU190" s="4"/>
      <c r="JCV190" s="4"/>
      <c r="JCW190" s="4"/>
      <c r="JCX190" s="4"/>
      <c r="JCY190" s="4"/>
      <c r="JCZ190" s="4"/>
      <c r="JDA190" s="4"/>
      <c r="JDB190" s="4"/>
      <c r="JDC190" s="4"/>
      <c r="JDD190" s="4"/>
      <c r="JDE190" s="4"/>
      <c r="JDF190" s="4"/>
      <c r="JDG190" s="4"/>
      <c r="JDH190" s="4"/>
      <c r="JDI190" s="4"/>
      <c r="JDJ190" s="4"/>
      <c r="JDK190" s="4"/>
      <c r="JDL190" s="4"/>
      <c r="JDM190" s="4"/>
      <c r="JDN190" s="4"/>
      <c r="JDO190" s="4"/>
      <c r="JDP190" s="4"/>
      <c r="JDQ190" s="4"/>
      <c r="JDR190" s="4"/>
      <c r="JDS190" s="4"/>
      <c r="JDT190" s="4"/>
      <c r="JDU190" s="4"/>
      <c r="JDV190" s="4"/>
      <c r="JDW190" s="4"/>
      <c r="JDX190" s="4"/>
      <c r="JDY190" s="4"/>
      <c r="JDZ190" s="4"/>
      <c r="JEA190" s="4"/>
      <c r="JEB190" s="4"/>
      <c r="JEC190" s="4"/>
      <c r="JED190" s="4"/>
      <c r="JEE190" s="4"/>
      <c r="JEF190" s="4"/>
      <c r="JEG190" s="4"/>
      <c r="JEH190" s="4"/>
      <c r="JEI190" s="4"/>
      <c r="JEJ190" s="4"/>
      <c r="JEK190" s="4"/>
      <c r="JEL190" s="4"/>
      <c r="JEM190" s="4"/>
      <c r="JEN190" s="4"/>
      <c r="JEO190" s="4"/>
      <c r="JEP190" s="4"/>
      <c r="JEQ190" s="4"/>
      <c r="JER190" s="4"/>
      <c r="JES190" s="4"/>
      <c r="JET190" s="4"/>
      <c r="JEU190" s="4"/>
      <c r="JEV190" s="4"/>
      <c r="JEW190" s="4"/>
      <c r="JEX190" s="4"/>
      <c r="JEY190" s="4"/>
      <c r="JEZ190" s="4"/>
      <c r="JFA190" s="4"/>
      <c r="JFB190" s="4"/>
      <c r="JFC190" s="4"/>
      <c r="JFD190" s="4"/>
      <c r="JFE190" s="4"/>
      <c r="JFF190" s="4"/>
      <c r="JFG190" s="4"/>
      <c r="JFH190" s="4"/>
      <c r="JFI190" s="4"/>
      <c r="JFJ190" s="4"/>
      <c r="JFK190" s="4"/>
      <c r="JFL190" s="4"/>
      <c r="JFM190" s="4"/>
      <c r="JFN190" s="4"/>
      <c r="JFO190" s="4"/>
      <c r="JFP190" s="4"/>
      <c r="JFQ190" s="4"/>
      <c r="JFR190" s="4"/>
      <c r="JFS190" s="4"/>
      <c r="JFT190" s="4"/>
      <c r="JFU190" s="4"/>
      <c r="JFV190" s="4"/>
      <c r="JFW190" s="4"/>
      <c r="JFX190" s="4"/>
      <c r="JFY190" s="4"/>
      <c r="JFZ190" s="4"/>
      <c r="JGA190" s="4"/>
      <c r="JGB190" s="4"/>
      <c r="JGC190" s="4"/>
      <c r="JGD190" s="4"/>
      <c r="JGE190" s="4"/>
      <c r="JGF190" s="4"/>
      <c r="JGG190" s="4"/>
      <c r="JGH190" s="4"/>
      <c r="JGI190" s="4"/>
      <c r="JGJ190" s="4"/>
      <c r="JGK190" s="4"/>
      <c r="JGL190" s="4"/>
      <c r="JGM190" s="4"/>
      <c r="JGN190" s="4"/>
      <c r="JGO190" s="4"/>
      <c r="JGP190" s="4"/>
      <c r="JGQ190" s="4"/>
      <c r="JGR190" s="4"/>
      <c r="JGS190" s="4"/>
      <c r="JGT190" s="4"/>
      <c r="JGU190" s="4"/>
      <c r="JGV190" s="4"/>
      <c r="JGW190" s="4"/>
      <c r="JGX190" s="4"/>
      <c r="JGY190" s="4"/>
      <c r="JGZ190" s="4"/>
      <c r="JHA190" s="4"/>
      <c r="JHB190" s="4"/>
      <c r="JHC190" s="4"/>
      <c r="JHD190" s="4"/>
      <c r="JHE190" s="4"/>
      <c r="JHF190" s="4"/>
      <c r="JHG190" s="4"/>
      <c r="JHH190" s="4"/>
      <c r="JHI190" s="4"/>
      <c r="JHJ190" s="4"/>
      <c r="JHK190" s="4"/>
      <c r="JHL190" s="4"/>
      <c r="JHM190" s="4"/>
      <c r="JHN190" s="4"/>
      <c r="JHO190" s="4"/>
      <c r="JHP190" s="4"/>
      <c r="JHQ190" s="4"/>
      <c r="JHR190" s="4"/>
      <c r="JHS190" s="4"/>
      <c r="JHT190" s="4"/>
      <c r="JHU190" s="4"/>
      <c r="JHV190" s="4"/>
      <c r="JHW190" s="4"/>
      <c r="JHX190" s="4"/>
      <c r="JHY190" s="4"/>
      <c r="JHZ190" s="4"/>
      <c r="JIA190" s="4"/>
      <c r="JIB190" s="4"/>
      <c r="JIC190" s="4"/>
      <c r="JID190" s="4"/>
      <c r="JIE190" s="4"/>
      <c r="JIF190" s="4"/>
      <c r="JIG190" s="4"/>
      <c r="JIH190" s="4"/>
      <c r="JII190" s="4"/>
      <c r="JIJ190" s="4"/>
      <c r="JIK190" s="4"/>
      <c r="JIL190" s="4"/>
      <c r="JIM190" s="4"/>
      <c r="JIN190" s="4"/>
      <c r="JIO190" s="4"/>
      <c r="JIP190" s="4"/>
      <c r="JIQ190" s="4"/>
      <c r="JIR190" s="4"/>
      <c r="JIS190" s="4"/>
      <c r="JIT190" s="4"/>
      <c r="JIU190" s="4"/>
      <c r="JIV190" s="4"/>
      <c r="JIW190" s="4"/>
      <c r="JIX190" s="4"/>
      <c r="JIY190" s="4"/>
      <c r="JIZ190" s="4"/>
      <c r="JJA190" s="4"/>
      <c r="JJB190" s="4"/>
      <c r="JJC190" s="4"/>
      <c r="JJD190" s="4"/>
      <c r="JJE190" s="4"/>
      <c r="JJF190" s="4"/>
      <c r="JJG190" s="4"/>
      <c r="JJH190" s="4"/>
      <c r="JJI190" s="4"/>
      <c r="JJJ190" s="4"/>
      <c r="JJK190" s="4"/>
      <c r="JJL190" s="4"/>
      <c r="JJM190" s="4"/>
      <c r="JJN190" s="4"/>
      <c r="JJO190" s="4"/>
      <c r="JJP190" s="4"/>
      <c r="JJQ190" s="4"/>
      <c r="JJR190" s="4"/>
      <c r="JJS190" s="4"/>
      <c r="JJT190" s="4"/>
      <c r="JJU190" s="4"/>
      <c r="JJV190" s="4"/>
      <c r="JJW190" s="4"/>
      <c r="JJX190" s="4"/>
      <c r="JJY190" s="4"/>
      <c r="JJZ190" s="4"/>
      <c r="JKA190" s="4"/>
      <c r="JKB190" s="4"/>
      <c r="JKC190" s="4"/>
      <c r="JKD190" s="4"/>
      <c r="JKE190" s="4"/>
      <c r="JKF190" s="4"/>
      <c r="JKG190" s="4"/>
      <c r="JKH190" s="4"/>
      <c r="JKI190" s="4"/>
      <c r="JKJ190" s="4"/>
      <c r="JKK190" s="4"/>
      <c r="JKL190" s="4"/>
      <c r="JKM190" s="4"/>
      <c r="JKN190" s="4"/>
      <c r="JKO190" s="4"/>
      <c r="JKP190" s="4"/>
      <c r="JKQ190" s="4"/>
      <c r="JKR190" s="4"/>
      <c r="JKS190" s="4"/>
      <c r="JKT190" s="4"/>
      <c r="JKU190" s="4"/>
      <c r="JKV190" s="4"/>
      <c r="JKW190" s="4"/>
      <c r="JKX190" s="4"/>
      <c r="JKY190" s="4"/>
      <c r="JKZ190" s="4"/>
      <c r="JLA190" s="4"/>
      <c r="JLB190" s="4"/>
      <c r="JLC190" s="4"/>
      <c r="JLD190" s="4"/>
      <c r="JLE190" s="4"/>
      <c r="JLF190" s="4"/>
      <c r="JLG190" s="4"/>
      <c r="JLH190" s="4"/>
      <c r="JLI190" s="4"/>
      <c r="JLJ190" s="4"/>
      <c r="JLK190" s="4"/>
      <c r="JLL190" s="4"/>
      <c r="JLM190" s="4"/>
      <c r="JLN190" s="4"/>
      <c r="JLO190" s="4"/>
      <c r="JLP190" s="4"/>
      <c r="JLQ190" s="4"/>
      <c r="JLR190" s="4"/>
      <c r="JLS190" s="4"/>
      <c r="JLT190" s="4"/>
      <c r="JLU190" s="4"/>
      <c r="JLV190" s="4"/>
      <c r="JLW190" s="4"/>
      <c r="JLX190" s="4"/>
      <c r="JLY190" s="4"/>
      <c r="JLZ190" s="4"/>
      <c r="JMA190" s="4"/>
      <c r="JMB190" s="4"/>
      <c r="JMC190" s="4"/>
      <c r="JMD190" s="4"/>
      <c r="JME190" s="4"/>
      <c r="JMF190" s="4"/>
      <c r="JMG190" s="4"/>
      <c r="JMH190" s="4"/>
      <c r="JMI190" s="4"/>
      <c r="JMJ190" s="4"/>
      <c r="JMK190" s="4"/>
      <c r="JML190" s="4"/>
      <c r="JMM190" s="4"/>
      <c r="JMN190" s="4"/>
      <c r="JMO190" s="4"/>
      <c r="JMP190" s="4"/>
      <c r="JMQ190" s="4"/>
      <c r="JMR190" s="4"/>
      <c r="JMS190" s="4"/>
      <c r="JMT190" s="4"/>
      <c r="JMU190" s="4"/>
      <c r="JMV190" s="4"/>
      <c r="JMW190" s="4"/>
      <c r="JMX190" s="4"/>
      <c r="JMY190" s="4"/>
      <c r="JMZ190" s="4"/>
      <c r="JNA190" s="4"/>
      <c r="JNB190" s="4"/>
      <c r="JNC190" s="4"/>
      <c r="JND190" s="4"/>
      <c r="JNE190" s="4"/>
      <c r="JNF190" s="4"/>
      <c r="JNG190" s="4"/>
      <c r="JNH190" s="4"/>
      <c r="JNI190" s="4"/>
      <c r="JNJ190" s="4"/>
      <c r="JNK190" s="4"/>
      <c r="JNL190" s="4"/>
      <c r="JNM190" s="4"/>
      <c r="JNN190" s="4"/>
      <c r="JNO190" s="4"/>
      <c r="JNP190" s="4"/>
      <c r="JNQ190" s="4"/>
      <c r="JNR190" s="4"/>
      <c r="JNS190" s="4"/>
      <c r="JNT190" s="4"/>
      <c r="JNU190" s="4"/>
      <c r="JNV190" s="4"/>
      <c r="JNW190" s="4"/>
      <c r="JNX190" s="4"/>
      <c r="JNY190" s="4"/>
      <c r="JNZ190" s="4"/>
      <c r="JOA190" s="4"/>
      <c r="JOB190" s="4"/>
      <c r="JOC190" s="4"/>
      <c r="JOD190" s="4"/>
      <c r="JOE190" s="4"/>
      <c r="JOF190" s="4"/>
      <c r="JOG190" s="4"/>
      <c r="JOH190" s="4"/>
      <c r="JOI190" s="4"/>
      <c r="JOJ190" s="4"/>
      <c r="JOK190" s="4"/>
      <c r="JOL190" s="4"/>
      <c r="JOM190" s="4"/>
      <c r="JON190" s="4"/>
      <c r="JOO190" s="4"/>
      <c r="JOP190" s="4"/>
      <c r="JOQ190" s="4"/>
      <c r="JOR190" s="4"/>
      <c r="JOS190" s="4"/>
      <c r="JOT190" s="4"/>
      <c r="JOU190" s="4"/>
      <c r="JOV190" s="4"/>
      <c r="JOW190" s="4"/>
      <c r="JOX190" s="4"/>
      <c r="JOY190" s="4"/>
      <c r="JOZ190" s="4"/>
      <c r="JPA190" s="4"/>
      <c r="JPB190" s="4"/>
      <c r="JPC190" s="4"/>
      <c r="JPD190" s="4"/>
      <c r="JPE190" s="4"/>
      <c r="JPF190" s="4"/>
      <c r="JPG190" s="4"/>
      <c r="JPH190" s="4"/>
      <c r="JPI190" s="4"/>
      <c r="JPJ190" s="4"/>
      <c r="JPK190" s="4"/>
      <c r="JPL190" s="4"/>
      <c r="JPM190" s="4"/>
      <c r="JPN190" s="4"/>
      <c r="JPO190" s="4"/>
      <c r="JPP190" s="4"/>
      <c r="JPQ190" s="4"/>
      <c r="JPR190" s="4"/>
      <c r="JPS190" s="4"/>
      <c r="JPT190" s="4"/>
      <c r="JPU190" s="4"/>
      <c r="JPV190" s="4"/>
      <c r="JPW190" s="4"/>
      <c r="JPX190" s="4"/>
      <c r="JPY190" s="4"/>
      <c r="JPZ190" s="4"/>
      <c r="JQA190" s="4"/>
      <c r="JQB190" s="4"/>
      <c r="JQC190" s="4"/>
      <c r="JQD190" s="4"/>
      <c r="JQE190" s="4"/>
      <c r="JQF190" s="4"/>
      <c r="JQG190" s="4"/>
      <c r="JQH190" s="4"/>
      <c r="JQI190" s="4"/>
      <c r="JQJ190" s="4"/>
      <c r="JQK190" s="4"/>
      <c r="JQL190" s="4"/>
      <c r="JQM190" s="4"/>
      <c r="JQN190" s="4"/>
      <c r="JQO190" s="4"/>
      <c r="JQP190" s="4"/>
      <c r="JQQ190" s="4"/>
      <c r="JQR190" s="4"/>
      <c r="JQS190" s="4"/>
      <c r="JQT190" s="4"/>
      <c r="JQU190" s="4"/>
      <c r="JQV190" s="4"/>
      <c r="JQW190" s="4"/>
      <c r="JQX190" s="4"/>
      <c r="JQY190" s="4"/>
      <c r="JQZ190" s="4"/>
      <c r="JRA190" s="4"/>
      <c r="JRB190" s="4"/>
      <c r="JRC190" s="4"/>
      <c r="JRD190" s="4"/>
      <c r="JRE190" s="4"/>
      <c r="JRF190" s="4"/>
      <c r="JRG190" s="4"/>
      <c r="JRH190" s="4"/>
      <c r="JRI190" s="4"/>
      <c r="JRJ190" s="4"/>
      <c r="JRK190" s="4"/>
      <c r="JRL190" s="4"/>
      <c r="JRM190" s="4"/>
      <c r="JRN190" s="4"/>
      <c r="JRO190" s="4"/>
      <c r="JRP190" s="4"/>
      <c r="JRQ190" s="4"/>
      <c r="JRR190" s="4"/>
      <c r="JRS190" s="4"/>
      <c r="JRT190" s="4"/>
      <c r="JRU190" s="4"/>
      <c r="JRV190" s="4"/>
      <c r="JRW190" s="4"/>
      <c r="JRX190" s="4"/>
      <c r="JRY190" s="4"/>
      <c r="JRZ190" s="4"/>
      <c r="JSA190" s="4"/>
      <c r="JSB190" s="4"/>
      <c r="JSC190" s="4"/>
      <c r="JSD190" s="4"/>
      <c r="JSE190" s="4"/>
      <c r="JSF190" s="4"/>
      <c r="JSG190" s="4"/>
      <c r="JSH190" s="4"/>
      <c r="JSI190" s="4"/>
      <c r="JSJ190" s="4"/>
      <c r="JSK190" s="4"/>
      <c r="JSL190" s="4"/>
      <c r="JSM190" s="4"/>
      <c r="JSN190" s="4"/>
      <c r="JSO190" s="4"/>
      <c r="JSP190" s="4"/>
      <c r="JSQ190" s="4"/>
      <c r="JSR190" s="4"/>
      <c r="JSS190" s="4"/>
      <c r="JST190" s="4"/>
      <c r="JSU190" s="4"/>
      <c r="JSV190" s="4"/>
      <c r="JSW190" s="4"/>
      <c r="JSX190" s="4"/>
      <c r="JSY190" s="4"/>
      <c r="JSZ190" s="4"/>
      <c r="JTA190" s="4"/>
      <c r="JTB190" s="4"/>
      <c r="JTC190" s="4"/>
      <c r="JTD190" s="4"/>
      <c r="JTE190" s="4"/>
      <c r="JTF190" s="4"/>
      <c r="JTG190" s="4"/>
      <c r="JTH190" s="4"/>
      <c r="JTI190" s="4"/>
      <c r="JTJ190" s="4"/>
      <c r="JTK190" s="4"/>
      <c r="JTL190" s="4"/>
      <c r="JTM190" s="4"/>
      <c r="JTN190" s="4"/>
      <c r="JTO190" s="4"/>
      <c r="JTP190" s="4"/>
      <c r="JTQ190" s="4"/>
      <c r="JTR190" s="4"/>
      <c r="JTS190" s="4"/>
      <c r="JTT190" s="4"/>
      <c r="JTU190" s="4"/>
      <c r="JTV190" s="4"/>
      <c r="JTW190" s="4"/>
      <c r="JTX190" s="4"/>
      <c r="JTY190" s="4"/>
      <c r="JTZ190" s="4"/>
      <c r="JUA190" s="4"/>
      <c r="JUB190" s="4"/>
      <c r="JUC190" s="4"/>
      <c r="JUD190" s="4"/>
      <c r="JUE190" s="4"/>
      <c r="JUF190" s="4"/>
      <c r="JUG190" s="4"/>
      <c r="JUH190" s="4"/>
      <c r="JUI190" s="4"/>
      <c r="JUJ190" s="4"/>
      <c r="JUK190" s="4"/>
      <c r="JUL190" s="4"/>
      <c r="JUM190" s="4"/>
      <c r="JUN190" s="4"/>
      <c r="JUO190" s="4"/>
      <c r="JUP190" s="4"/>
      <c r="JUQ190" s="4"/>
      <c r="JUR190" s="4"/>
      <c r="JUS190" s="4"/>
      <c r="JUT190" s="4"/>
      <c r="JUU190" s="4"/>
      <c r="JUV190" s="4"/>
      <c r="JUW190" s="4"/>
      <c r="JUX190" s="4"/>
      <c r="JUY190" s="4"/>
      <c r="JUZ190" s="4"/>
      <c r="JVA190" s="4"/>
      <c r="JVB190" s="4"/>
      <c r="JVC190" s="4"/>
      <c r="JVD190" s="4"/>
      <c r="JVE190" s="4"/>
      <c r="JVF190" s="4"/>
      <c r="JVG190" s="4"/>
      <c r="JVH190" s="4"/>
      <c r="JVI190" s="4"/>
      <c r="JVJ190" s="4"/>
      <c r="JVK190" s="4"/>
      <c r="JVL190" s="4"/>
      <c r="JVM190" s="4"/>
      <c r="JVN190" s="4"/>
      <c r="JVO190" s="4"/>
      <c r="JVP190" s="4"/>
      <c r="JVQ190" s="4"/>
      <c r="JVR190" s="4"/>
      <c r="JVS190" s="4"/>
      <c r="JVT190" s="4"/>
      <c r="JVU190" s="4"/>
      <c r="JVV190" s="4"/>
      <c r="JVW190" s="4"/>
      <c r="JVX190" s="4"/>
      <c r="JVY190" s="4"/>
      <c r="JVZ190" s="4"/>
      <c r="JWA190" s="4"/>
      <c r="JWB190" s="4"/>
      <c r="JWC190" s="4"/>
      <c r="JWD190" s="4"/>
      <c r="JWE190" s="4"/>
      <c r="JWF190" s="4"/>
      <c r="JWG190" s="4"/>
      <c r="JWH190" s="4"/>
      <c r="JWI190" s="4"/>
      <c r="JWJ190" s="4"/>
      <c r="JWK190" s="4"/>
      <c r="JWL190" s="4"/>
      <c r="JWM190" s="4"/>
      <c r="JWN190" s="4"/>
      <c r="JWO190" s="4"/>
      <c r="JWP190" s="4"/>
      <c r="JWQ190" s="4"/>
      <c r="JWR190" s="4"/>
      <c r="JWS190" s="4"/>
      <c r="JWT190" s="4"/>
      <c r="JWU190" s="4"/>
      <c r="JWV190" s="4"/>
      <c r="JWW190" s="4"/>
      <c r="JWX190" s="4"/>
      <c r="JWY190" s="4"/>
      <c r="JWZ190" s="4"/>
      <c r="JXA190" s="4"/>
      <c r="JXB190" s="4"/>
      <c r="JXC190" s="4"/>
      <c r="JXD190" s="4"/>
      <c r="JXE190" s="4"/>
      <c r="JXF190" s="4"/>
      <c r="JXG190" s="4"/>
      <c r="JXH190" s="4"/>
      <c r="JXI190" s="4"/>
      <c r="JXJ190" s="4"/>
      <c r="JXK190" s="4"/>
      <c r="JXL190" s="4"/>
      <c r="JXM190" s="4"/>
      <c r="JXN190" s="4"/>
      <c r="JXO190" s="4"/>
      <c r="JXP190" s="4"/>
      <c r="JXQ190" s="4"/>
      <c r="JXR190" s="4"/>
      <c r="JXS190" s="4"/>
      <c r="JXT190" s="4"/>
      <c r="JXU190" s="4"/>
      <c r="JXV190" s="4"/>
      <c r="JXW190" s="4"/>
      <c r="JXX190" s="4"/>
      <c r="JXY190" s="4"/>
      <c r="JXZ190" s="4"/>
      <c r="JYA190" s="4"/>
      <c r="JYB190" s="4"/>
      <c r="JYC190" s="4"/>
      <c r="JYD190" s="4"/>
      <c r="JYE190" s="4"/>
      <c r="JYF190" s="4"/>
      <c r="JYG190" s="4"/>
      <c r="JYH190" s="4"/>
      <c r="JYI190" s="4"/>
      <c r="JYJ190" s="4"/>
      <c r="JYK190" s="4"/>
      <c r="JYL190" s="4"/>
      <c r="JYM190" s="4"/>
      <c r="JYN190" s="4"/>
      <c r="JYO190" s="4"/>
      <c r="JYP190" s="4"/>
      <c r="JYQ190" s="4"/>
      <c r="JYR190" s="4"/>
      <c r="JYS190" s="4"/>
      <c r="JYT190" s="4"/>
      <c r="JYU190" s="4"/>
      <c r="JYV190" s="4"/>
      <c r="JYW190" s="4"/>
      <c r="JYX190" s="4"/>
      <c r="JYY190" s="4"/>
      <c r="JYZ190" s="4"/>
      <c r="JZA190" s="4"/>
      <c r="JZB190" s="4"/>
      <c r="JZC190" s="4"/>
      <c r="JZD190" s="4"/>
      <c r="JZE190" s="4"/>
      <c r="JZF190" s="4"/>
      <c r="JZG190" s="4"/>
      <c r="JZH190" s="4"/>
      <c r="JZI190" s="4"/>
      <c r="JZJ190" s="4"/>
      <c r="JZK190" s="4"/>
      <c r="JZL190" s="4"/>
      <c r="JZM190" s="4"/>
      <c r="JZN190" s="4"/>
      <c r="JZO190" s="4"/>
      <c r="JZP190" s="4"/>
      <c r="JZQ190" s="4"/>
      <c r="JZR190" s="4"/>
      <c r="JZS190" s="4"/>
      <c r="JZT190" s="4"/>
      <c r="JZU190" s="4"/>
      <c r="JZV190" s="4"/>
      <c r="JZW190" s="4"/>
      <c r="JZX190" s="4"/>
      <c r="JZY190" s="4"/>
      <c r="JZZ190" s="4"/>
      <c r="KAA190" s="4"/>
      <c r="KAB190" s="4"/>
      <c r="KAC190" s="4"/>
      <c r="KAD190" s="4"/>
      <c r="KAE190" s="4"/>
      <c r="KAF190" s="4"/>
      <c r="KAG190" s="4"/>
      <c r="KAH190" s="4"/>
      <c r="KAI190" s="4"/>
      <c r="KAJ190" s="4"/>
      <c r="KAK190" s="4"/>
      <c r="KAL190" s="4"/>
      <c r="KAM190" s="4"/>
      <c r="KAN190" s="4"/>
      <c r="KAO190" s="4"/>
      <c r="KAP190" s="4"/>
      <c r="KAQ190" s="4"/>
      <c r="KAR190" s="4"/>
      <c r="KAS190" s="4"/>
      <c r="KAT190" s="4"/>
      <c r="KAU190" s="4"/>
      <c r="KAV190" s="4"/>
      <c r="KAW190" s="4"/>
      <c r="KAX190" s="4"/>
      <c r="KAY190" s="4"/>
      <c r="KAZ190" s="4"/>
      <c r="KBA190" s="4"/>
      <c r="KBB190" s="4"/>
      <c r="KBC190" s="4"/>
      <c r="KBD190" s="4"/>
      <c r="KBE190" s="4"/>
      <c r="KBF190" s="4"/>
      <c r="KBG190" s="4"/>
      <c r="KBH190" s="4"/>
      <c r="KBI190" s="4"/>
      <c r="KBJ190" s="4"/>
      <c r="KBK190" s="4"/>
      <c r="KBL190" s="4"/>
      <c r="KBM190" s="4"/>
      <c r="KBN190" s="4"/>
      <c r="KBO190" s="4"/>
      <c r="KBP190" s="4"/>
      <c r="KBQ190" s="4"/>
      <c r="KBR190" s="4"/>
      <c r="KBS190" s="4"/>
      <c r="KBT190" s="4"/>
      <c r="KBU190" s="4"/>
      <c r="KBV190" s="4"/>
      <c r="KBW190" s="4"/>
      <c r="KBX190" s="4"/>
      <c r="KBY190" s="4"/>
      <c r="KBZ190" s="4"/>
      <c r="KCA190" s="4"/>
      <c r="KCB190" s="4"/>
      <c r="KCC190" s="4"/>
      <c r="KCD190" s="4"/>
      <c r="KCE190" s="4"/>
      <c r="KCF190" s="4"/>
      <c r="KCG190" s="4"/>
      <c r="KCH190" s="4"/>
      <c r="KCI190" s="4"/>
      <c r="KCJ190" s="4"/>
      <c r="KCK190" s="4"/>
      <c r="KCL190" s="4"/>
      <c r="KCM190" s="4"/>
      <c r="KCN190" s="4"/>
      <c r="KCO190" s="4"/>
      <c r="KCP190" s="4"/>
      <c r="KCQ190" s="4"/>
      <c r="KCR190" s="4"/>
      <c r="KCS190" s="4"/>
      <c r="KCT190" s="4"/>
      <c r="KCU190" s="4"/>
      <c r="KCV190" s="4"/>
      <c r="KCW190" s="4"/>
      <c r="KCX190" s="4"/>
      <c r="KCY190" s="4"/>
      <c r="KCZ190" s="4"/>
      <c r="KDA190" s="4"/>
      <c r="KDB190" s="4"/>
      <c r="KDC190" s="4"/>
      <c r="KDD190" s="4"/>
      <c r="KDE190" s="4"/>
      <c r="KDF190" s="4"/>
      <c r="KDG190" s="4"/>
      <c r="KDH190" s="4"/>
      <c r="KDI190" s="4"/>
      <c r="KDJ190" s="4"/>
      <c r="KDK190" s="4"/>
      <c r="KDL190" s="4"/>
      <c r="KDM190" s="4"/>
      <c r="KDN190" s="4"/>
      <c r="KDO190" s="4"/>
      <c r="KDP190" s="4"/>
      <c r="KDQ190" s="4"/>
      <c r="KDR190" s="4"/>
      <c r="KDS190" s="4"/>
      <c r="KDT190" s="4"/>
      <c r="KDU190" s="4"/>
      <c r="KDV190" s="4"/>
      <c r="KDW190" s="4"/>
      <c r="KDX190" s="4"/>
      <c r="KDY190" s="4"/>
      <c r="KDZ190" s="4"/>
      <c r="KEA190" s="4"/>
      <c r="KEB190" s="4"/>
      <c r="KEC190" s="4"/>
      <c r="KED190" s="4"/>
      <c r="KEE190" s="4"/>
      <c r="KEF190" s="4"/>
      <c r="KEG190" s="4"/>
      <c r="KEH190" s="4"/>
      <c r="KEI190" s="4"/>
      <c r="KEJ190" s="4"/>
      <c r="KEK190" s="4"/>
      <c r="KEL190" s="4"/>
      <c r="KEM190" s="4"/>
      <c r="KEN190" s="4"/>
      <c r="KEO190" s="4"/>
      <c r="KEP190" s="4"/>
      <c r="KEQ190" s="4"/>
      <c r="KER190" s="4"/>
      <c r="KES190" s="4"/>
      <c r="KET190" s="4"/>
      <c r="KEU190" s="4"/>
      <c r="KEV190" s="4"/>
      <c r="KEW190" s="4"/>
      <c r="KEX190" s="4"/>
      <c r="KEY190" s="4"/>
      <c r="KEZ190" s="4"/>
      <c r="KFA190" s="4"/>
      <c r="KFB190" s="4"/>
      <c r="KFC190" s="4"/>
      <c r="KFD190" s="4"/>
      <c r="KFE190" s="4"/>
      <c r="KFF190" s="4"/>
      <c r="KFG190" s="4"/>
      <c r="KFH190" s="4"/>
      <c r="KFI190" s="4"/>
      <c r="KFJ190" s="4"/>
      <c r="KFK190" s="4"/>
      <c r="KFL190" s="4"/>
      <c r="KFM190" s="4"/>
      <c r="KFN190" s="4"/>
      <c r="KFO190" s="4"/>
      <c r="KFP190" s="4"/>
      <c r="KFQ190" s="4"/>
      <c r="KFR190" s="4"/>
      <c r="KFS190" s="4"/>
      <c r="KFT190" s="4"/>
      <c r="KFU190" s="4"/>
      <c r="KFV190" s="4"/>
      <c r="KFW190" s="4"/>
      <c r="KFX190" s="4"/>
      <c r="KFY190" s="4"/>
      <c r="KFZ190" s="4"/>
      <c r="KGA190" s="4"/>
      <c r="KGB190" s="4"/>
      <c r="KGC190" s="4"/>
      <c r="KGD190" s="4"/>
      <c r="KGE190" s="4"/>
      <c r="KGF190" s="4"/>
      <c r="KGG190" s="4"/>
      <c r="KGH190" s="4"/>
      <c r="KGI190" s="4"/>
      <c r="KGJ190" s="4"/>
      <c r="KGK190" s="4"/>
      <c r="KGL190" s="4"/>
      <c r="KGM190" s="4"/>
      <c r="KGN190" s="4"/>
      <c r="KGO190" s="4"/>
      <c r="KGP190" s="4"/>
      <c r="KGQ190" s="4"/>
      <c r="KGR190" s="4"/>
      <c r="KGS190" s="4"/>
      <c r="KGT190" s="4"/>
      <c r="KGU190" s="4"/>
      <c r="KGV190" s="4"/>
      <c r="KGW190" s="4"/>
      <c r="KGX190" s="4"/>
      <c r="KGY190" s="4"/>
      <c r="KGZ190" s="4"/>
      <c r="KHA190" s="4"/>
      <c r="KHB190" s="4"/>
      <c r="KHC190" s="4"/>
      <c r="KHD190" s="4"/>
      <c r="KHE190" s="4"/>
      <c r="KHF190" s="4"/>
      <c r="KHG190" s="4"/>
      <c r="KHH190" s="4"/>
      <c r="KHI190" s="4"/>
      <c r="KHJ190" s="4"/>
      <c r="KHK190" s="4"/>
      <c r="KHL190" s="4"/>
      <c r="KHM190" s="4"/>
      <c r="KHN190" s="4"/>
      <c r="KHO190" s="4"/>
      <c r="KHP190" s="4"/>
      <c r="KHQ190" s="4"/>
      <c r="KHR190" s="4"/>
      <c r="KHS190" s="4"/>
      <c r="KHT190" s="4"/>
      <c r="KHU190" s="4"/>
      <c r="KHV190" s="4"/>
      <c r="KHW190" s="4"/>
      <c r="KHX190" s="4"/>
      <c r="KHY190" s="4"/>
      <c r="KHZ190" s="4"/>
      <c r="KIA190" s="4"/>
      <c r="KIB190" s="4"/>
      <c r="KIC190" s="4"/>
      <c r="KID190" s="4"/>
      <c r="KIE190" s="4"/>
      <c r="KIF190" s="4"/>
      <c r="KIG190" s="4"/>
      <c r="KIH190" s="4"/>
      <c r="KII190" s="4"/>
      <c r="KIJ190" s="4"/>
      <c r="KIK190" s="4"/>
      <c r="KIL190" s="4"/>
      <c r="KIM190" s="4"/>
      <c r="KIN190" s="4"/>
      <c r="KIO190" s="4"/>
      <c r="KIP190" s="4"/>
      <c r="KIQ190" s="4"/>
      <c r="KIR190" s="4"/>
      <c r="KIS190" s="4"/>
      <c r="KIT190" s="4"/>
      <c r="KIU190" s="4"/>
      <c r="KIV190" s="4"/>
      <c r="KIW190" s="4"/>
      <c r="KIX190" s="4"/>
      <c r="KIY190" s="4"/>
      <c r="KIZ190" s="4"/>
      <c r="KJA190" s="4"/>
      <c r="KJB190" s="4"/>
      <c r="KJC190" s="4"/>
      <c r="KJD190" s="4"/>
      <c r="KJE190" s="4"/>
      <c r="KJF190" s="4"/>
      <c r="KJG190" s="4"/>
      <c r="KJH190" s="4"/>
      <c r="KJI190" s="4"/>
      <c r="KJJ190" s="4"/>
      <c r="KJK190" s="4"/>
      <c r="KJL190" s="4"/>
      <c r="KJM190" s="4"/>
      <c r="KJN190" s="4"/>
      <c r="KJO190" s="4"/>
      <c r="KJP190" s="4"/>
      <c r="KJQ190" s="4"/>
      <c r="KJR190" s="4"/>
      <c r="KJS190" s="4"/>
      <c r="KJT190" s="4"/>
      <c r="KJU190" s="4"/>
      <c r="KJV190" s="4"/>
      <c r="KJW190" s="4"/>
      <c r="KJX190" s="4"/>
      <c r="KJY190" s="4"/>
      <c r="KJZ190" s="4"/>
      <c r="KKA190" s="4"/>
      <c r="KKB190" s="4"/>
      <c r="KKC190" s="4"/>
      <c r="KKD190" s="4"/>
      <c r="KKE190" s="4"/>
      <c r="KKF190" s="4"/>
      <c r="KKG190" s="4"/>
      <c r="KKH190" s="4"/>
      <c r="KKI190" s="4"/>
      <c r="KKJ190" s="4"/>
      <c r="KKK190" s="4"/>
      <c r="KKL190" s="4"/>
      <c r="KKM190" s="4"/>
      <c r="KKN190" s="4"/>
      <c r="KKO190" s="4"/>
      <c r="KKP190" s="4"/>
      <c r="KKQ190" s="4"/>
      <c r="KKR190" s="4"/>
      <c r="KKS190" s="4"/>
      <c r="KKT190" s="4"/>
      <c r="KKU190" s="4"/>
      <c r="KKV190" s="4"/>
      <c r="KKW190" s="4"/>
      <c r="KKX190" s="4"/>
      <c r="KKY190" s="4"/>
      <c r="KKZ190" s="4"/>
      <c r="KLA190" s="4"/>
      <c r="KLB190" s="4"/>
      <c r="KLC190" s="4"/>
      <c r="KLD190" s="4"/>
      <c r="KLE190" s="4"/>
      <c r="KLF190" s="4"/>
      <c r="KLG190" s="4"/>
      <c r="KLH190" s="4"/>
      <c r="KLI190" s="4"/>
      <c r="KLJ190" s="4"/>
      <c r="KLK190" s="4"/>
      <c r="KLL190" s="4"/>
      <c r="KLM190" s="4"/>
      <c r="KLN190" s="4"/>
      <c r="KLO190" s="4"/>
      <c r="KLP190" s="4"/>
      <c r="KLQ190" s="4"/>
      <c r="KLR190" s="4"/>
      <c r="KLS190" s="4"/>
      <c r="KLT190" s="4"/>
      <c r="KLU190" s="4"/>
      <c r="KLV190" s="4"/>
      <c r="KLW190" s="4"/>
      <c r="KLX190" s="4"/>
      <c r="KLY190" s="4"/>
      <c r="KLZ190" s="4"/>
      <c r="KMA190" s="4"/>
      <c r="KMB190" s="4"/>
      <c r="KMC190" s="4"/>
      <c r="KMD190" s="4"/>
      <c r="KME190" s="4"/>
      <c r="KMF190" s="4"/>
      <c r="KMG190" s="4"/>
      <c r="KMH190" s="4"/>
      <c r="KMI190" s="4"/>
      <c r="KMJ190" s="4"/>
      <c r="KMK190" s="4"/>
      <c r="KML190" s="4"/>
      <c r="KMM190" s="4"/>
      <c r="KMN190" s="4"/>
      <c r="KMO190" s="4"/>
      <c r="KMP190" s="4"/>
      <c r="KMQ190" s="4"/>
      <c r="KMR190" s="4"/>
      <c r="KMS190" s="4"/>
      <c r="KMT190" s="4"/>
      <c r="KMU190" s="4"/>
      <c r="KMV190" s="4"/>
      <c r="KMW190" s="4"/>
      <c r="KMX190" s="4"/>
      <c r="KMY190" s="4"/>
      <c r="KMZ190" s="4"/>
      <c r="KNA190" s="4"/>
      <c r="KNB190" s="4"/>
      <c r="KNC190" s="4"/>
      <c r="KND190" s="4"/>
      <c r="KNE190" s="4"/>
      <c r="KNF190" s="4"/>
      <c r="KNG190" s="4"/>
      <c r="KNH190" s="4"/>
      <c r="KNI190" s="4"/>
      <c r="KNJ190" s="4"/>
      <c r="KNK190" s="4"/>
      <c r="KNL190" s="4"/>
      <c r="KNM190" s="4"/>
      <c r="KNN190" s="4"/>
      <c r="KNO190" s="4"/>
      <c r="KNP190" s="4"/>
      <c r="KNQ190" s="4"/>
      <c r="KNR190" s="4"/>
      <c r="KNS190" s="4"/>
      <c r="KNT190" s="4"/>
      <c r="KNU190" s="4"/>
      <c r="KNV190" s="4"/>
      <c r="KNW190" s="4"/>
      <c r="KNX190" s="4"/>
      <c r="KNY190" s="4"/>
      <c r="KNZ190" s="4"/>
      <c r="KOA190" s="4"/>
      <c r="KOB190" s="4"/>
      <c r="KOC190" s="4"/>
      <c r="KOD190" s="4"/>
      <c r="KOE190" s="4"/>
      <c r="KOF190" s="4"/>
      <c r="KOG190" s="4"/>
      <c r="KOH190" s="4"/>
      <c r="KOI190" s="4"/>
      <c r="KOJ190" s="4"/>
      <c r="KOK190" s="4"/>
      <c r="KOL190" s="4"/>
      <c r="KOM190" s="4"/>
      <c r="KON190" s="4"/>
      <c r="KOO190" s="4"/>
      <c r="KOP190" s="4"/>
      <c r="KOQ190" s="4"/>
      <c r="KOR190" s="4"/>
      <c r="KOS190" s="4"/>
      <c r="KOT190" s="4"/>
      <c r="KOU190" s="4"/>
      <c r="KOV190" s="4"/>
      <c r="KOW190" s="4"/>
      <c r="KOX190" s="4"/>
      <c r="KOY190" s="4"/>
      <c r="KOZ190" s="4"/>
      <c r="KPA190" s="4"/>
      <c r="KPB190" s="4"/>
      <c r="KPC190" s="4"/>
      <c r="KPD190" s="4"/>
      <c r="KPE190" s="4"/>
      <c r="KPF190" s="4"/>
      <c r="KPG190" s="4"/>
      <c r="KPH190" s="4"/>
      <c r="KPI190" s="4"/>
      <c r="KPJ190" s="4"/>
      <c r="KPK190" s="4"/>
      <c r="KPL190" s="4"/>
      <c r="KPM190" s="4"/>
      <c r="KPN190" s="4"/>
      <c r="KPO190" s="4"/>
      <c r="KPP190" s="4"/>
      <c r="KPQ190" s="4"/>
      <c r="KPR190" s="4"/>
      <c r="KPS190" s="4"/>
      <c r="KPT190" s="4"/>
      <c r="KPU190" s="4"/>
      <c r="KPV190" s="4"/>
      <c r="KPW190" s="4"/>
      <c r="KPX190" s="4"/>
      <c r="KPY190" s="4"/>
      <c r="KPZ190" s="4"/>
      <c r="KQA190" s="4"/>
      <c r="KQB190" s="4"/>
      <c r="KQC190" s="4"/>
      <c r="KQD190" s="4"/>
      <c r="KQE190" s="4"/>
      <c r="KQF190" s="4"/>
      <c r="KQG190" s="4"/>
      <c r="KQH190" s="4"/>
      <c r="KQI190" s="4"/>
      <c r="KQJ190" s="4"/>
      <c r="KQK190" s="4"/>
      <c r="KQL190" s="4"/>
      <c r="KQM190" s="4"/>
      <c r="KQN190" s="4"/>
      <c r="KQO190" s="4"/>
      <c r="KQP190" s="4"/>
      <c r="KQQ190" s="4"/>
      <c r="KQR190" s="4"/>
      <c r="KQS190" s="4"/>
      <c r="KQT190" s="4"/>
      <c r="KQU190" s="4"/>
      <c r="KQV190" s="4"/>
      <c r="KQW190" s="4"/>
      <c r="KQX190" s="4"/>
      <c r="KQY190" s="4"/>
      <c r="KQZ190" s="4"/>
      <c r="KRA190" s="4"/>
      <c r="KRB190" s="4"/>
      <c r="KRC190" s="4"/>
      <c r="KRD190" s="4"/>
      <c r="KRE190" s="4"/>
      <c r="KRF190" s="4"/>
      <c r="KRG190" s="4"/>
      <c r="KRH190" s="4"/>
      <c r="KRI190" s="4"/>
      <c r="KRJ190" s="4"/>
      <c r="KRK190" s="4"/>
      <c r="KRL190" s="4"/>
      <c r="KRM190" s="4"/>
      <c r="KRN190" s="4"/>
      <c r="KRO190" s="4"/>
      <c r="KRP190" s="4"/>
      <c r="KRQ190" s="4"/>
      <c r="KRR190" s="4"/>
      <c r="KRS190" s="4"/>
      <c r="KRT190" s="4"/>
      <c r="KRU190" s="4"/>
      <c r="KRV190" s="4"/>
      <c r="KRW190" s="4"/>
      <c r="KRX190" s="4"/>
      <c r="KRY190" s="4"/>
      <c r="KRZ190" s="4"/>
      <c r="KSA190" s="4"/>
      <c r="KSB190" s="4"/>
      <c r="KSC190" s="4"/>
      <c r="KSD190" s="4"/>
      <c r="KSE190" s="4"/>
      <c r="KSF190" s="4"/>
      <c r="KSG190" s="4"/>
      <c r="KSH190" s="4"/>
      <c r="KSI190" s="4"/>
      <c r="KSJ190" s="4"/>
      <c r="KSK190" s="4"/>
      <c r="KSL190" s="4"/>
      <c r="KSM190" s="4"/>
      <c r="KSN190" s="4"/>
      <c r="KSO190" s="4"/>
      <c r="KSP190" s="4"/>
      <c r="KSQ190" s="4"/>
      <c r="KSR190" s="4"/>
      <c r="KSS190" s="4"/>
      <c r="KST190" s="4"/>
      <c r="KSU190" s="4"/>
      <c r="KSV190" s="4"/>
      <c r="KSW190" s="4"/>
      <c r="KSX190" s="4"/>
      <c r="KSY190" s="4"/>
      <c r="KSZ190" s="4"/>
      <c r="KTA190" s="4"/>
      <c r="KTB190" s="4"/>
      <c r="KTC190" s="4"/>
      <c r="KTD190" s="4"/>
      <c r="KTE190" s="4"/>
      <c r="KTF190" s="4"/>
      <c r="KTG190" s="4"/>
      <c r="KTH190" s="4"/>
      <c r="KTI190" s="4"/>
      <c r="KTJ190" s="4"/>
      <c r="KTK190" s="4"/>
      <c r="KTL190" s="4"/>
      <c r="KTM190" s="4"/>
      <c r="KTN190" s="4"/>
      <c r="KTO190" s="4"/>
      <c r="KTP190" s="4"/>
      <c r="KTQ190" s="4"/>
      <c r="KTR190" s="4"/>
      <c r="KTS190" s="4"/>
      <c r="KTT190" s="4"/>
      <c r="KTU190" s="4"/>
      <c r="KTV190" s="4"/>
      <c r="KTW190" s="4"/>
      <c r="KTX190" s="4"/>
      <c r="KTY190" s="4"/>
      <c r="KTZ190" s="4"/>
      <c r="KUA190" s="4"/>
      <c r="KUB190" s="4"/>
      <c r="KUC190" s="4"/>
      <c r="KUD190" s="4"/>
      <c r="KUE190" s="4"/>
      <c r="KUF190" s="4"/>
      <c r="KUG190" s="4"/>
      <c r="KUH190" s="4"/>
      <c r="KUI190" s="4"/>
      <c r="KUJ190" s="4"/>
      <c r="KUK190" s="4"/>
      <c r="KUL190" s="4"/>
      <c r="KUM190" s="4"/>
      <c r="KUN190" s="4"/>
      <c r="KUO190" s="4"/>
      <c r="KUP190" s="4"/>
      <c r="KUQ190" s="4"/>
      <c r="KUR190" s="4"/>
      <c r="KUS190" s="4"/>
      <c r="KUT190" s="4"/>
      <c r="KUU190" s="4"/>
      <c r="KUV190" s="4"/>
      <c r="KUW190" s="4"/>
      <c r="KUX190" s="4"/>
      <c r="KUY190" s="4"/>
      <c r="KUZ190" s="4"/>
      <c r="KVA190" s="4"/>
      <c r="KVB190" s="4"/>
      <c r="KVC190" s="4"/>
      <c r="KVD190" s="4"/>
      <c r="KVE190" s="4"/>
      <c r="KVF190" s="4"/>
      <c r="KVG190" s="4"/>
      <c r="KVH190" s="4"/>
      <c r="KVI190" s="4"/>
      <c r="KVJ190" s="4"/>
      <c r="KVK190" s="4"/>
      <c r="KVL190" s="4"/>
      <c r="KVM190" s="4"/>
      <c r="KVN190" s="4"/>
      <c r="KVO190" s="4"/>
      <c r="KVP190" s="4"/>
      <c r="KVQ190" s="4"/>
      <c r="KVR190" s="4"/>
      <c r="KVS190" s="4"/>
      <c r="KVT190" s="4"/>
      <c r="KVU190" s="4"/>
      <c r="KVV190" s="4"/>
      <c r="KVW190" s="4"/>
      <c r="KVX190" s="4"/>
      <c r="KVY190" s="4"/>
      <c r="KVZ190" s="4"/>
      <c r="KWA190" s="4"/>
      <c r="KWB190" s="4"/>
      <c r="KWC190" s="4"/>
      <c r="KWD190" s="4"/>
      <c r="KWE190" s="4"/>
      <c r="KWF190" s="4"/>
      <c r="KWG190" s="4"/>
      <c r="KWH190" s="4"/>
      <c r="KWI190" s="4"/>
      <c r="KWJ190" s="4"/>
      <c r="KWK190" s="4"/>
      <c r="KWL190" s="4"/>
      <c r="KWM190" s="4"/>
      <c r="KWN190" s="4"/>
      <c r="KWO190" s="4"/>
      <c r="KWP190" s="4"/>
      <c r="KWQ190" s="4"/>
      <c r="KWR190" s="4"/>
      <c r="KWS190" s="4"/>
      <c r="KWT190" s="4"/>
      <c r="KWU190" s="4"/>
      <c r="KWV190" s="4"/>
      <c r="KWW190" s="4"/>
      <c r="KWX190" s="4"/>
      <c r="KWY190" s="4"/>
      <c r="KWZ190" s="4"/>
      <c r="KXA190" s="4"/>
      <c r="KXB190" s="4"/>
      <c r="KXC190" s="4"/>
      <c r="KXD190" s="4"/>
      <c r="KXE190" s="4"/>
      <c r="KXF190" s="4"/>
      <c r="KXG190" s="4"/>
      <c r="KXH190" s="4"/>
      <c r="KXI190" s="4"/>
      <c r="KXJ190" s="4"/>
      <c r="KXK190" s="4"/>
      <c r="KXL190" s="4"/>
      <c r="KXM190" s="4"/>
      <c r="KXN190" s="4"/>
      <c r="KXO190" s="4"/>
      <c r="KXP190" s="4"/>
      <c r="KXQ190" s="4"/>
      <c r="KXR190" s="4"/>
      <c r="KXS190" s="4"/>
      <c r="KXT190" s="4"/>
      <c r="KXU190" s="4"/>
      <c r="KXV190" s="4"/>
      <c r="KXW190" s="4"/>
      <c r="KXX190" s="4"/>
      <c r="KXY190" s="4"/>
      <c r="KXZ190" s="4"/>
      <c r="KYA190" s="4"/>
      <c r="KYB190" s="4"/>
      <c r="KYC190" s="4"/>
      <c r="KYD190" s="4"/>
      <c r="KYE190" s="4"/>
      <c r="KYF190" s="4"/>
      <c r="KYG190" s="4"/>
      <c r="KYH190" s="4"/>
      <c r="KYI190" s="4"/>
      <c r="KYJ190" s="4"/>
      <c r="KYK190" s="4"/>
      <c r="KYL190" s="4"/>
      <c r="KYM190" s="4"/>
      <c r="KYN190" s="4"/>
      <c r="KYO190" s="4"/>
      <c r="KYP190" s="4"/>
      <c r="KYQ190" s="4"/>
      <c r="KYR190" s="4"/>
      <c r="KYS190" s="4"/>
      <c r="KYT190" s="4"/>
      <c r="KYU190" s="4"/>
      <c r="KYV190" s="4"/>
      <c r="KYW190" s="4"/>
      <c r="KYX190" s="4"/>
      <c r="KYY190" s="4"/>
      <c r="KYZ190" s="4"/>
      <c r="KZA190" s="4"/>
      <c r="KZB190" s="4"/>
      <c r="KZC190" s="4"/>
      <c r="KZD190" s="4"/>
      <c r="KZE190" s="4"/>
      <c r="KZF190" s="4"/>
      <c r="KZG190" s="4"/>
      <c r="KZH190" s="4"/>
      <c r="KZI190" s="4"/>
      <c r="KZJ190" s="4"/>
      <c r="KZK190" s="4"/>
      <c r="KZL190" s="4"/>
      <c r="KZM190" s="4"/>
      <c r="KZN190" s="4"/>
      <c r="KZO190" s="4"/>
      <c r="KZP190" s="4"/>
      <c r="KZQ190" s="4"/>
      <c r="KZR190" s="4"/>
      <c r="KZS190" s="4"/>
      <c r="KZT190" s="4"/>
      <c r="KZU190" s="4"/>
      <c r="KZV190" s="4"/>
      <c r="KZW190" s="4"/>
      <c r="KZX190" s="4"/>
      <c r="KZY190" s="4"/>
      <c r="KZZ190" s="4"/>
      <c r="LAA190" s="4"/>
      <c r="LAB190" s="4"/>
      <c r="LAC190" s="4"/>
      <c r="LAD190" s="4"/>
      <c r="LAE190" s="4"/>
      <c r="LAF190" s="4"/>
      <c r="LAG190" s="4"/>
      <c r="LAH190" s="4"/>
      <c r="LAI190" s="4"/>
      <c r="LAJ190" s="4"/>
      <c r="LAK190" s="4"/>
      <c r="LAL190" s="4"/>
      <c r="LAM190" s="4"/>
      <c r="LAN190" s="4"/>
      <c r="LAO190" s="4"/>
      <c r="LAP190" s="4"/>
      <c r="LAQ190" s="4"/>
      <c r="LAR190" s="4"/>
      <c r="LAS190" s="4"/>
      <c r="LAT190" s="4"/>
      <c r="LAU190" s="4"/>
      <c r="LAV190" s="4"/>
      <c r="LAW190" s="4"/>
      <c r="LAX190" s="4"/>
      <c r="LAY190" s="4"/>
      <c r="LAZ190" s="4"/>
      <c r="LBA190" s="4"/>
      <c r="LBB190" s="4"/>
      <c r="LBC190" s="4"/>
      <c r="LBD190" s="4"/>
      <c r="LBE190" s="4"/>
      <c r="LBF190" s="4"/>
      <c r="LBG190" s="4"/>
      <c r="LBH190" s="4"/>
      <c r="LBI190" s="4"/>
      <c r="LBJ190" s="4"/>
      <c r="LBK190" s="4"/>
      <c r="LBL190" s="4"/>
      <c r="LBM190" s="4"/>
      <c r="LBN190" s="4"/>
      <c r="LBO190" s="4"/>
      <c r="LBP190" s="4"/>
      <c r="LBQ190" s="4"/>
      <c r="LBR190" s="4"/>
      <c r="LBS190" s="4"/>
      <c r="LBT190" s="4"/>
      <c r="LBU190" s="4"/>
      <c r="LBV190" s="4"/>
      <c r="LBW190" s="4"/>
      <c r="LBX190" s="4"/>
      <c r="LBY190" s="4"/>
      <c r="LBZ190" s="4"/>
      <c r="LCA190" s="4"/>
      <c r="LCB190" s="4"/>
      <c r="LCC190" s="4"/>
      <c r="LCD190" s="4"/>
      <c r="LCE190" s="4"/>
      <c r="LCF190" s="4"/>
      <c r="LCG190" s="4"/>
      <c r="LCH190" s="4"/>
      <c r="LCI190" s="4"/>
      <c r="LCJ190" s="4"/>
      <c r="LCK190" s="4"/>
      <c r="LCL190" s="4"/>
      <c r="LCM190" s="4"/>
      <c r="LCN190" s="4"/>
      <c r="LCO190" s="4"/>
      <c r="LCP190" s="4"/>
      <c r="LCQ190" s="4"/>
      <c r="LCR190" s="4"/>
      <c r="LCS190" s="4"/>
      <c r="LCT190" s="4"/>
      <c r="LCU190" s="4"/>
      <c r="LCV190" s="4"/>
      <c r="LCW190" s="4"/>
      <c r="LCX190" s="4"/>
      <c r="LCY190" s="4"/>
      <c r="LCZ190" s="4"/>
      <c r="LDA190" s="4"/>
      <c r="LDB190" s="4"/>
      <c r="LDC190" s="4"/>
      <c r="LDD190" s="4"/>
      <c r="LDE190" s="4"/>
      <c r="LDF190" s="4"/>
      <c r="LDG190" s="4"/>
      <c r="LDH190" s="4"/>
      <c r="LDI190" s="4"/>
      <c r="LDJ190" s="4"/>
      <c r="LDK190" s="4"/>
      <c r="LDL190" s="4"/>
      <c r="LDM190" s="4"/>
      <c r="LDN190" s="4"/>
      <c r="LDO190" s="4"/>
      <c r="LDP190" s="4"/>
      <c r="LDQ190" s="4"/>
      <c r="LDR190" s="4"/>
      <c r="LDS190" s="4"/>
      <c r="LDT190" s="4"/>
      <c r="LDU190" s="4"/>
      <c r="LDV190" s="4"/>
      <c r="LDW190" s="4"/>
      <c r="LDX190" s="4"/>
      <c r="LDY190" s="4"/>
      <c r="LDZ190" s="4"/>
      <c r="LEA190" s="4"/>
      <c r="LEB190" s="4"/>
      <c r="LEC190" s="4"/>
      <c r="LED190" s="4"/>
      <c r="LEE190" s="4"/>
      <c r="LEF190" s="4"/>
      <c r="LEG190" s="4"/>
      <c r="LEH190" s="4"/>
      <c r="LEI190" s="4"/>
      <c r="LEJ190" s="4"/>
      <c r="LEK190" s="4"/>
      <c r="LEL190" s="4"/>
      <c r="LEM190" s="4"/>
      <c r="LEN190" s="4"/>
      <c r="LEO190" s="4"/>
      <c r="LEP190" s="4"/>
      <c r="LEQ190" s="4"/>
      <c r="LER190" s="4"/>
      <c r="LES190" s="4"/>
      <c r="LET190" s="4"/>
      <c r="LEU190" s="4"/>
      <c r="LEV190" s="4"/>
      <c r="LEW190" s="4"/>
      <c r="LEX190" s="4"/>
      <c r="LEY190" s="4"/>
      <c r="LEZ190" s="4"/>
      <c r="LFA190" s="4"/>
      <c r="LFB190" s="4"/>
      <c r="LFC190" s="4"/>
      <c r="LFD190" s="4"/>
      <c r="LFE190" s="4"/>
      <c r="LFF190" s="4"/>
      <c r="LFG190" s="4"/>
      <c r="LFH190" s="4"/>
      <c r="LFI190" s="4"/>
      <c r="LFJ190" s="4"/>
      <c r="LFK190" s="4"/>
      <c r="LFL190" s="4"/>
      <c r="LFM190" s="4"/>
      <c r="LFN190" s="4"/>
      <c r="LFO190" s="4"/>
      <c r="LFP190" s="4"/>
      <c r="LFQ190" s="4"/>
      <c r="LFR190" s="4"/>
      <c r="LFS190" s="4"/>
      <c r="LFT190" s="4"/>
      <c r="LFU190" s="4"/>
      <c r="LFV190" s="4"/>
      <c r="LFW190" s="4"/>
      <c r="LFX190" s="4"/>
      <c r="LFY190" s="4"/>
      <c r="LFZ190" s="4"/>
      <c r="LGA190" s="4"/>
      <c r="LGB190" s="4"/>
      <c r="LGC190" s="4"/>
      <c r="LGD190" s="4"/>
      <c r="LGE190" s="4"/>
      <c r="LGF190" s="4"/>
      <c r="LGG190" s="4"/>
      <c r="LGH190" s="4"/>
      <c r="LGI190" s="4"/>
      <c r="LGJ190" s="4"/>
      <c r="LGK190" s="4"/>
      <c r="LGL190" s="4"/>
      <c r="LGM190" s="4"/>
      <c r="LGN190" s="4"/>
      <c r="LGO190" s="4"/>
      <c r="LGP190" s="4"/>
      <c r="LGQ190" s="4"/>
      <c r="LGR190" s="4"/>
      <c r="LGS190" s="4"/>
      <c r="LGT190" s="4"/>
      <c r="LGU190" s="4"/>
      <c r="LGV190" s="4"/>
      <c r="LGW190" s="4"/>
      <c r="LGX190" s="4"/>
      <c r="LGY190" s="4"/>
      <c r="LGZ190" s="4"/>
      <c r="LHA190" s="4"/>
      <c r="LHB190" s="4"/>
      <c r="LHC190" s="4"/>
      <c r="LHD190" s="4"/>
      <c r="LHE190" s="4"/>
      <c r="LHF190" s="4"/>
      <c r="LHG190" s="4"/>
      <c r="LHH190" s="4"/>
      <c r="LHI190" s="4"/>
      <c r="LHJ190" s="4"/>
      <c r="LHK190" s="4"/>
      <c r="LHL190" s="4"/>
      <c r="LHM190" s="4"/>
      <c r="LHN190" s="4"/>
      <c r="LHO190" s="4"/>
      <c r="LHP190" s="4"/>
      <c r="LHQ190" s="4"/>
      <c r="LHR190" s="4"/>
      <c r="LHS190" s="4"/>
      <c r="LHT190" s="4"/>
      <c r="LHU190" s="4"/>
      <c r="LHV190" s="4"/>
      <c r="LHW190" s="4"/>
      <c r="LHX190" s="4"/>
      <c r="LHY190" s="4"/>
      <c r="LHZ190" s="4"/>
      <c r="LIA190" s="4"/>
      <c r="LIB190" s="4"/>
      <c r="LIC190" s="4"/>
      <c r="LID190" s="4"/>
      <c r="LIE190" s="4"/>
      <c r="LIF190" s="4"/>
      <c r="LIG190" s="4"/>
      <c r="LIH190" s="4"/>
      <c r="LII190" s="4"/>
      <c r="LIJ190" s="4"/>
      <c r="LIK190" s="4"/>
      <c r="LIL190" s="4"/>
      <c r="LIM190" s="4"/>
      <c r="LIN190" s="4"/>
      <c r="LIO190" s="4"/>
      <c r="LIP190" s="4"/>
      <c r="LIQ190" s="4"/>
      <c r="LIR190" s="4"/>
      <c r="LIS190" s="4"/>
      <c r="LIT190" s="4"/>
      <c r="LIU190" s="4"/>
      <c r="LIV190" s="4"/>
      <c r="LIW190" s="4"/>
      <c r="LIX190" s="4"/>
      <c r="LIY190" s="4"/>
      <c r="LIZ190" s="4"/>
      <c r="LJA190" s="4"/>
      <c r="LJB190" s="4"/>
      <c r="LJC190" s="4"/>
      <c r="LJD190" s="4"/>
      <c r="LJE190" s="4"/>
      <c r="LJF190" s="4"/>
      <c r="LJG190" s="4"/>
      <c r="LJH190" s="4"/>
      <c r="LJI190" s="4"/>
      <c r="LJJ190" s="4"/>
      <c r="LJK190" s="4"/>
      <c r="LJL190" s="4"/>
      <c r="LJM190" s="4"/>
      <c r="LJN190" s="4"/>
      <c r="LJO190" s="4"/>
      <c r="LJP190" s="4"/>
      <c r="LJQ190" s="4"/>
      <c r="LJR190" s="4"/>
      <c r="LJS190" s="4"/>
      <c r="LJT190" s="4"/>
      <c r="LJU190" s="4"/>
      <c r="LJV190" s="4"/>
      <c r="LJW190" s="4"/>
      <c r="LJX190" s="4"/>
      <c r="LJY190" s="4"/>
      <c r="LJZ190" s="4"/>
      <c r="LKA190" s="4"/>
      <c r="LKB190" s="4"/>
      <c r="LKC190" s="4"/>
      <c r="LKD190" s="4"/>
      <c r="LKE190" s="4"/>
      <c r="LKF190" s="4"/>
      <c r="LKG190" s="4"/>
      <c r="LKH190" s="4"/>
      <c r="LKI190" s="4"/>
      <c r="LKJ190" s="4"/>
      <c r="LKK190" s="4"/>
      <c r="LKL190" s="4"/>
      <c r="LKM190" s="4"/>
      <c r="LKN190" s="4"/>
      <c r="LKO190" s="4"/>
      <c r="LKP190" s="4"/>
      <c r="LKQ190" s="4"/>
      <c r="LKR190" s="4"/>
      <c r="LKS190" s="4"/>
      <c r="LKT190" s="4"/>
      <c r="LKU190" s="4"/>
      <c r="LKV190" s="4"/>
      <c r="LKW190" s="4"/>
      <c r="LKX190" s="4"/>
      <c r="LKY190" s="4"/>
      <c r="LKZ190" s="4"/>
      <c r="LLA190" s="4"/>
      <c r="LLB190" s="4"/>
      <c r="LLC190" s="4"/>
      <c r="LLD190" s="4"/>
      <c r="LLE190" s="4"/>
      <c r="LLF190" s="4"/>
      <c r="LLG190" s="4"/>
      <c r="LLH190" s="4"/>
      <c r="LLI190" s="4"/>
      <c r="LLJ190" s="4"/>
      <c r="LLK190" s="4"/>
      <c r="LLL190" s="4"/>
      <c r="LLM190" s="4"/>
      <c r="LLN190" s="4"/>
      <c r="LLO190" s="4"/>
      <c r="LLP190" s="4"/>
      <c r="LLQ190" s="4"/>
      <c r="LLR190" s="4"/>
      <c r="LLS190" s="4"/>
      <c r="LLT190" s="4"/>
      <c r="LLU190" s="4"/>
      <c r="LLV190" s="4"/>
      <c r="LLW190" s="4"/>
      <c r="LLX190" s="4"/>
      <c r="LLY190" s="4"/>
      <c r="LLZ190" s="4"/>
      <c r="LMA190" s="4"/>
      <c r="LMB190" s="4"/>
      <c r="LMC190" s="4"/>
      <c r="LMD190" s="4"/>
      <c r="LME190" s="4"/>
      <c r="LMF190" s="4"/>
      <c r="LMG190" s="4"/>
      <c r="LMH190" s="4"/>
      <c r="LMI190" s="4"/>
      <c r="LMJ190" s="4"/>
      <c r="LMK190" s="4"/>
      <c r="LML190" s="4"/>
      <c r="LMM190" s="4"/>
      <c r="LMN190" s="4"/>
      <c r="LMO190" s="4"/>
      <c r="LMP190" s="4"/>
      <c r="LMQ190" s="4"/>
      <c r="LMR190" s="4"/>
      <c r="LMS190" s="4"/>
      <c r="LMT190" s="4"/>
      <c r="LMU190" s="4"/>
      <c r="LMV190" s="4"/>
      <c r="LMW190" s="4"/>
      <c r="LMX190" s="4"/>
      <c r="LMY190" s="4"/>
      <c r="LMZ190" s="4"/>
      <c r="LNA190" s="4"/>
      <c r="LNB190" s="4"/>
      <c r="LNC190" s="4"/>
      <c r="LND190" s="4"/>
      <c r="LNE190" s="4"/>
      <c r="LNF190" s="4"/>
      <c r="LNG190" s="4"/>
      <c r="LNH190" s="4"/>
      <c r="LNI190" s="4"/>
      <c r="LNJ190" s="4"/>
      <c r="LNK190" s="4"/>
      <c r="LNL190" s="4"/>
      <c r="LNM190" s="4"/>
      <c r="LNN190" s="4"/>
      <c r="LNO190" s="4"/>
      <c r="LNP190" s="4"/>
      <c r="LNQ190" s="4"/>
      <c r="LNR190" s="4"/>
      <c r="LNS190" s="4"/>
      <c r="LNT190" s="4"/>
      <c r="LNU190" s="4"/>
      <c r="LNV190" s="4"/>
      <c r="LNW190" s="4"/>
      <c r="LNX190" s="4"/>
      <c r="LNY190" s="4"/>
      <c r="LNZ190" s="4"/>
      <c r="LOA190" s="4"/>
      <c r="LOB190" s="4"/>
      <c r="LOC190" s="4"/>
      <c r="LOD190" s="4"/>
      <c r="LOE190" s="4"/>
      <c r="LOF190" s="4"/>
      <c r="LOG190" s="4"/>
      <c r="LOH190" s="4"/>
      <c r="LOI190" s="4"/>
      <c r="LOJ190" s="4"/>
      <c r="LOK190" s="4"/>
      <c r="LOL190" s="4"/>
      <c r="LOM190" s="4"/>
      <c r="LON190" s="4"/>
      <c r="LOO190" s="4"/>
      <c r="LOP190" s="4"/>
      <c r="LOQ190" s="4"/>
      <c r="LOR190" s="4"/>
      <c r="LOS190" s="4"/>
      <c r="LOT190" s="4"/>
      <c r="LOU190" s="4"/>
      <c r="LOV190" s="4"/>
      <c r="LOW190" s="4"/>
      <c r="LOX190" s="4"/>
      <c r="LOY190" s="4"/>
      <c r="LOZ190" s="4"/>
      <c r="LPA190" s="4"/>
      <c r="LPB190" s="4"/>
      <c r="LPC190" s="4"/>
      <c r="LPD190" s="4"/>
      <c r="LPE190" s="4"/>
      <c r="LPF190" s="4"/>
      <c r="LPG190" s="4"/>
      <c r="LPH190" s="4"/>
      <c r="LPI190" s="4"/>
      <c r="LPJ190" s="4"/>
      <c r="LPK190" s="4"/>
      <c r="LPL190" s="4"/>
      <c r="LPM190" s="4"/>
      <c r="LPN190" s="4"/>
      <c r="LPO190" s="4"/>
      <c r="LPP190" s="4"/>
      <c r="LPQ190" s="4"/>
      <c r="LPR190" s="4"/>
      <c r="LPS190" s="4"/>
      <c r="LPT190" s="4"/>
      <c r="LPU190" s="4"/>
      <c r="LPV190" s="4"/>
      <c r="LPW190" s="4"/>
      <c r="LPX190" s="4"/>
      <c r="LPY190" s="4"/>
      <c r="LPZ190" s="4"/>
      <c r="LQA190" s="4"/>
      <c r="LQB190" s="4"/>
      <c r="LQC190" s="4"/>
      <c r="LQD190" s="4"/>
      <c r="LQE190" s="4"/>
      <c r="LQF190" s="4"/>
      <c r="LQG190" s="4"/>
      <c r="LQH190" s="4"/>
      <c r="LQI190" s="4"/>
      <c r="LQJ190" s="4"/>
      <c r="LQK190" s="4"/>
      <c r="LQL190" s="4"/>
      <c r="LQM190" s="4"/>
      <c r="LQN190" s="4"/>
      <c r="LQO190" s="4"/>
      <c r="LQP190" s="4"/>
      <c r="LQQ190" s="4"/>
      <c r="LQR190" s="4"/>
      <c r="LQS190" s="4"/>
      <c r="LQT190" s="4"/>
      <c r="LQU190" s="4"/>
      <c r="LQV190" s="4"/>
      <c r="LQW190" s="4"/>
      <c r="LQX190" s="4"/>
      <c r="LQY190" s="4"/>
      <c r="LQZ190" s="4"/>
      <c r="LRA190" s="4"/>
      <c r="LRB190" s="4"/>
      <c r="LRC190" s="4"/>
      <c r="LRD190" s="4"/>
      <c r="LRE190" s="4"/>
      <c r="LRF190" s="4"/>
      <c r="LRG190" s="4"/>
      <c r="LRH190" s="4"/>
      <c r="LRI190" s="4"/>
      <c r="LRJ190" s="4"/>
      <c r="LRK190" s="4"/>
      <c r="LRL190" s="4"/>
      <c r="LRM190" s="4"/>
      <c r="LRN190" s="4"/>
      <c r="LRO190" s="4"/>
      <c r="LRP190" s="4"/>
      <c r="LRQ190" s="4"/>
      <c r="LRR190" s="4"/>
      <c r="LRS190" s="4"/>
      <c r="LRT190" s="4"/>
      <c r="LRU190" s="4"/>
      <c r="LRV190" s="4"/>
      <c r="LRW190" s="4"/>
      <c r="LRX190" s="4"/>
      <c r="LRY190" s="4"/>
      <c r="LRZ190" s="4"/>
      <c r="LSA190" s="4"/>
      <c r="LSB190" s="4"/>
      <c r="LSC190" s="4"/>
      <c r="LSD190" s="4"/>
      <c r="LSE190" s="4"/>
      <c r="LSF190" s="4"/>
      <c r="LSG190" s="4"/>
      <c r="LSH190" s="4"/>
      <c r="LSI190" s="4"/>
      <c r="LSJ190" s="4"/>
      <c r="LSK190" s="4"/>
      <c r="LSL190" s="4"/>
      <c r="LSM190" s="4"/>
      <c r="LSN190" s="4"/>
      <c r="LSO190" s="4"/>
      <c r="LSP190" s="4"/>
      <c r="LSQ190" s="4"/>
      <c r="LSR190" s="4"/>
      <c r="LSS190" s="4"/>
      <c r="LST190" s="4"/>
      <c r="LSU190" s="4"/>
      <c r="LSV190" s="4"/>
      <c r="LSW190" s="4"/>
      <c r="LSX190" s="4"/>
      <c r="LSY190" s="4"/>
      <c r="LSZ190" s="4"/>
      <c r="LTA190" s="4"/>
      <c r="LTB190" s="4"/>
      <c r="LTC190" s="4"/>
      <c r="LTD190" s="4"/>
      <c r="LTE190" s="4"/>
      <c r="LTF190" s="4"/>
      <c r="LTG190" s="4"/>
      <c r="LTH190" s="4"/>
      <c r="LTI190" s="4"/>
      <c r="LTJ190" s="4"/>
      <c r="LTK190" s="4"/>
      <c r="LTL190" s="4"/>
      <c r="LTM190" s="4"/>
      <c r="LTN190" s="4"/>
      <c r="LTO190" s="4"/>
      <c r="LTP190" s="4"/>
      <c r="LTQ190" s="4"/>
      <c r="LTR190" s="4"/>
      <c r="LTS190" s="4"/>
      <c r="LTT190" s="4"/>
      <c r="LTU190" s="4"/>
      <c r="LTV190" s="4"/>
      <c r="LTW190" s="4"/>
      <c r="LTX190" s="4"/>
      <c r="LTY190" s="4"/>
      <c r="LTZ190" s="4"/>
      <c r="LUA190" s="4"/>
      <c r="LUB190" s="4"/>
      <c r="LUC190" s="4"/>
      <c r="LUD190" s="4"/>
      <c r="LUE190" s="4"/>
      <c r="LUF190" s="4"/>
      <c r="LUG190" s="4"/>
      <c r="LUH190" s="4"/>
      <c r="LUI190" s="4"/>
      <c r="LUJ190" s="4"/>
      <c r="LUK190" s="4"/>
      <c r="LUL190" s="4"/>
      <c r="LUM190" s="4"/>
      <c r="LUN190" s="4"/>
      <c r="LUO190" s="4"/>
      <c r="LUP190" s="4"/>
      <c r="LUQ190" s="4"/>
      <c r="LUR190" s="4"/>
      <c r="LUS190" s="4"/>
      <c r="LUT190" s="4"/>
      <c r="LUU190" s="4"/>
      <c r="LUV190" s="4"/>
      <c r="LUW190" s="4"/>
      <c r="LUX190" s="4"/>
      <c r="LUY190" s="4"/>
      <c r="LUZ190" s="4"/>
      <c r="LVA190" s="4"/>
      <c r="LVB190" s="4"/>
      <c r="LVC190" s="4"/>
      <c r="LVD190" s="4"/>
      <c r="LVE190" s="4"/>
      <c r="LVF190" s="4"/>
      <c r="LVG190" s="4"/>
      <c r="LVH190" s="4"/>
      <c r="LVI190" s="4"/>
      <c r="LVJ190" s="4"/>
      <c r="LVK190" s="4"/>
      <c r="LVL190" s="4"/>
      <c r="LVM190" s="4"/>
      <c r="LVN190" s="4"/>
      <c r="LVO190" s="4"/>
      <c r="LVP190" s="4"/>
      <c r="LVQ190" s="4"/>
      <c r="LVR190" s="4"/>
      <c r="LVS190" s="4"/>
      <c r="LVT190" s="4"/>
      <c r="LVU190" s="4"/>
      <c r="LVV190" s="4"/>
      <c r="LVW190" s="4"/>
      <c r="LVX190" s="4"/>
      <c r="LVY190" s="4"/>
      <c r="LVZ190" s="4"/>
      <c r="LWA190" s="4"/>
      <c r="LWB190" s="4"/>
      <c r="LWC190" s="4"/>
      <c r="LWD190" s="4"/>
      <c r="LWE190" s="4"/>
      <c r="LWF190" s="4"/>
      <c r="LWG190" s="4"/>
      <c r="LWH190" s="4"/>
      <c r="LWI190" s="4"/>
      <c r="LWJ190" s="4"/>
      <c r="LWK190" s="4"/>
      <c r="LWL190" s="4"/>
      <c r="LWM190" s="4"/>
      <c r="LWN190" s="4"/>
      <c r="LWO190" s="4"/>
      <c r="LWP190" s="4"/>
      <c r="LWQ190" s="4"/>
      <c r="LWR190" s="4"/>
      <c r="LWS190" s="4"/>
      <c r="LWT190" s="4"/>
      <c r="LWU190" s="4"/>
      <c r="LWV190" s="4"/>
      <c r="LWW190" s="4"/>
      <c r="LWX190" s="4"/>
      <c r="LWY190" s="4"/>
      <c r="LWZ190" s="4"/>
      <c r="LXA190" s="4"/>
      <c r="LXB190" s="4"/>
      <c r="LXC190" s="4"/>
      <c r="LXD190" s="4"/>
      <c r="LXE190" s="4"/>
      <c r="LXF190" s="4"/>
      <c r="LXG190" s="4"/>
      <c r="LXH190" s="4"/>
      <c r="LXI190" s="4"/>
      <c r="LXJ190" s="4"/>
      <c r="LXK190" s="4"/>
      <c r="LXL190" s="4"/>
      <c r="LXM190" s="4"/>
      <c r="LXN190" s="4"/>
      <c r="LXO190" s="4"/>
      <c r="LXP190" s="4"/>
      <c r="LXQ190" s="4"/>
      <c r="LXR190" s="4"/>
      <c r="LXS190" s="4"/>
      <c r="LXT190" s="4"/>
      <c r="LXU190" s="4"/>
      <c r="LXV190" s="4"/>
      <c r="LXW190" s="4"/>
      <c r="LXX190" s="4"/>
      <c r="LXY190" s="4"/>
      <c r="LXZ190" s="4"/>
      <c r="LYA190" s="4"/>
      <c r="LYB190" s="4"/>
      <c r="LYC190" s="4"/>
      <c r="LYD190" s="4"/>
      <c r="LYE190" s="4"/>
      <c r="LYF190" s="4"/>
      <c r="LYG190" s="4"/>
      <c r="LYH190" s="4"/>
      <c r="LYI190" s="4"/>
      <c r="LYJ190" s="4"/>
      <c r="LYK190" s="4"/>
      <c r="LYL190" s="4"/>
      <c r="LYM190" s="4"/>
      <c r="LYN190" s="4"/>
      <c r="LYO190" s="4"/>
      <c r="LYP190" s="4"/>
      <c r="LYQ190" s="4"/>
      <c r="LYR190" s="4"/>
      <c r="LYS190" s="4"/>
      <c r="LYT190" s="4"/>
      <c r="LYU190" s="4"/>
      <c r="LYV190" s="4"/>
      <c r="LYW190" s="4"/>
      <c r="LYX190" s="4"/>
      <c r="LYY190" s="4"/>
      <c r="LYZ190" s="4"/>
      <c r="LZA190" s="4"/>
      <c r="LZB190" s="4"/>
      <c r="LZC190" s="4"/>
      <c r="LZD190" s="4"/>
      <c r="LZE190" s="4"/>
      <c r="LZF190" s="4"/>
      <c r="LZG190" s="4"/>
      <c r="LZH190" s="4"/>
      <c r="LZI190" s="4"/>
      <c r="LZJ190" s="4"/>
      <c r="LZK190" s="4"/>
      <c r="LZL190" s="4"/>
      <c r="LZM190" s="4"/>
      <c r="LZN190" s="4"/>
      <c r="LZO190" s="4"/>
      <c r="LZP190" s="4"/>
      <c r="LZQ190" s="4"/>
      <c r="LZR190" s="4"/>
      <c r="LZS190" s="4"/>
      <c r="LZT190" s="4"/>
      <c r="LZU190" s="4"/>
      <c r="LZV190" s="4"/>
      <c r="LZW190" s="4"/>
      <c r="LZX190" s="4"/>
      <c r="LZY190" s="4"/>
      <c r="LZZ190" s="4"/>
      <c r="MAA190" s="4"/>
      <c r="MAB190" s="4"/>
      <c r="MAC190" s="4"/>
      <c r="MAD190" s="4"/>
      <c r="MAE190" s="4"/>
      <c r="MAF190" s="4"/>
      <c r="MAG190" s="4"/>
      <c r="MAH190" s="4"/>
      <c r="MAI190" s="4"/>
      <c r="MAJ190" s="4"/>
      <c r="MAK190" s="4"/>
      <c r="MAL190" s="4"/>
      <c r="MAM190" s="4"/>
      <c r="MAN190" s="4"/>
      <c r="MAO190" s="4"/>
      <c r="MAP190" s="4"/>
      <c r="MAQ190" s="4"/>
      <c r="MAR190" s="4"/>
      <c r="MAS190" s="4"/>
      <c r="MAT190" s="4"/>
      <c r="MAU190" s="4"/>
      <c r="MAV190" s="4"/>
      <c r="MAW190" s="4"/>
      <c r="MAX190" s="4"/>
      <c r="MAY190" s="4"/>
      <c r="MAZ190" s="4"/>
      <c r="MBA190" s="4"/>
      <c r="MBB190" s="4"/>
      <c r="MBC190" s="4"/>
      <c r="MBD190" s="4"/>
      <c r="MBE190" s="4"/>
      <c r="MBF190" s="4"/>
      <c r="MBG190" s="4"/>
      <c r="MBH190" s="4"/>
      <c r="MBI190" s="4"/>
      <c r="MBJ190" s="4"/>
      <c r="MBK190" s="4"/>
      <c r="MBL190" s="4"/>
      <c r="MBM190" s="4"/>
      <c r="MBN190" s="4"/>
      <c r="MBO190" s="4"/>
      <c r="MBP190" s="4"/>
      <c r="MBQ190" s="4"/>
      <c r="MBR190" s="4"/>
      <c r="MBS190" s="4"/>
      <c r="MBT190" s="4"/>
      <c r="MBU190" s="4"/>
      <c r="MBV190" s="4"/>
      <c r="MBW190" s="4"/>
      <c r="MBX190" s="4"/>
      <c r="MBY190" s="4"/>
      <c r="MBZ190" s="4"/>
      <c r="MCA190" s="4"/>
      <c r="MCB190" s="4"/>
      <c r="MCC190" s="4"/>
      <c r="MCD190" s="4"/>
      <c r="MCE190" s="4"/>
      <c r="MCF190" s="4"/>
      <c r="MCG190" s="4"/>
      <c r="MCH190" s="4"/>
      <c r="MCI190" s="4"/>
      <c r="MCJ190" s="4"/>
      <c r="MCK190" s="4"/>
      <c r="MCL190" s="4"/>
      <c r="MCM190" s="4"/>
      <c r="MCN190" s="4"/>
      <c r="MCO190" s="4"/>
      <c r="MCP190" s="4"/>
      <c r="MCQ190" s="4"/>
      <c r="MCR190" s="4"/>
      <c r="MCS190" s="4"/>
      <c r="MCT190" s="4"/>
      <c r="MCU190" s="4"/>
      <c r="MCV190" s="4"/>
      <c r="MCW190" s="4"/>
      <c r="MCX190" s="4"/>
      <c r="MCY190" s="4"/>
      <c r="MCZ190" s="4"/>
      <c r="MDA190" s="4"/>
      <c r="MDB190" s="4"/>
      <c r="MDC190" s="4"/>
      <c r="MDD190" s="4"/>
      <c r="MDE190" s="4"/>
      <c r="MDF190" s="4"/>
      <c r="MDG190" s="4"/>
      <c r="MDH190" s="4"/>
      <c r="MDI190" s="4"/>
      <c r="MDJ190" s="4"/>
      <c r="MDK190" s="4"/>
      <c r="MDL190" s="4"/>
      <c r="MDM190" s="4"/>
      <c r="MDN190" s="4"/>
      <c r="MDO190" s="4"/>
      <c r="MDP190" s="4"/>
      <c r="MDQ190" s="4"/>
      <c r="MDR190" s="4"/>
      <c r="MDS190" s="4"/>
      <c r="MDT190" s="4"/>
      <c r="MDU190" s="4"/>
      <c r="MDV190" s="4"/>
      <c r="MDW190" s="4"/>
      <c r="MDX190" s="4"/>
      <c r="MDY190" s="4"/>
      <c r="MDZ190" s="4"/>
      <c r="MEA190" s="4"/>
      <c r="MEB190" s="4"/>
      <c r="MEC190" s="4"/>
      <c r="MED190" s="4"/>
      <c r="MEE190" s="4"/>
      <c r="MEF190" s="4"/>
      <c r="MEG190" s="4"/>
      <c r="MEH190" s="4"/>
      <c r="MEI190" s="4"/>
      <c r="MEJ190" s="4"/>
      <c r="MEK190" s="4"/>
      <c r="MEL190" s="4"/>
      <c r="MEM190" s="4"/>
      <c r="MEN190" s="4"/>
      <c r="MEO190" s="4"/>
      <c r="MEP190" s="4"/>
      <c r="MEQ190" s="4"/>
      <c r="MER190" s="4"/>
      <c r="MES190" s="4"/>
      <c r="MET190" s="4"/>
      <c r="MEU190" s="4"/>
      <c r="MEV190" s="4"/>
      <c r="MEW190" s="4"/>
      <c r="MEX190" s="4"/>
      <c r="MEY190" s="4"/>
      <c r="MEZ190" s="4"/>
      <c r="MFA190" s="4"/>
      <c r="MFB190" s="4"/>
      <c r="MFC190" s="4"/>
      <c r="MFD190" s="4"/>
      <c r="MFE190" s="4"/>
      <c r="MFF190" s="4"/>
      <c r="MFG190" s="4"/>
      <c r="MFH190" s="4"/>
      <c r="MFI190" s="4"/>
      <c r="MFJ190" s="4"/>
      <c r="MFK190" s="4"/>
      <c r="MFL190" s="4"/>
      <c r="MFM190" s="4"/>
      <c r="MFN190" s="4"/>
      <c r="MFO190" s="4"/>
      <c r="MFP190" s="4"/>
      <c r="MFQ190" s="4"/>
      <c r="MFR190" s="4"/>
      <c r="MFS190" s="4"/>
      <c r="MFT190" s="4"/>
      <c r="MFU190" s="4"/>
      <c r="MFV190" s="4"/>
      <c r="MFW190" s="4"/>
      <c r="MFX190" s="4"/>
      <c r="MFY190" s="4"/>
      <c r="MFZ190" s="4"/>
      <c r="MGA190" s="4"/>
      <c r="MGB190" s="4"/>
      <c r="MGC190" s="4"/>
      <c r="MGD190" s="4"/>
      <c r="MGE190" s="4"/>
      <c r="MGF190" s="4"/>
      <c r="MGG190" s="4"/>
      <c r="MGH190" s="4"/>
      <c r="MGI190" s="4"/>
      <c r="MGJ190" s="4"/>
      <c r="MGK190" s="4"/>
      <c r="MGL190" s="4"/>
      <c r="MGM190" s="4"/>
      <c r="MGN190" s="4"/>
      <c r="MGO190" s="4"/>
      <c r="MGP190" s="4"/>
      <c r="MGQ190" s="4"/>
      <c r="MGR190" s="4"/>
      <c r="MGS190" s="4"/>
      <c r="MGT190" s="4"/>
      <c r="MGU190" s="4"/>
      <c r="MGV190" s="4"/>
      <c r="MGW190" s="4"/>
      <c r="MGX190" s="4"/>
      <c r="MGY190" s="4"/>
      <c r="MGZ190" s="4"/>
      <c r="MHA190" s="4"/>
      <c r="MHB190" s="4"/>
      <c r="MHC190" s="4"/>
      <c r="MHD190" s="4"/>
      <c r="MHE190" s="4"/>
      <c r="MHF190" s="4"/>
      <c r="MHG190" s="4"/>
      <c r="MHH190" s="4"/>
      <c r="MHI190" s="4"/>
      <c r="MHJ190" s="4"/>
      <c r="MHK190" s="4"/>
      <c r="MHL190" s="4"/>
      <c r="MHM190" s="4"/>
      <c r="MHN190" s="4"/>
      <c r="MHO190" s="4"/>
      <c r="MHP190" s="4"/>
      <c r="MHQ190" s="4"/>
      <c r="MHR190" s="4"/>
      <c r="MHS190" s="4"/>
      <c r="MHT190" s="4"/>
      <c r="MHU190" s="4"/>
      <c r="MHV190" s="4"/>
      <c r="MHW190" s="4"/>
      <c r="MHX190" s="4"/>
      <c r="MHY190" s="4"/>
      <c r="MHZ190" s="4"/>
      <c r="MIA190" s="4"/>
      <c r="MIB190" s="4"/>
      <c r="MIC190" s="4"/>
      <c r="MID190" s="4"/>
      <c r="MIE190" s="4"/>
      <c r="MIF190" s="4"/>
      <c r="MIG190" s="4"/>
      <c r="MIH190" s="4"/>
      <c r="MII190" s="4"/>
      <c r="MIJ190" s="4"/>
      <c r="MIK190" s="4"/>
      <c r="MIL190" s="4"/>
      <c r="MIM190" s="4"/>
      <c r="MIN190" s="4"/>
      <c r="MIO190" s="4"/>
      <c r="MIP190" s="4"/>
      <c r="MIQ190" s="4"/>
      <c r="MIR190" s="4"/>
      <c r="MIS190" s="4"/>
      <c r="MIT190" s="4"/>
      <c r="MIU190" s="4"/>
      <c r="MIV190" s="4"/>
      <c r="MIW190" s="4"/>
      <c r="MIX190" s="4"/>
      <c r="MIY190" s="4"/>
      <c r="MIZ190" s="4"/>
      <c r="MJA190" s="4"/>
      <c r="MJB190" s="4"/>
      <c r="MJC190" s="4"/>
      <c r="MJD190" s="4"/>
      <c r="MJE190" s="4"/>
      <c r="MJF190" s="4"/>
      <c r="MJG190" s="4"/>
      <c r="MJH190" s="4"/>
      <c r="MJI190" s="4"/>
      <c r="MJJ190" s="4"/>
      <c r="MJK190" s="4"/>
      <c r="MJL190" s="4"/>
      <c r="MJM190" s="4"/>
      <c r="MJN190" s="4"/>
      <c r="MJO190" s="4"/>
      <c r="MJP190" s="4"/>
      <c r="MJQ190" s="4"/>
      <c r="MJR190" s="4"/>
      <c r="MJS190" s="4"/>
      <c r="MJT190" s="4"/>
      <c r="MJU190" s="4"/>
      <c r="MJV190" s="4"/>
      <c r="MJW190" s="4"/>
      <c r="MJX190" s="4"/>
      <c r="MJY190" s="4"/>
      <c r="MJZ190" s="4"/>
      <c r="MKA190" s="4"/>
      <c r="MKB190" s="4"/>
      <c r="MKC190" s="4"/>
      <c r="MKD190" s="4"/>
      <c r="MKE190" s="4"/>
      <c r="MKF190" s="4"/>
      <c r="MKG190" s="4"/>
      <c r="MKH190" s="4"/>
      <c r="MKI190" s="4"/>
      <c r="MKJ190" s="4"/>
      <c r="MKK190" s="4"/>
      <c r="MKL190" s="4"/>
      <c r="MKM190" s="4"/>
      <c r="MKN190" s="4"/>
      <c r="MKO190" s="4"/>
      <c r="MKP190" s="4"/>
      <c r="MKQ190" s="4"/>
      <c r="MKR190" s="4"/>
      <c r="MKS190" s="4"/>
      <c r="MKT190" s="4"/>
      <c r="MKU190" s="4"/>
      <c r="MKV190" s="4"/>
      <c r="MKW190" s="4"/>
      <c r="MKX190" s="4"/>
      <c r="MKY190" s="4"/>
      <c r="MKZ190" s="4"/>
      <c r="MLA190" s="4"/>
      <c r="MLB190" s="4"/>
      <c r="MLC190" s="4"/>
      <c r="MLD190" s="4"/>
      <c r="MLE190" s="4"/>
      <c r="MLF190" s="4"/>
      <c r="MLG190" s="4"/>
      <c r="MLH190" s="4"/>
      <c r="MLI190" s="4"/>
      <c r="MLJ190" s="4"/>
      <c r="MLK190" s="4"/>
      <c r="MLL190" s="4"/>
      <c r="MLM190" s="4"/>
      <c r="MLN190" s="4"/>
      <c r="MLO190" s="4"/>
      <c r="MLP190" s="4"/>
      <c r="MLQ190" s="4"/>
      <c r="MLR190" s="4"/>
      <c r="MLS190" s="4"/>
      <c r="MLT190" s="4"/>
      <c r="MLU190" s="4"/>
      <c r="MLV190" s="4"/>
      <c r="MLW190" s="4"/>
      <c r="MLX190" s="4"/>
      <c r="MLY190" s="4"/>
      <c r="MLZ190" s="4"/>
      <c r="MMA190" s="4"/>
      <c r="MMB190" s="4"/>
      <c r="MMC190" s="4"/>
      <c r="MMD190" s="4"/>
      <c r="MME190" s="4"/>
      <c r="MMF190" s="4"/>
      <c r="MMG190" s="4"/>
      <c r="MMH190" s="4"/>
      <c r="MMI190" s="4"/>
      <c r="MMJ190" s="4"/>
      <c r="MMK190" s="4"/>
      <c r="MML190" s="4"/>
      <c r="MMM190" s="4"/>
      <c r="MMN190" s="4"/>
      <c r="MMO190" s="4"/>
      <c r="MMP190" s="4"/>
      <c r="MMQ190" s="4"/>
      <c r="MMR190" s="4"/>
      <c r="MMS190" s="4"/>
      <c r="MMT190" s="4"/>
      <c r="MMU190" s="4"/>
      <c r="MMV190" s="4"/>
      <c r="MMW190" s="4"/>
      <c r="MMX190" s="4"/>
      <c r="MMY190" s="4"/>
      <c r="MMZ190" s="4"/>
      <c r="MNA190" s="4"/>
      <c r="MNB190" s="4"/>
      <c r="MNC190" s="4"/>
      <c r="MND190" s="4"/>
      <c r="MNE190" s="4"/>
      <c r="MNF190" s="4"/>
      <c r="MNG190" s="4"/>
      <c r="MNH190" s="4"/>
      <c r="MNI190" s="4"/>
      <c r="MNJ190" s="4"/>
      <c r="MNK190" s="4"/>
      <c r="MNL190" s="4"/>
      <c r="MNM190" s="4"/>
      <c r="MNN190" s="4"/>
      <c r="MNO190" s="4"/>
      <c r="MNP190" s="4"/>
      <c r="MNQ190" s="4"/>
      <c r="MNR190" s="4"/>
      <c r="MNS190" s="4"/>
      <c r="MNT190" s="4"/>
      <c r="MNU190" s="4"/>
      <c r="MNV190" s="4"/>
      <c r="MNW190" s="4"/>
      <c r="MNX190" s="4"/>
      <c r="MNY190" s="4"/>
      <c r="MNZ190" s="4"/>
      <c r="MOA190" s="4"/>
      <c r="MOB190" s="4"/>
      <c r="MOC190" s="4"/>
      <c r="MOD190" s="4"/>
      <c r="MOE190" s="4"/>
      <c r="MOF190" s="4"/>
      <c r="MOG190" s="4"/>
      <c r="MOH190" s="4"/>
      <c r="MOI190" s="4"/>
      <c r="MOJ190" s="4"/>
      <c r="MOK190" s="4"/>
      <c r="MOL190" s="4"/>
      <c r="MOM190" s="4"/>
      <c r="MON190" s="4"/>
      <c r="MOO190" s="4"/>
      <c r="MOP190" s="4"/>
      <c r="MOQ190" s="4"/>
      <c r="MOR190" s="4"/>
      <c r="MOS190" s="4"/>
      <c r="MOT190" s="4"/>
      <c r="MOU190" s="4"/>
      <c r="MOV190" s="4"/>
      <c r="MOW190" s="4"/>
      <c r="MOX190" s="4"/>
      <c r="MOY190" s="4"/>
      <c r="MOZ190" s="4"/>
      <c r="MPA190" s="4"/>
      <c r="MPB190" s="4"/>
      <c r="MPC190" s="4"/>
      <c r="MPD190" s="4"/>
      <c r="MPE190" s="4"/>
      <c r="MPF190" s="4"/>
      <c r="MPG190" s="4"/>
      <c r="MPH190" s="4"/>
      <c r="MPI190" s="4"/>
      <c r="MPJ190" s="4"/>
      <c r="MPK190" s="4"/>
      <c r="MPL190" s="4"/>
      <c r="MPM190" s="4"/>
      <c r="MPN190" s="4"/>
      <c r="MPO190" s="4"/>
      <c r="MPP190" s="4"/>
      <c r="MPQ190" s="4"/>
      <c r="MPR190" s="4"/>
      <c r="MPS190" s="4"/>
      <c r="MPT190" s="4"/>
      <c r="MPU190" s="4"/>
      <c r="MPV190" s="4"/>
      <c r="MPW190" s="4"/>
      <c r="MPX190" s="4"/>
      <c r="MPY190" s="4"/>
      <c r="MPZ190" s="4"/>
      <c r="MQA190" s="4"/>
      <c r="MQB190" s="4"/>
      <c r="MQC190" s="4"/>
      <c r="MQD190" s="4"/>
      <c r="MQE190" s="4"/>
      <c r="MQF190" s="4"/>
      <c r="MQG190" s="4"/>
      <c r="MQH190" s="4"/>
      <c r="MQI190" s="4"/>
      <c r="MQJ190" s="4"/>
      <c r="MQK190" s="4"/>
      <c r="MQL190" s="4"/>
      <c r="MQM190" s="4"/>
      <c r="MQN190" s="4"/>
      <c r="MQO190" s="4"/>
      <c r="MQP190" s="4"/>
      <c r="MQQ190" s="4"/>
      <c r="MQR190" s="4"/>
      <c r="MQS190" s="4"/>
      <c r="MQT190" s="4"/>
      <c r="MQU190" s="4"/>
      <c r="MQV190" s="4"/>
      <c r="MQW190" s="4"/>
      <c r="MQX190" s="4"/>
      <c r="MQY190" s="4"/>
      <c r="MQZ190" s="4"/>
      <c r="MRA190" s="4"/>
      <c r="MRB190" s="4"/>
      <c r="MRC190" s="4"/>
      <c r="MRD190" s="4"/>
      <c r="MRE190" s="4"/>
      <c r="MRF190" s="4"/>
      <c r="MRG190" s="4"/>
      <c r="MRH190" s="4"/>
      <c r="MRI190" s="4"/>
      <c r="MRJ190" s="4"/>
      <c r="MRK190" s="4"/>
      <c r="MRL190" s="4"/>
      <c r="MRM190" s="4"/>
      <c r="MRN190" s="4"/>
      <c r="MRO190" s="4"/>
      <c r="MRP190" s="4"/>
      <c r="MRQ190" s="4"/>
      <c r="MRR190" s="4"/>
      <c r="MRS190" s="4"/>
      <c r="MRT190" s="4"/>
      <c r="MRU190" s="4"/>
      <c r="MRV190" s="4"/>
      <c r="MRW190" s="4"/>
      <c r="MRX190" s="4"/>
      <c r="MRY190" s="4"/>
      <c r="MRZ190" s="4"/>
      <c r="MSA190" s="4"/>
      <c r="MSB190" s="4"/>
      <c r="MSC190" s="4"/>
      <c r="MSD190" s="4"/>
      <c r="MSE190" s="4"/>
      <c r="MSF190" s="4"/>
      <c r="MSG190" s="4"/>
      <c r="MSH190" s="4"/>
      <c r="MSI190" s="4"/>
      <c r="MSJ190" s="4"/>
      <c r="MSK190" s="4"/>
      <c r="MSL190" s="4"/>
      <c r="MSM190" s="4"/>
      <c r="MSN190" s="4"/>
      <c r="MSO190" s="4"/>
      <c r="MSP190" s="4"/>
      <c r="MSQ190" s="4"/>
      <c r="MSR190" s="4"/>
      <c r="MSS190" s="4"/>
      <c r="MST190" s="4"/>
      <c r="MSU190" s="4"/>
      <c r="MSV190" s="4"/>
      <c r="MSW190" s="4"/>
      <c r="MSX190" s="4"/>
      <c r="MSY190" s="4"/>
      <c r="MSZ190" s="4"/>
      <c r="MTA190" s="4"/>
      <c r="MTB190" s="4"/>
      <c r="MTC190" s="4"/>
      <c r="MTD190" s="4"/>
      <c r="MTE190" s="4"/>
      <c r="MTF190" s="4"/>
      <c r="MTG190" s="4"/>
      <c r="MTH190" s="4"/>
      <c r="MTI190" s="4"/>
      <c r="MTJ190" s="4"/>
      <c r="MTK190" s="4"/>
      <c r="MTL190" s="4"/>
      <c r="MTM190" s="4"/>
      <c r="MTN190" s="4"/>
      <c r="MTO190" s="4"/>
      <c r="MTP190" s="4"/>
      <c r="MTQ190" s="4"/>
      <c r="MTR190" s="4"/>
      <c r="MTS190" s="4"/>
      <c r="MTT190" s="4"/>
      <c r="MTU190" s="4"/>
      <c r="MTV190" s="4"/>
      <c r="MTW190" s="4"/>
      <c r="MTX190" s="4"/>
      <c r="MTY190" s="4"/>
      <c r="MTZ190" s="4"/>
      <c r="MUA190" s="4"/>
      <c r="MUB190" s="4"/>
      <c r="MUC190" s="4"/>
      <c r="MUD190" s="4"/>
      <c r="MUE190" s="4"/>
      <c r="MUF190" s="4"/>
      <c r="MUG190" s="4"/>
      <c r="MUH190" s="4"/>
      <c r="MUI190" s="4"/>
      <c r="MUJ190" s="4"/>
      <c r="MUK190" s="4"/>
      <c r="MUL190" s="4"/>
      <c r="MUM190" s="4"/>
      <c r="MUN190" s="4"/>
      <c r="MUO190" s="4"/>
      <c r="MUP190" s="4"/>
      <c r="MUQ190" s="4"/>
      <c r="MUR190" s="4"/>
      <c r="MUS190" s="4"/>
      <c r="MUT190" s="4"/>
      <c r="MUU190" s="4"/>
      <c r="MUV190" s="4"/>
      <c r="MUW190" s="4"/>
      <c r="MUX190" s="4"/>
      <c r="MUY190" s="4"/>
      <c r="MUZ190" s="4"/>
      <c r="MVA190" s="4"/>
      <c r="MVB190" s="4"/>
      <c r="MVC190" s="4"/>
      <c r="MVD190" s="4"/>
      <c r="MVE190" s="4"/>
      <c r="MVF190" s="4"/>
      <c r="MVG190" s="4"/>
      <c r="MVH190" s="4"/>
      <c r="MVI190" s="4"/>
      <c r="MVJ190" s="4"/>
      <c r="MVK190" s="4"/>
      <c r="MVL190" s="4"/>
      <c r="MVM190" s="4"/>
      <c r="MVN190" s="4"/>
      <c r="MVO190" s="4"/>
      <c r="MVP190" s="4"/>
      <c r="MVQ190" s="4"/>
      <c r="MVR190" s="4"/>
      <c r="MVS190" s="4"/>
      <c r="MVT190" s="4"/>
      <c r="MVU190" s="4"/>
      <c r="MVV190" s="4"/>
      <c r="MVW190" s="4"/>
      <c r="MVX190" s="4"/>
      <c r="MVY190" s="4"/>
      <c r="MVZ190" s="4"/>
      <c r="MWA190" s="4"/>
      <c r="MWB190" s="4"/>
      <c r="MWC190" s="4"/>
      <c r="MWD190" s="4"/>
      <c r="MWE190" s="4"/>
      <c r="MWF190" s="4"/>
      <c r="MWG190" s="4"/>
      <c r="MWH190" s="4"/>
      <c r="MWI190" s="4"/>
      <c r="MWJ190" s="4"/>
      <c r="MWK190" s="4"/>
      <c r="MWL190" s="4"/>
      <c r="MWM190" s="4"/>
      <c r="MWN190" s="4"/>
      <c r="MWO190" s="4"/>
      <c r="MWP190" s="4"/>
      <c r="MWQ190" s="4"/>
      <c r="MWR190" s="4"/>
      <c r="MWS190" s="4"/>
      <c r="MWT190" s="4"/>
      <c r="MWU190" s="4"/>
      <c r="MWV190" s="4"/>
      <c r="MWW190" s="4"/>
      <c r="MWX190" s="4"/>
      <c r="MWY190" s="4"/>
      <c r="MWZ190" s="4"/>
      <c r="MXA190" s="4"/>
      <c r="MXB190" s="4"/>
      <c r="MXC190" s="4"/>
      <c r="MXD190" s="4"/>
      <c r="MXE190" s="4"/>
      <c r="MXF190" s="4"/>
      <c r="MXG190" s="4"/>
      <c r="MXH190" s="4"/>
      <c r="MXI190" s="4"/>
      <c r="MXJ190" s="4"/>
      <c r="MXK190" s="4"/>
      <c r="MXL190" s="4"/>
      <c r="MXM190" s="4"/>
      <c r="MXN190" s="4"/>
      <c r="MXO190" s="4"/>
      <c r="MXP190" s="4"/>
      <c r="MXQ190" s="4"/>
      <c r="MXR190" s="4"/>
      <c r="MXS190" s="4"/>
      <c r="MXT190" s="4"/>
      <c r="MXU190" s="4"/>
      <c r="MXV190" s="4"/>
      <c r="MXW190" s="4"/>
      <c r="MXX190" s="4"/>
      <c r="MXY190" s="4"/>
      <c r="MXZ190" s="4"/>
      <c r="MYA190" s="4"/>
      <c r="MYB190" s="4"/>
      <c r="MYC190" s="4"/>
      <c r="MYD190" s="4"/>
      <c r="MYE190" s="4"/>
      <c r="MYF190" s="4"/>
      <c r="MYG190" s="4"/>
      <c r="MYH190" s="4"/>
      <c r="MYI190" s="4"/>
      <c r="MYJ190" s="4"/>
      <c r="MYK190" s="4"/>
      <c r="MYL190" s="4"/>
      <c r="MYM190" s="4"/>
      <c r="MYN190" s="4"/>
      <c r="MYO190" s="4"/>
      <c r="MYP190" s="4"/>
      <c r="MYQ190" s="4"/>
      <c r="MYR190" s="4"/>
      <c r="MYS190" s="4"/>
      <c r="MYT190" s="4"/>
      <c r="MYU190" s="4"/>
      <c r="MYV190" s="4"/>
      <c r="MYW190" s="4"/>
      <c r="MYX190" s="4"/>
      <c r="MYY190" s="4"/>
      <c r="MYZ190" s="4"/>
      <c r="MZA190" s="4"/>
      <c r="MZB190" s="4"/>
      <c r="MZC190" s="4"/>
      <c r="MZD190" s="4"/>
      <c r="MZE190" s="4"/>
      <c r="MZF190" s="4"/>
      <c r="MZG190" s="4"/>
      <c r="MZH190" s="4"/>
      <c r="MZI190" s="4"/>
      <c r="MZJ190" s="4"/>
      <c r="MZK190" s="4"/>
      <c r="MZL190" s="4"/>
      <c r="MZM190" s="4"/>
      <c r="MZN190" s="4"/>
      <c r="MZO190" s="4"/>
      <c r="MZP190" s="4"/>
      <c r="MZQ190" s="4"/>
      <c r="MZR190" s="4"/>
      <c r="MZS190" s="4"/>
      <c r="MZT190" s="4"/>
      <c r="MZU190" s="4"/>
      <c r="MZV190" s="4"/>
      <c r="MZW190" s="4"/>
      <c r="MZX190" s="4"/>
      <c r="MZY190" s="4"/>
      <c r="MZZ190" s="4"/>
      <c r="NAA190" s="4"/>
      <c r="NAB190" s="4"/>
      <c r="NAC190" s="4"/>
      <c r="NAD190" s="4"/>
      <c r="NAE190" s="4"/>
      <c r="NAF190" s="4"/>
      <c r="NAG190" s="4"/>
      <c r="NAH190" s="4"/>
      <c r="NAI190" s="4"/>
      <c r="NAJ190" s="4"/>
      <c r="NAK190" s="4"/>
      <c r="NAL190" s="4"/>
      <c r="NAM190" s="4"/>
      <c r="NAN190" s="4"/>
      <c r="NAO190" s="4"/>
      <c r="NAP190" s="4"/>
      <c r="NAQ190" s="4"/>
      <c r="NAR190" s="4"/>
      <c r="NAS190" s="4"/>
      <c r="NAT190" s="4"/>
      <c r="NAU190" s="4"/>
      <c r="NAV190" s="4"/>
      <c r="NAW190" s="4"/>
      <c r="NAX190" s="4"/>
      <c r="NAY190" s="4"/>
      <c r="NAZ190" s="4"/>
      <c r="NBA190" s="4"/>
      <c r="NBB190" s="4"/>
      <c r="NBC190" s="4"/>
      <c r="NBD190" s="4"/>
      <c r="NBE190" s="4"/>
      <c r="NBF190" s="4"/>
      <c r="NBG190" s="4"/>
      <c r="NBH190" s="4"/>
      <c r="NBI190" s="4"/>
      <c r="NBJ190" s="4"/>
      <c r="NBK190" s="4"/>
      <c r="NBL190" s="4"/>
      <c r="NBM190" s="4"/>
      <c r="NBN190" s="4"/>
      <c r="NBO190" s="4"/>
      <c r="NBP190" s="4"/>
      <c r="NBQ190" s="4"/>
      <c r="NBR190" s="4"/>
      <c r="NBS190" s="4"/>
      <c r="NBT190" s="4"/>
      <c r="NBU190" s="4"/>
      <c r="NBV190" s="4"/>
      <c r="NBW190" s="4"/>
      <c r="NBX190" s="4"/>
      <c r="NBY190" s="4"/>
      <c r="NBZ190" s="4"/>
      <c r="NCA190" s="4"/>
      <c r="NCB190" s="4"/>
      <c r="NCC190" s="4"/>
      <c r="NCD190" s="4"/>
      <c r="NCE190" s="4"/>
      <c r="NCF190" s="4"/>
      <c r="NCG190" s="4"/>
      <c r="NCH190" s="4"/>
      <c r="NCI190" s="4"/>
      <c r="NCJ190" s="4"/>
      <c r="NCK190" s="4"/>
      <c r="NCL190" s="4"/>
      <c r="NCM190" s="4"/>
      <c r="NCN190" s="4"/>
      <c r="NCO190" s="4"/>
      <c r="NCP190" s="4"/>
      <c r="NCQ190" s="4"/>
      <c r="NCR190" s="4"/>
      <c r="NCS190" s="4"/>
      <c r="NCT190" s="4"/>
      <c r="NCU190" s="4"/>
      <c r="NCV190" s="4"/>
      <c r="NCW190" s="4"/>
      <c r="NCX190" s="4"/>
      <c r="NCY190" s="4"/>
      <c r="NCZ190" s="4"/>
      <c r="NDA190" s="4"/>
      <c r="NDB190" s="4"/>
      <c r="NDC190" s="4"/>
      <c r="NDD190" s="4"/>
      <c r="NDE190" s="4"/>
      <c r="NDF190" s="4"/>
      <c r="NDG190" s="4"/>
      <c r="NDH190" s="4"/>
      <c r="NDI190" s="4"/>
      <c r="NDJ190" s="4"/>
      <c r="NDK190" s="4"/>
      <c r="NDL190" s="4"/>
      <c r="NDM190" s="4"/>
      <c r="NDN190" s="4"/>
      <c r="NDO190" s="4"/>
      <c r="NDP190" s="4"/>
      <c r="NDQ190" s="4"/>
      <c r="NDR190" s="4"/>
      <c r="NDS190" s="4"/>
      <c r="NDT190" s="4"/>
      <c r="NDU190" s="4"/>
      <c r="NDV190" s="4"/>
      <c r="NDW190" s="4"/>
      <c r="NDX190" s="4"/>
      <c r="NDY190" s="4"/>
      <c r="NDZ190" s="4"/>
      <c r="NEA190" s="4"/>
      <c r="NEB190" s="4"/>
      <c r="NEC190" s="4"/>
      <c r="NED190" s="4"/>
      <c r="NEE190" s="4"/>
      <c r="NEF190" s="4"/>
      <c r="NEG190" s="4"/>
      <c r="NEH190" s="4"/>
      <c r="NEI190" s="4"/>
      <c r="NEJ190" s="4"/>
      <c r="NEK190" s="4"/>
      <c r="NEL190" s="4"/>
      <c r="NEM190" s="4"/>
      <c r="NEN190" s="4"/>
      <c r="NEO190" s="4"/>
      <c r="NEP190" s="4"/>
      <c r="NEQ190" s="4"/>
      <c r="NER190" s="4"/>
      <c r="NES190" s="4"/>
      <c r="NET190" s="4"/>
      <c r="NEU190" s="4"/>
      <c r="NEV190" s="4"/>
      <c r="NEW190" s="4"/>
      <c r="NEX190" s="4"/>
      <c r="NEY190" s="4"/>
      <c r="NEZ190" s="4"/>
      <c r="NFA190" s="4"/>
      <c r="NFB190" s="4"/>
      <c r="NFC190" s="4"/>
      <c r="NFD190" s="4"/>
      <c r="NFE190" s="4"/>
      <c r="NFF190" s="4"/>
      <c r="NFG190" s="4"/>
      <c r="NFH190" s="4"/>
      <c r="NFI190" s="4"/>
      <c r="NFJ190" s="4"/>
      <c r="NFK190" s="4"/>
      <c r="NFL190" s="4"/>
      <c r="NFM190" s="4"/>
      <c r="NFN190" s="4"/>
      <c r="NFO190" s="4"/>
      <c r="NFP190" s="4"/>
      <c r="NFQ190" s="4"/>
      <c r="NFR190" s="4"/>
      <c r="NFS190" s="4"/>
      <c r="NFT190" s="4"/>
      <c r="NFU190" s="4"/>
      <c r="NFV190" s="4"/>
      <c r="NFW190" s="4"/>
      <c r="NFX190" s="4"/>
      <c r="NFY190" s="4"/>
      <c r="NFZ190" s="4"/>
      <c r="NGA190" s="4"/>
      <c r="NGB190" s="4"/>
      <c r="NGC190" s="4"/>
      <c r="NGD190" s="4"/>
      <c r="NGE190" s="4"/>
      <c r="NGF190" s="4"/>
      <c r="NGG190" s="4"/>
      <c r="NGH190" s="4"/>
      <c r="NGI190" s="4"/>
      <c r="NGJ190" s="4"/>
      <c r="NGK190" s="4"/>
      <c r="NGL190" s="4"/>
      <c r="NGM190" s="4"/>
      <c r="NGN190" s="4"/>
      <c r="NGO190" s="4"/>
      <c r="NGP190" s="4"/>
      <c r="NGQ190" s="4"/>
      <c r="NGR190" s="4"/>
      <c r="NGS190" s="4"/>
      <c r="NGT190" s="4"/>
      <c r="NGU190" s="4"/>
      <c r="NGV190" s="4"/>
      <c r="NGW190" s="4"/>
      <c r="NGX190" s="4"/>
      <c r="NGY190" s="4"/>
      <c r="NGZ190" s="4"/>
      <c r="NHA190" s="4"/>
      <c r="NHB190" s="4"/>
      <c r="NHC190" s="4"/>
      <c r="NHD190" s="4"/>
      <c r="NHE190" s="4"/>
      <c r="NHF190" s="4"/>
      <c r="NHG190" s="4"/>
      <c r="NHH190" s="4"/>
      <c r="NHI190" s="4"/>
      <c r="NHJ190" s="4"/>
      <c r="NHK190" s="4"/>
      <c r="NHL190" s="4"/>
      <c r="NHM190" s="4"/>
      <c r="NHN190" s="4"/>
      <c r="NHO190" s="4"/>
      <c r="NHP190" s="4"/>
      <c r="NHQ190" s="4"/>
      <c r="NHR190" s="4"/>
      <c r="NHS190" s="4"/>
      <c r="NHT190" s="4"/>
      <c r="NHU190" s="4"/>
      <c r="NHV190" s="4"/>
      <c r="NHW190" s="4"/>
      <c r="NHX190" s="4"/>
      <c r="NHY190" s="4"/>
      <c r="NHZ190" s="4"/>
      <c r="NIA190" s="4"/>
      <c r="NIB190" s="4"/>
      <c r="NIC190" s="4"/>
      <c r="NID190" s="4"/>
      <c r="NIE190" s="4"/>
      <c r="NIF190" s="4"/>
      <c r="NIG190" s="4"/>
      <c r="NIH190" s="4"/>
      <c r="NII190" s="4"/>
      <c r="NIJ190" s="4"/>
      <c r="NIK190" s="4"/>
      <c r="NIL190" s="4"/>
      <c r="NIM190" s="4"/>
      <c r="NIN190" s="4"/>
      <c r="NIO190" s="4"/>
      <c r="NIP190" s="4"/>
      <c r="NIQ190" s="4"/>
      <c r="NIR190" s="4"/>
      <c r="NIS190" s="4"/>
      <c r="NIT190" s="4"/>
      <c r="NIU190" s="4"/>
      <c r="NIV190" s="4"/>
      <c r="NIW190" s="4"/>
      <c r="NIX190" s="4"/>
      <c r="NIY190" s="4"/>
      <c r="NIZ190" s="4"/>
      <c r="NJA190" s="4"/>
      <c r="NJB190" s="4"/>
      <c r="NJC190" s="4"/>
      <c r="NJD190" s="4"/>
      <c r="NJE190" s="4"/>
      <c r="NJF190" s="4"/>
      <c r="NJG190" s="4"/>
      <c r="NJH190" s="4"/>
      <c r="NJI190" s="4"/>
      <c r="NJJ190" s="4"/>
      <c r="NJK190" s="4"/>
      <c r="NJL190" s="4"/>
      <c r="NJM190" s="4"/>
      <c r="NJN190" s="4"/>
      <c r="NJO190" s="4"/>
      <c r="NJP190" s="4"/>
      <c r="NJQ190" s="4"/>
      <c r="NJR190" s="4"/>
      <c r="NJS190" s="4"/>
      <c r="NJT190" s="4"/>
      <c r="NJU190" s="4"/>
      <c r="NJV190" s="4"/>
      <c r="NJW190" s="4"/>
      <c r="NJX190" s="4"/>
      <c r="NJY190" s="4"/>
      <c r="NJZ190" s="4"/>
      <c r="NKA190" s="4"/>
      <c r="NKB190" s="4"/>
      <c r="NKC190" s="4"/>
      <c r="NKD190" s="4"/>
      <c r="NKE190" s="4"/>
      <c r="NKF190" s="4"/>
      <c r="NKG190" s="4"/>
      <c r="NKH190" s="4"/>
      <c r="NKI190" s="4"/>
      <c r="NKJ190" s="4"/>
      <c r="NKK190" s="4"/>
      <c r="NKL190" s="4"/>
      <c r="NKM190" s="4"/>
      <c r="NKN190" s="4"/>
      <c r="NKO190" s="4"/>
      <c r="NKP190" s="4"/>
      <c r="NKQ190" s="4"/>
      <c r="NKR190" s="4"/>
      <c r="NKS190" s="4"/>
      <c r="NKT190" s="4"/>
      <c r="NKU190" s="4"/>
      <c r="NKV190" s="4"/>
      <c r="NKW190" s="4"/>
      <c r="NKX190" s="4"/>
      <c r="NKY190" s="4"/>
      <c r="NKZ190" s="4"/>
      <c r="NLA190" s="4"/>
      <c r="NLB190" s="4"/>
      <c r="NLC190" s="4"/>
      <c r="NLD190" s="4"/>
      <c r="NLE190" s="4"/>
      <c r="NLF190" s="4"/>
      <c r="NLG190" s="4"/>
      <c r="NLH190" s="4"/>
      <c r="NLI190" s="4"/>
      <c r="NLJ190" s="4"/>
      <c r="NLK190" s="4"/>
      <c r="NLL190" s="4"/>
      <c r="NLM190" s="4"/>
      <c r="NLN190" s="4"/>
      <c r="NLO190" s="4"/>
      <c r="NLP190" s="4"/>
      <c r="NLQ190" s="4"/>
      <c r="NLR190" s="4"/>
      <c r="NLS190" s="4"/>
      <c r="NLT190" s="4"/>
      <c r="NLU190" s="4"/>
      <c r="NLV190" s="4"/>
      <c r="NLW190" s="4"/>
      <c r="NLX190" s="4"/>
      <c r="NLY190" s="4"/>
      <c r="NLZ190" s="4"/>
      <c r="NMA190" s="4"/>
      <c r="NMB190" s="4"/>
      <c r="NMC190" s="4"/>
      <c r="NMD190" s="4"/>
      <c r="NME190" s="4"/>
      <c r="NMF190" s="4"/>
      <c r="NMG190" s="4"/>
      <c r="NMH190" s="4"/>
      <c r="NMI190" s="4"/>
      <c r="NMJ190" s="4"/>
      <c r="NMK190" s="4"/>
      <c r="NML190" s="4"/>
      <c r="NMM190" s="4"/>
      <c r="NMN190" s="4"/>
      <c r="NMO190" s="4"/>
      <c r="NMP190" s="4"/>
      <c r="NMQ190" s="4"/>
      <c r="NMR190" s="4"/>
      <c r="NMS190" s="4"/>
      <c r="NMT190" s="4"/>
      <c r="NMU190" s="4"/>
      <c r="NMV190" s="4"/>
      <c r="NMW190" s="4"/>
      <c r="NMX190" s="4"/>
      <c r="NMY190" s="4"/>
      <c r="NMZ190" s="4"/>
      <c r="NNA190" s="4"/>
      <c r="NNB190" s="4"/>
      <c r="NNC190" s="4"/>
      <c r="NND190" s="4"/>
      <c r="NNE190" s="4"/>
      <c r="NNF190" s="4"/>
      <c r="NNG190" s="4"/>
      <c r="NNH190" s="4"/>
      <c r="NNI190" s="4"/>
      <c r="NNJ190" s="4"/>
      <c r="NNK190" s="4"/>
      <c r="NNL190" s="4"/>
      <c r="NNM190" s="4"/>
      <c r="NNN190" s="4"/>
      <c r="NNO190" s="4"/>
      <c r="NNP190" s="4"/>
      <c r="NNQ190" s="4"/>
      <c r="NNR190" s="4"/>
      <c r="NNS190" s="4"/>
      <c r="NNT190" s="4"/>
      <c r="NNU190" s="4"/>
      <c r="NNV190" s="4"/>
      <c r="NNW190" s="4"/>
      <c r="NNX190" s="4"/>
      <c r="NNY190" s="4"/>
      <c r="NNZ190" s="4"/>
      <c r="NOA190" s="4"/>
      <c r="NOB190" s="4"/>
      <c r="NOC190" s="4"/>
      <c r="NOD190" s="4"/>
      <c r="NOE190" s="4"/>
      <c r="NOF190" s="4"/>
      <c r="NOG190" s="4"/>
      <c r="NOH190" s="4"/>
      <c r="NOI190" s="4"/>
      <c r="NOJ190" s="4"/>
      <c r="NOK190" s="4"/>
      <c r="NOL190" s="4"/>
      <c r="NOM190" s="4"/>
      <c r="NON190" s="4"/>
      <c r="NOO190" s="4"/>
      <c r="NOP190" s="4"/>
      <c r="NOQ190" s="4"/>
      <c r="NOR190" s="4"/>
      <c r="NOS190" s="4"/>
      <c r="NOT190" s="4"/>
      <c r="NOU190" s="4"/>
      <c r="NOV190" s="4"/>
      <c r="NOW190" s="4"/>
      <c r="NOX190" s="4"/>
      <c r="NOY190" s="4"/>
      <c r="NOZ190" s="4"/>
      <c r="NPA190" s="4"/>
      <c r="NPB190" s="4"/>
      <c r="NPC190" s="4"/>
      <c r="NPD190" s="4"/>
      <c r="NPE190" s="4"/>
      <c r="NPF190" s="4"/>
      <c r="NPG190" s="4"/>
      <c r="NPH190" s="4"/>
      <c r="NPI190" s="4"/>
      <c r="NPJ190" s="4"/>
      <c r="NPK190" s="4"/>
      <c r="NPL190" s="4"/>
      <c r="NPM190" s="4"/>
      <c r="NPN190" s="4"/>
      <c r="NPO190" s="4"/>
      <c r="NPP190" s="4"/>
      <c r="NPQ190" s="4"/>
      <c r="NPR190" s="4"/>
      <c r="NPS190" s="4"/>
      <c r="NPT190" s="4"/>
      <c r="NPU190" s="4"/>
      <c r="NPV190" s="4"/>
      <c r="NPW190" s="4"/>
      <c r="NPX190" s="4"/>
      <c r="NPY190" s="4"/>
      <c r="NPZ190" s="4"/>
      <c r="NQA190" s="4"/>
      <c r="NQB190" s="4"/>
      <c r="NQC190" s="4"/>
      <c r="NQD190" s="4"/>
      <c r="NQE190" s="4"/>
      <c r="NQF190" s="4"/>
      <c r="NQG190" s="4"/>
      <c r="NQH190" s="4"/>
      <c r="NQI190" s="4"/>
      <c r="NQJ190" s="4"/>
      <c r="NQK190" s="4"/>
      <c r="NQL190" s="4"/>
      <c r="NQM190" s="4"/>
      <c r="NQN190" s="4"/>
      <c r="NQO190" s="4"/>
      <c r="NQP190" s="4"/>
      <c r="NQQ190" s="4"/>
      <c r="NQR190" s="4"/>
      <c r="NQS190" s="4"/>
      <c r="NQT190" s="4"/>
      <c r="NQU190" s="4"/>
      <c r="NQV190" s="4"/>
      <c r="NQW190" s="4"/>
      <c r="NQX190" s="4"/>
      <c r="NQY190" s="4"/>
      <c r="NQZ190" s="4"/>
      <c r="NRA190" s="4"/>
      <c r="NRB190" s="4"/>
      <c r="NRC190" s="4"/>
      <c r="NRD190" s="4"/>
      <c r="NRE190" s="4"/>
      <c r="NRF190" s="4"/>
      <c r="NRG190" s="4"/>
      <c r="NRH190" s="4"/>
      <c r="NRI190" s="4"/>
      <c r="NRJ190" s="4"/>
      <c r="NRK190" s="4"/>
      <c r="NRL190" s="4"/>
      <c r="NRM190" s="4"/>
      <c r="NRN190" s="4"/>
      <c r="NRO190" s="4"/>
      <c r="NRP190" s="4"/>
      <c r="NRQ190" s="4"/>
      <c r="NRR190" s="4"/>
      <c r="NRS190" s="4"/>
      <c r="NRT190" s="4"/>
      <c r="NRU190" s="4"/>
      <c r="NRV190" s="4"/>
      <c r="NRW190" s="4"/>
      <c r="NRX190" s="4"/>
      <c r="NRY190" s="4"/>
      <c r="NRZ190" s="4"/>
      <c r="NSA190" s="4"/>
      <c r="NSB190" s="4"/>
      <c r="NSC190" s="4"/>
      <c r="NSD190" s="4"/>
      <c r="NSE190" s="4"/>
      <c r="NSF190" s="4"/>
      <c r="NSG190" s="4"/>
      <c r="NSH190" s="4"/>
      <c r="NSI190" s="4"/>
      <c r="NSJ190" s="4"/>
      <c r="NSK190" s="4"/>
      <c r="NSL190" s="4"/>
      <c r="NSM190" s="4"/>
      <c r="NSN190" s="4"/>
      <c r="NSO190" s="4"/>
      <c r="NSP190" s="4"/>
      <c r="NSQ190" s="4"/>
      <c r="NSR190" s="4"/>
      <c r="NSS190" s="4"/>
      <c r="NST190" s="4"/>
      <c r="NSU190" s="4"/>
      <c r="NSV190" s="4"/>
      <c r="NSW190" s="4"/>
      <c r="NSX190" s="4"/>
      <c r="NSY190" s="4"/>
      <c r="NSZ190" s="4"/>
      <c r="NTA190" s="4"/>
      <c r="NTB190" s="4"/>
      <c r="NTC190" s="4"/>
      <c r="NTD190" s="4"/>
      <c r="NTE190" s="4"/>
      <c r="NTF190" s="4"/>
      <c r="NTG190" s="4"/>
      <c r="NTH190" s="4"/>
      <c r="NTI190" s="4"/>
      <c r="NTJ190" s="4"/>
      <c r="NTK190" s="4"/>
      <c r="NTL190" s="4"/>
      <c r="NTM190" s="4"/>
      <c r="NTN190" s="4"/>
      <c r="NTO190" s="4"/>
      <c r="NTP190" s="4"/>
      <c r="NTQ190" s="4"/>
      <c r="NTR190" s="4"/>
      <c r="NTS190" s="4"/>
      <c r="NTT190" s="4"/>
      <c r="NTU190" s="4"/>
      <c r="NTV190" s="4"/>
      <c r="NTW190" s="4"/>
      <c r="NTX190" s="4"/>
      <c r="NTY190" s="4"/>
      <c r="NTZ190" s="4"/>
      <c r="NUA190" s="4"/>
      <c r="NUB190" s="4"/>
      <c r="NUC190" s="4"/>
      <c r="NUD190" s="4"/>
      <c r="NUE190" s="4"/>
      <c r="NUF190" s="4"/>
      <c r="NUG190" s="4"/>
      <c r="NUH190" s="4"/>
      <c r="NUI190" s="4"/>
      <c r="NUJ190" s="4"/>
      <c r="NUK190" s="4"/>
      <c r="NUL190" s="4"/>
      <c r="NUM190" s="4"/>
      <c r="NUN190" s="4"/>
      <c r="NUO190" s="4"/>
      <c r="NUP190" s="4"/>
      <c r="NUQ190" s="4"/>
      <c r="NUR190" s="4"/>
      <c r="NUS190" s="4"/>
      <c r="NUT190" s="4"/>
      <c r="NUU190" s="4"/>
      <c r="NUV190" s="4"/>
      <c r="NUW190" s="4"/>
      <c r="NUX190" s="4"/>
      <c r="NUY190" s="4"/>
      <c r="NUZ190" s="4"/>
      <c r="NVA190" s="4"/>
      <c r="NVB190" s="4"/>
      <c r="NVC190" s="4"/>
      <c r="NVD190" s="4"/>
      <c r="NVE190" s="4"/>
      <c r="NVF190" s="4"/>
      <c r="NVG190" s="4"/>
      <c r="NVH190" s="4"/>
      <c r="NVI190" s="4"/>
      <c r="NVJ190" s="4"/>
      <c r="NVK190" s="4"/>
      <c r="NVL190" s="4"/>
      <c r="NVM190" s="4"/>
      <c r="NVN190" s="4"/>
      <c r="NVO190" s="4"/>
      <c r="NVP190" s="4"/>
      <c r="NVQ190" s="4"/>
      <c r="NVR190" s="4"/>
      <c r="NVS190" s="4"/>
      <c r="NVT190" s="4"/>
      <c r="NVU190" s="4"/>
      <c r="NVV190" s="4"/>
      <c r="NVW190" s="4"/>
      <c r="NVX190" s="4"/>
      <c r="NVY190" s="4"/>
      <c r="NVZ190" s="4"/>
      <c r="NWA190" s="4"/>
      <c r="NWB190" s="4"/>
      <c r="NWC190" s="4"/>
      <c r="NWD190" s="4"/>
      <c r="NWE190" s="4"/>
      <c r="NWF190" s="4"/>
      <c r="NWG190" s="4"/>
      <c r="NWH190" s="4"/>
      <c r="NWI190" s="4"/>
      <c r="NWJ190" s="4"/>
      <c r="NWK190" s="4"/>
      <c r="NWL190" s="4"/>
      <c r="NWM190" s="4"/>
      <c r="NWN190" s="4"/>
      <c r="NWO190" s="4"/>
      <c r="NWP190" s="4"/>
      <c r="NWQ190" s="4"/>
      <c r="NWR190" s="4"/>
      <c r="NWS190" s="4"/>
      <c r="NWT190" s="4"/>
      <c r="NWU190" s="4"/>
      <c r="NWV190" s="4"/>
      <c r="NWW190" s="4"/>
      <c r="NWX190" s="4"/>
      <c r="NWY190" s="4"/>
      <c r="NWZ190" s="4"/>
      <c r="NXA190" s="4"/>
      <c r="NXB190" s="4"/>
      <c r="NXC190" s="4"/>
      <c r="NXD190" s="4"/>
      <c r="NXE190" s="4"/>
      <c r="NXF190" s="4"/>
      <c r="NXG190" s="4"/>
      <c r="NXH190" s="4"/>
      <c r="NXI190" s="4"/>
      <c r="NXJ190" s="4"/>
      <c r="NXK190" s="4"/>
      <c r="NXL190" s="4"/>
      <c r="NXM190" s="4"/>
      <c r="NXN190" s="4"/>
      <c r="NXO190" s="4"/>
      <c r="NXP190" s="4"/>
      <c r="NXQ190" s="4"/>
      <c r="NXR190" s="4"/>
      <c r="NXS190" s="4"/>
      <c r="NXT190" s="4"/>
      <c r="NXU190" s="4"/>
      <c r="NXV190" s="4"/>
      <c r="NXW190" s="4"/>
      <c r="NXX190" s="4"/>
      <c r="NXY190" s="4"/>
      <c r="NXZ190" s="4"/>
      <c r="NYA190" s="4"/>
      <c r="NYB190" s="4"/>
      <c r="NYC190" s="4"/>
      <c r="NYD190" s="4"/>
      <c r="NYE190" s="4"/>
      <c r="NYF190" s="4"/>
      <c r="NYG190" s="4"/>
      <c r="NYH190" s="4"/>
      <c r="NYI190" s="4"/>
      <c r="NYJ190" s="4"/>
      <c r="NYK190" s="4"/>
      <c r="NYL190" s="4"/>
      <c r="NYM190" s="4"/>
      <c r="NYN190" s="4"/>
      <c r="NYO190" s="4"/>
      <c r="NYP190" s="4"/>
      <c r="NYQ190" s="4"/>
      <c r="NYR190" s="4"/>
      <c r="NYS190" s="4"/>
      <c r="NYT190" s="4"/>
      <c r="NYU190" s="4"/>
      <c r="NYV190" s="4"/>
      <c r="NYW190" s="4"/>
      <c r="NYX190" s="4"/>
      <c r="NYY190" s="4"/>
      <c r="NYZ190" s="4"/>
      <c r="NZA190" s="4"/>
      <c r="NZB190" s="4"/>
      <c r="NZC190" s="4"/>
      <c r="NZD190" s="4"/>
      <c r="NZE190" s="4"/>
      <c r="NZF190" s="4"/>
      <c r="NZG190" s="4"/>
      <c r="NZH190" s="4"/>
      <c r="NZI190" s="4"/>
      <c r="NZJ190" s="4"/>
      <c r="NZK190" s="4"/>
      <c r="NZL190" s="4"/>
      <c r="NZM190" s="4"/>
      <c r="NZN190" s="4"/>
      <c r="NZO190" s="4"/>
      <c r="NZP190" s="4"/>
      <c r="NZQ190" s="4"/>
      <c r="NZR190" s="4"/>
      <c r="NZS190" s="4"/>
      <c r="NZT190" s="4"/>
      <c r="NZU190" s="4"/>
      <c r="NZV190" s="4"/>
      <c r="NZW190" s="4"/>
      <c r="NZX190" s="4"/>
      <c r="NZY190" s="4"/>
      <c r="NZZ190" s="4"/>
      <c r="OAA190" s="4"/>
      <c r="OAB190" s="4"/>
      <c r="OAC190" s="4"/>
      <c r="OAD190" s="4"/>
      <c r="OAE190" s="4"/>
      <c r="OAF190" s="4"/>
      <c r="OAG190" s="4"/>
      <c r="OAH190" s="4"/>
      <c r="OAI190" s="4"/>
      <c r="OAJ190" s="4"/>
      <c r="OAK190" s="4"/>
      <c r="OAL190" s="4"/>
      <c r="OAM190" s="4"/>
      <c r="OAN190" s="4"/>
      <c r="OAO190" s="4"/>
      <c r="OAP190" s="4"/>
      <c r="OAQ190" s="4"/>
      <c r="OAR190" s="4"/>
      <c r="OAS190" s="4"/>
      <c r="OAT190" s="4"/>
      <c r="OAU190" s="4"/>
      <c r="OAV190" s="4"/>
      <c r="OAW190" s="4"/>
      <c r="OAX190" s="4"/>
      <c r="OAY190" s="4"/>
      <c r="OAZ190" s="4"/>
      <c r="OBA190" s="4"/>
      <c r="OBB190" s="4"/>
      <c r="OBC190" s="4"/>
      <c r="OBD190" s="4"/>
      <c r="OBE190" s="4"/>
      <c r="OBF190" s="4"/>
      <c r="OBG190" s="4"/>
      <c r="OBH190" s="4"/>
      <c r="OBI190" s="4"/>
      <c r="OBJ190" s="4"/>
      <c r="OBK190" s="4"/>
      <c r="OBL190" s="4"/>
      <c r="OBM190" s="4"/>
      <c r="OBN190" s="4"/>
      <c r="OBO190" s="4"/>
      <c r="OBP190" s="4"/>
      <c r="OBQ190" s="4"/>
      <c r="OBR190" s="4"/>
      <c r="OBS190" s="4"/>
      <c r="OBT190" s="4"/>
      <c r="OBU190" s="4"/>
      <c r="OBV190" s="4"/>
      <c r="OBW190" s="4"/>
      <c r="OBX190" s="4"/>
      <c r="OBY190" s="4"/>
      <c r="OBZ190" s="4"/>
      <c r="OCA190" s="4"/>
      <c r="OCB190" s="4"/>
      <c r="OCC190" s="4"/>
      <c r="OCD190" s="4"/>
      <c r="OCE190" s="4"/>
      <c r="OCF190" s="4"/>
      <c r="OCG190" s="4"/>
      <c r="OCH190" s="4"/>
      <c r="OCI190" s="4"/>
      <c r="OCJ190" s="4"/>
      <c r="OCK190" s="4"/>
      <c r="OCL190" s="4"/>
      <c r="OCM190" s="4"/>
      <c r="OCN190" s="4"/>
      <c r="OCO190" s="4"/>
      <c r="OCP190" s="4"/>
      <c r="OCQ190" s="4"/>
      <c r="OCR190" s="4"/>
      <c r="OCS190" s="4"/>
      <c r="OCT190" s="4"/>
      <c r="OCU190" s="4"/>
      <c r="OCV190" s="4"/>
      <c r="OCW190" s="4"/>
      <c r="OCX190" s="4"/>
      <c r="OCY190" s="4"/>
      <c r="OCZ190" s="4"/>
      <c r="ODA190" s="4"/>
      <c r="ODB190" s="4"/>
      <c r="ODC190" s="4"/>
      <c r="ODD190" s="4"/>
      <c r="ODE190" s="4"/>
      <c r="ODF190" s="4"/>
      <c r="ODG190" s="4"/>
      <c r="ODH190" s="4"/>
      <c r="ODI190" s="4"/>
      <c r="ODJ190" s="4"/>
      <c r="ODK190" s="4"/>
      <c r="ODL190" s="4"/>
      <c r="ODM190" s="4"/>
      <c r="ODN190" s="4"/>
      <c r="ODO190" s="4"/>
      <c r="ODP190" s="4"/>
      <c r="ODQ190" s="4"/>
      <c r="ODR190" s="4"/>
      <c r="ODS190" s="4"/>
      <c r="ODT190" s="4"/>
      <c r="ODU190" s="4"/>
      <c r="ODV190" s="4"/>
      <c r="ODW190" s="4"/>
      <c r="ODX190" s="4"/>
      <c r="ODY190" s="4"/>
      <c r="ODZ190" s="4"/>
      <c r="OEA190" s="4"/>
      <c r="OEB190" s="4"/>
      <c r="OEC190" s="4"/>
      <c r="OED190" s="4"/>
      <c r="OEE190" s="4"/>
      <c r="OEF190" s="4"/>
      <c r="OEG190" s="4"/>
      <c r="OEH190" s="4"/>
      <c r="OEI190" s="4"/>
      <c r="OEJ190" s="4"/>
      <c r="OEK190" s="4"/>
      <c r="OEL190" s="4"/>
      <c r="OEM190" s="4"/>
      <c r="OEN190" s="4"/>
      <c r="OEO190" s="4"/>
      <c r="OEP190" s="4"/>
      <c r="OEQ190" s="4"/>
      <c r="OER190" s="4"/>
      <c r="OES190" s="4"/>
      <c r="OET190" s="4"/>
      <c r="OEU190" s="4"/>
      <c r="OEV190" s="4"/>
      <c r="OEW190" s="4"/>
      <c r="OEX190" s="4"/>
      <c r="OEY190" s="4"/>
      <c r="OEZ190" s="4"/>
      <c r="OFA190" s="4"/>
      <c r="OFB190" s="4"/>
      <c r="OFC190" s="4"/>
      <c r="OFD190" s="4"/>
      <c r="OFE190" s="4"/>
      <c r="OFF190" s="4"/>
      <c r="OFG190" s="4"/>
      <c r="OFH190" s="4"/>
      <c r="OFI190" s="4"/>
      <c r="OFJ190" s="4"/>
      <c r="OFK190" s="4"/>
      <c r="OFL190" s="4"/>
      <c r="OFM190" s="4"/>
      <c r="OFN190" s="4"/>
      <c r="OFO190" s="4"/>
      <c r="OFP190" s="4"/>
      <c r="OFQ190" s="4"/>
      <c r="OFR190" s="4"/>
      <c r="OFS190" s="4"/>
      <c r="OFT190" s="4"/>
      <c r="OFU190" s="4"/>
      <c r="OFV190" s="4"/>
      <c r="OFW190" s="4"/>
      <c r="OFX190" s="4"/>
      <c r="OFY190" s="4"/>
      <c r="OFZ190" s="4"/>
      <c r="OGA190" s="4"/>
      <c r="OGB190" s="4"/>
      <c r="OGC190" s="4"/>
      <c r="OGD190" s="4"/>
      <c r="OGE190" s="4"/>
      <c r="OGF190" s="4"/>
      <c r="OGG190" s="4"/>
      <c r="OGH190" s="4"/>
      <c r="OGI190" s="4"/>
      <c r="OGJ190" s="4"/>
      <c r="OGK190" s="4"/>
      <c r="OGL190" s="4"/>
      <c r="OGM190" s="4"/>
      <c r="OGN190" s="4"/>
      <c r="OGO190" s="4"/>
      <c r="OGP190" s="4"/>
      <c r="OGQ190" s="4"/>
      <c r="OGR190" s="4"/>
      <c r="OGS190" s="4"/>
      <c r="OGT190" s="4"/>
      <c r="OGU190" s="4"/>
      <c r="OGV190" s="4"/>
      <c r="OGW190" s="4"/>
      <c r="OGX190" s="4"/>
      <c r="OGY190" s="4"/>
      <c r="OGZ190" s="4"/>
      <c r="OHA190" s="4"/>
      <c r="OHB190" s="4"/>
      <c r="OHC190" s="4"/>
      <c r="OHD190" s="4"/>
      <c r="OHE190" s="4"/>
      <c r="OHF190" s="4"/>
      <c r="OHG190" s="4"/>
      <c r="OHH190" s="4"/>
      <c r="OHI190" s="4"/>
      <c r="OHJ190" s="4"/>
      <c r="OHK190" s="4"/>
      <c r="OHL190" s="4"/>
      <c r="OHM190" s="4"/>
      <c r="OHN190" s="4"/>
      <c r="OHO190" s="4"/>
      <c r="OHP190" s="4"/>
      <c r="OHQ190" s="4"/>
      <c r="OHR190" s="4"/>
      <c r="OHS190" s="4"/>
      <c r="OHT190" s="4"/>
      <c r="OHU190" s="4"/>
      <c r="OHV190" s="4"/>
      <c r="OHW190" s="4"/>
      <c r="OHX190" s="4"/>
      <c r="OHY190" s="4"/>
      <c r="OHZ190" s="4"/>
      <c r="OIA190" s="4"/>
      <c r="OIB190" s="4"/>
      <c r="OIC190" s="4"/>
      <c r="OID190" s="4"/>
      <c r="OIE190" s="4"/>
      <c r="OIF190" s="4"/>
      <c r="OIG190" s="4"/>
      <c r="OIH190" s="4"/>
      <c r="OII190" s="4"/>
      <c r="OIJ190" s="4"/>
      <c r="OIK190" s="4"/>
      <c r="OIL190" s="4"/>
      <c r="OIM190" s="4"/>
      <c r="OIN190" s="4"/>
      <c r="OIO190" s="4"/>
      <c r="OIP190" s="4"/>
      <c r="OIQ190" s="4"/>
      <c r="OIR190" s="4"/>
      <c r="OIS190" s="4"/>
      <c r="OIT190" s="4"/>
      <c r="OIU190" s="4"/>
      <c r="OIV190" s="4"/>
      <c r="OIW190" s="4"/>
      <c r="OIX190" s="4"/>
      <c r="OIY190" s="4"/>
      <c r="OIZ190" s="4"/>
      <c r="OJA190" s="4"/>
      <c r="OJB190" s="4"/>
      <c r="OJC190" s="4"/>
      <c r="OJD190" s="4"/>
      <c r="OJE190" s="4"/>
      <c r="OJF190" s="4"/>
      <c r="OJG190" s="4"/>
      <c r="OJH190" s="4"/>
      <c r="OJI190" s="4"/>
      <c r="OJJ190" s="4"/>
      <c r="OJK190" s="4"/>
      <c r="OJL190" s="4"/>
      <c r="OJM190" s="4"/>
      <c r="OJN190" s="4"/>
      <c r="OJO190" s="4"/>
      <c r="OJP190" s="4"/>
      <c r="OJQ190" s="4"/>
      <c r="OJR190" s="4"/>
      <c r="OJS190" s="4"/>
      <c r="OJT190" s="4"/>
      <c r="OJU190" s="4"/>
      <c r="OJV190" s="4"/>
      <c r="OJW190" s="4"/>
      <c r="OJX190" s="4"/>
      <c r="OJY190" s="4"/>
      <c r="OJZ190" s="4"/>
      <c r="OKA190" s="4"/>
      <c r="OKB190" s="4"/>
      <c r="OKC190" s="4"/>
      <c r="OKD190" s="4"/>
      <c r="OKE190" s="4"/>
      <c r="OKF190" s="4"/>
      <c r="OKG190" s="4"/>
      <c r="OKH190" s="4"/>
      <c r="OKI190" s="4"/>
      <c r="OKJ190" s="4"/>
      <c r="OKK190" s="4"/>
      <c r="OKL190" s="4"/>
      <c r="OKM190" s="4"/>
      <c r="OKN190" s="4"/>
      <c r="OKO190" s="4"/>
      <c r="OKP190" s="4"/>
      <c r="OKQ190" s="4"/>
      <c r="OKR190" s="4"/>
      <c r="OKS190" s="4"/>
      <c r="OKT190" s="4"/>
      <c r="OKU190" s="4"/>
      <c r="OKV190" s="4"/>
      <c r="OKW190" s="4"/>
      <c r="OKX190" s="4"/>
      <c r="OKY190" s="4"/>
      <c r="OKZ190" s="4"/>
      <c r="OLA190" s="4"/>
      <c r="OLB190" s="4"/>
      <c r="OLC190" s="4"/>
      <c r="OLD190" s="4"/>
      <c r="OLE190" s="4"/>
      <c r="OLF190" s="4"/>
      <c r="OLG190" s="4"/>
      <c r="OLH190" s="4"/>
      <c r="OLI190" s="4"/>
      <c r="OLJ190" s="4"/>
      <c r="OLK190" s="4"/>
      <c r="OLL190" s="4"/>
      <c r="OLM190" s="4"/>
      <c r="OLN190" s="4"/>
      <c r="OLO190" s="4"/>
      <c r="OLP190" s="4"/>
      <c r="OLQ190" s="4"/>
      <c r="OLR190" s="4"/>
      <c r="OLS190" s="4"/>
      <c r="OLT190" s="4"/>
      <c r="OLU190" s="4"/>
      <c r="OLV190" s="4"/>
      <c r="OLW190" s="4"/>
      <c r="OLX190" s="4"/>
      <c r="OLY190" s="4"/>
      <c r="OLZ190" s="4"/>
      <c r="OMA190" s="4"/>
      <c r="OMB190" s="4"/>
      <c r="OMC190" s="4"/>
      <c r="OMD190" s="4"/>
      <c r="OME190" s="4"/>
      <c r="OMF190" s="4"/>
      <c r="OMG190" s="4"/>
      <c r="OMH190" s="4"/>
      <c r="OMI190" s="4"/>
      <c r="OMJ190" s="4"/>
      <c r="OMK190" s="4"/>
      <c r="OML190" s="4"/>
      <c r="OMM190" s="4"/>
      <c r="OMN190" s="4"/>
      <c r="OMO190" s="4"/>
      <c r="OMP190" s="4"/>
      <c r="OMQ190" s="4"/>
      <c r="OMR190" s="4"/>
      <c r="OMS190" s="4"/>
      <c r="OMT190" s="4"/>
      <c r="OMU190" s="4"/>
      <c r="OMV190" s="4"/>
      <c r="OMW190" s="4"/>
      <c r="OMX190" s="4"/>
      <c r="OMY190" s="4"/>
      <c r="OMZ190" s="4"/>
      <c r="ONA190" s="4"/>
      <c r="ONB190" s="4"/>
      <c r="ONC190" s="4"/>
      <c r="OND190" s="4"/>
      <c r="ONE190" s="4"/>
      <c r="ONF190" s="4"/>
      <c r="ONG190" s="4"/>
      <c r="ONH190" s="4"/>
      <c r="ONI190" s="4"/>
      <c r="ONJ190" s="4"/>
      <c r="ONK190" s="4"/>
      <c r="ONL190" s="4"/>
      <c r="ONM190" s="4"/>
      <c r="ONN190" s="4"/>
      <c r="ONO190" s="4"/>
      <c r="ONP190" s="4"/>
      <c r="ONQ190" s="4"/>
      <c r="ONR190" s="4"/>
      <c r="ONS190" s="4"/>
      <c r="ONT190" s="4"/>
      <c r="ONU190" s="4"/>
      <c r="ONV190" s="4"/>
      <c r="ONW190" s="4"/>
      <c r="ONX190" s="4"/>
      <c r="ONY190" s="4"/>
      <c r="ONZ190" s="4"/>
      <c r="OOA190" s="4"/>
      <c r="OOB190" s="4"/>
      <c r="OOC190" s="4"/>
      <c r="OOD190" s="4"/>
      <c r="OOE190" s="4"/>
      <c r="OOF190" s="4"/>
      <c r="OOG190" s="4"/>
      <c r="OOH190" s="4"/>
      <c r="OOI190" s="4"/>
      <c r="OOJ190" s="4"/>
      <c r="OOK190" s="4"/>
      <c r="OOL190" s="4"/>
      <c r="OOM190" s="4"/>
      <c r="OON190" s="4"/>
      <c r="OOO190" s="4"/>
      <c r="OOP190" s="4"/>
      <c r="OOQ190" s="4"/>
      <c r="OOR190" s="4"/>
      <c r="OOS190" s="4"/>
      <c r="OOT190" s="4"/>
      <c r="OOU190" s="4"/>
      <c r="OOV190" s="4"/>
      <c r="OOW190" s="4"/>
      <c r="OOX190" s="4"/>
      <c r="OOY190" s="4"/>
      <c r="OOZ190" s="4"/>
      <c r="OPA190" s="4"/>
      <c r="OPB190" s="4"/>
      <c r="OPC190" s="4"/>
      <c r="OPD190" s="4"/>
      <c r="OPE190" s="4"/>
      <c r="OPF190" s="4"/>
      <c r="OPG190" s="4"/>
      <c r="OPH190" s="4"/>
      <c r="OPI190" s="4"/>
      <c r="OPJ190" s="4"/>
      <c r="OPK190" s="4"/>
      <c r="OPL190" s="4"/>
      <c r="OPM190" s="4"/>
      <c r="OPN190" s="4"/>
      <c r="OPO190" s="4"/>
      <c r="OPP190" s="4"/>
      <c r="OPQ190" s="4"/>
      <c r="OPR190" s="4"/>
      <c r="OPS190" s="4"/>
      <c r="OPT190" s="4"/>
      <c r="OPU190" s="4"/>
      <c r="OPV190" s="4"/>
      <c r="OPW190" s="4"/>
      <c r="OPX190" s="4"/>
      <c r="OPY190" s="4"/>
      <c r="OPZ190" s="4"/>
      <c r="OQA190" s="4"/>
      <c r="OQB190" s="4"/>
      <c r="OQC190" s="4"/>
      <c r="OQD190" s="4"/>
      <c r="OQE190" s="4"/>
      <c r="OQF190" s="4"/>
      <c r="OQG190" s="4"/>
      <c r="OQH190" s="4"/>
      <c r="OQI190" s="4"/>
      <c r="OQJ190" s="4"/>
      <c r="OQK190" s="4"/>
      <c r="OQL190" s="4"/>
      <c r="OQM190" s="4"/>
      <c r="OQN190" s="4"/>
      <c r="OQO190" s="4"/>
      <c r="OQP190" s="4"/>
      <c r="OQQ190" s="4"/>
      <c r="OQR190" s="4"/>
      <c r="OQS190" s="4"/>
      <c r="OQT190" s="4"/>
      <c r="OQU190" s="4"/>
      <c r="OQV190" s="4"/>
      <c r="OQW190" s="4"/>
      <c r="OQX190" s="4"/>
      <c r="OQY190" s="4"/>
      <c r="OQZ190" s="4"/>
      <c r="ORA190" s="4"/>
      <c r="ORB190" s="4"/>
      <c r="ORC190" s="4"/>
      <c r="ORD190" s="4"/>
      <c r="ORE190" s="4"/>
      <c r="ORF190" s="4"/>
      <c r="ORG190" s="4"/>
      <c r="ORH190" s="4"/>
      <c r="ORI190" s="4"/>
      <c r="ORJ190" s="4"/>
      <c r="ORK190" s="4"/>
      <c r="ORL190" s="4"/>
      <c r="ORM190" s="4"/>
      <c r="ORN190" s="4"/>
      <c r="ORO190" s="4"/>
      <c r="ORP190" s="4"/>
      <c r="ORQ190" s="4"/>
      <c r="ORR190" s="4"/>
      <c r="ORS190" s="4"/>
      <c r="ORT190" s="4"/>
      <c r="ORU190" s="4"/>
      <c r="ORV190" s="4"/>
      <c r="ORW190" s="4"/>
      <c r="ORX190" s="4"/>
      <c r="ORY190" s="4"/>
      <c r="ORZ190" s="4"/>
      <c r="OSA190" s="4"/>
      <c r="OSB190" s="4"/>
      <c r="OSC190" s="4"/>
      <c r="OSD190" s="4"/>
      <c r="OSE190" s="4"/>
      <c r="OSF190" s="4"/>
      <c r="OSG190" s="4"/>
      <c r="OSH190" s="4"/>
      <c r="OSI190" s="4"/>
      <c r="OSJ190" s="4"/>
      <c r="OSK190" s="4"/>
      <c r="OSL190" s="4"/>
      <c r="OSM190" s="4"/>
      <c r="OSN190" s="4"/>
      <c r="OSO190" s="4"/>
      <c r="OSP190" s="4"/>
      <c r="OSQ190" s="4"/>
      <c r="OSR190" s="4"/>
      <c r="OSS190" s="4"/>
      <c r="OST190" s="4"/>
      <c r="OSU190" s="4"/>
      <c r="OSV190" s="4"/>
      <c r="OSW190" s="4"/>
      <c r="OSX190" s="4"/>
      <c r="OSY190" s="4"/>
      <c r="OSZ190" s="4"/>
      <c r="OTA190" s="4"/>
      <c r="OTB190" s="4"/>
      <c r="OTC190" s="4"/>
      <c r="OTD190" s="4"/>
      <c r="OTE190" s="4"/>
      <c r="OTF190" s="4"/>
      <c r="OTG190" s="4"/>
      <c r="OTH190" s="4"/>
      <c r="OTI190" s="4"/>
      <c r="OTJ190" s="4"/>
      <c r="OTK190" s="4"/>
      <c r="OTL190" s="4"/>
      <c r="OTM190" s="4"/>
      <c r="OTN190" s="4"/>
      <c r="OTO190" s="4"/>
      <c r="OTP190" s="4"/>
      <c r="OTQ190" s="4"/>
      <c r="OTR190" s="4"/>
      <c r="OTS190" s="4"/>
      <c r="OTT190" s="4"/>
      <c r="OTU190" s="4"/>
      <c r="OTV190" s="4"/>
      <c r="OTW190" s="4"/>
      <c r="OTX190" s="4"/>
      <c r="OTY190" s="4"/>
      <c r="OTZ190" s="4"/>
      <c r="OUA190" s="4"/>
      <c r="OUB190" s="4"/>
      <c r="OUC190" s="4"/>
      <c r="OUD190" s="4"/>
      <c r="OUE190" s="4"/>
      <c r="OUF190" s="4"/>
      <c r="OUG190" s="4"/>
      <c r="OUH190" s="4"/>
      <c r="OUI190" s="4"/>
      <c r="OUJ190" s="4"/>
      <c r="OUK190" s="4"/>
      <c r="OUL190" s="4"/>
      <c r="OUM190" s="4"/>
      <c r="OUN190" s="4"/>
      <c r="OUO190" s="4"/>
      <c r="OUP190" s="4"/>
      <c r="OUQ190" s="4"/>
      <c r="OUR190" s="4"/>
      <c r="OUS190" s="4"/>
      <c r="OUT190" s="4"/>
      <c r="OUU190" s="4"/>
      <c r="OUV190" s="4"/>
      <c r="OUW190" s="4"/>
      <c r="OUX190" s="4"/>
      <c r="OUY190" s="4"/>
      <c r="OUZ190" s="4"/>
      <c r="OVA190" s="4"/>
      <c r="OVB190" s="4"/>
      <c r="OVC190" s="4"/>
      <c r="OVD190" s="4"/>
      <c r="OVE190" s="4"/>
      <c r="OVF190" s="4"/>
      <c r="OVG190" s="4"/>
      <c r="OVH190" s="4"/>
      <c r="OVI190" s="4"/>
      <c r="OVJ190" s="4"/>
      <c r="OVK190" s="4"/>
      <c r="OVL190" s="4"/>
      <c r="OVM190" s="4"/>
      <c r="OVN190" s="4"/>
      <c r="OVO190" s="4"/>
      <c r="OVP190" s="4"/>
      <c r="OVQ190" s="4"/>
      <c r="OVR190" s="4"/>
      <c r="OVS190" s="4"/>
      <c r="OVT190" s="4"/>
      <c r="OVU190" s="4"/>
      <c r="OVV190" s="4"/>
      <c r="OVW190" s="4"/>
      <c r="OVX190" s="4"/>
      <c r="OVY190" s="4"/>
      <c r="OVZ190" s="4"/>
      <c r="OWA190" s="4"/>
      <c r="OWB190" s="4"/>
      <c r="OWC190" s="4"/>
      <c r="OWD190" s="4"/>
      <c r="OWE190" s="4"/>
      <c r="OWF190" s="4"/>
      <c r="OWG190" s="4"/>
      <c r="OWH190" s="4"/>
      <c r="OWI190" s="4"/>
      <c r="OWJ190" s="4"/>
      <c r="OWK190" s="4"/>
      <c r="OWL190" s="4"/>
      <c r="OWM190" s="4"/>
      <c r="OWN190" s="4"/>
      <c r="OWO190" s="4"/>
      <c r="OWP190" s="4"/>
      <c r="OWQ190" s="4"/>
      <c r="OWR190" s="4"/>
      <c r="OWS190" s="4"/>
      <c r="OWT190" s="4"/>
      <c r="OWU190" s="4"/>
      <c r="OWV190" s="4"/>
      <c r="OWW190" s="4"/>
      <c r="OWX190" s="4"/>
      <c r="OWY190" s="4"/>
      <c r="OWZ190" s="4"/>
      <c r="OXA190" s="4"/>
      <c r="OXB190" s="4"/>
      <c r="OXC190" s="4"/>
      <c r="OXD190" s="4"/>
      <c r="OXE190" s="4"/>
      <c r="OXF190" s="4"/>
      <c r="OXG190" s="4"/>
      <c r="OXH190" s="4"/>
      <c r="OXI190" s="4"/>
      <c r="OXJ190" s="4"/>
      <c r="OXK190" s="4"/>
      <c r="OXL190" s="4"/>
      <c r="OXM190" s="4"/>
      <c r="OXN190" s="4"/>
      <c r="OXO190" s="4"/>
      <c r="OXP190" s="4"/>
      <c r="OXQ190" s="4"/>
      <c r="OXR190" s="4"/>
      <c r="OXS190" s="4"/>
      <c r="OXT190" s="4"/>
      <c r="OXU190" s="4"/>
      <c r="OXV190" s="4"/>
      <c r="OXW190" s="4"/>
      <c r="OXX190" s="4"/>
      <c r="OXY190" s="4"/>
      <c r="OXZ190" s="4"/>
      <c r="OYA190" s="4"/>
      <c r="OYB190" s="4"/>
      <c r="OYC190" s="4"/>
      <c r="OYD190" s="4"/>
      <c r="OYE190" s="4"/>
      <c r="OYF190" s="4"/>
      <c r="OYG190" s="4"/>
      <c r="OYH190" s="4"/>
      <c r="OYI190" s="4"/>
      <c r="OYJ190" s="4"/>
      <c r="OYK190" s="4"/>
      <c r="OYL190" s="4"/>
      <c r="OYM190" s="4"/>
      <c r="OYN190" s="4"/>
      <c r="OYO190" s="4"/>
      <c r="OYP190" s="4"/>
      <c r="OYQ190" s="4"/>
      <c r="OYR190" s="4"/>
      <c r="OYS190" s="4"/>
      <c r="OYT190" s="4"/>
      <c r="OYU190" s="4"/>
      <c r="OYV190" s="4"/>
      <c r="OYW190" s="4"/>
      <c r="OYX190" s="4"/>
      <c r="OYY190" s="4"/>
      <c r="OYZ190" s="4"/>
      <c r="OZA190" s="4"/>
      <c r="OZB190" s="4"/>
      <c r="OZC190" s="4"/>
      <c r="OZD190" s="4"/>
      <c r="OZE190" s="4"/>
      <c r="OZF190" s="4"/>
      <c r="OZG190" s="4"/>
      <c r="OZH190" s="4"/>
      <c r="OZI190" s="4"/>
      <c r="OZJ190" s="4"/>
      <c r="OZK190" s="4"/>
      <c r="OZL190" s="4"/>
      <c r="OZM190" s="4"/>
      <c r="OZN190" s="4"/>
      <c r="OZO190" s="4"/>
      <c r="OZP190" s="4"/>
      <c r="OZQ190" s="4"/>
      <c r="OZR190" s="4"/>
      <c r="OZS190" s="4"/>
      <c r="OZT190" s="4"/>
      <c r="OZU190" s="4"/>
      <c r="OZV190" s="4"/>
      <c r="OZW190" s="4"/>
      <c r="OZX190" s="4"/>
      <c r="OZY190" s="4"/>
      <c r="OZZ190" s="4"/>
      <c r="PAA190" s="4"/>
      <c r="PAB190" s="4"/>
      <c r="PAC190" s="4"/>
      <c r="PAD190" s="4"/>
      <c r="PAE190" s="4"/>
      <c r="PAF190" s="4"/>
      <c r="PAG190" s="4"/>
      <c r="PAH190" s="4"/>
      <c r="PAI190" s="4"/>
      <c r="PAJ190" s="4"/>
      <c r="PAK190" s="4"/>
      <c r="PAL190" s="4"/>
      <c r="PAM190" s="4"/>
      <c r="PAN190" s="4"/>
      <c r="PAO190" s="4"/>
      <c r="PAP190" s="4"/>
      <c r="PAQ190" s="4"/>
      <c r="PAR190" s="4"/>
      <c r="PAS190" s="4"/>
      <c r="PAT190" s="4"/>
      <c r="PAU190" s="4"/>
      <c r="PAV190" s="4"/>
      <c r="PAW190" s="4"/>
      <c r="PAX190" s="4"/>
      <c r="PAY190" s="4"/>
      <c r="PAZ190" s="4"/>
      <c r="PBA190" s="4"/>
      <c r="PBB190" s="4"/>
      <c r="PBC190" s="4"/>
      <c r="PBD190" s="4"/>
      <c r="PBE190" s="4"/>
      <c r="PBF190" s="4"/>
      <c r="PBG190" s="4"/>
      <c r="PBH190" s="4"/>
      <c r="PBI190" s="4"/>
      <c r="PBJ190" s="4"/>
      <c r="PBK190" s="4"/>
      <c r="PBL190" s="4"/>
      <c r="PBM190" s="4"/>
      <c r="PBN190" s="4"/>
      <c r="PBO190" s="4"/>
      <c r="PBP190" s="4"/>
      <c r="PBQ190" s="4"/>
      <c r="PBR190" s="4"/>
      <c r="PBS190" s="4"/>
      <c r="PBT190" s="4"/>
      <c r="PBU190" s="4"/>
      <c r="PBV190" s="4"/>
      <c r="PBW190" s="4"/>
      <c r="PBX190" s="4"/>
      <c r="PBY190" s="4"/>
      <c r="PBZ190" s="4"/>
      <c r="PCA190" s="4"/>
      <c r="PCB190" s="4"/>
      <c r="PCC190" s="4"/>
      <c r="PCD190" s="4"/>
      <c r="PCE190" s="4"/>
      <c r="PCF190" s="4"/>
      <c r="PCG190" s="4"/>
      <c r="PCH190" s="4"/>
      <c r="PCI190" s="4"/>
      <c r="PCJ190" s="4"/>
      <c r="PCK190" s="4"/>
      <c r="PCL190" s="4"/>
      <c r="PCM190" s="4"/>
      <c r="PCN190" s="4"/>
      <c r="PCO190" s="4"/>
      <c r="PCP190" s="4"/>
      <c r="PCQ190" s="4"/>
      <c r="PCR190" s="4"/>
      <c r="PCS190" s="4"/>
      <c r="PCT190" s="4"/>
      <c r="PCU190" s="4"/>
      <c r="PCV190" s="4"/>
      <c r="PCW190" s="4"/>
      <c r="PCX190" s="4"/>
      <c r="PCY190" s="4"/>
      <c r="PCZ190" s="4"/>
      <c r="PDA190" s="4"/>
      <c r="PDB190" s="4"/>
      <c r="PDC190" s="4"/>
      <c r="PDD190" s="4"/>
      <c r="PDE190" s="4"/>
      <c r="PDF190" s="4"/>
      <c r="PDG190" s="4"/>
      <c r="PDH190" s="4"/>
      <c r="PDI190" s="4"/>
      <c r="PDJ190" s="4"/>
      <c r="PDK190" s="4"/>
      <c r="PDL190" s="4"/>
      <c r="PDM190" s="4"/>
      <c r="PDN190" s="4"/>
      <c r="PDO190" s="4"/>
      <c r="PDP190" s="4"/>
      <c r="PDQ190" s="4"/>
      <c r="PDR190" s="4"/>
      <c r="PDS190" s="4"/>
      <c r="PDT190" s="4"/>
      <c r="PDU190" s="4"/>
      <c r="PDV190" s="4"/>
      <c r="PDW190" s="4"/>
      <c r="PDX190" s="4"/>
      <c r="PDY190" s="4"/>
      <c r="PDZ190" s="4"/>
      <c r="PEA190" s="4"/>
      <c r="PEB190" s="4"/>
      <c r="PEC190" s="4"/>
      <c r="PED190" s="4"/>
      <c r="PEE190" s="4"/>
      <c r="PEF190" s="4"/>
      <c r="PEG190" s="4"/>
      <c r="PEH190" s="4"/>
      <c r="PEI190" s="4"/>
      <c r="PEJ190" s="4"/>
      <c r="PEK190" s="4"/>
      <c r="PEL190" s="4"/>
      <c r="PEM190" s="4"/>
      <c r="PEN190" s="4"/>
      <c r="PEO190" s="4"/>
      <c r="PEP190" s="4"/>
      <c r="PEQ190" s="4"/>
      <c r="PER190" s="4"/>
      <c r="PES190" s="4"/>
      <c r="PET190" s="4"/>
      <c r="PEU190" s="4"/>
      <c r="PEV190" s="4"/>
      <c r="PEW190" s="4"/>
      <c r="PEX190" s="4"/>
      <c r="PEY190" s="4"/>
      <c r="PEZ190" s="4"/>
      <c r="PFA190" s="4"/>
      <c r="PFB190" s="4"/>
      <c r="PFC190" s="4"/>
      <c r="PFD190" s="4"/>
      <c r="PFE190" s="4"/>
      <c r="PFF190" s="4"/>
      <c r="PFG190" s="4"/>
      <c r="PFH190" s="4"/>
      <c r="PFI190" s="4"/>
      <c r="PFJ190" s="4"/>
      <c r="PFK190" s="4"/>
      <c r="PFL190" s="4"/>
      <c r="PFM190" s="4"/>
      <c r="PFN190" s="4"/>
      <c r="PFO190" s="4"/>
      <c r="PFP190" s="4"/>
      <c r="PFQ190" s="4"/>
      <c r="PFR190" s="4"/>
      <c r="PFS190" s="4"/>
      <c r="PFT190" s="4"/>
      <c r="PFU190" s="4"/>
      <c r="PFV190" s="4"/>
      <c r="PFW190" s="4"/>
      <c r="PFX190" s="4"/>
      <c r="PFY190" s="4"/>
      <c r="PFZ190" s="4"/>
      <c r="PGA190" s="4"/>
      <c r="PGB190" s="4"/>
      <c r="PGC190" s="4"/>
      <c r="PGD190" s="4"/>
      <c r="PGE190" s="4"/>
      <c r="PGF190" s="4"/>
      <c r="PGG190" s="4"/>
      <c r="PGH190" s="4"/>
      <c r="PGI190" s="4"/>
      <c r="PGJ190" s="4"/>
      <c r="PGK190" s="4"/>
      <c r="PGL190" s="4"/>
      <c r="PGM190" s="4"/>
      <c r="PGN190" s="4"/>
      <c r="PGO190" s="4"/>
      <c r="PGP190" s="4"/>
      <c r="PGQ190" s="4"/>
      <c r="PGR190" s="4"/>
      <c r="PGS190" s="4"/>
      <c r="PGT190" s="4"/>
      <c r="PGU190" s="4"/>
      <c r="PGV190" s="4"/>
      <c r="PGW190" s="4"/>
      <c r="PGX190" s="4"/>
      <c r="PGY190" s="4"/>
      <c r="PGZ190" s="4"/>
      <c r="PHA190" s="4"/>
      <c r="PHB190" s="4"/>
      <c r="PHC190" s="4"/>
      <c r="PHD190" s="4"/>
      <c r="PHE190" s="4"/>
      <c r="PHF190" s="4"/>
      <c r="PHG190" s="4"/>
      <c r="PHH190" s="4"/>
      <c r="PHI190" s="4"/>
      <c r="PHJ190" s="4"/>
      <c r="PHK190" s="4"/>
      <c r="PHL190" s="4"/>
      <c r="PHM190" s="4"/>
      <c r="PHN190" s="4"/>
      <c r="PHO190" s="4"/>
      <c r="PHP190" s="4"/>
      <c r="PHQ190" s="4"/>
      <c r="PHR190" s="4"/>
      <c r="PHS190" s="4"/>
      <c r="PHT190" s="4"/>
      <c r="PHU190" s="4"/>
      <c r="PHV190" s="4"/>
      <c r="PHW190" s="4"/>
      <c r="PHX190" s="4"/>
      <c r="PHY190" s="4"/>
      <c r="PHZ190" s="4"/>
      <c r="PIA190" s="4"/>
      <c r="PIB190" s="4"/>
      <c r="PIC190" s="4"/>
      <c r="PID190" s="4"/>
      <c r="PIE190" s="4"/>
      <c r="PIF190" s="4"/>
      <c r="PIG190" s="4"/>
      <c r="PIH190" s="4"/>
      <c r="PII190" s="4"/>
      <c r="PIJ190" s="4"/>
      <c r="PIK190" s="4"/>
      <c r="PIL190" s="4"/>
      <c r="PIM190" s="4"/>
      <c r="PIN190" s="4"/>
      <c r="PIO190" s="4"/>
      <c r="PIP190" s="4"/>
      <c r="PIQ190" s="4"/>
      <c r="PIR190" s="4"/>
      <c r="PIS190" s="4"/>
      <c r="PIT190" s="4"/>
      <c r="PIU190" s="4"/>
      <c r="PIV190" s="4"/>
      <c r="PIW190" s="4"/>
      <c r="PIX190" s="4"/>
      <c r="PIY190" s="4"/>
      <c r="PIZ190" s="4"/>
      <c r="PJA190" s="4"/>
      <c r="PJB190" s="4"/>
      <c r="PJC190" s="4"/>
      <c r="PJD190" s="4"/>
      <c r="PJE190" s="4"/>
      <c r="PJF190" s="4"/>
      <c r="PJG190" s="4"/>
      <c r="PJH190" s="4"/>
      <c r="PJI190" s="4"/>
      <c r="PJJ190" s="4"/>
      <c r="PJK190" s="4"/>
      <c r="PJL190" s="4"/>
      <c r="PJM190" s="4"/>
      <c r="PJN190" s="4"/>
      <c r="PJO190" s="4"/>
      <c r="PJP190" s="4"/>
      <c r="PJQ190" s="4"/>
      <c r="PJR190" s="4"/>
      <c r="PJS190" s="4"/>
      <c r="PJT190" s="4"/>
      <c r="PJU190" s="4"/>
      <c r="PJV190" s="4"/>
      <c r="PJW190" s="4"/>
      <c r="PJX190" s="4"/>
      <c r="PJY190" s="4"/>
      <c r="PJZ190" s="4"/>
      <c r="PKA190" s="4"/>
      <c r="PKB190" s="4"/>
      <c r="PKC190" s="4"/>
      <c r="PKD190" s="4"/>
      <c r="PKE190" s="4"/>
      <c r="PKF190" s="4"/>
      <c r="PKG190" s="4"/>
      <c r="PKH190" s="4"/>
      <c r="PKI190" s="4"/>
      <c r="PKJ190" s="4"/>
      <c r="PKK190" s="4"/>
      <c r="PKL190" s="4"/>
      <c r="PKM190" s="4"/>
      <c r="PKN190" s="4"/>
      <c r="PKO190" s="4"/>
      <c r="PKP190" s="4"/>
      <c r="PKQ190" s="4"/>
      <c r="PKR190" s="4"/>
      <c r="PKS190" s="4"/>
      <c r="PKT190" s="4"/>
      <c r="PKU190" s="4"/>
      <c r="PKV190" s="4"/>
      <c r="PKW190" s="4"/>
      <c r="PKX190" s="4"/>
      <c r="PKY190" s="4"/>
      <c r="PKZ190" s="4"/>
      <c r="PLA190" s="4"/>
      <c r="PLB190" s="4"/>
      <c r="PLC190" s="4"/>
      <c r="PLD190" s="4"/>
      <c r="PLE190" s="4"/>
      <c r="PLF190" s="4"/>
      <c r="PLG190" s="4"/>
      <c r="PLH190" s="4"/>
      <c r="PLI190" s="4"/>
      <c r="PLJ190" s="4"/>
      <c r="PLK190" s="4"/>
      <c r="PLL190" s="4"/>
      <c r="PLM190" s="4"/>
      <c r="PLN190" s="4"/>
      <c r="PLO190" s="4"/>
      <c r="PLP190" s="4"/>
      <c r="PLQ190" s="4"/>
      <c r="PLR190" s="4"/>
      <c r="PLS190" s="4"/>
      <c r="PLT190" s="4"/>
      <c r="PLU190" s="4"/>
      <c r="PLV190" s="4"/>
      <c r="PLW190" s="4"/>
      <c r="PLX190" s="4"/>
      <c r="PLY190" s="4"/>
      <c r="PLZ190" s="4"/>
      <c r="PMA190" s="4"/>
      <c r="PMB190" s="4"/>
      <c r="PMC190" s="4"/>
      <c r="PMD190" s="4"/>
      <c r="PME190" s="4"/>
      <c r="PMF190" s="4"/>
      <c r="PMG190" s="4"/>
      <c r="PMH190" s="4"/>
      <c r="PMI190" s="4"/>
      <c r="PMJ190" s="4"/>
      <c r="PMK190" s="4"/>
      <c r="PML190" s="4"/>
      <c r="PMM190" s="4"/>
      <c r="PMN190" s="4"/>
      <c r="PMO190" s="4"/>
      <c r="PMP190" s="4"/>
      <c r="PMQ190" s="4"/>
      <c r="PMR190" s="4"/>
      <c r="PMS190" s="4"/>
      <c r="PMT190" s="4"/>
      <c r="PMU190" s="4"/>
      <c r="PMV190" s="4"/>
      <c r="PMW190" s="4"/>
      <c r="PMX190" s="4"/>
      <c r="PMY190" s="4"/>
      <c r="PMZ190" s="4"/>
      <c r="PNA190" s="4"/>
      <c r="PNB190" s="4"/>
      <c r="PNC190" s="4"/>
      <c r="PND190" s="4"/>
      <c r="PNE190" s="4"/>
      <c r="PNF190" s="4"/>
      <c r="PNG190" s="4"/>
      <c r="PNH190" s="4"/>
      <c r="PNI190" s="4"/>
      <c r="PNJ190" s="4"/>
      <c r="PNK190" s="4"/>
      <c r="PNL190" s="4"/>
      <c r="PNM190" s="4"/>
      <c r="PNN190" s="4"/>
      <c r="PNO190" s="4"/>
      <c r="PNP190" s="4"/>
      <c r="PNQ190" s="4"/>
      <c r="PNR190" s="4"/>
      <c r="PNS190" s="4"/>
      <c r="PNT190" s="4"/>
      <c r="PNU190" s="4"/>
      <c r="PNV190" s="4"/>
      <c r="PNW190" s="4"/>
      <c r="PNX190" s="4"/>
      <c r="PNY190" s="4"/>
      <c r="PNZ190" s="4"/>
      <c r="POA190" s="4"/>
      <c r="POB190" s="4"/>
      <c r="POC190" s="4"/>
      <c r="POD190" s="4"/>
      <c r="POE190" s="4"/>
      <c r="POF190" s="4"/>
      <c r="POG190" s="4"/>
      <c r="POH190" s="4"/>
      <c r="POI190" s="4"/>
      <c r="POJ190" s="4"/>
      <c r="POK190" s="4"/>
      <c r="POL190" s="4"/>
      <c r="POM190" s="4"/>
      <c r="PON190" s="4"/>
      <c r="POO190" s="4"/>
      <c r="POP190" s="4"/>
      <c r="POQ190" s="4"/>
      <c r="POR190" s="4"/>
      <c r="POS190" s="4"/>
      <c r="POT190" s="4"/>
      <c r="POU190" s="4"/>
      <c r="POV190" s="4"/>
      <c r="POW190" s="4"/>
      <c r="POX190" s="4"/>
      <c r="POY190" s="4"/>
      <c r="POZ190" s="4"/>
      <c r="PPA190" s="4"/>
      <c r="PPB190" s="4"/>
      <c r="PPC190" s="4"/>
      <c r="PPD190" s="4"/>
      <c r="PPE190" s="4"/>
      <c r="PPF190" s="4"/>
      <c r="PPG190" s="4"/>
      <c r="PPH190" s="4"/>
      <c r="PPI190" s="4"/>
      <c r="PPJ190" s="4"/>
      <c r="PPK190" s="4"/>
      <c r="PPL190" s="4"/>
      <c r="PPM190" s="4"/>
      <c r="PPN190" s="4"/>
      <c r="PPO190" s="4"/>
      <c r="PPP190" s="4"/>
      <c r="PPQ190" s="4"/>
      <c r="PPR190" s="4"/>
      <c r="PPS190" s="4"/>
      <c r="PPT190" s="4"/>
      <c r="PPU190" s="4"/>
      <c r="PPV190" s="4"/>
      <c r="PPW190" s="4"/>
      <c r="PPX190" s="4"/>
      <c r="PPY190" s="4"/>
      <c r="PPZ190" s="4"/>
      <c r="PQA190" s="4"/>
      <c r="PQB190" s="4"/>
      <c r="PQC190" s="4"/>
      <c r="PQD190" s="4"/>
      <c r="PQE190" s="4"/>
      <c r="PQF190" s="4"/>
      <c r="PQG190" s="4"/>
      <c r="PQH190" s="4"/>
      <c r="PQI190" s="4"/>
      <c r="PQJ190" s="4"/>
      <c r="PQK190" s="4"/>
      <c r="PQL190" s="4"/>
      <c r="PQM190" s="4"/>
      <c r="PQN190" s="4"/>
      <c r="PQO190" s="4"/>
      <c r="PQP190" s="4"/>
      <c r="PQQ190" s="4"/>
      <c r="PQR190" s="4"/>
      <c r="PQS190" s="4"/>
      <c r="PQT190" s="4"/>
      <c r="PQU190" s="4"/>
      <c r="PQV190" s="4"/>
      <c r="PQW190" s="4"/>
      <c r="PQX190" s="4"/>
      <c r="PQY190" s="4"/>
      <c r="PQZ190" s="4"/>
      <c r="PRA190" s="4"/>
      <c r="PRB190" s="4"/>
      <c r="PRC190" s="4"/>
      <c r="PRD190" s="4"/>
      <c r="PRE190" s="4"/>
      <c r="PRF190" s="4"/>
      <c r="PRG190" s="4"/>
      <c r="PRH190" s="4"/>
      <c r="PRI190" s="4"/>
      <c r="PRJ190" s="4"/>
      <c r="PRK190" s="4"/>
      <c r="PRL190" s="4"/>
      <c r="PRM190" s="4"/>
      <c r="PRN190" s="4"/>
      <c r="PRO190" s="4"/>
      <c r="PRP190" s="4"/>
      <c r="PRQ190" s="4"/>
      <c r="PRR190" s="4"/>
      <c r="PRS190" s="4"/>
      <c r="PRT190" s="4"/>
      <c r="PRU190" s="4"/>
      <c r="PRV190" s="4"/>
      <c r="PRW190" s="4"/>
      <c r="PRX190" s="4"/>
      <c r="PRY190" s="4"/>
      <c r="PRZ190" s="4"/>
      <c r="PSA190" s="4"/>
      <c r="PSB190" s="4"/>
      <c r="PSC190" s="4"/>
      <c r="PSD190" s="4"/>
      <c r="PSE190" s="4"/>
      <c r="PSF190" s="4"/>
      <c r="PSG190" s="4"/>
      <c r="PSH190" s="4"/>
      <c r="PSI190" s="4"/>
      <c r="PSJ190" s="4"/>
      <c r="PSK190" s="4"/>
      <c r="PSL190" s="4"/>
      <c r="PSM190" s="4"/>
      <c r="PSN190" s="4"/>
      <c r="PSO190" s="4"/>
      <c r="PSP190" s="4"/>
      <c r="PSQ190" s="4"/>
      <c r="PSR190" s="4"/>
      <c r="PSS190" s="4"/>
      <c r="PST190" s="4"/>
      <c r="PSU190" s="4"/>
      <c r="PSV190" s="4"/>
      <c r="PSW190" s="4"/>
      <c r="PSX190" s="4"/>
      <c r="PSY190" s="4"/>
      <c r="PSZ190" s="4"/>
      <c r="PTA190" s="4"/>
      <c r="PTB190" s="4"/>
      <c r="PTC190" s="4"/>
      <c r="PTD190" s="4"/>
      <c r="PTE190" s="4"/>
      <c r="PTF190" s="4"/>
      <c r="PTG190" s="4"/>
      <c r="PTH190" s="4"/>
      <c r="PTI190" s="4"/>
      <c r="PTJ190" s="4"/>
      <c r="PTK190" s="4"/>
      <c r="PTL190" s="4"/>
      <c r="PTM190" s="4"/>
      <c r="PTN190" s="4"/>
      <c r="PTO190" s="4"/>
      <c r="PTP190" s="4"/>
      <c r="PTQ190" s="4"/>
      <c r="PTR190" s="4"/>
      <c r="PTS190" s="4"/>
      <c r="PTT190" s="4"/>
      <c r="PTU190" s="4"/>
      <c r="PTV190" s="4"/>
      <c r="PTW190" s="4"/>
      <c r="PTX190" s="4"/>
      <c r="PTY190" s="4"/>
      <c r="PTZ190" s="4"/>
      <c r="PUA190" s="4"/>
      <c r="PUB190" s="4"/>
      <c r="PUC190" s="4"/>
      <c r="PUD190" s="4"/>
      <c r="PUE190" s="4"/>
      <c r="PUF190" s="4"/>
      <c r="PUG190" s="4"/>
      <c r="PUH190" s="4"/>
      <c r="PUI190" s="4"/>
      <c r="PUJ190" s="4"/>
      <c r="PUK190" s="4"/>
      <c r="PUL190" s="4"/>
      <c r="PUM190" s="4"/>
      <c r="PUN190" s="4"/>
      <c r="PUO190" s="4"/>
      <c r="PUP190" s="4"/>
      <c r="PUQ190" s="4"/>
      <c r="PUR190" s="4"/>
      <c r="PUS190" s="4"/>
      <c r="PUT190" s="4"/>
      <c r="PUU190" s="4"/>
      <c r="PUV190" s="4"/>
      <c r="PUW190" s="4"/>
      <c r="PUX190" s="4"/>
      <c r="PUY190" s="4"/>
      <c r="PUZ190" s="4"/>
      <c r="PVA190" s="4"/>
      <c r="PVB190" s="4"/>
      <c r="PVC190" s="4"/>
      <c r="PVD190" s="4"/>
      <c r="PVE190" s="4"/>
      <c r="PVF190" s="4"/>
      <c r="PVG190" s="4"/>
      <c r="PVH190" s="4"/>
      <c r="PVI190" s="4"/>
      <c r="PVJ190" s="4"/>
      <c r="PVK190" s="4"/>
      <c r="PVL190" s="4"/>
      <c r="PVM190" s="4"/>
      <c r="PVN190" s="4"/>
      <c r="PVO190" s="4"/>
      <c r="PVP190" s="4"/>
      <c r="PVQ190" s="4"/>
      <c r="PVR190" s="4"/>
      <c r="PVS190" s="4"/>
      <c r="PVT190" s="4"/>
      <c r="PVU190" s="4"/>
      <c r="PVV190" s="4"/>
      <c r="PVW190" s="4"/>
      <c r="PVX190" s="4"/>
      <c r="PVY190" s="4"/>
      <c r="PVZ190" s="4"/>
      <c r="PWA190" s="4"/>
      <c r="PWB190" s="4"/>
      <c r="PWC190" s="4"/>
      <c r="PWD190" s="4"/>
      <c r="PWE190" s="4"/>
      <c r="PWF190" s="4"/>
      <c r="PWG190" s="4"/>
      <c r="PWH190" s="4"/>
      <c r="PWI190" s="4"/>
      <c r="PWJ190" s="4"/>
      <c r="PWK190" s="4"/>
      <c r="PWL190" s="4"/>
      <c r="PWM190" s="4"/>
      <c r="PWN190" s="4"/>
      <c r="PWO190" s="4"/>
      <c r="PWP190" s="4"/>
      <c r="PWQ190" s="4"/>
      <c r="PWR190" s="4"/>
      <c r="PWS190" s="4"/>
      <c r="PWT190" s="4"/>
      <c r="PWU190" s="4"/>
      <c r="PWV190" s="4"/>
      <c r="PWW190" s="4"/>
      <c r="PWX190" s="4"/>
      <c r="PWY190" s="4"/>
      <c r="PWZ190" s="4"/>
      <c r="PXA190" s="4"/>
      <c r="PXB190" s="4"/>
      <c r="PXC190" s="4"/>
      <c r="PXD190" s="4"/>
      <c r="PXE190" s="4"/>
      <c r="PXF190" s="4"/>
      <c r="PXG190" s="4"/>
      <c r="PXH190" s="4"/>
      <c r="PXI190" s="4"/>
      <c r="PXJ190" s="4"/>
      <c r="PXK190" s="4"/>
      <c r="PXL190" s="4"/>
      <c r="PXM190" s="4"/>
      <c r="PXN190" s="4"/>
      <c r="PXO190" s="4"/>
      <c r="PXP190" s="4"/>
      <c r="PXQ190" s="4"/>
      <c r="PXR190" s="4"/>
      <c r="PXS190" s="4"/>
      <c r="PXT190" s="4"/>
      <c r="PXU190" s="4"/>
      <c r="PXV190" s="4"/>
      <c r="PXW190" s="4"/>
      <c r="PXX190" s="4"/>
      <c r="PXY190" s="4"/>
      <c r="PXZ190" s="4"/>
      <c r="PYA190" s="4"/>
      <c r="PYB190" s="4"/>
      <c r="PYC190" s="4"/>
      <c r="PYD190" s="4"/>
      <c r="PYE190" s="4"/>
      <c r="PYF190" s="4"/>
      <c r="PYG190" s="4"/>
      <c r="PYH190" s="4"/>
      <c r="PYI190" s="4"/>
      <c r="PYJ190" s="4"/>
      <c r="PYK190" s="4"/>
      <c r="PYL190" s="4"/>
      <c r="PYM190" s="4"/>
      <c r="PYN190" s="4"/>
      <c r="PYO190" s="4"/>
      <c r="PYP190" s="4"/>
      <c r="PYQ190" s="4"/>
      <c r="PYR190" s="4"/>
      <c r="PYS190" s="4"/>
      <c r="PYT190" s="4"/>
      <c r="PYU190" s="4"/>
      <c r="PYV190" s="4"/>
      <c r="PYW190" s="4"/>
      <c r="PYX190" s="4"/>
      <c r="PYY190" s="4"/>
      <c r="PYZ190" s="4"/>
      <c r="PZA190" s="4"/>
      <c r="PZB190" s="4"/>
      <c r="PZC190" s="4"/>
      <c r="PZD190" s="4"/>
      <c r="PZE190" s="4"/>
      <c r="PZF190" s="4"/>
      <c r="PZG190" s="4"/>
      <c r="PZH190" s="4"/>
      <c r="PZI190" s="4"/>
      <c r="PZJ190" s="4"/>
      <c r="PZK190" s="4"/>
      <c r="PZL190" s="4"/>
      <c r="PZM190" s="4"/>
      <c r="PZN190" s="4"/>
      <c r="PZO190" s="4"/>
      <c r="PZP190" s="4"/>
      <c r="PZQ190" s="4"/>
      <c r="PZR190" s="4"/>
      <c r="PZS190" s="4"/>
      <c r="PZT190" s="4"/>
      <c r="PZU190" s="4"/>
      <c r="PZV190" s="4"/>
      <c r="PZW190" s="4"/>
      <c r="PZX190" s="4"/>
      <c r="PZY190" s="4"/>
      <c r="PZZ190" s="4"/>
      <c r="QAA190" s="4"/>
      <c r="QAB190" s="4"/>
      <c r="QAC190" s="4"/>
      <c r="QAD190" s="4"/>
      <c r="QAE190" s="4"/>
      <c r="QAF190" s="4"/>
      <c r="QAG190" s="4"/>
      <c r="QAH190" s="4"/>
      <c r="QAI190" s="4"/>
      <c r="QAJ190" s="4"/>
      <c r="QAK190" s="4"/>
      <c r="QAL190" s="4"/>
      <c r="QAM190" s="4"/>
      <c r="QAN190" s="4"/>
      <c r="QAO190" s="4"/>
      <c r="QAP190" s="4"/>
      <c r="QAQ190" s="4"/>
      <c r="QAR190" s="4"/>
      <c r="QAS190" s="4"/>
      <c r="QAT190" s="4"/>
      <c r="QAU190" s="4"/>
      <c r="QAV190" s="4"/>
      <c r="QAW190" s="4"/>
      <c r="QAX190" s="4"/>
      <c r="QAY190" s="4"/>
      <c r="QAZ190" s="4"/>
      <c r="QBA190" s="4"/>
      <c r="QBB190" s="4"/>
      <c r="QBC190" s="4"/>
      <c r="QBD190" s="4"/>
      <c r="QBE190" s="4"/>
      <c r="QBF190" s="4"/>
      <c r="QBG190" s="4"/>
      <c r="QBH190" s="4"/>
      <c r="QBI190" s="4"/>
      <c r="QBJ190" s="4"/>
      <c r="QBK190" s="4"/>
      <c r="QBL190" s="4"/>
      <c r="QBM190" s="4"/>
      <c r="QBN190" s="4"/>
      <c r="QBO190" s="4"/>
      <c r="QBP190" s="4"/>
      <c r="QBQ190" s="4"/>
      <c r="QBR190" s="4"/>
      <c r="QBS190" s="4"/>
      <c r="QBT190" s="4"/>
      <c r="QBU190" s="4"/>
      <c r="QBV190" s="4"/>
      <c r="QBW190" s="4"/>
      <c r="QBX190" s="4"/>
      <c r="QBY190" s="4"/>
      <c r="QBZ190" s="4"/>
      <c r="QCA190" s="4"/>
      <c r="QCB190" s="4"/>
      <c r="QCC190" s="4"/>
      <c r="QCD190" s="4"/>
      <c r="QCE190" s="4"/>
      <c r="QCF190" s="4"/>
      <c r="QCG190" s="4"/>
      <c r="QCH190" s="4"/>
      <c r="QCI190" s="4"/>
      <c r="QCJ190" s="4"/>
      <c r="QCK190" s="4"/>
      <c r="QCL190" s="4"/>
      <c r="QCM190" s="4"/>
      <c r="QCN190" s="4"/>
      <c r="QCO190" s="4"/>
      <c r="QCP190" s="4"/>
      <c r="QCQ190" s="4"/>
      <c r="QCR190" s="4"/>
      <c r="QCS190" s="4"/>
      <c r="QCT190" s="4"/>
      <c r="QCU190" s="4"/>
      <c r="QCV190" s="4"/>
      <c r="QCW190" s="4"/>
      <c r="QCX190" s="4"/>
      <c r="QCY190" s="4"/>
      <c r="QCZ190" s="4"/>
      <c r="QDA190" s="4"/>
      <c r="QDB190" s="4"/>
      <c r="QDC190" s="4"/>
      <c r="QDD190" s="4"/>
      <c r="QDE190" s="4"/>
      <c r="QDF190" s="4"/>
      <c r="QDG190" s="4"/>
      <c r="QDH190" s="4"/>
      <c r="QDI190" s="4"/>
      <c r="QDJ190" s="4"/>
      <c r="QDK190" s="4"/>
      <c r="QDL190" s="4"/>
      <c r="QDM190" s="4"/>
      <c r="QDN190" s="4"/>
      <c r="QDO190" s="4"/>
      <c r="QDP190" s="4"/>
      <c r="QDQ190" s="4"/>
      <c r="QDR190" s="4"/>
      <c r="QDS190" s="4"/>
      <c r="QDT190" s="4"/>
      <c r="QDU190" s="4"/>
      <c r="QDV190" s="4"/>
      <c r="QDW190" s="4"/>
      <c r="QDX190" s="4"/>
      <c r="QDY190" s="4"/>
      <c r="QDZ190" s="4"/>
      <c r="QEA190" s="4"/>
      <c r="QEB190" s="4"/>
      <c r="QEC190" s="4"/>
      <c r="QED190" s="4"/>
      <c r="QEE190" s="4"/>
      <c r="QEF190" s="4"/>
      <c r="QEG190" s="4"/>
      <c r="QEH190" s="4"/>
      <c r="QEI190" s="4"/>
      <c r="QEJ190" s="4"/>
      <c r="QEK190" s="4"/>
      <c r="QEL190" s="4"/>
      <c r="QEM190" s="4"/>
      <c r="QEN190" s="4"/>
      <c r="QEO190" s="4"/>
      <c r="QEP190" s="4"/>
      <c r="QEQ190" s="4"/>
      <c r="QER190" s="4"/>
      <c r="QES190" s="4"/>
      <c r="QET190" s="4"/>
      <c r="QEU190" s="4"/>
      <c r="QEV190" s="4"/>
      <c r="QEW190" s="4"/>
      <c r="QEX190" s="4"/>
      <c r="QEY190" s="4"/>
      <c r="QEZ190" s="4"/>
      <c r="QFA190" s="4"/>
      <c r="QFB190" s="4"/>
      <c r="QFC190" s="4"/>
      <c r="QFD190" s="4"/>
      <c r="QFE190" s="4"/>
      <c r="QFF190" s="4"/>
      <c r="QFG190" s="4"/>
      <c r="QFH190" s="4"/>
      <c r="QFI190" s="4"/>
      <c r="QFJ190" s="4"/>
      <c r="QFK190" s="4"/>
      <c r="QFL190" s="4"/>
      <c r="QFM190" s="4"/>
      <c r="QFN190" s="4"/>
      <c r="QFO190" s="4"/>
      <c r="QFP190" s="4"/>
      <c r="QFQ190" s="4"/>
      <c r="QFR190" s="4"/>
      <c r="QFS190" s="4"/>
      <c r="QFT190" s="4"/>
      <c r="QFU190" s="4"/>
      <c r="QFV190" s="4"/>
      <c r="QFW190" s="4"/>
      <c r="QFX190" s="4"/>
      <c r="QFY190" s="4"/>
      <c r="QFZ190" s="4"/>
      <c r="QGA190" s="4"/>
      <c r="QGB190" s="4"/>
      <c r="QGC190" s="4"/>
      <c r="QGD190" s="4"/>
      <c r="QGE190" s="4"/>
      <c r="QGF190" s="4"/>
      <c r="QGG190" s="4"/>
      <c r="QGH190" s="4"/>
      <c r="QGI190" s="4"/>
      <c r="QGJ190" s="4"/>
      <c r="QGK190" s="4"/>
      <c r="QGL190" s="4"/>
      <c r="QGM190" s="4"/>
      <c r="QGN190" s="4"/>
      <c r="QGO190" s="4"/>
      <c r="QGP190" s="4"/>
      <c r="QGQ190" s="4"/>
      <c r="QGR190" s="4"/>
      <c r="QGS190" s="4"/>
      <c r="QGT190" s="4"/>
      <c r="QGU190" s="4"/>
      <c r="QGV190" s="4"/>
      <c r="QGW190" s="4"/>
      <c r="QGX190" s="4"/>
      <c r="QGY190" s="4"/>
      <c r="QGZ190" s="4"/>
      <c r="QHA190" s="4"/>
      <c r="QHB190" s="4"/>
      <c r="QHC190" s="4"/>
      <c r="QHD190" s="4"/>
      <c r="QHE190" s="4"/>
      <c r="QHF190" s="4"/>
      <c r="QHG190" s="4"/>
      <c r="QHH190" s="4"/>
      <c r="QHI190" s="4"/>
      <c r="QHJ190" s="4"/>
      <c r="QHK190" s="4"/>
      <c r="QHL190" s="4"/>
      <c r="QHM190" s="4"/>
      <c r="QHN190" s="4"/>
      <c r="QHO190" s="4"/>
      <c r="QHP190" s="4"/>
      <c r="QHQ190" s="4"/>
      <c r="QHR190" s="4"/>
      <c r="QHS190" s="4"/>
      <c r="QHT190" s="4"/>
      <c r="QHU190" s="4"/>
      <c r="QHV190" s="4"/>
      <c r="QHW190" s="4"/>
      <c r="QHX190" s="4"/>
      <c r="QHY190" s="4"/>
      <c r="QHZ190" s="4"/>
      <c r="QIA190" s="4"/>
      <c r="QIB190" s="4"/>
      <c r="QIC190" s="4"/>
      <c r="QID190" s="4"/>
      <c r="QIE190" s="4"/>
      <c r="QIF190" s="4"/>
      <c r="QIG190" s="4"/>
      <c r="QIH190" s="4"/>
      <c r="QII190" s="4"/>
      <c r="QIJ190" s="4"/>
      <c r="QIK190" s="4"/>
      <c r="QIL190" s="4"/>
      <c r="QIM190" s="4"/>
      <c r="QIN190" s="4"/>
      <c r="QIO190" s="4"/>
      <c r="QIP190" s="4"/>
      <c r="QIQ190" s="4"/>
      <c r="QIR190" s="4"/>
      <c r="QIS190" s="4"/>
      <c r="QIT190" s="4"/>
      <c r="QIU190" s="4"/>
      <c r="QIV190" s="4"/>
      <c r="QIW190" s="4"/>
      <c r="QIX190" s="4"/>
      <c r="QIY190" s="4"/>
      <c r="QIZ190" s="4"/>
      <c r="QJA190" s="4"/>
      <c r="QJB190" s="4"/>
      <c r="QJC190" s="4"/>
      <c r="QJD190" s="4"/>
      <c r="QJE190" s="4"/>
      <c r="QJF190" s="4"/>
      <c r="QJG190" s="4"/>
      <c r="QJH190" s="4"/>
      <c r="QJI190" s="4"/>
      <c r="QJJ190" s="4"/>
      <c r="QJK190" s="4"/>
      <c r="QJL190" s="4"/>
      <c r="QJM190" s="4"/>
      <c r="QJN190" s="4"/>
      <c r="QJO190" s="4"/>
      <c r="QJP190" s="4"/>
      <c r="QJQ190" s="4"/>
      <c r="QJR190" s="4"/>
      <c r="QJS190" s="4"/>
      <c r="QJT190" s="4"/>
      <c r="QJU190" s="4"/>
      <c r="QJV190" s="4"/>
      <c r="QJW190" s="4"/>
      <c r="QJX190" s="4"/>
      <c r="QJY190" s="4"/>
      <c r="QJZ190" s="4"/>
      <c r="QKA190" s="4"/>
      <c r="QKB190" s="4"/>
      <c r="QKC190" s="4"/>
      <c r="QKD190" s="4"/>
      <c r="QKE190" s="4"/>
      <c r="QKF190" s="4"/>
      <c r="QKG190" s="4"/>
      <c r="QKH190" s="4"/>
      <c r="QKI190" s="4"/>
      <c r="QKJ190" s="4"/>
      <c r="QKK190" s="4"/>
      <c r="QKL190" s="4"/>
      <c r="QKM190" s="4"/>
      <c r="QKN190" s="4"/>
      <c r="QKO190" s="4"/>
      <c r="QKP190" s="4"/>
      <c r="QKQ190" s="4"/>
      <c r="QKR190" s="4"/>
      <c r="QKS190" s="4"/>
      <c r="QKT190" s="4"/>
      <c r="QKU190" s="4"/>
      <c r="QKV190" s="4"/>
      <c r="QKW190" s="4"/>
      <c r="QKX190" s="4"/>
      <c r="QKY190" s="4"/>
      <c r="QKZ190" s="4"/>
      <c r="QLA190" s="4"/>
      <c r="QLB190" s="4"/>
      <c r="QLC190" s="4"/>
      <c r="QLD190" s="4"/>
      <c r="QLE190" s="4"/>
      <c r="QLF190" s="4"/>
      <c r="QLG190" s="4"/>
      <c r="QLH190" s="4"/>
      <c r="QLI190" s="4"/>
      <c r="QLJ190" s="4"/>
      <c r="QLK190" s="4"/>
      <c r="QLL190" s="4"/>
      <c r="QLM190" s="4"/>
      <c r="QLN190" s="4"/>
      <c r="QLO190" s="4"/>
      <c r="QLP190" s="4"/>
      <c r="QLQ190" s="4"/>
      <c r="QLR190" s="4"/>
      <c r="QLS190" s="4"/>
      <c r="QLT190" s="4"/>
      <c r="QLU190" s="4"/>
      <c r="QLV190" s="4"/>
      <c r="QLW190" s="4"/>
      <c r="QLX190" s="4"/>
      <c r="QLY190" s="4"/>
      <c r="QLZ190" s="4"/>
      <c r="QMA190" s="4"/>
      <c r="QMB190" s="4"/>
      <c r="QMC190" s="4"/>
      <c r="QMD190" s="4"/>
      <c r="QME190" s="4"/>
      <c r="QMF190" s="4"/>
      <c r="QMG190" s="4"/>
      <c r="QMH190" s="4"/>
      <c r="QMI190" s="4"/>
      <c r="QMJ190" s="4"/>
      <c r="QMK190" s="4"/>
      <c r="QML190" s="4"/>
      <c r="QMM190" s="4"/>
      <c r="QMN190" s="4"/>
      <c r="QMO190" s="4"/>
      <c r="QMP190" s="4"/>
      <c r="QMQ190" s="4"/>
      <c r="QMR190" s="4"/>
      <c r="QMS190" s="4"/>
      <c r="QMT190" s="4"/>
      <c r="QMU190" s="4"/>
      <c r="QMV190" s="4"/>
      <c r="QMW190" s="4"/>
      <c r="QMX190" s="4"/>
      <c r="QMY190" s="4"/>
      <c r="QMZ190" s="4"/>
      <c r="QNA190" s="4"/>
      <c r="QNB190" s="4"/>
      <c r="QNC190" s="4"/>
      <c r="QND190" s="4"/>
      <c r="QNE190" s="4"/>
      <c r="QNF190" s="4"/>
      <c r="QNG190" s="4"/>
      <c r="QNH190" s="4"/>
      <c r="QNI190" s="4"/>
      <c r="QNJ190" s="4"/>
      <c r="QNK190" s="4"/>
      <c r="QNL190" s="4"/>
      <c r="QNM190" s="4"/>
      <c r="QNN190" s="4"/>
      <c r="QNO190" s="4"/>
      <c r="QNP190" s="4"/>
      <c r="QNQ190" s="4"/>
      <c r="QNR190" s="4"/>
      <c r="QNS190" s="4"/>
      <c r="QNT190" s="4"/>
      <c r="QNU190" s="4"/>
      <c r="QNV190" s="4"/>
      <c r="QNW190" s="4"/>
      <c r="QNX190" s="4"/>
      <c r="QNY190" s="4"/>
      <c r="QNZ190" s="4"/>
      <c r="QOA190" s="4"/>
      <c r="QOB190" s="4"/>
      <c r="QOC190" s="4"/>
      <c r="QOD190" s="4"/>
      <c r="QOE190" s="4"/>
      <c r="QOF190" s="4"/>
      <c r="QOG190" s="4"/>
      <c r="QOH190" s="4"/>
      <c r="QOI190" s="4"/>
      <c r="QOJ190" s="4"/>
      <c r="QOK190" s="4"/>
      <c r="QOL190" s="4"/>
      <c r="QOM190" s="4"/>
      <c r="QON190" s="4"/>
      <c r="QOO190" s="4"/>
      <c r="QOP190" s="4"/>
      <c r="QOQ190" s="4"/>
      <c r="QOR190" s="4"/>
      <c r="QOS190" s="4"/>
      <c r="QOT190" s="4"/>
      <c r="QOU190" s="4"/>
      <c r="QOV190" s="4"/>
      <c r="QOW190" s="4"/>
      <c r="QOX190" s="4"/>
      <c r="QOY190" s="4"/>
      <c r="QOZ190" s="4"/>
      <c r="QPA190" s="4"/>
      <c r="QPB190" s="4"/>
      <c r="QPC190" s="4"/>
      <c r="QPD190" s="4"/>
      <c r="QPE190" s="4"/>
      <c r="QPF190" s="4"/>
      <c r="QPG190" s="4"/>
      <c r="QPH190" s="4"/>
      <c r="QPI190" s="4"/>
      <c r="QPJ190" s="4"/>
      <c r="QPK190" s="4"/>
      <c r="QPL190" s="4"/>
      <c r="QPM190" s="4"/>
      <c r="QPN190" s="4"/>
      <c r="QPO190" s="4"/>
      <c r="QPP190" s="4"/>
      <c r="QPQ190" s="4"/>
      <c r="QPR190" s="4"/>
      <c r="QPS190" s="4"/>
      <c r="QPT190" s="4"/>
      <c r="QPU190" s="4"/>
      <c r="QPV190" s="4"/>
      <c r="QPW190" s="4"/>
      <c r="QPX190" s="4"/>
      <c r="QPY190" s="4"/>
      <c r="QPZ190" s="4"/>
      <c r="QQA190" s="4"/>
      <c r="QQB190" s="4"/>
      <c r="QQC190" s="4"/>
      <c r="QQD190" s="4"/>
      <c r="QQE190" s="4"/>
      <c r="QQF190" s="4"/>
      <c r="QQG190" s="4"/>
      <c r="QQH190" s="4"/>
      <c r="QQI190" s="4"/>
      <c r="QQJ190" s="4"/>
      <c r="QQK190" s="4"/>
      <c r="QQL190" s="4"/>
      <c r="QQM190" s="4"/>
      <c r="QQN190" s="4"/>
      <c r="QQO190" s="4"/>
      <c r="QQP190" s="4"/>
      <c r="QQQ190" s="4"/>
      <c r="QQR190" s="4"/>
      <c r="QQS190" s="4"/>
      <c r="QQT190" s="4"/>
      <c r="QQU190" s="4"/>
      <c r="QQV190" s="4"/>
      <c r="QQW190" s="4"/>
      <c r="QQX190" s="4"/>
      <c r="QQY190" s="4"/>
      <c r="QQZ190" s="4"/>
      <c r="QRA190" s="4"/>
      <c r="QRB190" s="4"/>
      <c r="QRC190" s="4"/>
      <c r="QRD190" s="4"/>
      <c r="QRE190" s="4"/>
      <c r="QRF190" s="4"/>
      <c r="QRG190" s="4"/>
      <c r="QRH190" s="4"/>
      <c r="QRI190" s="4"/>
      <c r="QRJ190" s="4"/>
      <c r="QRK190" s="4"/>
      <c r="QRL190" s="4"/>
      <c r="QRM190" s="4"/>
      <c r="QRN190" s="4"/>
      <c r="QRO190" s="4"/>
      <c r="QRP190" s="4"/>
      <c r="QRQ190" s="4"/>
      <c r="QRR190" s="4"/>
      <c r="QRS190" s="4"/>
      <c r="QRT190" s="4"/>
      <c r="QRU190" s="4"/>
      <c r="QRV190" s="4"/>
      <c r="QRW190" s="4"/>
      <c r="QRX190" s="4"/>
      <c r="QRY190" s="4"/>
      <c r="QRZ190" s="4"/>
      <c r="QSA190" s="4"/>
      <c r="QSB190" s="4"/>
      <c r="QSC190" s="4"/>
      <c r="QSD190" s="4"/>
      <c r="QSE190" s="4"/>
      <c r="QSF190" s="4"/>
      <c r="QSG190" s="4"/>
      <c r="QSH190" s="4"/>
      <c r="QSI190" s="4"/>
      <c r="QSJ190" s="4"/>
      <c r="QSK190" s="4"/>
      <c r="QSL190" s="4"/>
      <c r="QSM190" s="4"/>
      <c r="QSN190" s="4"/>
      <c r="QSO190" s="4"/>
      <c r="QSP190" s="4"/>
      <c r="QSQ190" s="4"/>
      <c r="QSR190" s="4"/>
      <c r="QSS190" s="4"/>
      <c r="QST190" s="4"/>
      <c r="QSU190" s="4"/>
      <c r="QSV190" s="4"/>
      <c r="QSW190" s="4"/>
      <c r="QSX190" s="4"/>
      <c r="QSY190" s="4"/>
      <c r="QSZ190" s="4"/>
      <c r="QTA190" s="4"/>
      <c r="QTB190" s="4"/>
      <c r="QTC190" s="4"/>
      <c r="QTD190" s="4"/>
      <c r="QTE190" s="4"/>
      <c r="QTF190" s="4"/>
      <c r="QTG190" s="4"/>
      <c r="QTH190" s="4"/>
      <c r="QTI190" s="4"/>
      <c r="QTJ190" s="4"/>
      <c r="QTK190" s="4"/>
      <c r="QTL190" s="4"/>
      <c r="QTM190" s="4"/>
      <c r="QTN190" s="4"/>
      <c r="QTO190" s="4"/>
      <c r="QTP190" s="4"/>
      <c r="QTQ190" s="4"/>
      <c r="QTR190" s="4"/>
      <c r="QTS190" s="4"/>
      <c r="QTT190" s="4"/>
      <c r="QTU190" s="4"/>
      <c r="QTV190" s="4"/>
      <c r="QTW190" s="4"/>
      <c r="QTX190" s="4"/>
      <c r="QTY190" s="4"/>
      <c r="QTZ190" s="4"/>
      <c r="QUA190" s="4"/>
      <c r="QUB190" s="4"/>
      <c r="QUC190" s="4"/>
      <c r="QUD190" s="4"/>
      <c r="QUE190" s="4"/>
      <c r="QUF190" s="4"/>
      <c r="QUG190" s="4"/>
      <c r="QUH190" s="4"/>
      <c r="QUI190" s="4"/>
      <c r="QUJ190" s="4"/>
      <c r="QUK190" s="4"/>
      <c r="QUL190" s="4"/>
      <c r="QUM190" s="4"/>
      <c r="QUN190" s="4"/>
      <c r="QUO190" s="4"/>
      <c r="QUP190" s="4"/>
      <c r="QUQ190" s="4"/>
      <c r="QUR190" s="4"/>
      <c r="QUS190" s="4"/>
      <c r="QUT190" s="4"/>
      <c r="QUU190" s="4"/>
      <c r="QUV190" s="4"/>
      <c r="QUW190" s="4"/>
      <c r="QUX190" s="4"/>
      <c r="QUY190" s="4"/>
      <c r="QUZ190" s="4"/>
      <c r="QVA190" s="4"/>
      <c r="QVB190" s="4"/>
      <c r="QVC190" s="4"/>
      <c r="QVD190" s="4"/>
      <c r="QVE190" s="4"/>
      <c r="QVF190" s="4"/>
      <c r="QVG190" s="4"/>
      <c r="QVH190" s="4"/>
      <c r="QVI190" s="4"/>
      <c r="QVJ190" s="4"/>
      <c r="QVK190" s="4"/>
      <c r="QVL190" s="4"/>
      <c r="QVM190" s="4"/>
      <c r="QVN190" s="4"/>
      <c r="QVO190" s="4"/>
      <c r="QVP190" s="4"/>
      <c r="QVQ190" s="4"/>
      <c r="QVR190" s="4"/>
      <c r="QVS190" s="4"/>
      <c r="QVT190" s="4"/>
      <c r="QVU190" s="4"/>
      <c r="QVV190" s="4"/>
      <c r="QVW190" s="4"/>
      <c r="QVX190" s="4"/>
      <c r="QVY190" s="4"/>
      <c r="QVZ190" s="4"/>
      <c r="QWA190" s="4"/>
      <c r="QWB190" s="4"/>
      <c r="QWC190" s="4"/>
      <c r="QWD190" s="4"/>
      <c r="QWE190" s="4"/>
      <c r="QWF190" s="4"/>
      <c r="QWG190" s="4"/>
      <c r="QWH190" s="4"/>
      <c r="QWI190" s="4"/>
      <c r="QWJ190" s="4"/>
      <c r="QWK190" s="4"/>
      <c r="QWL190" s="4"/>
      <c r="QWM190" s="4"/>
      <c r="QWN190" s="4"/>
      <c r="QWO190" s="4"/>
      <c r="QWP190" s="4"/>
      <c r="QWQ190" s="4"/>
      <c r="QWR190" s="4"/>
      <c r="QWS190" s="4"/>
      <c r="QWT190" s="4"/>
      <c r="QWU190" s="4"/>
      <c r="QWV190" s="4"/>
      <c r="QWW190" s="4"/>
      <c r="QWX190" s="4"/>
      <c r="QWY190" s="4"/>
      <c r="QWZ190" s="4"/>
      <c r="QXA190" s="4"/>
      <c r="QXB190" s="4"/>
      <c r="QXC190" s="4"/>
      <c r="QXD190" s="4"/>
      <c r="QXE190" s="4"/>
      <c r="QXF190" s="4"/>
      <c r="QXG190" s="4"/>
      <c r="QXH190" s="4"/>
      <c r="QXI190" s="4"/>
      <c r="QXJ190" s="4"/>
      <c r="QXK190" s="4"/>
      <c r="QXL190" s="4"/>
      <c r="QXM190" s="4"/>
      <c r="QXN190" s="4"/>
      <c r="QXO190" s="4"/>
      <c r="QXP190" s="4"/>
      <c r="QXQ190" s="4"/>
      <c r="QXR190" s="4"/>
      <c r="QXS190" s="4"/>
      <c r="QXT190" s="4"/>
      <c r="QXU190" s="4"/>
      <c r="QXV190" s="4"/>
      <c r="QXW190" s="4"/>
      <c r="QXX190" s="4"/>
      <c r="QXY190" s="4"/>
      <c r="QXZ190" s="4"/>
      <c r="QYA190" s="4"/>
      <c r="QYB190" s="4"/>
      <c r="QYC190" s="4"/>
      <c r="QYD190" s="4"/>
      <c r="QYE190" s="4"/>
      <c r="QYF190" s="4"/>
      <c r="QYG190" s="4"/>
      <c r="QYH190" s="4"/>
      <c r="QYI190" s="4"/>
      <c r="QYJ190" s="4"/>
      <c r="QYK190" s="4"/>
      <c r="QYL190" s="4"/>
      <c r="QYM190" s="4"/>
      <c r="QYN190" s="4"/>
      <c r="QYO190" s="4"/>
      <c r="QYP190" s="4"/>
      <c r="QYQ190" s="4"/>
      <c r="QYR190" s="4"/>
      <c r="QYS190" s="4"/>
      <c r="QYT190" s="4"/>
      <c r="QYU190" s="4"/>
      <c r="QYV190" s="4"/>
      <c r="QYW190" s="4"/>
      <c r="QYX190" s="4"/>
      <c r="QYY190" s="4"/>
      <c r="QYZ190" s="4"/>
      <c r="QZA190" s="4"/>
      <c r="QZB190" s="4"/>
      <c r="QZC190" s="4"/>
      <c r="QZD190" s="4"/>
      <c r="QZE190" s="4"/>
      <c r="QZF190" s="4"/>
      <c r="QZG190" s="4"/>
      <c r="QZH190" s="4"/>
      <c r="QZI190" s="4"/>
      <c r="QZJ190" s="4"/>
      <c r="QZK190" s="4"/>
      <c r="QZL190" s="4"/>
      <c r="QZM190" s="4"/>
      <c r="QZN190" s="4"/>
      <c r="QZO190" s="4"/>
      <c r="QZP190" s="4"/>
      <c r="QZQ190" s="4"/>
      <c r="QZR190" s="4"/>
      <c r="QZS190" s="4"/>
      <c r="QZT190" s="4"/>
      <c r="QZU190" s="4"/>
      <c r="QZV190" s="4"/>
      <c r="QZW190" s="4"/>
      <c r="QZX190" s="4"/>
      <c r="QZY190" s="4"/>
      <c r="QZZ190" s="4"/>
      <c r="RAA190" s="4"/>
      <c r="RAB190" s="4"/>
      <c r="RAC190" s="4"/>
      <c r="RAD190" s="4"/>
      <c r="RAE190" s="4"/>
      <c r="RAF190" s="4"/>
      <c r="RAG190" s="4"/>
      <c r="RAH190" s="4"/>
      <c r="RAI190" s="4"/>
      <c r="RAJ190" s="4"/>
      <c r="RAK190" s="4"/>
      <c r="RAL190" s="4"/>
      <c r="RAM190" s="4"/>
      <c r="RAN190" s="4"/>
      <c r="RAO190" s="4"/>
      <c r="RAP190" s="4"/>
      <c r="RAQ190" s="4"/>
      <c r="RAR190" s="4"/>
      <c r="RAS190" s="4"/>
      <c r="RAT190" s="4"/>
      <c r="RAU190" s="4"/>
      <c r="RAV190" s="4"/>
      <c r="RAW190" s="4"/>
      <c r="RAX190" s="4"/>
      <c r="RAY190" s="4"/>
      <c r="RAZ190" s="4"/>
      <c r="RBA190" s="4"/>
      <c r="RBB190" s="4"/>
      <c r="RBC190" s="4"/>
      <c r="RBD190" s="4"/>
      <c r="RBE190" s="4"/>
      <c r="RBF190" s="4"/>
      <c r="RBG190" s="4"/>
      <c r="RBH190" s="4"/>
      <c r="RBI190" s="4"/>
      <c r="RBJ190" s="4"/>
      <c r="RBK190" s="4"/>
      <c r="RBL190" s="4"/>
      <c r="RBM190" s="4"/>
      <c r="RBN190" s="4"/>
      <c r="RBO190" s="4"/>
      <c r="RBP190" s="4"/>
      <c r="RBQ190" s="4"/>
      <c r="RBR190" s="4"/>
      <c r="RBS190" s="4"/>
      <c r="RBT190" s="4"/>
      <c r="RBU190" s="4"/>
      <c r="RBV190" s="4"/>
      <c r="RBW190" s="4"/>
      <c r="RBX190" s="4"/>
      <c r="RBY190" s="4"/>
      <c r="RBZ190" s="4"/>
      <c r="RCA190" s="4"/>
      <c r="RCB190" s="4"/>
      <c r="RCC190" s="4"/>
      <c r="RCD190" s="4"/>
      <c r="RCE190" s="4"/>
      <c r="RCF190" s="4"/>
      <c r="RCG190" s="4"/>
      <c r="RCH190" s="4"/>
      <c r="RCI190" s="4"/>
      <c r="RCJ190" s="4"/>
      <c r="RCK190" s="4"/>
      <c r="RCL190" s="4"/>
      <c r="RCM190" s="4"/>
      <c r="RCN190" s="4"/>
      <c r="RCO190" s="4"/>
      <c r="RCP190" s="4"/>
      <c r="RCQ190" s="4"/>
      <c r="RCR190" s="4"/>
      <c r="RCS190" s="4"/>
      <c r="RCT190" s="4"/>
      <c r="RCU190" s="4"/>
      <c r="RCV190" s="4"/>
      <c r="RCW190" s="4"/>
      <c r="RCX190" s="4"/>
      <c r="RCY190" s="4"/>
      <c r="RCZ190" s="4"/>
      <c r="RDA190" s="4"/>
      <c r="RDB190" s="4"/>
      <c r="RDC190" s="4"/>
      <c r="RDD190" s="4"/>
      <c r="RDE190" s="4"/>
      <c r="RDF190" s="4"/>
      <c r="RDG190" s="4"/>
      <c r="RDH190" s="4"/>
      <c r="RDI190" s="4"/>
      <c r="RDJ190" s="4"/>
      <c r="RDK190" s="4"/>
      <c r="RDL190" s="4"/>
      <c r="RDM190" s="4"/>
      <c r="RDN190" s="4"/>
      <c r="RDO190" s="4"/>
      <c r="RDP190" s="4"/>
      <c r="RDQ190" s="4"/>
      <c r="RDR190" s="4"/>
      <c r="RDS190" s="4"/>
      <c r="RDT190" s="4"/>
      <c r="RDU190" s="4"/>
      <c r="RDV190" s="4"/>
      <c r="RDW190" s="4"/>
      <c r="RDX190" s="4"/>
      <c r="RDY190" s="4"/>
      <c r="RDZ190" s="4"/>
      <c r="REA190" s="4"/>
      <c r="REB190" s="4"/>
      <c r="REC190" s="4"/>
      <c r="RED190" s="4"/>
      <c r="REE190" s="4"/>
      <c r="REF190" s="4"/>
      <c r="REG190" s="4"/>
      <c r="REH190" s="4"/>
      <c r="REI190" s="4"/>
      <c r="REJ190" s="4"/>
      <c r="REK190" s="4"/>
      <c r="REL190" s="4"/>
      <c r="REM190" s="4"/>
      <c r="REN190" s="4"/>
      <c r="REO190" s="4"/>
      <c r="REP190" s="4"/>
      <c r="REQ190" s="4"/>
      <c r="RER190" s="4"/>
      <c r="RES190" s="4"/>
      <c r="RET190" s="4"/>
      <c r="REU190" s="4"/>
      <c r="REV190" s="4"/>
      <c r="REW190" s="4"/>
      <c r="REX190" s="4"/>
      <c r="REY190" s="4"/>
      <c r="REZ190" s="4"/>
      <c r="RFA190" s="4"/>
      <c r="RFB190" s="4"/>
      <c r="RFC190" s="4"/>
      <c r="RFD190" s="4"/>
      <c r="RFE190" s="4"/>
      <c r="RFF190" s="4"/>
      <c r="RFG190" s="4"/>
      <c r="RFH190" s="4"/>
      <c r="RFI190" s="4"/>
      <c r="RFJ190" s="4"/>
      <c r="RFK190" s="4"/>
      <c r="RFL190" s="4"/>
      <c r="RFM190" s="4"/>
      <c r="RFN190" s="4"/>
      <c r="RFO190" s="4"/>
      <c r="RFP190" s="4"/>
      <c r="RFQ190" s="4"/>
      <c r="RFR190" s="4"/>
      <c r="RFS190" s="4"/>
      <c r="RFT190" s="4"/>
      <c r="RFU190" s="4"/>
      <c r="RFV190" s="4"/>
      <c r="RFW190" s="4"/>
      <c r="RFX190" s="4"/>
      <c r="RFY190" s="4"/>
      <c r="RFZ190" s="4"/>
      <c r="RGA190" s="4"/>
      <c r="RGB190" s="4"/>
      <c r="RGC190" s="4"/>
      <c r="RGD190" s="4"/>
      <c r="RGE190" s="4"/>
      <c r="RGF190" s="4"/>
      <c r="RGG190" s="4"/>
      <c r="RGH190" s="4"/>
      <c r="RGI190" s="4"/>
      <c r="RGJ190" s="4"/>
      <c r="RGK190" s="4"/>
      <c r="RGL190" s="4"/>
      <c r="RGM190" s="4"/>
      <c r="RGN190" s="4"/>
      <c r="RGO190" s="4"/>
      <c r="RGP190" s="4"/>
      <c r="RGQ190" s="4"/>
      <c r="RGR190" s="4"/>
      <c r="RGS190" s="4"/>
      <c r="RGT190" s="4"/>
      <c r="RGU190" s="4"/>
      <c r="RGV190" s="4"/>
      <c r="RGW190" s="4"/>
      <c r="RGX190" s="4"/>
      <c r="RGY190" s="4"/>
      <c r="RGZ190" s="4"/>
      <c r="RHA190" s="4"/>
      <c r="RHB190" s="4"/>
      <c r="RHC190" s="4"/>
      <c r="RHD190" s="4"/>
      <c r="RHE190" s="4"/>
      <c r="RHF190" s="4"/>
      <c r="RHG190" s="4"/>
      <c r="RHH190" s="4"/>
      <c r="RHI190" s="4"/>
      <c r="RHJ190" s="4"/>
      <c r="RHK190" s="4"/>
      <c r="RHL190" s="4"/>
      <c r="RHM190" s="4"/>
      <c r="RHN190" s="4"/>
      <c r="RHO190" s="4"/>
      <c r="RHP190" s="4"/>
      <c r="RHQ190" s="4"/>
      <c r="RHR190" s="4"/>
      <c r="RHS190" s="4"/>
      <c r="RHT190" s="4"/>
      <c r="RHU190" s="4"/>
      <c r="RHV190" s="4"/>
      <c r="RHW190" s="4"/>
      <c r="RHX190" s="4"/>
      <c r="RHY190" s="4"/>
      <c r="RHZ190" s="4"/>
      <c r="RIA190" s="4"/>
      <c r="RIB190" s="4"/>
      <c r="RIC190" s="4"/>
      <c r="RID190" s="4"/>
      <c r="RIE190" s="4"/>
      <c r="RIF190" s="4"/>
      <c r="RIG190" s="4"/>
      <c r="RIH190" s="4"/>
      <c r="RII190" s="4"/>
      <c r="RIJ190" s="4"/>
      <c r="RIK190" s="4"/>
      <c r="RIL190" s="4"/>
      <c r="RIM190" s="4"/>
      <c r="RIN190" s="4"/>
      <c r="RIO190" s="4"/>
      <c r="RIP190" s="4"/>
      <c r="RIQ190" s="4"/>
      <c r="RIR190" s="4"/>
      <c r="RIS190" s="4"/>
      <c r="RIT190" s="4"/>
      <c r="RIU190" s="4"/>
      <c r="RIV190" s="4"/>
      <c r="RIW190" s="4"/>
      <c r="RIX190" s="4"/>
      <c r="RIY190" s="4"/>
      <c r="RIZ190" s="4"/>
      <c r="RJA190" s="4"/>
      <c r="RJB190" s="4"/>
      <c r="RJC190" s="4"/>
      <c r="RJD190" s="4"/>
      <c r="RJE190" s="4"/>
      <c r="RJF190" s="4"/>
      <c r="RJG190" s="4"/>
      <c r="RJH190" s="4"/>
      <c r="RJI190" s="4"/>
      <c r="RJJ190" s="4"/>
      <c r="RJK190" s="4"/>
      <c r="RJL190" s="4"/>
      <c r="RJM190" s="4"/>
      <c r="RJN190" s="4"/>
      <c r="RJO190" s="4"/>
      <c r="RJP190" s="4"/>
      <c r="RJQ190" s="4"/>
      <c r="RJR190" s="4"/>
      <c r="RJS190" s="4"/>
      <c r="RJT190" s="4"/>
      <c r="RJU190" s="4"/>
      <c r="RJV190" s="4"/>
      <c r="RJW190" s="4"/>
      <c r="RJX190" s="4"/>
      <c r="RJY190" s="4"/>
      <c r="RJZ190" s="4"/>
      <c r="RKA190" s="4"/>
      <c r="RKB190" s="4"/>
      <c r="RKC190" s="4"/>
      <c r="RKD190" s="4"/>
      <c r="RKE190" s="4"/>
      <c r="RKF190" s="4"/>
      <c r="RKG190" s="4"/>
      <c r="RKH190" s="4"/>
      <c r="RKI190" s="4"/>
      <c r="RKJ190" s="4"/>
      <c r="RKK190" s="4"/>
      <c r="RKL190" s="4"/>
      <c r="RKM190" s="4"/>
      <c r="RKN190" s="4"/>
      <c r="RKO190" s="4"/>
      <c r="RKP190" s="4"/>
      <c r="RKQ190" s="4"/>
      <c r="RKR190" s="4"/>
      <c r="RKS190" s="4"/>
      <c r="RKT190" s="4"/>
      <c r="RKU190" s="4"/>
      <c r="RKV190" s="4"/>
      <c r="RKW190" s="4"/>
      <c r="RKX190" s="4"/>
      <c r="RKY190" s="4"/>
      <c r="RKZ190" s="4"/>
      <c r="RLA190" s="4"/>
      <c r="RLB190" s="4"/>
      <c r="RLC190" s="4"/>
      <c r="RLD190" s="4"/>
      <c r="RLE190" s="4"/>
      <c r="RLF190" s="4"/>
      <c r="RLG190" s="4"/>
      <c r="RLH190" s="4"/>
      <c r="RLI190" s="4"/>
      <c r="RLJ190" s="4"/>
      <c r="RLK190" s="4"/>
      <c r="RLL190" s="4"/>
      <c r="RLM190" s="4"/>
      <c r="RLN190" s="4"/>
      <c r="RLO190" s="4"/>
      <c r="RLP190" s="4"/>
      <c r="RLQ190" s="4"/>
      <c r="RLR190" s="4"/>
      <c r="RLS190" s="4"/>
      <c r="RLT190" s="4"/>
      <c r="RLU190" s="4"/>
      <c r="RLV190" s="4"/>
      <c r="RLW190" s="4"/>
      <c r="RLX190" s="4"/>
      <c r="RLY190" s="4"/>
      <c r="RLZ190" s="4"/>
      <c r="RMA190" s="4"/>
      <c r="RMB190" s="4"/>
      <c r="RMC190" s="4"/>
      <c r="RMD190" s="4"/>
      <c r="RME190" s="4"/>
      <c r="RMF190" s="4"/>
      <c r="RMG190" s="4"/>
      <c r="RMH190" s="4"/>
      <c r="RMI190" s="4"/>
      <c r="RMJ190" s="4"/>
      <c r="RMK190" s="4"/>
      <c r="RML190" s="4"/>
      <c r="RMM190" s="4"/>
      <c r="RMN190" s="4"/>
      <c r="RMO190" s="4"/>
      <c r="RMP190" s="4"/>
      <c r="RMQ190" s="4"/>
      <c r="RMR190" s="4"/>
      <c r="RMS190" s="4"/>
      <c r="RMT190" s="4"/>
      <c r="RMU190" s="4"/>
      <c r="RMV190" s="4"/>
      <c r="RMW190" s="4"/>
      <c r="RMX190" s="4"/>
      <c r="RMY190" s="4"/>
      <c r="RMZ190" s="4"/>
      <c r="RNA190" s="4"/>
      <c r="RNB190" s="4"/>
      <c r="RNC190" s="4"/>
      <c r="RND190" s="4"/>
      <c r="RNE190" s="4"/>
      <c r="RNF190" s="4"/>
      <c r="RNG190" s="4"/>
      <c r="RNH190" s="4"/>
      <c r="RNI190" s="4"/>
      <c r="RNJ190" s="4"/>
      <c r="RNK190" s="4"/>
      <c r="RNL190" s="4"/>
      <c r="RNM190" s="4"/>
      <c r="RNN190" s="4"/>
      <c r="RNO190" s="4"/>
      <c r="RNP190" s="4"/>
      <c r="RNQ190" s="4"/>
      <c r="RNR190" s="4"/>
      <c r="RNS190" s="4"/>
      <c r="RNT190" s="4"/>
      <c r="RNU190" s="4"/>
      <c r="RNV190" s="4"/>
      <c r="RNW190" s="4"/>
      <c r="RNX190" s="4"/>
      <c r="RNY190" s="4"/>
      <c r="RNZ190" s="4"/>
      <c r="ROA190" s="4"/>
      <c r="ROB190" s="4"/>
      <c r="ROC190" s="4"/>
      <c r="ROD190" s="4"/>
      <c r="ROE190" s="4"/>
      <c r="ROF190" s="4"/>
      <c r="ROG190" s="4"/>
      <c r="ROH190" s="4"/>
      <c r="ROI190" s="4"/>
      <c r="ROJ190" s="4"/>
      <c r="ROK190" s="4"/>
      <c r="ROL190" s="4"/>
      <c r="ROM190" s="4"/>
      <c r="RON190" s="4"/>
      <c r="ROO190" s="4"/>
      <c r="ROP190" s="4"/>
      <c r="ROQ190" s="4"/>
      <c r="ROR190" s="4"/>
      <c r="ROS190" s="4"/>
      <c r="ROT190" s="4"/>
      <c r="ROU190" s="4"/>
      <c r="ROV190" s="4"/>
      <c r="ROW190" s="4"/>
      <c r="ROX190" s="4"/>
      <c r="ROY190" s="4"/>
      <c r="ROZ190" s="4"/>
      <c r="RPA190" s="4"/>
      <c r="RPB190" s="4"/>
      <c r="RPC190" s="4"/>
      <c r="RPD190" s="4"/>
      <c r="RPE190" s="4"/>
      <c r="RPF190" s="4"/>
      <c r="RPG190" s="4"/>
      <c r="RPH190" s="4"/>
      <c r="RPI190" s="4"/>
      <c r="RPJ190" s="4"/>
      <c r="RPK190" s="4"/>
      <c r="RPL190" s="4"/>
      <c r="RPM190" s="4"/>
      <c r="RPN190" s="4"/>
      <c r="RPO190" s="4"/>
      <c r="RPP190" s="4"/>
      <c r="RPQ190" s="4"/>
      <c r="RPR190" s="4"/>
      <c r="RPS190" s="4"/>
      <c r="RPT190" s="4"/>
      <c r="RPU190" s="4"/>
      <c r="RPV190" s="4"/>
      <c r="RPW190" s="4"/>
      <c r="RPX190" s="4"/>
      <c r="RPY190" s="4"/>
      <c r="RPZ190" s="4"/>
      <c r="RQA190" s="4"/>
      <c r="RQB190" s="4"/>
      <c r="RQC190" s="4"/>
      <c r="RQD190" s="4"/>
      <c r="RQE190" s="4"/>
      <c r="RQF190" s="4"/>
      <c r="RQG190" s="4"/>
      <c r="RQH190" s="4"/>
      <c r="RQI190" s="4"/>
      <c r="RQJ190" s="4"/>
      <c r="RQK190" s="4"/>
      <c r="RQL190" s="4"/>
      <c r="RQM190" s="4"/>
      <c r="RQN190" s="4"/>
      <c r="RQO190" s="4"/>
      <c r="RQP190" s="4"/>
      <c r="RQQ190" s="4"/>
      <c r="RQR190" s="4"/>
      <c r="RQS190" s="4"/>
      <c r="RQT190" s="4"/>
      <c r="RQU190" s="4"/>
      <c r="RQV190" s="4"/>
      <c r="RQW190" s="4"/>
      <c r="RQX190" s="4"/>
      <c r="RQY190" s="4"/>
      <c r="RQZ190" s="4"/>
      <c r="RRA190" s="4"/>
      <c r="RRB190" s="4"/>
      <c r="RRC190" s="4"/>
      <c r="RRD190" s="4"/>
      <c r="RRE190" s="4"/>
      <c r="RRF190" s="4"/>
      <c r="RRG190" s="4"/>
      <c r="RRH190" s="4"/>
      <c r="RRI190" s="4"/>
      <c r="RRJ190" s="4"/>
      <c r="RRK190" s="4"/>
      <c r="RRL190" s="4"/>
      <c r="RRM190" s="4"/>
      <c r="RRN190" s="4"/>
      <c r="RRO190" s="4"/>
      <c r="RRP190" s="4"/>
      <c r="RRQ190" s="4"/>
      <c r="RRR190" s="4"/>
      <c r="RRS190" s="4"/>
      <c r="RRT190" s="4"/>
      <c r="RRU190" s="4"/>
      <c r="RRV190" s="4"/>
      <c r="RRW190" s="4"/>
      <c r="RRX190" s="4"/>
      <c r="RRY190" s="4"/>
      <c r="RRZ190" s="4"/>
      <c r="RSA190" s="4"/>
      <c r="RSB190" s="4"/>
      <c r="RSC190" s="4"/>
      <c r="RSD190" s="4"/>
      <c r="RSE190" s="4"/>
      <c r="RSF190" s="4"/>
      <c r="RSG190" s="4"/>
      <c r="RSH190" s="4"/>
      <c r="RSI190" s="4"/>
      <c r="RSJ190" s="4"/>
      <c r="RSK190" s="4"/>
      <c r="RSL190" s="4"/>
      <c r="RSM190" s="4"/>
      <c r="RSN190" s="4"/>
      <c r="RSO190" s="4"/>
      <c r="RSP190" s="4"/>
      <c r="RSQ190" s="4"/>
      <c r="RSR190" s="4"/>
      <c r="RSS190" s="4"/>
      <c r="RST190" s="4"/>
      <c r="RSU190" s="4"/>
      <c r="RSV190" s="4"/>
      <c r="RSW190" s="4"/>
      <c r="RSX190" s="4"/>
      <c r="RSY190" s="4"/>
      <c r="RSZ190" s="4"/>
      <c r="RTA190" s="4"/>
      <c r="RTB190" s="4"/>
      <c r="RTC190" s="4"/>
      <c r="RTD190" s="4"/>
      <c r="RTE190" s="4"/>
      <c r="RTF190" s="4"/>
      <c r="RTG190" s="4"/>
      <c r="RTH190" s="4"/>
      <c r="RTI190" s="4"/>
      <c r="RTJ190" s="4"/>
      <c r="RTK190" s="4"/>
      <c r="RTL190" s="4"/>
      <c r="RTM190" s="4"/>
      <c r="RTN190" s="4"/>
      <c r="RTO190" s="4"/>
      <c r="RTP190" s="4"/>
      <c r="RTQ190" s="4"/>
      <c r="RTR190" s="4"/>
      <c r="RTS190" s="4"/>
      <c r="RTT190" s="4"/>
      <c r="RTU190" s="4"/>
      <c r="RTV190" s="4"/>
      <c r="RTW190" s="4"/>
      <c r="RTX190" s="4"/>
      <c r="RTY190" s="4"/>
      <c r="RTZ190" s="4"/>
      <c r="RUA190" s="4"/>
      <c r="RUB190" s="4"/>
      <c r="RUC190" s="4"/>
      <c r="RUD190" s="4"/>
      <c r="RUE190" s="4"/>
      <c r="RUF190" s="4"/>
      <c r="RUG190" s="4"/>
      <c r="RUH190" s="4"/>
      <c r="RUI190" s="4"/>
      <c r="RUJ190" s="4"/>
      <c r="RUK190" s="4"/>
      <c r="RUL190" s="4"/>
      <c r="RUM190" s="4"/>
      <c r="RUN190" s="4"/>
      <c r="RUO190" s="4"/>
      <c r="RUP190" s="4"/>
      <c r="RUQ190" s="4"/>
      <c r="RUR190" s="4"/>
      <c r="RUS190" s="4"/>
      <c r="RUT190" s="4"/>
      <c r="RUU190" s="4"/>
      <c r="RUV190" s="4"/>
      <c r="RUW190" s="4"/>
      <c r="RUX190" s="4"/>
      <c r="RUY190" s="4"/>
      <c r="RUZ190" s="4"/>
      <c r="RVA190" s="4"/>
      <c r="RVB190" s="4"/>
      <c r="RVC190" s="4"/>
      <c r="RVD190" s="4"/>
      <c r="RVE190" s="4"/>
      <c r="RVF190" s="4"/>
      <c r="RVG190" s="4"/>
      <c r="RVH190" s="4"/>
      <c r="RVI190" s="4"/>
      <c r="RVJ190" s="4"/>
      <c r="RVK190" s="4"/>
      <c r="RVL190" s="4"/>
      <c r="RVM190" s="4"/>
      <c r="RVN190" s="4"/>
      <c r="RVO190" s="4"/>
      <c r="RVP190" s="4"/>
      <c r="RVQ190" s="4"/>
      <c r="RVR190" s="4"/>
      <c r="RVS190" s="4"/>
      <c r="RVT190" s="4"/>
      <c r="RVU190" s="4"/>
      <c r="RVV190" s="4"/>
      <c r="RVW190" s="4"/>
      <c r="RVX190" s="4"/>
      <c r="RVY190" s="4"/>
      <c r="RVZ190" s="4"/>
      <c r="RWA190" s="4"/>
      <c r="RWB190" s="4"/>
      <c r="RWC190" s="4"/>
      <c r="RWD190" s="4"/>
      <c r="RWE190" s="4"/>
      <c r="RWF190" s="4"/>
      <c r="RWG190" s="4"/>
      <c r="RWH190" s="4"/>
      <c r="RWI190" s="4"/>
      <c r="RWJ190" s="4"/>
      <c r="RWK190" s="4"/>
      <c r="RWL190" s="4"/>
      <c r="RWM190" s="4"/>
      <c r="RWN190" s="4"/>
      <c r="RWO190" s="4"/>
      <c r="RWP190" s="4"/>
      <c r="RWQ190" s="4"/>
      <c r="RWR190" s="4"/>
      <c r="RWS190" s="4"/>
      <c r="RWT190" s="4"/>
      <c r="RWU190" s="4"/>
      <c r="RWV190" s="4"/>
      <c r="RWW190" s="4"/>
      <c r="RWX190" s="4"/>
      <c r="RWY190" s="4"/>
      <c r="RWZ190" s="4"/>
      <c r="RXA190" s="4"/>
      <c r="RXB190" s="4"/>
      <c r="RXC190" s="4"/>
      <c r="RXD190" s="4"/>
      <c r="RXE190" s="4"/>
      <c r="RXF190" s="4"/>
      <c r="RXG190" s="4"/>
      <c r="RXH190" s="4"/>
      <c r="RXI190" s="4"/>
      <c r="RXJ190" s="4"/>
      <c r="RXK190" s="4"/>
      <c r="RXL190" s="4"/>
      <c r="RXM190" s="4"/>
      <c r="RXN190" s="4"/>
      <c r="RXO190" s="4"/>
      <c r="RXP190" s="4"/>
      <c r="RXQ190" s="4"/>
      <c r="RXR190" s="4"/>
      <c r="RXS190" s="4"/>
      <c r="RXT190" s="4"/>
      <c r="RXU190" s="4"/>
      <c r="RXV190" s="4"/>
      <c r="RXW190" s="4"/>
      <c r="RXX190" s="4"/>
      <c r="RXY190" s="4"/>
      <c r="RXZ190" s="4"/>
      <c r="RYA190" s="4"/>
      <c r="RYB190" s="4"/>
      <c r="RYC190" s="4"/>
      <c r="RYD190" s="4"/>
      <c r="RYE190" s="4"/>
      <c r="RYF190" s="4"/>
      <c r="RYG190" s="4"/>
      <c r="RYH190" s="4"/>
      <c r="RYI190" s="4"/>
      <c r="RYJ190" s="4"/>
      <c r="RYK190" s="4"/>
      <c r="RYL190" s="4"/>
      <c r="RYM190" s="4"/>
      <c r="RYN190" s="4"/>
      <c r="RYO190" s="4"/>
      <c r="RYP190" s="4"/>
      <c r="RYQ190" s="4"/>
      <c r="RYR190" s="4"/>
      <c r="RYS190" s="4"/>
      <c r="RYT190" s="4"/>
      <c r="RYU190" s="4"/>
      <c r="RYV190" s="4"/>
      <c r="RYW190" s="4"/>
      <c r="RYX190" s="4"/>
      <c r="RYY190" s="4"/>
      <c r="RYZ190" s="4"/>
      <c r="RZA190" s="4"/>
      <c r="RZB190" s="4"/>
      <c r="RZC190" s="4"/>
      <c r="RZD190" s="4"/>
      <c r="RZE190" s="4"/>
      <c r="RZF190" s="4"/>
      <c r="RZG190" s="4"/>
      <c r="RZH190" s="4"/>
      <c r="RZI190" s="4"/>
      <c r="RZJ190" s="4"/>
      <c r="RZK190" s="4"/>
      <c r="RZL190" s="4"/>
      <c r="RZM190" s="4"/>
      <c r="RZN190" s="4"/>
      <c r="RZO190" s="4"/>
      <c r="RZP190" s="4"/>
      <c r="RZQ190" s="4"/>
      <c r="RZR190" s="4"/>
      <c r="RZS190" s="4"/>
      <c r="RZT190" s="4"/>
      <c r="RZU190" s="4"/>
      <c r="RZV190" s="4"/>
      <c r="RZW190" s="4"/>
      <c r="RZX190" s="4"/>
      <c r="RZY190" s="4"/>
      <c r="RZZ190" s="4"/>
      <c r="SAA190" s="4"/>
      <c r="SAB190" s="4"/>
      <c r="SAC190" s="4"/>
      <c r="SAD190" s="4"/>
      <c r="SAE190" s="4"/>
      <c r="SAF190" s="4"/>
      <c r="SAG190" s="4"/>
      <c r="SAH190" s="4"/>
      <c r="SAI190" s="4"/>
      <c r="SAJ190" s="4"/>
      <c r="SAK190" s="4"/>
      <c r="SAL190" s="4"/>
      <c r="SAM190" s="4"/>
      <c r="SAN190" s="4"/>
      <c r="SAO190" s="4"/>
      <c r="SAP190" s="4"/>
      <c r="SAQ190" s="4"/>
      <c r="SAR190" s="4"/>
      <c r="SAS190" s="4"/>
      <c r="SAT190" s="4"/>
      <c r="SAU190" s="4"/>
      <c r="SAV190" s="4"/>
      <c r="SAW190" s="4"/>
      <c r="SAX190" s="4"/>
      <c r="SAY190" s="4"/>
      <c r="SAZ190" s="4"/>
      <c r="SBA190" s="4"/>
      <c r="SBB190" s="4"/>
      <c r="SBC190" s="4"/>
      <c r="SBD190" s="4"/>
      <c r="SBE190" s="4"/>
      <c r="SBF190" s="4"/>
      <c r="SBG190" s="4"/>
      <c r="SBH190" s="4"/>
      <c r="SBI190" s="4"/>
      <c r="SBJ190" s="4"/>
      <c r="SBK190" s="4"/>
      <c r="SBL190" s="4"/>
      <c r="SBM190" s="4"/>
      <c r="SBN190" s="4"/>
      <c r="SBO190" s="4"/>
      <c r="SBP190" s="4"/>
      <c r="SBQ190" s="4"/>
      <c r="SBR190" s="4"/>
      <c r="SBS190" s="4"/>
      <c r="SBT190" s="4"/>
      <c r="SBU190" s="4"/>
      <c r="SBV190" s="4"/>
      <c r="SBW190" s="4"/>
      <c r="SBX190" s="4"/>
      <c r="SBY190" s="4"/>
      <c r="SBZ190" s="4"/>
      <c r="SCA190" s="4"/>
      <c r="SCB190" s="4"/>
      <c r="SCC190" s="4"/>
      <c r="SCD190" s="4"/>
      <c r="SCE190" s="4"/>
      <c r="SCF190" s="4"/>
      <c r="SCG190" s="4"/>
      <c r="SCH190" s="4"/>
      <c r="SCI190" s="4"/>
      <c r="SCJ190" s="4"/>
      <c r="SCK190" s="4"/>
      <c r="SCL190" s="4"/>
      <c r="SCM190" s="4"/>
      <c r="SCN190" s="4"/>
      <c r="SCO190" s="4"/>
      <c r="SCP190" s="4"/>
      <c r="SCQ190" s="4"/>
      <c r="SCR190" s="4"/>
      <c r="SCS190" s="4"/>
      <c r="SCT190" s="4"/>
      <c r="SCU190" s="4"/>
      <c r="SCV190" s="4"/>
      <c r="SCW190" s="4"/>
      <c r="SCX190" s="4"/>
      <c r="SCY190" s="4"/>
      <c r="SCZ190" s="4"/>
      <c r="SDA190" s="4"/>
      <c r="SDB190" s="4"/>
      <c r="SDC190" s="4"/>
      <c r="SDD190" s="4"/>
      <c r="SDE190" s="4"/>
      <c r="SDF190" s="4"/>
      <c r="SDG190" s="4"/>
      <c r="SDH190" s="4"/>
      <c r="SDI190" s="4"/>
      <c r="SDJ190" s="4"/>
      <c r="SDK190" s="4"/>
      <c r="SDL190" s="4"/>
      <c r="SDM190" s="4"/>
      <c r="SDN190" s="4"/>
      <c r="SDO190" s="4"/>
      <c r="SDP190" s="4"/>
      <c r="SDQ190" s="4"/>
      <c r="SDR190" s="4"/>
      <c r="SDS190" s="4"/>
      <c r="SDT190" s="4"/>
      <c r="SDU190" s="4"/>
      <c r="SDV190" s="4"/>
      <c r="SDW190" s="4"/>
      <c r="SDX190" s="4"/>
      <c r="SDY190" s="4"/>
      <c r="SDZ190" s="4"/>
      <c r="SEA190" s="4"/>
      <c r="SEB190" s="4"/>
      <c r="SEC190" s="4"/>
      <c r="SED190" s="4"/>
      <c r="SEE190" s="4"/>
      <c r="SEF190" s="4"/>
      <c r="SEG190" s="4"/>
      <c r="SEH190" s="4"/>
      <c r="SEI190" s="4"/>
      <c r="SEJ190" s="4"/>
      <c r="SEK190" s="4"/>
      <c r="SEL190" s="4"/>
      <c r="SEM190" s="4"/>
      <c r="SEN190" s="4"/>
      <c r="SEO190" s="4"/>
      <c r="SEP190" s="4"/>
      <c r="SEQ190" s="4"/>
      <c r="SER190" s="4"/>
      <c r="SES190" s="4"/>
      <c r="SET190" s="4"/>
      <c r="SEU190" s="4"/>
      <c r="SEV190" s="4"/>
      <c r="SEW190" s="4"/>
      <c r="SEX190" s="4"/>
      <c r="SEY190" s="4"/>
      <c r="SEZ190" s="4"/>
      <c r="SFA190" s="4"/>
      <c r="SFB190" s="4"/>
      <c r="SFC190" s="4"/>
      <c r="SFD190" s="4"/>
      <c r="SFE190" s="4"/>
      <c r="SFF190" s="4"/>
      <c r="SFG190" s="4"/>
      <c r="SFH190" s="4"/>
      <c r="SFI190" s="4"/>
      <c r="SFJ190" s="4"/>
      <c r="SFK190" s="4"/>
      <c r="SFL190" s="4"/>
      <c r="SFM190" s="4"/>
      <c r="SFN190" s="4"/>
      <c r="SFO190" s="4"/>
      <c r="SFP190" s="4"/>
      <c r="SFQ190" s="4"/>
      <c r="SFR190" s="4"/>
      <c r="SFS190" s="4"/>
      <c r="SFT190" s="4"/>
      <c r="SFU190" s="4"/>
      <c r="SFV190" s="4"/>
      <c r="SFW190" s="4"/>
      <c r="SFX190" s="4"/>
      <c r="SFY190" s="4"/>
      <c r="SFZ190" s="4"/>
      <c r="SGA190" s="4"/>
      <c r="SGB190" s="4"/>
      <c r="SGC190" s="4"/>
      <c r="SGD190" s="4"/>
      <c r="SGE190" s="4"/>
      <c r="SGF190" s="4"/>
      <c r="SGG190" s="4"/>
      <c r="SGH190" s="4"/>
      <c r="SGI190" s="4"/>
      <c r="SGJ190" s="4"/>
      <c r="SGK190" s="4"/>
      <c r="SGL190" s="4"/>
      <c r="SGM190" s="4"/>
      <c r="SGN190" s="4"/>
      <c r="SGO190" s="4"/>
      <c r="SGP190" s="4"/>
      <c r="SGQ190" s="4"/>
      <c r="SGR190" s="4"/>
      <c r="SGS190" s="4"/>
      <c r="SGT190" s="4"/>
      <c r="SGU190" s="4"/>
      <c r="SGV190" s="4"/>
      <c r="SGW190" s="4"/>
      <c r="SGX190" s="4"/>
      <c r="SGY190" s="4"/>
      <c r="SGZ190" s="4"/>
      <c r="SHA190" s="4"/>
      <c r="SHB190" s="4"/>
      <c r="SHC190" s="4"/>
      <c r="SHD190" s="4"/>
      <c r="SHE190" s="4"/>
      <c r="SHF190" s="4"/>
      <c r="SHG190" s="4"/>
      <c r="SHH190" s="4"/>
      <c r="SHI190" s="4"/>
      <c r="SHJ190" s="4"/>
      <c r="SHK190" s="4"/>
      <c r="SHL190" s="4"/>
      <c r="SHM190" s="4"/>
      <c r="SHN190" s="4"/>
      <c r="SHO190" s="4"/>
      <c r="SHP190" s="4"/>
      <c r="SHQ190" s="4"/>
      <c r="SHR190" s="4"/>
      <c r="SHS190" s="4"/>
      <c r="SHT190" s="4"/>
      <c r="SHU190" s="4"/>
      <c r="SHV190" s="4"/>
      <c r="SHW190" s="4"/>
      <c r="SHX190" s="4"/>
      <c r="SHY190" s="4"/>
      <c r="SHZ190" s="4"/>
      <c r="SIA190" s="4"/>
      <c r="SIB190" s="4"/>
      <c r="SIC190" s="4"/>
      <c r="SID190" s="4"/>
      <c r="SIE190" s="4"/>
      <c r="SIF190" s="4"/>
      <c r="SIG190" s="4"/>
      <c r="SIH190" s="4"/>
      <c r="SII190" s="4"/>
      <c r="SIJ190" s="4"/>
      <c r="SIK190" s="4"/>
      <c r="SIL190" s="4"/>
      <c r="SIM190" s="4"/>
      <c r="SIN190" s="4"/>
      <c r="SIO190" s="4"/>
      <c r="SIP190" s="4"/>
      <c r="SIQ190" s="4"/>
      <c r="SIR190" s="4"/>
      <c r="SIS190" s="4"/>
      <c r="SIT190" s="4"/>
      <c r="SIU190" s="4"/>
      <c r="SIV190" s="4"/>
      <c r="SIW190" s="4"/>
      <c r="SIX190" s="4"/>
      <c r="SIY190" s="4"/>
      <c r="SIZ190" s="4"/>
      <c r="SJA190" s="4"/>
      <c r="SJB190" s="4"/>
      <c r="SJC190" s="4"/>
      <c r="SJD190" s="4"/>
      <c r="SJE190" s="4"/>
      <c r="SJF190" s="4"/>
      <c r="SJG190" s="4"/>
      <c r="SJH190" s="4"/>
      <c r="SJI190" s="4"/>
      <c r="SJJ190" s="4"/>
      <c r="SJK190" s="4"/>
      <c r="SJL190" s="4"/>
      <c r="SJM190" s="4"/>
      <c r="SJN190" s="4"/>
      <c r="SJO190" s="4"/>
      <c r="SJP190" s="4"/>
      <c r="SJQ190" s="4"/>
      <c r="SJR190" s="4"/>
      <c r="SJS190" s="4"/>
      <c r="SJT190" s="4"/>
      <c r="SJU190" s="4"/>
      <c r="SJV190" s="4"/>
      <c r="SJW190" s="4"/>
      <c r="SJX190" s="4"/>
      <c r="SJY190" s="4"/>
      <c r="SJZ190" s="4"/>
      <c r="SKA190" s="4"/>
      <c r="SKB190" s="4"/>
      <c r="SKC190" s="4"/>
      <c r="SKD190" s="4"/>
      <c r="SKE190" s="4"/>
      <c r="SKF190" s="4"/>
      <c r="SKG190" s="4"/>
      <c r="SKH190" s="4"/>
      <c r="SKI190" s="4"/>
      <c r="SKJ190" s="4"/>
      <c r="SKK190" s="4"/>
      <c r="SKL190" s="4"/>
      <c r="SKM190" s="4"/>
      <c r="SKN190" s="4"/>
      <c r="SKO190" s="4"/>
      <c r="SKP190" s="4"/>
      <c r="SKQ190" s="4"/>
      <c r="SKR190" s="4"/>
      <c r="SKS190" s="4"/>
      <c r="SKT190" s="4"/>
      <c r="SKU190" s="4"/>
      <c r="SKV190" s="4"/>
      <c r="SKW190" s="4"/>
      <c r="SKX190" s="4"/>
      <c r="SKY190" s="4"/>
      <c r="SKZ190" s="4"/>
      <c r="SLA190" s="4"/>
      <c r="SLB190" s="4"/>
      <c r="SLC190" s="4"/>
      <c r="SLD190" s="4"/>
      <c r="SLE190" s="4"/>
      <c r="SLF190" s="4"/>
      <c r="SLG190" s="4"/>
      <c r="SLH190" s="4"/>
      <c r="SLI190" s="4"/>
      <c r="SLJ190" s="4"/>
      <c r="SLK190" s="4"/>
      <c r="SLL190" s="4"/>
      <c r="SLM190" s="4"/>
      <c r="SLN190" s="4"/>
      <c r="SLO190" s="4"/>
      <c r="SLP190" s="4"/>
      <c r="SLQ190" s="4"/>
      <c r="SLR190" s="4"/>
      <c r="SLS190" s="4"/>
      <c r="SLT190" s="4"/>
      <c r="SLU190" s="4"/>
      <c r="SLV190" s="4"/>
      <c r="SLW190" s="4"/>
      <c r="SLX190" s="4"/>
      <c r="SLY190" s="4"/>
      <c r="SLZ190" s="4"/>
      <c r="SMA190" s="4"/>
      <c r="SMB190" s="4"/>
      <c r="SMC190" s="4"/>
      <c r="SMD190" s="4"/>
      <c r="SME190" s="4"/>
      <c r="SMF190" s="4"/>
      <c r="SMG190" s="4"/>
      <c r="SMH190" s="4"/>
      <c r="SMI190" s="4"/>
      <c r="SMJ190" s="4"/>
      <c r="SMK190" s="4"/>
      <c r="SML190" s="4"/>
      <c r="SMM190" s="4"/>
      <c r="SMN190" s="4"/>
      <c r="SMO190" s="4"/>
      <c r="SMP190" s="4"/>
      <c r="SMQ190" s="4"/>
      <c r="SMR190" s="4"/>
      <c r="SMS190" s="4"/>
      <c r="SMT190" s="4"/>
      <c r="SMU190" s="4"/>
      <c r="SMV190" s="4"/>
      <c r="SMW190" s="4"/>
      <c r="SMX190" s="4"/>
      <c r="SMY190" s="4"/>
      <c r="SMZ190" s="4"/>
      <c r="SNA190" s="4"/>
      <c r="SNB190" s="4"/>
      <c r="SNC190" s="4"/>
      <c r="SND190" s="4"/>
      <c r="SNE190" s="4"/>
      <c r="SNF190" s="4"/>
      <c r="SNG190" s="4"/>
      <c r="SNH190" s="4"/>
      <c r="SNI190" s="4"/>
      <c r="SNJ190" s="4"/>
      <c r="SNK190" s="4"/>
      <c r="SNL190" s="4"/>
      <c r="SNM190" s="4"/>
      <c r="SNN190" s="4"/>
      <c r="SNO190" s="4"/>
      <c r="SNP190" s="4"/>
      <c r="SNQ190" s="4"/>
      <c r="SNR190" s="4"/>
      <c r="SNS190" s="4"/>
      <c r="SNT190" s="4"/>
      <c r="SNU190" s="4"/>
      <c r="SNV190" s="4"/>
      <c r="SNW190" s="4"/>
      <c r="SNX190" s="4"/>
      <c r="SNY190" s="4"/>
      <c r="SNZ190" s="4"/>
      <c r="SOA190" s="4"/>
      <c r="SOB190" s="4"/>
      <c r="SOC190" s="4"/>
      <c r="SOD190" s="4"/>
      <c r="SOE190" s="4"/>
      <c r="SOF190" s="4"/>
      <c r="SOG190" s="4"/>
      <c r="SOH190" s="4"/>
      <c r="SOI190" s="4"/>
      <c r="SOJ190" s="4"/>
      <c r="SOK190" s="4"/>
      <c r="SOL190" s="4"/>
      <c r="SOM190" s="4"/>
      <c r="SON190" s="4"/>
      <c r="SOO190" s="4"/>
      <c r="SOP190" s="4"/>
      <c r="SOQ190" s="4"/>
      <c r="SOR190" s="4"/>
      <c r="SOS190" s="4"/>
      <c r="SOT190" s="4"/>
      <c r="SOU190" s="4"/>
      <c r="SOV190" s="4"/>
      <c r="SOW190" s="4"/>
      <c r="SOX190" s="4"/>
      <c r="SOY190" s="4"/>
      <c r="SOZ190" s="4"/>
      <c r="SPA190" s="4"/>
      <c r="SPB190" s="4"/>
      <c r="SPC190" s="4"/>
      <c r="SPD190" s="4"/>
      <c r="SPE190" s="4"/>
      <c r="SPF190" s="4"/>
      <c r="SPG190" s="4"/>
      <c r="SPH190" s="4"/>
      <c r="SPI190" s="4"/>
      <c r="SPJ190" s="4"/>
      <c r="SPK190" s="4"/>
      <c r="SPL190" s="4"/>
      <c r="SPM190" s="4"/>
      <c r="SPN190" s="4"/>
      <c r="SPO190" s="4"/>
      <c r="SPP190" s="4"/>
      <c r="SPQ190" s="4"/>
      <c r="SPR190" s="4"/>
      <c r="SPS190" s="4"/>
      <c r="SPT190" s="4"/>
      <c r="SPU190" s="4"/>
      <c r="SPV190" s="4"/>
      <c r="SPW190" s="4"/>
      <c r="SPX190" s="4"/>
      <c r="SPY190" s="4"/>
      <c r="SPZ190" s="4"/>
      <c r="SQA190" s="4"/>
      <c r="SQB190" s="4"/>
      <c r="SQC190" s="4"/>
      <c r="SQD190" s="4"/>
      <c r="SQE190" s="4"/>
      <c r="SQF190" s="4"/>
      <c r="SQG190" s="4"/>
      <c r="SQH190" s="4"/>
      <c r="SQI190" s="4"/>
      <c r="SQJ190" s="4"/>
      <c r="SQK190" s="4"/>
      <c r="SQL190" s="4"/>
      <c r="SQM190" s="4"/>
      <c r="SQN190" s="4"/>
      <c r="SQO190" s="4"/>
      <c r="SQP190" s="4"/>
      <c r="SQQ190" s="4"/>
      <c r="SQR190" s="4"/>
      <c r="SQS190" s="4"/>
      <c r="SQT190" s="4"/>
      <c r="SQU190" s="4"/>
      <c r="SQV190" s="4"/>
      <c r="SQW190" s="4"/>
      <c r="SQX190" s="4"/>
      <c r="SQY190" s="4"/>
      <c r="SQZ190" s="4"/>
      <c r="SRA190" s="4"/>
      <c r="SRB190" s="4"/>
      <c r="SRC190" s="4"/>
      <c r="SRD190" s="4"/>
      <c r="SRE190" s="4"/>
      <c r="SRF190" s="4"/>
      <c r="SRG190" s="4"/>
      <c r="SRH190" s="4"/>
      <c r="SRI190" s="4"/>
      <c r="SRJ190" s="4"/>
      <c r="SRK190" s="4"/>
      <c r="SRL190" s="4"/>
      <c r="SRM190" s="4"/>
      <c r="SRN190" s="4"/>
      <c r="SRO190" s="4"/>
      <c r="SRP190" s="4"/>
      <c r="SRQ190" s="4"/>
      <c r="SRR190" s="4"/>
      <c r="SRS190" s="4"/>
      <c r="SRT190" s="4"/>
      <c r="SRU190" s="4"/>
      <c r="SRV190" s="4"/>
      <c r="SRW190" s="4"/>
      <c r="SRX190" s="4"/>
      <c r="SRY190" s="4"/>
      <c r="SRZ190" s="4"/>
      <c r="SSA190" s="4"/>
      <c r="SSB190" s="4"/>
      <c r="SSC190" s="4"/>
      <c r="SSD190" s="4"/>
      <c r="SSE190" s="4"/>
      <c r="SSF190" s="4"/>
      <c r="SSG190" s="4"/>
      <c r="SSH190" s="4"/>
      <c r="SSI190" s="4"/>
      <c r="SSJ190" s="4"/>
      <c r="SSK190" s="4"/>
      <c r="SSL190" s="4"/>
      <c r="SSM190" s="4"/>
      <c r="SSN190" s="4"/>
      <c r="SSO190" s="4"/>
      <c r="SSP190" s="4"/>
      <c r="SSQ190" s="4"/>
      <c r="SSR190" s="4"/>
      <c r="SSS190" s="4"/>
      <c r="SST190" s="4"/>
      <c r="SSU190" s="4"/>
      <c r="SSV190" s="4"/>
      <c r="SSW190" s="4"/>
      <c r="SSX190" s="4"/>
      <c r="SSY190" s="4"/>
      <c r="SSZ190" s="4"/>
      <c r="STA190" s="4"/>
      <c r="STB190" s="4"/>
      <c r="STC190" s="4"/>
      <c r="STD190" s="4"/>
      <c r="STE190" s="4"/>
      <c r="STF190" s="4"/>
      <c r="STG190" s="4"/>
      <c r="STH190" s="4"/>
      <c r="STI190" s="4"/>
      <c r="STJ190" s="4"/>
      <c r="STK190" s="4"/>
      <c r="STL190" s="4"/>
      <c r="STM190" s="4"/>
      <c r="STN190" s="4"/>
      <c r="STO190" s="4"/>
      <c r="STP190" s="4"/>
      <c r="STQ190" s="4"/>
      <c r="STR190" s="4"/>
      <c r="STS190" s="4"/>
      <c r="STT190" s="4"/>
      <c r="STU190" s="4"/>
      <c r="STV190" s="4"/>
      <c r="STW190" s="4"/>
      <c r="STX190" s="4"/>
      <c r="STY190" s="4"/>
      <c r="STZ190" s="4"/>
      <c r="SUA190" s="4"/>
      <c r="SUB190" s="4"/>
      <c r="SUC190" s="4"/>
      <c r="SUD190" s="4"/>
      <c r="SUE190" s="4"/>
      <c r="SUF190" s="4"/>
      <c r="SUG190" s="4"/>
      <c r="SUH190" s="4"/>
      <c r="SUI190" s="4"/>
      <c r="SUJ190" s="4"/>
      <c r="SUK190" s="4"/>
      <c r="SUL190" s="4"/>
      <c r="SUM190" s="4"/>
      <c r="SUN190" s="4"/>
      <c r="SUO190" s="4"/>
      <c r="SUP190" s="4"/>
      <c r="SUQ190" s="4"/>
      <c r="SUR190" s="4"/>
      <c r="SUS190" s="4"/>
      <c r="SUT190" s="4"/>
      <c r="SUU190" s="4"/>
      <c r="SUV190" s="4"/>
      <c r="SUW190" s="4"/>
      <c r="SUX190" s="4"/>
      <c r="SUY190" s="4"/>
      <c r="SUZ190" s="4"/>
      <c r="SVA190" s="4"/>
      <c r="SVB190" s="4"/>
      <c r="SVC190" s="4"/>
      <c r="SVD190" s="4"/>
      <c r="SVE190" s="4"/>
      <c r="SVF190" s="4"/>
      <c r="SVG190" s="4"/>
      <c r="SVH190" s="4"/>
      <c r="SVI190" s="4"/>
      <c r="SVJ190" s="4"/>
      <c r="SVK190" s="4"/>
      <c r="SVL190" s="4"/>
      <c r="SVM190" s="4"/>
      <c r="SVN190" s="4"/>
      <c r="SVO190" s="4"/>
      <c r="SVP190" s="4"/>
      <c r="SVQ190" s="4"/>
      <c r="SVR190" s="4"/>
      <c r="SVS190" s="4"/>
      <c r="SVT190" s="4"/>
      <c r="SVU190" s="4"/>
      <c r="SVV190" s="4"/>
      <c r="SVW190" s="4"/>
      <c r="SVX190" s="4"/>
      <c r="SVY190" s="4"/>
      <c r="SVZ190" s="4"/>
      <c r="SWA190" s="4"/>
      <c r="SWB190" s="4"/>
      <c r="SWC190" s="4"/>
      <c r="SWD190" s="4"/>
      <c r="SWE190" s="4"/>
      <c r="SWF190" s="4"/>
      <c r="SWG190" s="4"/>
      <c r="SWH190" s="4"/>
      <c r="SWI190" s="4"/>
      <c r="SWJ190" s="4"/>
      <c r="SWK190" s="4"/>
      <c r="SWL190" s="4"/>
      <c r="SWM190" s="4"/>
      <c r="SWN190" s="4"/>
      <c r="SWO190" s="4"/>
      <c r="SWP190" s="4"/>
      <c r="SWQ190" s="4"/>
      <c r="SWR190" s="4"/>
      <c r="SWS190" s="4"/>
      <c r="SWT190" s="4"/>
      <c r="SWU190" s="4"/>
      <c r="SWV190" s="4"/>
      <c r="SWW190" s="4"/>
      <c r="SWX190" s="4"/>
      <c r="SWY190" s="4"/>
      <c r="SWZ190" s="4"/>
      <c r="SXA190" s="4"/>
      <c r="SXB190" s="4"/>
      <c r="SXC190" s="4"/>
      <c r="SXD190" s="4"/>
      <c r="SXE190" s="4"/>
      <c r="SXF190" s="4"/>
      <c r="SXG190" s="4"/>
      <c r="SXH190" s="4"/>
      <c r="SXI190" s="4"/>
      <c r="SXJ190" s="4"/>
      <c r="SXK190" s="4"/>
      <c r="SXL190" s="4"/>
      <c r="SXM190" s="4"/>
      <c r="SXN190" s="4"/>
      <c r="SXO190" s="4"/>
      <c r="SXP190" s="4"/>
      <c r="SXQ190" s="4"/>
      <c r="SXR190" s="4"/>
      <c r="SXS190" s="4"/>
      <c r="SXT190" s="4"/>
      <c r="SXU190" s="4"/>
      <c r="SXV190" s="4"/>
      <c r="SXW190" s="4"/>
      <c r="SXX190" s="4"/>
      <c r="SXY190" s="4"/>
      <c r="SXZ190" s="4"/>
      <c r="SYA190" s="4"/>
      <c r="SYB190" s="4"/>
      <c r="SYC190" s="4"/>
      <c r="SYD190" s="4"/>
      <c r="SYE190" s="4"/>
      <c r="SYF190" s="4"/>
      <c r="SYG190" s="4"/>
      <c r="SYH190" s="4"/>
      <c r="SYI190" s="4"/>
      <c r="SYJ190" s="4"/>
      <c r="SYK190" s="4"/>
      <c r="SYL190" s="4"/>
      <c r="SYM190" s="4"/>
      <c r="SYN190" s="4"/>
      <c r="SYO190" s="4"/>
      <c r="SYP190" s="4"/>
      <c r="SYQ190" s="4"/>
      <c r="SYR190" s="4"/>
      <c r="SYS190" s="4"/>
      <c r="SYT190" s="4"/>
      <c r="SYU190" s="4"/>
      <c r="SYV190" s="4"/>
      <c r="SYW190" s="4"/>
      <c r="SYX190" s="4"/>
      <c r="SYY190" s="4"/>
      <c r="SYZ190" s="4"/>
      <c r="SZA190" s="4"/>
      <c r="SZB190" s="4"/>
      <c r="SZC190" s="4"/>
      <c r="SZD190" s="4"/>
      <c r="SZE190" s="4"/>
      <c r="SZF190" s="4"/>
      <c r="SZG190" s="4"/>
      <c r="SZH190" s="4"/>
      <c r="SZI190" s="4"/>
      <c r="SZJ190" s="4"/>
      <c r="SZK190" s="4"/>
      <c r="SZL190" s="4"/>
      <c r="SZM190" s="4"/>
      <c r="SZN190" s="4"/>
      <c r="SZO190" s="4"/>
      <c r="SZP190" s="4"/>
      <c r="SZQ190" s="4"/>
      <c r="SZR190" s="4"/>
      <c r="SZS190" s="4"/>
      <c r="SZT190" s="4"/>
      <c r="SZU190" s="4"/>
      <c r="SZV190" s="4"/>
      <c r="SZW190" s="4"/>
      <c r="SZX190" s="4"/>
      <c r="SZY190" s="4"/>
      <c r="SZZ190" s="4"/>
      <c r="TAA190" s="4"/>
      <c r="TAB190" s="4"/>
      <c r="TAC190" s="4"/>
      <c r="TAD190" s="4"/>
      <c r="TAE190" s="4"/>
      <c r="TAF190" s="4"/>
      <c r="TAG190" s="4"/>
      <c r="TAH190" s="4"/>
      <c r="TAI190" s="4"/>
      <c r="TAJ190" s="4"/>
      <c r="TAK190" s="4"/>
      <c r="TAL190" s="4"/>
      <c r="TAM190" s="4"/>
      <c r="TAN190" s="4"/>
      <c r="TAO190" s="4"/>
      <c r="TAP190" s="4"/>
      <c r="TAQ190" s="4"/>
      <c r="TAR190" s="4"/>
      <c r="TAS190" s="4"/>
      <c r="TAT190" s="4"/>
      <c r="TAU190" s="4"/>
      <c r="TAV190" s="4"/>
      <c r="TAW190" s="4"/>
      <c r="TAX190" s="4"/>
      <c r="TAY190" s="4"/>
      <c r="TAZ190" s="4"/>
      <c r="TBA190" s="4"/>
      <c r="TBB190" s="4"/>
      <c r="TBC190" s="4"/>
      <c r="TBD190" s="4"/>
      <c r="TBE190" s="4"/>
      <c r="TBF190" s="4"/>
      <c r="TBG190" s="4"/>
      <c r="TBH190" s="4"/>
      <c r="TBI190" s="4"/>
      <c r="TBJ190" s="4"/>
      <c r="TBK190" s="4"/>
      <c r="TBL190" s="4"/>
      <c r="TBM190" s="4"/>
      <c r="TBN190" s="4"/>
      <c r="TBO190" s="4"/>
      <c r="TBP190" s="4"/>
      <c r="TBQ190" s="4"/>
      <c r="TBR190" s="4"/>
      <c r="TBS190" s="4"/>
      <c r="TBT190" s="4"/>
      <c r="TBU190" s="4"/>
      <c r="TBV190" s="4"/>
      <c r="TBW190" s="4"/>
      <c r="TBX190" s="4"/>
      <c r="TBY190" s="4"/>
      <c r="TBZ190" s="4"/>
      <c r="TCA190" s="4"/>
      <c r="TCB190" s="4"/>
      <c r="TCC190" s="4"/>
      <c r="TCD190" s="4"/>
      <c r="TCE190" s="4"/>
      <c r="TCF190" s="4"/>
      <c r="TCG190" s="4"/>
      <c r="TCH190" s="4"/>
      <c r="TCI190" s="4"/>
      <c r="TCJ190" s="4"/>
      <c r="TCK190" s="4"/>
      <c r="TCL190" s="4"/>
      <c r="TCM190" s="4"/>
      <c r="TCN190" s="4"/>
      <c r="TCO190" s="4"/>
      <c r="TCP190" s="4"/>
      <c r="TCQ190" s="4"/>
      <c r="TCR190" s="4"/>
      <c r="TCS190" s="4"/>
      <c r="TCT190" s="4"/>
      <c r="TCU190" s="4"/>
      <c r="TCV190" s="4"/>
      <c r="TCW190" s="4"/>
      <c r="TCX190" s="4"/>
      <c r="TCY190" s="4"/>
      <c r="TCZ190" s="4"/>
      <c r="TDA190" s="4"/>
      <c r="TDB190" s="4"/>
      <c r="TDC190" s="4"/>
      <c r="TDD190" s="4"/>
      <c r="TDE190" s="4"/>
      <c r="TDF190" s="4"/>
      <c r="TDG190" s="4"/>
      <c r="TDH190" s="4"/>
      <c r="TDI190" s="4"/>
      <c r="TDJ190" s="4"/>
      <c r="TDK190" s="4"/>
      <c r="TDL190" s="4"/>
      <c r="TDM190" s="4"/>
      <c r="TDN190" s="4"/>
      <c r="TDO190" s="4"/>
      <c r="TDP190" s="4"/>
      <c r="TDQ190" s="4"/>
      <c r="TDR190" s="4"/>
      <c r="TDS190" s="4"/>
      <c r="TDT190" s="4"/>
      <c r="TDU190" s="4"/>
      <c r="TDV190" s="4"/>
      <c r="TDW190" s="4"/>
      <c r="TDX190" s="4"/>
      <c r="TDY190" s="4"/>
      <c r="TDZ190" s="4"/>
      <c r="TEA190" s="4"/>
      <c r="TEB190" s="4"/>
      <c r="TEC190" s="4"/>
      <c r="TED190" s="4"/>
      <c r="TEE190" s="4"/>
      <c r="TEF190" s="4"/>
      <c r="TEG190" s="4"/>
      <c r="TEH190" s="4"/>
      <c r="TEI190" s="4"/>
      <c r="TEJ190" s="4"/>
      <c r="TEK190" s="4"/>
      <c r="TEL190" s="4"/>
      <c r="TEM190" s="4"/>
      <c r="TEN190" s="4"/>
      <c r="TEO190" s="4"/>
      <c r="TEP190" s="4"/>
      <c r="TEQ190" s="4"/>
      <c r="TER190" s="4"/>
      <c r="TES190" s="4"/>
      <c r="TET190" s="4"/>
      <c r="TEU190" s="4"/>
      <c r="TEV190" s="4"/>
      <c r="TEW190" s="4"/>
      <c r="TEX190" s="4"/>
      <c r="TEY190" s="4"/>
      <c r="TEZ190" s="4"/>
      <c r="TFA190" s="4"/>
      <c r="TFB190" s="4"/>
      <c r="TFC190" s="4"/>
      <c r="TFD190" s="4"/>
      <c r="TFE190" s="4"/>
      <c r="TFF190" s="4"/>
      <c r="TFG190" s="4"/>
      <c r="TFH190" s="4"/>
      <c r="TFI190" s="4"/>
      <c r="TFJ190" s="4"/>
      <c r="TFK190" s="4"/>
      <c r="TFL190" s="4"/>
      <c r="TFM190" s="4"/>
      <c r="TFN190" s="4"/>
      <c r="TFO190" s="4"/>
      <c r="TFP190" s="4"/>
      <c r="TFQ190" s="4"/>
      <c r="TFR190" s="4"/>
      <c r="TFS190" s="4"/>
      <c r="TFT190" s="4"/>
      <c r="TFU190" s="4"/>
      <c r="TFV190" s="4"/>
      <c r="TFW190" s="4"/>
      <c r="TFX190" s="4"/>
      <c r="TFY190" s="4"/>
      <c r="TFZ190" s="4"/>
      <c r="TGA190" s="4"/>
      <c r="TGB190" s="4"/>
      <c r="TGC190" s="4"/>
      <c r="TGD190" s="4"/>
      <c r="TGE190" s="4"/>
      <c r="TGF190" s="4"/>
      <c r="TGG190" s="4"/>
      <c r="TGH190" s="4"/>
      <c r="TGI190" s="4"/>
      <c r="TGJ190" s="4"/>
      <c r="TGK190" s="4"/>
      <c r="TGL190" s="4"/>
      <c r="TGM190" s="4"/>
      <c r="TGN190" s="4"/>
      <c r="TGO190" s="4"/>
      <c r="TGP190" s="4"/>
      <c r="TGQ190" s="4"/>
      <c r="TGR190" s="4"/>
      <c r="TGS190" s="4"/>
      <c r="TGT190" s="4"/>
      <c r="TGU190" s="4"/>
      <c r="TGV190" s="4"/>
      <c r="TGW190" s="4"/>
      <c r="TGX190" s="4"/>
      <c r="TGY190" s="4"/>
      <c r="TGZ190" s="4"/>
      <c r="THA190" s="4"/>
      <c r="THB190" s="4"/>
      <c r="THC190" s="4"/>
      <c r="THD190" s="4"/>
      <c r="THE190" s="4"/>
      <c r="THF190" s="4"/>
      <c r="THG190" s="4"/>
      <c r="THH190" s="4"/>
      <c r="THI190" s="4"/>
      <c r="THJ190" s="4"/>
      <c r="THK190" s="4"/>
      <c r="THL190" s="4"/>
      <c r="THM190" s="4"/>
      <c r="THN190" s="4"/>
      <c r="THO190" s="4"/>
      <c r="THP190" s="4"/>
      <c r="THQ190" s="4"/>
      <c r="THR190" s="4"/>
      <c r="THS190" s="4"/>
      <c r="THT190" s="4"/>
      <c r="THU190" s="4"/>
      <c r="THV190" s="4"/>
      <c r="THW190" s="4"/>
      <c r="THX190" s="4"/>
      <c r="THY190" s="4"/>
      <c r="THZ190" s="4"/>
      <c r="TIA190" s="4"/>
      <c r="TIB190" s="4"/>
      <c r="TIC190" s="4"/>
      <c r="TID190" s="4"/>
      <c r="TIE190" s="4"/>
      <c r="TIF190" s="4"/>
      <c r="TIG190" s="4"/>
      <c r="TIH190" s="4"/>
      <c r="TII190" s="4"/>
      <c r="TIJ190" s="4"/>
      <c r="TIK190" s="4"/>
      <c r="TIL190" s="4"/>
      <c r="TIM190" s="4"/>
      <c r="TIN190" s="4"/>
      <c r="TIO190" s="4"/>
      <c r="TIP190" s="4"/>
      <c r="TIQ190" s="4"/>
      <c r="TIR190" s="4"/>
      <c r="TIS190" s="4"/>
      <c r="TIT190" s="4"/>
      <c r="TIU190" s="4"/>
      <c r="TIV190" s="4"/>
      <c r="TIW190" s="4"/>
      <c r="TIX190" s="4"/>
      <c r="TIY190" s="4"/>
      <c r="TIZ190" s="4"/>
      <c r="TJA190" s="4"/>
      <c r="TJB190" s="4"/>
      <c r="TJC190" s="4"/>
      <c r="TJD190" s="4"/>
      <c r="TJE190" s="4"/>
      <c r="TJF190" s="4"/>
      <c r="TJG190" s="4"/>
      <c r="TJH190" s="4"/>
      <c r="TJI190" s="4"/>
      <c r="TJJ190" s="4"/>
      <c r="TJK190" s="4"/>
      <c r="TJL190" s="4"/>
      <c r="TJM190" s="4"/>
      <c r="TJN190" s="4"/>
      <c r="TJO190" s="4"/>
      <c r="TJP190" s="4"/>
      <c r="TJQ190" s="4"/>
      <c r="TJR190" s="4"/>
      <c r="TJS190" s="4"/>
      <c r="TJT190" s="4"/>
      <c r="TJU190" s="4"/>
      <c r="TJV190" s="4"/>
      <c r="TJW190" s="4"/>
      <c r="TJX190" s="4"/>
      <c r="TJY190" s="4"/>
      <c r="TJZ190" s="4"/>
      <c r="TKA190" s="4"/>
      <c r="TKB190" s="4"/>
      <c r="TKC190" s="4"/>
      <c r="TKD190" s="4"/>
      <c r="TKE190" s="4"/>
      <c r="TKF190" s="4"/>
      <c r="TKG190" s="4"/>
      <c r="TKH190" s="4"/>
      <c r="TKI190" s="4"/>
      <c r="TKJ190" s="4"/>
      <c r="TKK190" s="4"/>
      <c r="TKL190" s="4"/>
      <c r="TKM190" s="4"/>
      <c r="TKN190" s="4"/>
      <c r="TKO190" s="4"/>
      <c r="TKP190" s="4"/>
      <c r="TKQ190" s="4"/>
      <c r="TKR190" s="4"/>
      <c r="TKS190" s="4"/>
      <c r="TKT190" s="4"/>
      <c r="TKU190" s="4"/>
      <c r="TKV190" s="4"/>
      <c r="TKW190" s="4"/>
      <c r="TKX190" s="4"/>
      <c r="TKY190" s="4"/>
      <c r="TKZ190" s="4"/>
      <c r="TLA190" s="4"/>
      <c r="TLB190" s="4"/>
      <c r="TLC190" s="4"/>
      <c r="TLD190" s="4"/>
      <c r="TLE190" s="4"/>
      <c r="TLF190" s="4"/>
      <c r="TLG190" s="4"/>
      <c r="TLH190" s="4"/>
      <c r="TLI190" s="4"/>
      <c r="TLJ190" s="4"/>
      <c r="TLK190" s="4"/>
      <c r="TLL190" s="4"/>
      <c r="TLM190" s="4"/>
      <c r="TLN190" s="4"/>
      <c r="TLO190" s="4"/>
      <c r="TLP190" s="4"/>
      <c r="TLQ190" s="4"/>
      <c r="TLR190" s="4"/>
      <c r="TLS190" s="4"/>
      <c r="TLT190" s="4"/>
      <c r="TLU190" s="4"/>
      <c r="TLV190" s="4"/>
      <c r="TLW190" s="4"/>
      <c r="TLX190" s="4"/>
      <c r="TLY190" s="4"/>
      <c r="TLZ190" s="4"/>
      <c r="TMA190" s="4"/>
      <c r="TMB190" s="4"/>
      <c r="TMC190" s="4"/>
      <c r="TMD190" s="4"/>
      <c r="TME190" s="4"/>
      <c r="TMF190" s="4"/>
      <c r="TMG190" s="4"/>
      <c r="TMH190" s="4"/>
      <c r="TMI190" s="4"/>
      <c r="TMJ190" s="4"/>
      <c r="TMK190" s="4"/>
      <c r="TML190" s="4"/>
      <c r="TMM190" s="4"/>
      <c r="TMN190" s="4"/>
      <c r="TMO190" s="4"/>
      <c r="TMP190" s="4"/>
      <c r="TMQ190" s="4"/>
      <c r="TMR190" s="4"/>
      <c r="TMS190" s="4"/>
      <c r="TMT190" s="4"/>
      <c r="TMU190" s="4"/>
      <c r="TMV190" s="4"/>
      <c r="TMW190" s="4"/>
      <c r="TMX190" s="4"/>
      <c r="TMY190" s="4"/>
      <c r="TMZ190" s="4"/>
      <c r="TNA190" s="4"/>
      <c r="TNB190" s="4"/>
      <c r="TNC190" s="4"/>
      <c r="TND190" s="4"/>
      <c r="TNE190" s="4"/>
      <c r="TNF190" s="4"/>
      <c r="TNG190" s="4"/>
      <c r="TNH190" s="4"/>
      <c r="TNI190" s="4"/>
      <c r="TNJ190" s="4"/>
      <c r="TNK190" s="4"/>
      <c r="TNL190" s="4"/>
      <c r="TNM190" s="4"/>
      <c r="TNN190" s="4"/>
      <c r="TNO190" s="4"/>
      <c r="TNP190" s="4"/>
      <c r="TNQ190" s="4"/>
      <c r="TNR190" s="4"/>
      <c r="TNS190" s="4"/>
      <c r="TNT190" s="4"/>
      <c r="TNU190" s="4"/>
      <c r="TNV190" s="4"/>
      <c r="TNW190" s="4"/>
      <c r="TNX190" s="4"/>
      <c r="TNY190" s="4"/>
      <c r="TNZ190" s="4"/>
      <c r="TOA190" s="4"/>
      <c r="TOB190" s="4"/>
      <c r="TOC190" s="4"/>
      <c r="TOD190" s="4"/>
      <c r="TOE190" s="4"/>
      <c r="TOF190" s="4"/>
      <c r="TOG190" s="4"/>
      <c r="TOH190" s="4"/>
      <c r="TOI190" s="4"/>
      <c r="TOJ190" s="4"/>
      <c r="TOK190" s="4"/>
      <c r="TOL190" s="4"/>
      <c r="TOM190" s="4"/>
      <c r="TON190" s="4"/>
      <c r="TOO190" s="4"/>
      <c r="TOP190" s="4"/>
      <c r="TOQ190" s="4"/>
      <c r="TOR190" s="4"/>
      <c r="TOS190" s="4"/>
      <c r="TOT190" s="4"/>
      <c r="TOU190" s="4"/>
      <c r="TOV190" s="4"/>
      <c r="TOW190" s="4"/>
      <c r="TOX190" s="4"/>
      <c r="TOY190" s="4"/>
      <c r="TOZ190" s="4"/>
      <c r="TPA190" s="4"/>
      <c r="TPB190" s="4"/>
      <c r="TPC190" s="4"/>
      <c r="TPD190" s="4"/>
      <c r="TPE190" s="4"/>
      <c r="TPF190" s="4"/>
      <c r="TPG190" s="4"/>
      <c r="TPH190" s="4"/>
      <c r="TPI190" s="4"/>
      <c r="TPJ190" s="4"/>
      <c r="TPK190" s="4"/>
      <c r="TPL190" s="4"/>
      <c r="TPM190" s="4"/>
      <c r="TPN190" s="4"/>
      <c r="TPO190" s="4"/>
      <c r="TPP190" s="4"/>
      <c r="TPQ190" s="4"/>
      <c r="TPR190" s="4"/>
      <c r="TPS190" s="4"/>
      <c r="TPT190" s="4"/>
      <c r="TPU190" s="4"/>
      <c r="TPV190" s="4"/>
      <c r="TPW190" s="4"/>
      <c r="TPX190" s="4"/>
      <c r="TPY190" s="4"/>
      <c r="TPZ190" s="4"/>
      <c r="TQA190" s="4"/>
      <c r="TQB190" s="4"/>
      <c r="TQC190" s="4"/>
      <c r="TQD190" s="4"/>
      <c r="TQE190" s="4"/>
      <c r="TQF190" s="4"/>
      <c r="TQG190" s="4"/>
      <c r="TQH190" s="4"/>
      <c r="TQI190" s="4"/>
      <c r="TQJ190" s="4"/>
      <c r="TQK190" s="4"/>
      <c r="TQL190" s="4"/>
      <c r="TQM190" s="4"/>
      <c r="TQN190" s="4"/>
      <c r="TQO190" s="4"/>
      <c r="TQP190" s="4"/>
      <c r="TQQ190" s="4"/>
      <c r="TQR190" s="4"/>
      <c r="TQS190" s="4"/>
      <c r="TQT190" s="4"/>
      <c r="TQU190" s="4"/>
      <c r="TQV190" s="4"/>
      <c r="TQW190" s="4"/>
      <c r="TQX190" s="4"/>
      <c r="TQY190" s="4"/>
      <c r="TQZ190" s="4"/>
      <c r="TRA190" s="4"/>
      <c r="TRB190" s="4"/>
      <c r="TRC190" s="4"/>
      <c r="TRD190" s="4"/>
      <c r="TRE190" s="4"/>
      <c r="TRF190" s="4"/>
      <c r="TRG190" s="4"/>
      <c r="TRH190" s="4"/>
      <c r="TRI190" s="4"/>
      <c r="TRJ190" s="4"/>
      <c r="TRK190" s="4"/>
      <c r="TRL190" s="4"/>
      <c r="TRM190" s="4"/>
      <c r="TRN190" s="4"/>
      <c r="TRO190" s="4"/>
      <c r="TRP190" s="4"/>
      <c r="TRQ190" s="4"/>
      <c r="TRR190" s="4"/>
      <c r="TRS190" s="4"/>
      <c r="TRT190" s="4"/>
      <c r="TRU190" s="4"/>
      <c r="TRV190" s="4"/>
      <c r="TRW190" s="4"/>
      <c r="TRX190" s="4"/>
      <c r="TRY190" s="4"/>
      <c r="TRZ190" s="4"/>
      <c r="TSA190" s="4"/>
      <c r="TSB190" s="4"/>
      <c r="TSC190" s="4"/>
      <c r="TSD190" s="4"/>
      <c r="TSE190" s="4"/>
      <c r="TSF190" s="4"/>
      <c r="TSG190" s="4"/>
      <c r="TSH190" s="4"/>
      <c r="TSI190" s="4"/>
      <c r="TSJ190" s="4"/>
      <c r="TSK190" s="4"/>
      <c r="TSL190" s="4"/>
      <c r="TSM190" s="4"/>
      <c r="TSN190" s="4"/>
      <c r="TSO190" s="4"/>
      <c r="TSP190" s="4"/>
      <c r="TSQ190" s="4"/>
      <c r="TSR190" s="4"/>
      <c r="TSS190" s="4"/>
      <c r="TST190" s="4"/>
      <c r="TSU190" s="4"/>
      <c r="TSV190" s="4"/>
      <c r="TSW190" s="4"/>
      <c r="TSX190" s="4"/>
      <c r="TSY190" s="4"/>
      <c r="TSZ190" s="4"/>
      <c r="TTA190" s="4"/>
      <c r="TTB190" s="4"/>
      <c r="TTC190" s="4"/>
      <c r="TTD190" s="4"/>
      <c r="TTE190" s="4"/>
      <c r="TTF190" s="4"/>
      <c r="TTG190" s="4"/>
      <c r="TTH190" s="4"/>
      <c r="TTI190" s="4"/>
      <c r="TTJ190" s="4"/>
      <c r="TTK190" s="4"/>
      <c r="TTL190" s="4"/>
      <c r="TTM190" s="4"/>
      <c r="TTN190" s="4"/>
      <c r="TTO190" s="4"/>
      <c r="TTP190" s="4"/>
      <c r="TTQ190" s="4"/>
      <c r="TTR190" s="4"/>
      <c r="TTS190" s="4"/>
      <c r="TTT190" s="4"/>
      <c r="TTU190" s="4"/>
      <c r="TTV190" s="4"/>
      <c r="TTW190" s="4"/>
      <c r="TTX190" s="4"/>
      <c r="TTY190" s="4"/>
      <c r="TTZ190" s="4"/>
      <c r="TUA190" s="4"/>
      <c r="TUB190" s="4"/>
      <c r="TUC190" s="4"/>
      <c r="TUD190" s="4"/>
      <c r="TUE190" s="4"/>
      <c r="TUF190" s="4"/>
      <c r="TUG190" s="4"/>
      <c r="TUH190" s="4"/>
      <c r="TUI190" s="4"/>
      <c r="TUJ190" s="4"/>
      <c r="TUK190" s="4"/>
      <c r="TUL190" s="4"/>
      <c r="TUM190" s="4"/>
      <c r="TUN190" s="4"/>
      <c r="TUO190" s="4"/>
      <c r="TUP190" s="4"/>
      <c r="TUQ190" s="4"/>
      <c r="TUR190" s="4"/>
      <c r="TUS190" s="4"/>
      <c r="TUT190" s="4"/>
      <c r="TUU190" s="4"/>
      <c r="TUV190" s="4"/>
      <c r="TUW190" s="4"/>
      <c r="TUX190" s="4"/>
      <c r="TUY190" s="4"/>
      <c r="TUZ190" s="4"/>
      <c r="TVA190" s="4"/>
      <c r="TVB190" s="4"/>
      <c r="TVC190" s="4"/>
      <c r="TVD190" s="4"/>
      <c r="TVE190" s="4"/>
      <c r="TVF190" s="4"/>
      <c r="TVG190" s="4"/>
      <c r="TVH190" s="4"/>
      <c r="TVI190" s="4"/>
      <c r="TVJ190" s="4"/>
      <c r="TVK190" s="4"/>
      <c r="TVL190" s="4"/>
      <c r="TVM190" s="4"/>
      <c r="TVN190" s="4"/>
      <c r="TVO190" s="4"/>
      <c r="TVP190" s="4"/>
      <c r="TVQ190" s="4"/>
      <c r="TVR190" s="4"/>
      <c r="TVS190" s="4"/>
      <c r="TVT190" s="4"/>
      <c r="TVU190" s="4"/>
      <c r="TVV190" s="4"/>
      <c r="TVW190" s="4"/>
      <c r="TVX190" s="4"/>
      <c r="TVY190" s="4"/>
      <c r="TVZ190" s="4"/>
      <c r="TWA190" s="4"/>
      <c r="TWB190" s="4"/>
      <c r="TWC190" s="4"/>
      <c r="TWD190" s="4"/>
      <c r="TWE190" s="4"/>
      <c r="TWF190" s="4"/>
      <c r="TWG190" s="4"/>
      <c r="TWH190" s="4"/>
      <c r="TWI190" s="4"/>
      <c r="TWJ190" s="4"/>
      <c r="TWK190" s="4"/>
      <c r="TWL190" s="4"/>
      <c r="TWM190" s="4"/>
      <c r="TWN190" s="4"/>
      <c r="TWO190" s="4"/>
      <c r="TWP190" s="4"/>
      <c r="TWQ190" s="4"/>
      <c r="TWR190" s="4"/>
      <c r="TWS190" s="4"/>
      <c r="TWT190" s="4"/>
      <c r="TWU190" s="4"/>
      <c r="TWV190" s="4"/>
      <c r="TWW190" s="4"/>
      <c r="TWX190" s="4"/>
      <c r="TWY190" s="4"/>
      <c r="TWZ190" s="4"/>
      <c r="TXA190" s="4"/>
      <c r="TXB190" s="4"/>
      <c r="TXC190" s="4"/>
      <c r="TXD190" s="4"/>
      <c r="TXE190" s="4"/>
      <c r="TXF190" s="4"/>
      <c r="TXG190" s="4"/>
      <c r="TXH190" s="4"/>
      <c r="TXI190" s="4"/>
      <c r="TXJ190" s="4"/>
      <c r="TXK190" s="4"/>
      <c r="TXL190" s="4"/>
      <c r="TXM190" s="4"/>
      <c r="TXN190" s="4"/>
      <c r="TXO190" s="4"/>
      <c r="TXP190" s="4"/>
      <c r="TXQ190" s="4"/>
      <c r="TXR190" s="4"/>
      <c r="TXS190" s="4"/>
      <c r="TXT190" s="4"/>
      <c r="TXU190" s="4"/>
      <c r="TXV190" s="4"/>
      <c r="TXW190" s="4"/>
      <c r="TXX190" s="4"/>
      <c r="TXY190" s="4"/>
      <c r="TXZ190" s="4"/>
      <c r="TYA190" s="4"/>
      <c r="TYB190" s="4"/>
      <c r="TYC190" s="4"/>
      <c r="TYD190" s="4"/>
      <c r="TYE190" s="4"/>
      <c r="TYF190" s="4"/>
      <c r="TYG190" s="4"/>
      <c r="TYH190" s="4"/>
      <c r="TYI190" s="4"/>
      <c r="TYJ190" s="4"/>
      <c r="TYK190" s="4"/>
      <c r="TYL190" s="4"/>
      <c r="TYM190" s="4"/>
      <c r="TYN190" s="4"/>
      <c r="TYO190" s="4"/>
      <c r="TYP190" s="4"/>
      <c r="TYQ190" s="4"/>
      <c r="TYR190" s="4"/>
      <c r="TYS190" s="4"/>
      <c r="TYT190" s="4"/>
      <c r="TYU190" s="4"/>
      <c r="TYV190" s="4"/>
      <c r="TYW190" s="4"/>
      <c r="TYX190" s="4"/>
      <c r="TYY190" s="4"/>
      <c r="TYZ190" s="4"/>
      <c r="TZA190" s="4"/>
      <c r="TZB190" s="4"/>
      <c r="TZC190" s="4"/>
      <c r="TZD190" s="4"/>
      <c r="TZE190" s="4"/>
      <c r="TZF190" s="4"/>
      <c r="TZG190" s="4"/>
      <c r="TZH190" s="4"/>
      <c r="TZI190" s="4"/>
      <c r="TZJ190" s="4"/>
      <c r="TZK190" s="4"/>
      <c r="TZL190" s="4"/>
      <c r="TZM190" s="4"/>
      <c r="TZN190" s="4"/>
      <c r="TZO190" s="4"/>
      <c r="TZP190" s="4"/>
      <c r="TZQ190" s="4"/>
      <c r="TZR190" s="4"/>
      <c r="TZS190" s="4"/>
      <c r="TZT190" s="4"/>
      <c r="TZU190" s="4"/>
      <c r="TZV190" s="4"/>
      <c r="TZW190" s="4"/>
      <c r="TZX190" s="4"/>
      <c r="TZY190" s="4"/>
      <c r="TZZ190" s="4"/>
      <c r="UAA190" s="4"/>
      <c r="UAB190" s="4"/>
      <c r="UAC190" s="4"/>
      <c r="UAD190" s="4"/>
      <c r="UAE190" s="4"/>
      <c r="UAF190" s="4"/>
      <c r="UAG190" s="4"/>
      <c r="UAH190" s="4"/>
      <c r="UAI190" s="4"/>
      <c r="UAJ190" s="4"/>
      <c r="UAK190" s="4"/>
      <c r="UAL190" s="4"/>
      <c r="UAM190" s="4"/>
      <c r="UAN190" s="4"/>
      <c r="UAO190" s="4"/>
      <c r="UAP190" s="4"/>
      <c r="UAQ190" s="4"/>
      <c r="UAR190" s="4"/>
      <c r="UAS190" s="4"/>
      <c r="UAT190" s="4"/>
      <c r="UAU190" s="4"/>
      <c r="UAV190" s="4"/>
      <c r="UAW190" s="4"/>
      <c r="UAX190" s="4"/>
      <c r="UAY190" s="4"/>
      <c r="UAZ190" s="4"/>
      <c r="UBA190" s="4"/>
      <c r="UBB190" s="4"/>
      <c r="UBC190" s="4"/>
      <c r="UBD190" s="4"/>
      <c r="UBE190" s="4"/>
      <c r="UBF190" s="4"/>
      <c r="UBG190" s="4"/>
      <c r="UBH190" s="4"/>
      <c r="UBI190" s="4"/>
      <c r="UBJ190" s="4"/>
      <c r="UBK190" s="4"/>
      <c r="UBL190" s="4"/>
      <c r="UBM190" s="4"/>
      <c r="UBN190" s="4"/>
      <c r="UBO190" s="4"/>
      <c r="UBP190" s="4"/>
      <c r="UBQ190" s="4"/>
      <c r="UBR190" s="4"/>
      <c r="UBS190" s="4"/>
      <c r="UBT190" s="4"/>
      <c r="UBU190" s="4"/>
      <c r="UBV190" s="4"/>
      <c r="UBW190" s="4"/>
      <c r="UBX190" s="4"/>
      <c r="UBY190" s="4"/>
      <c r="UBZ190" s="4"/>
      <c r="UCA190" s="4"/>
      <c r="UCB190" s="4"/>
      <c r="UCC190" s="4"/>
      <c r="UCD190" s="4"/>
      <c r="UCE190" s="4"/>
      <c r="UCF190" s="4"/>
      <c r="UCG190" s="4"/>
      <c r="UCH190" s="4"/>
      <c r="UCI190" s="4"/>
      <c r="UCJ190" s="4"/>
      <c r="UCK190" s="4"/>
      <c r="UCL190" s="4"/>
      <c r="UCM190" s="4"/>
      <c r="UCN190" s="4"/>
      <c r="UCO190" s="4"/>
      <c r="UCP190" s="4"/>
      <c r="UCQ190" s="4"/>
      <c r="UCR190" s="4"/>
      <c r="UCS190" s="4"/>
      <c r="UCT190" s="4"/>
      <c r="UCU190" s="4"/>
      <c r="UCV190" s="4"/>
      <c r="UCW190" s="4"/>
      <c r="UCX190" s="4"/>
      <c r="UCY190" s="4"/>
      <c r="UCZ190" s="4"/>
      <c r="UDA190" s="4"/>
      <c r="UDB190" s="4"/>
      <c r="UDC190" s="4"/>
      <c r="UDD190" s="4"/>
      <c r="UDE190" s="4"/>
      <c r="UDF190" s="4"/>
      <c r="UDG190" s="4"/>
      <c r="UDH190" s="4"/>
      <c r="UDI190" s="4"/>
      <c r="UDJ190" s="4"/>
      <c r="UDK190" s="4"/>
      <c r="UDL190" s="4"/>
      <c r="UDM190" s="4"/>
      <c r="UDN190" s="4"/>
      <c r="UDO190" s="4"/>
      <c r="UDP190" s="4"/>
      <c r="UDQ190" s="4"/>
      <c r="UDR190" s="4"/>
      <c r="UDS190" s="4"/>
      <c r="UDT190" s="4"/>
      <c r="UDU190" s="4"/>
      <c r="UDV190" s="4"/>
      <c r="UDW190" s="4"/>
      <c r="UDX190" s="4"/>
      <c r="UDY190" s="4"/>
      <c r="UDZ190" s="4"/>
      <c r="UEA190" s="4"/>
      <c r="UEB190" s="4"/>
      <c r="UEC190" s="4"/>
      <c r="UED190" s="4"/>
      <c r="UEE190" s="4"/>
      <c r="UEF190" s="4"/>
      <c r="UEG190" s="4"/>
      <c r="UEH190" s="4"/>
      <c r="UEI190" s="4"/>
      <c r="UEJ190" s="4"/>
      <c r="UEK190" s="4"/>
      <c r="UEL190" s="4"/>
      <c r="UEM190" s="4"/>
      <c r="UEN190" s="4"/>
      <c r="UEO190" s="4"/>
      <c r="UEP190" s="4"/>
      <c r="UEQ190" s="4"/>
      <c r="UER190" s="4"/>
      <c r="UES190" s="4"/>
      <c r="UET190" s="4"/>
      <c r="UEU190" s="4"/>
      <c r="UEV190" s="4"/>
      <c r="UEW190" s="4"/>
      <c r="UEX190" s="4"/>
      <c r="UEY190" s="4"/>
      <c r="UEZ190" s="4"/>
      <c r="UFA190" s="4"/>
      <c r="UFB190" s="4"/>
      <c r="UFC190" s="4"/>
      <c r="UFD190" s="4"/>
      <c r="UFE190" s="4"/>
      <c r="UFF190" s="4"/>
      <c r="UFG190" s="4"/>
      <c r="UFH190" s="4"/>
      <c r="UFI190" s="4"/>
      <c r="UFJ190" s="4"/>
      <c r="UFK190" s="4"/>
      <c r="UFL190" s="4"/>
      <c r="UFM190" s="4"/>
      <c r="UFN190" s="4"/>
      <c r="UFO190" s="4"/>
      <c r="UFP190" s="4"/>
      <c r="UFQ190" s="4"/>
      <c r="UFR190" s="4"/>
      <c r="UFS190" s="4"/>
      <c r="UFT190" s="4"/>
      <c r="UFU190" s="4"/>
      <c r="UFV190" s="4"/>
      <c r="UFW190" s="4"/>
      <c r="UFX190" s="4"/>
      <c r="UFY190" s="4"/>
      <c r="UFZ190" s="4"/>
      <c r="UGA190" s="4"/>
      <c r="UGB190" s="4"/>
      <c r="UGC190" s="4"/>
      <c r="UGD190" s="4"/>
      <c r="UGE190" s="4"/>
      <c r="UGF190" s="4"/>
      <c r="UGG190" s="4"/>
      <c r="UGH190" s="4"/>
      <c r="UGI190" s="4"/>
      <c r="UGJ190" s="4"/>
      <c r="UGK190" s="4"/>
      <c r="UGL190" s="4"/>
      <c r="UGM190" s="4"/>
      <c r="UGN190" s="4"/>
      <c r="UGO190" s="4"/>
      <c r="UGP190" s="4"/>
      <c r="UGQ190" s="4"/>
      <c r="UGR190" s="4"/>
      <c r="UGS190" s="4"/>
      <c r="UGT190" s="4"/>
      <c r="UGU190" s="4"/>
      <c r="UGV190" s="4"/>
      <c r="UGW190" s="4"/>
      <c r="UGX190" s="4"/>
      <c r="UGY190" s="4"/>
      <c r="UGZ190" s="4"/>
      <c r="UHA190" s="4"/>
      <c r="UHB190" s="4"/>
      <c r="UHC190" s="4"/>
      <c r="UHD190" s="4"/>
      <c r="UHE190" s="4"/>
      <c r="UHF190" s="4"/>
      <c r="UHG190" s="4"/>
      <c r="UHH190" s="4"/>
      <c r="UHI190" s="4"/>
      <c r="UHJ190" s="4"/>
      <c r="UHK190" s="4"/>
      <c r="UHL190" s="4"/>
      <c r="UHM190" s="4"/>
      <c r="UHN190" s="4"/>
      <c r="UHO190" s="4"/>
      <c r="UHP190" s="4"/>
      <c r="UHQ190" s="4"/>
      <c r="UHR190" s="4"/>
      <c r="UHS190" s="4"/>
      <c r="UHT190" s="4"/>
      <c r="UHU190" s="4"/>
      <c r="UHV190" s="4"/>
      <c r="UHW190" s="4"/>
      <c r="UHX190" s="4"/>
      <c r="UHY190" s="4"/>
      <c r="UHZ190" s="4"/>
      <c r="UIA190" s="4"/>
      <c r="UIB190" s="4"/>
      <c r="UIC190" s="4"/>
      <c r="UID190" s="4"/>
      <c r="UIE190" s="4"/>
      <c r="UIF190" s="4"/>
      <c r="UIG190" s="4"/>
      <c r="UIH190" s="4"/>
      <c r="UII190" s="4"/>
      <c r="UIJ190" s="4"/>
      <c r="UIK190" s="4"/>
      <c r="UIL190" s="4"/>
      <c r="UIM190" s="4"/>
      <c r="UIN190" s="4"/>
      <c r="UIO190" s="4"/>
      <c r="UIP190" s="4"/>
      <c r="UIQ190" s="4"/>
      <c r="UIR190" s="4"/>
      <c r="UIS190" s="4"/>
      <c r="UIT190" s="4"/>
      <c r="UIU190" s="4"/>
      <c r="UIV190" s="4"/>
      <c r="UIW190" s="4"/>
      <c r="UIX190" s="4"/>
      <c r="UIY190" s="4"/>
      <c r="UIZ190" s="4"/>
      <c r="UJA190" s="4"/>
      <c r="UJB190" s="4"/>
      <c r="UJC190" s="4"/>
      <c r="UJD190" s="4"/>
      <c r="UJE190" s="4"/>
      <c r="UJF190" s="4"/>
      <c r="UJG190" s="4"/>
      <c r="UJH190" s="4"/>
      <c r="UJI190" s="4"/>
      <c r="UJJ190" s="4"/>
      <c r="UJK190" s="4"/>
      <c r="UJL190" s="4"/>
      <c r="UJM190" s="4"/>
      <c r="UJN190" s="4"/>
      <c r="UJO190" s="4"/>
      <c r="UJP190" s="4"/>
      <c r="UJQ190" s="4"/>
      <c r="UJR190" s="4"/>
      <c r="UJS190" s="4"/>
      <c r="UJT190" s="4"/>
      <c r="UJU190" s="4"/>
      <c r="UJV190" s="4"/>
      <c r="UJW190" s="4"/>
      <c r="UJX190" s="4"/>
      <c r="UJY190" s="4"/>
      <c r="UJZ190" s="4"/>
      <c r="UKA190" s="4"/>
      <c r="UKB190" s="4"/>
      <c r="UKC190" s="4"/>
      <c r="UKD190" s="4"/>
      <c r="UKE190" s="4"/>
      <c r="UKF190" s="4"/>
      <c r="UKG190" s="4"/>
      <c r="UKH190" s="4"/>
      <c r="UKI190" s="4"/>
      <c r="UKJ190" s="4"/>
      <c r="UKK190" s="4"/>
      <c r="UKL190" s="4"/>
      <c r="UKM190" s="4"/>
      <c r="UKN190" s="4"/>
      <c r="UKO190" s="4"/>
      <c r="UKP190" s="4"/>
      <c r="UKQ190" s="4"/>
      <c r="UKR190" s="4"/>
      <c r="UKS190" s="4"/>
      <c r="UKT190" s="4"/>
      <c r="UKU190" s="4"/>
      <c r="UKV190" s="4"/>
      <c r="UKW190" s="4"/>
      <c r="UKX190" s="4"/>
      <c r="UKY190" s="4"/>
      <c r="UKZ190" s="4"/>
      <c r="ULA190" s="4"/>
      <c r="ULB190" s="4"/>
      <c r="ULC190" s="4"/>
      <c r="ULD190" s="4"/>
      <c r="ULE190" s="4"/>
      <c r="ULF190" s="4"/>
      <c r="ULG190" s="4"/>
      <c r="ULH190" s="4"/>
      <c r="ULI190" s="4"/>
      <c r="ULJ190" s="4"/>
      <c r="ULK190" s="4"/>
      <c r="ULL190" s="4"/>
      <c r="ULM190" s="4"/>
      <c r="ULN190" s="4"/>
      <c r="ULO190" s="4"/>
      <c r="ULP190" s="4"/>
      <c r="ULQ190" s="4"/>
      <c r="ULR190" s="4"/>
      <c r="ULS190" s="4"/>
      <c r="ULT190" s="4"/>
      <c r="ULU190" s="4"/>
      <c r="ULV190" s="4"/>
      <c r="ULW190" s="4"/>
      <c r="ULX190" s="4"/>
      <c r="ULY190" s="4"/>
      <c r="ULZ190" s="4"/>
      <c r="UMA190" s="4"/>
      <c r="UMB190" s="4"/>
      <c r="UMC190" s="4"/>
      <c r="UMD190" s="4"/>
      <c r="UME190" s="4"/>
      <c r="UMF190" s="4"/>
      <c r="UMG190" s="4"/>
      <c r="UMH190" s="4"/>
      <c r="UMI190" s="4"/>
      <c r="UMJ190" s="4"/>
      <c r="UMK190" s="4"/>
      <c r="UML190" s="4"/>
      <c r="UMM190" s="4"/>
      <c r="UMN190" s="4"/>
      <c r="UMO190" s="4"/>
      <c r="UMP190" s="4"/>
      <c r="UMQ190" s="4"/>
      <c r="UMR190" s="4"/>
      <c r="UMS190" s="4"/>
      <c r="UMT190" s="4"/>
      <c r="UMU190" s="4"/>
      <c r="UMV190" s="4"/>
      <c r="UMW190" s="4"/>
      <c r="UMX190" s="4"/>
      <c r="UMY190" s="4"/>
      <c r="UMZ190" s="4"/>
      <c r="UNA190" s="4"/>
      <c r="UNB190" s="4"/>
      <c r="UNC190" s="4"/>
      <c r="UND190" s="4"/>
      <c r="UNE190" s="4"/>
      <c r="UNF190" s="4"/>
      <c r="UNG190" s="4"/>
      <c r="UNH190" s="4"/>
      <c r="UNI190" s="4"/>
      <c r="UNJ190" s="4"/>
      <c r="UNK190" s="4"/>
      <c r="UNL190" s="4"/>
      <c r="UNM190" s="4"/>
      <c r="UNN190" s="4"/>
      <c r="UNO190" s="4"/>
      <c r="UNP190" s="4"/>
      <c r="UNQ190" s="4"/>
      <c r="UNR190" s="4"/>
      <c r="UNS190" s="4"/>
      <c r="UNT190" s="4"/>
      <c r="UNU190" s="4"/>
      <c r="UNV190" s="4"/>
      <c r="UNW190" s="4"/>
      <c r="UNX190" s="4"/>
      <c r="UNY190" s="4"/>
      <c r="UNZ190" s="4"/>
      <c r="UOA190" s="4"/>
      <c r="UOB190" s="4"/>
      <c r="UOC190" s="4"/>
      <c r="UOD190" s="4"/>
      <c r="UOE190" s="4"/>
      <c r="UOF190" s="4"/>
      <c r="UOG190" s="4"/>
      <c r="UOH190" s="4"/>
      <c r="UOI190" s="4"/>
      <c r="UOJ190" s="4"/>
      <c r="UOK190" s="4"/>
      <c r="UOL190" s="4"/>
      <c r="UOM190" s="4"/>
      <c r="UON190" s="4"/>
      <c r="UOO190" s="4"/>
      <c r="UOP190" s="4"/>
      <c r="UOQ190" s="4"/>
      <c r="UOR190" s="4"/>
      <c r="UOS190" s="4"/>
      <c r="UOT190" s="4"/>
      <c r="UOU190" s="4"/>
      <c r="UOV190" s="4"/>
      <c r="UOW190" s="4"/>
      <c r="UOX190" s="4"/>
      <c r="UOY190" s="4"/>
      <c r="UOZ190" s="4"/>
      <c r="UPA190" s="4"/>
      <c r="UPB190" s="4"/>
      <c r="UPC190" s="4"/>
      <c r="UPD190" s="4"/>
      <c r="UPE190" s="4"/>
      <c r="UPF190" s="4"/>
      <c r="UPG190" s="4"/>
      <c r="UPH190" s="4"/>
      <c r="UPI190" s="4"/>
      <c r="UPJ190" s="4"/>
      <c r="UPK190" s="4"/>
      <c r="UPL190" s="4"/>
      <c r="UPM190" s="4"/>
      <c r="UPN190" s="4"/>
      <c r="UPO190" s="4"/>
      <c r="UPP190" s="4"/>
      <c r="UPQ190" s="4"/>
      <c r="UPR190" s="4"/>
      <c r="UPS190" s="4"/>
      <c r="UPT190" s="4"/>
      <c r="UPU190" s="4"/>
      <c r="UPV190" s="4"/>
      <c r="UPW190" s="4"/>
      <c r="UPX190" s="4"/>
      <c r="UPY190" s="4"/>
      <c r="UPZ190" s="4"/>
      <c r="UQA190" s="4"/>
      <c r="UQB190" s="4"/>
      <c r="UQC190" s="4"/>
      <c r="UQD190" s="4"/>
      <c r="UQE190" s="4"/>
      <c r="UQF190" s="4"/>
      <c r="UQG190" s="4"/>
      <c r="UQH190" s="4"/>
      <c r="UQI190" s="4"/>
      <c r="UQJ190" s="4"/>
      <c r="UQK190" s="4"/>
      <c r="UQL190" s="4"/>
      <c r="UQM190" s="4"/>
      <c r="UQN190" s="4"/>
      <c r="UQO190" s="4"/>
      <c r="UQP190" s="4"/>
      <c r="UQQ190" s="4"/>
      <c r="UQR190" s="4"/>
      <c r="UQS190" s="4"/>
      <c r="UQT190" s="4"/>
      <c r="UQU190" s="4"/>
      <c r="UQV190" s="4"/>
      <c r="UQW190" s="4"/>
      <c r="UQX190" s="4"/>
      <c r="UQY190" s="4"/>
      <c r="UQZ190" s="4"/>
      <c r="URA190" s="4"/>
      <c r="URB190" s="4"/>
      <c r="URC190" s="4"/>
      <c r="URD190" s="4"/>
      <c r="URE190" s="4"/>
      <c r="URF190" s="4"/>
      <c r="URG190" s="4"/>
      <c r="URH190" s="4"/>
      <c r="URI190" s="4"/>
      <c r="URJ190" s="4"/>
      <c r="URK190" s="4"/>
      <c r="URL190" s="4"/>
      <c r="URM190" s="4"/>
      <c r="URN190" s="4"/>
      <c r="URO190" s="4"/>
      <c r="URP190" s="4"/>
      <c r="URQ190" s="4"/>
      <c r="URR190" s="4"/>
      <c r="URS190" s="4"/>
      <c r="URT190" s="4"/>
      <c r="URU190" s="4"/>
      <c r="URV190" s="4"/>
      <c r="URW190" s="4"/>
      <c r="URX190" s="4"/>
      <c r="URY190" s="4"/>
      <c r="URZ190" s="4"/>
      <c r="USA190" s="4"/>
      <c r="USB190" s="4"/>
      <c r="USC190" s="4"/>
      <c r="USD190" s="4"/>
      <c r="USE190" s="4"/>
      <c r="USF190" s="4"/>
      <c r="USG190" s="4"/>
      <c r="USH190" s="4"/>
      <c r="USI190" s="4"/>
      <c r="USJ190" s="4"/>
      <c r="USK190" s="4"/>
      <c r="USL190" s="4"/>
      <c r="USM190" s="4"/>
      <c r="USN190" s="4"/>
      <c r="USO190" s="4"/>
      <c r="USP190" s="4"/>
      <c r="USQ190" s="4"/>
      <c r="USR190" s="4"/>
      <c r="USS190" s="4"/>
      <c r="UST190" s="4"/>
      <c r="USU190" s="4"/>
      <c r="USV190" s="4"/>
      <c r="USW190" s="4"/>
      <c r="USX190" s="4"/>
      <c r="USY190" s="4"/>
      <c r="USZ190" s="4"/>
      <c r="UTA190" s="4"/>
      <c r="UTB190" s="4"/>
      <c r="UTC190" s="4"/>
      <c r="UTD190" s="4"/>
      <c r="UTE190" s="4"/>
      <c r="UTF190" s="4"/>
      <c r="UTG190" s="4"/>
      <c r="UTH190" s="4"/>
      <c r="UTI190" s="4"/>
      <c r="UTJ190" s="4"/>
      <c r="UTK190" s="4"/>
      <c r="UTL190" s="4"/>
      <c r="UTM190" s="4"/>
      <c r="UTN190" s="4"/>
      <c r="UTO190" s="4"/>
      <c r="UTP190" s="4"/>
      <c r="UTQ190" s="4"/>
      <c r="UTR190" s="4"/>
      <c r="UTS190" s="4"/>
      <c r="UTT190" s="4"/>
      <c r="UTU190" s="4"/>
      <c r="UTV190" s="4"/>
      <c r="UTW190" s="4"/>
      <c r="UTX190" s="4"/>
      <c r="UTY190" s="4"/>
      <c r="UTZ190" s="4"/>
      <c r="UUA190" s="4"/>
      <c r="UUB190" s="4"/>
      <c r="UUC190" s="4"/>
      <c r="UUD190" s="4"/>
      <c r="UUE190" s="4"/>
      <c r="UUF190" s="4"/>
      <c r="UUG190" s="4"/>
      <c r="UUH190" s="4"/>
      <c r="UUI190" s="4"/>
      <c r="UUJ190" s="4"/>
      <c r="UUK190" s="4"/>
      <c r="UUL190" s="4"/>
      <c r="UUM190" s="4"/>
      <c r="UUN190" s="4"/>
      <c r="UUO190" s="4"/>
      <c r="UUP190" s="4"/>
      <c r="UUQ190" s="4"/>
      <c r="UUR190" s="4"/>
      <c r="UUS190" s="4"/>
      <c r="UUT190" s="4"/>
      <c r="UUU190" s="4"/>
      <c r="UUV190" s="4"/>
      <c r="UUW190" s="4"/>
      <c r="UUX190" s="4"/>
      <c r="UUY190" s="4"/>
      <c r="UUZ190" s="4"/>
      <c r="UVA190" s="4"/>
      <c r="UVB190" s="4"/>
      <c r="UVC190" s="4"/>
      <c r="UVD190" s="4"/>
      <c r="UVE190" s="4"/>
      <c r="UVF190" s="4"/>
      <c r="UVG190" s="4"/>
      <c r="UVH190" s="4"/>
      <c r="UVI190" s="4"/>
      <c r="UVJ190" s="4"/>
      <c r="UVK190" s="4"/>
      <c r="UVL190" s="4"/>
      <c r="UVM190" s="4"/>
      <c r="UVN190" s="4"/>
      <c r="UVO190" s="4"/>
      <c r="UVP190" s="4"/>
      <c r="UVQ190" s="4"/>
      <c r="UVR190" s="4"/>
      <c r="UVS190" s="4"/>
      <c r="UVT190" s="4"/>
      <c r="UVU190" s="4"/>
      <c r="UVV190" s="4"/>
      <c r="UVW190" s="4"/>
      <c r="UVX190" s="4"/>
      <c r="UVY190" s="4"/>
      <c r="UVZ190" s="4"/>
      <c r="UWA190" s="4"/>
      <c r="UWB190" s="4"/>
      <c r="UWC190" s="4"/>
      <c r="UWD190" s="4"/>
      <c r="UWE190" s="4"/>
      <c r="UWF190" s="4"/>
      <c r="UWG190" s="4"/>
      <c r="UWH190" s="4"/>
      <c r="UWI190" s="4"/>
      <c r="UWJ190" s="4"/>
      <c r="UWK190" s="4"/>
      <c r="UWL190" s="4"/>
      <c r="UWM190" s="4"/>
      <c r="UWN190" s="4"/>
      <c r="UWO190" s="4"/>
      <c r="UWP190" s="4"/>
      <c r="UWQ190" s="4"/>
      <c r="UWR190" s="4"/>
      <c r="UWS190" s="4"/>
      <c r="UWT190" s="4"/>
      <c r="UWU190" s="4"/>
      <c r="UWV190" s="4"/>
      <c r="UWW190" s="4"/>
      <c r="UWX190" s="4"/>
      <c r="UWY190" s="4"/>
      <c r="UWZ190" s="4"/>
      <c r="UXA190" s="4"/>
      <c r="UXB190" s="4"/>
      <c r="UXC190" s="4"/>
      <c r="UXD190" s="4"/>
      <c r="UXE190" s="4"/>
      <c r="UXF190" s="4"/>
      <c r="UXG190" s="4"/>
      <c r="UXH190" s="4"/>
      <c r="UXI190" s="4"/>
      <c r="UXJ190" s="4"/>
      <c r="UXK190" s="4"/>
      <c r="UXL190" s="4"/>
      <c r="UXM190" s="4"/>
      <c r="UXN190" s="4"/>
      <c r="UXO190" s="4"/>
      <c r="UXP190" s="4"/>
      <c r="UXQ190" s="4"/>
      <c r="UXR190" s="4"/>
      <c r="UXS190" s="4"/>
      <c r="UXT190" s="4"/>
      <c r="UXU190" s="4"/>
      <c r="UXV190" s="4"/>
      <c r="UXW190" s="4"/>
      <c r="UXX190" s="4"/>
      <c r="UXY190" s="4"/>
      <c r="UXZ190" s="4"/>
      <c r="UYA190" s="4"/>
      <c r="UYB190" s="4"/>
      <c r="UYC190" s="4"/>
      <c r="UYD190" s="4"/>
      <c r="UYE190" s="4"/>
      <c r="UYF190" s="4"/>
      <c r="UYG190" s="4"/>
      <c r="UYH190" s="4"/>
      <c r="UYI190" s="4"/>
      <c r="UYJ190" s="4"/>
      <c r="UYK190" s="4"/>
      <c r="UYL190" s="4"/>
      <c r="UYM190" s="4"/>
      <c r="UYN190" s="4"/>
      <c r="UYO190" s="4"/>
      <c r="UYP190" s="4"/>
      <c r="UYQ190" s="4"/>
      <c r="UYR190" s="4"/>
      <c r="UYS190" s="4"/>
      <c r="UYT190" s="4"/>
      <c r="UYU190" s="4"/>
      <c r="UYV190" s="4"/>
      <c r="UYW190" s="4"/>
      <c r="UYX190" s="4"/>
      <c r="UYY190" s="4"/>
      <c r="UYZ190" s="4"/>
      <c r="UZA190" s="4"/>
      <c r="UZB190" s="4"/>
      <c r="UZC190" s="4"/>
      <c r="UZD190" s="4"/>
      <c r="UZE190" s="4"/>
      <c r="UZF190" s="4"/>
      <c r="UZG190" s="4"/>
      <c r="UZH190" s="4"/>
      <c r="UZI190" s="4"/>
      <c r="UZJ190" s="4"/>
      <c r="UZK190" s="4"/>
      <c r="UZL190" s="4"/>
      <c r="UZM190" s="4"/>
      <c r="UZN190" s="4"/>
      <c r="UZO190" s="4"/>
      <c r="UZP190" s="4"/>
      <c r="UZQ190" s="4"/>
      <c r="UZR190" s="4"/>
      <c r="UZS190" s="4"/>
      <c r="UZT190" s="4"/>
      <c r="UZU190" s="4"/>
      <c r="UZV190" s="4"/>
      <c r="UZW190" s="4"/>
      <c r="UZX190" s="4"/>
      <c r="UZY190" s="4"/>
      <c r="UZZ190" s="4"/>
      <c r="VAA190" s="4"/>
      <c r="VAB190" s="4"/>
      <c r="VAC190" s="4"/>
      <c r="VAD190" s="4"/>
      <c r="VAE190" s="4"/>
      <c r="VAF190" s="4"/>
      <c r="VAG190" s="4"/>
      <c r="VAH190" s="4"/>
      <c r="VAI190" s="4"/>
      <c r="VAJ190" s="4"/>
      <c r="VAK190" s="4"/>
      <c r="VAL190" s="4"/>
      <c r="VAM190" s="4"/>
      <c r="VAN190" s="4"/>
      <c r="VAO190" s="4"/>
      <c r="VAP190" s="4"/>
      <c r="VAQ190" s="4"/>
      <c r="VAR190" s="4"/>
      <c r="VAS190" s="4"/>
      <c r="VAT190" s="4"/>
      <c r="VAU190" s="4"/>
      <c r="VAV190" s="4"/>
      <c r="VAW190" s="4"/>
      <c r="VAX190" s="4"/>
      <c r="VAY190" s="4"/>
      <c r="VAZ190" s="4"/>
      <c r="VBA190" s="4"/>
      <c r="VBB190" s="4"/>
      <c r="VBC190" s="4"/>
      <c r="VBD190" s="4"/>
      <c r="VBE190" s="4"/>
      <c r="VBF190" s="4"/>
      <c r="VBG190" s="4"/>
      <c r="VBH190" s="4"/>
      <c r="VBI190" s="4"/>
      <c r="VBJ190" s="4"/>
      <c r="VBK190" s="4"/>
      <c r="VBL190" s="4"/>
      <c r="VBM190" s="4"/>
      <c r="VBN190" s="4"/>
      <c r="VBO190" s="4"/>
      <c r="VBP190" s="4"/>
      <c r="VBQ190" s="4"/>
      <c r="VBR190" s="4"/>
      <c r="VBS190" s="4"/>
      <c r="VBT190" s="4"/>
      <c r="VBU190" s="4"/>
      <c r="VBV190" s="4"/>
      <c r="VBW190" s="4"/>
      <c r="VBX190" s="4"/>
      <c r="VBY190" s="4"/>
      <c r="VBZ190" s="4"/>
      <c r="VCA190" s="4"/>
      <c r="VCB190" s="4"/>
      <c r="VCC190" s="4"/>
      <c r="VCD190" s="4"/>
      <c r="VCE190" s="4"/>
      <c r="VCF190" s="4"/>
      <c r="VCG190" s="4"/>
      <c r="VCH190" s="4"/>
      <c r="VCI190" s="4"/>
      <c r="VCJ190" s="4"/>
      <c r="VCK190" s="4"/>
      <c r="VCL190" s="4"/>
      <c r="VCM190" s="4"/>
      <c r="VCN190" s="4"/>
      <c r="VCO190" s="4"/>
      <c r="VCP190" s="4"/>
      <c r="VCQ190" s="4"/>
      <c r="VCR190" s="4"/>
      <c r="VCS190" s="4"/>
      <c r="VCT190" s="4"/>
      <c r="VCU190" s="4"/>
      <c r="VCV190" s="4"/>
      <c r="VCW190" s="4"/>
      <c r="VCX190" s="4"/>
      <c r="VCY190" s="4"/>
      <c r="VCZ190" s="4"/>
      <c r="VDA190" s="4"/>
      <c r="VDB190" s="4"/>
      <c r="VDC190" s="4"/>
      <c r="VDD190" s="4"/>
      <c r="VDE190" s="4"/>
      <c r="VDF190" s="4"/>
      <c r="VDG190" s="4"/>
      <c r="VDH190" s="4"/>
      <c r="VDI190" s="4"/>
      <c r="VDJ190" s="4"/>
      <c r="VDK190" s="4"/>
      <c r="VDL190" s="4"/>
      <c r="VDM190" s="4"/>
      <c r="VDN190" s="4"/>
      <c r="VDO190" s="4"/>
      <c r="VDP190" s="4"/>
      <c r="VDQ190" s="4"/>
      <c r="VDR190" s="4"/>
      <c r="VDS190" s="4"/>
      <c r="VDT190" s="4"/>
      <c r="VDU190" s="4"/>
      <c r="VDV190" s="4"/>
      <c r="VDW190" s="4"/>
      <c r="VDX190" s="4"/>
      <c r="VDY190" s="4"/>
      <c r="VDZ190" s="4"/>
      <c r="VEA190" s="4"/>
      <c r="VEB190" s="4"/>
      <c r="VEC190" s="4"/>
      <c r="VED190" s="4"/>
      <c r="VEE190" s="4"/>
      <c r="VEF190" s="4"/>
      <c r="VEG190" s="4"/>
      <c r="VEH190" s="4"/>
      <c r="VEI190" s="4"/>
      <c r="VEJ190" s="4"/>
      <c r="VEK190" s="4"/>
      <c r="VEL190" s="4"/>
      <c r="VEM190" s="4"/>
      <c r="VEN190" s="4"/>
      <c r="VEO190" s="4"/>
      <c r="VEP190" s="4"/>
      <c r="VEQ190" s="4"/>
      <c r="VER190" s="4"/>
      <c r="VES190" s="4"/>
      <c r="VET190" s="4"/>
      <c r="VEU190" s="4"/>
      <c r="VEV190" s="4"/>
      <c r="VEW190" s="4"/>
      <c r="VEX190" s="4"/>
      <c r="VEY190" s="4"/>
      <c r="VEZ190" s="4"/>
      <c r="VFA190" s="4"/>
      <c r="VFB190" s="4"/>
      <c r="VFC190" s="4"/>
      <c r="VFD190" s="4"/>
      <c r="VFE190" s="4"/>
      <c r="VFF190" s="4"/>
      <c r="VFG190" s="4"/>
      <c r="VFH190" s="4"/>
      <c r="VFI190" s="4"/>
      <c r="VFJ190" s="4"/>
      <c r="VFK190" s="4"/>
      <c r="VFL190" s="4"/>
      <c r="VFM190" s="4"/>
      <c r="VFN190" s="4"/>
      <c r="VFO190" s="4"/>
      <c r="VFP190" s="4"/>
      <c r="VFQ190" s="4"/>
      <c r="VFR190" s="4"/>
      <c r="VFS190" s="4"/>
      <c r="VFT190" s="4"/>
      <c r="VFU190" s="4"/>
      <c r="VFV190" s="4"/>
      <c r="VFW190" s="4"/>
      <c r="VFX190" s="4"/>
      <c r="VFY190" s="4"/>
      <c r="VFZ190" s="4"/>
      <c r="VGA190" s="4"/>
      <c r="VGB190" s="4"/>
      <c r="VGC190" s="4"/>
      <c r="VGD190" s="4"/>
      <c r="VGE190" s="4"/>
      <c r="VGF190" s="4"/>
      <c r="VGG190" s="4"/>
      <c r="VGH190" s="4"/>
      <c r="VGI190" s="4"/>
      <c r="VGJ190" s="4"/>
      <c r="VGK190" s="4"/>
      <c r="VGL190" s="4"/>
      <c r="VGM190" s="4"/>
      <c r="VGN190" s="4"/>
      <c r="VGO190" s="4"/>
      <c r="VGP190" s="4"/>
      <c r="VGQ190" s="4"/>
      <c r="VGR190" s="4"/>
      <c r="VGS190" s="4"/>
      <c r="VGT190" s="4"/>
      <c r="VGU190" s="4"/>
      <c r="VGV190" s="4"/>
      <c r="VGW190" s="4"/>
      <c r="VGX190" s="4"/>
      <c r="VGY190" s="4"/>
      <c r="VGZ190" s="4"/>
      <c r="VHA190" s="4"/>
      <c r="VHB190" s="4"/>
      <c r="VHC190" s="4"/>
      <c r="VHD190" s="4"/>
      <c r="VHE190" s="4"/>
      <c r="VHF190" s="4"/>
      <c r="VHG190" s="4"/>
      <c r="VHH190" s="4"/>
      <c r="VHI190" s="4"/>
      <c r="VHJ190" s="4"/>
      <c r="VHK190" s="4"/>
      <c r="VHL190" s="4"/>
      <c r="VHM190" s="4"/>
      <c r="VHN190" s="4"/>
      <c r="VHO190" s="4"/>
      <c r="VHP190" s="4"/>
      <c r="VHQ190" s="4"/>
      <c r="VHR190" s="4"/>
      <c r="VHS190" s="4"/>
      <c r="VHT190" s="4"/>
      <c r="VHU190" s="4"/>
      <c r="VHV190" s="4"/>
      <c r="VHW190" s="4"/>
      <c r="VHX190" s="4"/>
      <c r="VHY190" s="4"/>
      <c r="VHZ190" s="4"/>
      <c r="VIA190" s="4"/>
      <c r="VIB190" s="4"/>
      <c r="VIC190" s="4"/>
      <c r="VID190" s="4"/>
      <c r="VIE190" s="4"/>
      <c r="VIF190" s="4"/>
      <c r="VIG190" s="4"/>
      <c r="VIH190" s="4"/>
      <c r="VII190" s="4"/>
      <c r="VIJ190" s="4"/>
      <c r="VIK190" s="4"/>
      <c r="VIL190" s="4"/>
      <c r="VIM190" s="4"/>
      <c r="VIN190" s="4"/>
      <c r="VIO190" s="4"/>
      <c r="VIP190" s="4"/>
      <c r="VIQ190" s="4"/>
      <c r="VIR190" s="4"/>
      <c r="VIS190" s="4"/>
      <c r="VIT190" s="4"/>
      <c r="VIU190" s="4"/>
      <c r="VIV190" s="4"/>
      <c r="VIW190" s="4"/>
      <c r="VIX190" s="4"/>
      <c r="VIY190" s="4"/>
      <c r="VIZ190" s="4"/>
      <c r="VJA190" s="4"/>
      <c r="VJB190" s="4"/>
      <c r="VJC190" s="4"/>
      <c r="VJD190" s="4"/>
      <c r="VJE190" s="4"/>
      <c r="VJF190" s="4"/>
      <c r="VJG190" s="4"/>
      <c r="VJH190" s="4"/>
      <c r="VJI190" s="4"/>
      <c r="VJJ190" s="4"/>
      <c r="VJK190" s="4"/>
      <c r="VJL190" s="4"/>
      <c r="VJM190" s="4"/>
      <c r="VJN190" s="4"/>
      <c r="VJO190" s="4"/>
      <c r="VJP190" s="4"/>
      <c r="VJQ190" s="4"/>
      <c r="VJR190" s="4"/>
      <c r="VJS190" s="4"/>
      <c r="VJT190" s="4"/>
      <c r="VJU190" s="4"/>
      <c r="VJV190" s="4"/>
      <c r="VJW190" s="4"/>
      <c r="VJX190" s="4"/>
      <c r="VJY190" s="4"/>
      <c r="VJZ190" s="4"/>
      <c r="VKA190" s="4"/>
      <c r="VKB190" s="4"/>
      <c r="VKC190" s="4"/>
      <c r="VKD190" s="4"/>
      <c r="VKE190" s="4"/>
      <c r="VKF190" s="4"/>
      <c r="VKG190" s="4"/>
      <c r="VKH190" s="4"/>
      <c r="VKI190" s="4"/>
      <c r="VKJ190" s="4"/>
      <c r="VKK190" s="4"/>
      <c r="VKL190" s="4"/>
      <c r="VKM190" s="4"/>
      <c r="VKN190" s="4"/>
      <c r="VKO190" s="4"/>
      <c r="VKP190" s="4"/>
      <c r="VKQ190" s="4"/>
      <c r="VKR190" s="4"/>
      <c r="VKS190" s="4"/>
      <c r="VKT190" s="4"/>
      <c r="VKU190" s="4"/>
      <c r="VKV190" s="4"/>
      <c r="VKW190" s="4"/>
      <c r="VKX190" s="4"/>
      <c r="VKY190" s="4"/>
      <c r="VKZ190" s="4"/>
      <c r="VLA190" s="4"/>
      <c r="VLB190" s="4"/>
      <c r="VLC190" s="4"/>
      <c r="VLD190" s="4"/>
      <c r="VLE190" s="4"/>
      <c r="VLF190" s="4"/>
      <c r="VLG190" s="4"/>
      <c r="VLH190" s="4"/>
      <c r="VLI190" s="4"/>
      <c r="VLJ190" s="4"/>
      <c r="VLK190" s="4"/>
      <c r="VLL190" s="4"/>
      <c r="VLM190" s="4"/>
      <c r="VLN190" s="4"/>
      <c r="VLO190" s="4"/>
      <c r="VLP190" s="4"/>
      <c r="VLQ190" s="4"/>
      <c r="VLR190" s="4"/>
      <c r="VLS190" s="4"/>
      <c r="VLT190" s="4"/>
      <c r="VLU190" s="4"/>
      <c r="VLV190" s="4"/>
      <c r="VLW190" s="4"/>
      <c r="VLX190" s="4"/>
      <c r="VLY190" s="4"/>
      <c r="VLZ190" s="4"/>
      <c r="VMA190" s="4"/>
      <c r="VMB190" s="4"/>
      <c r="VMC190" s="4"/>
      <c r="VMD190" s="4"/>
      <c r="VME190" s="4"/>
      <c r="VMF190" s="4"/>
      <c r="VMG190" s="4"/>
      <c r="VMH190" s="4"/>
      <c r="VMI190" s="4"/>
      <c r="VMJ190" s="4"/>
      <c r="VMK190" s="4"/>
      <c r="VML190" s="4"/>
      <c r="VMM190" s="4"/>
      <c r="VMN190" s="4"/>
      <c r="VMO190" s="4"/>
      <c r="VMP190" s="4"/>
      <c r="VMQ190" s="4"/>
      <c r="VMR190" s="4"/>
      <c r="VMS190" s="4"/>
      <c r="VMT190" s="4"/>
      <c r="VMU190" s="4"/>
      <c r="VMV190" s="4"/>
      <c r="VMW190" s="4"/>
      <c r="VMX190" s="4"/>
      <c r="VMY190" s="4"/>
      <c r="VMZ190" s="4"/>
      <c r="VNA190" s="4"/>
      <c r="VNB190" s="4"/>
      <c r="VNC190" s="4"/>
      <c r="VND190" s="4"/>
      <c r="VNE190" s="4"/>
      <c r="VNF190" s="4"/>
      <c r="VNG190" s="4"/>
      <c r="VNH190" s="4"/>
      <c r="VNI190" s="4"/>
      <c r="VNJ190" s="4"/>
      <c r="VNK190" s="4"/>
      <c r="VNL190" s="4"/>
      <c r="VNM190" s="4"/>
      <c r="VNN190" s="4"/>
      <c r="VNO190" s="4"/>
      <c r="VNP190" s="4"/>
      <c r="VNQ190" s="4"/>
      <c r="VNR190" s="4"/>
      <c r="VNS190" s="4"/>
      <c r="VNT190" s="4"/>
      <c r="VNU190" s="4"/>
      <c r="VNV190" s="4"/>
      <c r="VNW190" s="4"/>
      <c r="VNX190" s="4"/>
      <c r="VNY190" s="4"/>
      <c r="VNZ190" s="4"/>
      <c r="VOA190" s="4"/>
      <c r="VOB190" s="4"/>
      <c r="VOC190" s="4"/>
      <c r="VOD190" s="4"/>
      <c r="VOE190" s="4"/>
      <c r="VOF190" s="4"/>
      <c r="VOG190" s="4"/>
      <c r="VOH190" s="4"/>
      <c r="VOI190" s="4"/>
      <c r="VOJ190" s="4"/>
      <c r="VOK190" s="4"/>
      <c r="VOL190" s="4"/>
      <c r="VOM190" s="4"/>
      <c r="VON190" s="4"/>
      <c r="VOO190" s="4"/>
      <c r="VOP190" s="4"/>
      <c r="VOQ190" s="4"/>
      <c r="VOR190" s="4"/>
      <c r="VOS190" s="4"/>
      <c r="VOT190" s="4"/>
      <c r="VOU190" s="4"/>
      <c r="VOV190" s="4"/>
      <c r="VOW190" s="4"/>
      <c r="VOX190" s="4"/>
      <c r="VOY190" s="4"/>
      <c r="VOZ190" s="4"/>
      <c r="VPA190" s="4"/>
      <c r="VPB190" s="4"/>
      <c r="VPC190" s="4"/>
      <c r="VPD190" s="4"/>
      <c r="VPE190" s="4"/>
      <c r="VPF190" s="4"/>
      <c r="VPG190" s="4"/>
      <c r="VPH190" s="4"/>
      <c r="VPI190" s="4"/>
      <c r="VPJ190" s="4"/>
      <c r="VPK190" s="4"/>
      <c r="VPL190" s="4"/>
      <c r="VPM190" s="4"/>
      <c r="VPN190" s="4"/>
      <c r="VPO190" s="4"/>
      <c r="VPP190" s="4"/>
      <c r="VPQ190" s="4"/>
      <c r="VPR190" s="4"/>
      <c r="VPS190" s="4"/>
      <c r="VPT190" s="4"/>
      <c r="VPU190" s="4"/>
      <c r="VPV190" s="4"/>
      <c r="VPW190" s="4"/>
      <c r="VPX190" s="4"/>
      <c r="VPY190" s="4"/>
      <c r="VPZ190" s="4"/>
      <c r="VQA190" s="4"/>
      <c r="VQB190" s="4"/>
      <c r="VQC190" s="4"/>
      <c r="VQD190" s="4"/>
      <c r="VQE190" s="4"/>
      <c r="VQF190" s="4"/>
      <c r="VQG190" s="4"/>
      <c r="VQH190" s="4"/>
      <c r="VQI190" s="4"/>
      <c r="VQJ190" s="4"/>
      <c r="VQK190" s="4"/>
      <c r="VQL190" s="4"/>
      <c r="VQM190" s="4"/>
      <c r="VQN190" s="4"/>
      <c r="VQO190" s="4"/>
      <c r="VQP190" s="4"/>
      <c r="VQQ190" s="4"/>
      <c r="VQR190" s="4"/>
      <c r="VQS190" s="4"/>
      <c r="VQT190" s="4"/>
      <c r="VQU190" s="4"/>
      <c r="VQV190" s="4"/>
      <c r="VQW190" s="4"/>
      <c r="VQX190" s="4"/>
      <c r="VQY190" s="4"/>
      <c r="VQZ190" s="4"/>
      <c r="VRA190" s="4"/>
      <c r="VRB190" s="4"/>
      <c r="VRC190" s="4"/>
      <c r="VRD190" s="4"/>
      <c r="VRE190" s="4"/>
      <c r="VRF190" s="4"/>
      <c r="VRG190" s="4"/>
      <c r="VRH190" s="4"/>
      <c r="VRI190" s="4"/>
      <c r="VRJ190" s="4"/>
      <c r="VRK190" s="4"/>
      <c r="VRL190" s="4"/>
      <c r="VRM190" s="4"/>
      <c r="VRN190" s="4"/>
      <c r="VRO190" s="4"/>
      <c r="VRP190" s="4"/>
      <c r="VRQ190" s="4"/>
      <c r="VRR190" s="4"/>
      <c r="VRS190" s="4"/>
      <c r="VRT190" s="4"/>
      <c r="VRU190" s="4"/>
      <c r="VRV190" s="4"/>
      <c r="VRW190" s="4"/>
      <c r="VRX190" s="4"/>
      <c r="VRY190" s="4"/>
      <c r="VRZ190" s="4"/>
      <c r="VSA190" s="4"/>
      <c r="VSB190" s="4"/>
      <c r="VSC190" s="4"/>
      <c r="VSD190" s="4"/>
      <c r="VSE190" s="4"/>
      <c r="VSF190" s="4"/>
      <c r="VSG190" s="4"/>
      <c r="VSH190" s="4"/>
      <c r="VSI190" s="4"/>
      <c r="VSJ190" s="4"/>
      <c r="VSK190" s="4"/>
      <c r="VSL190" s="4"/>
      <c r="VSM190" s="4"/>
      <c r="VSN190" s="4"/>
      <c r="VSO190" s="4"/>
      <c r="VSP190" s="4"/>
      <c r="VSQ190" s="4"/>
      <c r="VSR190" s="4"/>
      <c r="VSS190" s="4"/>
      <c r="VST190" s="4"/>
      <c r="VSU190" s="4"/>
      <c r="VSV190" s="4"/>
      <c r="VSW190" s="4"/>
      <c r="VSX190" s="4"/>
      <c r="VSY190" s="4"/>
      <c r="VSZ190" s="4"/>
      <c r="VTA190" s="4"/>
      <c r="VTB190" s="4"/>
      <c r="VTC190" s="4"/>
      <c r="VTD190" s="4"/>
      <c r="VTE190" s="4"/>
      <c r="VTF190" s="4"/>
      <c r="VTG190" s="4"/>
      <c r="VTH190" s="4"/>
      <c r="VTI190" s="4"/>
      <c r="VTJ190" s="4"/>
      <c r="VTK190" s="4"/>
      <c r="VTL190" s="4"/>
      <c r="VTM190" s="4"/>
      <c r="VTN190" s="4"/>
      <c r="VTO190" s="4"/>
      <c r="VTP190" s="4"/>
      <c r="VTQ190" s="4"/>
      <c r="VTR190" s="4"/>
      <c r="VTS190" s="4"/>
      <c r="VTT190" s="4"/>
      <c r="VTU190" s="4"/>
      <c r="VTV190" s="4"/>
      <c r="VTW190" s="4"/>
      <c r="VTX190" s="4"/>
      <c r="VTY190" s="4"/>
      <c r="VTZ190" s="4"/>
      <c r="VUA190" s="4"/>
      <c r="VUB190" s="4"/>
      <c r="VUC190" s="4"/>
      <c r="VUD190" s="4"/>
      <c r="VUE190" s="4"/>
      <c r="VUF190" s="4"/>
      <c r="VUG190" s="4"/>
      <c r="VUH190" s="4"/>
      <c r="VUI190" s="4"/>
      <c r="VUJ190" s="4"/>
      <c r="VUK190" s="4"/>
      <c r="VUL190" s="4"/>
      <c r="VUM190" s="4"/>
      <c r="VUN190" s="4"/>
      <c r="VUO190" s="4"/>
      <c r="VUP190" s="4"/>
      <c r="VUQ190" s="4"/>
      <c r="VUR190" s="4"/>
      <c r="VUS190" s="4"/>
      <c r="VUT190" s="4"/>
      <c r="VUU190" s="4"/>
      <c r="VUV190" s="4"/>
      <c r="VUW190" s="4"/>
      <c r="VUX190" s="4"/>
      <c r="VUY190" s="4"/>
      <c r="VUZ190" s="4"/>
      <c r="VVA190" s="4"/>
      <c r="VVB190" s="4"/>
      <c r="VVC190" s="4"/>
      <c r="VVD190" s="4"/>
      <c r="VVE190" s="4"/>
      <c r="VVF190" s="4"/>
      <c r="VVG190" s="4"/>
      <c r="VVH190" s="4"/>
      <c r="VVI190" s="4"/>
      <c r="VVJ190" s="4"/>
      <c r="VVK190" s="4"/>
      <c r="VVL190" s="4"/>
      <c r="VVM190" s="4"/>
      <c r="VVN190" s="4"/>
      <c r="VVO190" s="4"/>
      <c r="VVP190" s="4"/>
      <c r="VVQ190" s="4"/>
      <c r="VVR190" s="4"/>
      <c r="VVS190" s="4"/>
      <c r="VVT190" s="4"/>
      <c r="VVU190" s="4"/>
      <c r="VVV190" s="4"/>
      <c r="VVW190" s="4"/>
      <c r="VVX190" s="4"/>
      <c r="VVY190" s="4"/>
      <c r="VVZ190" s="4"/>
      <c r="VWA190" s="4"/>
      <c r="VWB190" s="4"/>
      <c r="VWC190" s="4"/>
      <c r="VWD190" s="4"/>
      <c r="VWE190" s="4"/>
      <c r="VWF190" s="4"/>
      <c r="VWG190" s="4"/>
      <c r="VWH190" s="4"/>
      <c r="VWI190" s="4"/>
      <c r="VWJ190" s="4"/>
      <c r="VWK190" s="4"/>
      <c r="VWL190" s="4"/>
      <c r="VWM190" s="4"/>
      <c r="VWN190" s="4"/>
      <c r="VWO190" s="4"/>
      <c r="VWP190" s="4"/>
      <c r="VWQ190" s="4"/>
      <c r="VWR190" s="4"/>
      <c r="VWS190" s="4"/>
      <c r="VWT190" s="4"/>
      <c r="VWU190" s="4"/>
      <c r="VWV190" s="4"/>
      <c r="VWW190" s="4"/>
      <c r="VWX190" s="4"/>
      <c r="VWY190" s="4"/>
      <c r="VWZ190" s="4"/>
      <c r="VXA190" s="4"/>
      <c r="VXB190" s="4"/>
      <c r="VXC190" s="4"/>
      <c r="VXD190" s="4"/>
      <c r="VXE190" s="4"/>
      <c r="VXF190" s="4"/>
      <c r="VXG190" s="4"/>
      <c r="VXH190" s="4"/>
      <c r="VXI190" s="4"/>
      <c r="VXJ190" s="4"/>
      <c r="VXK190" s="4"/>
      <c r="VXL190" s="4"/>
      <c r="VXM190" s="4"/>
      <c r="VXN190" s="4"/>
      <c r="VXO190" s="4"/>
      <c r="VXP190" s="4"/>
      <c r="VXQ190" s="4"/>
      <c r="VXR190" s="4"/>
      <c r="VXS190" s="4"/>
      <c r="VXT190" s="4"/>
      <c r="VXU190" s="4"/>
      <c r="VXV190" s="4"/>
      <c r="VXW190" s="4"/>
      <c r="VXX190" s="4"/>
      <c r="VXY190" s="4"/>
      <c r="VXZ190" s="4"/>
      <c r="VYA190" s="4"/>
      <c r="VYB190" s="4"/>
      <c r="VYC190" s="4"/>
      <c r="VYD190" s="4"/>
      <c r="VYE190" s="4"/>
      <c r="VYF190" s="4"/>
      <c r="VYG190" s="4"/>
      <c r="VYH190" s="4"/>
      <c r="VYI190" s="4"/>
      <c r="VYJ190" s="4"/>
      <c r="VYK190" s="4"/>
      <c r="VYL190" s="4"/>
      <c r="VYM190" s="4"/>
      <c r="VYN190" s="4"/>
      <c r="VYO190" s="4"/>
      <c r="VYP190" s="4"/>
      <c r="VYQ190" s="4"/>
      <c r="VYR190" s="4"/>
      <c r="VYS190" s="4"/>
      <c r="VYT190" s="4"/>
      <c r="VYU190" s="4"/>
      <c r="VYV190" s="4"/>
      <c r="VYW190" s="4"/>
      <c r="VYX190" s="4"/>
      <c r="VYY190" s="4"/>
      <c r="VYZ190" s="4"/>
      <c r="VZA190" s="4"/>
      <c r="VZB190" s="4"/>
      <c r="VZC190" s="4"/>
      <c r="VZD190" s="4"/>
      <c r="VZE190" s="4"/>
      <c r="VZF190" s="4"/>
      <c r="VZG190" s="4"/>
      <c r="VZH190" s="4"/>
      <c r="VZI190" s="4"/>
      <c r="VZJ190" s="4"/>
      <c r="VZK190" s="4"/>
      <c r="VZL190" s="4"/>
      <c r="VZM190" s="4"/>
      <c r="VZN190" s="4"/>
      <c r="VZO190" s="4"/>
      <c r="VZP190" s="4"/>
      <c r="VZQ190" s="4"/>
      <c r="VZR190" s="4"/>
      <c r="VZS190" s="4"/>
      <c r="VZT190" s="4"/>
      <c r="VZU190" s="4"/>
      <c r="VZV190" s="4"/>
      <c r="VZW190" s="4"/>
      <c r="VZX190" s="4"/>
      <c r="VZY190" s="4"/>
      <c r="VZZ190" s="4"/>
      <c r="WAA190" s="4"/>
      <c r="WAB190" s="4"/>
      <c r="WAC190" s="4"/>
      <c r="WAD190" s="4"/>
      <c r="WAE190" s="4"/>
      <c r="WAF190" s="4"/>
      <c r="WAG190" s="4"/>
      <c r="WAH190" s="4"/>
      <c r="WAI190" s="4"/>
      <c r="WAJ190" s="4"/>
      <c r="WAK190" s="4"/>
      <c r="WAL190" s="4"/>
      <c r="WAM190" s="4"/>
      <c r="WAN190" s="4"/>
      <c r="WAO190" s="4"/>
      <c r="WAP190" s="4"/>
      <c r="WAQ190" s="4"/>
      <c r="WAR190" s="4"/>
      <c r="WAS190" s="4"/>
      <c r="WAT190" s="4"/>
      <c r="WAU190" s="4"/>
      <c r="WAV190" s="4"/>
      <c r="WAW190" s="4"/>
      <c r="WAX190" s="4"/>
      <c r="WAY190" s="4"/>
      <c r="WAZ190" s="4"/>
      <c r="WBA190" s="4"/>
      <c r="WBB190" s="4"/>
      <c r="WBC190" s="4"/>
      <c r="WBD190" s="4"/>
      <c r="WBE190" s="4"/>
      <c r="WBF190" s="4"/>
      <c r="WBG190" s="4"/>
      <c r="WBH190" s="4"/>
      <c r="WBI190" s="4"/>
      <c r="WBJ190" s="4"/>
      <c r="WBK190" s="4"/>
      <c r="WBL190" s="4"/>
      <c r="WBM190" s="4"/>
      <c r="WBN190" s="4"/>
      <c r="WBO190" s="4"/>
      <c r="WBP190" s="4"/>
      <c r="WBQ190" s="4"/>
      <c r="WBR190" s="4"/>
      <c r="WBS190" s="4"/>
      <c r="WBT190" s="4"/>
      <c r="WBU190" s="4"/>
      <c r="WBV190" s="4"/>
      <c r="WBW190" s="4"/>
      <c r="WBX190" s="4"/>
      <c r="WBY190" s="4"/>
      <c r="WBZ190" s="4"/>
      <c r="WCA190" s="4"/>
      <c r="WCB190" s="4"/>
      <c r="WCC190" s="4"/>
      <c r="WCD190" s="4"/>
      <c r="WCE190" s="4"/>
      <c r="WCF190" s="4"/>
      <c r="WCG190" s="4"/>
      <c r="WCH190" s="4"/>
      <c r="WCI190" s="4"/>
      <c r="WCJ190" s="4"/>
      <c r="WCK190" s="4"/>
      <c r="WCL190" s="4"/>
      <c r="WCM190" s="4"/>
      <c r="WCN190" s="4"/>
      <c r="WCO190" s="4"/>
      <c r="WCP190" s="4"/>
      <c r="WCQ190" s="4"/>
      <c r="WCR190" s="4"/>
      <c r="WCS190" s="4"/>
      <c r="WCT190" s="4"/>
      <c r="WCU190" s="4"/>
      <c r="WCV190" s="4"/>
      <c r="WCW190" s="4"/>
      <c r="WCX190" s="4"/>
      <c r="WCY190" s="4"/>
      <c r="WCZ190" s="4"/>
      <c r="WDA190" s="4"/>
      <c r="WDB190" s="4"/>
      <c r="WDC190" s="4"/>
      <c r="WDD190" s="4"/>
      <c r="WDE190" s="4"/>
      <c r="WDF190" s="4"/>
      <c r="WDG190" s="4"/>
      <c r="WDH190" s="4"/>
      <c r="WDI190" s="4"/>
      <c r="WDJ190" s="4"/>
      <c r="WDK190" s="4"/>
      <c r="WDL190" s="4"/>
      <c r="WDM190" s="4"/>
      <c r="WDN190" s="4"/>
      <c r="WDO190" s="4"/>
      <c r="WDP190" s="4"/>
      <c r="WDQ190" s="4"/>
      <c r="WDR190" s="4"/>
      <c r="WDS190" s="4"/>
      <c r="WDT190" s="4"/>
      <c r="WDU190" s="4"/>
      <c r="WDV190" s="4"/>
      <c r="WDW190" s="4"/>
      <c r="WDX190" s="4"/>
      <c r="WDY190" s="4"/>
      <c r="WDZ190" s="4"/>
      <c r="WEA190" s="4"/>
      <c r="WEB190" s="4"/>
      <c r="WEC190" s="4"/>
      <c r="WED190" s="4"/>
      <c r="WEE190" s="4"/>
      <c r="WEF190" s="4"/>
      <c r="WEG190" s="4"/>
      <c r="WEH190" s="4"/>
      <c r="WEI190" s="4"/>
      <c r="WEJ190" s="4"/>
      <c r="WEK190" s="4"/>
      <c r="WEL190" s="4"/>
      <c r="WEM190" s="4"/>
      <c r="WEN190" s="4"/>
      <c r="WEO190" s="4"/>
      <c r="WEP190" s="4"/>
      <c r="WEQ190" s="4"/>
      <c r="WER190" s="4"/>
      <c r="WES190" s="4"/>
      <c r="WET190" s="4"/>
      <c r="WEU190" s="4"/>
      <c r="WEV190" s="4"/>
      <c r="WEW190" s="4"/>
      <c r="WEX190" s="4"/>
      <c r="WEY190" s="4"/>
      <c r="WEZ190" s="4"/>
      <c r="WFA190" s="4"/>
      <c r="WFB190" s="4"/>
      <c r="WFC190" s="4"/>
      <c r="WFD190" s="4"/>
      <c r="WFE190" s="4"/>
      <c r="WFF190" s="4"/>
      <c r="WFG190" s="4"/>
      <c r="WFH190" s="4"/>
      <c r="WFI190" s="4"/>
      <c r="WFJ190" s="4"/>
      <c r="WFK190" s="4"/>
      <c r="WFL190" s="4"/>
      <c r="WFM190" s="4"/>
      <c r="WFN190" s="4"/>
      <c r="WFO190" s="4"/>
      <c r="WFP190" s="4"/>
      <c r="WFQ190" s="4"/>
      <c r="WFR190" s="4"/>
      <c r="WFS190" s="4"/>
      <c r="WFT190" s="4"/>
      <c r="WFU190" s="4"/>
      <c r="WFV190" s="4"/>
      <c r="WFW190" s="4"/>
      <c r="WFX190" s="4"/>
      <c r="WFY190" s="4"/>
      <c r="WFZ190" s="4"/>
      <c r="WGA190" s="4"/>
      <c r="WGB190" s="4"/>
      <c r="WGC190" s="4"/>
      <c r="WGD190" s="4"/>
      <c r="WGE190" s="4"/>
      <c r="WGF190" s="4"/>
      <c r="WGG190" s="4"/>
      <c r="WGH190" s="4"/>
      <c r="WGI190" s="4"/>
      <c r="WGJ190" s="4"/>
      <c r="WGK190" s="4"/>
      <c r="WGL190" s="4"/>
      <c r="WGM190" s="4"/>
      <c r="WGN190" s="4"/>
      <c r="WGO190" s="4"/>
      <c r="WGP190" s="4"/>
      <c r="WGQ190" s="4"/>
      <c r="WGR190" s="4"/>
      <c r="WGS190" s="4"/>
      <c r="WGT190" s="4"/>
      <c r="WGU190" s="4"/>
      <c r="WGV190" s="4"/>
      <c r="WGW190" s="4"/>
      <c r="WGX190" s="4"/>
      <c r="WGY190" s="4"/>
      <c r="WGZ190" s="4"/>
      <c r="WHA190" s="4"/>
      <c r="WHB190" s="4"/>
      <c r="WHC190" s="4"/>
      <c r="WHD190" s="4"/>
      <c r="WHE190" s="4"/>
      <c r="WHF190" s="4"/>
      <c r="WHG190" s="4"/>
      <c r="WHH190" s="4"/>
      <c r="WHI190" s="4"/>
      <c r="WHJ190" s="4"/>
      <c r="WHK190" s="4"/>
      <c r="WHL190" s="4"/>
      <c r="WHM190" s="4"/>
      <c r="WHN190" s="4"/>
      <c r="WHO190" s="4"/>
      <c r="WHP190" s="4"/>
      <c r="WHQ190" s="4"/>
      <c r="WHR190" s="4"/>
      <c r="WHS190" s="4"/>
      <c r="WHT190" s="4"/>
      <c r="WHU190" s="4"/>
      <c r="WHV190" s="4"/>
      <c r="WHW190" s="4"/>
      <c r="WHX190" s="4"/>
      <c r="WHY190" s="4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</row>
  </sheetData>
  <mergeCells count="8">
    <mergeCell ref="A97:A98"/>
    <mergeCell ref="B97:B98"/>
    <mergeCell ref="B7:G7"/>
    <mergeCell ref="B8:G8"/>
    <mergeCell ref="A2:I2"/>
    <mergeCell ref="A3:I3"/>
    <mergeCell ref="A4:I4"/>
    <mergeCell ref="I13:I18"/>
  </mergeCells>
  <pageMargins left="0.39370078740157483" right="0" top="0.46" bottom="0.43" header="0.2" footer="0.93"/>
  <pageSetup paperSize="9" scale="70" fitToWidth="0" fitToHeight="0" orientation="landscape" r:id="rId1"/>
  <rowBreaks count="1" manualBreakCount="1">
    <brk id="40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2:HXV149"/>
  <sheetViews>
    <sheetView view="pageBreakPreview" topLeftCell="B71" zoomScale="90" zoomScaleSheetLayoutView="90" workbookViewId="0">
      <selection activeCell="W39" sqref="W39"/>
    </sheetView>
  </sheetViews>
  <sheetFormatPr defaultColWidth="9.140625" defaultRowHeight="15.75"/>
  <cols>
    <col min="1" max="1" width="8" style="1" customWidth="1"/>
    <col min="2" max="2" width="5.7109375" style="1" customWidth="1"/>
    <col min="3" max="3" width="45.5703125" style="2" customWidth="1"/>
    <col min="4" max="4" width="11.85546875" style="2" customWidth="1"/>
    <col min="5" max="5" width="4.7109375" style="322" hidden="1" customWidth="1"/>
    <col min="6" max="6" width="16" style="4" customWidth="1"/>
    <col min="7" max="7" width="25" style="4" hidden="1" customWidth="1"/>
    <col min="8" max="8" width="12.28515625" style="4" hidden="1" customWidth="1"/>
    <col min="9" max="9" width="17.7109375" style="4" hidden="1" customWidth="1"/>
    <col min="10" max="10" width="12.5703125" style="4" hidden="1" customWidth="1"/>
    <col min="11" max="11" width="18" style="4" hidden="1" customWidth="1"/>
    <col min="12" max="12" width="14.28515625" style="4" hidden="1" customWidth="1"/>
    <col min="13" max="13" width="16.5703125" style="4" hidden="1" customWidth="1"/>
    <col min="14" max="14" width="12.140625" style="4" hidden="1" customWidth="1"/>
    <col min="15" max="15" width="18" style="4" hidden="1" customWidth="1"/>
    <col min="16" max="16" width="9.140625" style="4" hidden="1" customWidth="1"/>
    <col min="17" max="17" width="10.7109375" style="4" hidden="1" customWidth="1"/>
    <col min="18" max="20" width="9.140625" style="4" hidden="1" customWidth="1"/>
    <col min="21" max="21" width="3" style="4" hidden="1" customWidth="1"/>
    <col min="22" max="22" width="2.85546875" style="4" hidden="1" customWidth="1"/>
    <col min="23" max="23" width="18.140625" style="4" customWidth="1"/>
    <col min="24" max="24" width="13.7109375" style="4" customWidth="1"/>
    <col min="25" max="25" width="27" style="4" customWidth="1"/>
    <col min="26" max="26" width="0.28515625" style="4" customWidth="1"/>
    <col min="27" max="27" width="14.42578125" style="4" customWidth="1"/>
    <col min="28" max="28" width="14.140625" style="4" bestFit="1" customWidth="1"/>
    <col min="29" max="30" width="9.140625" style="4"/>
    <col min="31" max="31" width="15.42578125" style="4" customWidth="1"/>
    <col min="32" max="64" width="9.140625" style="4"/>
    <col min="65" max="65" width="5.7109375" style="4" customWidth="1"/>
    <col min="66" max="66" width="65" style="4" customWidth="1"/>
    <col min="67" max="67" width="20" style="4" customWidth="1"/>
    <col min="68" max="68" width="26.28515625" style="4" customWidth="1"/>
    <col min="69" max="69" width="22.140625" style="4" customWidth="1"/>
    <col min="70" max="70" width="0.140625" style="4" customWidth="1"/>
    <col min="71" max="71" width="19.140625" style="4" customWidth="1"/>
    <col min="72" max="73" width="0" style="4" hidden="1" customWidth="1"/>
    <col min="74" max="74" width="153.85546875" style="4" customWidth="1"/>
    <col min="75" max="75" width="14.85546875" style="4" customWidth="1"/>
    <col min="76" max="76" width="16.7109375" style="4" bestFit="1" customWidth="1"/>
    <col min="77" max="320" width="9.140625" style="4"/>
    <col min="321" max="321" width="5.7109375" style="4" customWidth="1"/>
    <col min="322" max="322" width="65" style="4" customWidth="1"/>
    <col min="323" max="323" width="20" style="4" customWidth="1"/>
    <col min="324" max="324" width="26.28515625" style="4" customWidth="1"/>
    <col min="325" max="325" width="22.140625" style="4" customWidth="1"/>
    <col min="326" max="326" width="0.140625" style="4" customWidth="1"/>
    <col min="327" max="327" width="19.140625" style="4" customWidth="1"/>
    <col min="328" max="329" width="0" style="4" hidden="1" customWidth="1"/>
    <col min="330" max="330" width="153.85546875" style="4" customWidth="1"/>
    <col min="331" max="331" width="14.85546875" style="4" customWidth="1"/>
    <col min="332" max="332" width="16.7109375" style="4" bestFit="1" customWidth="1"/>
    <col min="333" max="576" width="9.140625" style="4"/>
    <col min="577" max="577" width="5.7109375" style="4" customWidth="1"/>
    <col min="578" max="578" width="65" style="4" customWidth="1"/>
    <col min="579" max="579" width="20" style="4" customWidth="1"/>
    <col min="580" max="580" width="26.28515625" style="4" customWidth="1"/>
    <col min="581" max="581" width="22.140625" style="4" customWidth="1"/>
    <col min="582" max="582" width="0.140625" style="4" customWidth="1"/>
    <col min="583" max="583" width="19.140625" style="4" customWidth="1"/>
    <col min="584" max="585" width="0" style="4" hidden="1" customWidth="1"/>
    <col min="586" max="586" width="153.85546875" style="4" customWidth="1"/>
    <col min="587" max="587" width="14.85546875" style="4" customWidth="1"/>
    <col min="588" max="588" width="16.7109375" style="4" bestFit="1" customWidth="1"/>
    <col min="589" max="832" width="9.140625" style="4"/>
    <col min="833" max="833" width="5.7109375" style="4" customWidth="1"/>
    <col min="834" max="834" width="65" style="4" customWidth="1"/>
    <col min="835" max="835" width="20" style="4" customWidth="1"/>
    <col min="836" max="836" width="26.28515625" style="4" customWidth="1"/>
    <col min="837" max="837" width="22.140625" style="4" customWidth="1"/>
    <col min="838" max="838" width="0.140625" style="4" customWidth="1"/>
    <col min="839" max="839" width="19.140625" style="4" customWidth="1"/>
    <col min="840" max="841" width="0" style="4" hidden="1" customWidth="1"/>
    <col min="842" max="842" width="153.85546875" style="4" customWidth="1"/>
    <col min="843" max="843" width="14.85546875" style="4" customWidth="1"/>
    <col min="844" max="844" width="16.7109375" style="4" bestFit="1" customWidth="1"/>
    <col min="845" max="1088" width="8.85546875" style="4" customWidth="1"/>
    <col min="1089" max="1089" width="5.7109375" style="4" customWidth="1"/>
    <col min="1090" max="1090" width="65" style="4" customWidth="1"/>
    <col min="1091" max="1091" width="20" style="4" customWidth="1"/>
    <col min="1092" max="1092" width="26.28515625" style="4" customWidth="1"/>
    <col min="1093" max="1093" width="22.140625" style="4" customWidth="1"/>
    <col min="1094" max="1094" width="0.140625" style="4" customWidth="1"/>
    <col min="1095" max="1095" width="19.140625" style="4" customWidth="1"/>
    <col min="1096" max="1097" width="0" style="4" hidden="1" customWidth="1"/>
    <col min="1098" max="1098" width="153.85546875" style="4" customWidth="1"/>
    <col min="1099" max="1099" width="14.85546875" style="4" customWidth="1"/>
    <col min="1100" max="1100" width="16.7109375" style="4" bestFit="1" customWidth="1"/>
    <col min="1101" max="1344" width="9.140625" style="4"/>
    <col min="1345" max="1345" width="5.7109375" style="4" customWidth="1"/>
    <col min="1346" max="1346" width="65" style="4" customWidth="1"/>
    <col min="1347" max="1347" width="20" style="4" customWidth="1"/>
    <col min="1348" max="1348" width="26.28515625" style="4" customWidth="1"/>
    <col min="1349" max="1349" width="22.140625" style="4" customWidth="1"/>
    <col min="1350" max="1350" width="0.140625" style="4" customWidth="1"/>
    <col min="1351" max="1351" width="19.140625" style="4" customWidth="1"/>
    <col min="1352" max="1353" width="0" style="4" hidden="1" customWidth="1"/>
    <col min="1354" max="1354" width="153.85546875" style="4" customWidth="1"/>
    <col min="1355" max="1355" width="14.85546875" style="4" customWidth="1"/>
    <col min="1356" max="1356" width="16.7109375" style="4" bestFit="1" customWidth="1"/>
    <col min="1357" max="1600" width="9.140625" style="4"/>
    <col min="1601" max="1601" width="5.7109375" style="4" customWidth="1"/>
    <col min="1602" max="1602" width="65" style="4" customWidth="1"/>
    <col min="1603" max="1603" width="20" style="4" customWidth="1"/>
    <col min="1604" max="1604" width="26.28515625" style="4" customWidth="1"/>
    <col min="1605" max="1605" width="22.140625" style="4" customWidth="1"/>
    <col min="1606" max="1606" width="0.140625" style="4" customWidth="1"/>
    <col min="1607" max="1607" width="19.140625" style="4" customWidth="1"/>
    <col min="1608" max="1609" width="0" style="4" hidden="1" customWidth="1"/>
    <col min="1610" max="1610" width="153.85546875" style="4" customWidth="1"/>
    <col min="1611" max="1611" width="14.85546875" style="4" customWidth="1"/>
    <col min="1612" max="1612" width="16.7109375" style="4" bestFit="1" customWidth="1"/>
    <col min="1613" max="1856" width="9.140625" style="4"/>
    <col min="1857" max="1857" width="5.7109375" style="4" customWidth="1"/>
    <col min="1858" max="1858" width="65" style="4" customWidth="1"/>
    <col min="1859" max="1859" width="20" style="4" customWidth="1"/>
    <col min="1860" max="1860" width="26.28515625" style="4" customWidth="1"/>
    <col min="1861" max="1861" width="22.140625" style="4" customWidth="1"/>
    <col min="1862" max="1862" width="0.140625" style="4" customWidth="1"/>
    <col min="1863" max="1863" width="19.140625" style="4" customWidth="1"/>
    <col min="1864" max="1865" width="0" style="4" hidden="1" customWidth="1"/>
    <col min="1866" max="1866" width="153.85546875" style="4" customWidth="1"/>
    <col min="1867" max="1867" width="14.85546875" style="4" customWidth="1"/>
    <col min="1868" max="1868" width="16.7109375" style="4" bestFit="1" customWidth="1"/>
    <col min="1869" max="2112" width="8.85546875" style="4" customWidth="1"/>
    <col min="2113" max="2113" width="5.7109375" style="4" customWidth="1"/>
    <col min="2114" max="2114" width="65" style="4" customWidth="1"/>
    <col min="2115" max="2115" width="20" style="4" customWidth="1"/>
    <col min="2116" max="2116" width="26.28515625" style="4" customWidth="1"/>
    <col min="2117" max="2117" width="22.140625" style="4" customWidth="1"/>
    <col min="2118" max="2118" width="0.140625" style="4" customWidth="1"/>
    <col min="2119" max="2119" width="19.140625" style="4" customWidth="1"/>
    <col min="2120" max="2121" width="0" style="4" hidden="1" customWidth="1"/>
    <col min="2122" max="2122" width="153.85546875" style="4" customWidth="1"/>
    <col min="2123" max="2123" width="14.85546875" style="4" customWidth="1"/>
    <col min="2124" max="2124" width="16.7109375" style="4" bestFit="1" customWidth="1"/>
    <col min="2125" max="2368" width="9.140625" style="4"/>
    <col min="2369" max="2369" width="5.7109375" style="4" customWidth="1"/>
    <col min="2370" max="2370" width="65" style="4" customWidth="1"/>
    <col min="2371" max="2371" width="20" style="4" customWidth="1"/>
    <col min="2372" max="2372" width="26.28515625" style="4" customWidth="1"/>
    <col min="2373" max="2373" width="22.140625" style="4" customWidth="1"/>
    <col min="2374" max="2374" width="0.140625" style="4" customWidth="1"/>
    <col min="2375" max="2375" width="19.140625" style="4" customWidth="1"/>
    <col min="2376" max="2377" width="0" style="4" hidden="1" customWidth="1"/>
    <col min="2378" max="2378" width="153.85546875" style="4" customWidth="1"/>
    <col min="2379" max="2379" width="14.85546875" style="4" customWidth="1"/>
    <col min="2380" max="2380" width="16.7109375" style="4" bestFit="1" customWidth="1"/>
    <col min="2381" max="2624" width="9.140625" style="4"/>
    <col min="2625" max="2625" width="5.7109375" style="4" customWidth="1"/>
    <col min="2626" max="2626" width="65" style="4" customWidth="1"/>
    <col min="2627" max="2627" width="20" style="4" customWidth="1"/>
    <col min="2628" max="2628" width="26.28515625" style="4" customWidth="1"/>
    <col min="2629" max="2629" width="22.140625" style="4" customWidth="1"/>
    <col min="2630" max="2630" width="0.140625" style="4" customWidth="1"/>
    <col min="2631" max="2631" width="19.140625" style="4" customWidth="1"/>
    <col min="2632" max="2633" width="0" style="4" hidden="1" customWidth="1"/>
    <col min="2634" max="2634" width="153.85546875" style="4" customWidth="1"/>
    <col min="2635" max="2635" width="14.85546875" style="4" customWidth="1"/>
    <col min="2636" max="2636" width="16.7109375" style="4" bestFit="1" customWidth="1"/>
    <col min="2637" max="2880" width="9.140625" style="4"/>
    <col min="2881" max="2881" width="5.7109375" style="4" customWidth="1"/>
    <col min="2882" max="2882" width="65" style="4" customWidth="1"/>
    <col min="2883" max="2883" width="20" style="4" customWidth="1"/>
    <col min="2884" max="2884" width="26.28515625" style="4" customWidth="1"/>
    <col min="2885" max="2885" width="22.140625" style="4" customWidth="1"/>
    <col min="2886" max="2886" width="0.140625" style="4" customWidth="1"/>
    <col min="2887" max="2887" width="19.140625" style="4" customWidth="1"/>
    <col min="2888" max="2889" width="0" style="4" hidden="1" customWidth="1"/>
    <col min="2890" max="2890" width="153.85546875" style="4" customWidth="1"/>
    <col min="2891" max="2891" width="14.85546875" style="4" customWidth="1"/>
    <col min="2892" max="2892" width="16.7109375" style="4" bestFit="1" customWidth="1"/>
    <col min="2893" max="3136" width="8.85546875" style="4" customWidth="1"/>
    <col min="3137" max="3137" width="5.7109375" style="4" customWidth="1"/>
    <col min="3138" max="3138" width="65" style="4" customWidth="1"/>
    <col min="3139" max="3139" width="20" style="4" customWidth="1"/>
    <col min="3140" max="3140" width="26.28515625" style="4" customWidth="1"/>
    <col min="3141" max="3141" width="22.140625" style="4" customWidth="1"/>
    <col min="3142" max="3142" width="0.140625" style="4" customWidth="1"/>
    <col min="3143" max="3143" width="19.140625" style="4" customWidth="1"/>
    <col min="3144" max="3145" width="0" style="4" hidden="1" customWidth="1"/>
    <col min="3146" max="3146" width="153.85546875" style="4" customWidth="1"/>
    <col min="3147" max="3147" width="14.85546875" style="4" customWidth="1"/>
    <col min="3148" max="3148" width="16.7109375" style="4" bestFit="1" customWidth="1"/>
    <col min="3149" max="3392" width="9.140625" style="4"/>
    <col min="3393" max="3393" width="5.7109375" style="4" customWidth="1"/>
    <col min="3394" max="3394" width="65" style="4" customWidth="1"/>
    <col min="3395" max="3395" width="20" style="4" customWidth="1"/>
    <col min="3396" max="3396" width="26.28515625" style="4" customWidth="1"/>
    <col min="3397" max="3397" width="22.140625" style="4" customWidth="1"/>
    <col min="3398" max="3398" width="0.140625" style="4" customWidth="1"/>
    <col min="3399" max="3399" width="19.140625" style="4" customWidth="1"/>
    <col min="3400" max="3401" width="0" style="4" hidden="1" customWidth="1"/>
    <col min="3402" max="3402" width="153.85546875" style="4" customWidth="1"/>
    <col min="3403" max="3403" width="14.85546875" style="4" customWidth="1"/>
    <col min="3404" max="3404" width="16.7109375" style="4" bestFit="1" customWidth="1"/>
    <col min="3405" max="3648" width="9.140625" style="4"/>
    <col min="3649" max="3649" width="5.7109375" style="4" customWidth="1"/>
    <col min="3650" max="3650" width="65" style="4" customWidth="1"/>
    <col min="3651" max="3651" width="20" style="4" customWidth="1"/>
    <col min="3652" max="3652" width="26.28515625" style="4" customWidth="1"/>
    <col min="3653" max="3653" width="22.140625" style="4" customWidth="1"/>
    <col min="3654" max="3654" width="0.140625" style="4" customWidth="1"/>
    <col min="3655" max="3655" width="19.140625" style="4" customWidth="1"/>
    <col min="3656" max="3657" width="0" style="4" hidden="1" customWidth="1"/>
    <col min="3658" max="3658" width="153.85546875" style="4" customWidth="1"/>
    <col min="3659" max="3659" width="14.85546875" style="4" customWidth="1"/>
    <col min="3660" max="3660" width="16.7109375" style="4" bestFit="1" customWidth="1"/>
    <col min="3661" max="3904" width="9.140625" style="4"/>
    <col min="3905" max="3905" width="5.7109375" style="4" customWidth="1"/>
    <col min="3906" max="3906" width="65" style="4" customWidth="1"/>
    <col min="3907" max="3907" width="20" style="4" customWidth="1"/>
    <col min="3908" max="3908" width="26.28515625" style="4" customWidth="1"/>
    <col min="3909" max="3909" width="22.140625" style="4" customWidth="1"/>
    <col min="3910" max="3910" width="0.140625" style="4" customWidth="1"/>
    <col min="3911" max="3911" width="19.140625" style="4" customWidth="1"/>
    <col min="3912" max="3913" width="0" style="4" hidden="1" customWidth="1"/>
    <col min="3914" max="3914" width="153.85546875" style="4" customWidth="1"/>
    <col min="3915" max="3915" width="14.85546875" style="4" customWidth="1"/>
    <col min="3916" max="3916" width="16.7109375" style="4" bestFit="1" customWidth="1"/>
    <col min="3917" max="4160" width="8.85546875" style="4" customWidth="1"/>
    <col min="4161" max="4161" width="5.7109375" style="4" customWidth="1"/>
    <col min="4162" max="4162" width="65" style="4" customWidth="1"/>
    <col min="4163" max="4163" width="20" style="4" customWidth="1"/>
    <col min="4164" max="4164" width="26.28515625" style="4" customWidth="1"/>
    <col min="4165" max="4165" width="22.140625" style="4" customWidth="1"/>
    <col min="4166" max="4166" width="0.140625" style="4" customWidth="1"/>
    <col min="4167" max="4167" width="19.140625" style="4" customWidth="1"/>
    <col min="4168" max="4169" width="0" style="4" hidden="1" customWidth="1"/>
    <col min="4170" max="4170" width="153.85546875" style="4" customWidth="1"/>
    <col min="4171" max="4171" width="14.85546875" style="4" customWidth="1"/>
    <col min="4172" max="4172" width="16.7109375" style="4" bestFit="1" customWidth="1"/>
    <col min="4173" max="4416" width="9.140625" style="4"/>
    <col min="4417" max="4417" width="5.7109375" style="4" customWidth="1"/>
    <col min="4418" max="4418" width="65" style="4" customWidth="1"/>
    <col min="4419" max="4419" width="20" style="4" customWidth="1"/>
    <col min="4420" max="4420" width="26.28515625" style="4" customWidth="1"/>
    <col min="4421" max="4421" width="22.140625" style="4" customWidth="1"/>
    <col min="4422" max="4422" width="0.140625" style="4" customWidth="1"/>
    <col min="4423" max="4423" width="19.140625" style="4" customWidth="1"/>
    <col min="4424" max="4425" width="0" style="4" hidden="1" customWidth="1"/>
    <col min="4426" max="4426" width="153.85546875" style="4" customWidth="1"/>
    <col min="4427" max="4427" width="14.85546875" style="4" customWidth="1"/>
    <col min="4428" max="4428" width="16.7109375" style="4" bestFit="1" customWidth="1"/>
    <col min="4429" max="4672" width="9.140625" style="4"/>
    <col min="4673" max="4673" width="5.7109375" style="4" customWidth="1"/>
    <col min="4674" max="4674" width="65" style="4" customWidth="1"/>
    <col min="4675" max="4675" width="20" style="4" customWidth="1"/>
    <col min="4676" max="4676" width="26.28515625" style="4" customWidth="1"/>
    <col min="4677" max="4677" width="22.140625" style="4" customWidth="1"/>
    <col min="4678" max="4678" width="0.140625" style="4" customWidth="1"/>
    <col min="4679" max="4679" width="19.140625" style="4" customWidth="1"/>
    <col min="4680" max="4681" width="0" style="4" hidden="1" customWidth="1"/>
    <col min="4682" max="4682" width="153.85546875" style="4" customWidth="1"/>
    <col min="4683" max="4683" width="14.85546875" style="4" customWidth="1"/>
    <col min="4684" max="4684" width="16.7109375" style="4" bestFit="1" customWidth="1"/>
    <col min="4685" max="4928" width="9.140625" style="4"/>
    <col min="4929" max="4929" width="5.7109375" style="4" customWidth="1"/>
    <col min="4930" max="4930" width="65" style="4" customWidth="1"/>
    <col min="4931" max="4931" width="20" style="4" customWidth="1"/>
    <col min="4932" max="4932" width="26.28515625" style="4" customWidth="1"/>
    <col min="4933" max="4933" width="22.140625" style="4" customWidth="1"/>
    <col min="4934" max="4934" width="0.140625" style="4" customWidth="1"/>
    <col min="4935" max="4935" width="19.140625" style="4" customWidth="1"/>
    <col min="4936" max="4937" width="0" style="4" hidden="1" customWidth="1"/>
    <col min="4938" max="4938" width="153.85546875" style="4" customWidth="1"/>
    <col min="4939" max="4939" width="14.85546875" style="4" customWidth="1"/>
    <col min="4940" max="4940" width="16.7109375" style="4" bestFit="1" customWidth="1"/>
    <col min="4941" max="5184" width="8.85546875" style="4" customWidth="1"/>
    <col min="5185" max="5185" width="5.7109375" style="4" customWidth="1"/>
    <col min="5186" max="5186" width="65" style="4" customWidth="1"/>
    <col min="5187" max="5187" width="20" style="4" customWidth="1"/>
    <col min="5188" max="5188" width="26.28515625" style="4" customWidth="1"/>
    <col min="5189" max="5189" width="22.140625" style="4" customWidth="1"/>
    <col min="5190" max="5190" width="0.140625" style="4" customWidth="1"/>
    <col min="5191" max="5191" width="19.140625" style="4" customWidth="1"/>
    <col min="5192" max="5193" width="0" style="4" hidden="1" customWidth="1"/>
    <col min="5194" max="5194" width="153.85546875" style="4" customWidth="1"/>
    <col min="5195" max="5195" width="14.85546875" style="4" customWidth="1"/>
    <col min="5196" max="5196" width="16.7109375" style="4" bestFit="1" customWidth="1"/>
    <col min="5197" max="5440" width="9.140625" style="4"/>
    <col min="5441" max="5441" width="5.7109375" style="4" customWidth="1"/>
    <col min="5442" max="5442" width="65" style="4" customWidth="1"/>
    <col min="5443" max="5443" width="20" style="4" customWidth="1"/>
    <col min="5444" max="5444" width="26.28515625" style="4" customWidth="1"/>
    <col min="5445" max="5445" width="22.140625" style="4" customWidth="1"/>
    <col min="5446" max="5446" width="0.140625" style="4" customWidth="1"/>
    <col min="5447" max="5447" width="19.140625" style="4" customWidth="1"/>
    <col min="5448" max="5449" width="0" style="4" hidden="1" customWidth="1"/>
    <col min="5450" max="5450" width="153.85546875" style="4" customWidth="1"/>
    <col min="5451" max="5451" width="14.85546875" style="4" customWidth="1"/>
    <col min="5452" max="5452" width="16.7109375" style="4" bestFit="1" customWidth="1"/>
    <col min="5453" max="5696" width="9.140625" style="4"/>
    <col min="5697" max="5697" width="5.7109375" style="4" customWidth="1"/>
    <col min="5698" max="5698" width="65" style="4" customWidth="1"/>
    <col min="5699" max="5699" width="20" style="4" customWidth="1"/>
    <col min="5700" max="5700" width="26.28515625" style="4" customWidth="1"/>
    <col min="5701" max="5701" width="22.140625" style="4" customWidth="1"/>
    <col min="5702" max="5702" width="0.140625" style="4" customWidth="1"/>
    <col min="5703" max="5703" width="19.140625" style="4" customWidth="1"/>
    <col min="5704" max="5705" width="0" style="4" hidden="1" customWidth="1"/>
    <col min="5706" max="5706" width="153.85546875" style="4" customWidth="1"/>
    <col min="5707" max="5707" width="14.85546875" style="4" customWidth="1"/>
    <col min="5708" max="5708" width="16.7109375" style="4" bestFit="1" customWidth="1"/>
    <col min="5709" max="5952" width="9.140625" style="4"/>
    <col min="5953" max="5953" width="5.7109375" style="4" customWidth="1"/>
    <col min="5954" max="5954" width="65" style="4" customWidth="1"/>
    <col min="5955" max="5955" width="20" style="4" customWidth="1"/>
    <col min="5956" max="5956" width="26.28515625" style="4" customWidth="1"/>
    <col min="5957" max="5957" width="22.140625" style="4" customWidth="1"/>
    <col min="5958" max="5958" width="0.140625" style="4" customWidth="1"/>
    <col min="5959" max="5959" width="19.140625" style="4" customWidth="1"/>
    <col min="5960" max="5961" width="0" style="4" hidden="1" customWidth="1"/>
    <col min="5962" max="5962" width="153.85546875" style="4" customWidth="1"/>
    <col min="5963" max="5963" width="14.85546875" style="4" customWidth="1"/>
    <col min="5964" max="5964" width="16.7109375" style="4" bestFit="1" customWidth="1"/>
    <col min="5965" max="6241" width="8.85546875" style="4" customWidth="1"/>
    <col min="6242" max="6242" width="9.140625" style="4" customWidth="1"/>
    <col min="6243" max="16384" width="9.140625" style="4"/>
  </cols>
  <sheetData>
    <row r="2" spans="1:25" ht="18.75">
      <c r="C2" s="1489" t="s">
        <v>434</v>
      </c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89"/>
      <c r="T2" s="1489"/>
      <c r="U2" s="1489"/>
      <c r="V2" s="1489"/>
      <c r="W2" s="1489"/>
      <c r="X2" s="1489"/>
      <c r="Y2" s="1489"/>
    </row>
    <row r="3" spans="1:25" ht="18.75">
      <c r="C3" s="1490" t="s">
        <v>433</v>
      </c>
      <c r="D3" s="1490"/>
      <c r="E3" s="1490"/>
      <c r="F3" s="1490"/>
      <c r="G3" s="1490"/>
      <c r="H3" s="1490"/>
      <c r="I3" s="1490"/>
      <c r="J3" s="1490"/>
      <c r="K3" s="1490"/>
      <c r="L3" s="1490"/>
      <c r="M3" s="1490"/>
      <c r="N3" s="1490"/>
      <c r="O3" s="1490"/>
      <c r="P3" s="1490"/>
      <c r="Q3" s="1490"/>
      <c r="R3" s="1490"/>
      <c r="S3" s="1490"/>
      <c r="T3" s="1490"/>
      <c r="U3" s="1490"/>
      <c r="V3" s="1490"/>
      <c r="W3" s="1490"/>
      <c r="X3" s="1490"/>
      <c r="Y3" s="1490"/>
    </row>
    <row r="4" spans="1:25" ht="18.75">
      <c r="C4" s="1490" t="s">
        <v>432</v>
      </c>
      <c r="D4" s="1490"/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90"/>
      <c r="P4" s="1490"/>
      <c r="Q4" s="1490"/>
      <c r="R4" s="1490"/>
      <c r="S4" s="1490"/>
      <c r="T4" s="1490"/>
      <c r="U4" s="1490"/>
      <c r="V4" s="1490"/>
      <c r="W4" s="1490"/>
      <c r="X4" s="1490"/>
      <c r="Y4" s="1490"/>
    </row>
    <row r="5" spans="1:25" ht="21.75" customHeight="1"/>
    <row r="7" spans="1:25" s="494" customFormat="1" ht="15.75" customHeight="1">
      <c r="A7" s="1476" t="s">
        <v>6</v>
      </c>
      <c r="B7" s="499"/>
      <c r="C7" s="1441" t="s">
        <v>431</v>
      </c>
      <c r="D7" s="1441" t="s">
        <v>430</v>
      </c>
      <c r="E7" s="1500" t="s">
        <v>429</v>
      </c>
      <c r="F7" s="1441" t="s">
        <v>428</v>
      </c>
      <c r="G7" s="498"/>
      <c r="H7" s="498"/>
      <c r="I7" s="496"/>
      <c r="J7" s="1478" t="s">
        <v>427</v>
      </c>
      <c r="K7" s="1478" t="s">
        <v>426</v>
      </c>
      <c r="L7" s="1480" t="s">
        <v>425</v>
      </c>
      <c r="M7" s="1482" t="s">
        <v>424</v>
      </c>
      <c r="N7" s="1497" t="s">
        <v>423</v>
      </c>
      <c r="O7" s="1444" t="s">
        <v>422</v>
      </c>
      <c r="U7" s="1484" t="s">
        <v>421</v>
      </c>
      <c r="V7" s="1484" t="s">
        <v>420</v>
      </c>
      <c r="W7" s="1486" t="s">
        <v>419</v>
      </c>
      <c r="X7" s="1487" t="s">
        <v>276</v>
      </c>
      <c r="Y7" s="1492" t="s">
        <v>418</v>
      </c>
    </row>
    <row r="8" spans="1:25" s="494" customFormat="1" ht="48.75" customHeight="1">
      <c r="A8" s="1477"/>
      <c r="B8" s="497"/>
      <c r="C8" s="1443"/>
      <c r="D8" s="1443"/>
      <c r="E8" s="1501"/>
      <c r="F8" s="1443"/>
      <c r="G8" s="496" t="s">
        <v>417</v>
      </c>
      <c r="H8" s="496" t="s">
        <v>416</v>
      </c>
      <c r="I8" s="496" t="s">
        <v>415</v>
      </c>
      <c r="J8" s="1479"/>
      <c r="K8" s="1479"/>
      <c r="L8" s="1481"/>
      <c r="M8" s="1483"/>
      <c r="N8" s="1498"/>
      <c r="O8" s="1446"/>
      <c r="U8" s="1485"/>
      <c r="V8" s="1485"/>
      <c r="W8" s="1486"/>
      <c r="X8" s="1488"/>
      <c r="Y8" s="1493"/>
    </row>
    <row r="9" spans="1:25" s="33" customFormat="1" ht="31.5">
      <c r="A9" s="252" t="s">
        <v>19</v>
      </c>
      <c r="B9" s="252" t="s">
        <v>19</v>
      </c>
      <c r="C9" s="280" t="s">
        <v>20</v>
      </c>
      <c r="D9" s="24" t="s">
        <v>21</v>
      </c>
      <c r="E9" s="493">
        <f>SUM(E10+E16+E20+E21+E23+E28)</f>
        <v>290554.93</v>
      </c>
      <c r="F9" s="493">
        <f t="shared" ref="F9:M9" si="0">F10+F16+F21+F23+F28</f>
        <v>95184.421999999991</v>
      </c>
      <c r="G9" s="493">
        <f t="shared" si="0"/>
        <v>97382.835277777791</v>
      </c>
      <c r="H9" s="493">
        <f t="shared" si="0"/>
        <v>82923.433000000005</v>
      </c>
      <c r="I9" s="493">
        <f t="shared" si="0"/>
        <v>14514.427999999998</v>
      </c>
      <c r="J9" s="493">
        <f t="shared" si="0"/>
        <v>122290.878</v>
      </c>
      <c r="K9" s="493">
        <f t="shared" si="0"/>
        <v>7843.6750000000002</v>
      </c>
      <c r="L9" s="493">
        <f t="shared" si="0"/>
        <v>0</v>
      </c>
      <c r="M9" s="493">
        <f t="shared" si="0"/>
        <v>0</v>
      </c>
      <c r="N9" s="303">
        <f t="shared" ref="N9:N14" si="1">E9+F9+L9+M9</f>
        <v>385739.35199999996</v>
      </c>
      <c r="O9" s="303">
        <f>O10+O16+O20+O21+O28</f>
        <v>156999.95200000002</v>
      </c>
      <c r="P9" s="303">
        <f t="shared" ref="P9:U9" si="2">P10+P16+P20+P21+P28+P23</f>
        <v>42192</v>
      </c>
      <c r="Q9" s="303">
        <f t="shared" si="2"/>
        <v>22346</v>
      </c>
      <c r="R9" s="303">
        <f t="shared" si="2"/>
        <v>22346</v>
      </c>
      <c r="S9" s="303">
        <f t="shared" si="2"/>
        <v>64538</v>
      </c>
      <c r="T9" s="303">
        <f t="shared" si="2"/>
        <v>64538</v>
      </c>
      <c r="U9" s="303" t="e">
        <f t="shared" si="2"/>
        <v>#REF!</v>
      </c>
      <c r="V9" s="303">
        <f>E9+F9</f>
        <v>385739.35199999996</v>
      </c>
      <c r="W9" s="443">
        <f>W10+W16+W20+W21+W23+W28</f>
        <v>126561.46000000002</v>
      </c>
      <c r="X9" s="443">
        <f>W9/F9*100</f>
        <v>132.96446765207023</v>
      </c>
      <c r="Y9" s="274" t="s">
        <v>393</v>
      </c>
    </row>
    <row r="10" spans="1:25" ht="31.5">
      <c r="A10" s="252">
        <v>1</v>
      </c>
      <c r="B10" s="252" t="s">
        <v>414</v>
      </c>
      <c r="C10" s="280" t="s">
        <v>22</v>
      </c>
      <c r="D10" s="24" t="s">
        <v>21</v>
      </c>
      <c r="E10" s="493">
        <f t="shared" ref="E10:M10" si="3">SUM(E11:E14)</f>
        <v>3453.68</v>
      </c>
      <c r="F10" s="493">
        <f t="shared" si="3"/>
        <v>4758.9980000000005</v>
      </c>
      <c r="G10" s="493">
        <f t="shared" si="3"/>
        <v>2078.9669444444444</v>
      </c>
      <c r="H10" s="493">
        <f t="shared" si="3"/>
        <v>1367.133</v>
      </c>
      <c r="I10" s="493">
        <f t="shared" si="3"/>
        <v>876.18499999999995</v>
      </c>
      <c r="J10" s="493">
        <f t="shared" si="3"/>
        <v>3667.393</v>
      </c>
      <c r="K10" s="493">
        <f t="shared" si="3"/>
        <v>0</v>
      </c>
      <c r="L10" s="493">
        <f t="shared" si="3"/>
        <v>0</v>
      </c>
      <c r="M10" s="493">
        <f t="shared" si="3"/>
        <v>0</v>
      </c>
      <c r="N10" s="303">
        <f t="shared" si="1"/>
        <v>8212.6779999999999</v>
      </c>
      <c r="O10" s="303">
        <f t="shared" ref="O10:T10" si="4">O11+O12+O14</f>
        <v>3667.393</v>
      </c>
      <c r="P10" s="303">
        <f t="shared" si="4"/>
        <v>0</v>
      </c>
      <c r="Q10" s="303">
        <f t="shared" si="4"/>
        <v>0</v>
      </c>
      <c r="R10" s="303">
        <f t="shared" si="4"/>
        <v>0</v>
      </c>
      <c r="S10" s="303">
        <f t="shared" si="4"/>
        <v>0</v>
      </c>
      <c r="T10" s="303">
        <f t="shared" si="4"/>
        <v>0</v>
      </c>
      <c r="U10" s="303" t="e">
        <f>U11+U12+U14+#REF!</f>
        <v>#REF!</v>
      </c>
      <c r="V10" s="303">
        <f>E10+F10</f>
        <v>8212.6779999999999</v>
      </c>
      <c r="W10" s="443">
        <f>SUM(W11:W14)</f>
        <v>699.16600000000005</v>
      </c>
      <c r="X10" s="443">
        <f>W10/F10*100</f>
        <v>14.691453957324629</v>
      </c>
      <c r="Y10" s="442"/>
    </row>
    <row r="11" spans="1:25" ht="31.5">
      <c r="A11" s="273" t="s">
        <v>24</v>
      </c>
      <c r="B11" s="273" t="s">
        <v>24</v>
      </c>
      <c r="C11" s="274" t="s">
        <v>413</v>
      </c>
      <c r="D11" s="270" t="s">
        <v>21</v>
      </c>
      <c r="E11" s="473">
        <f>263.88/12*7</f>
        <v>153.92999999999998</v>
      </c>
      <c r="F11" s="473">
        <v>866.97400000000005</v>
      </c>
      <c r="G11" s="179"/>
      <c r="H11" s="179"/>
      <c r="I11" s="179"/>
      <c r="J11" s="179">
        <v>1424.075</v>
      </c>
      <c r="K11" s="179"/>
      <c r="L11" s="179"/>
      <c r="M11" s="179"/>
      <c r="N11" s="166">
        <f t="shared" si="1"/>
        <v>1020.904</v>
      </c>
      <c r="O11" s="179">
        <f>H11+I11+1424.075+K11</f>
        <v>1424.075</v>
      </c>
      <c r="P11" s="328"/>
      <c r="Q11" s="328"/>
      <c r="R11" s="328"/>
      <c r="S11" s="328"/>
      <c r="T11" s="328"/>
      <c r="U11" s="400"/>
      <c r="V11" s="166">
        <f>E11+F11</f>
        <v>1020.904</v>
      </c>
      <c r="W11" s="461">
        <f>'[41]ИТС за 7 мес.'!K8+188.4</f>
        <v>454.95000000000005</v>
      </c>
      <c r="X11" s="443">
        <f>W11/F11*100</f>
        <v>52.47562210631461</v>
      </c>
      <c r="Y11" s="274" t="s">
        <v>395</v>
      </c>
    </row>
    <row r="12" spans="1:25" ht="31.5">
      <c r="A12" s="273" t="s">
        <v>26</v>
      </c>
      <c r="B12" s="273" t="s">
        <v>26</v>
      </c>
      <c r="C12" s="274" t="s">
        <v>27</v>
      </c>
      <c r="D12" s="270" t="s">
        <v>21</v>
      </c>
      <c r="E12" s="469">
        <v>2507.17</v>
      </c>
      <c r="F12" s="473">
        <v>2877.9340000000002</v>
      </c>
      <c r="G12" s="179">
        <f>SUM(E12/12*7)</f>
        <v>1462.5158333333334</v>
      </c>
      <c r="H12" s="179">
        <v>1117.133</v>
      </c>
      <c r="I12" s="179">
        <v>365.43299999999999</v>
      </c>
      <c r="J12" s="179">
        <v>1482.566</v>
      </c>
      <c r="K12" s="179"/>
      <c r="L12" s="179"/>
      <c r="M12" s="179"/>
      <c r="N12" s="166">
        <f t="shared" si="1"/>
        <v>5385.1040000000003</v>
      </c>
      <c r="O12" s="179">
        <f>H12+I12+K12</f>
        <v>1482.566</v>
      </c>
      <c r="P12" s="328"/>
      <c r="Q12" s="328"/>
      <c r="R12" s="328"/>
      <c r="S12" s="328"/>
      <c r="T12" s="328"/>
      <c r="U12" s="400">
        <v>386.4</v>
      </c>
      <c r="V12" s="166">
        <f>E12+F12</f>
        <v>5385.1040000000003</v>
      </c>
      <c r="W12" s="461">
        <f>'[41]ИТС за 7 мес.'!K9</f>
        <v>244.21600000000001</v>
      </c>
      <c r="X12" s="443">
        <f>W12/F12*100</f>
        <v>8.4858096120341884</v>
      </c>
      <c r="Y12" s="274" t="s">
        <v>393</v>
      </c>
    </row>
    <row r="13" spans="1:25">
      <c r="A13" s="273" t="s">
        <v>28</v>
      </c>
      <c r="B13" s="273" t="s">
        <v>28</v>
      </c>
      <c r="C13" s="274" t="s">
        <v>29</v>
      </c>
      <c r="D13" s="270" t="s">
        <v>21</v>
      </c>
      <c r="E13" s="172"/>
      <c r="F13" s="473"/>
      <c r="G13" s="179">
        <f>SUM(E13/9*7)</f>
        <v>0</v>
      </c>
      <c r="H13" s="179"/>
      <c r="I13" s="179"/>
      <c r="J13" s="179"/>
      <c r="K13" s="179"/>
      <c r="L13" s="179"/>
      <c r="M13" s="179"/>
      <c r="N13" s="166">
        <f t="shared" si="1"/>
        <v>0</v>
      </c>
      <c r="O13" s="179">
        <f>H13+I13+K13</f>
        <v>0</v>
      </c>
      <c r="P13" s="328"/>
      <c r="Q13" s="328"/>
      <c r="R13" s="328"/>
      <c r="S13" s="328"/>
      <c r="T13" s="328"/>
      <c r="U13" s="400"/>
      <c r="V13" s="166">
        <f>E13+F13</f>
        <v>0</v>
      </c>
      <c r="W13" s="461">
        <f>O13+U13</f>
        <v>0</v>
      </c>
      <c r="X13" s="443"/>
      <c r="Y13" s="442"/>
    </row>
    <row r="14" spans="1:25" ht="31.5">
      <c r="A14" s="273" t="s">
        <v>30</v>
      </c>
      <c r="B14" s="273" t="s">
        <v>30</v>
      </c>
      <c r="C14" s="274" t="s">
        <v>31</v>
      </c>
      <c r="D14" s="270" t="s">
        <v>21</v>
      </c>
      <c r="E14" s="291">
        <v>792.58</v>
      </c>
      <c r="F14" s="473">
        <v>1014.09</v>
      </c>
      <c r="G14" s="179">
        <f>SUM(E14/9*7)</f>
        <v>616.45111111111112</v>
      </c>
      <c r="H14" s="179">
        <v>250</v>
      </c>
      <c r="I14" s="179">
        <v>510.75200000000001</v>
      </c>
      <c r="J14" s="179">
        <v>760.75199999999995</v>
      </c>
      <c r="K14" s="179"/>
      <c r="L14" s="179"/>
      <c r="M14" s="179"/>
      <c r="N14" s="166">
        <f t="shared" si="1"/>
        <v>1806.67</v>
      </c>
      <c r="O14" s="179">
        <f>H14+I14+K14</f>
        <v>760.75199999999995</v>
      </c>
      <c r="P14" s="328"/>
      <c r="Q14" s="328"/>
      <c r="R14" s="328"/>
      <c r="S14" s="328"/>
      <c r="T14" s="328"/>
      <c r="U14" s="400"/>
      <c r="V14" s="166"/>
      <c r="W14" s="461"/>
      <c r="X14" s="443">
        <f>W14/F14*100</f>
        <v>0</v>
      </c>
      <c r="Y14" s="274" t="s">
        <v>393</v>
      </c>
    </row>
    <row r="15" spans="1:25">
      <c r="A15" s="273"/>
      <c r="B15" s="273" t="s">
        <v>32</v>
      </c>
      <c r="C15" s="274" t="s">
        <v>33</v>
      </c>
      <c r="D15" s="270"/>
      <c r="E15" s="291"/>
      <c r="F15" s="473"/>
      <c r="G15" s="179"/>
      <c r="H15" s="179"/>
      <c r="I15" s="179"/>
      <c r="J15" s="179"/>
      <c r="K15" s="179"/>
      <c r="L15" s="179"/>
      <c r="M15" s="179"/>
      <c r="N15" s="166"/>
      <c r="O15" s="179"/>
      <c r="P15" s="328"/>
      <c r="Q15" s="328"/>
      <c r="R15" s="328"/>
      <c r="S15" s="328"/>
      <c r="T15" s="328"/>
      <c r="U15" s="400"/>
      <c r="V15" s="166"/>
      <c r="W15" s="461"/>
      <c r="X15" s="443"/>
      <c r="Y15" s="274"/>
    </row>
    <row r="16" spans="1:25" ht="31.5">
      <c r="A16" s="252" t="s">
        <v>34</v>
      </c>
      <c r="B16" s="252" t="s">
        <v>34</v>
      </c>
      <c r="C16" s="280" t="s">
        <v>35</v>
      </c>
      <c r="D16" s="24" t="s">
        <v>21</v>
      </c>
      <c r="E16" s="78">
        <f>SUM(E17:E19)</f>
        <v>103143.58</v>
      </c>
      <c r="F16" s="166">
        <f>SUM(F17:F19)</f>
        <v>81563.258999999991</v>
      </c>
      <c r="G16" s="166">
        <f>SUM(G17:G19)</f>
        <v>60167.08833333334</v>
      </c>
      <c r="H16" s="166">
        <f>SUM(H17:H19)</f>
        <v>80497.850000000006</v>
      </c>
      <c r="I16" s="166">
        <f>SUM(I17:I19)</f>
        <v>13638.242999999999</v>
      </c>
      <c r="J16" s="166">
        <f>J17+J18+J19</f>
        <v>114269.42600000001</v>
      </c>
      <c r="K16" s="166">
        <f>K17+K18+K19</f>
        <v>7843.6750000000002</v>
      </c>
      <c r="L16" s="166"/>
      <c r="M16" s="166"/>
      <c r="N16" s="166">
        <f t="shared" ref="N16:N22" si="5">E16+F16+L16+M16</f>
        <v>184706.83899999998</v>
      </c>
      <c r="O16" s="166">
        <f t="shared" ref="O16:U16" si="6">O17+O18+O19</f>
        <v>122113.10100000001</v>
      </c>
      <c r="P16" s="166">
        <f t="shared" si="6"/>
        <v>0</v>
      </c>
      <c r="Q16" s="166">
        <f t="shared" si="6"/>
        <v>0</v>
      </c>
      <c r="R16" s="166">
        <f t="shared" si="6"/>
        <v>0</v>
      </c>
      <c r="S16" s="166">
        <f t="shared" si="6"/>
        <v>0</v>
      </c>
      <c r="T16" s="166">
        <f t="shared" si="6"/>
        <v>0</v>
      </c>
      <c r="U16" s="166">
        <f t="shared" si="6"/>
        <v>8895.3799999999992</v>
      </c>
      <c r="V16" s="166">
        <f t="shared" ref="V16:V22" si="7">E16+F16</f>
        <v>184706.83899999998</v>
      </c>
      <c r="W16" s="454">
        <f>W17+W18+W19</f>
        <v>88135.305000000008</v>
      </c>
      <c r="X16" s="443">
        <f>W16/F16*100</f>
        <v>108.05760593749696</v>
      </c>
      <c r="Y16" s="442"/>
    </row>
    <row r="17" spans="1:27" ht="96" customHeight="1">
      <c r="A17" s="273" t="s">
        <v>36</v>
      </c>
      <c r="B17" s="273" t="s">
        <v>36</v>
      </c>
      <c r="C17" s="274" t="s">
        <v>37</v>
      </c>
      <c r="D17" s="270" t="s">
        <v>21</v>
      </c>
      <c r="E17" s="469">
        <f>78801.23+16002.058</f>
        <v>94803.288</v>
      </c>
      <c r="F17" s="179">
        <v>74275.95</v>
      </c>
      <c r="G17" s="179">
        <f>SUM(E17/12*7)</f>
        <v>55301.918000000005</v>
      </c>
      <c r="H17" s="179">
        <v>73207</v>
      </c>
      <c r="I17" s="179">
        <v>12289.873</v>
      </c>
      <c r="J17" s="179">
        <v>103786.459</v>
      </c>
      <c r="K17" s="179">
        <v>7094.2809999999999</v>
      </c>
      <c r="L17" s="400"/>
      <c r="M17" s="400"/>
      <c r="N17" s="166">
        <f t="shared" si="5"/>
        <v>169079.23800000001</v>
      </c>
      <c r="O17" s="179">
        <v>110880.74</v>
      </c>
      <c r="P17" s="328"/>
      <c r="Q17" s="328"/>
      <c r="R17" s="328"/>
      <c r="S17" s="328"/>
      <c r="T17" s="328"/>
      <c r="U17" s="400">
        <f>8083000/1000</f>
        <v>8083</v>
      </c>
      <c r="V17" s="166">
        <f t="shared" si="7"/>
        <v>169079.23800000001</v>
      </c>
      <c r="W17" s="461">
        <f>'[41]ИТС за 7 мес.'!K14</f>
        <v>79894.763000000006</v>
      </c>
      <c r="X17" s="443">
        <f>W17/F17*100</f>
        <v>107.56478106304937</v>
      </c>
      <c r="Y17" s="274" t="s">
        <v>412</v>
      </c>
      <c r="Z17" s="38"/>
    </row>
    <row r="18" spans="1:27">
      <c r="A18" s="273" t="s">
        <v>38</v>
      </c>
      <c r="B18" s="273" t="s">
        <v>38</v>
      </c>
      <c r="C18" s="274" t="s">
        <v>39</v>
      </c>
      <c r="D18" s="270" t="s">
        <v>21</v>
      </c>
      <c r="E18" s="469">
        <f>7801.32+538.972</f>
        <v>8340.2919999999995</v>
      </c>
      <c r="F18" s="179">
        <v>7287.3090000000002</v>
      </c>
      <c r="G18" s="179">
        <f>SUM(E18/12*7)</f>
        <v>4865.1703333333335</v>
      </c>
      <c r="H18" s="179">
        <v>6250.5150000000003</v>
      </c>
      <c r="I18" s="179">
        <v>1166.3699999999999</v>
      </c>
      <c r="J18" s="179">
        <v>8996.4740000000002</v>
      </c>
      <c r="K18" s="179">
        <f>O18-J18</f>
        <v>647.94700000000012</v>
      </c>
      <c r="L18" s="400"/>
      <c r="M18" s="400"/>
      <c r="N18" s="166">
        <f t="shared" si="5"/>
        <v>15627.600999999999</v>
      </c>
      <c r="O18" s="179">
        <v>9644.4210000000003</v>
      </c>
      <c r="P18" s="328"/>
      <c r="Q18" s="328"/>
      <c r="R18" s="328"/>
      <c r="S18" s="328"/>
      <c r="T18" s="328"/>
      <c r="U18" s="400">
        <v>691.13</v>
      </c>
      <c r="V18" s="166">
        <f t="shared" si="7"/>
        <v>15627.600999999999</v>
      </c>
      <c r="W18" s="461">
        <f>'[41]ИТС за 7 мес.'!K15</f>
        <v>7110.8739999999998</v>
      </c>
      <c r="X18" s="443">
        <f>W18/F18*100</f>
        <v>97.578873079212087</v>
      </c>
      <c r="Y18" s="442"/>
      <c r="Z18" s="38"/>
    </row>
    <row r="19" spans="1:27" ht="31.5">
      <c r="A19" s="273" t="s">
        <v>40</v>
      </c>
      <c r="B19" s="273" t="s">
        <v>40</v>
      </c>
      <c r="C19" s="274" t="s">
        <v>41</v>
      </c>
      <c r="D19" s="270" t="s">
        <v>21</v>
      </c>
      <c r="E19" s="469"/>
      <c r="F19" s="179"/>
      <c r="G19" s="179">
        <f>SUM(E19/12*7)</f>
        <v>0</v>
      </c>
      <c r="H19" s="179">
        <v>1040.335</v>
      </c>
      <c r="I19" s="179">
        <v>182</v>
      </c>
      <c r="J19" s="179">
        <v>1486.4929999999999</v>
      </c>
      <c r="K19" s="179">
        <v>101.447</v>
      </c>
      <c r="L19" s="179"/>
      <c r="M19" s="179"/>
      <c r="N19" s="166">
        <f t="shared" si="5"/>
        <v>0</v>
      </c>
      <c r="O19" s="179">
        <f>J19+K19</f>
        <v>1587.94</v>
      </c>
      <c r="P19" s="328"/>
      <c r="Q19" s="328"/>
      <c r="R19" s="328"/>
      <c r="S19" s="328"/>
      <c r="T19" s="328"/>
      <c r="U19" s="400">
        <v>121.25</v>
      </c>
      <c r="V19" s="166">
        <f t="shared" si="7"/>
        <v>0</v>
      </c>
      <c r="W19" s="461">
        <f>'[41]ИТС за 7 мес.'!K16</f>
        <v>1129.6680000000001</v>
      </c>
      <c r="X19" s="443"/>
      <c r="Y19" s="274" t="s">
        <v>366</v>
      </c>
      <c r="Z19" s="38"/>
    </row>
    <row r="20" spans="1:27" s="33" customFormat="1" ht="36.75" customHeight="1">
      <c r="A20" s="252" t="s">
        <v>42</v>
      </c>
      <c r="B20" s="252" t="s">
        <v>42</v>
      </c>
      <c r="C20" s="280" t="s">
        <v>43</v>
      </c>
      <c r="D20" s="24" t="s">
        <v>21</v>
      </c>
      <c r="E20" s="91">
        <v>124736.5</v>
      </c>
      <c r="F20" s="166"/>
      <c r="G20" s="179">
        <f>SUM(E20/12*7)</f>
        <v>72762.958333333343</v>
      </c>
      <c r="H20" s="179">
        <v>2500</v>
      </c>
      <c r="I20" s="179">
        <v>19846</v>
      </c>
      <c r="J20" s="166">
        <v>22346</v>
      </c>
      <c r="K20" s="179"/>
      <c r="L20" s="179"/>
      <c r="M20" s="179"/>
      <c r="N20" s="166">
        <f t="shared" si="5"/>
        <v>124736.5</v>
      </c>
      <c r="O20" s="166">
        <f>H20+I20</f>
        <v>22346</v>
      </c>
      <c r="P20" s="166">
        <f>I20+J20</f>
        <v>42192</v>
      </c>
      <c r="Q20" s="166">
        <f>J20+K20</f>
        <v>22346</v>
      </c>
      <c r="R20" s="166">
        <f>K20+O20</f>
        <v>22346</v>
      </c>
      <c r="S20" s="166">
        <f>O20+P20</f>
        <v>64538</v>
      </c>
      <c r="T20" s="166">
        <f>P20+Q20</f>
        <v>64538</v>
      </c>
      <c r="U20" s="166">
        <v>2076</v>
      </c>
      <c r="V20" s="166">
        <f t="shared" si="7"/>
        <v>124736.5</v>
      </c>
      <c r="W20" s="454">
        <v>35379.813000000002</v>
      </c>
      <c r="X20" s="443"/>
      <c r="Y20" s="274" t="s">
        <v>411</v>
      </c>
      <c r="Z20" s="38"/>
    </row>
    <row r="21" spans="1:27" ht="31.5">
      <c r="A21" s="252" t="s">
        <v>44</v>
      </c>
      <c r="B21" s="252" t="s">
        <v>44</v>
      </c>
      <c r="C21" s="280" t="s">
        <v>45</v>
      </c>
      <c r="D21" s="24" t="s">
        <v>21</v>
      </c>
      <c r="E21" s="91">
        <f>SUM(E22)</f>
        <v>53358.3</v>
      </c>
      <c r="F21" s="172">
        <f>SUM(F22)</f>
        <v>6653.22</v>
      </c>
      <c r="G21" s="172">
        <f>SUM(G22)</f>
        <v>31125.675000000003</v>
      </c>
      <c r="H21" s="172">
        <f>SUM(H22)</f>
        <v>1058.45</v>
      </c>
      <c r="I21" s="172"/>
      <c r="J21" s="166">
        <f>J22</f>
        <v>4354.0590000000002</v>
      </c>
      <c r="K21" s="172"/>
      <c r="L21" s="172"/>
      <c r="M21" s="172"/>
      <c r="N21" s="166">
        <f t="shared" si="5"/>
        <v>60011.520000000004</v>
      </c>
      <c r="O21" s="166">
        <f t="shared" ref="O21:U21" si="8">O22</f>
        <v>8873.4580000000005</v>
      </c>
      <c r="P21" s="166">
        <f t="shared" si="8"/>
        <v>0</v>
      </c>
      <c r="Q21" s="166">
        <f t="shared" si="8"/>
        <v>0</v>
      </c>
      <c r="R21" s="166">
        <f t="shared" si="8"/>
        <v>0</v>
      </c>
      <c r="S21" s="166">
        <f t="shared" si="8"/>
        <v>0</v>
      </c>
      <c r="T21" s="166">
        <f t="shared" si="8"/>
        <v>0</v>
      </c>
      <c r="U21" s="166">
        <f t="shared" si="8"/>
        <v>16081.477999999999</v>
      </c>
      <c r="V21" s="166">
        <f t="shared" si="7"/>
        <v>60011.520000000004</v>
      </c>
      <c r="W21" s="454">
        <f>W22</f>
        <v>0</v>
      </c>
      <c r="X21" s="443">
        <f>W21/F21*100</f>
        <v>0</v>
      </c>
      <c r="Y21" s="1494" t="s">
        <v>410</v>
      </c>
    </row>
    <row r="22" spans="1:27" ht="73.5" customHeight="1">
      <c r="A22" s="273" t="s">
        <v>46</v>
      </c>
      <c r="B22" s="273" t="s">
        <v>46</v>
      </c>
      <c r="C22" s="274" t="s">
        <v>47</v>
      </c>
      <c r="D22" s="270" t="s">
        <v>21</v>
      </c>
      <c r="E22" s="469">
        <v>53358.3</v>
      </c>
      <c r="F22" s="179">
        <v>6653.22</v>
      </c>
      <c r="G22" s="179">
        <f>SUM(E22/12*7)</f>
        <v>31125.675000000003</v>
      </c>
      <c r="H22" s="179">
        <v>1058.45</v>
      </c>
      <c r="I22" s="179">
        <v>13941.55</v>
      </c>
      <c r="J22" s="179">
        <v>4354.0590000000002</v>
      </c>
      <c r="K22" s="179">
        <v>4519.3990000000003</v>
      </c>
      <c r="L22" s="179"/>
      <c r="M22" s="179"/>
      <c r="N22" s="166">
        <f t="shared" si="5"/>
        <v>60011.520000000004</v>
      </c>
      <c r="O22" s="179">
        <f>J22+K22</f>
        <v>8873.4580000000005</v>
      </c>
      <c r="P22" s="328"/>
      <c r="Q22" s="330"/>
      <c r="R22" s="328"/>
      <c r="S22" s="328"/>
      <c r="T22" s="328"/>
      <c r="U22" s="400">
        <v>16081.477999999999</v>
      </c>
      <c r="V22" s="166">
        <f t="shared" si="7"/>
        <v>60011.520000000004</v>
      </c>
      <c r="W22" s="461"/>
      <c r="X22" s="443">
        <f>W22/F22*100</f>
        <v>0</v>
      </c>
      <c r="Y22" s="1495"/>
    </row>
    <row r="23" spans="1:27" ht="43.5" customHeight="1">
      <c r="A23" s="252" t="s">
        <v>48</v>
      </c>
      <c r="B23" s="252" t="s">
        <v>48</v>
      </c>
      <c r="C23" s="280" t="s">
        <v>49</v>
      </c>
      <c r="D23" s="24" t="s">
        <v>21</v>
      </c>
      <c r="E23" s="78">
        <f t="shared" ref="E23:W23" si="9">SUM(E24:E27)</f>
        <v>5438.12</v>
      </c>
      <c r="F23" s="166">
        <f t="shared" si="9"/>
        <v>1839.5339999999999</v>
      </c>
      <c r="G23" s="166">
        <f t="shared" si="9"/>
        <v>4011.1050000000005</v>
      </c>
      <c r="H23" s="166">
        <f t="shared" si="9"/>
        <v>0</v>
      </c>
      <c r="I23" s="166">
        <f t="shared" si="9"/>
        <v>0</v>
      </c>
      <c r="J23" s="166">
        <f t="shared" si="9"/>
        <v>0</v>
      </c>
      <c r="K23" s="166">
        <f t="shared" si="9"/>
        <v>0</v>
      </c>
      <c r="L23" s="166">
        <f t="shared" si="9"/>
        <v>0</v>
      </c>
      <c r="M23" s="166">
        <f t="shared" si="9"/>
        <v>0</v>
      </c>
      <c r="N23" s="166">
        <f t="shared" si="9"/>
        <v>7277.6540000000005</v>
      </c>
      <c r="O23" s="166">
        <f t="shared" si="9"/>
        <v>0</v>
      </c>
      <c r="P23" s="166">
        <f t="shared" si="9"/>
        <v>0</v>
      </c>
      <c r="Q23" s="166">
        <f t="shared" si="9"/>
        <v>0</v>
      </c>
      <c r="R23" s="166">
        <f t="shared" si="9"/>
        <v>0</v>
      </c>
      <c r="S23" s="166">
        <f t="shared" si="9"/>
        <v>0</v>
      </c>
      <c r="T23" s="166">
        <f t="shared" si="9"/>
        <v>0</v>
      </c>
      <c r="U23" s="166">
        <f t="shared" si="9"/>
        <v>0</v>
      </c>
      <c r="V23" s="166">
        <f t="shared" si="9"/>
        <v>7277.6540000000005</v>
      </c>
      <c r="W23" s="492">
        <f t="shared" si="9"/>
        <v>0</v>
      </c>
      <c r="X23" s="443">
        <f>W23/F23*100</f>
        <v>0</v>
      </c>
      <c r="Y23" s="274"/>
    </row>
    <row r="24" spans="1:27" ht="47.25">
      <c r="A24" s="273" t="s">
        <v>50</v>
      </c>
      <c r="B24" s="273" t="s">
        <v>50</v>
      </c>
      <c r="C24" s="274" t="s">
        <v>51</v>
      </c>
      <c r="D24" s="270" t="s">
        <v>21</v>
      </c>
      <c r="E24" s="469"/>
      <c r="F24" s="179"/>
      <c r="G24" s="179">
        <f>SUM(E24/9*7)</f>
        <v>0</v>
      </c>
      <c r="H24" s="179"/>
      <c r="I24" s="179"/>
      <c r="J24" s="179"/>
      <c r="K24" s="179"/>
      <c r="L24" s="179"/>
      <c r="M24" s="179"/>
      <c r="N24" s="179">
        <f>E24+F24+L24+M24</f>
        <v>0</v>
      </c>
      <c r="O24" s="179"/>
      <c r="P24" s="328"/>
      <c r="Q24" s="328"/>
      <c r="R24" s="328"/>
      <c r="S24" s="328"/>
      <c r="T24" s="328"/>
      <c r="U24" s="400"/>
      <c r="V24" s="179">
        <f>E24+F24</f>
        <v>0</v>
      </c>
      <c r="W24" s="461">
        <f>O24+U24</f>
        <v>0</v>
      </c>
      <c r="X24" s="443"/>
      <c r="Y24" s="442"/>
    </row>
    <row r="25" spans="1:27" ht="47.25">
      <c r="A25" s="273" t="s">
        <v>52</v>
      </c>
      <c r="B25" s="273" t="s">
        <v>52</v>
      </c>
      <c r="C25" s="274" t="s">
        <v>409</v>
      </c>
      <c r="D25" s="270" t="s">
        <v>21</v>
      </c>
      <c r="E25" s="469">
        <v>4696.38</v>
      </c>
      <c r="F25" s="179">
        <v>1725.4829999999999</v>
      </c>
      <c r="G25" s="179">
        <f>SUM(E25/12*7)</f>
        <v>2739.5550000000003</v>
      </c>
      <c r="H25" s="179"/>
      <c r="I25" s="179"/>
      <c r="J25" s="179"/>
      <c r="K25" s="179"/>
      <c r="L25" s="179"/>
      <c r="M25" s="179"/>
      <c r="N25" s="179">
        <f>E25+F25+L25+M25</f>
        <v>6421.8630000000003</v>
      </c>
      <c r="O25" s="179"/>
      <c r="P25" s="328"/>
      <c r="Q25" s="328"/>
      <c r="R25" s="328"/>
      <c r="S25" s="328"/>
      <c r="T25" s="328"/>
      <c r="U25" s="400"/>
      <c r="V25" s="179">
        <f>E25+F25</f>
        <v>6421.8630000000003</v>
      </c>
      <c r="W25" s="461"/>
      <c r="X25" s="443">
        <f>W25/F25*100</f>
        <v>0</v>
      </c>
      <c r="Y25" s="442"/>
    </row>
    <row r="26" spans="1:27" ht="31.5">
      <c r="A26" s="273" t="s">
        <v>54</v>
      </c>
      <c r="B26" s="273" t="s">
        <v>54</v>
      </c>
      <c r="C26" s="274" t="s">
        <v>55</v>
      </c>
      <c r="D26" s="270" t="s">
        <v>21</v>
      </c>
      <c r="E26" s="469"/>
      <c r="F26" s="179"/>
      <c r="G26" s="179">
        <f>SUM(E26/9*7)</f>
        <v>0</v>
      </c>
      <c r="H26" s="179"/>
      <c r="I26" s="179"/>
      <c r="J26" s="179"/>
      <c r="K26" s="179"/>
      <c r="L26" s="179"/>
      <c r="M26" s="179"/>
      <c r="N26" s="179">
        <f>E26+F26+L26+M26</f>
        <v>0</v>
      </c>
      <c r="O26" s="179"/>
      <c r="P26" s="328"/>
      <c r="Q26" s="328"/>
      <c r="R26" s="328"/>
      <c r="S26" s="328"/>
      <c r="T26" s="328"/>
      <c r="U26" s="400"/>
      <c r="V26" s="179">
        <f>E26+F26</f>
        <v>0</v>
      </c>
      <c r="W26" s="461">
        <f>O26+U26</f>
        <v>0</v>
      </c>
      <c r="X26" s="443"/>
      <c r="Y26" s="442"/>
    </row>
    <row r="27" spans="1:27" ht="31.5">
      <c r="A27" s="273" t="s">
        <v>56</v>
      </c>
      <c r="B27" s="273" t="s">
        <v>56</v>
      </c>
      <c r="C27" s="274" t="s">
        <v>57</v>
      </c>
      <c r="D27" s="270" t="s">
        <v>21</v>
      </c>
      <c r="E27" s="469">
        <v>741.74</v>
      </c>
      <c r="F27" s="179">
        <v>114.051</v>
      </c>
      <c r="G27" s="179">
        <v>1271.55</v>
      </c>
      <c r="H27" s="179"/>
      <c r="I27" s="179"/>
      <c r="J27" s="179"/>
      <c r="K27" s="179"/>
      <c r="L27" s="179"/>
      <c r="M27" s="179"/>
      <c r="N27" s="179">
        <f>E27+F27+L27+M27</f>
        <v>855.79100000000005</v>
      </c>
      <c r="O27" s="179"/>
      <c r="P27" s="328"/>
      <c r="Q27" s="328"/>
      <c r="R27" s="328"/>
      <c r="S27" s="328"/>
      <c r="T27" s="328"/>
      <c r="U27" s="400"/>
      <c r="V27" s="179">
        <f>E27+F27</f>
        <v>855.79100000000005</v>
      </c>
      <c r="W27" s="461">
        <f>'[41]ИТС за 7 мес.'!H24</f>
        <v>0</v>
      </c>
      <c r="X27" s="443">
        <f>W27/F27*100</f>
        <v>0</v>
      </c>
      <c r="Y27" s="274" t="s">
        <v>395</v>
      </c>
    </row>
    <row r="28" spans="1:27" ht="47.25">
      <c r="A28" s="252" t="s">
        <v>58</v>
      </c>
      <c r="B28" s="252" t="s">
        <v>58</v>
      </c>
      <c r="C28" s="280" t="s">
        <v>59</v>
      </c>
      <c r="D28" s="24" t="s">
        <v>21</v>
      </c>
      <c r="E28" s="78">
        <f>SUM(E29:E32)</f>
        <v>424.75</v>
      </c>
      <c r="F28" s="78">
        <f>SUM(F29:F35)</f>
        <v>369.411</v>
      </c>
      <c r="G28" s="78">
        <f t="shared" ref="G28:W28" si="10">SUM(G29:G32)</f>
        <v>0</v>
      </c>
      <c r="H28" s="78">
        <f t="shared" si="10"/>
        <v>0</v>
      </c>
      <c r="I28" s="78">
        <f t="shared" si="10"/>
        <v>0</v>
      </c>
      <c r="J28" s="78">
        <f t="shared" si="10"/>
        <v>0</v>
      </c>
      <c r="K28" s="78">
        <f t="shared" si="10"/>
        <v>0</v>
      </c>
      <c r="L28" s="78">
        <f t="shared" si="10"/>
        <v>0</v>
      </c>
      <c r="M28" s="78">
        <f t="shared" si="10"/>
        <v>0</v>
      </c>
      <c r="N28" s="78">
        <f t="shared" si="10"/>
        <v>0</v>
      </c>
      <c r="O28" s="78">
        <f t="shared" si="10"/>
        <v>0</v>
      </c>
      <c r="P28" s="78">
        <f t="shared" si="10"/>
        <v>0</v>
      </c>
      <c r="Q28" s="78">
        <f t="shared" si="10"/>
        <v>0</v>
      </c>
      <c r="R28" s="78">
        <f t="shared" si="10"/>
        <v>0</v>
      </c>
      <c r="S28" s="78">
        <f t="shared" si="10"/>
        <v>0</v>
      </c>
      <c r="T28" s="78">
        <f t="shared" si="10"/>
        <v>0</v>
      </c>
      <c r="U28" s="78">
        <f t="shared" si="10"/>
        <v>0</v>
      </c>
      <c r="V28" s="78">
        <f t="shared" si="10"/>
        <v>0</v>
      </c>
      <c r="W28" s="491">
        <f t="shared" si="10"/>
        <v>2347.1760000000004</v>
      </c>
      <c r="X28" s="443">
        <f>W28/F28*100</f>
        <v>635.38335350057264</v>
      </c>
      <c r="Y28" s="274" t="s">
        <v>408</v>
      </c>
    </row>
    <row r="29" spans="1:27" ht="31.5">
      <c r="A29" s="273" t="s">
        <v>60</v>
      </c>
      <c r="B29" s="273" t="s">
        <v>407</v>
      </c>
      <c r="C29" s="274" t="s">
        <v>61</v>
      </c>
      <c r="D29" s="270" t="s">
        <v>21</v>
      </c>
      <c r="E29" s="91"/>
      <c r="F29" s="179"/>
      <c r="G29" s="179">
        <f>SUM(E29/9*7)</f>
        <v>0</v>
      </c>
      <c r="H29" s="179"/>
      <c r="I29" s="179"/>
      <c r="J29" s="166"/>
      <c r="K29" s="179"/>
      <c r="L29" s="179"/>
      <c r="M29" s="179"/>
      <c r="N29" s="166">
        <f>E29+F29+L29+M29</f>
        <v>0</v>
      </c>
      <c r="O29" s="166"/>
      <c r="P29" s="328"/>
      <c r="Q29" s="328"/>
      <c r="R29" s="328"/>
      <c r="S29" s="328"/>
      <c r="T29" s="328"/>
      <c r="U29" s="400"/>
      <c r="V29" s="166">
        <f>E29+F29</f>
        <v>0</v>
      </c>
      <c r="W29" s="461">
        <v>0</v>
      </c>
      <c r="X29" s="443"/>
      <c r="Y29" s="274" t="s">
        <v>366</v>
      </c>
    </row>
    <row r="30" spans="1:27" ht="31.5">
      <c r="A30" s="273" t="s">
        <v>62</v>
      </c>
      <c r="B30" s="273" t="s">
        <v>406</v>
      </c>
      <c r="C30" s="274" t="s">
        <v>63</v>
      </c>
      <c r="D30" s="270" t="s">
        <v>21</v>
      </c>
      <c r="E30" s="172"/>
      <c r="F30" s="179"/>
      <c r="G30" s="179">
        <f>SUM(E30/9*7)</f>
        <v>0</v>
      </c>
      <c r="H30" s="179"/>
      <c r="I30" s="179"/>
      <c r="J30" s="166"/>
      <c r="K30" s="179"/>
      <c r="L30" s="179"/>
      <c r="M30" s="179"/>
      <c r="N30" s="166">
        <f>E30+F30+L30+M30</f>
        <v>0</v>
      </c>
      <c r="O30" s="166"/>
      <c r="P30" s="328"/>
      <c r="Q30" s="328"/>
      <c r="R30" s="328"/>
      <c r="S30" s="328"/>
      <c r="T30" s="328"/>
      <c r="U30" s="400"/>
      <c r="V30" s="166">
        <f>E30+F30</f>
        <v>0</v>
      </c>
      <c r="W30" s="461">
        <v>0</v>
      </c>
      <c r="X30" s="443"/>
      <c r="Y30" s="274" t="s">
        <v>366</v>
      </c>
    </row>
    <row r="31" spans="1:27" ht="31.5">
      <c r="A31" s="273" t="s">
        <v>64</v>
      </c>
      <c r="B31" s="273" t="s">
        <v>405</v>
      </c>
      <c r="C31" s="274" t="s">
        <v>65</v>
      </c>
      <c r="D31" s="270" t="s">
        <v>21</v>
      </c>
      <c r="E31" s="469"/>
      <c r="F31" s="179"/>
      <c r="G31" s="179">
        <f>SUM(E31/9*7)</f>
        <v>0</v>
      </c>
      <c r="H31" s="179"/>
      <c r="I31" s="179"/>
      <c r="J31" s="166"/>
      <c r="K31" s="179"/>
      <c r="L31" s="179"/>
      <c r="M31" s="179"/>
      <c r="N31" s="166">
        <f>E31+F31+L31+M31</f>
        <v>0</v>
      </c>
      <c r="O31" s="166"/>
      <c r="P31" s="328"/>
      <c r="Q31" s="328"/>
      <c r="R31" s="328"/>
      <c r="S31" s="328"/>
      <c r="T31" s="328"/>
      <c r="U31" s="400"/>
      <c r="V31" s="166">
        <f>E31+F31</f>
        <v>0</v>
      </c>
      <c r="W31" s="461">
        <v>642.71100000000001</v>
      </c>
      <c r="X31" s="443"/>
      <c r="Y31" s="274" t="s">
        <v>366</v>
      </c>
      <c r="AA31" s="4">
        <v>44711.25</v>
      </c>
    </row>
    <row r="32" spans="1:27" ht="31.5">
      <c r="A32" s="273" t="s">
        <v>66</v>
      </c>
      <c r="B32" s="273" t="s">
        <v>404</v>
      </c>
      <c r="C32" s="280" t="s">
        <v>403</v>
      </c>
      <c r="D32" s="270" t="s">
        <v>21</v>
      </c>
      <c r="E32" s="166">
        <f>SUM(E35:E35)</f>
        <v>424.75</v>
      </c>
      <c r="F32" s="166"/>
      <c r="G32" s="179"/>
      <c r="H32" s="179"/>
      <c r="I32" s="179"/>
      <c r="J32" s="166"/>
      <c r="K32" s="179"/>
      <c r="L32" s="179"/>
      <c r="M32" s="179"/>
      <c r="N32" s="166"/>
      <c r="O32" s="166"/>
      <c r="P32" s="328"/>
      <c r="Q32" s="328"/>
      <c r="R32" s="328"/>
      <c r="S32" s="328"/>
      <c r="T32" s="328"/>
      <c r="U32" s="400"/>
      <c r="V32" s="166"/>
      <c r="W32" s="454">
        <f>SUM(W33:W36)</f>
        <v>1704.4650000000001</v>
      </c>
      <c r="X32" s="443"/>
      <c r="Y32" s="274" t="s">
        <v>366</v>
      </c>
      <c r="AA32" s="4">
        <v>276300</v>
      </c>
    </row>
    <row r="33" spans="1:27" ht="31.5">
      <c r="A33" s="273"/>
      <c r="B33" s="479" t="s">
        <v>402</v>
      </c>
      <c r="C33" s="490" t="s">
        <v>401</v>
      </c>
      <c r="D33" s="270" t="s">
        <v>21</v>
      </c>
      <c r="E33" s="486"/>
      <c r="F33" s="486"/>
      <c r="G33" s="489"/>
      <c r="H33" s="489"/>
      <c r="I33" s="489"/>
      <c r="J33" s="486"/>
      <c r="K33" s="489"/>
      <c r="L33" s="489"/>
      <c r="M33" s="489"/>
      <c r="N33" s="486"/>
      <c r="O33" s="486"/>
      <c r="P33" s="488"/>
      <c r="Q33" s="488"/>
      <c r="R33" s="488"/>
      <c r="S33" s="488"/>
      <c r="T33" s="488"/>
      <c r="U33" s="487"/>
      <c r="V33" s="486"/>
      <c r="W33" s="485">
        <v>104.5</v>
      </c>
      <c r="X33" s="443"/>
      <c r="Y33" s="274" t="s">
        <v>366</v>
      </c>
      <c r="AA33" s="4">
        <v>321700</v>
      </c>
    </row>
    <row r="34" spans="1:27" ht="31.5">
      <c r="A34" s="273"/>
      <c r="B34" s="479" t="s">
        <v>400</v>
      </c>
      <c r="C34" s="490" t="s">
        <v>379</v>
      </c>
      <c r="D34" s="270" t="s">
        <v>21</v>
      </c>
      <c r="E34" s="486"/>
      <c r="F34" s="486"/>
      <c r="G34" s="489"/>
      <c r="H34" s="489"/>
      <c r="I34" s="489"/>
      <c r="J34" s="486"/>
      <c r="K34" s="489"/>
      <c r="L34" s="489"/>
      <c r="M34" s="489"/>
      <c r="N34" s="486"/>
      <c r="O34" s="486"/>
      <c r="P34" s="488"/>
      <c r="Q34" s="488"/>
      <c r="R34" s="488"/>
      <c r="S34" s="488"/>
      <c r="T34" s="488"/>
      <c r="U34" s="487"/>
      <c r="V34" s="486"/>
      <c r="W34" s="485">
        <v>268.58499999999998</v>
      </c>
      <c r="X34" s="443"/>
      <c r="Y34" s="274" t="s">
        <v>366</v>
      </c>
      <c r="AA34" s="4">
        <f>SUM(AA31:AA33)</f>
        <v>642711.25</v>
      </c>
    </row>
    <row r="35" spans="1:27" ht="36.75" customHeight="1">
      <c r="A35" s="273" t="s">
        <v>68</v>
      </c>
      <c r="B35" s="479" t="s">
        <v>399</v>
      </c>
      <c r="C35" s="274" t="s">
        <v>398</v>
      </c>
      <c r="D35" s="270" t="s">
        <v>21</v>
      </c>
      <c r="E35" s="484">
        <v>424.75</v>
      </c>
      <c r="F35" s="481">
        <v>369.411</v>
      </c>
      <c r="G35" s="481">
        <f>SUM(E35/9*7)</f>
        <v>330.36111111111109</v>
      </c>
      <c r="H35" s="481">
        <v>638.654</v>
      </c>
      <c r="I35" s="481"/>
      <c r="J35" s="481">
        <v>638.654</v>
      </c>
      <c r="K35" s="481">
        <v>64.478999999999999</v>
      </c>
      <c r="L35" s="481"/>
      <c r="M35" s="481"/>
      <c r="N35" s="483">
        <f>E35+F35+L35+M35</f>
        <v>794.16100000000006</v>
      </c>
      <c r="O35" s="481">
        <f>J35+K35</f>
        <v>703.13300000000004</v>
      </c>
      <c r="P35" s="328"/>
      <c r="Q35" s="328"/>
      <c r="R35" s="328"/>
      <c r="S35" s="328"/>
      <c r="T35" s="328"/>
      <c r="U35" s="482"/>
      <c r="V35" s="481">
        <f>E35+F35</f>
        <v>794.16100000000006</v>
      </c>
      <c r="W35" s="480">
        <f>'[41]ИТС за 7 мес.'!H31</f>
        <v>463.82799999999997</v>
      </c>
      <c r="X35" s="443">
        <f>W35/F35*100</f>
        <v>125.55879494655005</v>
      </c>
      <c r="Y35" s="274" t="s">
        <v>392</v>
      </c>
    </row>
    <row r="36" spans="1:27" ht="35.25" customHeight="1">
      <c r="A36" s="273"/>
      <c r="B36" s="479" t="s">
        <v>397</v>
      </c>
      <c r="C36" s="274" t="s">
        <v>396</v>
      </c>
      <c r="D36" s="270" t="s">
        <v>21</v>
      </c>
      <c r="E36" s="172"/>
      <c r="F36" s="179"/>
      <c r="G36" s="179"/>
      <c r="H36" s="179"/>
      <c r="I36" s="179"/>
      <c r="J36" s="179"/>
      <c r="K36" s="179"/>
      <c r="L36" s="179"/>
      <c r="M36" s="179"/>
      <c r="N36" s="166"/>
      <c r="O36" s="179"/>
      <c r="P36" s="328"/>
      <c r="Q36" s="328"/>
      <c r="R36" s="328"/>
      <c r="S36" s="328"/>
      <c r="T36" s="328"/>
      <c r="U36" s="400"/>
      <c r="V36" s="179"/>
      <c r="W36" s="461">
        <v>867.55200000000002</v>
      </c>
      <c r="X36" s="443"/>
      <c r="Y36" s="274" t="s">
        <v>366</v>
      </c>
    </row>
    <row r="37" spans="1:27" s="33" customFormat="1" ht="31.5">
      <c r="A37" s="252" t="s">
        <v>70</v>
      </c>
      <c r="B37" s="252" t="s">
        <v>70</v>
      </c>
      <c r="C37" s="77" t="s">
        <v>71</v>
      </c>
      <c r="D37" s="72" t="s">
        <v>21</v>
      </c>
      <c r="E37" s="78">
        <f>E38</f>
        <v>58611.708333333328</v>
      </c>
      <c r="F37" s="166">
        <f t="shared" ref="F37:K37" si="11">SUM(F38+F72)</f>
        <v>36645.756999999998</v>
      </c>
      <c r="G37" s="166">
        <f t="shared" si="11"/>
        <v>38093.799111111111</v>
      </c>
      <c r="H37" s="166">
        <f t="shared" si="11"/>
        <v>33157.874000000003</v>
      </c>
      <c r="I37" s="166">
        <f t="shared" si="11"/>
        <v>8931.1550000000007</v>
      </c>
      <c r="J37" s="166">
        <f t="shared" si="11"/>
        <v>42156.577999999994</v>
      </c>
      <c r="K37" s="166">
        <f t="shared" si="11"/>
        <v>4249.9829999999993</v>
      </c>
      <c r="L37" s="166">
        <f>L38</f>
        <v>10092.4</v>
      </c>
      <c r="M37" s="166">
        <f>SUM(M38+M72)</f>
        <v>2348.6</v>
      </c>
      <c r="N37" s="166">
        <f>E37+F37+L37+M37</f>
        <v>107698.46533333333</v>
      </c>
      <c r="O37" s="166">
        <f t="shared" ref="O37:U37" si="12">O38</f>
        <v>46231.848000000005</v>
      </c>
      <c r="P37" s="166">
        <f t="shared" si="12"/>
        <v>0</v>
      </c>
      <c r="Q37" s="166">
        <f t="shared" si="12"/>
        <v>0</v>
      </c>
      <c r="R37" s="166">
        <f t="shared" si="12"/>
        <v>0</v>
      </c>
      <c r="S37" s="166">
        <f t="shared" si="12"/>
        <v>0</v>
      </c>
      <c r="T37" s="166">
        <f t="shared" si="12"/>
        <v>0</v>
      </c>
      <c r="U37" s="166">
        <f t="shared" si="12"/>
        <v>4694.8539999999994</v>
      </c>
      <c r="V37" s="166">
        <f>E37+F37</f>
        <v>95257.465333333326</v>
      </c>
      <c r="W37" s="454">
        <f>W38+W72</f>
        <v>43645.186999999991</v>
      </c>
      <c r="X37" s="443">
        <f>W37/F37*100</f>
        <v>119.10024672160544</v>
      </c>
      <c r="Y37" s="274" t="s">
        <v>395</v>
      </c>
    </row>
    <row r="38" spans="1:27" ht="47.25">
      <c r="A38" s="252" t="s">
        <v>72</v>
      </c>
      <c r="B38" s="252" t="s">
        <v>72</v>
      </c>
      <c r="C38" s="280" t="s">
        <v>73</v>
      </c>
      <c r="D38" s="24" t="s">
        <v>21</v>
      </c>
      <c r="E38" s="91">
        <f>SUM(E39:E52)</f>
        <v>58611.708333333328</v>
      </c>
      <c r="F38" s="91">
        <f>F47+F51+F52</f>
        <v>5384.0119999999997</v>
      </c>
      <c r="G38" s="91">
        <f t="shared" ref="G38:V38" si="13">SUM(G39:G52)</f>
        <v>38093.799111111111</v>
      </c>
      <c r="H38" s="91">
        <f t="shared" si="13"/>
        <v>33157.874000000003</v>
      </c>
      <c r="I38" s="91">
        <f t="shared" si="13"/>
        <v>8931.1550000000007</v>
      </c>
      <c r="J38" s="91">
        <f t="shared" si="13"/>
        <v>42156.577999999994</v>
      </c>
      <c r="K38" s="91">
        <f t="shared" si="13"/>
        <v>4249.9829999999993</v>
      </c>
      <c r="L38" s="91">
        <f t="shared" si="13"/>
        <v>10092.4</v>
      </c>
      <c r="M38" s="91">
        <f t="shared" si="13"/>
        <v>2348.6</v>
      </c>
      <c r="N38" s="91">
        <f t="shared" si="13"/>
        <v>103484.04333333333</v>
      </c>
      <c r="O38" s="91">
        <f t="shared" si="13"/>
        <v>46231.848000000005</v>
      </c>
      <c r="P38" s="91">
        <f t="shared" si="13"/>
        <v>0</v>
      </c>
      <c r="Q38" s="91">
        <f t="shared" si="13"/>
        <v>0</v>
      </c>
      <c r="R38" s="91">
        <f t="shared" si="13"/>
        <v>0</v>
      </c>
      <c r="S38" s="91">
        <f t="shared" si="13"/>
        <v>0</v>
      </c>
      <c r="T38" s="91">
        <f t="shared" si="13"/>
        <v>0</v>
      </c>
      <c r="U38" s="91">
        <f t="shared" si="13"/>
        <v>4694.8539999999994</v>
      </c>
      <c r="V38" s="91">
        <f t="shared" si="13"/>
        <v>91043.043333333335</v>
      </c>
      <c r="W38" s="478">
        <f>SUM(W40+W41+W42+W43+W44+W46+W47+W48+W49+W51+W52+W57+W45)</f>
        <v>43645.186999999991</v>
      </c>
      <c r="X38" s="443">
        <f>W38/F38*100</f>
        <v>810.64431134254505</v>
      </c>
      <c r="Y38" s="274" t="s">
        <v>395</v>
      </c>
    </row>
    <row r="39" spans="1:27" ht="31.5">
      <c r="A39" s="273" t="s">
        <v>74</v>
      </c>
      <c r="B39" s="273" t="s">
        <v>74</v>
      </c>
      <c r="C39" s="274" t="s">
        <v>25</v>
      </c>
      <c r="D39" s="270" t="s">
        <v>21</v>
      </c>
      <c r="E39" s="469">
        <v>662</v>
      </c>
      <c r="F39" s="179"/>
      <c r="G39" s="179">
        <f>SUM(E39/12*7)</f>
        <v>386.16666666666663</v>
      </c>
      <c r="H39" s="179"/>
      <c r="I39" s="179"/>
      <c r="J39" s="179"/>
      <c r="K39" s="179"/>
      <c r="L39" s="179"/>
      <c r="M39" s="179"/>
      <c r="N39" s="179">
        <f t="shared" ref="N39:N44" si="14">E39+F39+L39+M39</f>
        <v>662</v>
      </c>
      <c r="O39" s="179"/>
      <c r="P39" s="328"/>
      <c r="Q39" s="328"/>
      <c r="R39" s="328"/>
      <c r="S39" s="328"/>
      <c r="T39" s="328"/>
      <c r="U39" s="400"/>
      <c r="V39" s="179">
        <f t="shared" ref="V39:V44" si="15">E39+F39</f>
        <v>662</v>
      </c>
      <c r="W39" s="461"/>
      <c r="X39" s="443"/>
      <c r="Y39" s="274" t="s">
        <v>395</v>
      </c>
    </row>
    <row r="40" spans="1:27" ht="36" customHeight="1">
      <c r="A40" s="273" t="s">
        <v>75</v>
      </c>
      <c r="B40" s="273" t="s">
        <v>75</v>
      </c>
      <c r="C40" s="274" t="s">
        <v>76</v>
      </c>
      <c r="D40" s="270" t="s">
        <v>21</v>
      </c>
      <c r="E40" s="469">
        <v>41230</v>
      </c>
      <c r="F40" s="179"/>
      <c r="G40" s="179">
        <v>28568.76</v>
      </c>
      <c r="H40" s="179">
        <v>27356.699000000001</v>
      </c>
      <c r="I40" s="179">
        <v>3908.0990000000002</v>
      </c>
      <c r="J40" s="179">
        <v>31264.797999999999</v>
      </c>
      <c r="K40" s="179">
        <v>3777.5</v>
      </c>
      <c r="L40" s="179">
        <v>7578.16</v>
      </c>
      <c r="M40" s="179">
        <v>2137</v>
      </c>
      <c r="N40" s="179">
        <f t="shared" si="14"/>
        <v>50945.16</v>
      </c>
      <c r="O40" s="179">
        <v>35042.298000000003</v>
      </c>
      <c r="P40" s="328"/>
      <c r="Q40" s="328"/>
      <c r="R40" s="328"/>
      <c r="S40" s="328"/>
      <c r="T40" s="328"/>
      <c r="U40" s="400">
        <v>3260</v>
      </c>
      <c r="V40" s="179">
        <f t="shared" si="15"/>
        <v>41230</v>
      </c>
      <c r="W40" s="461">
        <f>'[41]ИТС за 7 мес.'!K35</f>
        <v>27282.154999999999</v>
      </c>
      <c r="X40" s="443"/>
      <c r="Y40" s="274" t="s">
        <v>366</v>
      </c>
    </row>
    <row r="41" spans="1:27" ht="31.5">
      <c r="A41" s="273" t="s">
        <v>77</v>
      </c>
      <c r="B41" s="273" t="s">
        <v>77</v>
      </c>
      <c r="C41" s="274" t="s">
        <v>39</v>
      </c>
      <c r="D41" s="270" t="s">
        <v>21</v>
      </c>
      <c r="E41" s="469">
        <v>4082</v>
      </c>
      <c r="F41" s="179"/>
      <c r="G41" s="179">
        <v>2271.5</v>
      </c>
      <c r="H41" s="179">
        <v>2347.2649999999999</v>
      </c>
      <c r="I41" s="179">
        <v>370.89800000000002</v>
      </c>
      <c r="J41" s="179">
        <v>2718.163</v>
      </c>
      <c r="K41" s="179">
        <v>333.79399999999998</v>
      </c>
      <c r="L41" s="179">
        <v>750.24</v>
      </c>
      <c r="M41" s="179">
        <v>211.6</v>
      </c>
      <c r="N41" s="179">
        <f t="shared" si="14"/>
        <v>5043.84</v>
      </c>
      <c r="O41" s="179">
        <v>3051.9569999999999</v>
      </c>
      <c r="P41" s="328"/>
      <c r="Q41" s="328"/>
      <c r="R41" s="328"/>
      <c r="S41" s="328"/>
      <c r="T41" s="328"/>
      <c r="U41" s="400">
        <v>284.89</v>
      </c>
      <c r="V41" s="179">
        <f t="shared" si="15"/>
        <v>4082</v>
      </c>
      <c r="W41" s="461">
        <f>'[41]ИТС за 7 мес.'!K36</f>
        <v>2562.326</v>
      </c>
      <c r="X41" s="443"/>
      <c r="Y41" s="274" t="s">
        <v>366</v>
      </c>
    </row>
    <row r="42" spans="1:27" ht="31.5">
      <c r="A42" s="273" t="s">
        <v>78</v>
      </c>
      <c r="B42" s="273" t="s">
        <v>78</v>
      </c>
      <c r="C42" s="274" t="s">
        <v>41</v>
      </c>
      <c r="D42" s="270" t="s">
        <v>21</v>
      </c>
      <c r="E42" s="469">
        <v>506</v>
      </c>
      <c r="F42" s="179"/>
      <c r="G42" s="179">
        <v>398.25</v>
      </c>
      <c r="H42" s="179">
        <v>384.87900000000002</v>
      </c>
      <c r="I42" s="179">
        <v>58.567999999999998</v>
      </c>
      <c r="J42" s="179">
        <v>443.447</v>
      </c>
      <c r="K42" s="179">
        <v>50.765999999999998</v>
      </c>
      <c r="L42" s="473">
        <v>12.4</v>
      </c>
      <c r="M42" s="179"/>
      <c r="N42" s="179">
        <f t="shared" si="14"/>
        <v>518.4</v>
      </c>
      <c r="O42" s="179">
        <v>494.21300000000002</v>
      </c>
      <c r="P42" s="328"/>
      <c r="Q42" s="328"/>
      <c r="R42" s="328"/>
      <c r="S42" s="328"/>
      <c r="T42" s="328"/>
      <c r="U42" s="400">
        <v>48.9</v>
      </c>
      <c r="V42" s="179">
        <f t="shared" si="15"/>
        <v>506</v>
      </c>
      <c r="W42" s="461">
        <f>'[41]ИТС за 7 мес.'!K37</f>
        <v>406.75299999999999</v>
      </c>
      <c r="X42" s="443"/>
      <c r="Y42" s="274" t="s">
        <v>366</v>
      </c>
    </row>
    <row r="43" spans="1:27" ht="31.5">
      <c r="A43" s="273" t="s">
        <v>79</v>
      </c>
      <c r="B43" s="273" t="s">
        <v>79</v>
      </c>
      <c r="C43" s="274" t="s">
        <v>80</v>
      </c>
      <c r="D43" s="270" t="s">
        <v>21</v>
      </c>
      <c r="E43" s="469">
        <v>870</v>
      </c>
      <c r="F43" s="179"/>
      <c r="G43" s="179">
        <f>SUM(E43/12*7)</f>
        <v>507.5</v>
      </c>
      <c r="H43" s="179">
        <v>308.89</v>
      </c>
      <c r="I43" s="179">
        <v>119.08</v>
      </c>
      <c r="J43" s="179">
        <v>427.97</v>
      </c>
      <c r="K43" s="179">
        <v>55.734999999999999</v>
      </c>
      <c r="L43" s="473">
        <v>228.6</v>
      </c>
      <c r="M43" s="179"/>
      <c r="N43" s="179">
        <f t="shared" si="14"/>
        <v>1098.5999999999999</v>
      </c>
      <c r="O43" s="179">
        <v>483.70499999999998</v>
      </c>
      <c r="P43" s="328"/>
      <c r="Q43" s="328"/>
      <c r="R43" s="328"/>
      <c r="S43" s="328"/>
      <c r="T43" s="328"/>
      <c r="U43" s="400"/>
      <c r="V43" s="179">
        <f t="shared" si="15"/>
        <v>870</v>
      </c>
      <c r="W43" s="461">
        <f>'[41]ИТС за 7 мес.'!K38</f>
        <v>172.83699999999999</v>
      </c>
      <c r="X43" s="443"/>
      <c r="Y43" s="274" t="s">
        <v>393</v>
      </c>
    </row>
    <row r="44" spans="1:27" s="34" customFormat="1" ht="31.5">
      <c r="A44" s="273" t="s">
        <v>81</v>
      </c>
      <c r="B44" s="273" t="s">
        <v>81</v>
      </c>
      <c r="C44" s="280" t="s">
        <v>82</v>
      </c>
      <c r="D44" s="24" t="s">
        <v>21</v>
      </c>
      <c r="E44" s="91"/>
      <c r="F44" s="476"/>
      <c r="G44" s="166">
        <f>SUM(E44/9*7)</f>
        <v>0</v>
      </c>
      <c r="H44" s="476"/>
      <c r="I44" s="476"/>
      <c r="J44" s="166"/>
      <c r="K44" s="476"/>
      <c r="L44" s="477"/>
      <c r="M44" s="476"/>
      <c r="N44" s="166">
        <f t="shared" si="14"/>
        <v>0</v>
      </c>
      <c r="O44" s="166">
        <f>J44+K44</f>
        <v>0</v>
      </c>
      <c r="P44" s="475"/>
      <c r="Q44" s="475"/>
      <c r="R44" s="475"/>
      <c r="S44" s="475"/>
      <c r="T44" s="475"/>
      <c r="U44" s="474"/>
      <c r="V44" s="166">
        <f t="shared" si="15"/>
        <v>0</v>
      </c>
      <c r="W44" s="454">
        <v>1039.095</v>
      </c>
      <c r="X44" s="443"/>
      <c r="Y44" s="274" t="s">
        <v>366</v>
      </c>
    </row>
    <row r="45" spans="1:27" s="34" customFormat="1" ht="31.5">
      <c r="A45" s="273"/>
      <c r="B45" s="273" t="s">
        <v>83</v>
      </c>
      <c r="C45" s="274" t="s">
        <v>394</v>
      </c>
      <c r="D45" s="24"/>
      <c r="E45" s="91"/>
      <c r="F45" s="476"/>
      <c r="G45" s="166"/>
      <c r="H45" s="476"/>
      <c r="I45" s="476"/>
      <c r="J45" s="166"/>
      <c r="K45" s="476"/>
      <c r="L45" s="477"/>
      <c r="M45" s="476"/>
      <c r="N45" s="166"/>
      <c r="O45" s="166"/>
      <c r="P45" s="475"/>
      <c r="Q45" s="475"/>
      <c r="R45" s="475"/>
      <c r="S45" s="475"/>
      <c r="T45" s="475"/>
      <c r="U45" s="474"/>
      <c r="V45" s="166"/>
      <c r="W45" s="461">
        <f>193.882+150.391+38.625</f>
        <v>382.89800000000002</v>
      </c>
      <c r="X45" s="443"/>
      <c r="Y45" s="274"/>
    </row>
    <row r="46" spans="1:27">
      <c r="A46" s="273" t="s">
        <v>83</v>
      </c>
      <c r="B46" s="273" t="s">
        <v>85</v>
      </c>
      <c r="C46" s="274" t="s">
        <v>86</v>
      </c>
      <c r="D46" s="270" t="s">
        <v>21</v>
      </c>
      <c r="E46" s="291"/>
      <c r="F46" s="179"/>
      <c r="G46" s="179">
        <f>SUM(E46/9*7)</f>
        <v>0</v>
      </c>
      <c r="H46" s="179"/>
      <c r="I46" s="179"/>
      <c r="J46" s="179"/>
      <c r="K46" s="179"/>
      <c r="L46" s="473"/>
      <c r="M46" s="179"/>
      <c r="N46" s="179">
        <f t="shared" ref="N46:N51" si="16">E46+F46+L46+M46</f>
        <v>0</v>
      </c>
      <c r="O46" s="179">
        <f>J46+K46</f>
        <v>0</v>
      </c>
      <c r="P46" s="328"/>
      <c r="Q46" s="328"/>
      <c r="R46" s="328"/>
      <c r="S46" s="328"/>
      <c r="T46" s="328"/>
      <c r="U46" s="400"/>
      <c r="V46" s="179">
        <f t="shared" ref="V46:V51" si="17">E46+F46</f>
        <v>0</v>
      </c>
      <c r="W46" s="461">
        <f>O46+U46</f>
        <v>0</v>
      </c>
      <c r="X46" s="443"/>
      <c r="Y46" s="442"/>
    </row>
    <row r="47" spans="1:27" ht="13.5" customHeight="1">
      <c r="A47" s="273" t="s">
        <v>85</v>
      </c>
      <c r="B47" s="273" t="s">
        <v>87</v>
      </c>
      <c r="C47" s="274" t="s">
        <v>88</v>
      </c>
      <c r="D47" s="270" t="s">
        <v>21</v>
      </c>
      <c r="E47" s="469">
        <v>67.13</v>
      </c>
      <c r="F47" s="179">
        <v>45.289000000000001</v>
      </c>
      <c r="G47" s="179"/>
      <c r="H47" s="179">
        <v>45</v>
      </c>
      <c r="I47" s="179">
        <v>411</v>
      </c>
      <c r="J47" s="179">
        <v>500</v>
      </c>
      <c r="K47" s="179"/>
      <c r="L47" s="473">
        <v>22.5</v>
      </c>
      <c r="M47" s="179"/>
      <c r="N47" s="179">
        <f t="shared" si="16"/>
        <v>134.91899999999998</v>
      </c>
      <c r="O47" s="179">
        <v>500</v>
      </c>
      <c r="P47" s="328"/>
      <c r="Q47" s="328"/>
      <c r="R47" s="328"/>
      <c r="S47" s="328"/>
      <c r="T47" s="328"/>
      <c r="U47" s="400"/>
      <c r="V47" s="179">
        <f t="shared" si="17"/>
        <v>112.419</v>
      </c>
      <c r="W47" s="461">
        <v>111.1</v>
      </c>
      <c r="X47" s="443"/>
      <c r="Y47" s="274" t="s">
        <v>392</v>
      </c>
    </row>
    <row r="48" spans="1:27" ht="15.75" customHeight="1">
      <c r="A48" s="273" t="s">
        <v>87</v>
      </c>
      <c r="B48" s="273" t="s">
        <v>89</v>
      </c>
      <c r="C48" s="274" t="s">
        <v>65</v>
      </c>
      <c r="D48" s="270" t="s">
        <v>21</v>
      </c>
      <c r="E48" s="469">
        <v>943</v>
      </c>
      <c r="F48" s="179"/>
      <c r="G48" s="179">
        <f>SUM(E48/12*9)</f>
        <v>707.25</v>
      </c>
      <c r="H48" s="179">
        <v>1377</v>
      </c>
      <c r="I48" s="179">
        <v>118.44</v>
      </c>
      <c r="J48" s="179">
        <v>1375.9849999999999</v>
      </c>
      <c r="K48" s="179"/>
      <c r="L48" s="473">
        <v>373.5</v>
      </c>
      <c r="M48" s="179"/>
      <c r="N48" s="179">
        <f t="shared" si="16"/>
        <v>1316.5</v>
      </c>
      <c r="O48" s="179">
        <v>1201.2719999999999</v>
      </c>
      <c r="P48" s="328"/>
      <c r="Q48" s="328"/>
      <c r="R48" s="328"/>
      <c r="S48" s="328"/>
      <c r="T48" s="328"/>
      <c r="U48" s="400"/>
      <c r="V48" s="179">
        <f t="shared" si="17"/>
        <v>943</v>
      </c>
      <c r="W48" s="461">
        <v>721.14300000000003</v>
      </c>
      <c r="X48" s="443"/>
      <c r="Y48" s="274" t="s">
        <v>392</v>
      </c>
      <c r="AA48" s="4">
        <v>44711.25</v>
      </c>
    </row>
    <row r="49" spans="1:33" ht="15" customHeight="1">
      <c r="A49" s="273" t="s">
        <v>89</v>
      </c>
      <c r="B49" s="273" t="s">
        <v>90</v>
      </c>
      <c r="C49" s="274" t="s">
        <v>91</v>
      </c>
      <c r="D49" s="270" t="s">
        <v>21</v>
      </c>
      <c r="E49" s="469">
        <v>436.75</v>
      </c>
      <c r="F49" s="179"/>
      <c r="G49" s="179">
        <f>SUM(E49/9*7)</f>
        <v>339.69444444444446</v>
      </c>
      <c r="H49" s="179">
        <v>288.18</v>
      </c>
      <c r="I49" s="179">
        <v>223.41499999999999</v>
      </c>
      <c r="J49" s="179">
        <v>511.59500000000003</v>
      </c>
      <c r="K49" s="179">
        <v>32.188000000000002</v>
      </c>
      <c r="L49" s="473">
        <v>176.4</v>
      </c>
      <c r="M49" s="179"/>
      <c r="N49" s="179">
        <f t="shared" si="16"/>
        <v>613.15</v>
      </c>
      <c r="O49" s="179">
        <v>543.78300000000002</v>
      </c>
      <c r="P49" s="328"/>
      <c r="Q49" s="328"/>
      <c r="R49" s="328"/>
      <c r="S49" s="328"/>
      <c r="T49" s="328"/>
      <c r="U49" s="400">
        <v>17.702999999999999</v>
      </c>
      <c r="V49" s="179">
        <f t="shared" si="17"/>
        <v>436.75</v>
      </c>
      <c r="W49" s="461">
        <f>160.446+769.002</f>
        <v>929.44799999999998</v>
      </c>
      <c r="X49" s="443"/>
      <c r="Y49" s="274" t="s">
        <v>392</v>
      </c>
      <c r="AA49" s="4">
        <v>276300</v>
      </c>
      <c r="AE49" s="4">
        <v>523700</v>
      </c>
    </row>
    <row r="50" spans="1:33" ht="31.5">
      <c r="A50" s="273" t="s">
        <v>90</v>
      </c>
      <c r="B50" s="273" t="s">
        <v>92</v>
      </c>
      <c r="C50" s="274" t="s">
        <v>93</v>
      </c>
      <c r="D50" s="270" t="s">
        <v>21</v>
      </c>
      <c r="E50" s="469">
        <v>224</v>
      </c>
      <c r="F50" s="179"/>
      <c r="G50" s="179">
        <v>215.97</v>
      </c>
      <c r="H50" s="179">
        <v>425.06</v>
      </c>
      <c r="I50" s="179"/>
      <c r="J50" s="179">
        <v>425.06</v>
      </c>
      <c r="K50" s="179"/>
      <c r="L50" s="473">
        <v>73.2</v>
      </c>
      <c r="M50" s="179"/>
      <c r="N50" s="179">
        <f t="shared" si="16"/>
        <v>297.2</v>
      </c>
      <c r="O50" s="179">
        <f>J50+K50</f>
        <v>425.06</v>
      </c>
      <c r="P50" s="328"/>
      <c r="Q50" s="328"/>
      <c r="R50" s="328"/>
      <c r="S50" s="328"/>
      <c r="T50" s="328"/>
      <c r="U50" s="400"/>
      <c r="V50" s="179">
        <f t="shared" si="17"/>
        <v>224</v>
      </c>
      <c r="W50" s="461">
        <v>100.032</v>
      </c>
      <c r="X50" s="443"/>
      <c r="Y50" s="274" t="s">
        <v>393</v>
      </c>
      <c r="AA50" s="4">
        <v>321700</v>
      </c>
      <c r="AF50" s="4">
        <v>546050</v>
      </c>
      <c r="AG50" s="4">
        <v>546050</v>
      </c>
    </row>
    <row r="51" spans="1:33" ht="19.5" customHeight="1">
      <c r="A51" s="273" t="s">
        <v>92</v>
      </c>
      <c r="B51" s="273" t="s">
        <v>94</v>
      </c>
      <c r="C51" s="274" t="s">
        <v>63</v>
      </c>
      <c r="D51" s="270" t="s">
        <v>21</v>
      </c>
      <c r="E51" s="469">
        <v>5087.54</v>
      </c>
      <c r="F51" s="179">
        <v>1124.3009999999999</v>
      </c>
      <c r="G51" s="179">
        <f>SUM(E51/9*7)</f>
        <v>3956.9755555555557</v>
      </c>
      <c r="H51" s="179">
        <v>624.90099999999995</v>
      </c>
      <c r="I51" s="179"/>
      <c r="J51" s="179">
        <v>624.90099999999995</v>
      </c>
      <c r="K51" s="179"/>
      <c r="L51" s="473">
        <v>8.1</v>
      </c>
      <c r="M51" s="179"/>
      <c r="N51" s="179">
        <f t="shared" si="16"/>
        <v>6219.9410000000007</v>
      </c>
      <c r="O51" s="179">
        <f>J51+K51</f>
        <v>624.90099999999995</v>
      </c>
      <c r="P51" s="328"/>
      <c r="Q51" s="328"/>
      <c r="R51" s="328"/>
      <c r="S51" s="328"/>
      <c r="T51" s="328"/>
      <c r="U51" s="400"/>
      <c r="V51" s="472">
        <f t="shared" si="17"/>
        <v>6211.8410000000003</v>
      </c>
      <c r="W51" s="461">
        <f>'[41]ИТС за 7 мес.'!K45</f>
        <v>6645.8419999999996</v>
      </c>
      <c r="X51" s="443">
        <f>W51/F51*100</f>
        <v>591.10878670391651</v>
      </c>
      <c r="Y51" s="274" t="s">
        <v>392</v>
      </c>
      <c r="AA51" s="4">
        <v>249392.99</v>
      </c>
      <c r="AE51" s="4">
        <v>294104.24</v>
      </c>
    </row>
    <row r="52" spans="1:33" s="33" customFormat="1" ht="33" customHeight="1">
      <c r="A52" s="252" t="s">
        <v>95</v>
      </c>
      <c r="B52" s="252" t="s">
        <v>95</v>
      </c>
      <c r="C52" s="280" t="s">
        <v>96</v>
      </c>
      <c r="D52" s="24" t="s">
        <v>21</v>
      </c>
      <c r="E52" s="91">
        <f t="shared" ref="E52:W52" si="18">SUM(E53:E57)</f>
        <v>4503.2883333333339</v>
      </c>
      <c r="F52" s="91">
        <f t="shared" si="18"/>
        <v>4214.4219999999996</v>
      </c>
      <c r="G52" s="91">
        <f t="shared" si="18"/>
        <v>741.73244444444435</v>
      </c>
      <c r="H52" s="91">
        <f t="shared" si="18"/>
        <v>0</v>
      </c>
      <c r="I52" s="91">
        <f t="shared" si="18"/>
        <v>3721.6550000000002</v>
      </c>
      <c r="J52" s="91">
        <f t="shared" si="18"/>
        <v>3864.6590000000001</v>
      </c>
      <c r="K52" s="91">
        <f t="shared" si="18"/>
        <v>0</v>
      </c>
      <c r="L52" s="91">
        <f t="shared" si="18"/>
        <v>869.30000000000007</v>
      </c>
      <c r="M52" s="91">
        <f t="shared" si="18"/>
        <v>0</v>
      </c>
      <c r="N52" s="91">
        <f t="shared" si="18"/>
        <v>36634.333333333328</v>
      </c>
      <c r="O52" s="91">
        <f t="shared" si="18"/>
        <v>3864.6590000000001</v>
      </c>
      <c r="P52" s="91">
        <f t="shared" si="18"/>
        <v>0</v>
      </c>
      <c r="Q52" s="91">
        <f t="shared" si="18"/>
        <v>0</v>
      </c>
      <c r="R52" s="91">
        <f t="shared" si="18"/>
        <v>0</v>
      </c>
      <c r="S52" s="91">
        <f t="shared" si="18"/>
        <v>0</v>
      </c>
      <c r="T52" s="91">
        <f t="shared" si="18"/>
        <v>0</v>
      </c>
      <c r="U52" s="91">
        <f t="shared" si="18"/>
        <v>1083.3609999999999</v>
      </c>
      <c r="V52" s="91">
        <f t="shared" si="18"/>
        <v>35765.033333333333</v>
      </c>
      <c r="W52" s="471">
        <f t="shared" si="18"/>
        <v>1695.7950000000001</v>
      </c>
      <c r="X52" s="443">
        <f>W52/F52*100</f>
        <v>40.237902136995302</v>
      </c>
      <c r="Y52" s="274" t="s">
        <v>392</v>
      </c>
      <c r="AA52" s="33">
        <v>269750</v>
      </c>
    </row>
    <row r="53" spans="1:33">
      <c r="A53" s="273" t="s">
        <v>97</v>
      </c>
      <c r="B53" s="273" t="s">
        <v>97</v>
      </c>
      <c r="C53" s="274" t="s">
        <v>391</v>
      </c>
      <c r="D53" s="270" t="s">
        <v>21</v>
      </c>
      <c r="E53" s="91"/>
      <c r="F53" s="179"/>
      <c r="G53" s="179">
        <f>SUM(E53/9*7)</f>
        <v>0</v>
      </c>
      <c r="H53" s="179"/>
      <c r="I53" s="179"/>
      <c r="J53" s="166"/>
      <c r="K53" s="179"/>
      <c r="L53" s="179"/>
      <c r="M53" s="179"/>
      <c r="N53" s="166">
        <f>E53+F53+L53+M53</f>
        <v>0</v>
      </c>
      <c r="O53" s="166"/>
      <c r="P53" s="328"/>
      <c r="Q53" s="328"/>
      <c r="R53" s="328"/>
      <c r="S53" s="328"/>
      <c r="T53" s="328"/>
      <c r="U53" s="400"/>
      <c r="V53" s="179">
        <f>E53+F53</f>
        <v>0</v>
      </c>
      <c r="W53" s="461">
        <v>0</v>
      </c>
      <c r="X53" s="443"/>
      <c r="Y53" s="442"/>
      <c r="AA53" s="4">
        <v>202000</v>
      </c>
    </row>
    <row r="54" spans="1:33">
      <c r="A54" s="273" t="s">
        <v>99</v>
      </c>
      <c r="B54" s="273" t="s">
        <v>99</v>
      </c>
      <c r="C54" s="274" t="s">
        <v>100</v>
      </c>
      <c r="D54" s="270" t="s">
        <v>21</v>
      </c>
      <c r="E54" s="469"/>
      <c r="F54" s="179"/>
      <c r="G54" s="179">
        <f>SUM(E54/9*7)</f>
        <v>0</v>
      </c>
      <c r="H54" s="179"/>
      <c r="I54" s="179"/>
      <c r="J54" s="166"/>
      <c r="K54" s="179"/>
      <c r="L54" s="179"/>
      <c r="M54" s="179"/>
      <c r="N54" s="166">
        <f>E54+F54+L54+M54</f>
        <v>0</v>
      </c>
      <c r="O54" s="179"/>
      <c r="P54" s="328"/>
      <c r="Q54" s="328"/>
      <c r="R54" s="328"/>
      <c r="S54" s="328"/>
      <c r="T54" s="328"/>
      <c r="U54" s="400">
        <v>44.6</v>
      </c>
      <c r="V54" s="179">
        <f>E54+F54</f>
        <v>0</v>
      </c>
      <c r="W54" s="461">
        <f>'[41]ИТС за 7 мес.'!H48</f>
        <v>0</v>
      </c>
      <c r="X54" s="443"/>
      <c r="Y54" s="442"/>
      <c r="AA54" s="4">
        <f>SUM(AA48:AA53)</f>
        <v>1363854.24</v>
      </c>
    </row>
    <row r="55" spans="1:33">
      <c r="A55" s="273" t="s">
        <v>101</v>
      </c>
      <c r="B55" s="273" t="s">
        <v>101</v>
      </c>
      <c r="C55" s="274" t="s">
        <v>102</v>
      </c>
      <c r="D55" s="270" t="s">
        <v>21</v>
      </c>
      <c r="E55" s="172"/>
      <c r="F55" s="179"/>
      <c r="G55" s="179">
        <f>SUM(E55/9*7)</f>
        <v>0</v>
      </c>
      <c r="H55" s="179"/>
      <c r="I55" s="179"/>
      <c r="J55" s="166"/>
      <c r="K55" s="179"/>
      <c r="L55" s="179"/>
      <c r="M55" s="179"/>
      <c r="N55" s="166">
        <f>E55+F55+L55+M55</f>
        <v>0</v>
      </c>
      <c r="O55" s="166"/>
      <c r="P55" s="328"/>
      <c r="Q55" s="328"/>
      <c r="R55" s="328"/>
      <c r="S55" s="328"/>
      <c r="T55" s="328"/>
      <c r="U55" s="400"/>
      <c r="V55" s="179">
        <f>E55+F55</f>
        <v>0</v>
      </c>
      <c r="W55" s="461">
        <v>0</v>
      </c>
      <c r="X55" s="443"/>
      <c r="Y55" s="442"/>
    </row>
    <row r="56" spans="1:33">
      <c r="A56" s="273" t="s">
        <v>103</v>
      </c>
      <c r="B56" s="273" t="s">
        <v>103</v>
      </c>
      <c r="C56" s="274" t="s">
        <v>104</v>
      </c>
      <c r="D56" s="270" t="s">
        <v>21</v>
      </c>
      <c r="E56" s="291">
        <v>691</v>
      </c>
      <c r="F56" s="179"/>
      <c r="G56" s="179">
        <f>SUM(E56/9*7)</f>
        <v>537.44444444444434</v>
      </c>
      <c r="H56" s="179"/>
      <c r="I56" s="179">
        <v>388.8</v>
      </c>
      <c r="J56" s="179">
        <v>388.8</v>
      </c>
      <c r="K56" s="179"/>
      <c r="L56" s="179"/>
      <c r="M56" s="179"/>
      <c r="N56" s="166">
        <f>E56+F56+L56+M56</f>
        <v>691</v>
      </c>
      <c r="O56" s="179">
        <f>H56+I56</f>
        <v>388.8</v>
      </c>
      <c r="P56" s="328"/>
      <c r="Q56" s="328"/>
      <c r="R56" s="328"/>
      <c r="S56" s="328"/>
      <c r="T56" s="328"/>
      <c r="U56" s="400"/>
      <c r="V56" s="179">
        <f>E56+F56</f>
        <v>691</v>
      </c>
      <c r="W56" s="461">
        <v>0</v>
      </c>
      <c r="X56" s="443"/>
      <c r="Y56" s="442"/>
    </row>
    <row r="57" spans="1:33" ht="31.5">
      <c r="A57" s="273" t="s">
        <v>105</v>
      </c>
      <c r="B57" s="273" t="s">
        <v>105</v>
      </c>
      <c r="C57" s="274" t="s">
        <v>106</v>
      </c>
      <c r="D57" s="270" t="s">
        <v>21</v>
      </c>
      <c r="E57" s="91">
        <f>SUM(E59:E72)</f>
        <v>3812.2883333333334</v>
      </c>
      <c r="F57" s="469">
        <v>4214.4219999999996</v>
      </c>
      <c r="G57" s="91">
        <f t="shared" ref="G57:V57" si="19">SUM(G59:G72)</f>
        <v>204.28800000000001</v>
      </c>
      <c r="H57" s="91">
        <f t="shared" si="19"/>
        <v>0</v>
      </c>
      <c r="I57" s="91">
        <f t="shared" si="19"/>
        <v>3332.855</v>
      </c>
      <c r="J57" s="91">
        <f t="shared" si="19"/>
        <v>3475.8589999999999</v>
      </c>
      <c r="K57" s="91">
        <f t="shared" si="19"/>
        <v>0</v>
      </c>
      <c r="L57" s="91">
        <f t="shared" si="19"/>
        <v>869.30000000000007</v>
      </c>
      <c r="M57" s="91">
        <f t="shared" si="19"/>
        <v>0</v>
      </c>
      <c r="N57" s="91">
        <f t="shared" si="19"/>
        <v>35943.333333333328</v>
      </c>
      <c r="O57" s="91">
        <f t="shared" si="19"/>
        <v>3475.8589999999999</v>
      </c>
      <c r="P57" s="91">
        <f t="shared" si="19"/>
        <v>0</v>
      </c>
      <c r="Q57" s="91">
        <f t="shared" si="19"/>
        <v>0</v>
      </c>
      <c r="R57" s="91">
        <f t="shared" si="19"/>
        <v>0</v>
      </c>
      <c r="S57" s="91">
        <f t="shared" si="19"/>
        <v>0</v>
      </c>
      <c r="T57" s="91">
        <f t="shared" si="19"/>
        <v>0</v>
      </c>
      <c r="U57" s="91">
        <f t="shared" si="19"/>
        <v>1038.761</v>
      </c>
      <c r="V57" s="91">
        <f t="shared" si="19"/>
        <v>35074.033333333333</v>
      </c>
      <c r="W57" s="470">
        <f>SUM(W58:W71)</f>
        <v>1695.7950000000001</v>
      </c>
      <c r="X57" s="443">
        <f>W57/F57*100</f>
        <v>40.237902136995302</v>
      </c>
      <c r="Y57" s="274" t="s">
        <v>366</v>
      </c>
    </row>
    <row r="58" spans="1:33">
      <c r="A58" s="273"/>
      <c r="B58" s="273"/>
      <c r="C58" s="297" t="s">
        <v>123</v>
      </c>
      <c r="D58" s="270" t="s">
        <v>21</v>
      </c>
      <c r="E58" s="91"/>
      <c r="F58" s="179"/>
      <c r="G58" s="179"/>
      <c r="H58" s="179"/>
      <c r="I58" s="179"/>
      <c r="J58" s="166"/>
      <c r="K58" s="179"/>
      <c r="L58" s="179"/>
      <c r="M58" s="179"/>
      <c r="N58" s="166">
        <f>E58+F58+L58+M58</f>
        <v>0</v>
      </c>
      <c r="O58" s="166"/>
      <c r="P58" s="328"/>
      <c r="Q58" s="328"/>
      <c r="R58" s="328"/>
      <c r="S58" s="328"/>
      <c r="T58" s="328"/>
      <c r="U58" s="400"/>
      <c r="V58" s="179">
        <f>E58+F58</f>
        <v>0</v>
      </c>
      <c r="W58" s="461">
        <f>O58+U58</f>
        <v>0</v>
      </c>
      <c r="X58" s="443"/>
      <c r="Y58" s="442"/>
    </row>
    <row r="59" spans="1:33" ht="31.5">
      <c r="A59" s="273" t="s">
        <v>390</v>
      </c>
      <c r="B59" s="273" t="s">
        <v>390</v>
      </c>
      <c r="C59" s="274" t="s">
        <v>389</v>
      </c>
      <c r="D59" s="270" t="s">
        <v>21</v>
      </c>
      <c r="E59" s="469">
        <v>508</v>
      </c>
      <c r="F59" s="179"/>
      <c r="G59" s="179"/>
      <c r="H59" s="179"/>
      <c r="I59" s="179">
        <v>482</v>
      </c>
      <c r="J59" s="179">
        <v>482.4</v>
      </c>
      <c r="K59" s="179"/>
      <c r="L59" s="179"/>
      <c r="M59" s="179"/>
      <c r="N59" s="166">
        <f>E59+F59+L59+M59</f>
        <v>508</v>
      </c>
      <c r="O59" s="179">
        <v>482.4</v>
      </c>
      <c r="P59" s="328"/>
      <c r="Q59" s="328"/>
      <c r="R59" s="328"/>
      <c r="S59" s="328"/>
      <c r="T59" s="328"/>
      <c r="U59" s="400">
        <v>306.43099999999998</v>
      </c>
      <c r="V59" s="179">
        <f>E59+F59</f>
        <v>508</v>
      </c>
      <c r="W59" s="461">
        <f>1085.8+10</f>
        <v>1095.8</v>
      </c>
      <c r="X59" s="443"/>
      <c r="Y59" s="274" t="s">
        <v>366</v>
      </c>
    </row>
    <row r="60" spans="1:33" ht="31.5">
      <c r="A60" s="273"/>
      <c r="B60" s="273" t="s">
        <v>385</v>
      </c>
      <c r="C60" s="274" t="s">
        <v>388</v>
      </c>
      <c r="D60" s="270" t="s">
        <v>21</v>
      </c>
      <c r="E60" s="469"/>
      <c r="F60" s="179"/>
      <c r="G60" s="179"/>
      <c r="H60" s="179"/>
      <c r="I60" s="179"/>
      <c r="J60" s="179"/>
      <c r="K60" s="179"/>
      <c r="L60" s="179"/>
      <c r="M60" s="179"/>
      <c r="N60" s="166"/>
      <c r="O60" s="179"/>
      <c r="P60" s="328"/>
      <c r="Q60" s="328"/>
      <c r="R60" s="328"/>
      <c r="S60" s="328"/>
      <c r="T60" s="328"/>
      <c r="U60" s="400"/>
      <c r="V60" s="179"/>
      <c r="W60" s="461">
        <v>201.98699999999999</v>
      </c>
      <c r="X60" s="443"/>
      <c r="Y60" s="274" t="s">
        <v>366</v>
      </c>
    </row>
    <row r="61" spans="1:33" ht="31.5">
      <c r="A61" s="273"/>
      <c r="B61" s="273" t="s">
        <v>383</v>
      </c>
      <c r="C61" s="274" t="s">
        <v>387</v>
      </c>
      <c r="D61" s="270" t="s">
        <v>21</v>
      </c>
      <c r="E61" s="469"/>
      <c r="F61" s="179"/>
      <c r="G61" s="179"/>
      <c r="H61" s="179"/>
      <c r="I61" s="179"/>
      <c r="J61" s="179"/>
      <c r="K61" s="179"/>
      <c r="L61" s="179"/>
      <c r="M61" s="179"/>
      <c r="N61" s="166"/>
      <c r="O61" s="179"/>
      <c r="P61" s="328"/>
      <c r="Q61" s="328"/>
      <c r="R61" s="328"/>
      <c r="S61" s="328"/>
      <c r="T61" s="328"/>
      <c r="U61" s="400"/>
      <c r="V61" s="179"/>
      <c r="W61" s="461">
        <v>122.321</v>
      </c>
      <c r="X61" s="443"/>
      <c r="Y61" s="274" t="s">
        <v>366</v>
      </c>
    </row>
    <row r="62" spans="1:33" ht="31.5">
      <c r="A62" s="273"/>
      <c r="B62" s="273" t="s">
        <v>381</v>
      </c>
      <c r="C62" s="274" t="s">
        <v>386</v>
      </c>
      <c r="D62" s="270"/>
      <c r="E62" s="469"/>
      <c r="F62" s="179"/>
      <c r="G62" s="179"/>
      <c r="H62" s="179"/>
      <c r="I62" s="179"/>
      <c r="J62" s="179"/>
      <c r="K62" s="179"/>
      <c r="L62" s="179"/>
      <c r="M62" s="179"/>
      <c r="N62" s="166"/>
      <c r="O62" s="179"/>
      <c r="P62" s="328"/>
      <c r="Q62" s="328"/>
      <c r="R62" s="328"/>
      <c r="S62" s="328"/>
      <c r="T62" s="328"/>
      <c r="U62" s="400"/>
      <c r="V62" s="179"/>
      <c r="W62" s="461">
        <f>'[41]ИТС за 7 мес.'!K59</f>
        <v>165.68700000000001</v>
      </c>
      <c r="X62" s="443"/>
      <c r="Y62" s="274" t="s">
        <v>366</v>
      </c>
    </row>
    <row r="63" spans="1:33" ht="31.5" hidden="1">
      <c r="A63" s="273" t="s">
        <v>385</v>
      </c>
      <c r="B63" s="273" t="s">
        <v>368</v>
      </c>
      <c r="C63" s="274" t="s">
        <v>384</v>
      </c>
      <c r="D63" s="270" t="s">
        <v>21</v>
      </c>
      <c r="E63" s="469">
        <v>3164</v>
      </c>
      <c r="F63" s="179"/>
      <c r="G63" s="179"/>
      <c r="H63" s="179"/>
      <c r="I63" s="179">
        <v>2768.5</v>
      </c>
      <c r="J63" s="179">
        <v>2768.5</v>
      </c>
      <c r="K63" s="179"/>
      <c r="L63" s="179"/>
      <c r="M63" s="179"/>
      <c r="N63" s="166">
        <f t="shared" ref="N63:N70" si="20">E63+F63+L63+M63</f>
        <v>3164</v>
      </c>
      <c r="O63" s="179">
        <v>2768.5</v>
      </c>
      <c r="P63" s="328"/>
      <c r="Q63" s="328"/>
      <c r="R63" s="328"/>
      <c r="S63" s="328"/>
      <c r="T63" s="328"/>
      <c r="U63" s="400">
        <v>442.96</v>
      </c>
      <c r="V63" s="179">
        <f t="shared" ref="V63:V70" si="21">E63+F63</f>
        <v>3164</v>
      </c>
      <c r="W63" s="461"/>
      <c r="X63" s="443"/>
      <c r="Y63" s="274" t="s">
        <v>366</v>
      </c>
    </row>
    <row r="64" spans="1:33" ht="15.75" hidden="1" customHeight="1">
      <c r="A64" s="273" t="s">
        <v>383</v>
      </c>
      <c r="B64" s="273" t="s">
        <v>378</v>
      </c>
      <c r="C64" s="274" t="s">
        <v>382</v>
      </c>
      <c r="D64" s="270" t="s">
        <v>21</v>
      </c>
      <c r="E64" s="469">
        <f>35.62/12*7</f>
        <v>20.778333333333332</v>
      </c>
      <c r="F64" s="179"/>
      <c r="G64" s="179"/>
      <c r="H64" s="179"/>
      <c r="I64" s="179"/>
      <c r="J64" s="179"/>
      <c r="K64" s="179"/>
      <c r="L64" s="179"/>
      <c r="M64" s="179"/>
      <c r="N64" s="166">
        <f t="shared" si="20"/>
        <v>20.778333333333332</v>
      </c>
      <c r="O64" s="179"/>
      <c r="P64" s="328"/>
      <c r="Q64" s="328"/>
      <c r="R64" s="328"/>
      <c r="S64" s="328"/>
      <c r="T64" s="328"/>
      <c r="U64" s="400"/>
      <c r="V64" s="179">
        <f t="shared" si="21"/>
        <v>20.778333333333332</v>
      </c>
      <c r="W64" s="461">
        <f>O64+U64</f>
        <v>0</v>
      </c>
      <c r="X64" s="443"/>
      <c r="Y64" s="274" t="s">
        <v>366</v>
      </c>
    </row>
    <row r="65" spans="1:28" ht="23.25" hidden="1" customHeight="1">
      <c r="A65" s="273" t="s">
        <v>381</v>
      </c>
      <c r="B65" s="273" t="s">
        <v>376</v>
      </c>
      <c r="C65" s="274" t="s">
        <v>380</v>
      </c>
      <c r="D65" s="270" t="s">
        <v>21</v>
      </c>
      <c r="E65" s="469">
        <f>83.16/12*7</f>
        <v>48.51</v>
      </c>
      <c r="F65" s="179"/>
      <c r="G65" s="179"/>
      <c r="H65" s="179"/>
      <c r="I65" s="179"/>
      <c r="J65" s="179"/>
      <c r="K65" s="179"/>
      <c r="L65" s="179">
        <v>16.100000000000001</v>
      </c>
      <c r="M65" s="179"/>
      <c r="N65" s="166">
        <f t="shared" si="20"/>
        <v>64.61</v>
      </c>
      <c r="O65" s="179"/>
      <c r="P65" s="328"/>
      <c r="Q65" s="328"/>
      <c r="R65" s="328"/>
      <c r="S65" s="328"/>
      <c r="T65" s="328"/>
      <c r="U65" s="400">
        <v>40.32</v>
      </c>
      <c r="V65" s="179">
        <f t="shared" si="21"/>
        <v>48.51</v>
      </c>
      <c r="W65" s="461"/>
      <c r="X65" s="443"/>
      <c r="Y65" s="274" t="s">
        <v>366</v>
      </c>
    </row>
    <row r="66" spans="1:28" ht="15.75" hidden="1" customHeight="1">
      <c r="A66" s="273" t="s">
        <v>368</v>
      </c>
      <c r="B66" s="273" t="s">
        <v>374</v>
      </c>
      <c r="C66" s="274" t="s">
        <v>379</v>
      </c>
      <c r="D66" s="270" t="s">
        <v>21</v>
      </c>
      <c r="E66" s="469">
        <v>71</v>
      </c>
      <c r="F66" s="179"/>
      <c r="G66" s="179"/>
      <c r="H66" s="179"/>
      <c r="I66" s="179"/>
      <c r="J66" s="179"/>
      <c r="K66" s="179"/>
      <c r="L66" s="179"/>
      <c r="M66" s="179"/>
      <c r="N66" s="166">
        <f t="shared" si="20"/>
        <v>71</v>
      </c>
      <c r="O66" s="179"/>
      <c r="P66" s="328"/>
      <c r="Q66" s="328"/>
      <c r="R66" s="328"/>
      <c r="S66" s="328"/>
      <c r="T66" s="328"/>
      <c r="U66" s="400">
        <v>249.05</v>
      </c>
      <c r="V66" s="179">
        <f t="shared" si="21"/>
        <v>71</v>
      </c>
      <c r="W66" s="461"/>
      <c r="X66" s="443"/>
      <c r="Y66" s="274" t="s">
        <v>366</v>
      </c>
    </row>
    <row r="67" spans="1:28" ht="15.75" hidden="1" customHeight="1">
      <c r="A67" s="273" t="s">
        <v>378</v>
      </c>
      <c r="B67" s="273" t="s">
        <v>371</v>
      </c>
      <c r="C67" s="274" t="s">
        <v>377</v>
      </c>
      <c r="D67" s="270" t="s">
        <v>21</v>
      </c>
      <c r="E67" s="172"/>
      <c r="F67" s="179"/>
      <c r="G67" s="179">
        <v>61.683999999999997</v>
      </c>
      <c r="H67" s="179"/>
      <c r="I67" s="179">
        <v>61.683999999999997</v>
      </c>
      <c r="J67" s="179">
        <v>61.683999999999997</v>
      </c>
      <c r="K67" s="179"/>
      <c r="L67" s="179"/>
      <c r="M67" s="179"/>
      <c r="N67" s="166">
        <f t="shared" si="20"/>
        <v>0</v>
      </c>
      <c r="O67" s="179">
        <v>61.683999999999997</v>
      </c>
      <c r="P67" s="328"/>
      <c r="Q67" s="328"/>
      <c r="R67" s="328"/>
      <c r="S67" s="328"/>
      <c r="T67" s="328"/>
      <c r="U67" s="400"/>
      <c r="V67" s="179">
        <f t="shared" si="21"/>
        <v>0</v>
      </c>
      <c r="W67" s="461">
        <v>0</v>
      </c>
      <c r="X67" s="443"/>
      <c r="Y67" s="274" t="s">
        <v>366</v>
      </c>
    </row>
    <row r="68" spans="1:28" ht="15.75" hidden="1" customHeight="1">
      <c r="A68" s="273" t="s">
        <v>376</v>
      </c>
      <c r="B68" s="273" t="s">
        <v>365</v>
      </c>
      <c r="C68" s="274" t="s">
        <v>375</v>
      </c>
      <c r="D68" s="270" t="s">
        <v>21</v>
      </c>
      <c r="E68" s="172"/>
      <c r="F68" s="179"/>
      <c r="G68" s="179"/>
      <c r="H68" s="179"/>
      <c r="I68" s="179">
        <v>15.861000000000001</v>
      </c>
      <c r="J68" s="179">
        <v>15.861000000000001</v>
      </c>
      <c r="K68" s="179"/>
      <c r="L68" s="179"/>
      <c r="M68" s="179"/>
      <c r="N68" s="166">
        <f t="shared" si="20"/>
        <v>0</v>
      </c>
      <c r="O68" s="179">
        <v>15.861000000000001</v>
      </c>
      <c r="P68" s="328"/>
      <c r="Q68" s="328"/>
      <c r="R68" s="328"/>
      <c r="S68" s="328"/>
      <c r="T68" s="328"/>
      <c r="U68" s="400"/>
      <c r="V68" s="179">
        <f t="shared" si="21"/>
        <v>0</v>
      </c>
      <c r="W68" s="461"/>
      <c r="X68" s="443"/>
      <c r="Y68" s="274" t="s">
        <v>366</v>
      </c>
    </row>
    <row r="69" spans="1:28" ht="15.75" hidden="1" customHeight="1">
      <c r="A69" s="273" t="s">
        <v>374</v>
      </c>
      <c r="B69" s="273" t="s">
        <v>373</v>
      </c>
      <c r="C69" s="274" t="s">
        <v>372</v>
      </c>
      <c r="D69" s="270" t="s">
        <v>21</v>
      </c>
      <c r="E69" s="172"/>
      <c r="F69" s="179"/>
      <c r="G69" s="179">
        <v>142.60400000000001</v>
      </c>
      <c r="H69" s="179"/>
      <c r="I69" s="179"/>
      <c r="J69" s="179">
        <v>142.60400000000001</v>
      </c>
      <c r="K69" s="179"/>
      <c r="L69" s="179"/>
      <c r="M69" s="179"/>
      <c r="N69" s="166">
        <f t="shared" si="20"/>
        <v>0</v>
      </c>
      <c r="O69" s="179">
        <v>142.60400000000001</v>
      </c>
      <c r="P69" s="328"/>
      <c r="Q69" s="328"/>
      <c r="R69" s="328"/>
      <c r="S69" s="328"/>
      <c r="T69" s="328"/>
      <c r="U69" s="400"/>
      <c r="V69" s="179">
        <f t="shared" si="21"/>
        <v>0</v>
      </c>
      <c r="W69" s="461"/>
      <c r="X69" s="443"/>
      <c r="Y69" s="274" t="s">
        <v>366</v>
      </c>
    </row>
    <row r="70" spans="1:28" ht="31.5" hidden="1" customHeight="1">
      <c r="A70" s="273" t="s">
        <v>371</v>
      </c>
      <c r="B70" s="273" t="s">
        <v>370</v>
      </c>
      <c r="C70" s="274" t="s">
        <v>369</v>
      </c>
      <c r="D70" s="270" t="s">
        <v>21</v>
      </c>
      <c r="E70" s="172"/>
      <c r="F70" s="179"/>
      <c r="G70" s="179"/>
      <c r="H70" s="179"/>
      <c r="I70" s="179">
        <v>4.8099999999999996</v>
      </c>
      <c r="J70" s="179">
        <v>4.8099999999999996</v>
      </c>
      <c r="K70" s="179"/>
      <c r="L70" s="179">
        <v>853.2</v>
      </c>
      <c r="M70" s="179"/>
      <c r="N70" s="166">
        <f t="shared" si="20"/>
        <v>853.2</v>
      </c>
      <c r="O70" s="179">
        <f>H70+I70</f>
        <v>4.8099999999999996</v>
      </c>
      <c r="P70" s="328"/>
      <c r="Q70" s="328"/>
      <c r="R70" s="328"/>
      <c r="S70" s="328"/>
      <c r="T70" s="328"/>
      <c r="U70" s="400"/>
      <c r="V70" s="179">
        <f t="shared" si="21"/>
        <v>0</v>
      </c>
      <c r="W70" s="461"/>
      <c r="X70" s="443"/>
      <c r="Y70" s="274" t="s">
        <v>366</v>
      </c>
    </row>
    <row r="71" spans="1:28" ht="31.5" customHeight="1">
      <c r="A71" s="273"/>
      <c r="B71" s="273" t="s">
        <v>368</v>
      </c>
      <c r="C71" s="274" t="s">
        <v>367</v>
      </c>
      <c r="D71" s="270" t="s">
        <v>21</v>
      </c>
      <c r="E71" s="172"/>
      <c r="F71" s="179"/>
      <c r="G71" s="179"/>
      <c r="H71" s="179"/>
      <c r="I71" s="179"/>
      <c r="J71" s="179"/>
      <c r="K71" s="179"/>
      <c r="L71" s="179"/>
      <c r="M71" s="179"/>
      <c r="N71" s="166"/>
      <c r="O71" s="179"/>
      <c r="P71" s="328"/>
      <c r="Q71" s="328"/>
      <c r="R71" s="328"/>
      <c r="S71" s="328"/>
      <c r="T71" s="328"/>
      <c r="U71" s="400"/>
      <c r="V71" s="179"/>
      <c r="W71" s="461">
        <v>110</v>
      </c>
      <c r="X71" s="443"/>
      <c r="Y71" s="274" t="s">
        <v>366</v>
      </c>
    </row>
    <row r="72" spans="1:28" s="33" customFormat="1" ht="31.5">
      <c r="A72" s="273" t="s">
        <v>365</v>
      </c>
      <c r="B72" s="273" t="s">
        <v>138</v>
      </c>
      <c r="C72" s="280" t="s">
        <v>107</v>
      </c>
      <c r="D72" s="24" t="s">
        <v>21</v>
      </c>
      <c r="E72" s="172"/>
      <c r="F72" s="468">
        <v>31261.744999999999</v>
      </c>
      <c r="G72" s="179">
        <f>SUM(E72/9*7)</f>
        <v>0</v>
      </c>
      <c r="H72" s="468"/>
      <c r="I72" s="468"/>
      <c r="J72" s="179"/>
      <c r="K72" s="468"/>
      <c r="L72" s="468"/>
      <c r="M72" s="468"/>
      <c r="N72" s="179">
        <f t="shared" ref="N72:N80" si="22">E72+F72+L72+M72</f>
        <v>31261.744999999999</v>
      </c>
      <c r="O72" s="179">
        <f>H72+I72</f>
        <v>0</v>
      </c>
      <c r="P72" s="179">
        <f>I72+J72</f>
        <v>0</v>
      </c>
      <c r="Q72" s="179">
        <f>J72+K72</f>
        <v>0</v>
      </c>
      <c r="R72" s="179">
        <f>K72+O72</f>
        <v>0</v>
      </c>
      <c r="S72" s="179">
        <f>O72+P72</f>
        <v>0</v>
      </c>
      <c r="T72" s="179">
        <f>P72+Q72</f>
        <v>0</v>
      </c>
      <c r="U72" s="179">
        <f>Q72+R72</f>
        <v>0</v>
      </c>
      <c r="V72" s="179">
        <f>E72+F72</f>
        <v>31261.744999999999</v>
      </c>
      <c r="W72" s="461"/>
      <c r="X72" s="443">
        <f>W72/F72*100</f>
        <v>0</v>
      </c>
      <c r="Y72" s="442"/>
    </row>
    <row r="73" spans="1:28" s="33" customFormat="1" ht="48" customHeight="1">
      <c r="A73" s="252" t="s">
        <v>108</v>
      </c>
      <c r="B73" s="252" t="s">
        <v>108</v>
      </c>
      <c r="C73" s="280" t="s">
        <v>109</v>
      </c>
      <c r="D73" s="24" t="s">
        <v>21</v>
      </c>
      <c r="E73" s="91">
        <f>SUM(E9+E37+E72)</f>
        <v>349166.63833333331</v>
      </c>
      <c r="F73" s="91">
        <f t="shared" ref="F73:M73" si="23">F9+F37</f>
        <v>131830.179</v>
      </c>
      <c r="G73" s="172">
        <f t="shared" si="23"/>
        <v>135476.6343888889</v>
      </c>
      <c r="H73" s="172">
        <f t="shared" si="23"/>
        <v>116081.307</v>
      </c>
      <c r="I73" s="172">
        <f t="shared" si="23"/>
        <v>23445.582999999999</v>
      </c>
      <c r="J73" s="172">
        <f t="shared" si="23"/>
        <v>164447.45600000001</v>
      </c>
      <c r="K73" s="172">
        <f t="shared" si="23"/>
        <v>12093.657999999999</v>
      </c>
      <c r="L73" s="172">
        <f t="shared" si="23"/>
        <v>10092.4</v>
      </c>
      <c r="M73" s="343">
        <f t="shared" si="23"/>
        <v>2348.6</v>
      </c>
      <c r="N73" s="166">
        <f t="shared" si="22"/>
        <v>493437.81733333331</v>
      </c>
      <c r="O73" s="166">
        <f t="shared" ref="O73:W73" si="24">O9+O37</f>
        <v>203231.80000000002</v>
      </c>
      <c r="P73" s="166">
        <f t="shared" si="24"/>
        <v>42192</v>
      </c>
      <c r="Q73" s="166">
        <f t="shared" si="24"/>
        <v>22346</v>
      </c>
      <c r="R73" s="166">
        <f t="shared" si="24"/>
        <v>22346</v>
      </c>
      <c r="S73" s="166">
        <f t="shared" si="24"/>
        <v>64538</v>
      </c>
      <c r="T73" s="166">
        <f t="shared" si="24"/>
        <v>64538</v>
      </c>
      <c r="U73" s="166" t="e">
        <f t="shared" si="24"/>
        <v>#REF!</v>
      </c>
      <c r="V73" s="166">
        <f t="shared" si="24"/>
        <v>480996.81733333331</v>
      </c>
      <c r="W73" s="454">
        <f t="shared" si="24"/>
        <v>170206.647</v>
      </c>
      <c r="X73" s="443">
        <f>W73/F73*100</f>
        <v>129.11053318072183</v>
      </c>
      <c r="Y73" s="274" t="s">
        <v>364</v>
      </c>
      <c r="Z73" s="467"/>
      <c r="AA73" s="467"/>
    </row>
    <row r="74" spans="1:28" s="33" customFormat="1" ht="63">
      <c r="A74" s="252" t="s">
        <v>110</v>
      </c>
      <c r="B74" s="252" t="s">
        <v>110</v>
      </c>
      <c r="C74" s="280" t="s">
        <v>111</v>
      </c>
      <c r="D74" s="24" t="s">
        <v>21</v>
      </c>
      <c r="E74" s="91">
        <f t="shared" ref="E74:M74" si="25">SUM(E76-E73)</f>
        <v>1.6666667070239782E-3</v>
      </c>
      <c r="F74" s="91">
        <f t="shared" si="25"/>
        <v>0</v>
      </c>
      <c r="G74" s="172">
        <f t="shared" si="25"/>
        <v>10009.465611111111</v>
      </c>
      <c r="H74" s="172">
        <f t="shared" si="25"/>
        <v>133548.41500000001</v>
      </c>
      <c r="I74" s="172">
        <f t="shared" si="25"/>
        <v>10268.406999999999</v>
      </c>
      <c r="J74" s="172">
        <f t="shared" si="25"/>
        <v>118896.25599999999</v>
      </c>
      <c r="K74" s="172">
        <f t="shared" si="25"/>
        <v>-12093.657999999999</v>
      </c>
      <c r="L74" s="172">
        <f t="shared" si="25"/>
        <v>51</v>
      </c>
      <c r="M74" s="172">
        <f t="shared" si="25"/>
        <v>0</v>
      </c>
      <c r="N74" s="166">
        <f t="shared" si="22"/>
        <v>51.001666666707024</v>
      </c>
      <c r="O74" s="166">
        <f t="shared" ref="O74:U74" si="26">O76-O73</f>
        <v>2622.8949999999895</v>
      </c>
      <c r="P74" s="166">
        <f t="shared" si="26"/>
        <v>-42192</v>
      </c>
      <c r="Q74" s="166">
        <f t="shared" si="26"/>
        <v>-22346</v>
      </c>
      <c r="R74" s="166">
        <f t="shared" si="26"/>
        <v>-22346</v>
      </c>
      <c r="S74" s="166">
        <f t="shared" si="26"/>
        <v>-64538</v>
      </c>
      <c r="T74" s="166">
        <f t="shared" si="26"/>
        <v>-64538</v>
      </c>
      <c r="U74" s="166" t="e">
        <f t="shared" si="26"/>
        <v>#REF!</v>
      </c>
      <c r="V74" s="166"/>
      <c r="W74" s="454">
        <f>SUM(W76-W73)</f>
        <v>-49331.794999999998</v>
      </c>
      <c r="X74" s="443"/>
      <c r="Y74" s="274" t="s">
        <v>363</v>
      </c>
    </row>
    <row r="75" spans="1:28" s="33" customFormat="1" ht="63">
      <c r="A75" s="252"/>
      <c r="B75" s="252"/>
      <c r="C75" s="280" t="s">
        <v>112</v>
      </c>
      <c r="D75" s="24" t="s">
        <v>21</v>
      </c>
      <c r="E75" s="172"/>
      <c r="F75" s="166">
        <v>0</v>
      </c>
      <c r="G75" s="179">
        <f>SUM(E75/9*7)</f>
        <v>0</v>
      </c>
      <c r="H75" s="166"/>
      <c r="I75" s="166"/>
      <c r="J75" s="166">
        <f>F75+G75</f>
        <v>0</v>
      </c>
      <c r="K75" s="166"/>
      <c r="L75" s="166"/>
      <c r="M75" s="166"/>
      <c r="N75" s="166">
        <f t="shared" si="22"/>
        <v>0</v>
      </c>
      <c r="O75" s="166">
        <f>H75+I75</f>
        <v>0</v>
      </c>
      <c r="P75" s="166">
        <f>I75+J75</f>
        <v>0</v>
      </c>
      <c r="Q75" s="166">
        <f>J75+K75</f>
        <v>0</v>
      </c>
      <c r="R75" s="166">
        <f>K75+O75</f>
        <v>0</v>
      </c>
      <c r="S75" s="166">
        <f>O75+P75</f>
        <v>0</v>
      </c>
      <c r="T75" s="166">
        <f>P75+Q75</f>
        <v>0</v>
      </c>
      <c r="U75" s="166">
        <f>Q75+R75</f>
        <v>0</v>
      </c>
      <c r="V75" s="166"/>
      <c r="W75" s="454">
        <f>O75+U75</f>
        <v>0</v>
      </c>
      <c r="X75" s="443"/>
      <c r="Y75" s="448"/>
    </row>
    <row r="76" spans="1:28" s="33" customFormat="1" ht="36" customHeight="1">
      <c r="A76" s="252" t="s">
        <v>113</v>
      </c>
      <c r="B76" s="252" t="s">
        <v>113</v>
      </c>
      <c r="C76" s="280" t="s">
        <v>114</v>
      </c>
      <c r="D76" s="24" t="s">
        <v>21</v>
      </c>
      <c r="E76" s="91">
        <v>349166.64</v>
      </c>
      <c r="F76" s="78">
        <v>131830.179</v>
      </c>
      <c r="G76" s="166">
        <f>SUM(E76/12*5)</f>
        <v>145486.1</v>
      </c>
      <c r="H76" s="166">
        <v>249629.72200000001</v>
      </c>
      <c r="I76" s="166">
        <v>33713.99</v>
      </c>
      <c r="J76" s="166">
        <v>283343.712</v>
      </c>
      <c r="K76" s="166"/>
      <c r="L76" s="166">
        <v>10143.4</v>
      </c>
      <c r="M76" s="452">
        <v>2348.6</v>
      </c>
      <c r="N76" s="166">
        <f t="shared" si="22"/>
        <v>493488.81900000002</v>
      </c>
      <c r="O76" s="166">
        <v>205854.69500000001</v>
      </c>
      <c r="P76" s="174"/>
      <c r="Q76" s="174"/>
      <c r="R76" s="174"/>
      <c r="S76" s="174"/>
      <c r="T76" s="174"/>
      <c r="U76" s="453"/>
      <c r="V76" s="454">
        <f t="shared" ref="V76:V89" si="27">E76+F76</f>
        <v>480996.81900000002</v>
      </c>
      <c r="W76" s="454">
        <v>120874.852</v>
      </c>
      <c r="X76" s="443">
        <f>W76/F76*100</f>
        <v>91.689818611260478</v>
      </c>
      <c r="Y76" s="274"/>
    </row>
    <row r="77" spans="1:28" s="33" customFormat="1" ht="29.25" customHeight="1">
      <c r="A77" s="252" t="s">
        <v>115</v>
      </c>
      <c r="B77" s="252" t="s">
        <v>115</v>
      </c>
      <c r="C77" s="288" t="s">
        <v>116</v>
      </c>
      <c r="D77" s="252" t="s">
        <v>117</v>
      </c>
      <c r="E77" s="91">
        <v>625465</v>
      </c>
      <c r="F77" s="166">
        <v>650606</v>
      </c>
      <c r="G77" s="166">
        <f>SUM(E77/9*7)</f>
        <v>486472.77777777775</v>
      </c>
      <c r="H77" s="166">
        <v>397432.28</v>
      </c>
      <c r="I77" s="166">
        <v>161311</v>
      </c>
      <c r="J77" s="166">
        <v>558743.28</v>
      </c>
      <c r="K77" s="166">
        <v>384.72</v>
      </c>
      <c r="L77" s="166">
        <v>8645</v>
      </c>
      <c r="M77" s="166">
        <v>1025</v>
      </c>
      <c r="N77" s="166">
        <f t="shared" si="22"/>
        <v>1285741</v>
      </c>
      <c r="O77" s="166">
        <v>559128</v>
      </c>
      <c r="P77" s="174"/>
      <c r="Q77" s="174"/>
      <c r="R77" s="174"/>
      <c r="S77" s="174"/>
      <c r="T77" s="174"/>
      <c r="U77" s="453"/>
      <c r="V77" s="454">
        <f t="shared" si="27"/>
        <v>1276071</v>
      </c>
      <c r="W77" s="454">
        <v>523060.364</v>
      </c>
      <c r="X77" s="443">
        <f>W77/F77*100</f>
        <v>80.395871541301489</v>
      </c>
      <c r="Y77" s="274"/>
    </row>
    <row r="78" spans="1:28" s="36" customFormat="1" ht="16.5" customHeight="1">
      <c r="A78" s="1470" t="s">
        <v>118</v>
      </c>
      <c r="B78" s="1476" t="s">
        <v>118</v>
      </c>
      <c r="C78" s="1496" t="s">
        <v>119</v>
      </c>
      <c r="D78" s="284" t="s">
        <v>9</v>
      </c>
      <c r="E78" s="91">
        <v>40</v>
      </c>
      <c r="F78" s="466">
        <v>16.48</v>
      </c>
      <c r="G78" s="464"/>
      <c r="H78" s="464"/>
      <c r="I78" s="464"/>
      <c r="J78" s="466">
        <v>16.48</v>
      </c>
      <c r="K78" s="464">
        <v>16.48</v>
      </c>
      <c r="L78" s="464"/>
      <c r="M78" s="464"/>
      <c r="N78" s="179">
        <f t="shared" si="22"/>
        <v>56.480000000000004</v>
      </c>
      <c r="O78" s="466">
        <f>SUM(F78)</f>
        <v>16.48</v>
      </c>
      <c r="P78" s="347"/>
      <c r="Q78" s="347"/>
      <c r="R78" s="347"/>
      <c r="S78" s="347"/>
      <c r="T78" s="347"/>
      <c r="U78" s="462"/>
      <c r="V78" s="461">
        <f t="shared" si="27"/>
        <v>56.480000000000004</v>
      </c>
      <c r="W78" s="461">
        <v>30</v>
      </c>
      <c r="X78" s="460">
        <f>W78/F78*100</f>
        <v>182.03883495145629</v>
      </c>
      <c r="Y78" s="465"/>
      <c r="AB78" s="459"/>
    </row>
    <row r="79" spans="1:28" s="36" customFormat="1" ht="32.25" customHeight="1">
      <c r="A79" s="1470"/>
      <c r="B79" s="1477"/>
      <c r="C79" s="1496"/>
      <c r="D79" s="284" t="s">
        <v>117</v>
      </c>
      <c r="E79" s="172"/>
      <c r="F79" s="463">
        <v>259121</v>
      </c>
      <c r="G79" s="464"/>
      <c r="H79" s="464"/>
      <c r="I79" s="464"/>
      <c r="J79" s="463">
        <v>259121</v>
      </c>
      <c r="K79" s="464">
        <v>259121</v>
      </c>
      <c r="L79" s="464"/>
      <c r="M79" s="464"/>
      <c r="N79" s="179">
        <f t="shared" si="22"/>
        <v>259121</v>
      </c>
      <c r="O79" s="463">
        <f>SUM(F79)</f>
        <v>259121</v>
      </c>
      <c r="P79" s="347"/>
      <c r="Q79" s="347"/>
      <c r="R79" s="347"/>
      <c r="S79" s="347"/>
      <c r="T79" s="347"/>
      <c r="U79" s="462"/>
      <c r="V79" s="461">
        <f t="shared" si="27"/>
        <v>259121</v>
      </c>
      <c r="W79" s="461">
        <v>203993.54199999999</v>
      </c>
      <c r="X79" s="460">
        <f>W79/F79*100</f>
        <v>78.725206370768859</v>
      </c>
      <c r="Y79" s="274"/>
      <c r="AA79" s="459">
        <f>SUM(W77+W79)</f>
        <v>727053.90599999996</v>
      </c>
      <c r="AB79" s="459">
        <f>SUM(AA79*W78%)</f>
        <v>218116.17179999998</v>
      </c>
    </row>
    <row r="80" spans="1:28" s="33" customFormat="1">
      <c r="A80" s="252" t="s">
        <v>362</v>
      </c>
      <c r="B80" s="252"/>
      <c r="C80" s="280" t="s">
        <v>361</v>
      </c>
      <c r="D80" s="252" t="s">
        <v>360</v>
      </c>
      <c r="E80" s="458">
        <f>SUM(E76/E77)</f>
        <v>0.55825128504392729</v>
      </c>
      <c r="F80" s="458">
        <v>0.20899999999999999</v>
      </c>
      <c r="G80" s="458">
        <f>SUM(G76/G77)</f>
        <v>0.29906318841638968</v>
      </c>
      <c r="H80" s="457"/>
      <c r="I80" s="457"/>
      <c r="J80" s="452"/>
      <c r="K80" s="457"/>
      <c r="L80" s="457"/>
      <c r="M80" s="457"/>
      <c r="N80" s="166">
        <f t="shared" si="22"/>
        <v>0.76725128504392726</v>
      </c>
      <c r="O80" s="179"/>
      <c r="P80" s="174"/>
      <c r="Q80" s="174"/>
      <c r="R80" s="174"/>
      <c r="S80" s="174"/>
      <c r="T80" s="174"/>
      <c r="U80" s="453"/>
      <c r="V80" s="454">
        <f t="shared" si="27"/>
        <v>0.76725128504392726</v>
      </c>
      <c r="W80" s="454">
        <f>O80+U80</f>
        <v>0</v>
      </c>
      <c r="X80" s="443">
        <f>W80/F80*100</f>
        <v>0</v>
      </c>
      <c r="Y80" s="448"/>
    </row>
    <row r="81" spans="1:6054">
      <c r="A81" s="278"/>
      <c r="B81" s="278"/>
      <c r="C81" s="281" t="s">
        <v>120</v>
      </c>
      <c r="D81" s="278"/>
      <c r="E81" s="172"/>
      <c r="F81" s="456"/>
      <c r="G81" s="455"/>
      <c r="H81" s="455"/>
      <c r="I81" s="455"/>
      <c r="J81" s="452"/>
      <c r="K81" s="455"/>
      <c r="L81" s="455"/>
      <c r="M81" s="455"/>
      <c r="N81" s="455"/>
      <c r="O81" s="452"/>
      <c r="P81" s="328"/>
      <c r="Q81" s="328"/>
      <c r="R81" s="328"/>
      <c r="S81" s="328"/>
      <c r="T81" s="328"/>
      <c r="U81" s="400"/>
      <c r="V81" s="454">
        <f t="shared" si="27"/>
        <v>0</v>
      </c>
      <c r="W81" s="400"/>
      <c r="X81" s="443"/>
      <c r="Y81" s="442"/>
    </row>
    <row r="82" spans="1:6054" s="33" customFormat="1" ht="31.5">
      <c r="A82" s="252"/>
      <c r="B82" s="252"/>
      <c r="C82" s="280" t="s">
        <v>121</v>
      </c>
      <c r="D82" s="252" t="s">
        <v>122</v>
      </c>
      <c r="E82" s="343">
        <f>SUM(E83:E85)</f>
        <v>180</v>
      </c>
      <c r="F82" s="343">
        <f>SUM(F83:F85)</f>
        <v>122</v>
      </c>
      <c r="G82" s="343">
        <f>SUM(G83:G85)</f>
        <v>180</v>
      </c>
      <c r="H82" s="343">
        <f>SUM(H83:H85)</f>
        <v>180</v>
      </c>
      <c r="I82" s="343"/>
      <c r="J82" s="452">
        <v>180</v>
      </c>
      <c r="K82" s="343"/>
      <c r="L82" s="343"/>
      <c r="M82" s="343"/>
      <c r="N82" s="343"/>
      <c r="O82" s="452">
        <f>H82+I82</f>
        <v>180</v>
      </c>
      <c r="P82" s="174"/>
      <c r="Q82" s="174"/>
      <c r="R82" s="174"/>
      <c r="S82" s="174"/>
      <c r="T82" s="174"/>
      <c r="U82" s="453"/>
      <c r="V82" s="451">
        <f t="shared" si="27"/>
        <v>302</v>
      </c>
      <c r="W82" s="447">
        <f>W84+W85</f>
        <v>149</v>
      </c>
      <c r="X82" s="443"/>
      <c r="Y82" s="448"/>
    </row>
    <row r="83" spans="1:6054">
      <c r="A83" s="278"/>
      <c r="B83" s="278"/>
      <c r="C83" s="276" t="s">
        <v>123</v>
      </c>
      <c r="D83" s="278"/>
      <c r="E83" s="343"/>
      <c r="F83" s="343"/>
      <c r="G83" s="343"/>
      <c r="H83" s="343"/>
      <c r="I83" s="343"/>
      <c r="J83" s="452">
        <f>F83+G83</f>
        <v>0</v>
      </c>
      <c r="K83" s="343"/>
      <c r="L83" s="343"/>
      <c r="M83" s="343"/>
      <c r="N83" s="343"/>
      <c r="O83" s="452">
        <f>H83+I83</f>
        <v>0</v>
      </c>
      <c r="P83" s="328"/>
      <c r="Q83" s="328"/>
      <c r="R83" s="328"/>
      <c r="S83" s="328"/>
      <c r="T83" s="328"/>
      <c r="U83" s="400"/>
      <c r="V83" s="451">
        <f t="shared" si="27"/>
        <v>0</v>
      </c>
      <c r="W83" s="447">
        <f>O83+P83</f>
        <v>0</v>
      </c>
      <c r="X83" s="443"/>
      <c r="Y83" s="442"/>
    </row>
    <row r="84" spans="1:6054">
      <c r="A84" s="275"/>
      <c r="B84" s="275"/>
      <c r="C84" s="275" t="s">
        <v>124</v>
      </c>
      <c r="D84" s="270" t="s">
        <v>122</v>
      </c>
      <c r="E84" s="343">
        <v>156</v>
      </c>
      <c r="F84" s="343">
        <v>122</v>
      </c>
      <c r="G84" s="343">
        <v>156</v>
      </c>
      <c r="H84" s="343">
        <v>156</v>
      </c>
      <c r="I84" s="343"/>
      <c r="J84" s="452">
        <v>156</v>
      </c>
      <c r="K84" s="343"/>
      <c r="L84" s="343"/>
      <c r="M84" s="343"/>
      <c r="N84" s="343"/>
      <c r="O84" s="452">
        <f>H84+I84</f>
        <v>156</v>
      </c>
      <c r="P84" s="328"/>
      <c r="Q84" s="328"/>
      <c r="R84" s="328"/>
      <c r="S84" s="328"/>
      <c r="T84" s="328"/>
      <c r="U84" s="400"/>
      <c r="V84" s="451">
        <f t="shared" si="27"/>
        <v>278</v>
      </c>
      <c r="W84" s="447">
        <v>122</v>
      </c>
      <c r="X84" s="443"/>
      <c r="Y84" s="442"/>
    </row>
    <row r="85" spans="1:6054">
      <c r="A85" s="273"/>
      <c r="B85" s="273"/>
      <c r="C85" s="274" t="s">
        <v>125</v>
      </c>
      <c r="D85" s="270" t="s">
        <v>122</v>
      </c>
      <c r="E85" s="342">
        <v>24</v>
      </c>
      <c r="F85" s="342"/>
      <c r="G85" s="342">
        <v>24</v>
      </c>
      <c r="H85" s="342">
        <v>24</v>
      </c>
      <c r="I85" s="342"/>
      <c r="J85" s="446">
        <v>24</v>
      </c>
      <c r="K85" s="342"/>
      <c r="L85" s="342"/>
      <c r="M85" s="342"/>
      <c r="N85" s="342"/>
      <c r="O85" s="446">
        <f>H85+I85</f>
        <v>24</v>
      </c>
      <c r="P85" s="319"/>
      <c r="Q85" s="319"/>
      <c r="R85" s="319"/>
      <c r="S85" s="319"/>
      <c r="T85" s="319"/>
      <c r="U85" s="403"/>
      <c r="V85" s="445">
        <f t="shared" si="27"/>
        <v>24</v>
      </c>
      <c r="W85" s="447">
        <v>27</v>
      </c>
      <c r="X85" s="443"/>
      <c r="Y85" s="442"/>
    </row>
    <row r="86" spans="1:6054" s="33" customFormat="1">
      <c r="A86" s="278"/>
      <c r="B86" s="278"/>
      <c r="C86" s="278" t="s">
        <v>126</v>
      </c>
      <c r="D86" s="252" t="s">
        <v>127</v>
      </c>
      <c r="E86" s="342">
        <f>SUM(E88+E89/2)</f>
        <v>122222.64316239316</v>
      </c>
      <c r="F86" s="342">
        <f>SUM(F88+F89/2)</f>
        <v>50734.938524590165</v>
      </c>
      <c r="G86" s="342">
        <f>SUM(G88+G89/2)</f>
        <v>79140.164529914531</v>
      </c>
      <c r="H86" s="342">
        <f>SUM(H88+H89/2)</f>
        <v>86600.572516025626</v>
      </c>
      <c r="I86" s="342"/>
      <c r="J86" s="446">
        <v>86601</v>
      </c>
      <c r="K86" s="342"/>
      <c r="L86" s="342"/>
      <c r="M86" s="342"/>
      <c r="N86" s="342"/>
      <c r="O86" s="446">
        <f>H86+I86</f>
        <v>86600.572516025626</v>
      </c>
      <c r="P86" s="450"/>
      <c r="Q86" s="450"/>
      <c r="R86" s="450"/>
      <c r="S86" s="450"/>
      <c r="T86" s="450"/>
      <c r="U86" s="449"/>
      <c r="V86" s="445">
        <f t="shared" si="27"/>
        <v>172957.58168698332</v>
      </c>
      <c r="W86" s="444">
        <f>SUM(W88+W89/2)</f>
        <v>96675.016595830821</v>
      </c>
      <c r="X86" s="443"/>
      <c r="Y86" s="448"/>
    </row>
    <row r="87" spans="1:6054">
      <c r="A87" s="252"/>
      <c r="B87" s="252"/>
      <c r="C87" s="276" t="s">
        <v>123</v>
      </c>
      <c r="D87" s="252"/>
      <c r="E87" s="283"/>
      <c r="F87" s="342"/>
      <c r="G87" s="283"/>
      <c r="H87" s="283"/>
      <c r="I87" s="283"/>
      <c r="J87" s="446"/>
      <c r="K87" s="283"/>
      <c r="L87" s="283"/>
      <c r="M87" s="283"/>
      <c r="N87" s="283"/>
      <c r="O87" s="446"/>
      <c r="P87" s="319"/>
      <c r="Q87" s="319"/>
      <c r="R87" s="319"/>
      <c r="S87" s="319"/>
      <c r="T87" s="319"/>
      <c r="U87" s="403"/>
      <c r="V87" s="445">
        <f t="shared" si="27"/>
        <v>0</v>
      </c>
      <c r="W87" s="447"/>
      <c r="X87" s="443"/>
      <c r="Y87" s="442"/>
    </row>
    <row r="88" spans="1:6054">
      <c r="A88" s="273"/>
      <c r="B88" s="273"/>
      <c r="C88" s="275" t="s">
        <v>124</v>
      </c>
      <c r="D88" s="273" t="s">
        <v>127</v>
      </c>
      <c r="E88" s="342">
        <f>SUM(E17/12/E84*1000)</f>
        <v>50642.782051282054</v>
      </c>
      <c r="F88" s="342">
        <f>SUM(F17/12/F84*1000)</f>
        <v>50734.938524590165</v>
      </c>
      <c r="G88" s="342">
        <f>SUM(G17/12/G84*1000)</f>
        <v>29541.622863247867</v>
      </c>
      <c r="H88" s="342">
        <f>SUM(H17/12/H84*1000)</f>
        <v>39106.303418803414</v>
      </c>
      <c r="I88" s="342"/>
      <c r="J88" s="446">
        <v>39106</v>
      </c>
      <c r="K88" s="342"/>
      <c r="L88" s="342"/>
      <c r="M88" s="342"/>
      <c r="N88" s="342"/>
      <c r="O88" s="446">
        <f>H88+I88</f>
        <v>39106.303418803414</v>
      </c>
      <c r="P88" s="319"/>
      <c r="Q88" s="319"/>
      <c r="R88" s="319"/>
      <c r="S88" s="319"/>
      <c r="T88" s="319"/>
      <c r="U88" s="403"/>
      <c r="V88" s="445">
        <f t="shared" si="27"/>
        <v>101377.72057587223</v>
      </c>
      <c r="W88" s="444">
        <f>SUM(W17/12/W84*1000)</f>
        <v>54572.925546448096</v>
      </c>
      <c r="X88" s="443"/>
      <c r="Y88" s="442"/>
    </row>
    <row r="89" spans="1:6054" ht="21.75" customHeight="1">
      <c r="A89" s="273"/>
      <c r="B89" s="273"/>
      <c r="C89" s="274" t="s">
        <v>125</v>
      </c>
      <c r="D89" s="273" t="s">
        <v>127</v>
      </c>
      <c r="E89" s="342">
        <f>SUM(E40/E85/12*1000)</f>
        <v>143159.72222222222</v>
      </c>
      <c r="F89" s="342"/>
      <c r="G89" s="342">
        <f>SUM(G40/G85/12*1000)</f>
        <v>99197.083333333343</v>
      </c>
      <c r="H89" s="342">
        <f>SUM(H40/H85/12*1000)</f>
        <v>94988.538194444438</v>
      </c>
      <c r="I89" s="342"/>
      <c r="J89" s="446">
        <v>94989</v>
      </c>
      <c r="K89" s="342"/>
      <c r="L89" s="342"/>
      <c r="M89" s="342"/>
      <c r="N89" s="342"/>
      <c r="O89" s="446">
        <f>H89+I89</f>
        <v>94988.538194444438</v>
      </c>
      <c r="P89" s="319"/>
      <c r="Q89" s="319"/>
      <c r="R89" s="319"/>
      <c r="S89" s="319"/>
      <c r="T89" s="319"/>
      <c r="U89" s="403"/>
      <c r="V89" s="445">
        <f t="shared" si="27"/>
        <v>143159.72222222222</v>
      </c>
      <c r="W89" s="444">
        <f>SUM(W40/W85/12*1000)</f>
        <v>84204.182098765436</v>
      </c>
      <c r="X89" s="443"/>
      <c r="Y89" s="442"/>
    </row>
    <row r="90" spans="1:6054">
      <c r="A90" s="440"/>
      <c r="B90" s="440"/>
      <c r="C90" s="441"/>
      <c r="D90" s="440"/>
      <c r="E90" s="439"/>
      <c r="F90" s="439"/>
      <c r="G90" s="439"/>
      <c r="H90" s="439"/>
      <c r="I90" s="439"/>
      <c r="J90" s="438"/>
      <c r="K90" s="439"/>
      <c r="L90" s="439"/>
      <c r="M90" s="439"/>
      <c r="N90" s="439"/>
      <c r="O90" s="438"/>
    </row>
    <row r="91" spans="1:6054" s="323" customFormat="1" ht="28.5" customHeight="1">
      <c r="A91" s="1"/>
      <c r="B91" s="1"/>
      <c r="C91" s="2"/>
      <c r="D91" s="1"/>
      <c r="E91" s="322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</row>
    <row r="92" spans="1:6054" s="323" customFormat="1" ht="18.75" customHeight="1">
      <c r="A92" s="1"/>
      <c r="B92" s="1"/>
      <c r="C92" s="1499" t="s">
        <v>359</v>
      </c>
      <c r="D92" s="1499"/>
      <c r="E92" s="1499"/>
      <c r="F92" s="1499"/>
      <c r="G92" s="1499"/>
      <c r="H92" s="1499"/>
      <c r="I92" s="1499"/>
      <c r="J92" s="1499"/>
      <c r="K92" s="1499"/>
      <c r="L92" s="1499"/>
      <c r="M92" s="1499"/>
      <c r="N92" s="1499"/>
      <c r="O92" s="1499"/>
      <c r="P92" s="1499"/>
      <c r="Q92" s="1499"/>
      <c r="R92" s="1499"/>
      <c r="S92" s="1499"/>
      <c r="T92" s="1499"/>
      <c r="U92" s="1499"/>
      <c r="V92" s="1499"/>
      <c r="W92" s="1499"/>
      <c r="X92" s="1499"/>
      <c r="Y92" s="1499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</row>
    <row r="93" spans="1:6054" s="323" customFormat="1" ht="18.75" customHeight="1">
      <c r="A93" s="1"/>
      <c r="B93" s="1"/>
      <c r="C93" s="437"/>
      <c r="D93" s="437"/>
      <c r="E93" s="437"/>
      <c r="F93" s="437"/>
      <c r="G93" s="437"/>
      <c r="H93" s="437"/>
      <c r="I93" s="437"/>
      <c r="J93" s="437"/>
      <c r="K93" s="437"/>
      <c r="L93" s="437"/>
      <c r="M93" s="437"/>
      <c r="N93" s="437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</row>
    <row r="94" spans="1:6054" s="323" customFormat="1" ht="18.75">
      <c r="A94" s="1"/>
      <c r="B94" s="1"/>
      <c r="C94" s="436"/>
      <c r="D94" s="435"/>
      <c r="E94" s="434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  <c r="HDR94" s="4"/>
      <c r="HDS94" s="4"/>
      <c r="HDT94" s="4"/>
      <c r="HDU94" s="4"/>
      <c r="HDV94" s="4"/>
      <c r="HDW94" s="4"/>
      <c r="HDX94" s="4"/>
      <c r="HDY94" s="4"/>
      <c r="HDZ94" s="4"/>
      <c r="HEA94" s="4"/>
      <c r="HEB94" s="4"/>
      <c r="HEC94" s="4"/>
      <c r="HED94" s="4"/>
      <c r="HEE94" s="4"/>
      <c r="HEF94" s="4"/>
      <c r="HEG94" s="4"/>
      <c r="HEH94" s="4"/>
      <c r="HEI94" s="4"/>
      <c r="HEJ94" s="4"/>
      <c r="HEK94" s="4"/>
      <c r="HEL94" s="4"/>
      <c r="HEM94" s="4"/>
      <c r="HEN94" s="4"/>
      <c r="HEO94" s="4"/>
      <c r="HEP94" s="4"/>
      <c r="HEQ94" s="4"/>
      <c r="HER94" s="4"/>
      <c r="HES94" s="4"/>
      <c r="HET94" s="4"/>
      <c r="HEU94" s="4"/>
      <c r="HEV94" s="4"/>
      <c r="HEW94" s="4"/>
      <c r="HEX94" s="4"/>
      <c r="HEY94" s="4"/>
      <c r="HEZ94" s="4"/>
      <c r="HFA94" s="4"/>
      <c r="HFB94" s="4"/>
      <c r="HFC94" s="4"/>
      <c r="HFD94" s="4"/>
      <c r="HFE94" s="4"/>
      <c r="HFF94" s="4"/>
      <c r="HFG94" s="4"/>
      <c r="HFH94" s="4"/>
      <c r="HFI94" s="4"/>
      <c r="HFJ94" s="4"/>
      <c r="HFK94" s="4"/>
      <c r="HFL94" s="4"/>
      <c r="HFM94" s="4"/>
      <c r="HFN94" s="4"/>
      <c r="HFO94" s="4"/>
      <c r="HFP94" s="4"/>
      <c r="HFQ94" s="4"/>
      <c r="HFR94" s="4"/>
      <c r="HFS94" s="4"/>
      <c r="HFT94" s="4"/>
      <c r="HFU94" s="4"/>
      <c r="HFV94" s="4"/>
      <c r="HFW94" s="4"/>
      <c r="HFX94" s="4"/>
      <c r="HFY94" s="4"/>
      <c r="HFZ94" s="4"/>
      <c r="HGA94" s="4"/>
      <c r="HGB94" s="4"/>
      <c r="HGC94" s="4"/>
      <c r="HGD94" s="4"/>
      <c r="HGE94" s="4"/>
      <c r="HGF94" s="4"/>
      <c r="HGG94" s="4"/>
      <c r="HGH94" s="4"/>
      <c r="HGI94" s="4"/>
      <c r="HGJ94" s="4"/>
      <c r="HGK94" s="4"/>
      <c r="HGL94" s="4"/>
      <c r="HGM94" s="4"/>
      <c r="HGN94" s="4"/>
      <c r="HGO94" s="4"/>
      <c r="HGP94" s="4"/>
      <c r="HGQ94" s="4"/>
      <c r="HGR94" s="4"/>
      <c r="HGS94" s="4"/>
      <c r="HGT94" s="4"/>
      <c r="HGU94" s="4"/>
      <c r="HGV94" s="4"/>
      <c r="HGW94" s="4"/>
      <c r="HGX94" s="4"/>
      <c r="HGY94" s="4"/>
      <c r="HGZ94" s="4"/>
      <c r="HHA94" s="4"/>
      <c r="HHB94" s="4"/>
      <c r="HHC94" s="4"/>
      <c r="HHD94" s="4"/>
      <c r="HHE94" s="4"/>
      <c r="HHF94" s="4"/>
      <c r="HHG94" s="4"/>
      <c r="HHH94" s="4"/>
      <c r="HHI94" s="4"/>
      <c r="HHJ94" s="4"/>
      <c r="HHK94" s="4"/>
      <c r="HHL94" s="4"/>
      <c r="HHM94" s="4"/>
      <c r="HHN94" s="4"/>
      <c r="HHO94" s="4"/>
      <c r="HHP94" s="4"/>
      <c r="HHQ94" s="4"/>
      <c r="HHR94" s="4"/>
      <c r="HHS94" s="4"/>
      <c r="HHT94" s="4"/>
      <c r="HHU94" s="4"/>
      <c r="HHV94" s="4"/>
      <c r="HHW94" s="4"/>
      <c r="HHX94" s="4"/>
      <c r="HHY94" s="4"/>
      <c r="HHZ94" s="4"/>
      <c r="HIA94" s="4"/>
      <c r="HIB94" s="4"/>
      <c r="HIC94" s="4"/>
      <c r="HID94" s="4"/>
      <c r="HIE94" s="4"/>
      <c r="HIF94" s="4"/>
      <c r="HIG94" s="4"/>
      <c r="HIH94" s="4"/>
      <c r="HII94" s="4"/>
      <c r="HIJ94" s="4"/>
      <c r="HIK94" s="4"/>
      <c r="HIL94" s="4"/>
      <c r="HIM94" s="4"/>
      <c r="HIN94" s="4"/>
      <c r="HIO94" s="4"/>
      <c r="HIP94" s="4"/>
      <c r="HIQ94" s="4"/>
      <c r="HIR94" s="4"/>
      <c r="HIS94" s="4"/>
      <c r="HIT94" s="4"/>
      <c r="HIU94" s="4"/>
      <c r="HIV94" s="4"/>
      <c r="HIW94" s="4"/>
      <c r="HIX94" s="4"/>
      <c r="HIY94" s="4"/>
      <c r="HIZ94" s="4"/>
      <c r="HJA94" s="4"/>
      <c r="HJB94" s="4"/>
      <c r="HJC94" s="4"/>
      <c r="HJD94" s="4"/>
      <c r="HJE94" s="4"/>
      <c r="HJF94" s="4"/>
      <c r="HJG94" s="4"/>
      <c r="HJH94" s="4"/>
      <c r="HJI94" s="4"/>
      <c r="HJJ94" s="4"/>
      <c r="HJK94" s="4"/>
      <c r="HJL94" s="4"/>
      <c r="HJM94" s="4"/>
      <c r="HJN94" s="4"/>
      <c r="HJO94" s="4"/>
      <c r="HJP94" s="4"/>
      <c r="HJQ94" s="4"/>
      <c r="HJR94" s="4"/>
      <c r="HJS94" s="4"/>
      <c r="HJT94" s="4"/>
      <c r="HJU94" s="4"/>
      <c r="HJV94" s="4"/>
      <c r="HJW94" s="4"/>
      <c r="HJX94" s="4"/>
      <c r="HJY94" s="4"/>
      <c r="HJZ94" s="4"/>
      <c r="HKA94" s="4"/>
      <c r="HKB94" s="4"/>
      <c r="HKC94" s="4"/>
      <c r="HKD94" s="4"/>
      <c r="HKE94" s="4"/>
      <c r="HKF94" s="4"/>
      <c r="HKG94" s="4"/>
      <c r="HKH94" s="4"/>
      <c r="HKI94" s="4"/>
      <c r="HKJ94" s="4"/>
      <c r="HKK94" s="4"/>
      <c r="HKL94" s="4"/>
      <c r="HKM94" s="4"/>
      <c r="HKN94" s="4"/>
      <c r="HKO94" s="4"/>
      <c r="HKP94" s="4"/>
      <c r="HKQ94" s="4"/>
      <c r="HKR94" s="4"/>
      <c r="HKS94" s="4"/>
      <c r="HKT94" s="4"/>
      <c r="HKU94" s="4"/>
      <c r="HKV94" s="4"/>
      <c r="HKW94" s="4"/>
      <c r="HKX94" s="4"/>
      <c r="HKY94" s="4"/>
      <c r="HKZ94" s="4"/>
      <c r="HLA94" s="4"/>
      <c r="HLB94" s="4"/>
      <c r="HLC94" s="4"/>
      <c r="HLD94" s="4"/>
      <c r="HLE94" s="4"/>
      <c r="HLF94" s="4"/>
      <c r="HLG94" s="4"/>
      <c r="HLH94" s="4"/>
      <c r="HLI94" s="4"/>
      <c r="HLJ94" s="4"/>
      <c r="HLK94" s="4"/>
      <c r="HLL94" s="4"/>
      <c r="HLM94" s="4"/>
      <c r="HLN94" s="4"/>
      <c r="HLO94" s="4"/>
      <c r="HLP94" s="4"/>
      <c r="HLQ94" s="4"/>
      <c r="HLR94" s="4"/>
      <c r="HLS94" s="4"/>
      <c r="HLT94" s="4"/>
      <c r="HLU94" s="4"/>
      <c r="HLV94" s="4"/>
      <c r="HLW94" s="4"/>
      <c r="HLX94" s="4"/>
      <c r="HLY94" s="4"/>
      <c r="HLZ94" s="4"/>
      <c r="HMA94" s="4"/>
      <c r="HMB94" s="4"/>
      <c r="HMC94" s="4"/>
      <c r="HMD94" s="4"/>
      <c r="HME94" s="4"/>
      <c r="HMF94" s="4"/>
      <c r="HMG94" s="4"/>
      <c r="HMH94" s="4"/>
      <c r="HMI94" s="4"/>
      <c r="HMJ94" s="4"/>
      <c r="HMK94" s="4"/>
      <c r="HML94" s="4"/>
      <c r="HMM94" s="4"/>
      <c r="HMN94" s="4"/>
      <c r="HMO94" s="4"/>
      <c r="HMP94" s="4"/>
      <c r="HMQ94" s="4"/>
      <c r="HMR94" s="4"/>
      <c r="HMS94" s="4"/>
      <c r="HMT94" s="4"/>
      <c r="HMU94" s="4"/>
      <c r="HMV94" s="4"/>
      <c r="HMW94" s="4"/>
      <c r="HMX94" s="4"/>
      <c r="HMY94" s="4"/>
      <c r="HMZ94" s="4"/>
      <c r="HNA94" s="4"/>
      <c r="HNB94" s="4"/>
      <c r="HNC94" s="4"/>
      <c r="HND94" s="4"/>
      <c r="HNE94" s="4"/>
      <c r="HNF94" s="4"/>
      <c r="HNG94" s="4"/>
      <c r="HNH94" s="4"/>
      <c r="HNI94" s="4"/>
      <c r="HNJ94" s="4"/>
      <c r="HNK94" s="4"/>
      <c r="HNL94" s="4"/>
      <c r="HNM94" s="4"/>
      <c r="HNN94" s="4"/>
      <c r="HNO94" s="4"/>
      <c r="HNP94" s="4"/>
      <c r="HNQ94" s="4"/>
      <c r="HNR94" s="4"/>
      <c r="HNS94" s="4"/>
      <c r="HNT94" s="4"/>
      <c r="HNU94" s="4"/>
      <c r="HNV94" s="4"/>
      <c r="HNW94" s="4"/>
      <c r="HNX94" s="4"/>
      <c r="HNY94" s="4"/>
      <c r="HNZ94" s="4"/>
      <c r="HOA94" s="4"/>
      <c r="HOB94" s="4"/>
      <c r="HOC94" s="4"/>
      <c r="HOD94" s="4"/>
      <c r="HOE94" s="4"/>
      <c r="HOF94" s="4"/>
      <c r="HOG94" s="4"/>
      <c r="HOH94" s="4"/>
      <c r="HOI94" s="4"/>
      <c r="HOJ94" s="4"/>
      <c r="HOK94" s="4"/>
      <c r="HOL94" s="4"/>
      <c r="HOM94" s="4"/>
      <c r="HON94" s="4"/>
      <c r="HOO94" s="4"/>
      <c r="HOP94" s="4"/>
      <c r="HOQ94" s="4"/>
      <c r="HOR94" s="4"/>
      <c r="HOS94" s="4"/>
      <c r="HOT94" s="4"/>
      <c r="HOU94" s="4"/>
      <c r="HOV94" s="4"/>
      <c r="HOW94" s="4"/>
      <c r="HOX94" s="4"/>
      <c r="HOY94" s="4"/>
      <c r="HOZ94" s="4"/>
      <c r="HPA94" s="4"/>
      <c r="HPB94" s="4"/>
      <c r="HPC94" s="4"/>
      <c r="HPD94" s="4"/>
      <c r="HPE94" s="4"/>
      <c r="HPF94" s="4"/>
      <c r="HPG94" s="4"/>
      <c r="HPH94" s="4"/>
      <c r="HPI94" s="4"/>
      <c r="HPJ94" s="4"/>
      <c r="HPK94" s="4"/>
      <c r="HPL94" s="4"/>
      <c r="HPM94" s="4"/>
      <c r="HPN94" s="4"/>
      <c r="HPO94" s="4"/>
      <c r="HPP94" s="4"/>
      <c r="HPQ94" s="4"/>
      <c r="HPR94" s="4"/>
      <c r="HPS94" s="4"/>
      <c r="HPT94" s="4"/>
      <c r="HPU94" s="4"/>
      <c r="HPV94" s="4"/>
      <c r="HPW94" s="4"/>
      <c r="HPX94" s="4"/>
      <c r="HPY94" s="4"/>
      <c r="HPZ94" s="4"/>
      <c r="HQA94" s="4"/>
      <c r="HQB94" s="4"/>
      <c r="HQC94" s="4"/>
      <c r="HQD94" s="4"/>
      <c r="HQE94" s="4"/>
      <c r="HQF94" s="4"/>
      <c r="HQG94" s="4"/>
      <c r="HQH94" s="4"/>
      <c r="HQI94" s="4"/>
      <c r="HQJ94" s="4"/>
      <c r="HQK94" s="4"/>
      <c r="HQL94" s="4"/>
      <c r="HQM94" s="4"/>
      <c r="HQN94" s="4"/>
      <c r="HQO94" s="4"/>
      <c r="HQP94" s="4"/>
      <c r="HQQ94" s="4"/>
      <c r="HQR94" s="4"/>
      <c r="HQS94" s="4"/>
      <c r="HQT94" s="4"/>
      <c r="HQU94" s="4"/>
      <c r="HQV94" s="4"/>
      <c r="HQW94" s="4"/>
      <c r="HQX94" s="4"/>
      <c r="HQY94" s="4"/>
      <c r="HQZ94" s="4"/>
      <c r="HRA94" s="4"/>
      <c r="HRB94" s="4"/>
      <c r="HRC94" s="4"/>
      <c r="HRD94" s="4"/>
      <c r="HRE94" s="4"/>
      <c r="HRF94" s="4"/>
      <c r="HRG94" s="4"/>
      <c r="HRH94" s="4"/>
      <c r="HRI94" s="4"/>
      <c r="HRJ94" s="4"/>
      <c r="HRK94" s="4"/>
      <c r="HRL94" s="4"/>
      <c r="HRM94" s="4"/>
      <c r="HRN94" s="4"/>
      <c r="HRO94" s="4"/>
      <c r="HRP94" s="4"/>
      <c r="HRQ94" s="4"/>
      <c r="HRR94" s="4"/>
      <c r="HRS94" s="4"/>
      <c r="HRT94" s="4"/>
      <c r="HRU94" s="4"/>
      <c r="HRV94" s="4"/>
      <c r="HRW94" s="4"/>
      <c r="HRX94" s="4"/>
      <c r="HRY94" s="4"/>
      <c r="HRZ94" s="4"/>
      <c r="HSA94" s="4"/>
      <c r="HSB94" s="4"/>
      <c r="HSC94" s="4"/>
      <c r="HSD94" s="4"/>
      <c r="HSE94" s="4"/>
      <c r="HSF94" s="4"/>
      <c r="HSG94" s="4"/>
      <c r="HSH94" s="4"/>
      <c r="HSI94" s="4"/>
      <c r="HSJ94" s="4"/>
      <c r="HSK94" s="4"/>
      <c r="HSL94" s="4"/>
      <c r="HSM94" s="4"/>
      <c r="HSN94" s="4"/>
      <c r="HSO94" s="4"/>
      <c r="HSP94" s="4"/>
      <c r="HSQ94" s="4"/>
      <c r="HSR94" s="4"/>
      <c r="HSS94" s="4"/>
      <c r="HST94" s="4"/>
      <c r="HSU94" s="4"/>
      <c r="HSV94" s="4"/>
      <c r="HSW94" s="4"/>
      <c r="HSX94" s="4"/>
      <c r="HSY94" s="4"/>
      <c r="HSZ94" s="4"/>
      <c r="HTA94" s="4"/>
      <c r="HTB94" s="4"/>
      <c r="HTC94" s="4"/>
      <c r="HTD94" s="4"/>
      <c r="HTE94" s="4"/>
      <c r="HTF94" s="4"/>
      <c r="HTG94" s="4"/>
      <c r="HTH94" s="4"/>
      <c r="HTI94" s="4"/>
      <c r="HTJ94" s="4"/>
      <c r="HTK94" s="4"/>
      <c r="HTL94" s="4"/>
      <c r="HTM94" s="4"/>
      <c r="HTN94" s="4"/>
      <c r="HTO94" s="4"/>
      <c r="HTP94" s="4"/>
      <c r="HTQ94" s="4"/>
      <c r="HTR94" s="4"/>
      <c r="HTS94" s="4"/>
      <c r="HTT94" s="4"/>
      <c r="HTU94" s="4"/>
      <c r="HTV94" s="4"/>
      <c r="HTW94" s="4"/>
      <c r="HTX94" s="4"/>
      <c r="HTY94" s="4"/>
      <c r="HTZ94" s="4"/>
      <c r="HUA94" s="4"/>
      <c r="HUB94" s="4"/>
      <c r="HUC94" s="4"/>
      <c r="HUD94" s="4"/>
      <c r="HUE94" s="4"/>
      <c r="HUF94" s="4"/>
      <c r="HUG94" s="4"/>
      <c r="HUH94" s="4"/>
      <c r="HUI94" s="4"/>
      <c r="HUJ94" s="4"/>
      <c r="HUK94" s="4"/>
      <c r="HUL94" s="4"/>
      <c r="HUM94" s="4"/>
      <c r="HUN94" s="4"/>
      <c r="HUO94" s="4"/>
      <c r="HUP94" s="4"/>
      <c r="HUQ94" s="4"/>
      <c r="HUR94" s="4"/>
      <c r="HUS94" s="4"/>
      <c r="HUT94" s="4"/>
      <c r="HUU94" s="4"/>
      <c r="HUV94" s="4"/>
      <c r="HUW94" s="4"/>
      <c r="HUX94" s="4"/>
      <c r="HUY94" s="4"/>
      <c r="HUZ94" s="4"/>
      <c r="HVA94" s="4"/>
      <c r="HVB94" s="4"/>
      <c r="HVC94" s="4"/>
      <c r="HVD94" s="4"/>
      <c r="HVE94" s="4"/>
      <c r="HVF94" s="4"/>
      <c r="HVG94" s="4"/>
      <c r="HVH94" s="4"/>
      <c r="HVI94" s="4"/>
      <c r="HVJ94" s="4"/>
      <c r="HVK94" s="4"/>
      <c r="HVL94" s="4"/>
      <c r="HVM94" s="4"/>
      <c r="HVN94" s="4"/>
      <c r="HVO94" s="4"/>
      <c r="HVP94" s="4"/>
      <c r="HVQ94" s="4"/>
      <c r="HVR94" s="4"/>
      <c r="HVS94" s="4"/>
      <c r="HVT94" s="4"/>
      <c r="HVU94" s="4"/>
      <c r="HVV94" s="4"/>
      <c r="HVW94" s="4"/>
      <c r="HVX94" s="4"/>
      <c r="HVY94" s="4"/>
      <c r="HVZ94" s="4"/>
      <c r="HWA94" s="4"/>
      <c r="HWB94" s="4"/>
      <c r="HWC94" s="4"/>
      <c r="HWD94" s="4"/>
      <c r="HWE94" s="4"/>
      <c r="HWF94" s="4"/>
      <c r="HWG94" s="4"/>
      <c r="HWH94" s="4"/>
      <c r="HWI94" s="4"/>
      <c r="HWJ94" s="4"/>
      <c r="HWK94" s="4"/>
      <c r="HWL94" s="4"/>
      <c r="HWM94" s="4"/>
      <c r="HWN94" s="4"/>
      <c r="HWO94" s="4"/>
      <c r="HWP94" s="4"/>
      <c r="HWQ94" s="4"/>
      <c r="HWR94" s="4"/>
      <c r="HWS94" s="4"/>
      <c r="HWT94" s="4"/>
      <c r="HWU94" s="4"/>
      <c r="HWV94" s="4"/>
      <c r="HWW94" s="4"/>
      <c r="HWX94" s="4"/>
      <c r="HWY94" s="4"/>
      <c r="HWZ94" s="4"/>
      <c r="HXA94" s="4"/>
      <c r="HXB94" s="4"/>
      <c r="HXC94" s="4"/>
      <c r="HXD94" s="4"/>
      <c r="HXE94" s="4"/>
      <c r="HXF94" s="4"/>
      <c r="HXG94" s="4"/>
      <c r="HXH94" s="4"/>
      <c r="HXI94" s="4"/>
      <c r="HXJ94" s="4"/>
      <c r="HXK94" s="4"/>
      <c r="HXL94" s="4"/>
      <c r="HXM94" s="4"/>
      <c r="HXN94" s="4"/>
      <c r="HXO94" s="4"/>
      <c r="HXP94" s="4"/>
      <c r="HXQ94" s="4"/>
      <c r="HXR94" s="4"/>
      <c r="HXS94" s="4"/>
      <c r="HXT94" s="4"/>
      <c r="HXU94" s="4"/>
      <c r="HXV94" s="4"/>
    </row>
    <row r="95" spans="1:6054" s="323" customFormat="1" ht="18.75" customHeight="1">
      <c r="A95" s="1"/>
      <c r="B95" s="1"/>
      <c r="C95" s="1499" t="s">
        <v>358</v>
      </c>
      <c r="D95" s="1499"/>
      <c r="E95" s="1499"/>
      <c r="F95" s="1499"/>
      <c r="G95" s="1499"/>
      <c r="H95" s="1499"/>
      <c r="I95" s="1499"/>
      <c r="J95" s="1499"/>
      <c r="K95" s="1499"/>
      <c r="L95" s="1499"/>
      <c r="M95" s="1499"/>
      <c r="N95" s="1499"/>
      <c r="O95" s="1499"/>
      <c r="P95" s="1499"/>
      <c r="Q95" s="1499"/>
      <c r="R95" s="1499"/>
      <c r="S95" s="1499"/>
      <c r="T95" s="1499"/>
      <c r="U95" s="1499"/>
      <c r="V95" s="1499"/>
      <c r="W95" s="1499"/>
      <c r="X95" s="1499"/>
      <c r="Y95" s="1499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  <c r="BPC95" s="4"/>
      <c r="BPD95" s="4"/>
      <c r="BPE95" s="4"/>
      <c r="BPF95" s="4"/>
      <c r="BPG95" s="4"/>
      <c r="BPH95" s="4"/>
      <c r="BPI95" s="4"/>
      <c r="BPJ95" s="4"/>
      <c r="BPK95" s="4"/>
      <c r="BPL95" s="4"/>
      <c r="BPM95" s="4"/>
      <c r="BPN95" s="4"/>
      <c r="BPO95" s="4"/>
      <c r="BPP95" s="4"/>
      <c r="BPQ95" s="4"/>
      <c r="BPR95" s="4"/>
      <c r="BPS95" s="4"/>
      <c r="BPT95" s="4"/>
      <c r="BPU95" s="4"/>
      <c r="BPV95" s="4"/>
      <c r="BPW95" s="4"/>
      <c r="BPX95" s="4"/>
      <c r="BPY95" s="4"/>
      <c r="BPZ95" s="4"/>
      <c r="BQA95" s="4"/>
      <c r="BQB95" s="4"/>
      <c r="BQC95" s="4"/>
      <c r="BQD95" s="4"/>
      <c r="BQE95" s="4"/>
      <c r="BQF95" s="4"/>
      <c r="BQG95" s="4"/>
      <c r="BQH95" s="4"/>
      <c r="BQI95" s="4"/>
      <c r="BQJ95" s="4"/>
      <c r="BQK95" s="4"/>
      <c r="BQL95" s="4"/>
      <c r="BQM95" s="4"/>
      <c r="BQN95" s="4"/>
      <c r="BQO95" s="4"/>
      <c r="BQP95" s="4"/>
      <c r="BQQ95" s="4"/>
      <c r="BQR95" s="4"/>
      <c r="BQS95" s="4"/>
      <c r="BQT95" s="4"/>
      <c r="BQU95" s="4"/>
      <c r="BQV95" s="4"/>
      <c r="BQW95" s="4"/>
      <c r="BQX95" s="4"/>
      <c r="BQY95" s="4"/>
      <c r="BQZ95" s="4"/>
      <c r="BRA95" s="4"/>
      <c r="BRB95" s="4"/>
      <c r="BRC95" s="4"/>
      <c r="BRD95" s="4"/>
      <c r="BRE95" s="4"/>
      <c r="BRF95" s="4"/>
      <c r="BRG95" s="4"/>
      <c r="BRH95" s="4"/>
      <c r="BRI95" s="4"/>
      <c r="BRJ95" s="4"/>
      <c r="BRK95" s="4"/>
      <c r="BRL95" s="4"/>
      <c r="BRM95" s="4"/>
      <c r="BRN95" s="4"/>
      <c r="BRO95" s="4"/>
      <c r="BRP95" s="4"/>
      <c r="BRQ95" s="4"/>
      <c r="BRR95" s="4"/>
      <c r="BRS95" s="4"/>
      <c r="BRT95" s="4"/>
      <c r="BRU95" s="4"/>
      <c r="BRV95" s="4"/>
      <c r="BRW95" s="4"/>
      <c r="BRX95" s="4"/>
      <c r="BRY95" s="4"/>
      <c r="BRZ95" s="4"/>
      <c r="BSA95" s="4"/>
      <c r="BSB95" s="4"/>
      <c r="BSC95" s="4"/>
      <c r="BSD95" s="4"/>
      <c r="BSE95" s="4"/>
      <c r="BSF95" s="4"/>
      <c r="BSG95" s="4"/>
      <c r="BSH95" s="4"/>
      <c r="BSI95" s="4"/>
      <c r="BSJ95" s="4"/>
      <c r="BSK95" s="4"/>
      <c r="BSL95" s="4"/>
      <c r="BSM95" s="4"/>
      <c r="BSN95" s="4"/>
      <c r="BSO95" s="4"/>
      <c r="BSP95" s="4"/>
      <c r="BSQ95" s="4"/>
      <c r="BSR95" s="4"/>
      <c r="BSS95" s="4"/>
      <c r="BST95" s="4"/>
      <c r="BSU95" s="4"/>
      <c r="BSV95" s="4"/>
      <c r="BSW95" s="4"/>
      <c r="BSX95" s="4"/>
      <c r="BSY95" s="4"/>
      <c r="BSZ95" s="4"/>
      <c r="BTA95" s="4"/>
      <c r="BTB95" s="4"/>
      <c r="BTC95" s="4"/>
      <c r="BTD95" s="4"/>
      <c r="BTE95" s="4"/>
      <c r="BTF95" s="4"/>
      <c r="BTG95" s="4"/>
      <c r="BTH95" s="4"/>
      <c r="BTI95" s="4"/>
      <c r="BTJ95" s="4"/>
      <c r="BTK95" s="4"/>
      <c r="BTL95" s="4"/>
      <c r="BTM95" s="4"/>
      <c r="BTN95" s="4"/>
      <c r="BTO95" s="4"/>
      <c r="BTP95" s="4"/>
      <c r="BTQ95" s="4"/>
      <c r="BTR95" s="4"/>
      <c r="BTS95" s="4"/>
      <c r="BTT95" s="4"/>
      <c r="BTU95" s="4"/>
      <c r="BTV95" s="4"/>
      <c r="BTW95" s="4"/>
      <c r="BTX95" s="4"/>
      <c r="BTY95" s="4"/>
      <c r="BTZ95" s="4"/>
      <c r="BUA95" s="4"/>
      <c r="BUB95" s="4"/>
      <c r="BUC95" s="4"/>
      <c r="BUD95" s="4"/>
      <c r="BUE95" s="4"/>
      <c r="BUF95" s="4"/>
      <c r="BUG95" s="4"/>
      <c r="BUH95" s="4"/>
      <c r="BUI95" s="4"/>
      <c r="BUJ95" s="4"/>
      <c r="BUK95" s="4"/>
      <c r="BUL95" s="4"/>
      <c r="BUM95" s="4"/>
      <c r="BUN95" s="4"/>
      <c r="BUO95" s="4"/>
      <c r="BUP95" s="4"/>
      <c r="BUQ95" s="4"/>
      <c r="BUR95" s="4"/>
      <c r="BUS95" s="4"/>
      <c r="BUT95" s="4"/>
      <c r="BUU95" s="4"/>
      <c r="BUV95" s="4"/>
      <c r="BUW95" s="4"/>
      <c r="BUX95" s="4"/>
      <c r="BUY95" s="4"/>
      <c r="BUZ95" s="4"/>
      <c r="BVA95" s="4"/>
      <c r="BVB95" s="4"/>
      <c r="BVC95" s="4"/>
      <c r="BVD95" s="4"/>
      <c r="BVE95" s="4"/>
      <c r="BVF95" s="4"/>
      <c r="BVG95" s="4"/>
      <c r="BVH95" s="4"/>
      <c r="BVI95" s="4"/>
      <c r="BVJ95" s="4"/>
      <c r="BVK95" s="4"/>
      <c r="BVL95" s="4"/>
      <c r="BVM95" s="4"/>
      <c r="BVN95" s="4"/>
      <c r="BVO95" s="4"/>
      <c r="BVP95" s="4"/>
      <c r="BVQ95" s="4"/>
      <c r="BVR95" s="4"/>
      <c r="BVS95" s="4"/>
      <c r="BVT95" s="4"/>
      <c r="BVU95" s="4"/>
      <c r="BVV95" s="4"/>
      <c r="BVW95" s="4"/>
      <c r="BVX95" s="4"/>
      <c r="BVY95" s="4"/>
      <c r="BVZ95" s="4"/>
      <c r="BWA95" s="4"/>
      <c r="BWB95" s="4"/>
      <c r="BWC95" s="4"/>
      <c r="BWD95" s="4"/>
      <c r="BWE95" s="4"/>
      <c r="BWF95" s="4"/>
      <c r="BWG95" s="4"/>
      <c r="BWH95" s="4"/>
      <c r="BWI95" s="4"/>
      <c r="BWJ95" s="4"/>
      <c r="BWK95" s="4"/>
      <c r="BWL95" s="4"/>
      <c r="BWM95" s="4"/>
      <c r="BWN95" s="4"/>
      <c r="BWO95" s="4"/>
      <c r="BWP95" s="4"/>
      <c r="BWQ95" s="4"/>
      <c r="BWR95" s="4"/>
      <c r="BWS95" s="4"/>
      <c r="BWT95" s="4"/>
      <c r="BWU95" s="4"/>
      <c r="BWV95" s="4"/>
      <c r="BWW95" s="4"/>
      <c r="BWX95" s="4"/>
      <c r="BWY95" s="4"/>
      <c r="BWZ95" s="4"/>
      <c r="BXA95" s="4"/>
      <c r="BXB95" s="4"/>
      <c r="BXC95" s="4"/>
      <c r="BXD95" s="4"/>
      <c r="BXE95" s="4"/>
      <c r="BXF95" s="4"/>
      <c r="BXG95" s="4"/>
      <c r="BXH95" s="4"/>
      <c r="BXI95" s="4"/>
      <c r="BXJ95" s="4"/>
      <c r="BXK95" s="4"/>
      <c r="BXL95" s="4"/>
      <c r="BXM95" s="4"/>
      <c r="BXN95" s="4"/>
      <c r="BXO95" s="4"/>
      <c r="BXP95" s="4"/>
      <c r="BXQ95" s="4"/>
      <c r="BXR95" s="4"/>
      <c r="BXS95" s="4"/>
      <c r="BXT95" s="4"/>
      <c r="BXU95" s="4"/>
      <c r="BXV95" s="4"/>
      <c r="BXW95" s="4"/>
      <c r="BXX95" s="4"/>
      <c r="BXY95" s="4"/>
      <c r="BXZ95" s="4"/>
      <c r="BYA95" s="4"/>
      <c r="BYB95" s="4"/>
      <c r="BYC95" s="4"/>
      <c r="BYD95" s="4"/>
      <c r="BYE95" s="4"/>
      <c r="BYF95" s="4"/>
      <c r="BYG95" s="4"/>
      <c r="BYH95" s="4"/>
      <c r="BYI95" s="4"/>
      <c r="BYJ95" s="4"/>
      <c r="BYK95" s="4"/>
      <c r="BYL95" s="4"/>
      <c r="BYM95" s="4"/>
      <c r="BYN95" s="4"/>
      <c r="BYO95" s="4"/>
      <c r="BYP95" s="4"/>
      <c r="BYQ95" s="4"/>
      <c r="BYR95" s="4"/>
      <c r="BYS95" s="4"/>
      <c r="BYT95" s="4"/>
      <c r="BYU95" s="4"/>
      <c r="BYV95" s="4"/>
      <c r="BYW95" s="4"/>
      <c r="BYX95" s="4"/>
      <c r="BYY95" s="4"/>
      <c r="BYZ95" s="4"/>
      <c r="BZA95" s="4"/>
      <c r="BZB95" s="4"/>
      <c r="BZC95" s="4"/>
      <c r="BZD95" s="4"/>
      <c r="BZE95" s="4"/>
      <c r="BZF95" s="4"/>
      <c r="BZG95" s="4"/>
      <c r="BZH95" s="4"/>
      <c r="BZI95" s="4"/>
      <c r="BZJ95" s="4"/>
      <c r="BZK95" s="4"/>
      <c r="BZL95" s="4"/>
      <c r="BZM95" s="4"/>
      <c r="BZN95" s="4"/>
      <c r="BZO95" s="4"/>
      <c r="BZP95" s="4"/>
      <c r="BZQ95" s="4"/>
      <c r="BZR95" s="4"/>
      <c r="BZS95" s="4"/>
      <c r="BZT95" s="4"/>
      <c r="BZU95" s="4"/>
      <c r="BZV95" s="4"/>
      <c r="BZW95" s="4"/>
      <c r="BZX95" s="4"/>
      <c r="BZY95" s="4"/>
      <c r="BZZ95" s="4"/>
      <c r="CAA95" s="4"/>
      <c r="CAB95" s="4"/>
      <c r="CAC95" s="4"/>
      <c r="CAD95" s="4"/>
      <c r="CAE95" s="4"/>
      <c r="CAF95" s="4"/>
      <c r="CAG95" s="4"/>
      <c r="CAH95" s="4"/>
      <c r="CAI95" s="4"/>
      <c r="CAJ95" s="4"/>
      <c r="CAK95" s="4"/>
      <c r="CAL95" s="4"/>
      <c r="CAM95" s="4"/>
      <c r="CAN95" s="4"/>
      <c r="CAO95" s="4"/>
      <c r="CAP95" s="4"/>
      <c r="CAQ95" s="4"/>
      <c r="CAR95" s="4"/>
      <c r="CAS95" s="4"/>
      <c r="CAT95" s="4"/>
      <c r="CAU95" s="4"/>
      <c r="CAV95" s="4"/>
      <c r="CAW95" s="4"/>
      <c r="CAX95" s="4"/>
      <c r="CAY95" s="4"/>
      <c r="CAZ95" s="4"/>
      <c r="CBA95" s="4"/>
      <c r="CBB95" s="4"/>
      <c r="CBC95" s="4"/>
      <c r="CBD95" s="4"/>
      <c r="CBE95" s="4"/>
      <c r="CBF95" s="4"/>
      <c r="CBG95" s="4"/>
      <c r="CBH95" s="4"/>
      <c r="CBI95" s="4"/>
      <c r="CBJ95" s="4"/>
      <c r="CBK95" s="4"/>
      <c r="CBL95" s="4"/>
      <c r="CBM95" s="4"/>
      <c r="CBN95" s="4"/>
      <c r="CBO95" s="4"/>
      <c r="CBP95" s="4"/>
      <c r="CBQ95" s="4"/>
      <c r="CBR95" s="4"/>
      <c r="CBS95" s="4"/>
      <c r="CBT95" s="4"/>
      <c r="CBU95" s="4"/>
      <c r="CBV95" s="4"/>
      <c r="CBW95" s="4"/>
      <c r="CBX95" s="4"/>
      <c r="CBY95" s="4"/>
      <c r="CBZ95" s="4"/>
      <c r="CCA95" s="4"/>
      <c r="CCB95" s="4"/>
      <c r="CCC95" s="4"/>
      <c r="CCD95" s="4"/>
      <c r="CCE95" s="4"/>
      <c r="CCF95" s="4"/>
      <c r="CCG95" s="4"/>
      <c r="CCH95" s="4"/>
      <c r="CCI95" s="4"/>
      <c r="CCJ95" s="4"/>
      <c r="CCK95" s="4"/>
      <c r="CCL95" s="4"/>
      <c r="CCM95" s="4"/>
      <c r="CCN95" s="4"/>
      <c r="CCO95" s="4"/>
      <c r="CCP95" s="4"/>
      <c r="CCQ95" s="4"/>
      <c r="CCR95" s="4"/>
      <c r="CCS95" s="4"/>
      <c r="CCT95" s="4"/>
      <c r="CCU95" s="4"/>
      <c r="CCV95" s="4"/>
      <c r="CCW95" s="4"/>
      <c r="CCX95" s="4"/>
      <c r="CCY95" s="4"/>
      <c r="CCZ95" s="4"/>
      <c r="CDA95" s="4"/>
      <c r="CDB95" s="4"/>
      <c r="CDC95" s="4"/>
      <c r="CDD95" s="4"/>
      <c r="CDE95" s="4"/>
      <c r="CDF95" s="4"/>
      <c r="CDG95" s="4"/>
      <c r="CDH95" s="4"/>
      <c r="CDI95" s="4"/>
      <c r="CDJ95" s="4"/>
      <c r="CDK95" s="4"/>
      <c r="CDL95" s="4"/>
      <c r="CDM95" s="4"/>
      <c r="CDN95" s="4"/>
      <c r="CDO95" s="4"/>
      <c r="CDP95" s="4"/>
      <c r="CDQ95" s="4"/>
      <c r="CDR95" s="4"/>
      <c r="CDS95" s="4"/>
      <c r="CDT95" s="4"/>
      <c r="CDU95" s="4"/>
      <c r="CDV95" s="4"/>
      <c r="CDW95" s="4"/>
      <c r="CDX95" s="4"/>
      <c r="CDY95" s="4"/>
      <c r="CDZ95" s="4"/>
      <c r="CEA95" s="4"/>
      <c r="CEB95" s="4"/>
      <c r="CEC95" s="4"/>
      <c r="CED95" s="4"/>
      <c r="CEE95" s="4"/>
      <c r="CEF95" s="4"/>
      <c r="CEG95" s="4"/>
      <c r="CEH95" s="4"/>
      <c r="CEI95" s="4"/>
      <c r="CEJ95" s="4"/>
      <c r="CEK95" s="4"/>
      <c r="CEL95" s="4"/>
      <c r="CEM95" s="4"/>
      <c r="CEN95" s="4"/>
      <c r="CEO95" s="4"/>
      <c r="CEP95" s="4"/>
      <c r="CEQ95" s="4"/>
      <c r="CER95" s="4"/>
      <c r="CES95" s="4"/>
      <c r="CET95" s="4"/>
      <c r="CEU95" s="4"/>
      <c r="CEV95" s="4"/>
      <c r="CEW95" s="4"/>
      <c r="CEX95" s="4"/>
      <c r="CEY95" s="4"/>
      <c r="CEZ95" s="4"/>
      <c r="CFA95" s="4"/>
      <c r="CFB95" s="4"/>
      <c r="CFC95" s="4"/>
      <c r="CFD95" s="4"/>
      <c r="CFE95" s="4"/>
      <c r="CFF95" s="4"/>
      <c r="CFG95" s="4"/>
      <c r="CFH95" s="4"/>
      <c r="CFI95" s="4"/>
      <c r="CFJ95" s="4"/>
      <c r="CFK95" s="4"/>
      <c r="CFL95" s="4"/>
      <c r="CFM95" s="4"/>
      <c r="CFN95" s="4"/>
      <c r="CFO95" s="4"/>
      <c r="CFP95" s="4"/>
      <c r="CFQ95" s="4"/>
      <c r="CFR95" s="4"/>
      <c r="CFS95" s="4"/>
      <c r="CFT95" s="4"/>
      <c r="CFU95" s="4"/>
      <c r="CFV95" s="4"/>
      <c r="CFW95" s="4"/>
      <c r="CFX95" s="4"/>
      <c r="CFY95" s="4"/>
      <c r="CFZ95" s="4"/>
      <c r="CGA95" s="4"/>
      <c r="CGB95" s="4"/>
      <c r="CGC95" s="4"/>
      <c r="CGD95" s="4"/>
      <c r="CGE95" s="4"/>
      <c r="CGF95" s="4"/>
      <c r="CGG95" s="4"/>
      <c r="CGH95" s="4"/>
      <c r="CGI95" s="4"/>
      <c r="CGJ95" s="4"/>
      <c r="CGK95" s="4"/>
      <c r="CGL95" s="4"/>
      <c r="CGM95" s="4"/>
      <c r="CGN95" s="4"/>
      <c r="CGO95" s="4"/>
      <c r="CGP95" s="4"/>
      <c r="CGQ95" s="4"/>
      <c r="CGR95" s="4"/>
      <c r="CGS95" s="4"/>
      <c r="CGT95" s="4"/>
      <c r="CGU95" s="4"/>
      <c r="CGV95" s="4"/>
      <c r="CGW95" s="4"/>
      <c r="CGX95" s="4"/>
      <c r="CGY95" s="4"/>
      <c r="CGZ95" s="4"/>
      <c r="CHA95" s="4"/>
      <c r="CHB95" s="4"/>
      <c r="CHC95" s="4"/>
      <c r="CHD95" s="4"/>
      <c r="CHE95" s="4"/>
      <c r="CHF95" s="4"/>
      <c r="CHG95" s="4"/>
      <c r="CHH95" s="4"/>
      <c r="CHI95" s="4"/>
      <c r="CHJ95" s="4"/>
      <c r="CHK95" s="4"/>
      <c r="CHL95" s="4"/>
      <c r="CHM95" s="4"/>
      <c r="CHN95" s="4"/>
      <c r="CHO95" s="4"/>
      <c r="CHP95" s="4"/>
      <c r="CHQ95" s="4"/>
      <c r="CHR95" s="4"/>
      <c r="CHS95" s="4"/>
      <c r="CHT95" s="4"/>
      <c r="CHU95" s="4"/>
      <c r="CHV95" s="4"/>
      <c r="CHW95" s="4"/>
      <c r="CHX95" s="4"/>
      <c r="CHY95" s="4"/>
      <c r="CHZ95" s="4"/>
      <c r="CIA95" s="4"/>
      <c r="CIB95" s="4"/>
      <c r="CIC95" s="4"/>
      <c r="CID95" s="4"/>
      <c r="CIE95" s="4"/>
      <c r="CIF95" s="4"/>
      <c r="CIG95" s="4"/>
      <c r="CIH95" s="4"/>
      <c r="CII95" s="4"/>
      <c r="CIJ95" s="4"/>
      <c r="CIK95" s="4"/>
      <c r="CIL95" s="4"/>
      <c r="CIM95" s="4"/>
      <c r="CIN95" s="4"/>
      <c r="CIO95" s="4"/>
      <c r="CIP95" s="4"/>
      <c r="CIQ95" s="4"/>
      <c r="CIR95" s="4"/>
      <c r="CIS95" s="4"/>
      <c r="CIT95" s="4"/>
      <c r="CIU95" s="4"/>
      <c r="CIV95" s="4"/>
      <c r="CIW95" s="4"/>
      <c r="CIX95" s="4"/>
      <c r="CIY95" s="4"/>
      <c r="CIZ95" s="4"/>
      <c r="CJA95" s="4"/>
      <c r="CJB95" s="4"/>
      <c r="CJC95" s="4"/>
      <c r="CJD95" s="4"/>
      <c r="CJE95" s="4"/>
      <c r="CJF95" s="4"/>
      <c r="CJG95" s="4"/>
      <c r="CJH95" s="4"/>
      <c r="CJI95" s="4"/>
      <c r="CJJ95" s="4"/>
      <c r="CJK95" s="4"/>
      <c r="CJL95" s="4"/>
      <c r="CJM95" s="4"/>
      <c r="CJN95" s="4"/>
      <c r="CJO95" s="4"/>
      <c r="CJP95" s="4"/>
      <c r="CJQ95" s="4"/>
      <c r="CJR95" s="4"/>
      <c r="CJS95" s="4"/>
      <c r="CJT95" s="4"/>
      <c r="CJU95" s="4"/>
      <c r="CJV95" s="4"/>
      <c r="CJW95" s="4"/>
      <c r="CJX95" s="4"/>
      <c r="CJY95" s="4"/>
      <c r="CJZ95" s="4"/>
      <c r="CKA95" s="4"/>
      <c r="CKB95" s="4"/>
      <c r="CKC95" s="4"/>
      <c r="CKD95" s="4"/>
      <c r="CKE95" s="4"/>
      <c r="CKF95" s="4"/>
      <c r="CKG95" s="4"/>
      <c r="CKH95" s="4"/>
      <c r="CKI95" s="4"/>
      <c r="CKJ95" s="4"/>
      <c r="CKK95" s="4"/>
      <c r="CKL95" s="4"/>
      <c r="CKM95" s="4"/>
      <c r="CKN95" s="4"/>
      <c r="CKO95" s="4"/>
      <c r="CKP95" s="4"/>
      <c r="CKQ95" s="4"/>
      <c r="CKR95" s="4"/>
      <c r="CKS95" s="4"/>
      <c r="CKT95" s="4"/>
      <c r="CKU95" s="4"/>
      <c r="CKV95" s="4"/>
      <c r="CKW95" s="4"/>
      <c r="CKX95" s="4"/>
      <c r="CKY95" s="4"/>
      <c r="CKZ95" s="4"/>
      <c r="CLA95" s="4"/>
      <c r="CLB95" s="4"/>
      <c r="CLC95" s="4"/>
      <c r="CLD95" s="4"/>
      <c r="CLE95" s="4"/>
      <c r="CLF95" s="4"/>
      <c r="CLG95" s="4"/>
      <c r="CLH95" s="4"/>
      <c r="CLI95" s="4"/>
      <c r="CLJ95" s="4"/>
      <c r="CLK95" s="4"/>
      <c r="CLL95" s="4"/>
      <c r="CLM95" s="4"/>
      <c r="CLN95" s="4"/>
      <c r="CLO95" s="4"/>
      <c r="CLP95" s="4"/>
      <c r="CLQ95" s="4"/>
      <c r="CLR95" s="4"/>
      <c r="CLS95" s="4"/>
      <c r="CLT95" s="4"/>
      <c r="CLU95" s="4"/>
      <c r="CLV95" s="4"/>
      <c r="CLW95" s="4"/>
      <c r="CLX95" s="4"/>
      <c r="CLY95" s="4"/>
      <c r="CLZ95" s="4"/>
      <c r="CMA95" s="4"/>
      <c r="CMB95" s="4"/>
      <c r="CMC95" s="4"/>
      <c r="CMD95" s="4"/>
      <c r="CME95" s="4"/>
      <c r="CMF95" s="4"/>
      <c r="CMG95" s="4"/>
      <c r="CMH95" s="4"/>
      <c r="CMI95" s="4"/>
      <c r="CMJ95" s="4"/>
      <c r="CMK95" s="4"/>
      <c r="CML95" s="4"/>
      <c r="CMM95" s="4"/>
      <c r="CMN95" s="4"/>
      <c r="CMO95" s="4"/>
      <c r="CMP95" s="4"/>
      <c r="CMQ95" s="4"/>
      <c r="CMR95" s="4"/>
      <c r="CMS95" s="4"/>
      <c r="CMT95" s="4"/>
      <c r="CMU95" s="4"/>
      <c r="CMV95" s="4"/>
      <c r="CMW95" s="4"/>
      <c r="CMX95" s="4"/>
      <c r="CMY95" s="4"/>
      <c r="CMZ95" s="4"/>
      <c r="CNA95" s="4"/>
      <c r="CNB95" s="4"/>
      <c r="CNC95" s="4"/>
      <c r="CND95" s="4"/>
      <c r="CNE95" s="4"/>
      <c r="CNF95" s="4"/>
      <c r="CNG95" s="4"/>
      <c r="CNH95" s="4"/>
      <c r="CNI95" s="4"/>
      <c r="CNJ95" s="4"/>
      <c r="CNK95" s="4"/>
      <c r="CNL95" s="4"/>
      <c r="CNM95" s="4"/>
      <c r="CNN95" s="4"/>
      <c r="CNO95" s="4"/>
      <c r="CNP95" s="4"/>
      <c r="CNQ95" s="4"/>
      <c r="CNR95" s="4"/>
      <c r="CNS95" s="4"/>
      <c r="CNT95" s="4"/>
      <c r="CNU95" s="4"/>
      <c r="CNV95" s="4"/>
      <c r="CNW95" s="4"/>
      <c r="CNX95" s="4"/>
      <c r="CNY95" s="4"/>
      <c r="CNZ95" s="4"/>
      <c r="COA95" s="4"/>
      <c r="COB95" s="4"/>
      <c r="COC95" s="4"/>
      <c r="COD95" s="4"/>
      <c r="COE95" s="4"/>
      <c r="COF95" s="4"/>
      <c r="COG95" s="4"/>
      <c r="COH95" s="4"/>
      <c r="COI95" s="4"/>
      <c r="COJ95" s="4"/>
      <c r="COK95" s="4"/>
      <c r="COL95" s="4"/>
      <c r="COM95" s="4"/>
      <c r="CON95" s="4"/>
      <c r="COO95" s="4"/>
      <c r="COP95" s="4"/>
      <c r="COQ95" s="4"/>
      <c r="COR95" s="4"/>
      <c r="COS95" s="4"/>
      <c r="COT95" s="4"/>
      <c r="COU95" s="4"/>
      <c r="COV95" s="4"/>
      <c r="COW95" s="4"/>
      <c r="COX95" s="4"/>
      <c r="COY95" s="4"/>
      <c r="COZ95" s="4"/>
      <c r="CPA95" s="4"/>
      <c r="CPB95" s="4"/>
      <c r="CPC95" s="4"/>
      <c r="CPD95" s="4"/>
      <c r="CPE95" s="4"/>
      <c r="CPF95" s="4"/>
      <c r="CPG95" s="4"/>
      <c r="CPH95" s="4"/>
      <c r="CPI95" s="4"/>
      <c r="CPJ95" s="4"/>
      <c r="CPK95" s="4"/>
      <c r="CPL95" s="4"/>
      <c r="CPM95" s="4"/>
      <c r="CPN95" s="4"/>
      <c r="CPO95" s="4"/>
      <c r="CPP95" s="4"/>
      <c r="CPQ95" s="4"/>
      <c r="CPR95" s="4"/>
      <c r="CPS95" s="4"/>
      <c r="CPT95" s="4"/>
      <c r="CPU95" s="4"/>
      <c r="CPV95" s="4"/>
      <c r="CPW95" s="4"/>
      <c r="CPX95" s="4"/>
      <c r="CPY95" s="4"/>
      <c r="CPZ95" s="4"/>
      <c r="CQA95" s="4"/>
      <c r="CQB95" s="4"/>
      <c r="CQC95" s="4"/>
      <c r="CQD95" s="4"/>
      <c r="CQE95" s="4"/>
      <c r="CQF95" s="4"/>
      <c r="CQG95" s="4"/>
      <c r="CQH95" s="4"/>
      <c r="CQI95" s="4"/>
      <c r="CQJ95" s="4"/>
      <c r="CQK95" s="4"/>
      <c r="CQL95" s="4"/>
      <c r="CQM95" s="4"/>
      <c r="CQN95" s="4"/>
      <c r="CQO95" s="4"/>
      <c r="CQP95" s="4"/>
      <c r="CQQ95" s="4"/>
      <c r="CQR95" s="4"/>
      <c r="CQS95" s="4"/>
      <c r="CQT95" s="4"/>
      <c r="CQU95" s="4"/>
      <c r="CQV95" s="4"/>
      <c r="CQW95" s="4"/>
      <c r="CQX95" s="4"/>
      <c r="CQY95" s="4"/>
      <c r="CQZ95" s="4"/>
      <c r="CRA95" s="4"/>
      <c r="CRB95" s="4"/>
      <c r="CRC95" s="4"/>
      <c r="CRD95" s="4"/>
      <c r="CRE95" s="4"/>
      <c r="CRF95" s="4"/>
      <c r="CRG95" s="4"/>
      <c r="CRH95" s="4"/>
      <c r="CRI95" s="4"/>
      <c r="CRJ95" s="4"/>
      <c r="CRK95" s="4"/>
      <c r="CRL95" s="4"/>
      <c r="CRM95" s="4"/>
      <c r="CRN95" s="4"/>
      <c r="CRO95" s="4"/>
      <c r="CRP95" s="4"/>
      <c r="CRQ95" s="4"/>
      <c r="CRR95" s="4"/>
      <c r="CRS95" s="4"/>
      <c r="CRT95" s="4"/>
      <c r="CRU95" s="4"/>
      <c r="CRV95" s="4"/>
      <c r="CRW95" s="4"/>
      <c r="CRX95" s="4"/>
      <c r="CRY95" s="4"/>
      <c r="CRZ95" s="4"/>
      <c r="CSA95" s="4"/>
      <c r="CSB95" s="4"/>
      <c r="CSC95" s="4"/>
      <c r="CSD95" s="4"/>
      <c r="CSE95" s="4"/>
      <c r="CSF95" s="4"/>
      <c r="CSG95" s="4"/>
      <c r="CSH95" s="4"/>
      <c r="CSI95" s="4"/>
      <c r="CSJ95" s="4"/>
      <c r="CSK95" s="4"/>
      <c r="CSL95" s="4"/>
      <c r="CSM95" s="4"/>
      <c r="CSN95" s="4"/>
      <c r="CSO95" s="4"/>
      <c r="CSP95" s="4"/>
      <c r="CSQ95" s="4"/>
      <c r="CSR95" s="4"/>
      <c r="CSS95" s="4"/>
      <c r="CST95" s="4"/>
      <c r="CSU95" s="4"/>
      <c r="CSV95" s="4"/>
      <c r="CSW95" s="4"/>
      <c r="CSX95" s="4"/>
      <c r="CSY95" s="4"/>
      <c r="CSZ95" s="4"/>
      <c r="CTA95" s="4"/>
      <c r="CTB95" s="4"/>
      <c r="CTC95" s="4"/>
      <c r="CTD95" s="4"/>
      <c r="CTE95" s="4"/>
      <c r="CTF95" s="4"/>
      <c r="CTG95" s="4"/>
      <c r="CTH95" s="4"/>
      <c r="CTI95" s="4"/>
      <c r="CTJ95" s="4"/>
      <c r="CTK95" s="4"/>
      <c r="CTL95" s="4"/>
      <c r="CTM95" s="4"/>
      <c r="CTN95" s="4"/>
      <c r="CTO95" s="4"/>
      <c r="CTP95" s="4"/>
      <c r="CTQ95" s="4"/>
      <c r="CTR95" s="4"/>
      <c r="CTS95" s="4"/>
      <c r="CTT95" s="4"/>
      <c r="CTU95" s="4"/>
      <c r="CTV95" s="4"/>
      <c r="CTW95" s="4"/>
      <c r="CTX95" s="4"/>
      <c r="CTY95" s="4"/>
      <c r="CTZ95" s="4"/>
      <c r="CUA95" s="4"/>
      <c r="CUB95" s="4"/>
      <c r="CUC95" s="4"/>
      <c r="CUD95" s="4"/>
      <c r="CUE95" s="4"/>
      <c r="CUF95" s="4"/>
      <c r="CUG95" s="4"/>
      <c r="CUH95" s="4"/>
      <c r="CUI95" s="4"/>
      <c r="CUJ95" s="4"/>
      <c r="CUK95" s="4"/>
      <c r="CUL95" s="4"/>
      <c r="CUM95" s="4"/>
      <c r="CUN95" s="4"/>
      <c r="CUO95" s="4"/>
      <c r="CUP95" s="4"/>
      <c r="CUQ95" s="4"/>
      <c r="CUR95" s="4"/>
      <c r="CUS95" s="4"/>
      <c r="CUT95" s="4"/>
      <c r="CUU95" s="4"/>
      <c r="CUV95" s="4"/>
      <c r="CUW95" s="4"/>
      <c r="CUX95" s="4"/>
      <c r="CUY95" s="4"/>
      <c r="CUZ95" s="4"/>
      <c r="CVA95" s="4"/>
      <c r="CVB95" s="4"/>
      <c r="CVC95" s="4"/>
      <c r="CVD95" s="4"/>
      <c r="CVE95" s="4"/>
      <c r="CVF95" s="4"/>
      <c r="CVG95" s="4"/>
      <c r="CVH95" s="4"/>
      <c r="CVI95" s="4"/>
      <c r="CVJ95" s="4"/>
      <c r="CVK95" s="4"/>
      <c r="CVL95" s="4"/>
      <c r="CVM95" s="4"/>
      <c r="CVN95" s="4"/>
      <c r="CVO95" s="4"/>
      <c r="CVP95" s="4"/>
      <c r="CVQ95" s="4"/>
      <c r="CVR95" s="4"/>
      <c r="CVS95" s="4"/>
      <c r="CVT95" s="4"/>
      <c r="CVU95" s="4"/>
      <c r="CVV95" s="4"/>
      <c r="CVW95" s="4"/>
      <c r="CVX95" s="4"/>
      <c r="CVY95" s="4"/>
      <c r="CVZ95" s="4"/>
      <c r="CWA95" s="4"/>
      <c r="CWB95" s="4"/>
      <c r="CWC95" s="4"/>
      <c r="CWD95" s="4"/>
      <c r="CWE95" s="4"/>
      <c r="CWF95" s="4"/>
      <c r="CWG95" s="4"/>
      <c r="CWH95" s="4"/>
      <c r="CWI95" s="4"/>
      <c r="CWJ95" s="4"/>
      <c r="CWK95" s="4"/>
      <c r="CWL95" s="4"/>
      <c r="CWM95" s="4"/>
      <c r="CWN95" s="4"/>
      <c r="CWO95" s="4"/>
      <c r="CWP95" s="4"/>
      <c r="CWQ95" s="4"/>
      <c r="CWR95" s="4"/>
      <c r="CWS95" s="4"/>
      <c r="CWT95" s="4"/>
      <c r="CWU95" s="4"/>
      <c r="CWV95" s="4"/>
      <c r="CWW95" s="4"/>
      <c r="CWX95" s="4"/>
      <c r="CWY95" s="4"/>
      <c r="CWZ95" s="4"/>
      <c r="CXA95" s="4"/>
      <c r="CXB95" s="4"/>
      <c r="CXC95" s="4"/>
      <c r="CXD95" s="4"/>
      <c r="CXE95" s="4"/>
      <c r="CXF95" s="4"/>
      <c r="CXG95" s="4"/>
      <c r="CXH95" s="4"/>
      <c r="CXI95" s="4"/>
      <c r="CXJ95" s="4"/>
      <c r="CXK95" s="4"/>
      <c r="CXL95" s="4"/>
      <c r="CXM95" s="4"/>
      <c r="CXN95" s="4"/>
      <c r="CXO95" s="4"/>
      <c r="CXP95" s="4"/>
      <c r="CXQ95" s="4"/>
      <c r="CXR95" s="4"/>
      <c r="CXS95" s="4"/>
      <c r="CXT95" s="4"/>
      <c r="CXU95" s="4"/>
      <c r="CXV95" s="4"/>
      <c r="CXW95" s="4"/>
      <c r="CXX95" s="4"/>
      <c r="CXY95" s="4"/>
      <c r="CXZ95" s="4"/>
      <c r="CYA95" s="4"/>
      <c r="CYB95" s="4"/>
      <c r="CYC95" s="4"/>
      <c r="CYD95" s="4"/>
      <c r="CYE95" s="4"/>
      <c r="CYF95" s="4"/>
      <c r="CYG95" s="4"/>
      <c r="CYH95" s="4"/>
      <c r="CYI95" s="4"/>
      <c r="CYJ95" s="4"/>
      <c r="CYK95" s="4"/>
      <c r="CYL95" s="4"/>
      <c r="CYM95" s="4"/>
      <c r="CYN95" s="4"/>
      <c r="CYO95" s="4"/>
      <c r="CYP95" s="4"/>
      <c r="CYQ95" s="4"/>
      <c r="CYR95" s="4"/>
      <c r="CYS95" s="4"/>
      <c r="CYT95" s="4"/>
      <c r="CYU95" s="4"/>
      <c r="CYV95" s="4"/>
      <c r="CYW95" s="4"/>
      <c r="CYX95" s="4"/>
      <c r="CYY95" s="4"/>
      <c r="CYZ95" s="4"/>
      <c r="CZA95" s="4"/>
      <c r="CZB95" s="4"/>
      <c r="CZC95" s="4"/>
      <c r="CZD95" s="4"/>
      <c r="CZE95" s="4"/>
      <c r="CZF95" s="4"/>
      <c r="CZG95" s="4"/>
      <c r="CZH95" s="4"/>
      <c r="CZI95" s="4"/>
      <c r="CZJ95" s="4"/>
      <c r="CZK95" s="4"/>
      <c r="CZL95" s="4"/>
      <c r="CZM95" s="4"/>
      <c r="CZN95" s="4"/>
      <c r="CZO95" s="4"/>
      <c r="CZP95" s="4"/>
      <c r="CZQ95" s="4"/>
      <c r="CZR95" s="4"/>
      <c r="CZS95" s="4"/>
      <c r="CZT95" s="4"/>
      <c r="CZU95" s="4"/>
      <c r="CZV95" s="4"/>
      <c r="CZW95" s="4"/>
      <c r="CZX95" s="4"/>
      <c r="CZY95" s="4"/>
      <c r="CZZ95" s="4"/>
      <c r="DAA95" s="4"/>
      <c r="DAB95" s="4"/>
      <c r="DAC95" s="4"/>
      <c r="DAD95" s="4"/>
      <c r="DAE95" s="4"/>
      <c r="DAF95" s="4"/>
      <c r="DAG95" s="4"/>
      <c r="DAH95" s="4"/>
      <c r="DAI95" s="4"/>
      <c r="DAJ95" s="4"/>
      <c r="DAK95" s="4"/>
      <c r="DAL95" s="4"/>
      <c r="DAM95" s="4"/>
      <c r="DAN95" s="4"/>
      <c r="DAO95" s="4"/>
      <c r="DAP95" s="4"/>
      <c r="DAQ95" s="4"/>
      <c r="DAR95" s="4"/>
      <c r="DAS95" s="4"/>
      <c r="DAT95" s="4"/>
      <c r="DAU95" s="4"/>
      <c r="DAV95" s="4"/>
      <c r="DAW95" s="4"/>
      <c r="DAX95" s="4"/>
      <c r="DAY95" s="4"/>
      <c r="DAZ95" s="4"/>
      <c r="DBA95" s="4"/>
      <c r="DBB95" s="4"/>
      <c r="DBC95" s="4"/>
      <c r="DBD95" s="4"/>
      <c r="DBE95" s="4"/>
      <c r="DBF95" s="4"/>
      <c r="DBG95" s="4"/>
      <c r="DBH95" s="4"/>
      <c r="DBI95" s="4"/>
      <c r="DBJ95" s="4"/>
      <c r="DBK95" s="4"/>
      <c r="DBL95" s="4"/>
      <c r="DBM95" s="4"/>
      <c r="DBN95" s="4"/>
      <c r="DBO95" s="4"/>
      <c r="DBP95" s="4"/>
      <c r="DBQ95" s="4"/>
      <c r="DBR95" s="4"/>
      <c r="DBS95" s="4"/>
      <c r="DBT95" s="4"/>
      <c r="DBU95" s="4"/>
      <c r="DBV95" s="4"/>
      <c r="DBW95" s="4"/>
      <c r="DBX95" s="4"/>
      <c r="DBY95" s="4"/>
      <c r="DBZ95" s="4"/>
      <c r="DCA95" s="4"/>
      <c r="DCB95" s="4"/>
      <c r="DCC95" s="4"/>
      <c r="DCD95" s="4"/>
      <c r="DCE95" s="4"/>
      <c r="DCF95" s="4"/>
      <c r="DCG95" s="4"/>
      <c r="DCH95" s="4"/>
      <c r="DCI95" s="4"/>
      <c r="DCJ95" s="4"/>
      <c r="DCK95" s="4"/>
      <c r="DCL95" s="4"/>
      <c r="DCM95" s="4"/>
      <c r="DCN95" s="4"/>
      <c r="DCO95" s="4"/>
      <c r="DCP95" s="4"/>
      <c r="DCQ95" s="4"/>
      <c r="DCR95" s="4"/>
      <c r="DCS95" s="4"/>
      <c r="DCT95" s="4"/>
      <c r="DCU95" s="4"/>
      <c r="DCV95" s="4"/>
      <c r="DCW95" s="4"/>
      <c r="DCX95" s="4"/>
      <c r="DCY95" s="4"/>
      <c r="DCZ95" s="4"/>
      <c r="DDA95" s="4"/>
      <c r="DDB95" s="4"/>
      <c r="DDC95" s="4"/>
      <c r="DDD95" s="4"/>
      <c r="DDE95" s="4"/>
      <c r="DDF95" s="4"/>
      <c r="DDG95" s="4"/>
      <c r="DDH95" s="4"/>
      <c r="DDI95" s="4"/>
      <c r="DDJ95" s="4"/>
      <c r="DDK95" s="4"/>
      <c r="DDL95" s="4"/>
      <c r="DDM95" s="4"/>
      <c r="DDN95" s="4"/>
      <c r="DDO95" s="4"/>
      <c r="DDP95" s="4"/>
      <c r="DDQ95" s="4"/>
      <c r="DDR95" s="4"/>
      <c r="DDS95" s="4"/>
      <c r="DDT95" s="4"/>
      <c r="DDU95" s="4"/>
      <c r="DDV95" s="4"/>
      <c r="DDW95" s="4"/>
      <c r="DDX95" s="4"/>
      <c r="DDY95" s="4"/>
      <c r="DDZ95" s="4"/>
      <c r="DEA95" s="4"/>
      <c r="DEB95" s="4"/>
      <c r="DEC95" s="4"/>
      <c r="DED95" s="4"/>
      <c r="DEE95" s="4"/>
      <c r="DEF95" s="4"/>
      <c r="DEG95" s="4"/>
      <c r="DEH95" s="4"/>
      <c r="DEI95" s="4"/>
      <c r="DEJ95" s="4"/>
      <c r="DEK95" s="4"/>
      <c r="DEL95" s="4"/>
      <c r="DEM95" s="4"/>
      <c r="DEN95" s="4"/>
      <c r="DEO95" s="4"/>
      <c r="DEP95" s="4"/>
      <c r="DEQ95" s="4"/>
      <c r="DER95" s="4"/>
      <c r="DES95" s="4"/>
      <c r="DET95" s="4"/>
      <c r="DEU95" s="4"/>
      <c r="DEV95" s="4"/>
      <c r="DEW95" s="4"/>
      <c r="DEX95" s="4"/>
      <c r="DEY95" s="4"/>
      <c r="DEZ95" s="4"/>
      <c r="DFA95" s="4"/>
      <c r="DFB95" s="4"/>
      <c r="DFC95" s="4"/>
      <c r="DFD95" s="4"/>
      <c r="DFE95" s="4"/>
      <c r="DFF95" s="4"/>
      <c r="DFG95" s="4"/>
      <c r="DFH95" s="4"/>
      <c r="DFI95" s="4"/>
      <c r="DFJ95" s="4"/>
      <c r="DFK95" s="4"/>
      <c r="DFL95" s="4"/>
      <c r="DFM95" s="4"/>
      <c r="DFN95" s="4"/>
      <c r="DFO95" s="4"/>
      <c r="DFP95" s="4"/>
      <c r="DFQ95" s="4"/>
      <c r="DFR95" s="4"/>
      <c r="DFS95" s="4"/>
      <c r="DFT95" s="4"/>
      <c r="DFU95" s="4"/>
      <c r="DFV95" s="4"/>
      <c r="DFW95" s="4"/>
      <c r="DFX95" s="4"/>
      <c r="DFY95" s="4"/>
      <c r="DFZ95" s="4"/>
      <c r="DGA95" s="4"/>
      <c r="DGB95" s="4"/>
      <c r="DGC95" s="4"/>
      <c r="DGD95" s="4"/>
      <c r="DGE95" s="4"/>
      <c r="DGF95" s="4"/>
      <c r="DGG95" s="4"/>
      <c r="DGH95" s="4"/>
      <c r="DGI95" s="4"/>
      <c r="DGJ95" s="4"/>
      <c r="DGK95" s="4"/>
      <c r="DGL95" s="4"/>
      <c r="DGM95" s="4"/>
      <c r="DGN95" s="4"/>
      <c r="DGO95" s="4"/>
      <c r="DGP95" s="4"/>
      <c r="DGQ95" s="4"/>
      <c r="DGR95" s="4"/>
      <c r="DGS95" s="4"/>
      <c r="DGT95" s="4"/>
      <c r="DGU95" s="4"/>
      <c r="DGV95" s="4"/>
      <c r="DGW95" s="4"/>
      <c r="DGX95" s="4"/>
      <c r="DGY95" s="4"/>
      <c r="DGZ95" s="4"/>
      <c r="DHA95" s="4"/>
      <c r="DHB95" s="4"/>
      <c r="DHC95" s="4"/>
      <c r="DHD95" s="4"/>
      <c r="DHE95" s="4"/>
      <c r="DHF95" s="4"/>
      <c r="DHG95" s="4"/>
      <c r="DHH95" s="4"/>
      <c r="DHI95" s="4"/>
      <c r="DHJ95" s="4"/>
      <c r="DHK95" s="4"/>
      <c r="DHL95" s="4"/>
      <c r="DHM95" s="4"/>
      <c r="DHN95" s="4"/>
      <c r="DHO95" s="4"/>
      <c r="DHP95" s="4"/>
      <c r="DHQ95" s="4"/>
      <c r="DHR95" s="4"/>
      <c r="DHS95" s="4"/>
      <c r="DHT95" s="4"/>
      <c r="DHU95" s="4"/>
      <c r="DHV95" s="4"/>
      <c r="DHW95" s="4"/>
      <c r="DHX95" s="4"/>
      <c r="DHY95" s="4"/>
      <c r="DHZ95" s="4"/>
      <c r="DIA95" s="4"/>
      <c r="DIB95" s="4"/>
      <c r="DIC95" s="4"/>
      <c r="DID95" s="4"/>
      <c r="DIE95" s="4"/>
      <c r="DIF95" s="4"/>
      <c r="DIG95" s="4"/>
      <c r="DIH95" s="4"/>
      <c r="DII95" s="4"/>
      <c r="DIJ95" s="4"/>
      <c r="DIK95" s="4"/>
      <c r="DIL95" s="4"/>
      <c r="DIM95" s="4"/>
      <c r="DIN95" s="4"/>
      <c r="DIO95" s="4"/>
      <c r="DIP95" s="4"/>
      <c r="DIQ95" s="4"/>
      <c r="DIR95" s="4"/>
      <c r="DIS95" s="4"/>
      <c r="DIT95" s="4"/>
      <c r="DIU95" s="4"/>
      <c r="DIV95" s="4"/>
      <c r="DIW95" s="4"/>
      <c r="DIX95" s="4"/>
      <c r="DIY95" s="4"/>
      <c r="DIZ95" s="4"/>
      <c r="DJA95" s="4"/>
      <c r="DJB95" s="4"/>
      <c r="DJC95" s="4"/>
      <c r="DJD95" s="4"/>
      <c r="DJE95" s="4"/>
      <c r="DJF95" s="4"/>
      <c r="DJG95" s="4"/>
      <c r="DJH95" s="4"/>
      <c r="DJI95" s="4"/>
      <c r="DJJ95" s="4"/>
      <c r="DJK95" s="4"/>
      <c r="DJL95" s="4"/>
      <c r="DJM95" s="4"/>
      <c r="DJN95" s="4"/>
      <c r="DJO95" s="4"/>
      <c r="DJP95" s="4"/>
      <c r="DJQ95" s="4"/>
      <c r="DJR95" s="4"/>
      <c r="DJS95" s="4"/>
      <c r="DJT95" s="4"/>
      <c r="DJU95" s="4"/>
      <c r="DJV95" s="4"/>
      <c r="DJW95" s="4"/>
      <c r="DJX95" s="4"/>
      <c r="DJY95" s="4"/>
      <c r="DJZ95" s="4"/>
      <c r="DKA95" s="4"/>
      <c r="DKB95" s="4"/>
      <c r="DKC95" s="4"/>
      <c r="DKD95" s="4"/>
      <c r="DKE95" s="4"/>
      <c r="DKF95" s="4"/>
      <c r="DKG95" s="4"/>
      <c r="DKH95" s="4"/>
      <c r="DKI95" s="4"/>
      <c r="DKJ95" s="4"/>
      <c r="DKK95" s="4"/>
      <c r="DKL95" s="4"/>
      <c r="DKM95" s="4"/>
      <c r="DKN95" s="4"/>
      <c r="DKO95" s="4"/>
      <c r="DKP95" s="4"/>
      <c r="DKQ95" s="4"/>
      <c r="DKR95" s="4"/>
      <c r="DKS95" s="4"/>
      <c r="DKT95" s="4"/>
      <c r="DKU95" s="4"/>
      <c r="DKV95" s="4"/>
      <c r="DKW95" s="4"/>
      <c r="DKX95" s="4"/>
      <c r="DKY95" s="4"/>
      <c r="DKZ95" s="4"/>
      <c r="DLA95" s="4"/>
      <c r="DLB95" s="4"/>
      <c r="DLC95" s="4"/>
      <c r="DLD95" s="4"/>
      <c r="DLE95" s="4"/>
      <c r="DLF95" s="4"/>
      <c r="DLG95" s="4"/>
      <c r="DLH95" s="4"/>
      <c r="DLI95" s="4"/>
      <c r="DLJ95" s="4"/>
      <c r="DLK95" s="4"/>
      <c r="DLL95" s="4"/>
      <c r="DLM95" s="4"/>
      <c r="DLN95" s="4"/>
      <c r="DLO95" s="4"/>
      <c r="DLP95" s="4"/>
      <c r="DLQ95" s="4"/>
      <c r="DLR95" s="4"/>
      <c r="DLS95" s="4"/>
      <c r="DLT95" s="4"/>
      <c r="DLU95" s="4"/>
      <c r="DLV95" s="4"/>
      <c r="DLW95" s="4"/>
      <c r="DLX95" s="4"/>
      <c r="DLY95" s="4"/>
      <c r="DLZ95" s="4"/>
      <c r="DMA95" s="4"/>
      <c r="DMB95" s="4"/>
      <c r="DMC95" s="4"/>
      <c r="DMD95" s="4"/>
      <c r="DME95" s="4"/>
      <c r="DMF95" s="4"/>
      <c r="DMG95" s="4"/>
      <c r="DMH95" s="4"/>
      <c r="DMI95" s="4"/>
      <c r="DMJ95" s="4"/>
      <c r="DMK95" s="4"/>
      <c r="DML95" s="4"/>
      <c r="DMM95" s="4"/>
      <c r="DMN95" s="4"/>
      <c r="DMO95" s="4"/>
      <c r="DMP95" s="4"/>
      <c r="DMQ95" s="4"/>
      <c r="DMR95" s="4"/>
      <c r="DMS95" s="4"/>
      <c r="DMT95" s="4"/>
      <c r="DMU95" s="4"/>
      <c r="DMV95" s="4"/>
      <c r="DMW95" s="4"/>
      <c r="DMX95" s="4"/>
      <c r="DMY95" s="4"/>
      <c r="DMZ95" s="4"/>
      <c r="DNA95" s="4"/>
      <c r="DNB95" s="4"/>
      <c r="DNC95" s="4"/>
      <c r="DND95" s="4"/>
      <c r="DNE95" s="4"/>
      <c r="DNF95" s="4"/>
      <c r="DNG95" s="4"/>
      <c r="DNH95" s="4"/>
      <c r="DNI95" s="4"/>
      <c r="DNJ95" s="4"/>
      <c r="DNK95" s="4"/>
      <c r="DNL95" s="4"/>
      <c r="DNM95" s="4"/>
      <c r="DNN95" s="4"/>
      <c r="DNO95" s="4"/>
      <c r="DNP95" s="4"/>
      <c r="DNQ95" s="4"/>
      <c r="DNR95" s="4"/>
      <c r="DNS95" s="4"/>
      <c r="DNT95" s="4"/>
      <c r="DNU95" s="4"/>
      <c r="DNV95" s="4"/>
      <c r="DNW95" s="4"/>
      <c r="DNX95" s="4"/>
      <c r="DNY95" s="4"/>
      <c r="DNZ95" s="4"/>
      <c r="DOA95" s="4"/>
      <c r="DOB95" s="4"/>
      <c r="DOC95" s="4"/>
      <c r="DOD95" s="4"/>
      <c r="DOE95" s="4"/>
      <c r="DOF95" s="4"/>
      <c r="DOG95" s="4"/>
      <c r="DOH95" s="4"/>
      <c r="DOI95" s="4"/>
      <c r="DOJ95" s="4"/>
      <c r="DOK95" s="4"/>
      <c r="DOL95" s="4"/>
      <c r="DOM95" s="4"/>
      <c r="DON95" s="4"/>
      <c r="DOO95" s="4"/>
      <c r="DOP95" s="4"/>
      <c r="DOQ95" s="4"/>
      <c r="DOR95" s="4"/>
      <c r="DOS95" s="4"/>
      <c r="DOT95" s="4"/>
      <c r="DOU95" s="4"/>
      <c r="DOV95" s="4"/>
      <c r="DOW95" s="4"/>
      <c r="DOX95" s="4"/>
      <c r="DOY95" s="4"/>
      <c r="DOZ95" s="4"/>
      <c r="DPA95" s="4"/>
      <c r="DPB95" s="4"/>
      <c r="DPC95" s="4"/>
      <c r="DPD95" s="4"/>
      <c r="DPE95" s="4"/>
      <c r="DPF95" s="4"/>
      <c r="DPG95" s="4"/>
      <c r="DPH95" s="4"/>
      <c r="DPI95" s="4"/>
      <c r="DPJ95" s="4"/>
      <c r="DPK95" s="4"/>
      <c r="DPL95" s="4"/>
      <c r="DPM95" s="4"/>
      <c r="DPN95" s="4"/>
      <c r="DPO95" s="4"/>
      <c r="DPP95" s="4"/>
      <c r="DPQ95" s="4"/>
      <c r="DPR95" s="4"/>
      <c r="DPS95" s="4"/>
      <c r="DPT95" s="4"/>
      <c r="DPU95" s="4"/>
      <c r="DPV95" s="4"/>
      <c r="DPW95" s="4"/>
      <c r="DPX95" s="4"/>
      <c r="DPY95" s="4"/>
      <c r="DPZ95" s="4"/>
      <c r="DQA95" s="4"/>
      <c r="DQB95" s="4"/>
      <c r="DQC95" s="4"/>
      <c r="DQD95" s="4"/>
      <c r="DQE95" s="4"/>
      <c r="DQF95" s="4"/>
      <c r="DQG95" s="4"/>
      <c r="DQH95" s="4"/>
      <c r="DQI95" s="4"/>
      <c r="DQJ95" s="4"/>
      <c r="DQK95" s="4"/>
      <c r="DQL95" s="4"/>
      <c r="DQM95" s="4"/>
      <c r="DQN95" s="4"/>
      <c r="DQO95" s="4"/>
      <c r="DQP95" s="4"/>
      <c r="DQQ95" s="4"/>
      <c r="DQR95" s="4"/>
      <c r="DQS95" s="4"/>
      <c r="DQT95" s="4"/>
      <c r="DQU95" s="4"/>
      <c r="DQV95" s="4"/>
      <c r="DQW95" s="4"/>
      <c r="DQX95" s="4"/>
      <c r="DQY95" s="4"/>
      <c r="DQZ95" s="4"/>
      <c r="DRA95" s="4"/>
      <c r="DRB95" s="4"/>
      <c r="DRC95" s="4"/>
      <c r="DRD95" s="4"/>
      <c r="DRE95" s="4"/>
      <c r="DRF95" s="4"/>
      <c r="DRG95" s="4"/>
      <c r="DRH95" s="4"/>
      <c r="DRI95" s="4"/>
      <c r="DRJ95" s="4"/>
      <c r="DRK95" s="4"/>
      <c r="DRL95" s="4"/>
      <c r="DRM95" s="4"/>
      <c r="DRN95" s="4"/>
      <c r="DRO95" s="4"/>
      <c r="DRP95" s="4"/>
      <c r="DRQ95" s="4"/>
      <c r="DRR95" s="4"/>
      <c r="DRS95" s="4"/>
      <c r="DRT95" s="4"/>
      <c r="DRU95" s="4"/>
      <c r="DRV95" s="4"/>
      <c r="DRW95" s="4"/>
      <c r="DRX95" s="4"/>
      <c r="DRY95" s="4"/>
      <c r="DRZ95" s="4"/>
      <c r="DSA95" s="4"/>
      <c r="DSB95" s="4"/>
      <c r="DSC95" s="4"/>
      <c r="DSD95" s="4"/>
      <c r="DSE95" s="4"/>
      <c r="DSF95" s="4"/>
      <c r="DSG95" s="4"/>
      <c r="DSH95" s="4"/>
      <c r="DSI95" s="4"/>
      <c r="DSJ95" s="4"/>
      <c r="DSK95" s="4"/>
      <c r="DSL95" s="4"/>
      <c r="DSM95" s="4"/>
      <c r="DSN95" s="4"/>
      <c r="DSO95" s="4"/>
      <c r="DSP95" s="4"/>
      <c r="DSQ95" s="4"/>
      <c r="DSR95" s="4"/>
      <c r="DSS95" s="4"/>
      <c r="DST95" s="4"/>
      <c r="DSU95" s="4"/>
      <c r="DSV95" s="4"/>
      <c r="DSW95" s="4"/>
      <c r="DSX95" s="4"/>
      <c r="DSY95" s="4"/>
      <c r="DSZ95" s="4"/>
      <c r="DTA95" s="4"/>
      <c r="DTB95" s="4"/>
      <c r="DTC95" s="4"/>
      <c r="DTD95" s="4"/>
      <c r="DTE95" s="4"/>
      <c r="DTF95" s="4"/>
      <c r="DTG95" s="4"/>
      <c r="DTH95" s="4"/>
      <c r="DTI95" s="4"/>
      <c r="DTJ95" s="4"/>
      <c r="DTK95" s="4"/>
      <c r="DTL95" s="4"/>
      <c r="DTM95" s="4"/>
      <c r="DTN95" s="4"/>
      <c r="DTO95" s="4"/>
      <c r="DTP95" s="4"/>
      <c r="DTQ95" s="4"/>
      <c r="DTR95" s="4"/>
      <c r="DTS95" s="4"/>
      <c r="DTT95" s="4"/>
      <c r="DTU95" s="4"/>
      <c r="DTV95" s="4"/>
      <c r="DTW95" s="4"/>
      <c r="DTX95" s="4"/>
      <c r="DTY95" s="4"/>
      <c r="DTZ95" s="4"/>
      <c r="DUA95" s="4"/>
      <c r="DUB95" s="4"/>
      <c r="DUC95" s="4"/>
      <c r="DUD95" s="4"/>
      <c r="DUE95" s="4"/>
      <c r="DUF95" s="4"/>
      <c r="DUG95" s="4"/>
      <c r="DUH95" s="4"/>
      <c r="DUI95" s="4"/>
      <c r="DUJ95" s="4"/>
      <c r="DUK95" s="4"/>
      <c r="DUL95" s="4"/>
      <c r="DUM95" s="4"/>
      <c r="DUN95" s="4"/>
      <c r="DUO95" s="4"/>
      <c r="DUP95" s="4"/>
      <c r="DUQ95" s="4"/>
      <c r="DUR95" s="4"/>
      <c r="DUS95" s="4"/>
      <c r="DUT95" s="4"/>
      <c r="DUU95" s="4"/>
      <c r="DUV95" s="4"/>
      <c r="DUW95" s="4"/>
      <c r="DUX95" s="4"/>
      <c r="DUY95" s="4"/>
      <c r="DUZ95" s="4"/>
      <c r="DVA95" s="4"/>
      <c r="DVB95" s="4"/>
      <c r="DVC95" s="4"/>
      <c r="DVD95" s="4"/>
      <c r="DVE95" s="4"/>
      <c r="DVF95" s="4"/>
      <c r="DVG95" s="4"/>
      <c r="DVH95" s="4"/>
      <c r="DVI95" s="4"/>
      <c r="DVJ95" s="4"/>
      <c r="DVK95" s="4"/>
      <c r="DVL95" s="4"/>
      <c r="DVM95" s="4"/>
      <c r="DVN95" s="4"/>
      <c r="DVO95" s="4"/>
      <c r="DVP95" s="4"/>
      <c r="DVQ95" s="4"/>
      <c r="DVR95" s="4"/>
      <c r="DVS95" s="4"/>
      <c r="DVT95" s="4"/>
      <c r="DVU95" s="4"/>
      <c r="DVV95" s="4"/>
      <c r="DVW95" s="4"/>
      <c r="DVX95" s="4"/>
      <c r="DVY95" s="4"/>
      <c r="DVZ95" s="4"/>
      <c r="DWA95" s="4"/>
      <c r="DWB95" s="4"/>
      <c r="DWC95" s="4"/>
      <c r="DWD95" s="4"/>
      <c r="DWE95" s="4"/>
      <c r="DWF95" s="4"/>
      <c r="DWG95" s="4"/>
      <c r="DWH95" s="4"/>
      <c r="DWI95" s="4"/>
      <c r="DWJ95" s="4"/>
      <c r="DWK95" s="4"/>
      <c r="DWL95" s="4"/>
      <c r="DWM95" s="4"/>
      <c r="DWN95" s="4"/>
      <c r="DWO95" s="4"/>
      <c r="DWP95" s="4"/>
      <c r="DWQ95" s="4"/>
      <c r="DWR95" s="4"/>
      <c r="DWS95" s="4"/>
      <c r="DWT95" s="4"/>
      <c r="DWU95" s="4"/>
      <c r="DWV95" s="4"/>
      <c r="DWW95" s="4"/>
      <c r="DWX95" s="4"/>
      <c r="DWY95" s="4"/>
      <c r="DWZ95" s="4"/>
      <c r="DXA95" s="4"/>
      <c r="DXB95" s="4"/>
      <c r="DXC95" s="4"/>
      <c r="DXD95" s="4"/>
      <c r="DXE95" s="4"/>
      <c r="DXF95" s="4"/>
      <c r="DXG95" s="4"/>
      <c r="DXH95" s="4"/>
      <c r="DXI95" s="4"/>
      <c r="DXJ95" s="4"/>
      <c r="DXK95" s="4"/>
      <c r="DXL95" s="4"/>
      <c r="DXM95" s="4"/>
      <c r="DXN95" s="4"/>
      <c r="DXO95" s="4"/>
      <c r="DXP95" s="4"/>
      <c r="DXQ95" s="4"/>
      <c r="DXR95" s="4"/>
      <c r="DXS95" s="4"/>
      <c r="DXT95" s="4"/>
      <c r="DXU95" s="4"/>
      <c r="DXV95" s="4"/>
      <c r="DXW95" s="4"/>
      <c r="DXX95" s="4"/>
      <c r="DXY95" s="4"/>
      <c r="DXZ95" s="4"/>
      <c r="DYA95" s="4"/>
      <c r="DYB95" s="4"/>
      <c r="DYC95" s="4"/>
      <c r="DYD95" s="4"/>
      <c r="DYE95" s="4"/>
      <c r="DYF95" s="4"/>
      <c r="DYG95" s="4"/>
      <c r="DYH95" s="4"/>
      <c r="DYI95" s="4"/>
      <c r="DYJ95" s="4"/>
      <c r="DYK95" s="4"/>
      <c r="DYL95" s="4"/>
      <c r="DYM95" s="4"/>
      <c r="DYN95" s="4"/>
      <c r="DYO95" s="4"/>
      <c r="DYP95" s="4"/>
      <c r="DYQ95" s="4"/>
      <c r="DYR95" s="4"/>
      <c r="DYS95" s="4"/>
      <c r="DYT95" s="4"/>
      <c r="DYU95" s="4"/>
      <c r="DYV95" s="4"/>
      <c r="DYW95" s="4"/>
      <c r="DYX95" s="4"/>
      <c r="DYY95" s="4"/>
      <c r="DYZ95" s="4"/>
      <c r="DZA95" s="4"/>
      <c r="DZB95" s="4"/>
      <c r="DZC95" s="4"/>
      <c r="DZD95" s="4"/>
      <c r="DZE95" s="4"/>
      <c r="DZF95" s="4"/>
      <c r="DZG95" s="4"/>
      <c r="DZH95" s="4"/>
      <c r="DZI95" s="4"/>
      <c r="DZJ95" s="4"/>
      <c r="DZK95" s="4"/>
      <c r="DZL95" s="4"/>
      <c r="DZM95" s="4"/>
      <c r="DZN95" s="4"/>
      <c r="DZO95" s="4"/>
      <c r="DZP95" s="4"/>
      <c r="DZQ95" s="4"/>
      <c r="DZR95" s="4"/>
      <c r="DZS95" s="4"/>
      <c r="DZT95" s="4"/>
      <c r="DZU95" s="4"/>
      <c r="DZV95" s="4"/>
      <c r="DZW95" s="4"/>
      <c r="DZX95" s="4"/>
      <c r="DZY95" s="4"/>
      <c r="DZZ95" s="4"/>
      <c r="EAA95" s="4"/>
      <c r="EAB95" s="4"/>
      <c r="EAC95" s="4"/>
      <c r="EAD95" s="4"/>
      <c r="EAE95" s="4"/>
      <c r="EAF95" s="4"/>
      <c r="EAG95" s="4"/>
      <c r="EAH95" s="4"/>
      <c r="EAI95" s="4"/>
      <c r="EAJ95" s="4"/>
      <c r="EAK95" s="4"/>
      <c r="EAL95" s="4"/>
      <c r="EAM95" s="4"/>
      <c r="EAN95" s="4"/>
      <c r="EAO95" s="4"/>
      <c r="EAP95" s="4"/>
      <c r="EAQ95" s="4"/>
      <c r="EAR95" s="4"/>
      <c r="EAS95" s="4"/>
      <c r="EAT95" s="4"/>
      <c r="EAU95" s="4"/>
      <c r="EAV95" s="4"/>
      <c r="EAW95" s="4"/>
      <c r="EAX95" s="4"/>
      <c r="EAY95" s="4"/>
      <c r="EAZ95" s="4"/>
      <c r="EBA95" s="4"/>
      <c r="EBB95" s="4"/>
      <c r="EBC95" s="4"/>
      <c r="EBD95" s="4"/>
      <c r="EBE95" s="4"/>
      <c r="EBF95" s="4"/>
      <c r="EBG95" s="4"/>
      <c r="EBH95" s="4"/>
      <c r="EBI95" s="4"/>
      <c r="EBJ95" s="4"/>
      <c r="EBK95" s="4"/>
      <c r="EBL95" s="4"/>
      <c r="EBM95" s="4"/>
      <c r="EBN95" s="4"/>
      <c r="EBO95" s="4"/>
      <c r="EBP95" s="4"/>
      <c r="EBQ95" s="4"/>
      <c r="EBR95" s="4"/>
      <c r="EBS95" s="4"/>
      <c r="EBT95" s="4"/>
      <c r="EBU95" s="4"/>
      <c r="EBV95" s="4"/>
      <c r="EBW95" s="4"/>
      <c r="EBX95" s="4"/>
      <c r="EBY95" s="4"/>
      <c r="EBZ95" s="4"/>
      <c r="ECA95" s="4"/>
      <c r="ECB95" s="4"/>
      <c r="ECC95" s="4"/>
      <c r="ECD95" s="4"/>
      <c r="ECE95" s="4"/>
      <c r="ECF95" s="4"/>
      <c r="ECG95" s="4"/>
      <c r="ECH95" s="4"/>
      <c r="ECI95" s="4"/>
      <c r="ECJ95" s="4"/>
      <c r="ECK95" s="4"/>
      <c r="ECL95" s="4"/>
      <c r="ECM95" s="4"/>
      <c r="ECN95" s="4"/>
      <c r="ECO95" s="4"/>
      <c r="ECP95" s="4"/>
      <c r="ECQ95" s="4"/>
      <c r="ECR95" s="4"/>
      <c r="ECS95" s="4"/>
      <c r="ECT95" s="4"/>
      <c r="ECU95" s="4"/>
      <c r="ECV95" s="4"/>
      <c r="ECW95" s="4"/>
      <c r="ECX95" s="4"/>
      <c r="ECY95" s="4"/>
      <c r="ECZ95" s="4"/>
      <c r="EDA95" s="4"/>
      <c r="EDB95" s="4"/>
      <c r="EDC95" s="4"/>
      <c r="EDD95" s="4"/>
      <c r="EDE95" s="4"/>
      <c r="EDF95" s="4"/>
      <c r="EDG95" s="4"/>
      <c r="EDH95" s="4"/>
      <c r="EDI95" s="4"/>
      <c r="EDJ95" s="4"/>
      <c r="EDK95" s="4"/>
      <c r="EDL95" s="4"/>
      <c r="EDM95" s="4"/>
      <c r="EDN95" s="4"/>
      <c r="EDO95" s="4"/>
      <c r="EDP95" s="4"/>
      <c r="EDQ95" s="4"/>
      <c r="EDR95" s="4"/>
      <c r="EDS95" s="4"/>
      <c r="EDT95" s="4"/>
      <c r="EDU95" s="4"/>
      <c r="EDV95" s="4"/>
      <c r="EDW95" s="4"/>
      <c r="EDX95" s="4"/>
      <c r="EDY95" s="4"/>
      <c r="EDZ95" s="4"/>
      <c r="EEA95" s="4"/>
      <c r="EEB95" s="4"/>
      <c r="EEC95" s="4"/>
      <c r="EED95" s="4"/>
      <c r="EEE95" s="4"/>
      <c r="EEF95" s="4"/>
      <c r="EEG95" s="4"/>
      <c r="EEH95" s="4"/>
      <c r="EEI95" s="4"/>
      <c r="EEJ95" s="4"/>
      <c r="EEK95" s="4"/>
      <c r="EEL95" s="4"/>
      <c r="EEM95" s="4"/>
      <c r="EEN95" s="4"/>
      <c r="EEO95" s="4"/>
      <c r="EEP95" s="4"/>
      <c r="EEQ95" s="4"/>
      <c r="EER95" s="4"/>
      <c r="EES95" s="4"/>
      <c r="EET95" s="4"/>
      <c r="EEU95" s="4"/>
      <c r="EEV95" s="4"/>
      <c r="EEW95" s="4"/>
      <c r="EEX95" s="4"/>
      <c r="EEY95" s="4"/>
      <c r="EEZ95" s="4"/>
      <c r="EFA95" s="4"/>
      <c r="EFB95" s="4"/>
      <c r="EFC95" s="4"/>
      <c r="EFD95" s="4"/>
      <c r="EFE95" s="4"/>
      <c r="EFF95" s="4"/>
      <c r="EFG95" s="4"/>
      <c r="EFH95" s="4"/>
      <c r="EFI95" s="4"/>
      <c r="EFJ95" s="4"/>
      <c r="EFK95" s="4"/>
      <c r="EFL95" s="4"/>
      <c r="EFM95" s="4"/>
      <c r="EFN95" s="4"/>
      <c r="EFO95" s="4"/>
      <c r="EFP95" s="4"/>
      <c r="EFQ95" s="4"/>
      <c r="EFR95" s="4"/>
      <c r="EFS95" s="4"/>
      <c r="EFT95" s="4"/>
      <c r="EFU95" s="4"/>
      <c r="EFV95" s="4"/>
      <c r="EFW95" s="4"/>
      <c r="EFX95" s="4"/>
      <c r="EFY95" s="4"/>
      <c r="EFZ95" s="4"/>
      <c r="EGA95" s="4"/>
      <c r="EGB95" s="4"/>
      <c r="EGC95" s="4"/>
      <c r="EGD95" s="4"/>
      <c r="EGE95" s="4"/>
      <c r="EGF95" s="4"/>
      <c r="EGG95" s="4"/>
      <c r="EGH95" s="4"/>
      <c r="EGI95" s="4"/>
      <c r="EGJ95" s="4"/>
      <c r="EGK95" s="4"/>
      <c r="EGL95" s="4"/>
      <c r="EGM95" s="4"/>
      <c r="EGN95" s="4"/>
      <c r="EGO95" s="4"/>
      <c r="EGP95" s="4"/>
      <c r="EGQ95" s="4"/>
      <c r="EGR95" s="4"/>
      <c r="EGS95" s="4"/>
      <c r="EGT95" s="4"/>
      <c r="EGU95" s="4"/>
      <c r="EGV95" s="4"/>
      <c r="EGW95" s="4"/>
      <c r="EGX95" s="4"/>
      <c r="EGY95" s="4"/>
      <c r="EGZ95" s="4"/>
      <c r="EHA95" s="4"/>
      <c r="EHB95" s="4"/>
      <c r="EHC95" s="4"/>
      <c r="EHD95" s="4"/>
      <c r="EHE95" s="4"/>
      <c r="EHF95" s="4"/>
      <c r="EHG95" s="4"/>
      <c r="EHH95" s="4"/>
      <c r="EHI95" s="4"/>
      <c r="EHJ95" s="4"/>
      <c r="EHK95" s="4"/>
      <c r="EHL95" s="4"/>
      <c r="EHM95" s="4"/>
      <c r="EHN95" s="4"/>
      <c r="EHO95" s="4"/>
      <c r="EHP95" s="4"/>
      <c r="EHQ95" s="4"/>
      <c r="EHR95" s="4"/>
      <c r="EHS95" s="4"/>
      <c r="EHT95" s="4"/>
      <c r="EHU95" s="4"/>
      <c r="EHV95" s="4"/>
      <c r="EHW95" s="4"/>
      <c r="EHX95" s="4"/>
      <c r="EHY95" s="4"/>
      <c r="EHZ95" s="4"/>
      <c r="EIA95" s="4"/>
      <c r="EIB95" s="4"/>
      <c r="EIC95" s="4"/>
      <c r="EID95" s="4"/>
      <c r="EIE95" s="4"/>
      <c r="EIF95" s="4"/>
      <c r="EIG95" s="4"/>
      <c r="EIH95" s="4"/>
      <c r="EII95" s="4"/>
      <c r="EIJ95" s="4"/>
      <c r="EIK95" s="4"/>
      <c r="EIL95" s="4"/>
      <c r="EIM95" s="4"/>
      <c r="EIN95" s="4"/>
      <c r="EIO95" s="4"/>
      <c r="EIP95" s="4"/>
      <c r="EIQ95" s="4"/>
      <c r="EIR95" s="4"/>
      <c r="EIS95" s="4"/>
      <c r="EIT95" s="4"/>
      <c r="EIU95" s="4"/>
      <c r="EIV95" s="4"/>
      <c r="EIW95" s="4"/>
      <c r="EIX95" s="4"/>
      <c r="EIY95" s="4"/>
      <c r="EIZ95" s="4"/>
      <c r="EJA95" s="4"/>
      <c r="EJB95" s="4"/>
      <c r="EJC95" s="4"/>
      <c r="EJD95" s="4"/>
      <c r="EJE95" s="4"/>
      <c r="EJF95" s="4"/>
      <c r="EJG95" s="4"/>
      <c r="EJH95" s="4"/>
      <c r="EJI95" s="4"/>
      <c r="EJJ95" s="4"/>
      <c r="EJK95" s="4"/>
      <c r="EJL95" s="4"/>
      <c r="EJM95" s="4"/>
      <c r="EJN95" s="4"/>
      <c r="EJO95" s="4"/>
      <c r="EJP95" s="4"/>
      <c r="EJQ95" s="4"/>
      <c r="EJR95" s="4"/>
      <c r="EJS95" s="4"/>
      <c r="EJT95" s="4"/>
      <c r="EJU95" s="4"/>
      <c r="EJV95" s="4"/>
      <c r="EJW95" s="4"/>
      <c r="EJX95" s="4"/>
      <c r="EJY95" s="4"/>
      <c r="EJZ95" s="4"/>
      <c r="EKA95" s="4"/>
      <c r="EKB95" s="4"/>
      <c r="EKC95" s="4"/>
      <c r="EKD95" s="4"/>
      <c r="EKE95" s="4"/>
      <c r="EKF95" s="4"/>
      <c r="EKG95" s="4"/>
      <c r="EKH95" s="4"/>
      <c r="EKI95" s="4"/>
      <c r="EKJ95" s="4"/>
      <c r="EKK95" s="4"/>
      <c r="EKL95" s="4"/>
      <c r="EKM95" s="4"/>
      <c r="EKN95" s="4"/>
      <c r="EKO95" s="4"/>
      <c r="EKP95" s="4"/>
      <c r="EKQ95" s="4"/>
      <c r="EKR95" s="4"/>
      <c r="EKS95" s="4"/>
      <c r="EKT95" s="4"/>
      <c r="EKU95" s="4"/>
      <c r="EKV95" s="4"/>
      <c r="EKW95" s="4"/>
      <c r="EKX95" s="4"/>
      <c r="EKY95" s="4"/>
      <c r="EKZ95" s="4"/>
      <c r="ELA95" s="4"/>
      <c r="ELB95" s="4"/>
      <c r="ELC95" s="4"/>
      <c r="ELD95" s="4"/>
      <c r="ELE95" s="4"/>
      <c r="ELF95" s="4"/>
      <c r="ELG95" s="4"/>
      <c r="ELH95" s="4"/>
      <c r="ELI95" s="4"/>
      <c r="ELJ95" s="4"/>
      <c r="ELK95" s="4"/>
      <c r="ELL95" s="4"/>
      <c r="ELM95" s="4"/>
      <c r="ELN95" s="4"/>
      <c r="ELO95" s="4"/>
      <c r="ELP95" s="4"/>
      <c r="ELQ95" s="4"/>
      <c r="ELR95" s="4"/>
      <c r="ELS95" s="4"/>
      <c r="ELT95" s="4"/>
      <c r="ELU95" s="4"/>
      <c r="ELV95" s="4"/>
      <c r="ELW95" s="4"/>
      <c r="ELX95" s="4"/>
      <c r="ELY95" s="4"/>
      <c r="ELZ95" s="4"/>
      <c r="EMA95" s="4"/>
      <c r="EMB95" s="4"/>
      <c r="EMC95" s="4"/>
      <c r="EMD95" s="4"/>
      <c r="EME95" s="4"/>
      <c r="EMF95" s="4"/>
      <c r="EMG95" s="4"/>
      <c r="EMH95" s="4"/>
      <c r="EMI95" s="4"/>
      <c r="EMJ95" s="4"/>
      <c r="EMK95" s="4"/>
      <c r="EML95" s="4"/>
      <c r="EMM95" s="4"/>
      <c r="EMN95" s="4"/>
      <c r="EMO95" s="4"/>
      <c r="EMP95" s="4"/>
      <c r="EMQ95" s="4"/>
      <c r="EMR95" s="4"/>
      <c r="EMS95" s="4"/>
      <c r="EMT95" s="4"/>
      <c r="EMU95" s="4"/>
      <c r="EMV95" s="4"/>
      <c r="EMW95" s="4"/>
      <c r="EMX95" s="4"/>
      <c r="EMY95" s="4"/>
      <c r="EMZ95" s="4"/>
      <c r="ENA95" s="4"/>
      <c r="ENB95" s="4"/>
      <c r="ENC95" s="4"/>
      <c r="END95" s="4"/>
      <c r="ENE95" s="4"/>
      <c r="ENF95" s="4"/>
      <c r="ENG95" s="4"/>
      <c r="ENH95" s="4"/>
      <c r="ENI95" s="4"/>
      <c r="ENJ95" s="4"/>
      <c r="ENK95" s="4"/>
      <c r="ENL95" s="4"/>
      <c r="ENM95" s="4"/>
      <c r="ENN95" s="4"/>
      <c r="ENO95" s="4"/>
      <c r="ENP95" s="4"/>
      <c r="ENQ95" s="4"/>
      <c r="ENR95" s="4"/>
      <c r="ENS95" s="4"/>
      <c r="ENT95" s="4"/>
      <c r="ENU95" s="4"/>
      <c r="ENV95" s="4"/>
      <c r="ENW95" s="4"/>
      <c r="ENX95" s="4"/>
      <c r="ENY95" s="4"/>
      <c r="ENZ95" s="4"/>
      <c r="EOA95" s="4"/>
      <c r="EOB95" s="4"/>
      <c r="EOC95" s="4"/>
      <c r="EOD95" s="4"/>
      <c r="EOE95" s="4"/>
      <c r="EOF95" s="4"/>
      <c r="EOG95" s="4"/>
      <c r="EOH95" s="4"/>
      <c r="EOI95" s="4"/>
      <c r="EOJ95" s="4"/>
      <c r="EOK95" s="4"/>
      <c r="EOL95" s="4"/>
      <c r="EOM95" s="4"/>
      <c r="EON95" s="4"/>
      <c r="EOO95" s="4"/>
      <c r="EOP95" s="4"/>
      <c r="EOQ95" s="4"/>
      <c r="EOR95" s="4"/>
      <c r="EOS95" s="4"/>
      <c r="EOT95" s="4"/>
      <c r="EOU95" s="4"/>
      <c r="EOV95" s="4"/>
      <c r="EOW95" s="4"/>
      <c r="EOX95" s="4"/>
      <c r="EOY95" s="4"/>
      <c r="EOZ95" s="4"/>
      <c r="EPA95" s="4"/>
      <c r="EPB95" s="4"/>
      <c r="EPC95" s="4"/>
      <c r="EPD95" s="4"/>
      <c r="EPE95" s="4"/>
      <c r="EPF95" s="4"/>
      <c r="EPG95" s="4"/>
      <c r="EPH95" s="4"/>
      <c r="EPI95" s="4"/>
      <c r="EPJ95" s="4"/>
      <c r="EPK95" s="4"/>
      <c r="EPL95" s="4"/>
      <c r="EPM95" s="4"/>
      <c r="EPN95" s="4"/>
      <c r="EPO95" s="4"/>
      <c r="EPP95" s="4"/>
      <c r="EPQ95" s="4"/>
      <c r="EPR95" s="4"/>
      <c r="EPS95" s="4"/>
      <c r="EPT95" s="4"/>
      <c r="EPU95" s="4"/>
      <c r="EPV95" s="4"/>
      <c r="EPW95" s="4"/>
      <c r="EPX95" s="4"/>
      <c r="EPY95" s="4"/>
      <c r="EPZ95" s="4"/>
      <c r="EQA95" s="4"/>
      <c r="EQB95" s="4"/>
      <c r="EQC95" s="4"/>
      <c r="EQD95" s="4"/>
      <c r="EQE95" s="4"/>
      <c r="EQF95" s="4"/>
      <c r="EQG95" s="4"/>
      <c r="EQH95" s="4"/>
      <c r="EQI95" s="4"/>
      <c r="EQJ95" s="4"/>
      <c r="EQK95" s="4"/>
      <c r="EQL95" s="4"/>
      <c r="EQM95" s="4"/>
      <c r="EQN95" s="4"/>
      <c r="EQO95" s="4"/>
      <c r="EQP95" s="4"/>
      <c r="EQQ95" s="4"/>
      <c r="EQR95" s="4"/>
      <c r="EQS95" s="4"/>
      <c r="EQT95" s="4"/>
      <c r="EQU95" s="4"/>
      <c r="EQV95" s="4"/>
      <c r="EQW95" s="4"/>
      <c r="EQX95" s="4"/>
      <c r="EQY95" s="4"/>
      <c r="EQZ95" s="4"/>
      <c r="ERA95" s="4"/>
      <c r="ERB95" s="4"/>
      <c r="ERC95" s="4"/>
      <c r="ERD95" s="4"/>
      <c r="ERE95" s="4"/>
      <c r="ERF95" s="4"/>
      <c r="ERG95" s="4"/>
      <c r="ERH95" s="4"/>
      <c r="ERI95" s="4"/>
      <c r="ERJ95" s="4"/>
      <c r="ERK95" s="4"/>
      <c r="ERL95" s="4"/>
      <c r="ERM95" s="4"/>
      <c r="ERN95" s="4"/>
      <c r="ERO95" s="4"/>
      <c r="ERP95" s="4"/>
      <c r="ERQ95" s="4"/>
      <c r="ERR95" s="4"/>
      <c r="ERS95" s="4"/>
      <c r="ERT95" s="4"/>
      <c r="ERU95" s="4"/>
      <c r="ERV95" s="4"/>
      <c r="ERW95" s="4"/>
      <c r="ERX95" s="4"/>
      <c r="ERY95" s="4"/>
      <c r="ERZ95" s="4"/>
      <c r="ESA95" s="4"/>
      <c r="ESB95" s="4"/>
      <c r="ESC95" s="4"/>
      <c r="ESD95" s="4"/>
      <c r="ESE95" s="4"/>
      <c r="ESF95" s="4"/>
      <c r="ESG95" s="4"/>
      <c r="ESH95" s="4"/>
      <c r="ESI95" s="4"/>
      <c r="ESJ95" s="4"/>
      <c r="ESK95" s="4"/>
      <c r="ESL95" s="4"/>
      <c r="ESM95" s="4"/>
      <c r="ESN95" s="4"/>
      <c r="ESO95" s="4"/>
      <c r="ESP95" s="4"/>
      <c r="ESQ95" s="4"/>
      <c r="ESR95" s="4"/>
      <c r="ESS95" s="4"/>
      <c r="EST95" s="4"/>
      <c r="ESU95" s="4"/>
      <c r="ESV95" s="4"/>
      <c r="ESW95" s="4"/>
      <c r="ESX95" s="4"/>
      <c r="ESY95" s="4"/>
      <c r="ESZ95" s="4"/>
      <c r="ETA95" s="4"/>
      <c r="ETB95" s="4"/>
      <c r="ETC95" s="4"/>
      <c r="ETD95" s="4"/>
      <c r="ETE95" s="4"/>
      <c r="ETF95" s="4"/>
      <c r="ETG95" s="4"/>
      <c r="ETH95" s="4"/>
      <c r="ETI95" s="4"/>
      <c r="ETJ95" s="4"/>
      <c r="ETK95" s="4"/>
      <c r="ETL95" s="4"/>
      <c r="ETM95" s="4"/>
      <c r="ETN95" s="4"/>
      <c r="ETO95" s="4"/>
      <c r="ETP95" s="4"/>
      <c r="ETQ95" s="4"/>
      <c r="ETR95" s="4"/>
      <c r="ETS95" s="4"/>
      <c r="ETT95" s="4"/>
      <c r="ETU95" s="4"/>
      <c r="ETV95" s="4"/>
      <c r="ETW95" s="4"/>
      <c r="ETX95" s="4"/>
      <c r="ETY95" s="4"/>
      <c r="ETZ95" s="4"/>
      <c r="EUA95" s="4"/>
      <c r="EUB95" s="4"/>
      <c r="EUC95" s="4"/>
      <c r="EUD95" s="4"/>
      <c r="EUE95" s="4"/>
      <c r="EUF95" s="4"/>
      <c r="EUG95" s="4"/>
      <c r="EUH95" s="4"/>
      <c r="EUI95" s="4"/>
      <c r="EUJ95" s="4"/>
      <c r="EUK95" s="4"/>
      <c r="EUL95" s="4"/>
      <c r="EUM95" s="4"/>
      <c r="EUN95" s="4"/>
      <c r="EUO95" s="4"/>
      <c r="EUP95" s="4"/>
      <c r="EUQ95" s="4"/>
      <c r="EUR95" s="4"/>
      <c r="EUS95" s="4"/>
      <c r="EUT95" s="4"/>
      <c r="EUU95" s="4"/>
      <c r="EUV95" s="4"/>
      <c r="EUW95" s="4"/>
      <c r="EUX95" s="4"/>
      <c r="EUY95" s="4"/>
      <c r="EUZ95" s="4"/>
      <c r="EVA95" s="4"/>
      <c r="EVB95" s="4"/>
      <c r="EVC95" s="4"/>
      <c r="EVD95" s="4"/>
      <c r="EVE95" s="4"/>
      <c r="EVF95" s="4"/>
      <c r="EVG95" s="4"/>
      <c r="EVH95" s="4"/>
      <c r="EVI95" s="4"/>
      <c r="EVJ95" s="4"/>
      <c r="EVK95" s="4"/>
      <c r="EVL95" s="4"/>
      <c r="EVM95" s="4"/>
      <c r="EVN95" s="4"/>
      <c r="EVO95" s="4"/>
      <c r="EVP95" s="4"/>
      <c r="EVQ95" s="4"/>
      <c r="EVR95" s="4"/>
      <c r="EVS95" s="4"/>
      <c r="EVT95" s="4"/>
      <c r="EVU95" s="4"/>
      <c r="EVV95" s="4"/>
      <c r="EVW95" s="4"/>
      <c r="EVX95" s="4"/>
      <c r="EVY95" s="4"/>
      <c r="EVZ95" s="4"/>
      <c r="EWA95" s="4"/>
      <c r="EWB95" s="4"/>
      <c r="EWC95" s="4"/>
      <c r="EWD95" s="4"/>
      <c r="EWE95" s="4"/>
      <c r="EWF95" s="4"/>
      <c r="EWG95" s="4"/>
      <c r="EWH95" s="4"/>
      <c r="EWI95" s="4"/>
      <c r="EWJ95" s="4"/>
      <c r="EWK95" s="4"/>
      <c r="EWL95" s="4"/>
      <c r="EWM95" s="4"/>
      <c r="EWN95" s="4"/>
      <c r="EWO95" s="4"/>
      <c r="EWP95" s="4"/>
      <c r="EWQ95" s="4"/>
      <c r="EWR95" s="4"/>
      <c r="EWS95" s="4"/>
      <c r="EWT95" s="4"/>
      <c r="EWU95" s="4"/>
      <c r="EWV95" s="4"/>
      <c r="EWW95" s="4"/>
      <c r="EWX95" s="4"/>
      <c r="EWY95" s="4"/>
      <c r="EWZ95" s="4"/>
      <c r="EXA95" s="4"/>
      <c r="EXB95" s="4"/>
      <c r="EXC95" s="4"/>
      <c r="EXD95" s="4"/>
      <c r="EXE95" s="4"/>
      <c r="EXF95" s="4"/>
      <c r="EXG95" s="4"/>
      <c r="EXH95" s="4"/>
      <c r="EXI95" s="4"/>
      <c r="EXJ95" s="4"/>
      <c r="EXK95" s="4"/>
      <c r="EXL95" s="4"/>
      <c r="EXM95" s="4"/>
      <c r="EXN95" s="4"/>
      <c r="EXO95" s="4"/>
      <c r="EXP95" s="4"/>
      <c r="EXQ95" s="4"/>
      <c r="EXR95" s="4"/>
      <c r="EXS95" s="4"/>
      <c r="EXT95" s="4"/>
      <c r="EXU95" s="4"/>
      <c r="EXV95" s="4"/>
      <c r="EXW95" s="4"/>
      <c r="EXX95" s="4"/>
      <c r="EXY95" s="4"/>
      <c r="EXZ95" s="4"/>
      <c r="EYA95" s="4"/>
      <c r="EYB95" s="4"/>
      <c r="EYC95" s="4"/>
      <c r="EYD95" s="4"/>
      <c r="EYE95" s="4"/>
      <c r="EYF95" s="4"/>
      <c r="EYG95" s="4"/>
      <c r="EYH95" s="4"/>
      <c r="EYI95" s="4"/>
      <c r="EYJ95" s="4"/>
      <c r="EYK95" s="4"/>
      <c r="EYL95" s="4"/>
      <c r="EYM95" s="4"/>
      <c r="EYN95" s="4"/>
      <c r="EYO95" s="4"/>
      <c r="EYP95" s="4"/>
      <c r="EYQ95" s="4"/>
      <c r="EYR95" s="4"/>
      <c r="EYS95" s="4"/>
      <c r="EYT95" s="4"/>
      <c r="EYU95" s="4"/>
      <c r="EYV95" s="4"/>
      <c r="EYW95" s="4"/>
      <c r="EYX95" s="4"/>
      <c r="EYY95" s="4"/>
      <c r="EYZ95" s="4"/>
      <c r="EZA95" s="4"/>
      <c r="EZB95" s="4"/>
      <c r="EZC95" s="4"/>
      <c r="EZD95" s="4"/>
      <c r="EZE95" s="4"/>
      <c r="EZF95" s="4"/>
      <c r="EZG95" s="4"/>
      <c r="EZH95" s="4"/>
      <c r="EZI95" s="4"/>
      <c r="EZJ95" s="4"/>
      <c r="EZK95" s="4"/>
      <c r="EZL95" s="4"/>
      <c r="EZM95" s="4"/>
      <c r="EZN95" s="4"/>
      <c r="EZO95" s="4"/>
      <c r="EZP95" s="4"/>
      <c r="EZQ95" s="4"/>
      <c r="EZR95" s="4"/>
      <c r="EZS95" s="4"/>
      <c r="EZT95" s="4"/>
      <c r="EZU95" s="4"/>
      <c r="EZV95" s="4"/>
      <c r="EZW95" s="4"/>
      <c r="EZX95" s="4"/>
      <c r="EZY95" s="4"/>
      <c r="EZZ95" s="4"/>
      <c r="FAA95" s="4"/>
      <c r="FAB95" s="4"/>
      <c r="FAC95" s="4"/>
      <c r="FAD95" s="4"/>
      <c r="FAE95" s="4"/>
      <c r="FAF95" s="4"/>
      <c r="FAG95" s="4"/>
      <c r="FAH95" s="4"/>
      <c r="FAI95" s="4"/>
      <c r="FAJ95" s="4"/>
      <c r="FAK95" s="4"/>
      <c r="FAL95" s="4"/>
      <c r="FAM95" s="4"/>
      <c r="FAN95" s="4"/>
      <c r="FAO95" s="4"/>
      <c r="FAP95" s="4"/>
      <c r="FAQ95" s="4"/>
      <c r="FAR95" s="4"/>
      <c r="FAS95" s="4"/>
      <c r="FAT95" s="4"/>
      <c r="FAU95" s="4"/>
      <c r="FAV95" s="4"/>
      <c r="FAW95" s="4"/>
      <c r="FAX95" s="4"/>
      <c r="FAY95" s="4"/>
      <c r="FAZ95" s="4"/>
      <c r="FBA95" s="4"/>
      <c r="FBB95" s="4"/>
      <c r="FBC95" s="4"/>
      <c r="FBD95" s="4"/>
      <c r="FBE95" s="4"/>
      <c r="FBF95" s="4"/>
      <c r="FBG95" s="4"/>
      <c r="FBH95" s="4"/>
      <c r="FBI95" s="4"/>
      <c r="FBJ95" s="4"/>
      <c r="FBK95" s="4"/>
      <c r="FBL95" s="4"/>
      <c r="FBM95" s="4"/>
      <c r="FBN95" s="4"/>
      <c r="FBO95" s="4"/>
      <c r="FBP95" s="4"/>
      <c r="FBQ95" s="4"/>
      <c r="FBR95" s="4"/>
      <c r="FBS95" s="4"/>
      <c r="FBT95" s="4"/>
      <c r="FBU95" s="4"/>
      <c r="FBV95" s="4"/>
      <c r="FBW95" s="4"/>
      <c r="FBX95" s="4"/>
      <c r="FBY95" s="4"/>
      <c r="FBZ95" s="4"/>
      <c r="FCA95" s="4"/>
      <c r="FCB95" s="4"/>
      <c r="FCC95" s="4"/>
      <c r="FCD95" s="4"/>
      <c r="FCE95" s="4"/>
      <c r="FCF95" s="4"/>
      <c r="FCG95" s="4"/>
      <c r="FCH95" s="4"/>
      <c r="FCI95" s="4"/>
      <c r="FCJ95" s="4"/>
      <c r="FCK95" s="4"/>
      <c r="FCL95" s="4"/>
      <c r="FCM95" s="4"/>
      <c r="FCN95" s="4"/>
      <c r="FCO95" s="4"/>
      <c r="FCP95" s="4"/>
      <c r="FCQ95" s="4"/>
      <c r="FCR95" s="4"/>
      <c r="FCS95" s="4"/>
      <c r="FCT95" s="4"/>
      <c r="FCU95" s="4"/>
      <c r="FCV95" s="4"/>
      <c r="FCW95" s="4"/>
      <c r="FCX95" s="4"/>
      <c r="FCY95" s="4"/>
      <c r="FCZ95" s="4"/>
      <c r="FDA95" s="4"/>
      <c r="FDB95" s="4"/>
      <c r="FDC95" s="4"/>
      <c r="FDD95" s="4"/>
      <c r="FDE95" s="4"/>
      <c r="FDF95" s="4"/>
      <c r="FDG95" s="4"/>
      <c r="FDH95" s="4"/>
      <c r="FDI95" s="4"/>
      <c r="FDJ95" s="4"/>
      <c r="FDK95" s="4"/>
      <c r="FDL95" s="4"/>
      <c r="FDM95" s="4"/>
      <c r="FDN95" s="4"/>
      <c r="FDO95" s="4"/>
      <c r="FDP95" s="4"/>
      <c r="FDQ95" s="4"/>
      <c r="FDR95" s="4"/>
      <c r="FDS95" s="4"/>
      <c r="FDT95" s="4"/>
      <c r="FDU95" s="4"/>
      <c r="FDV95" s="4"/>
      <c r="FDW95" s="4"/>
      <c r="FDX95" s="4"/>
      <c r="FDY95" s="4"/>
      <c r="FDZ95" s="4"/>
      <c r="FEA95" s="4"/>
      <c r="FEB95" s="4"/>
      <c r="FEC95" s="4"/>
      <c r="FED95" s="4"/>
      <c r="FEE95" s="4"/>
      <c r="FEF95" s="4"/>
      <c r="FEG95" s="4"/>
      <c r="FEH95" s="4"/>
      <c r="FEI95" s="4"/>
      <c r="FEJ95" s="4"/>
      <c r="FEK95" s="4"/>
      <c r="FEL95" s="4"/>
      <c r="FEM95" s="4"/>
      <c r="FEN95" s="4"/>
      <c r="FEO95" s="4"/>
      <c r="FEP95" s="4"/>
      <c r="FEQ95" s="4"/>
      <c r="FER95" s="4"/>
      <c r="FES95" s="4"/>
      <c r="FET95" s="4"/>
      <c r="FEU95" s="4"/>
      <c r="FEV95" s="4"/>
      <c r="FEW95" s="4"/>
      <c r="FEX95" s="4"/>
      <c r="FEY95" s="4"/>
      <c r="FEZ95" s="4"/>
      <c r="FFA95" s="4"/>
      <c r="FFB95" s="4"/>
      <c r="FFC95" s="4"/>
      <c r="FFD95" s="4"/>
      <c r="FFE95" s="4"/>
      <c r="FFF95" s="4"/>
      <c r="FFG95" s="4"/>
      <c r="FFH95" s="4"/>
      <c r="FFI95" s="4"/>
      <c r="FFJ95" s="4"/>
      <c r="FFK95" s="4"/>
      <c r="FFL95" s="4"/>
      <c r="FFM95" s="4"/>
      <c r="FFN95" s="4"/>
      <c r="FFO95" s="4"/>
      <c r="FFP95" s="4"/>
      <c r="FFQ95" s="4"/>
      <c r="FFR95" s="4"/>
      <c r="FFS95" s="4"/>
      <c r="FFT95" s="4"/>
      <c r="FFU95" s="4"/>
      <c r="FFV95" s="4"/>
      <c r="FFW95" s="4"/>
      <c r="FFX95" s="4"/>
      <c r="FFY95" s="4"/>
      <c r="FFZ95" s="4"/>
      <c r="FGA95" s="4"/>
      <c r="FGB95" s="4"/>
      <c r="FGC95" s="4"/>
      <c r="FGD95" s="4"/>
      <c r="FGE95" s="4"/>
      <c r="FGF95" s="4"/>
      <c r="FGG95" s="4"/>
      <c r="FGH95" s="4"/>
      <c r="FGI95" s="4"/>
      <c r="FGJ95" s="4"/>
      <c r="FGK95" s="4"/>
      <c r="FGL95" s="4"/>
      <c r="FGM95" s="4"/>
      <c r="FGN95" s="4"/>
      <c r="FGO95" s="4"/>
      <c r="FGP95" s="4"/>
      <c r="FGQ95" s="4"/>
      <c r="FGR95" s="4"/>
      <c r="FGS95" s="4"/>
      <c r="FGT95" s="4"/>
      <c r="FGU95" s="4"/>
      <c r="FGV95" s="4"/>
      <c r="FGW95" s="4"/>
      <c r="FGX95" s="4"/>
      <c r="FGY95" s="4"/>
      <c r="FGZ95" s="4"/>
      <c r="FHA95" s="4"/>
      <c r="FHB95" s="4"/>
      <c r="FHC95" s="4"/>
      <c r="FHD95" s="4"/>
      <c r="FHE95" s="4"/>
      <c r="FHF95" s="4"/>
      <c r="FHG95" s="4"/>
      <c r="FHH95" s="4"/>
      <c r="FHI95" s="4"/>
      <c r="FHJ95" s="4"/>
      <c r="FHK95" s="4"/>
      <c r="FHL95" s="4"/>
      <c r="FHM95" s="4"/>
      <c r="FHN95" s="4"/>
      <c r="FHO95" s="4"/>
      <c r="FHP95" s="4"/>
      <c r="FHQ95" s="4"/>
      <c r="FHR95" s="4"/>
      <c r="FHS95" s="4"/>
      <c r="FHT95" s="4"/>
      <c r="FHU95" s="4"/>
      <c r="FHV95" s="4"/>
      <c r="FHW95" s="4"/>
      <c r="FHX95" s="4"/>
      <c r="FHY95" s="4"/>
      <c r="FHZ95" s="4"/>
      <c r="FIA95" s="4"/>
      <c r="FIB95" s="4"/>
      <c r="FIC95" s="4"/>
      <c r="FID95" s="4"/>
      <c r="FIE95" s="4"/>
      <c r="FIF95" s="4"/>
      <c r="FIG95" s="4"/>
      <c r="FIH95" s="4"/>
      <c r="FII95" s="4"/>
      <c r="FIJ95" s="4"/>
      <c r="FIK95" s="4"/>
      <c r="FIL95" s="4"/>
      <c r="FIM95" s="4"/>
      <c r="FIN95" s="4"/>
      <c r="FIO95" s="4"/>
      <c r="FIP95" s="4"/>
      <c r="FIQ95" s="4"/>
      <c r="FIR95" s="4"/>
      <c r="FIS95" s="4"/>
      <c r="FIT95" s="4"/>
      <c r="FIU95" s="4"/>
      <c r="FIV95" s="4"/>
      <c r="FIW95" s="4"/>
      <c r="FIX95" s="4"/>
      <c r="FIY95" s="4"/>
      <c r="FIZ95" s="4"/>
      <c r="FJA95" s="4"/>
      <c r="FJB95" s="4"/>
      <c r="FJC95" s="4"/>
      <c r="FJD95" s="4"/>
      <c r="FJE95" s="4"/>
      <c r="FJF95" s="4"/>
      <c r="FJG95" s="4"/>
      <c r="FJH95" s="4"/>
      <c r="FJI95" s="4"/>
      <c r="FJJ95" s="4"/>
      <c r="FJK95" s="4"/>
      <c r="FJL95" s="4"/>
      <c r="FJM95" s="4"/>
      <c r="FJN95" s="4"/>
      <c r="FJO95" s="4"/>
      <c r="FJP95" s="4"/>
      <c r="FJQ95" s="4"/>
      <c r="FJR95" s="4"/>
      <c r="FJS95" s="4"/>
      <c r="FJT95" s="4"/>
      <c r="FJU95" s="4"/>
      <c r="FJV95" s="4"/>
      <c r="FJW95" s="4"/>
      <c r="FJX95" s="4"/>
      <c r="FJY95" s="4"/>
      <c r="FJZ95" s="4"/>
      <c r="FKA95" s="4"/>
      <c r="FKB95" s="4"/>
      <c r="FKC95" s="4"/>
      <c r="FKD95" s="4"/>
      <c r="FKE95" s="4"/>
      <c r="FKF95" s="4"/>
      <c r="FKG95" s="4"/>
      <c r="FKH95" s="4"/>
      <c r="FKI95" s="4"/>
      <c r="FKJ95" s="4"/>
      <c r="FKK95" s="4"/>
      <c r="FKL95" s="4"/>
      <c r="FKM95" s="4"/>
      <c r="FKN95" s="4"/>
      <c r="FKO95" s="4"/>
      <c r="FKP95" s="4"/>
      <c r="FKQ95" s="4"/>
      <c r="FKR95" s="4"/>
      <c r="FKS95" s="4"/>
      <c r="FKT95" s="4"/>
      <c r="FKU95" s="4"/>
      <c r="FKV95" s="4"/>
      <c r="FKW95" s="4"/>
      <c r="FKX95" s="4"/>
      <c r="FKY95" s="4"/>
      <c r="FKZ95" s="4"/>
      <c r="FLA95" s="4"/>
      <c r="FLB95" s="4"/>
      <c r="FLC95" s="4"/>
      <c r="FLD95" s="4"/>
      <c r="FLE95" s="4"/>
      <c r="FLF95" s="4"/>
      <c r="FLG95" s="4"/>
      <c r="FLH95" s="4"/>
      <c r="FLI95" s="4"/>
      <c r="FLJ95" s="4"/>
      <c r="FLK95" s="4"/>
      <c r="FLL95" s="4"/>
      <c r="FLM95" s="4"/>
      <c r="FLN95" s="4"/>
      <c r="FLO95" s="4"/>
      <c r="FLP95" s="4"/>
      <c r="FLQ95" s="4"/>
      <c r="FLR95" s="4"/>
      <c r="FLS95" s="4"/>
      <c r="FLT95" s="4"/>
      <c r="FLU95" s="4"/>
      <c r="FLV95" s="4"/>
      <c r="FLW95" s="4"/>
      <c r="FLX95" s="4"/>
      <c r="FLY95" s="4"/>
      <c r="FLZ95" s="4"/>
      <c r="FMA95" s="4"/>
      <c r="FMB95" s="4"/>
      <c r="FMC95" s="4"/>
      <c r="FMD95" s="4"/>
      <c r="FME95" s="4"/>
      <c r="FMF95" s="4"/>
      <c r="FMG95" s="4"/>
      <c r="FMH95" s="4"/>
      <c r="FMI95" s="4"/>
      <c r="FMJ95" s="4"/>
      <c r="FMK95" s="4"/>
      <c r="FML95" s="4"/>
      <c r="FMM95" s="4"/>
      <c r="FMN95" s="4"/>
      <c r="FMO95" s="4"/>
      <c r="FMP95" s="4"/>
      <c r="FMQ95" s="4"/>
      <c r="FMR95" s="4"/>
      <c r="FMS95" s="4"/>
      <c r="FMT95" s="4"/>
      <c r="FMU95" s="4"/>
      <c r="FMV95" s="4"/>
      <c r="FMW95" s="4"/>
      <c r="FMX95" s="4"/>
      <c r="FMY95" s="4"/>
      <c r="FMZ95" s="4"/>
      <c r="FNA95" s="4"/>
      <c r="FNB95" s="4"/>
      <c r="FNC95" s="4"/>
      <c r="FND95" s="4"/>
      <c r="FNE95" s="4"/>
      <c r="FNF95" s="4"/>
      <c r="FNG95" s="4"/>
      <c r="FNH95" s="4"/>
      <c r="FNI95" s="4"/>
      <c r="FNJ95" s="4"/>
      <c r="FNK95" s="4"/>
      <c r="FNL95" s="4"/>
      <c r="FNM95" s="4"/>
      <c r="FNN95" s="4"/>
      <c r="FNO95" s="4"/>
      <c r="FNP95" s="4"/>
      <c r="FNQ95" s="4"/>
      <c r="FNR95" s="4"/>
      <c r="FNS95" s="4"/>
      <c r="FNT95" s="4"/>
      <c r="FNU95" s="4"/>
      <c r="FNV95" s="4"/>
      <c r="FNW95" s="4"/>
      <c r="FNX95" s="4"/>
      <c r="FNY95" s="4"/>
      <c r="FNZ95" s="4"/>
      <c r="FOA95" s="4"/>
      <c r="FOB95" s="4"/>
      <c r="FOC95" s="4"/>
      <c r="FOD95" s="4"/>
      <c r="FOE95" s="4"/>
      <c r="FOF95" s="4"/>
      <c r="FOG95" s="4"/>
      <c r="FOH95" s="4"/>
      <c r="FOI95" s="4"/>
      <c r="FOJ95" s="4"/>
      <c r="FOK95" s="4"/>
      <c r="FOL95" s="4"/>
      <c r="FOM95" s="4"/>
      <c r="FON95" s="4"/>
      <c r="FOO95" s="4"/>
      <c r="FOP95" s="4"/>
      <c r="FOQ95" s="4"/>
      <c r="FOR95" s="4"/>
      <c r="FOS95" s="4"/>
      <c r="FOT95" s="4"/>
      <c r="FOU95" s="4"/>
      <c r="FOV95" s="4"/>
      <c r="FOW95" s="4"/>
      <c r="FOX95" s="4"/>
      <c r="FOY95" s="4"/>
      <c r="FOZ95" s="4"/>
      <c r="FPA95" s="4"/>
      <c r="FPB95" s="4"/>
      <c r="FPC95" s="4"/>
      <c r="FPD95" s="4"/>
      <c r="FPE95" s="4"/>
      <c r="FPF95" s="4"/>
      <c r="FPG95" s="4"/>
      <c r="FPH95" s="4"/>
      <c r="FPI95" s="4"/>
      <c r="FPJ95" s="4"/>
      <c r="FPK95" s="4"/>
      <c r="FPL95" s="4"/>
      <c r="FPM95" s="4"/>
      <c r="FPN95" s="4"/>
      <c r="FPO95" s="4"/>
      <c r="FPP95" s="4"/>
      <c r="FPQ95" s="4"/>
      <c r="FPR95" s="4"/>
      <c r="FPS95" s="4"/>
      <c r="FPT95" s="4"/>
      <c r="FPU95" s="4"/>
      <c r="FPV95" s="4"/>
      <c r="FPW95" s="4"/>
      <c r="FPX95" s="4"/>
      <c r="FPY95" s="4"/>
      <c r="FPZ95" s="4"/>
      <c r="FQA95" s="4"/>
      <c r="FQB95" s="4"/>
      <c r="FQC95" s="4"/>
      <c r="FQD95" s="4"/>
      <c r="FQE95" s="4"/>
      <c r="FQF95" s="4"/>
      <c r="FQG95" s="4"/>
      <c r="FQH95" s="4"/>
      <c r="FQI95" s="4"/>
      <c r="FQJ95" s="4"/>
      <c r="FQK95" s="4"/>
      <c r="FQL95" s="4"/>
      <c r="FQM95" s="4"/>
      <c r="FQN95" s="4"/>
      <c r="FQO95" s="4"/>
      <c r="FQP95" s="4"/>
      <c r="FQQ95" s="4"/>
      <c r="FQR95" s="4"/>
      <c r="FQS95" s="4"/>
      <c r="FQT95" s="4"/>
      <c r="FQU95" s="4"/>
      <c r="FQV95" s="4"/>
      <c r="FQW95" s="4"/>
      <c r="FQX95" s="4"/>
      <c r="FQY95" s="4"/>
      <c r="FQZ95" s="4"/>
      <c r="FRA95" s="4"/>
      <c r="FRB95" s="4"/>
      <c r="FRC95" s="4"/>
      <c r="FRD95" s="4"/>
      <c r="FRE95" s="4"/>
      <c r="FRF95" s="4"/>
      <c r="FRG95" s="4"/>
      <c r="FRH95" s="4"/>
      <c r="FRI95" s="4"/>
      <c r="FRJ95" s="4"/>
      <c r="FRK95" s="4"/>
      <c r="FRL95" s="4"/>
      <c r="FRM95" s="4"/>
      <c r="FRN95" s="4"/>
      <c r="FRO95" s="4"/>
      <c r="FRP95" s="4"/>
      <c r="FRQ95" s="4"/>
      <c r="FRR95" s="4"/>
      <c r="FRS95" s="4"/>
      <c r="FRT95" s="4"/>
      <c r="FRU95" s="4"/>
      <c r="FRV95" s="4"/>
      <c r="FRW95" s="4"/>
      <c r="FRX95" s="4"/>
      <c r="FRY95" s="4"/>
      <c r="FRZ95" s="4"/>
      <c r="FSA95" s="4"/>
      <c r="FSB95" s="4"/>
      <c r="FSC95" s="4"/>
      <c r="FSD95" s="4"/>
      <c r="FSE95" s="4"/>
      <c r="FSF95" s="4"/>
      <c r="FSG95" s="4"/>
      <c r="FSH95" s="4"/>
      <c r="FSI95" s="4"/>
      <c r="FSJ95" s="4"/>
      <c r="FSK95" s="4"/>
      <c r="FSL95" s="4"/>
      <c r="FSM95" s="4"/>
      <c r="FSN95" s="4"/>
      <c r="FSO95" s="4"/>
      <c r="FSP95" s="4"/>
      <c r="FSQ95" s="4"/>
      <c r="FSR95" s="4"/>
      <c r="FSS95" s="4"/>
      <c r="FST95" s="4"/>
      <c r="FSU95" s="4"/>
      <c r="FSV95" s="4"/>
      <c r="FSW95" s="4"/>
      <c r="FSX95" s="4"/>
      <c r="FSY95" s="4"/>
      <c r="FSZ95" s="4"/>
      <c r="FTA95" s="4"/>
      <c r="FTB95" s="4"/>
      <c r="FTC95" s="4"/>
      <c r="FTD95" s="4"/>
      <c r="FTE95" s="4"/>
      <c r="FTF95" s="4"/>
      <c r="FTG95" s="4"/>
      <c r="FTH95" s="4"/>
      <c r="FTI95" s="4"/>
      <c r="FTJ95" s="4"/>
      <c r="FTK95" s="4"/>
      <c r="FTL95" s="4"/>
      <c r="FTM95" s="4"/>
      <c r="FTN95" s="4"/>
      <c r="FTO95" s="4"/>
      <c r="FTP95" s="4"/>
      <c r="FTQ95" s="4"/>
      <c r="FTR95" s="4"/>
      <c r="FTS95" s="4"/>
      <c r="FTT95" s="4"/>
      <c r="FTU95" s="4"/>
      <c r="FTV95" s="4"/>
      <c r="FTW95" s="4"/>
      <c r="FTX95" s="4"/>
      <c r="FTY95" s="4"/>
      <c r="FTZ95" s="4"/>
      <c r="FUA95" s="4"/>
      <c r="FUB95" s="4"/>
      <c r="FUC95" s="4"/>
      <c r="FUD95" s="4"/>
      <c r="FUE95" s="4"/>
      <c r="FUF95" s="4"/>
      <c r="FUG95" s="4"/>
      <c r="FUH95" s="4"/>
      <c r="FUI95" s="4"/>
      <c r="FUJ95" s="4"/>
      <c r="FUK95" s="4"/>
      <c r="FUL95" s="4"/>
      <c r="FUM95" s="4"/>
      <c r="FUN95" s="4"/>
      <c r="FUO95" s="4"/>
      <c r="FUP95" s="4"/>
      <c r="FUQ95" s="4"/>
      <c r="FUR95" s="4"/>
      <c r="FUS95" s="4"/>
      <c r="FUT95" s="4"/>
      <c r="FUU95" s="4"/>
      <c r="FUV95" s="4"/>
      <c r="FUW95" s="4"/>
      <c r="FUX95" s="4"/>
      <c r="FUY95" s="4"/>
      <c r="FUZ95" s="4"/>
      <c r="FVA95" s="4"/>
      <c r="FVB95" s="4"/>
      <c r="FVC95" s="4"/>
      <c r="FVD95" s="4"/>
      <c r="FVE95" s="4"/>
      <c r="FVF95" s="4"/>
      <c r="FVG95" s="4"/>
      <c r="FVH95" s="4"/>
      <c r="FVI95" s="4"/>
      <c r="FVJ95" s="4"/>
      <c r="FVK95" s="4"/>
      <c r="FVL95" s="4"/>
      <c r="FVM95" s="4"/>
      <c r="FVN95" s="4"/>
      <c r="FVO95" s="4"/>
      <c r="FVP95" s="4"/>
      <c r="FVQ95" s="4"/>
      <c r="FVR95" s="4"/>
      <c r="FVS95" s="4"/>
      <c r="FVT95" s="4"/>
      <c r="FVU95" s="4"/>
      <c r="FVV95" s="4"/>
      <c r="FVW95" s="4"/>
      <c r="FVX95" s="4"/>
      <c r="FVY95" s="4"/>
      <c r="FVZ95" s="4"/>
      <c r="FWA95" s="4"/>
      <c r="FWB95" s="4"/>
      <c r="FWC95" s="4"/>
      <c r="FWD95" s="4"/>
      <c r="FWE95" s="4"/>
      <c r="FWF95" s="4"/>
      <c r="FWG95" s="4"/>
      <c r="FWH95" s="4"/>
      <c r="FWI95" s="4"/>
      <c r="FWJ95" s="4"/>
      <c r="FWK95" s="4"/>
      <c r="FWL95" s="4"/>
      <c r="FWM95" s="4"/>
      <c r="FWN95" s="4"/>
      <c r="FWO95" s="4"/>
      <c r="FWP95" s="4"/>
      <c r="FWQ95" s="4"/>
      <c r="FWR95" s="4"/>
      <c r="FWS95" s="4"/>
      <c r="FWT95" s="4"/>
      <c r="FWU95" s="4"/>
      <c r="FWV95" s="4"/>
      <c r="FWW95" s="4"/>
      <c r="FWX95" s="4"/>
      <c r="FWY95" s="4"/>
      <c r="FWZ95" s="4"/>
      <c r="FXA95" s="4"/>
      <c r="FXB95" s="4"/>
      <c r="FXC95" s="4"/>
      <c r="FXD95" s="4"/>
      <c r="FXE95" s="4"/>
      <c r="FXF95" s="4"/>
      <c r="FXG95" s="4"/>
      <c r="FXH95" s="4"/>
      <c r="FXI95" s="4"/>
      <c r="FXJ95" s="4"/>
      <c r="FXK95" s="4"/>
      <c r="FXL95" s="4"/>
      <c r="FXM95" s="4"/>
      <c r="FXN95" s="4"/>
      <c r="FXO95" s="4"/>
      <c r="FXP95" s="4"/>
      <c r="FXQ95" s="4"/>
      <c r="FXR95" s="4"/>
      <c r="FXS95" s="4"/>
      <c r="FXT95" s="4"/>
      <c r="FXU95" s="4"/>
      <c r="FXV95" s="4"/>
      <c r="FXW95" s="4"/>
      <c r="FXX95" s="4"/>
      <c r="FXY95" s="4"/>
      <c r="FXZ95" s="4"/>
      <c r="FYA95" s="4"/>
      <c r="FYB95" s="4"/>
      <c r="FYC95" s="4"/>
      <c r="FYD95" s="4"/>
      <c r="FYE95" s="4"/>
      <c r="FYF95" s="4"/>
      <c r="FYG95" s="4"/>
      <c r="FYH95" s="4"/>
      <c r="FYI95" s="4"/>
      <c r="FYJ95" s="4"/>
      <c r="FYK95" s="4"/>
      <c r="FYL95" s="4"/>
      <c r="FYM95" s="4"/>
      <c r="FYN95" s="4"/>
      <c r="FYO95" s="4"/>
      <c r="FYP95" s="4"/>
      <c r="FYQ95" s="4"/>
      <c r="FYR95" s="4"/>
      <c r="FYS95" s="4"/>
      <c r="FYT95" s="4"/>
      <c r="FYU95" s="4"/>
      <c r="FYV95" s="4"/>
      <c r="FYW95" s="4"/>
      <c r="FYX95" s="4"/>
      <c r="FYY95" s="4"/>
      <c r="FYZ95" s="4"/>
      <c r="FZA95" s="4"/>
      <c r="FZB95" s="4"/>
      <c r="FZC95" s="4"/>
      <c r="FZD95" s="4"/>
      <c r="FZE95" s="4"/>
      <c r="FZF95" s="4"/>
      <c r="FZG95" s="4"/>
      <c r="FZH95" s="4"/>
      <c r="FZI95" s="4"/>
      <c r="FZJ95" s="4"/>
      <c r="FZK95" s="4"/>
      <c r="FZL95" s="4"/>
      <c r="FZM95" s="4"/>
      <c r="FZN95" s="4"/>
      <c r="FZO95" s="4"/>
      <c r="FZP95" s="4"/>
      <c r="FZQ95" s="4"/>
      <c r="FZR95" s="4"/>
      <c r="FZS95" s="4"/>
      <c r="FZT95" s="4"/>
      <c r="FZU95" s="4"/>
      <c r="FZV95" s="4"/>
      <c r="FZW95" s="4"/>
      <c r="FZX95" s="4"/>
      <c r="FZY95" s="4"/>
      <c r="FZZ95" s="4"/>
      <c r="GAA95" s="4"/>
      <c r="GAB95" s="4"/>
      <c r="GAC95" s="4"/>
      <c r="GAD95" s="4"/>
      <c r="GAE95" s="4"/>
      <c r="GAF95" s="4"/>
      <c r="GAG95" s="4"/>
      <c r="GAH95" s="4"/>
      <c r="GAI95" s="4"/>
      <c r="GAJ95" s="4"/>
      <c r="GAK95" s="4"/>
      <c r="GAL95" s="4"/>
      <c r="GAM95" s="4"/>
      <c r="GAN95" s="4"/>
      <c r="GAO95" s="4"/>
      <c r="GAP95" s="4"/>
      <c r="GAQ95" s="4"/>
      <c r="GAR95" s="4"/>
      <c r="GAS95" s="4"/>
      <c r="GAT95" s="4"/>
      <c r="GAU95" s="4"/>
      <c r="GAV95" s="4"/>
      <c r="GAW95" s="4"/>
      <c r="GAX95" s="4"/>
      <c r="GAY95" s="4"/>
      <c r="GAZ95" s="4"/>
      <c r="GBA95" s="4"/>
      <c r="GBB95" s="4"/>
      <c r="GBC95" s="4"/>
      <c r="GBD95" s="4"/>
      <c r="GBE95" s="4"/>
      <c r="GBF95" s="4"/>
      <c r="GBG95" s="4"/>
      <c r="GBH95" s="4"/>
      <c r="GBI95" s="4"/>
      <c r="GBJ95" s="4"/>
      <c r="GBK95" s="4"/>
      <c r="GBL95" s="4"/>
      <c r="GBM95" s="4"/>
      <c r="GBN95" s="4"/>
      <c r="GBO95" s="4"/>
      <c r="GBP95" s="4"/>
      <c r="GBQ95" s="4"/>
      <c r="GBR95" s="4"/>
      <c r="GBS95" s="4"/>
      <c r="GBT95" s="4"/>
      <c r="GBU95" s="4"/>
      <c r="GBV95" s="4"/>
      <c r="GBW95" s="4"/>
      <c r="GBX95" s="4"/>
      <c r="GBY95" s="4"/>
      <c r="GBZ95" s="4"/>
      <c r="GCA95" s="4"/>
      <c r="GCB95" s="4"/>
      <c r="GCC95" s="4"/>
      <c r="GCD95" s="4"/>
      <c r="GCE95" s="4"/>
      <c r="GCF95" s="4"/>
      <c r="GCG95" s="4"/>
      <c r="GCH95" s="4"/>
      <c r="GCI95" s="4"/>
      <c r="GCJ95" s="4"/>
      <c r="GCK95" s="4"/>
      <c r="GCL95" s="4"/>
      <c r="GCM95" s="4"/>
      <c r="GCN95" s="4"/>
      <c r="GCO95" s="4"/>
      <c r="GCP95" s="4"/>
      <c r="GCQ95" s="4"/>
      <c r="GCR95" s="4"/>
      <c r="GCS95" s="4"/>
      <c r="GCT95" s="4"/>
      <c r="GCU95" s="4"/>
      <c r="GCV95" s="4"/>
      <c r="GCW95" s="4"/>
      <c r="GCX95" s="4"/>
      <c r="GCY95" s="4"/>
      <c r="GCZ95" s="4"/>
      <c r="GDA95" s="4"/>
      <c r="GDB95" s="4"/>
      <c r="GDC95" s="4"/>
      <c r="GDD95" s="4"/>
      <c r="GDE95" s="4"/>
      <c r="GDF95" s="4"/>
      <c r="GDG95" s="4"/>
      <c r="GDH95" s="4"/>
      <c r="GDI95" s="4"/>
      <c r="GDJ95" s="4"/>
      <c r="GDK95" s="4"/>
      <c r="GDL95" s="4"/>
      <c r="GDM95" s="4"/>
      <c r="GDN95" s="4"/>
      <c r="GDO95" s="4"/>
      <c r="GDP95" s="4"/>
      <c r="GDQ95" s="4"/>
      <c r="GDR95" s="4"/>
      <c r="GDS95" s="4"/>
      <c r="GDT95" s="4"/>
      <c r="GDU95" s="4"/>
      <c r="GDV95" s="4"/>
      <c r="GDW95" s="4"/>
      <c r="GDX95" s="4"/>
      <c r="GDY95" s="4"/>
      <c r="GDZ95" s="4"/>
      <c r="GEA95" s="4"/>
      <c r="GEB95" s="4"/>
      <c r="GEC95" s="4"/>
      <c r="GED95" s="4"/>
      <c r="GEE95" s="4"/>
      <c r="GEF95" s="4"/>
      <c r="GEG95" s="4"/>
      <c r="GEH95" s="4"/>
      <c r="GEI95" s="4"/>
      <c r="GEJ95" s="4"/>
      <c r="GEK95" s="4"/>
      <c r="GEL95" s="4"/>
      <c r="GEM95" s="4"/>
      <c r="GEN95" s="4"/>
      <c r="GEO95" s="4"/>
      <c r="GEP95" s="4"/>
      <c r="GEQ95" s="4"/>
      <c r="GER95" s="4"/>
      <c r="GES95" s="4"/>
      <c r="GET95" s="4"/>
      <c r="GEU95" s="4"/>
      <c r="GEV95" s="4"/>
      <c r="GEW95" s="4"/>
      <c r="GEX95" s="4"/>
      <c r="GEY95" s="4"/>
      <c r="GEZ95" s="4"/>
      <c r="GFA95" s="4"/>
      <c r="GFB95" s="4"/>
      <c r="GFC95" s="4"/>
      <c r="GFD95" s="4"/>
      <c r="GFE95" s="4"/>
      <c r="GFF95" s="4"/>
      <c r="GFG95" s="4"/>
      <c r="GFH95" s="4"/>
      <c r="GFI95" s="4"/>
      <c r="GFJ95" s="4"/>
      <c r="GFK95" s="4"/>
      <c r="GFL95" s="4"/>
      <c r="GFM95" s="4"/>
      <c r="GFN95" s="4"/>
      <c r="GFO95" s="4"/>
      <c r="GFP95" s="4"/>
      <c r="GFQ95" s="4"/>
      <c r="GFR95" s="4"/>
      <c r="GFS95" s="4"/>
      <c r="GFT95" s="4"/>
      <c r="GFU95" s="4"/>
      <c r="GFV95" s="4"/>
      <c r="GFW95" s="4"/>
      <c r="GFX95" s="4"/>
      <c r="GFY95" s="4"/>
      <c r="GFZ95" s="4"/>
      <c r="GGA95" s="4"/>
      <c r="GGB95" s="4"/>
      <c r="GGC95" s="4"/>
      <c r="GGD95" s="4"/>
      <c r="GGE95" s="4"/>
      <c r="GGF95" s="4"/>
      <c r="GGG95" s="4"/>
      <c r="GGH95" s="4"/>
      <c r="GGI95" s="4"/>
      <c r="GGJ95" s="4"/>
      <c r="GGK95" s="4"/>
      <c r="GGL95" s="4"/>
      <c r="GGM95" s="4"/>
      <c r="GGN95" s="4"/>
      <c r="GGO95" s="4"/>
      <c r="GGP95" s="4"/>
      <c r="GGQ95" s="4"/>
      <c r="GGR95" s="4"/>
      <c r="GGS95" s="4"/>
      <c r="GGT95" s="4"/>
      <c r="GGU95" s="4"/>
      <c r="GGV95" s="4"/>
      <c r="GGW95" s="4"/>
      <c r="GGX95" s="4"/>
      <c r="GGY95" s="4"/>
      <c r="GGZ95" s="4"/>
      <c r="GHA95" s="4"/>
      <c r="GHB95" s="4"/>
      <c r="GHC95" s="4"/>
      <c r="GHD95" s="4"/>
      <c r="GHE95" s="4"/>
      <c r="GHF95" s="4"/>
      <c r="GHG95" s="4"/>
      <c r="GHH95" s="4"/>
      <c r="GHI95" s="4"/>
      <c r="GHJ95" s="4"/>
      <c r="GHK95" s="4"/>
      <c r="GHL95" s="4"/>
      <c r="GHM95" s="4"/>
      <c r="GHN95" s="4"/>
      <c r="GHO95" s="4"/>
      <c r="GHP95" s="4"/>
      <c r="GHQ95" s="4"/>
      <c r="GHR95" s="4"/>
      <c r="GHS95" s="4"/>
      <c r="GHT95" s="4"/>
      <c r="GHU95" s="4"/>
      <c r="GHV95" s="4"/>
      <c r="GHW95" s="4"/>
      <c r="GHX95" s="4"/>
      <c r="GHY95" s="4"/>
      <c r="GHZ95" s="4"/>
      <c r="GIA95" s="4"/>
      <c r="GIB95" s="4"/>
      <c r="GIC95" s="4"/>
      <c r="GID95" s="4"/>
      <c r="GIE95" s="4"/>
      <c r="GIF95" s="4"/>
      <c r="GIG95" s="4"/>
      <c r="GIH95" s="4"/>
      <c r="GII95" s="4"/>
      <c r="GIJ95" s="4"/>
      <c r="GIK95" s="4"/>
      <c r="GIL95" s="4"/>
      <c r="GIM95" s="4"/>
      <c r="GIN95" s="4"/>
      <c r="GIO95" s="4"/>
      <c r="GIP95" s="4"/>
      <c r="GIQ95" s="4"/>
      <c r="GIR95" s="4"/>
      <c r="GIS95" s="4"/>
      <c r="GIT95" s="4"/>
      <c r="GIU95" s="4"/>
      <c r="GIV95" s="4"/>
      <c r="GIW95" s="4"/>
      <c r="GIX95" s="4"/>
      <c r="GIY95" s="4"/>
      <c r="GIZ95" s="4"/>
      <c r="GJA95" s="4"/>
      <c r="GJB95" s="4"/>
      <c r="GJC95" s="4"/>
      <c r="GJD95" s="4"/>
      <c r="GJE95" s="4"/>
      <c r="GJF95" s="4"/>
      <c r="GJG95" s="4"/>
      <c r="GJH95" s="4"/>
      <c r="GJI95" s="4"/>
      <c r="GJJ95" s="4"/>
      <c r="GJK95" s="4"/>
      <c r="GJL95" s="4"/>
      <c r="GJM95" s="4"/>
      <c r="GJN95" s="4"/>
      <c r="GJO95" s="4"/>
      <c r="GJP95" s="4"/>
      <c r="GJQ95" s="4"/>
      <c r="GJR95" s="4"/>
      <c r="GJS95" s="4"/>
      <c r="GJT95" s="4"/>
      <c r="GJU95" s="4"/>
      <c r="GJV95" s="4"/>
      <c r="GJW95" s="4"/>
      <c r="GJX95" s="4"/>
      <c r="GJY95" s="4"/>
      <c r="GJZ95" s="4"/>
      <c r="GKA95" s="4"/>
      <c r="GKB95" s="4"/>
      <c r="GKC95" s="4"/>
      <c r="GKD95" s="4"/>
      <c r="GKE95" s="4"/>
      <c r="GKF95" s="4"/>
      <c r="GKG95" s="4"/>
      <c r="GKH95" s="4"/>
      <c r="GKI95" s="4"/>
      <c r="GKJ95" s="4"/>
      <c r="GKK95" s="4"/>
      <c r="GKL95" s="4"/>
      <c r="GKM95" s="4"/>
      <c r="GKN95" s="4"/>
      <c r="GKO95" s="4"/>
      <c r="GKP95" s="4"/>
      <c r="GKQ95" s="4"/>
      <c r="GKR95" s="4"/>
      <c r="GKS95" s="4"/>
      <c r="GKT95" s="4"/>
      <c r="GKU95" s="4"/>
      <c r="GKV95" s="4"/>
      <c r="GKW95" s="4"/>
      <c r="GKX95" s="4"/>
      <c r="GKY95" s="4"/>
      <c r="GKZ95" s="4"/>
      <c r="GLA95" s="4"/>
      <c r="GLB95" s="4"/>
      <c r="GLC95" s="4"/>
      <c r="GLD95" s="4"/>
      <c r="GLE95" s="4"/>
      <c r="GLF95" s="4"/>
      <c r="GLG95" s="4"/>
      <c r="GLH95" s="4"/>
      <c r="GLI95" s="4"/>
      <c r="GLJ95" s="4"/>
      <c r="GLK95" s="4"/>
      <c r="GLL95" s="4"/>
      <c r="GLM95" s="4"/>
      <c r="GLN95" s="4"/>
      <c r="GLO95" s="4"/>
      <c r="GLP95" s="4"/>
      <c r="GLQ95" s="4"/>
      <c r="GLR95" s="4"/>
      <c r="GLS95" s="4"/>
      <c r="GLT95" s="4"/>
      <c r="GLU95" s="4"/>
      <c r="GLV95" s="4"/>
      <c r="GLW95" s="4"/>
      <c r="GLX95" s="4"/>
      <c r="GLY95" s="4"/>
      <c r="GLZ95" s="4"/>
      <c r="GMA95" s="4"/>
      <c r="GMB95" s="4"/>
      <c r="GMC95" s="4"/>
      <c r="GMD95" s="4"/>
      <c r="GME95" s="4"/>
      <c r="GMF95" s="4"/>
      <c r="GMG95" s="4"/>
      <c r="GMH95" s="4"/>
      <c r="GMI95" s="4"/>
      <c r="GMJ95" s="4"/>
      <c r="GMK95" s="4"/>
      <c r="GML95" s="4"/>
      <c r="GMM95" s="4"/>
      <c r="GMN95" s="4"/>
      <c r="GMO95" s="4"/>
      <c r="GMP95" s="4"/>
      <c r="GMQ95" s="4"/>
      <c r="GMR95" s="4"/>
      <c r="GMS95" s="4"/>
      <c r="GMT95" s="4"/>
      <c r="GMU95" s="4"/>
      <c r="GMV95" s="4"/>
      <c r="GMW95" s="4"/>
      <c r="GMX95" s="4"/>
      <c r="GMY95" s="4"/>
      <c r="GMZ95" s="4"/>
      <c r="GNA95" s="4"/>
      <c r="GNB95" s="4"/>
      <c r="GNC95" s="4"/>
      <c r="GND95" s="4"/>
      <c r="GNE95" s="4"/>
      <c r="GNF95" s="4"/>
      <c r="GNG95" s="4"/>
      <c r="GNH95" s="4"/>
      <c r="GNI95" s="4"/>
      <c r="GNJ95" s="4"/>
      <c r="GNK95" s="4"/>
      <c r="GNL95" s="4"/>
      <c r="GNM95" s="4"/>
      <c r="GNN95" s="4"/>
      <c r="GNO95" s="4"/>
      <c r="GNP95" s="4"/>
      <c r="GNQ95" s="4"/>
      <c r="GNR95" s="4"/>
      <c r="GNS95" s="4"/>
      <c r="GNT95" s="4"/>
      <c r="GNU95" s="4"/>
      <c r="GNV95" s="4"/>
      <c r="GNW95" s="4"/>
      <c r="GNX95" s="4"/>
      <c r="GNY95" s="4"/>
      <c r="GNZ95" s="4"/>
      <c r="GOA95" s="4"/>
      <c r="GOB95" s="4"/>
      <c r="GOC95" s="4"/>
      <c r="GOD95" s="4"/>
      <c r="GOE95" s="4"/>
      <c r="GOF95" s="4"/>
      <c r="GOG95" s="4"/>
      <c r="GOH95" s="4"/>
      <c r="GOI95" s="4"/>
      <c r="GOJ95" s="4"/>
      <c r="GOK95" s="4"/>
      <c r="GOL95" s="4"/>
      <c r="GOM95" s="4"/>
      <c r="GON95" s="4"/>
      <c r="GOO95" s="4"/>
      <c r="GOP95" s="4"/>
      <c r="GOQ95" s="4"/>
      <c r="GOR95" s="4"/>
      <c r="GOS95" s="4"/>
      <c r="GOT95" s="4"/>
      <c r="GOU95" s="4"/>
      <c r="GOV95" s="4"/>
      <c r="GOW95" s="4"/>
      <c r="GOX95" s="4"/>
      <c r="GOY95" s="4"/>
      <c r="GOZ95" s="4"/>
      <c r="GPA95" s="4"/>
      <c r="GPB95" s="4"/>
      <c r="GPC95" s="4"/>
      <c r="GPD95" s="4"/>
      <c r="GPE95" s="4"/>
      <c r="GPF95" s="4"/>
      <c r="GPG95" s="4"/>
      <c r="GPH95" s="4"/>
      <c r="GPI95" s="4"/>
      <c r="GPJ95" s="4"/>
      <c r="GPK95" s="4"/>
      <c r="GPL95" s="4"/>
      <c r="GPM95" s="4"/>
      <c r="GPN95" s="4"/>
      <c r="GPO95" s="4"/>
      <c r="GPP95" s="4"/>
      <c r="GPQ95" s="4"/>
      <c r="GPR95" s="4"/>
      <c r="GPS95" s="4"/>
      <c r="GPT95" s="4"/>
      <c r="GPU95" s="4"/>
      <c r="GPV95" s="4"/>
      <c r="GPW95" s="4"/>
      <c r="GPX95" s="4"/>
      <c r="GPY95" s="4"/>
      <c r="GPZ95" s="4"/>
      <c r="GQA95" s="4"/>
      <c r="GQB95" s="4"/>
      <c r="GQC95" s="4"/>
      <c r="GQD95" s="4"/>
      <c r="GQE95" s="4"/>
      <c r="GQF95" s="4"/>
      <c r="GQG95" s="4"/>
      <c r="GQH95" s="4"/>
      <c r="GQI95" s="4"/>
      <c r="GQJ95" s="4"/>
      <c r="GQK95" s="4"/>
      <c r="GQL95" s="4"/>
      <c r="GQM95" s="4"/>
      <c r="GQN95" s="4"/>
      <c r="GQO95" s="4"/>
      <c r="GQP95" s="4"/>
      <c r="GQQ95" s="4"/>
      <c r="GQR95" s="4"/>
      <c r="GQS95" s="4"/>
      <c r="GQT95" s="4"/>
      <c r="GQU95" s="4"/>
      <c r="GQV95" s="4"/>
      <c r="GQW95" s="4"/>
      <c r="GQX95" s="4"/>
      <c r="GQY95" s="4"/>
      <c r="GQZ95" s="4"/>
      <c r="GRA95" s="4"/>
      <c r="GRB95" s="4"/>
      <c r="GRC95" s="4"/>
      <c r="GRD95" s="4"/>
      <c r="GRE95" s="4"/>
      <c r="GRF95" s="4"/>
      <c r="GRG95" s="4"/>
      <c r="GRH95" s="4"/>
      <c r="GRI95" s="4"/>
      <c r="GRJ95" s="4"/>
      <c r="GRK95" s="4"/>
      <c r="GRL95" s="4"/>
      <c r="GRM95" s="4"/>
      <c r="GRN95" s="4"/>
      <c r="GRO95" s="4"/>
      <c r="GRP95" s="4"/>
      <c r="GRQ95" s="4"/>
      <c r="GRR95" s="4"/>
      <c r="GRS95" s="4"/>
      <c r="GRT95" s="4"/>
      <c r="GRU95" s="4"/>
      <c r="GRV95" s="4"/>
      <c r="GRW95" s="4"/>
      <c r="GRX95" s="4"/>
      <c r="GRY95" s="4"/>
      <c r="GRZ95" s="4"/>
      <c r="GSA95" s="4"/>
      <c r="GSB95" s="4"/>
      <c r="GSC95" s="4"/>
      <c r="GSD95" s="4"/>
      <c r="GSE95" s="4"/>
      <c r="GSF95" s="4"/>
      <c r="GSG95" s="4"/>
      <c r="GSH95" s="4"/>
      <c r="GSI95" s="4"/>
      <c r="GSJ95" s="4"/>
      <c r="GSK95" s="4"/>
      <c r="GSL95" s="4"/>
      <c r="GSM95" s="4"/>
      <c r="GSN95" s="4"/>
      <c r="GSO95" s="4"/>
      <c r="GSP95" s="4"/>
      <c r="GSQ95" s="4"/>
      <c r="GSR95" s="4"/>
      <c r="GSS95" s="4"/>
      <c r="GST95" s="4"/>
      <c r="GSU95" s="4"/>
      <c r="GSV95" s="4"/>
      <c r="GSW95" s="4"/>
      <c r="GSX95" s="4"/>
      <c r="GSY95" s="4"/>
      <c r="GSZ95" s="4"/>
      <c r="GTA95" s="4"/>
      <c r="GTB95" s="4"/>
      <c r="GTC95" s="4"/>
      <c r="GTD95" s="4"/>
      <c r="GTE95" s="4"/>
      <c r="GTF95" s="4"/>
      <c r="GTG95" s="4"/>
      <c r="GTH95" s="4"/>
      <c r="GTI95" s="4"/>
      <c r="GTJ95" s="4"/>
      <c r="GTK95" s="4"/>
      <c r="GTL95" s="4"/>
      <c r="GTM95" s="4"/>
      <c r="GTN95" s="4"/>
      <c r="GTO95" s="4"/>
      <c r="GTP95" s="4"/>
      <c r="GTQ95" s="4"/>
      <c r="GTR95" s="4"/>
      <c r="GTS95" s="4"/>
      <c r="GTT95" s="4"/>
      <c r="GTU95" s="4"/>
      <c r="GTV95" s="4"/>
      <c r="GTW95" s="4"/>
      <c r="GTX95" s="4"/>
      <c r="GTY95" s="4"/>
      <c r="GTZ95" s="4"/>
      <c r="GUA95" s="4"/>
      <c r="GUB95" s="4"/>
      <c r="GUC95" s="4"/>
      <c r="GUD95" s="4"/>
      <c r="GUE95" s="4"/>
      <c r="GUF95" s="4"/>
      <c r="GUG95" s="4"/>
      <c r="GUH95" s="4"/>
      <c r="GUI95" s="4"/>
      <c r="GUJ95" s="4"/>
      <c r="GUK95" s="4"/>
      <c r="GUL95" s="4"/>
      <c r="GUM95" s="4"/>
      <c r="GUN95" s="4"/>
      <c r="GUO95" s="4"/>
      <c r="GUP95" s="4"/>
      <c r="GUQ95" s="4"/>
      <c r="GUR95" s="4"/>
      <c r="GUS95" s="4"/>
      <c r="GUT95" s="4"/>
      <c r="GUU95" s="4"/>
      <c r="GUV95" s="4"/>
      <c r="GUW95" s="4"/>
      <c r="GUX95" s="4"/>
      <c r="GUY95" s="4"/>
      <c r="GUZ95" s="4"/>
      <c r="GVA95" s="4"/>
      <c r="GVB95" s="4"/>
      <c r="GVC95" s="4"/>
      <c r="GVD95" s="4"/>
      <c r="GVE95" s="4"/>
      <c r="GVF95" s="4"/>
      <c r="GVG95" s="4"/>
      <c r="GVH95" s="4"/>
      <c r="GVI95" s="4"/>
      <c r="GVJ95" s="4"/>
      <c r="GVK95" s="4"/>
      <c r="GVL95" s="4"/>
      <c r="GVM95" s="4"/>
      <c r="GVN95" s="4"/>
      <c r="GVO95" s="4"/>
      <c r="GVP95" s="4"/>
      <c r="GVQ95" s="4"/>
      <c r="GVR95" s="4"/>
      <c r="GVS95" s="4"/>
      <c r="GVT95" s="4"/>
      <c r="GVU95" s="4"/>
      <c r="GVV95" s="4"/>
      <c r="GVW95" s="4"/>
      <c r="GVX95" s="4"/>
      <c r="GVY95" s="4"/>
      <c r="GVZ95" s="4"/>
      <c r="GWA95" s="4"/>
      <c r="GWB95" s="4"/>
      <c r="GWC95" s="4"/>
      <c r="GWD95" s="4"/>
      <c r="GWE95" s="4"/>
      <c r="GWF95" s="4"/>
      <c r="GWG95" s="4"/>
      <c r="GWH95" s="4"/>
      <c r="GWI95" s="4"/>
      <c r="GWJ95" s="4"/>
      <c r="GWK95" s="4"/>
      <c r="GWL95" s="4"/>
      <c r="GWM95" s="4"/>
      <c r="GWN95" s="4"/>
      <c r="GWO95" s="4"/>
      <c r="GWP95" s="4"/>
      <c r="GWQ95" s="4"/>
      <c r="GWR95" s="4"/>
      <c r="GWS95" s="4"/>
      <c r="GWT95" s="4"/>
      <c r="GWU95" s="4"/>
      <c r="GWV95" s="4"/>
      <c r="GWW95" s="4"/>
      <c r="GWX95" s="4"/>
      <c r="GWY95" s="4"/>
      <c r="GWZ95" s="4"/>
      <c r="GXA95" s="4"/>
      <c r="GXB95" s="4"/>
      <c r="GXC95" s="4"/>
      <c r="GXD95" s="4"/>
      <c r="GXE95" s="4"/>
      <c r="GXF95" s="4"/>
      <c r="GXG95" s="4"/>
      <c r="GXH95" s="4"/>
      <c r="GXI95" s="4"/>
      <c r="GXJ95" s="4"/>
      <c r="GXK95" s="4"/>
      <c r="GXL95" s="4"/>
      <c r="GXM95" s="4"/>
      <c r="GXN95" s="4"/>
      <c r="GXO95" s="4"/>
      <c r="GXP95" s="4"/>
      <c r="GXQ95" s="4"/>
      <c r="GXR95" s="4"/>
      <c r="GXS95" s="4"/>
      <c r="GXT95" s="4"/>
      <c r="GXU95" s="4"/>
      <c r="GXV95" s="4"/>
      <c r="GXW95" s="4"/>
      <c r="GXX95" s="4"/>
      <c r="GXY95" s="4"/>
      <c r="GXZ95" s="4"/>
      <c r="GYA95" s="4"/>
      <c r="GYB95" s="4"/>
      <c r="GYC95" s="4"/>
      <c r="GYD95" s="4"/>
      <c r="GYE95" s="4"/>
      <c r="GYF95" s="4"/>
      <c r="GYG95" s="4"/>
      <c r="GYH95" s="4"/>
      <c r="GYI95" s="4"/>
      <c r="GYJ95" s="4"/>
      <c r="GYK95" s="4"/>
      <c r="GYL95" s="4"/>
      <c r="GYM95" s="4"/>
      <c r="GYN95" s="4"/>
      <c r="GYO95" s="4"/>
      <c r="GYP95" s="4"/>
      <c r="GYQ95" s="4"/>
      <c r="GYR95" s="4"/>
      <c r="GYS95" s="4"/>
      <c r="GYT95" s="4"/>
      <c r="GYU95" s="4"/>
      <c r="GYV95" s="4"/>
      <c r="GYW95" s="4"/>
      <c r="GYX95" s="4"/>
      <c r="GYY95" s="4"/>
      <c r="GYZ95" s="4"/>
      <c r="GZA95" s="4"/>
      <c r="GZB95" s="4"/>
      <c r="GZC95" s="4"/>
      <c r="GZD95" s="4"/>
      <c r="GZE95" s="4"/>
      <c r="GZF95" s="4"/>
      <c r="GZG95" s="4"/>
      <c r="GZH95" s="4"/>
      <c r="GZI95" s="4"/>
      <c r="GZJ95" s="4"/>
      <c r="GZK95" s="4"/>
      <c r="GZL95" s="4"/>
      <c r="GZM95" s="4"/>
      <c r="GZN95" s="4"/>
      <c r="GZO95" s="4"/>
      <c r="GZP95" s="4"/>
      <c r="GZQ95" s="4"/>
      <c r="GZR95" s="4"/>
      <c r="GZS95" s="4"/>
      <c r="GZT95" s="4"/>
      <c r="GZU95" s="4"/>
      <c r="GZV95" s="4"/>
      <c r="GZW95" s="4"/>
      <c r="GZX95" s="4"/>
      <c r="GZY95" s="4"/>
      <c r="GZZ95" s="4"/>
      <c r="HAA95" s="4"/>
      <c r="HAB95" s="4"/>
      <c r="HAC95" s="4"/>
      <c r="HAD95" s="4"/>
      <c r="HAE95" s="4"/>
      <c r="HAF95" s="4"/>
      <c r="HAG95" s="4"/>
      <c r="HAH95" s="4"/>
      <c r="HAI95" s="4"/>
      <c r="HAJ95" s="4"/>
      <c r="HAK95" s="4"/>
      <c r="HAL95" s="4"/>
      <c r="HAM95" s="4"/>
      <c r="HAN95" s="4"/>
      <c r="HAO95" s="4"/>
      <c r="HAP95" s="4"/>
      <c r="HAQ95" s="4"/>
      <c r="HAR95" s="4"/>
      <c r="HAS95" s="4"/>
      <c r="HAT95" s="4"/>
      <c r="HAU95" s="4"/>
      <c r="HAV95" s="4"/>
      <c r="HAW95" s="4"/>
      <c r="HAX95" s="4"/>
      <c r="HAY95" s="4"/>
      <c r="HAZ95" s="4"/>
      <c r="HBA95" s="4"/>
      <c r="HBB95" s="4"/>
      <c r="HBC95" s="4"/>
      <c r="HBD95" s="4"/>
      <c r="HBE95" s="4"/>
      <c r="HBF95" s="4"/>
      <c r="HBG95" s="4"/>
      <c r="HBH95" s="4"/>
      <c r="HBI95" s="4"/>
      <c r="HBJ95" s="4"/>
      <c r="HBK95" s="4"/>
      <c r="HBL95" s="4"/>
      <c r="HBM95" s="4"/>
      <c r="HBN95" s="4"/>
      <c r="HBO95" s="4"/>
      <c r="HBP95" s="4"/>
      <c r="HBQ95" s="4"/>
      <c r="HBR95" s="4"/>
      <c r="HBS95" s="4"/>
      <c r="HBT95" s="4"/>
      <c r="HBU95" s="4"/>
      <c r="HBV95" s="4"/>
      <c r="HBW95" s="4"/>
      <c r="HBX95" s="4"/>
      <c r="HBY95" s="4"/>
      <c r="HBZ95" s="4"/>
      <c r="HCA95" s="4"/>
      <c r="HCB95" s="4"/>
      <c r="HCC95" s="4"/>
      <c r="HCD95" s="4"/>
      <c r="HCE95" s="4"/>
      <c r="HCF95" s="4"/>
      <c r="HCG95" s="4"/>
      <c r="HCH95" s="4"/>
      <c r="HCI95" s="4"/>
      <c r="HCJ95" s="4"/>
      <c r="HCK95" s="4"/>
      <c r="HCL95" s="4"/>
      <c r="HCM95" s="4"/>
      <c r="HCN95" s="4"/>
      <c r="HCO95" s="4"/>
      <c r="HCP95" s="4"/>
      <c r="HCQ95" s="4"/>
      <c r="HCR95" s="4"/>
      <c r="HCS95" s="4"/>
      <c r="HCT95" s="4"/>
      <c r="HCU95" s="4"/>
      <c r="HCV95" s="4"/>
      <c r="HCW95" s="4"/>
      <c r="HCX95" s="4"/>
      <c r="HCY95" s="4"/>
      <c r="HCZ95" s="4"/>
      <c r="HDA95" s="4"/>
      <c r="HDB95" s="4"/>
      <c r="HDC95" s="4"/>
      <c r="HDD95" s="4"/>
      <c r="HDE95" s="4"/>
      <c r="HDF95" s="4"/>
      <c r="HDG95" s="4"/>
      <c r="HDH95" s="4"/>
      <c r="HDI95" s="4"/>
      <c r="HDJ95" s="4"/>
      <c r="HDK95" s="4"/>
      <c r="HDL95" s="4"/>
      <c r="HDM95" s="4"/>
      <c r="HDN95" s="4"/>
      <c r="HDO95" s="4"/>
      <c r="HDP95" s="4"/>
      <c r="HDQ95" s="4"/>
      <c r="HDR95" s="4"/>
      <c r="HDS95" s="4"/>
      <c r="HDT95" s="4"/>
      <c r="HDU95" s="4"/>
      <c r="HDV95" s="4"/>
      <c r="HDW95" s="4"/>
      <c r="HDX95" s="4"/>
      <c r="HDY95" s="4"/>
      <c r="HDZ95" s="4"/>
      <c r="HEA95" s="4"/>
      <c r="HEB95" s="4"/>
      <c r="HEC95" s="4"/>
      <c r="HED95" s="4"/>
      <c r="HEE95" s="4"/>
      <c r="HEF95" s="4"/>
      <c r="HEG95" s="4"/>
      <c r="HEH95" s="4"/>
      <c r="HEI95" s="4"/>
      <c r="HEJ95" s="4"/>
      <c r="HEK95" s="4"/>
      <c r="HEL95" s="4"/>
      <c r="HEM95" s="4"/>
      <c r="HEN95" s="4"/>
      <c r="HEO95" s="4"/>
      <c r="HEP95" s="4"/>
      <c r="HEQ95" s="4"/>
      <c r="HER95" s="4"/>
      <c r="HES95" s="4"/>
      <c r="HET95" s="4"/>
      <c r="HEU95" s="4"/>
      <c r="HEV95" s="4"/>
      <c r="HEW95" s="4"/>
      <c r="HEX95" s="4"/>
      <c r="HEY95" s="4"/>
      <c r="HEZ95" s="4"/>
      <c r="HFA95" s="4"/>
      <c r="HFB95" s="4"/>
      <c r="HFC95" s="4"/>
      <c r="HFD95" s="4"/>
      <c r="HFE95" s="4"/>
      <c r="HFF95" s="4"/>
      <c r="HFG95" s="4"/>
      <c r="HFH95" s="4"/>
      <c r="HFI95" s="4"/>
      <c r="HFJ95" s="4"/>
      <c r="HFK95" s="4"/>
      <c r="HFL95" s="4"/>
      <c r="HFM95" s="4"/>
      <c r="HFN95" s="4"/>
      <c r="HFO95" s="4"/>
      <c r="HFP95" s="4"/>
      <c r="HFQ95" s="4"/>
      <c r="HFR95" s="4"/>
      <c r="HFS95" s="4"/>
      <c r="HFT95" s="4"/>
      <c r="HFU95" s="4"/>
      <c r="HFV95" s="4"/>
      <c r="HFW95" s="4"/>
      <c r="HFX95" s="4"/>
      <c r="HFY95" s="4"/>
      <c r="HFZ95" s="4"/>
      <c r="HGA95" s="4"/>
      <c r="HGB95" s="4"/>
      <c r="HGC95" s="4"/>
      <c r="HGD95" s="4"/>
      <c r="HGE95" s="4"/>
      <c r="HGF95" s="4"/>
      <c r="HGG95" s="4"/>
      <c r="HGH95" s="4"/>
      <c r="HGI95" s="4"/>
      <c r="HGJ95" s="4"/>
      <c r="HGK95" s="4"/>
      <c r="HGL95" s="4"/>
      <c r="HGM95" s="4"/>
      <c r="HGN95" s="4"/>
      <c r="HGO95" s="4"/>
      <c r="HGP95" s="4"/>
      <c r="HGQ95" s="4"/>
      <c r="HGR95" s="4"/>
      <c r="HGS95" s="4"/>
      <c r="HGT95" s="4"/>
      <c r="HGU95" s="4"/>
      <c r="HGV95" s="4"/>
      <c r="HGW95" s="4"/>
      <c r="HGX95" s="4"/>
      <c r="HGY95" s="4"/>
      <c r="HGZ95" s="4"/>
      <c r="HHA95" s="4"/>
      <c r="HHB95" s="4"/>
      <c r="HHC95" s="4"/>
      <c r="HHD95" s="4"/>
      <c r="HHE95" s="4"/>
      <c r="HHF95" s="4"/>
      <c r="HHG95" s="4"/>
      <c r="HHH95" s="4"/>
      <c r="HHI95" s="4"/>
      <c r="HHJ95" s="4"/>
      <c r="HHK95" s="4"/>
      <c r="HHL95" s="4"/>
      <c r="HHM95" s="4"/>
      <c r="HHN95" s="4"/>
      <c r="HHO95" s="4"/>
      <c r="HHP95" s="4"/>
      <c r="HHQ95" s="4"/>
      <c r="HHR95" s="4"/>
      <c r="HHS95" s="4"/>
      <c r="HHT95" s="4"/>
      <c r="HHU95" s="4"/>
      <c r="HHV95" s="4"/>
      <c r="HHW95" s="4"/>
      <c r="HHX95" s="4"/>
      <c r="HHY95" s="4"/>
      <c r="HHZ95" s="4"/>
      <c r="HIA95" s="4"/>
      <c r="HIB95" s="4"/>
      <c r="HIC95" s="4"/>
      <c r="HID95" s="4"/>
      <c r="HIE95" s="4"/>
      <c r="HIF95" s="4"/>
      <c r="HIG95" s="4"/>
      <c r="HIH95" s="4"/>
      <c r="HII95" s="4"/>
      <c r="HIJ95" s="4"/>
      <c r="HIK95" s="4"/>
      <c r="HIL95" s="4"/>
      <c r="HIM95" s="4"/>
      <c r="HIN95" s="4"/>
      <c r="HIO95" s="4"/>
      <c r="HIP95" s="4"/>
      <c r="HIQ95" s="4"/>
      <c r="HIR95" s="4"/>
      <c r="HIS95" s="4"/>
      <c r="HIT95" s="4"/>
      <c r="HIU95" s="4"/>
      <c r="HIV95" s="4"/>
      <c r="HIW95" s="4"/>
      <c r="HIX95" s="4"/>
      <c r="HIY95" s="4"/>
      <c r="HIZ95" s="4"/>
      <c r="HJA95" s="4"/>
      <c r="HJB95" s="4"/>
      <c r="HJC95" s="4"/>
      <c r="HJD95" s="4"/>
      <c r="HJE95" s="4"/>
      <c r="HJF95" s="4"/>
      <c r="HJG95" s="4"/>
      <c r="HJH95" s="4"/>
      <c r="HJI95" s="4"/>
      <c r="HJJ95" s="4"/>
      <c r="HJK95" s="4"/>
      <c r="HJL95" s="4"/>
      <c r="HJM95" s="4"/>
      <c r="HJN95" s="4"/>
      <c r="HJO95" s="4"/>
      <c r="HJP95" s="4"/>
      <c r="HJQ95" s="4"/>
      <c r="HJR95" s="4"/>
      <c r="HJS95" s="4"/>
      <c r="HJT95" s="4"/>
      <c r="HJU95" s="4"/>
      <c r="HJV95" s="4"/>
      <c r="HJW95" s="4"/>
      <c r="HJX95" s="4"/>
      <c r="HJY95" s="4"/>
      <c r="HJZ95" s="4"/>
      <c r="HKA95" s="4"/>
      <c r="HKB95" s="4"/>
      <c r="HKC95" s="4"/>
      <c r="HKD95" s="4"/>
      <c r="HKE95" s="4"/>
      <c r="HKF95" s="4"/>
      <c r="HKG95" s="4"/>
      <c r="HKH95" s="4"/>
      <c r="HKI95" s="4"/>
      <c r="HKJ95" s="4"/>
      <c r="HKK95" s="4"/>
      <c r="HKL95" s="4"/>
      <c r="HKM95" s="4"/>
      <c r="HKN95" s="4"/>
      <c r="HKO95" s="4"/>
      <c r="HKP95" s="4"/>
      <c r="HKQ95" s="4"/>
      <c r="HKR95" s="4"/>
      <c r="HKS95" s="4"/>
      <c r="HKT95" s="4"/>
      <c r="HKU95" s="4"/>
      <c r="HKV95" s="4"/>
      <c r="HKW95" s="4"/>
      <c r="HKX95" s="4"/>
      <c r="HKY95" s="4"/>
      <c r="HKZ95" s="4"/>
      <c r="HLA95" s="4"/>
      <c r="HLB95" s="4"/>
      <c r="HLC95" s="4"/>
      <c r="HLD95" s="4"/>
      <c r="HLE95" s="4"/>
      <c r="HLF95" s="4"/>
      <c r="HLG95" s="4"/>
      <c r="HLH95" s="4"/>
      <c r="HLI95" s="4"/>
      <c r="HLJ95" s="4"/>
      <c r="HLK95" s="4"/>
      <c r="HLL95" s="4"/>
      <c r="HLM95" s="4"/>
      <c r="HLN95" s="4"/>
      <c r="HLO95" s="4"/>
      <c r="HLP95" s="4"/>
      <c r="HLQ95" s="4"/>
      <c r="HLR95" s="4"/>
      <c r="HLS95" s="4"/>
      <c r="HLT95" s="4"/>
      <c r="HLU95" s="4"/>
      <c r="HLV95" s="4"/>
      <c r="HLW95" s="4"/>
      <c r="HLX95" s="4"/>
      <c r="HLY95" s="4"/>
      <c r="HLZ95" s="4"/>
      <c r="HMA95" s="4"/>
      <c r="HMB95" s="4"/>
      <c r="HMC95" s="4"/>
      <c r="HMD95" s="4"/>
      <c r="HME95" s="4"/>
      <c r="HMF95" s="4"/>
      <c r="HMG95" s="4"/>
      <c r="HMH95" s="4"/>
      <c r="HMI95" s="4"/>
      <c r="HMJ95" s="4"/>
      <c r="HMK95" s="4"/>
      <c r="HML95" s="4"/>
      <c r="HMM95" s="4"/>
      <c r="HMN95" s="4"/>
      <c r="HMO95" s="4"/>
      <c r="HMP95" s="4"/>
      <c r="HMQ95" s="4"/>
      <c r="HMR95" s="4"/>
      <c r="HMS95" s="4"/>
      <c r="HMT95" s="4"/>
      <c r="HMU95" s="4"/>
      <c r="HMV95" s="4"/>
      <c r="HMW95" s="4"/>
      <c r="HMX95" s="4"/>
      <c r="HMY95" s="4"/>
      <c r="HMZ95" s="4"/>
      <c r="HNA95" s="4"/>
      <c r="HNB95" s="4"/>
      <c r="HNC95" s="4"/>
      <c r="HND95" s="4"/>
      <c r="HNE95" s="4"/>
      <c r="HNF95" s="4"/>
      <c r="HNG95" s="4"/>
      <c r="HNH95" s="4"/>
      <c r="HNI95" s="4"/>
      <c r="HNJ95" s="4"/>
      <c r="HNK95" s="4"/>
      <c r="HNL95" s="4"/>
      <c r="HNM95" s="4"/>
      <c r="HNN95" s="4"/>
      <c r="HNO95" s="4"/>
      <c r="HNP95" s="4"/>
      <c r="HNQ95" s="4"/>
      <c r="HNR95" s="4"/>
      <c r="HNS95" s="4"/>
      <c r="HNT95" s="4"/>
      <c r="HNU95" s="4"/>
      <c r="HNV95" s="4"/>
      <c r="HNW95" s="4"/>
      <c r="HNX95" s="4"/>
      <c r="HNY95" s="4"/>
      <c r="HNZ95" s="4"/>
      <c r="HOA95" s="4"/>
      <c r="HOB95" s="4"/>
      <c r="HOC95" s="4"/>
      <c r="HOD95" s="4"/>
      <c r="HOE95" s="4"/>
      <c r="HOF95" s="4"/>
      <c r="HOG95" s="4"/>
      <c r="HOH95" s="4"/>
      <c r="HOI95" s="4"/>
      <c r="HOJ95" s="4"/>
      <c r="HOK95" s="4"/>
      <c r="HOL95" s="4"/>
      <c r="HOM95" s="4"/>
      <c r="HON95" s="4"/>
      <c r="HOO95" s="4"/>
      <c r="HOP95" s="4"/>
      <c r="HOQ95" s="4"/>
      <c r="HOR95" s="4"/>
      <c r="HOS95" s="4"/>
      <c r="HOT95" s="4"/>
      <c r="HOU95" s="4"/>
      <c r="HOV95" s="4"/>
      <c r="HOW95" s="4"/>
      <c r="HOX95" s="4"/>
      <c r="HOY95" s="4"/>
      <c r="HOZ95" s="4"/>
      <c r="HPA95" s="4"/>
      <c r="HPB95" s="4"/>
      <c r="HPC95" s="4"/>
      <c r="HPD95" s="4"/>
      <c r="HPE95" s="4"/>
      <c r="HPF95" s="4"/>
      <c r="HPG95" s="4"/>
      <c r="HPH95" s="4"/>
      <c r="HPI95" s="4"/>
      <c r="HPJ95" s="4"/>
      <c r="HPK95" s="4"/>
      <c r="HPL95" s="4"/>
      <c r="HPM95" s="4"/>
      <c r="HPN95" s="4"/>
      <c r="HPO95" s="4"/>
      <c r="HPP95" s="4"/>
      <c r="HPQ95" s="4"/>
      <c r="HPR95" s="4"/>
      <c r="HPS95" s="4"/>
      <c r="HPT95" s="4"/>
      <c r="HPU95" s="4"/>
      <c r="HPV95" s="4"/>
      <c r="HPW95" s="4"/>
      <c r="HPX95" s="4"/>
      <c r="HPY95" s="4"/>
      <c r="HPZ95" s="4"/>
      <c r="HQA95" s="4"/>
      <c r="HQB95" s="4"/>
      <c r="HQC95" s="4"/>
      <c r="HQD95" s="4"/>
      <c r="HQE95" s="4"/>
      <c r="HQF95" s="4"/>
      <c r="HQG95" s="4"/>
      <c r="HQH95" s="4"/>
      <c r="HQI95" s="4"/>
      <c r="HQJ95" s="4"/>
      <c r="HQK95" s="4"/>
      <c r="HQL95" s="4"/>
      <c r="HQM95" s="4"/>
      <c r="HQN95" s="4"/>
      <c r="HQO95" s="4"/>
      <c r="HQP95" s="4"/>
      <c r="HQQ95" s="4"/>
      <c r="HQR95" s="4"/>
      <c r="HQS95" s="4"/>
      <c r="HQT95" s="4"/>
      <c r="HQU95" s="4"/>
      <c r="HQV95" s="4"/>
      <c r="HQW95" s="4"/>
      <c r="HQX95" s="4"/>
      <c r="HQY95" s="4"/>
      <c r="HQZ95" s="4"/>
      <c r="HRA95" s="4"/>
      <c r="HRB95" s="4"/>
      <c r="HRC95" s="4"/>
      <c r="HRD95" s="4"/>
      <c r="HRE95" s="4"/>
      <c r="HRF95" s="4"/>
      <c r="HRG95" s="4"/>
      <c r="HRH95" s="4"/>
      <c r="HRI95" s="4"/>
      <c r="HRJ95" s="4"/>
      <c r="HRK95" s="4"/>
      <c r="HRL95" s="4"/>
      <c r="HRM95" s="4"/>
      <c r="HRN95" s="4"/>
      <c r="HRO95" s="4"/>
      <c r="HRP95" s="4"/>
      <c r="HRQ95" s="4"/>
      <c r="HRR95" s="4"/>
      <c r="HRS95" s="4"/>
      <c r="HRT95" s="4"/>
      <c r="HRU95" s="4"/>
      <c r="HRV95" s="4"/>
      <c r="HRW95" s="4"/>
      <c r="HRX95" s="4"/>
      <c r="HRY95" s="4"/>
      <c r="HRZ95" s="4"/>
      <c r="HSA95" s="4"/>
      <c r="HSB95" s="4"/>
      <c r="HSC95" s="4"/>
      <c r="HSD95" s="4"/>
      <c r="HSE95" s="4"/>
      <c r="HSF95" s="4"/>
      <c r="HSG95" s="4"/>
      <c r="HSH95" s="4"/>
      <c r="HSI95" s="4"/>
      <c r="HSJ95" s="4"/>
      <c r="HSK95" s="4"/>
      <c r="HSL95" s="4"/>
      <c r="HSM95" s="4"/>
      <c r="HSN95" s="4"/>
      <c r="HSO95" s="4"/>
      <c r="HSP95" s="4"/>
      <c r="HSQ95" s="4"/>
      <c r="HSR95" s="4"/>
      <c r="HSS95" s="4"/>
      <c r="HST95" s="4"/>
      <c r="HSU95" s="4"/>
      <c r="HSV95" s="4"/>
      <c r="HSW95" s="4"/>
      <c r="HSX95" s="4"/>
      <c r="HSY95" s="4"/>
      <c r="HSZ95" s="4"/>
      <c r="HTA95" s="4"/>
      <c r="HTB95" s="4"/>
      <c r="HTC95" s="4"/>
      <c r="HTD95" s="4"/>
      <c r="HTE95" s="4"/>
      <c r="HTF95" s="4"/>
      <c r="HTG95" s="4"/>
      <c r="HTH95" s="4"/>
      <c r="HTI95" s="4"/>
      <c r="HTJ95" s="4"/>
      <c r="HTK95" s="4"/>
      <c r="HTL95" s="4"/>
      <c r="HTM95" s="4"/>
      <c r="HTN95" s="4"/>
      <c r="HTO95" s="4"/>
      <c r="HTP95" s="4"/>
      <c r="HTQ95" s="4"/>
      <c r="HTR95" s="4"/>
      <c r="HTS95" s="4"/>
      <c r="HTT95" s="4"/>
      <c r="HTU95" s="4"/>
      <c r="HTV95" s="4"/>
      <c r="HTW95" s="4"/>
      <c r="HTX95" s="4"/>
      <c r="HTY95" s="4"/>
      <c r="HTZ95" s="4"/>
      <c r="HUA95" s="4"/>
      <c r="HUB95" s="4"/>
      <c r="HUC95" s="4"/>
      <c r="HUD95" s="4"/>
      <c r="HUE95" s="4"/>
      <c r="HUF95" s="4"/>
      <c r="HUG95" s="4"/>
      <c r="HUH95" s="4"/>
      <c r="HUI95" s="4"/>
      <c r="HUJ95" s="4"/>
      <c r="HUK95" s="4"/>
      <c r="HUL95" s="4"/>
      <c r="HUM95" s="4"/>
      <c r="HUN95" s="4"/>
      <c r="HUO95" s="4"/>
      <c r="HUP95" s="4"/>
      <c r="HUQ95" s="4"/>
      <c r="HUR95" s="4"/>
      <c r="HUS95" s="4"/>
      <c r="HUT95" s="4"/>
      <c r="HUU95" s="4"/>
      <c r="HUV95" s="4"/>
      <c r="HUW95" s="4"/>
      <c r="HUX95" s="4"/>
      <c r="HUY95" s="4"/>
      <c r="HUZ95" s="4"/>
      <c r="HVA95" s="4"/>
      <c r="HVB95" s="4"/>
      <c r="HVC95" s="4"/>
      <c r="HVD95" s="4"/>
      <c r="HVE95" s="4"/>
      <c r="HVF95" s="4"/>
      <c r="HVG95" s="4"/>
      <c r="HVH95" s="4"/>
      <c r="HVI95" s="4"/>
      <c r="HVJ95" s="4"/>
      <c r="HVK95" s="4"/>
      <c r="HVL95" s="4"/>
      <c r="HVM95" s="4"/>
      <c r="HVN95" s="4"/>
      <c r="HVO95" s="4"/>
      <c r="HVP95" s="4"/>
      <c r="HVQ95" s="4"/>
      <c r="HVR95" s="4"/>
      <c r="HVS95" s="4"/>
      <c r="HVT95" s="4"/>
      <c r="HVU95" s="4"/>
      <c r="HVV95" s="4"/>
      <c r="HVW95" s="4"/>
      <c r="HVX95" s="4"/>
      <c r="HVY95" s="4"/>
      <c r="HVZ95" s="4"/>
      <c r="HWA95" s="4"/>
      <c r="HWB95" s="4"/>
      <c r="HWC95" s="4"/>
      <c r="HWD95" s="4"/>
      <c r="HWE95" s="4"/>
      <c r="HWF95" s="4"/>
      <c r="HWG95" s="4"/>
      <c r="HWH95" s="4"/>
      <c r="HWI95" s="4"/>
      <c r="HWJ95" s="4"/>
      <c r="HWK95" s="4"/>
      <c r="HWL95" s="4"/>
      <c r="HWM95" s="4"/>
      <c r="HWN95" s="4"/>
      <c r="HWO95" s="4"/>
      <c r="HWP95" s="4"/>
      <c r="HWQ95" s="4"/>
      <c r="HWR95" s="4"/>
      <c r="HWS95" s="4"/>
      <c r="HWT95" s="4"/>
      <c r="HWU95" s="4"/>
      <c r="HWV95" s="4"/>
      <c r="HWW95" s="4"/>
      <c r="HWX95" s="4"/>
      <c r="HWY95" s="4"/>
      <c r="HWZ95" s="4"/>
      <c r="HXA95" s="4"/>
      <c r="HXB95" s="4"/>
      <c r="HXC95" s="4"/>
      <c r="HXD95" s="4"/>
      <c r="HXE95" s="4"/>
      <c r="HXF95" s="4"/>
      <c r="HXG95" s="4"/>
      <c r="HXH95" s="4"/>
      <c r="HXI95" s="4"/>
      <c r="HXJ95" s="4"/>
      <c r="HXK95" s="4"/>
      <c r="HXL95" s="4"/>
      <c r="HXM95" s="4"/>
      <c r="HXN95" s="4"/>
      <c r="HXO95" s="4"/>
      <c r="HXP95" s="4"/>
      <c r="HXQ95" s="4"/>
      <c r="HXR95" s="4"/>
      <c r="HXS95" s="4"/>
      <c r="HXT95" s="4"/>
      <c r="HXU95" s="4"/>
      <c r="HXV95" s="4"/>
    </row>
    <row r="96" spans="1:6054" s="323" customFormat="1" ht="18.75">
      <c r="A96" s="1"/>
      <c r="B96" s="1"/>
      <c r="C96" s="432"/>
      <c r="D96" s="431"/>
      <c r="E96" s="430"/>
      <c r="F96" s="429"/>
      <c r="G96" s="429"/>
      <c r="H96" s="429"/>
      <c r="I96" s="429"/>
      <c r="J96" s="429"/>
      <c r="K96" s="429"/>
      <c r="L96" s="429"/>
      <c r="M96" s="429"/>
      <c r="N96" s="429"/>
      <c r="O96" s="429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</row>
    <row r="97" spans="1:6054" s="323" customFormat="1" ht="18.75">
      <c r="A97" s="1"/>
      <c r="B97" s="1"/>
      <c r="C97" s="432"/>
      <c r="D97" s="431"/>
      <c r="E97" s="430"/>
      <c r="F97" s="429"/>
      <c r="G97" s="429"/>
      <c r="H97" s="429"/>
      <c r="I97" s="429"/>
      <c r="J97" s="429"/>
      <c r="K97" s="429"/>
      <c r="L97" s="429"/>
      <c r="M97" s="429"/>
      <c r="N97" s="429"/>
      <c r="O97" s="429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  <c r="HDR97" s="4"/>
      <c r="HDS97" s="4"/>
      <c r="HDT97" s="4"/>
      <c r="HDU97" s="4"/>
      <c r="HDV97" s="4"/>
      <c r="HDW97" s="4"/>
      <c r="HDX97" s="4"/>
      <c r="HDY97" s="4"/>
      <c r="HDZ97" s="4"/>
      <c r="HEA97" s="4"/>
      <c r="HEB97" s="4"/>
      <c r="HEC97" s="4"/>
      <c r="HED97" s="4"/>
      <c r="HEE97" s="4"/>
      <c r="HEF97" s="4"/>
      <c r="HEG97" s="4"/>
      <c r="HEH97" s="4"/>
      <c r="HEI97" s="4"/>
      <c r="HEJ97" s="4"/>
      <c r="HEK97" s="4"/>
      <c r="HEL97" s="4"/>
      <c r="HEM97" s="4"/>
      <c r="HEN97" s="4"/>
      <c r="HEO97" s="4"/>
      <c r="HEP97" s="4"/>
      <c r="HEQ97" s="4"/>
      <c r="HER97" s="4"/>
      <c r="HES97" s="4"/>
      <c r="HET97" s="4"/>
      <c r="HEU97" s="4"/>
      <c r="HEV97" s="4"/>
      <c r="HEW97" s="4"/>
      <c r="HEX97" s="4"/>
      <c r="HEY97" s="4"/>
      <c r="HEZ97" s="4"/>
      <c r="HFA97" s="4"/>
      <c r="HFB97" s="4"/>
      <c r="HFC97" s="4"/>
      <c r="HFD97" s="4"/>
      <c r="HFE97" s="4"/>
      <c r="HFF97" s="4"/>
      <c r="HFG97" s="4"/>
      <c r="HFH97" s="4"/>
      <c r="HFI97" s="4"/>
      <c r="HFJ97" s="4"/>
      <c r="HFK97" s="4"/>
      <c r="HFL97" s="4"/>
      <c r="HFM97" s="4"/>
      <c r="HFN97" s="4"/>
      <c r="HFO97" s="4"/>
      <c r="HFP97" s="4"/>
      <c r="HFQ97" s="4"/>
      <c r="HFR97" s="4"/>
      <c r="HFS97" s="4"/>
      <c r="HFT97" s="4"/>
      <c r="HFU97" s="4"/>
      <c r="HFV97" s="4"/>
      <c r="HFW97" s="4"/>
      <c r="HFX97" s="4"/>
      <c r="HFY97" s="4"/>
      <c r="HFZ97" s="4"/>
      <c r="HGA97" s="4"/>
      <c r="HGB97" s="4"/>
      <c r="HGC97" s="4"/>
      <c r="HGD97" s="4"/>
      <c r="HGE97" s="4"/>
      <c r="HGF97" s="4"/>
      <c r="HGG97" s="4"/>
      <c r="HGH97" s="4"/>
      <c r="HGI97" s="4"/>
      <c r="HGJ97" s="4"/>
      <c r="HGK97" s="4"/>
      <c r="HGL97" s="4"/>
      <c r="HGM97" s="4"/>
      <c r="HGN97" s="4"/>
      <c r="HGO97" s="4"/>
      <c r="HGP97" s="4"/>
      <c r="HGQ97" s="4"/>
      <c r="HGR97" s="4"/>
      <c r="HGS97" s="4"/>
      <c r="HGT97" s="4"/>
      <c r="HGU97" s="4"/>
      <c r="HGV97" s="4"/>
      <c r="HGW97" s="4"/>
      <c r="HGX97" s="4"/>
      <c r="HGY97" s="4"/>
      <c r="HGZ97" s="4"/>
      <c r="HHA97" s="4"/>
      <c r="HHB97" s="4"/>
      <c r="HHC97" s="4"/>
      <c r="HHD97" s="4"/>
      <c r="HHE97" s="4"/>
      <c r="HHF97" s="4"/>
      <c r="HHG97" s="4"/>
      <c r="HHH97" s="4"/>
      <c r="HHI97" s="4"/>
      <c r="HHJ97" s="4"/>
      <c r="HHK97" s="4"/>
      <c r="HHL97" s="4"/>
      <c r="HHM97" s="4"/>
      <c r="HHN97" s="4"/>
      <c r="HHO97" s="4"/>
      <c r="HHP97" s="4"/>
      <c r="HHQ97" s="4"/>
      <c r="HHR97" s="4"/>
      <c r="HHS97" s="4"/>
      <c r="HHT97" s="4"/>
      <c r="HHU97" s="4"/>
      <c r="HHV97" s="4"/>
      <c r="HHW97" s="4"/>
      <c r="HHX97" s="4"/>
      <c r="HHY97" s="4"/>
      <c r="HHZ97" s="4"/>
      <c r="HIA97" s="4"/>
      <c r="HIB97" s="4"/>
      <c r="HIC97" s="4"/>
      <c r="HID97" s="4"/>
      <c r="HIE97" s="4"/>
      <c r="HIF97" s="4"/>
      <c r="HIG97" s="4"/>
      <c r="HIH97" s="4"/>
      <c r="HII97" s="4"/>
      <c r="HIJ97" s="4"/>
      <c r="HIK97" s="4"/>
      <c r="HIL97" s="4"/>
      <c r="HIM97" s="4"/>
      <c r="HIN97" s="4"/>
      <c r="HIO97" s="4"/>
      <c r="HIP97" s="4"/>
      <c r="HIQ97" s="4"/>
      <c r="HIR97" s="4"/>
      <c r="HIS97" s="4"/>
      <c r="HIT97" s="4"/>
      <c r="HIU97" s="4"/>
      <c r="HIV97" s="4"/>
      <c r="HIW97" s="4"/>
      <c r="HIX97" s="4"/>
      <c r="HIY97" s="4"/>
      <c r="HIZ97" s="4"/>
      <c r="HJA97" s="4"/>
      <c r="HJB97" s="4"/>
      <c r="HJC97" s="4"/>
      <c r="HJD97" s="4"/>
      <c r="HJE97" s="4"/>
      <c r="HJF97" s="4"/>
      <c r="HJG97" s="4"/>
      <c r="HJH97" s="4"/>
      <c r="HJI97" s="4"/>
      <c r="HJJ97" s="4"/>
      <c r="HJK97" s="4"/>
      <c r="HJL97" s="4"/>
      <c r="HJM97" s="4"/>
      <c r="HJN97" s="4"/>
      <c r="HJO97" s="4"/>
      <c r="HJP97" s="4"/>
      <c r="HJQ97" s="4"/>
      <c r="HJR97" s="4"/>
      <c r="HJS97" s="4"/>
      <c r="HJT97" s="4"/>
      <c r="HJU97" s="4"/>
      <c r="HJV97" s="4"/>
      <c r="HJW97" s="4"/>
      <c r="HJX97" s="4"/>
      <c r="HJY97" s="4"/>
      <c r="HJZ97" s="4"/>
      <c r="HKA97" s="4"/>
      <c r="HKB97" s="4"/>
      <c r="HKC97" s="4"/>
      <c r="HKD97" s="4"/>
      <c r="HKE97" s="4"/>
      <c r="HKF97" s="4"/>
      <c r="HKG97" s="4"/>
      <c r="HKH97" s="4"/>
      <c r="HKI97" s="4"/>
      <c r="HKJ97" s="4"/>
      <c r="HKK97" s="4"/>
      <c r="HKL97" s="4"/>
      <c r="HKM97" s="4"/>
      <c r="HKN97" s="4"/>
      <c r="HKO97" s="4"/>
      <c r="HKP97" s="4"/>
      <c r="HKQ97" s="4"/>
      <c r="HKR97" s="4"/>
      <c r="HKS97" s="4"/>
      <c r="HKT97" s="4"/>
      <c r="HKU97" s="4"/>
      <c r="HKV97" s="4"/>
      <c r="HKW97" s="4"/>
      <c r="HKX97" s="4"/>
      <c r="HKY97" s="4"/>
      <c r="HKZ97" s="4"/>
      <c r="HLA97" s="4"/>
      <c r="HLB97" s="4"/>
      <c r="HLC97" s="4"/>
      <c r="HLD97" s="4"/>
      <c r="HLE97" s="4"/>
      <c r="HLF97" s="4"/>
      <c r="HLG97" s="4"/>
      <c r="HLH97" s="4"/>
      <c r="HLI97" s="4"/>
      <c r="HLJ97" s="4"/>
      <c r="HLK97" s="4"/>
      <c r="HLL97" s="4"/>
      <c r="HLM97" s="4"/>
      <c r="HLN97" s="4"/>
      <c r="HLO97" s="4"/>
      <c r="HLP97" s="4"/>
      <c r="HLQ97" s="4"/>
      <c r="HLR97" s="4"/>
      <c r="HLS97" s="4"/>
      <c r="HLT97" s="4"/>
      <c r="HLU97" s="4"/>
      <c r="HLV97" s="4"/>
      <c r="HLW97" s="4"/>
      <c r="HLX97" s="4"/>
      <c r="HLY97" s="4"/>
      <c r="HLZ97" s="4"/>
      <c r="HMA97" s="4"/>
      <c r="HMB97" s="4"/>
      <c r="HMC97" s="4"/>
      <c r="HMD97" s="4"/>
      <c r="HME97" s="4"/>
      <c r="HMF97" s="4"/>
      <c r="HMG97" s="4"/>
      <c r="HMH97" s="4"/>
      <c r="HMI97" s="4"/>
      <c r="HMJ97" s="4"/>
      <c r="HMK97" s="4"/>
      <c r="HML97" s="4"/>
      <c r="HMM97" s="4"/>
      <c r="HMN97" s="4"/>
      <c r="HMO97" s="4"/>
      <c r="HMP97" s="4"/>
      <c r="HMQ97" s="4"/>
      <c r="HMR97" s="4"/>
      <c r="HMS97" s="4"/>
      <c r="HMT97" s="4"/>
      <c r="HMU97" s="4"/>
      <c r="HMV97" s="4"/>
      <c r="HMW97" s="4"/>
      <c r="HMX97" s="4"/>
      <c r="HMY97" s="4"/>
      <c r="HMZ97" s="4"/>
      <c r="HNA97" s="4"/>
      <c r="HNB97" s="4"/>
      <c r="HNC97" s="4"/>
      <c r="HND97" s="4"/>
      <c r="HNE97" s="4"/>
      <c r="HNF97" s="4"/>
      <c r="HNG97" s="4"/>
      <c r="HNH97" s="4"/>
      <c r="HNI97" s="4"/>
      <c r="HNJ97" s="4"/>
      <c r="HNK97" s="4"/>
      <c r="HNL97" s="4"/>
      <c r="HNM97" s="4"/>
      <c r="HNN97" s="4"/>
      <c r="HNO97" s="4"/>
      <c r="HNP97" s="4"/>
      <c r="HNQ97" s="4"/>
      <c r="HNR97" s="4"/>
      <c r="HNS97" s="4"/>
      <c r="HNT97" s="4"/>
      <c r="HNU97" s="4"/>
      <c r="HNV97" s="4"/>
      <c r="HNW97" s="4"/>
      <c r="HNX97" s="4"/>
      <c r="HNY97" s="4"/>
      <c r="HNZ97" s="4"/>
      <c r="HOA97" s="4"/>
      <c r="HOB97" s="4"/>
      <c r="HOC97" s="4"/>
      <c r="HOD97" s="4"/>
      <c r="HOE97" s="4"/>
      <c r="HOF97" s="4"/>
      <c r="HOG97" s="4"/>
      <c r="HOH97" s="4"/>
      <c r="HOI97" s="4"/>
      <c r="HOJ97" s="4"/>
      <c r="HOK97" s="4"/>
      <c r="HOL97" s="4"/>
      <c r="HOM97" s="4"/>
      <c r="HON97" s="4"/>
      <c r="HOO97" s="4"/>
      <c r="HOP97" s="4"/>
      <c r="HOQ97" s="4"/>
      <c r="HOR97" s="4"/>
      <c r="HOS97" s="4"/>
      <c r="HOT97" s="4"/>
      <c r="HOU97" s="4"/>
      <c r="HOV97" s="4"/>
      <c r="HOW97" s="4"/>
      <c r="HOX97" s="4"/>
      <c r="HOY97" s="4"/>
      <c r="HOZ97" s="4"/>
      <c r="HPA97" s="4"/>
      <c r="HPB97" s="4"/>
      <c r="HPC97" s="4"/>
      <c r="HPD97" s="4"/>
      <c r="HPE97" s="4"/>
      <c r="HPF97" s="4"/>
      <c r="HPG97" s="4"/>
      <c r="HPH97" s="4"/>
      <c r="HPI97" s="4"/>
      <c r="HPJ97" s="4"/>
      <c r="HPK97" s="4"/>
      <c r="HPL97" s="4"/>
      <c r="HPM97" s="4"/>
      <c r="HPN97" s="4"/>
      <c r="HPO97" s="4"/>
      <c r="HPP97" s="4"/>
      <c r="HPQ97" s="4"/>
      <c r="HPR97" s="4"/>
      <c r="HPS97" s="4"/>
      <c r="HPT97" s="4"/>
      <c r="HPU97" s="4"/>
      <c r="HPV97" s="4"/>
      <c r="HPW97" s="4"/>
      <c r="HPX97" s="4"/>
      <c r="HPY97" s="4"/>
      <c r="HPZ97" s="4"/>
      <c r="HQA97" s="4"/>
      <c r="HQB97" s="4"/>
      <c r="HQC97" s="4"/>
      <c r="HQD97" s="4"/>
      <c r="HQE97" s="4"/>
      <c r="HQF97" s="4"/>
      <c r="HQG97" s="4"/>
      <c r="HQH97" s="4"/>
      <c r="HQI97" s="4"/>
      <c r="HQJ97" s="4"/>
      <c r="HQK97" s="4"/>
      <c r="HQL97" s="4"/>
      <c r="HQM97" s="4"/>
      <c r="HQN97" s="4"/>
      <c r="HQO97" s="4"/>
      <c r="HQP97" s="4"/>
      <c r="HQQ97" s="4"/>
      <c r="HQR97" s="4"/>
      <c r="HQS97" s="4"/>
      <c r="HQT97" s="4"/>
      <c r="HQU97" s="4"/>
      <c r="HQV97" s="4"/>
      <c r="HQW97" s="4"/>
      <c r="HQX97" s="4"/>
      <c r="HQY97" s="4"/>
      <c r="HQZ97" s="4"/>
      <c r="HRA97" s="4"/>
      <c r="HRB97" s="4"/>
      <c r="HRC97" s="4"/>
      <c r="HRD97" s="4"/>
      <c r="HRE97" s="4"/>
      <c r="HRF97" s="4"/>
      <c r="HRG97" s="4"/>
      <c r="HRH97" s="4"/>
      <c r="HRI97" s="4"/>
      <c r="HRJ97" s="4"/>
      <c r="HRK97" s="4"/>
      <c r="HRL97" s="4"/>
      <c r="HRM97" s="4"/>
      <c r="HRN97" s="4"/>
      <c r="HRO97" s="4"/>
      <c r="HRP97" s="4"/>
      <c r="HRQ97" s="4"/>
      <c r="HRR97" s="4"/>
      <c r="HRS97" s="4"/>
      <c r="HRT97" s="4"/>
      <c r="HRU97" s="4"/>
      <c r="HRV97" s="4"/>
      <c r="HRW97" s="4"/>
      <c r="HRX97" s="4"/>
      <c r="HRY97" s="4"/>
      <c r="HRZ97" s="4"/>
      <c r="HSA97" s="4"/>
      <c r="HSB97" s="4"/>
      <c r="HSC97" s="4"/>
      <c r="HSD97" s="4"/>
      <c r="HSE97" s="4"/>
      <c r="HSF97" s="4"/>
      <c r="HSG97" s="4"/>
      <c r="HSH97" s="4"/>
      <c r="HSI97" s="4"/>
      <c r="HSJ97" s="4"/>
      <c r="HSK97" s="4"/>
      <c r="HSL97" s="4"/>
      <c r="HSM97" s="4"/>
      <c r="HSN97" s="4"/>
      <c r="HSO97" s="4"/>
      <c r="HSP97" s="4"/>
      <c r="HSQ97" s="4"/>
      <c r="HSR97" s="4"/>
      <c r="HSS97" s="4"/>
      <c r="HST97" s="4"/>
      <c r="HSU97" s="4"/>
      <c r="HSV97" s="4"/>
      <c r="HSW97" s="4"/>
      <c r="HSX97" s="4"/>
      <c r="HSY97" s="4"/>
      <c r="HSZ97" s="4"/>
      <c r="HTA97" s="4"/>
      <c r="HTB97" s="4"/>
      <c r="HTC97" s="4"/>
      <c r="HTD97" s="4"/>
      <c r="HTE97" s="4"/>
      <c r="HTF97" s="4"/>
      <c r="HTG97" s="4"/>
      <c r="HTH97" s="4"/>
      <c r="HTI97" s="4"/>
      <c r="HTJ97" s="4"/>
      <c r="HTK97" s="4"/>
      <c r="HTL97" s="4"/>
      <c r="HTM97" s="4"/>
      <c r="HTN97" s="4"/>
      <c r="HTO97" s="4"/>
      <c r="HTP97" s="4"/>
      <c r="HTQ97" s="4"/>
      <c r="HTR97" s="4"/>
      <c r="HTS97" s="4"/>
      <c r="HTT97" s="4"/>
      <c r="HTU97" s="4"/>
      <c r="HTV97" s="4"/>
      <c r="HTW97" s="4"/>
      <c r="HTX97" s="4"/>
      <c r="HTY97" s="4"/>
      <c r="HTZ97" s="4"/>
      <c r="HUA97" s="4"/>
      <c r="HUB97" s="4"/>
      <c r="HUC97" s="4"/>
      <c r="HUD97" s="4"/>
      <c r="HUE97" s="4"/>
      <c r="HUF97" s="4"/>
      <c r="HUG97" s="4"/>
      <c r="HUH97" s="4"/>
      <c r="HUI97" s="4"/>
      <c r="HUJ97" s="4"/>
      <c r="HUK97" s="4"/>
      <c r="HUL97" s="4"/>
      <c r="HUM97" s="4"/>
      <c r="HUN97" s="4"/>
      <c r="HUO97" s="4"/>
      <c r="HUP97" s="4"/>
      <c r="HUQ97" s="4"/>
      <c r="HUR97" s="4"/>
      <c r="HUS97" s="4"/>
      <c r="HUT97" s="4"/>
      <c r="HUU97" s="4"/>
      <c r="HUV97" s="4"/>
      <c r="HUW97" s="4"/>
      <c r="HUX97" s="4"/>
      <c r="HUY97" s="4"/>
      <c r="HUZ97" s="4"/>
      <c r="HVA97" s="4"/>
      <c r="HVB97" s="4"/>
      <c r="HVC97" s="4"/>
      <c r="HVD97" s="4"/>
      <c r="HVE97" s="4"/>
      <c r="HVF97" s="4"/>
      <c r="HVG97" s="4"/>
      <c r="HVH97" s="4"/>
      <c r="HVI97" s="4"/>
      <c r="HVJ97" s="4"/>
      <c r="HVK97" s="4"/>
      <c r="HVL97" s="4"/>
      <c r="HVM97" s="4"/>
      <c r="HVN97" s="4"/>
      <c r="HVO97" s="4"/>
      <c r="HVP97" s="4"/>
      <c r="HVQ97" s="4"/>
      <c r="HVR97" s="4"/>
      <c r="HVS97" s="4"/>
      <c r="HVT97" s="4"/>
      <c r="HVU97" s="4"/>
      <c r="HVV97" s="4"/>
      <c r="HVW97" s="4"/>
      <c r="HVX97" s="4"/>
      <c r="HVY97" s="4"/>
      <c r="HVZ97" s="4"/>
      <c r="HWA97" s="4"/>
      <c r="HWB97" s="4"/>
      <c r="HWC97" s="4"/>
      <c r="HWD97" s="4"/>
      <c r="HWE97" s="4"/>
      <c r="HWF97" s="4"/>
      <c r="HWG97" s="4"/>
      <c r="HWH97" s="4"/>
      <c r="HWI97" s="4"/>
      <c r="HWJ97" s="4"/>
      <c r="HWK97" s="4"/>
      <c r="HWL97" s="4"/>
      <c r="HWM97" s="4"/>
      <c r="HWN97" s="4"/>
      <c r="HWO97" s="4"/>
      <c r="HWP97" s="4"/>
      <c r="HWQ97" s="4"/>
      <c r="HWR97" s="4"/>
      <c r="HWS97" s="4"/>
      <c r="HWT97" s="4"/>
      <c r="HWU97" s="4"/>
      <c r="HWV97" s="4"/>
      <c r="HWW97" s="4"/>
      <c r="HWX97" s="4"/>
      <c r="HWY97" s="4"/>
      <c r="HWZ97" s="4"/>
      <c r="HXA97" s="4"/>
      <c r="HXB97" s="4"/>
      <c r="HXC97" s="4"/>
      <c r="HXD97" s="4"/>
      <c r="HXE97" s="4"/>
      <c r="HXF97" s="4"/>
      <c r="HXG97" s="4"/>
      <c r="HXH97" s="4"/>
      <c r="HXI97" s="4"/>
      <c r="HXJ97" s="4"/>
      <c r="HXK97" s="4"/>
      <c r="HXL97" s="4"/>
      <c r="HXM97" s="4"/>
      <c r="HXN97" s="4"/>
      <c r="HXO97" s="4"/>
      <c r="HXP97" s="4"/>
      <c r="HXQ97" s="4"/>
      <c r="HXR97" s="4"/>
      <c r="HXS97" s="4"/>
      <c r="HXT97" s="4"/>
      <c r="HXU97" s="4"/>
      <c r="HXV97" s="4"/>
    </row>
    <row r="98" spans="1:6054" s="323" customFormat="1" ht="18.75" customHeight="1">
      <c r="A98" s="1491"/>
      <c r="B98" s="1491"/>
      <c r="C98" s="1491"/>
      <c r="D98" s="431"/>
      <c r="E98" s="430"/>
      <c r="F98" s="429"/>
      <c r="G98" s="429"/>
      <c r="H98" s="429"/>
      <c r="I98" s="429"/>
      <c r="J98" s="429"/>
      <c r="K98" s="429"/>
      <c r="L98" s="429"/>
      <c r="M98" s="429"/>
      <c r="N98" s="429"/>
      <c r="O98" s="429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  <c r="HDR98" s="4"/>
      <c r="HDS98" s="4"/>
      <c r="HDT98" s="4"/>
      <c r="HDU98" s="4"/>
      <c r="HDV98" s="4"/>
      <c r="HDW98" s="4"/>
      <c r="HDX98" s="4"/>
      <c r="HDY98" s="4"/>
      <c r="HDZ98" s="4"/>
      <c r="HEA98" s="4"/>
      <c r="HEB98" s="4"/>
      <c r="HEC98" s="4"/>
      <c r="HED98" s="4"/>
      <c r="HEE98" s="4"/>
      <c r="HEF98" s="4"/>
      <c r="HEG98" s="4"/>
      <c r="HEH98" s="4"/>
      <c r="HEI98" s="4"/>
      <c r="HEJ98" s="4"/>
      <c r="HEK98" s="4"/>
      <c r="HEL98" s="4"/>
      <c r="HEM98" s="4"/>
      <c r="HEN98" s="4"/>
      <c r="HEO98" s="4"/>
      <c r="HEP98" s="4"/>
      <c r="HEQ98" s="4"/>
      <c r="HER98" s="4"/>
      <c r="HES98" s="4"/>
      <c r="HET98" s="4"/>
      <c r="HEU98" s="4"/>
      <c r="HEV98" s="4"/>
      <c r="HEW98" s="4"/>
      <c r="HEX98" s="4"/>
      <c r="HEY98" s="4"/>
      <c r="HEZ98" s="4"/>
      <c r="HFA98" s="4"/>
      <c r="HFB98" s="4"/>
      <c r="HFC98" s="4"/>
      <c r="HFD98" s="4"/>
      <c r="HFE98" s="4"/>
      <c r="HFF98" s="4"/>
      <c r="HFG98" s="4"/>
      <c r="HFH98" s="4"/>
      <c r="HFI98" s="4"/>
      <c r="HFJ98" s="4"/>
      <c r="HFK98" s="4"/>
      <c r="HFL98" s="4"/>
      <c r="HFM98" s="4"/>
      <c r="HFN98" s="4"/>
      <c r="HFO98" s="4"/>
      <c r="HFP98" s="4"/>
      <c r="HFQ98" s="4"/>
      <c r="HFR98" s="4"/>
      <c r="HFS98" s="4"/>
      <c r="HFT98" s="4"/>
      <c r="HFU98" s="4"/>
      <c r="HFV98" s="4"/>
      <c r="HFW98" s="4"/>
      <c r="HFX98" s="4"/>
      <c r="HFY98" s="4"/>
      <c r="HFZ98" s="4"/>
      <c r="HGA98" s="4"/>
      <c r="HGB98" s="4"/>
      <c r="HGC98" s="4"/>
      <c r="HGD98" s="4"/>
      <c r="HGE98" s="4"/>
      <c r="HGF98" s="4"/>
      <c r="HGG98" s="4"/>
      <c r="HGH98" s="4"/>
      <c r="HGI98" s="4"/>
      <c r="HGJ98" s="4"/>
      <c r="HGK98" s="4"/>
      <c r="HGL98" s="4"/>
      <c r="HGM98" s="4"/>
      <c r="HGN98" s="4"/>
      <c r="HGO98" s="4"/>
      <c r="HGP98" s="4"/>
      <c r="HGQ98" s="4"/>
      <c r="HGR98" s="4"/>
      <c r="HGS98" s="4"/>
      <c r="HGT98" s="4"/>
      <c r="HGU98" s="4"/>
      <c r="HGV98" s="4"/>
      <c r="HGW98" s="4"/>
      <c r="HGX98" s="4"/>
      <c r="HGY98" s="4"/>
      <c r="HGZ98" s="4"/>
      <c r="HHA98" s="4"/>
      <c r="HHB98" s="4"/>
      <c r="HHC98" s="4"/>
      <c r="HHD98" s="4"/>
      <c r="HHE98" s="4"/>
      <c r="HHF98" s="4"/>
      <c r="HHG98" s="4"/>
      <c r="HHH98" s="4"/>
      <c r="HHI98" s="4"/>
      <c r="HHJ98" s="4"/>
      <c r="HHK98" s="4"/>
      <c r="HHL98" s="4"/>
      <c r="HHM98" s="4"/>
      <c r="HHN98" s="4"/>
      <c r="HHO98" s="4"/>
      <c r="HHP98" s="4"/>
      <c r="HHQ98" s="4"/>
      <c r="HHR98" s="4"/>
      <c r="HHS98" s="4"/>
      <c r="HHT98" s="4"/>
      <c r="HHU98" s="4"/>
      <c r="HHV98" s="4"/>
      <c r="HHW98" s="4"/>
      <c r="HHX98" s="4"/>
      <c r="HHY98" s="4"/>
      <c r="HHZ98" s="4"/>
      <c r="HIA98" s="4"/>
      <c r="HIB98" s="4"/>
      <c r="HIC98" s="4"/>
      <c r="HID98" s="4"/>
      <c r="HIE98" s="4"/>
      <c r="HIF98" s="4"/>
      <c r="HIG98" s="4"/>
      <c r="HIH98" s="4"/>
      <c r="HII98" s="4"/>
      <c r="HIJ98" s="4"/>
      <c r="HIK98" s="4"/>
      <c r="HIL98" s="4"/>
      <c r="HIM98" s="4"/>
      <c r="HIN98" s="4"/>
      <c r="HIO98" s="4"/>
      <c r="HIP98" s="4"/>
      <c r="HIQ98" s="4"/>
      <c r="HIR98" s="4"/>
      <c r="HIS98" s="4"/>
      <c r="HIT98" s="4"/>
      <c r="HIU98" s="4"/>
      <c r="HIV98" s="4"/>
      <c r="HIW98" s="4"/>
      <c r="HIX98" s="4"/>
      <c r="HIY98" s="4"/>
      <c r="HIZ98" s="4"/>
      <c r="HJA98" s="4"/>
      <c r="HJB98" s="4"/>
      <c r="HJC98" s="4"/>
      <c r="HJD98" s="4"/>
      <c r="HJE98" s="4"/>
      <c r="HJF98" s="4"/>
      <c r="HJG98" s="4"/>
      <c r="HJH98" s="4"/>
      <c r="HJI98" s="4"/>
      <c r="HJJ98" s="4"/>
      <c r="HJK98" s="4"/>
      <c r="HJL98" s="4"/>
      <c r="HJM98" s="4"/>
      <c r="HJN98" s="4"/>
      <c r="HJO98" s="4"/>
      <c r="HJP98" s="4"/>
      <c r="HJQ98" s="4"/>
      <c r="HJR98" s="4"/>
      <c r="HJS98" s="4"/>
      <c r="HJT98" s="4"/>
      <c r="HJU98" s="4"/>
      <c r="HJV98" s="4"/>
      <c r="HJW98" s="4"/>
      <c r="HJX98" s="4"/>
      <c r="HJY98" s="4"/>
      <c r="HJZ98" s="4"/>
      <c r="HKA98" s="4"/>
      <c r="HKB98" s="4"/>
      <c r="HKC98" s="4"/>
      <c r="HKD98" s="4"/>
      <c r="HKE98" s="4"/>
      <c r="HKF98" s="4"/>
      <c r="HKG98" s="4"/>
      <c r="HKH98" s="4"/>
      <c r="HKI98" s="4"/>
      <c r="HKJ98" s="4"/>
      <c r="HKK98" s="4"/>
      <c r="HKL98" s="4"/>
      <c r="HKM98" s="4"/>
      <c r="HKN98" s="4"/>
      <c r="HKO98" s="4"/>
      <c r="HKP98" s="4"/>
      <c r="HKQ98" s="4"/>
      <c r="HKR98" s="4"/>
      <c r="HKS98" s="4"/>
      <c r="HKT98" s="4"/>
      <c r="HKU98" s="4"/>
      <c r="HKV98" s="4"/>
      <c r="HKW98" s="4"/>
      <c r="HKX98" s="4"/>
      <c r="HKY98" s="4"/>
      <c r="HKZ98" s="4"/>
      <c r="HLA98" s="4"/>
      <c r="HLB98" s="4"/>
      <c r="HLC98" s="4"/>
      <c r="HLD98" s="4"/>
      <c r="HLE98" s="4"/>
      <c r="HLF98" s="4"/>
      <c r="HLG98" s="4"/>
      <c r="HLH98" s="4"/>
      <c r="HLI98" s="4"/>
      <c r="HLJ98" s="4"/>
      <c r="HLK98" s="4"/>
      <c r="HLL98" s="4"/>
      <c r="HLM98" s="4"/>
      <c r="HLN98" s="4"/>
      <c r="HLO98" s="4"/>
      <c r="HLP98" s="4"/>
      <c r="HLQ98" s="4"/>
      <c r="HLR98" s="4"/>
      <c r="HLS98" s="4"/>
      <c r="HLT98" s="4"/>
      <c r="HLU98" s="4"/>
      <c r="HLV98" s="4"/>
      <c r="HLW98" s="4"/>
      <c r="HLX98" s="4"/>
      <c r="HLY98" s="4"/>
      <c r="HLZ98" s="4"/>
      <c r="HMA98" s="4"/>
      <c r="HMB98" s="4"/>
      <c r="HMC98" s="4"/>
      <c r="HMD98" s="4"/>
      <c r="HME98" s="4"/>
      <c r="HMF98" s="4"/>
      <c r="HMG98" s="4"/>
      <c r="HMH98" s="4"/>
      <c r="HMI98" s="4"/>
      <c r="HMJ98" s="4"/>
      <c r="HMK98" s="4"/>
      <c r="HML98" s="4"/>
      <c r="HMM98" s="4"/>
      <c r="HMN98" s="4"/>
      <c r="HMO98" s="4"/>
      <c r="HMP98" s="4"/>
      <c r="HMQ98" s="4"/>
      <c r="HMR98" s="4"/>
      <c r="HMS98" s="4"/>
      <c r="HMT98" s="4"/>
      <c r="HMU98" s="4"/>
      <c r="HMV98" s="4"/>
      <c r="HMW98" s="4"/>
      <c r="HMX98" s="4"/>
      <c r="HMY98" s="4"/>
      <c r="HMZ98" s="4"/>
      <c r="HNA98" s="4"/>
      <c r="HNB98" s="4"/>
      <c r="HNC98" s="4"/>
      <c r="HND98" s="4"/>
      <c r="HNE98" s="4"/>
      <c r="HNF98" s="4"/>
      <c r="HNG98" s="4"/>
      <c r="HNH98" s="4"/>
      <c r="HNI98" s="4"/>
      <c r="HNJ98" s="4"/>
      <c r="HNK98" s="4"/>
      <c r="HNL98" s="4"/>
      <c r="HNM98" s="4"/>
      <c r="HNN98" s="4"/>
      <c r="HNO98" s="4"/>
      <c r="HNP98" s="4"/>
      <c r="HNQ98" s="4"/>
      <c r="HNR98" s="4"/>
      <c r="HNS98" s="4"/>
      <c r="HNT98" s="4"/>
      <c r="HNU98" s="4"/>
      <c r="HNV98" s="4"/>
      <c r="HNW98" s="4"/>
      <c r="HNX98" s="4"/>
      <c r="HNY98" s="4"/>
      <c r="HNZ98" s="4"/>
      <c r="HOA98" s="4"/>
      <c r="HOB98" s="4"/>
      <c r="HOC98" s="4"/>
      <c r="HOD98" s="4"/>
      <c r="HOE98" s="4"/>
      <c r="HOF98" s="4"/>
      <c r="HOG98" s="4"/>
      <c r="HOH98" s="4"/>
      <c r="HOI98" s="4"/>
      <c r="HOJ98" s="4"/>
      <c r="HOK98" s="4"/>
      <c r="HOL98" s="4"/>
      <c r="HOM98" s="4"/>
      <c r="HON98" s="4"/>
      <c r="HOO98" s="4"/>
      <c r="HOP98" s="4"/>
      <c r="HOQ98" s="4"/>
      <c r="HOR98" s="4"/>
      <c r="HOS98" s="4"/>
      <c r="HOT98" s="4"/>
      <c r="HOU98" s="4"/>
      <c r="HOV98" s="4"/>
      <c r="HOW98" s="4"/>
      <c r="HOX98" s="4"/>
      <c r="HOY98" s="4"/>
      <c r="HOZ98" s="4"/>
      <c r="HPA98" s="4"/>
      <c r="HPB98" s="4"/>
      <c r="HPC98" s="4"/>
      <c r="HPD98" s="4"/>
      <c r="HPE98" s="4"/>
      <c r="HPF98" s="4"/>
      <c r="HPG98" s="4"/>
      <c r="HPH98" s="4"/>
      <c r="HPI98" s="4"/>
      <c r="HPJ98" s="4"/>
      <c r="HPK98" s="4"/>
      <c r="HPL98" s="4"/>
      <c r="HPM98" s="4"/>
      <c r="HPN98" s="4"/>
      <c r="HPO98" s="4"/>
      <c r="HPP98" s="4"/>
      <c r="HPQ98" s="4"/>
      <c r="HPR98" s="4"/>
      <c r="HPS98" s="4"/>
      <c r="HPT98" s="4"/>
      <c r="HPU98" s="4"/>
      <c r="HPV98" s="4"/>
      <c r="HPW98" s="4"/>
      <c r="HPX98" s="4"/>
      <c r="HPY98" s="4"/>
      <c r="HPZ98" s="4"/>
      <c r="HQA98" s="4"/>
      <c r="HQB98" s="4"/>
      <c r="HQC98" s="4"/>
      <c r="HQD98" s="4"/>
      <c r="HQE98" s="4"/>
      <c r="HQF98" s="4"/>
      <c r="HQG98" s="4"/>
      <c r="HQH98" s="4"/>
      <c r="HQI98" s="4"/>
      <c r="HQJ98" s="4"/>
      <c r="HQK98" s="4"/>
      <c r="HQL98" s="4"/>
      <c r="HQM98" s="4"/>
      <c r="HQN98" s="4"/>
      <c r="HQO98" s="4"/>
      <c r="HQP98" s="4"/>
      <c r="HQQ98" s="4"/>
      <c r="HQR98" s="4"/>
      <c r="HQS98" s="4"/>
      <c r="HQT98" s="4"/>
      <c r="HQU98" s="4"/>
      <c r="HQV98" s="4"/>
      <c r="HQW98" s="4"/>
      <c r="HQX98" s="4"/>
      <c r="HQY98" s="4"/>
      <c r="HQZ98" s="4"/>
      <c r="HRA98" s="4"/>
      <c r="HRB98" s="4"/>
      <c r="HRC98" s="4"/>
      <c r="HRD98" s="4"/>
      <c r="HRE98" s="4"/>
      <c r="HRF98" s="4"/>
      <c r="HRG98" s="4"/>
      <c r="HRH98" s="4"/>
      <c r="HRI98" s="4"/>
      <c r="HRJ98" s="4"/>
      <c r="HRK98" s="4"/>
      <c r="HRL98" s="4"/>
      <c r="HRM98" s="4"/>
      <c r="HRN98" s="4"/>
      <c r="HRO98" s="4"/>
      <c r="HRP98" s="4"/>
      <c r="HRQ98" s="4"/>
      <c r="HRR98" s="4"/>
      <c r="HRS98" s="4"/>
      <c r="HRT98" s="4"/>
      <c r="HRU98" s="4"/>
      <c r="HRV98" s="4"/>
      <c r="HRW98" s="4"/>
      <c r="HRX98" s="4"/>
      <c r="HRY98" s="4"/>
      <c r="HRZ98" s="4"/>
      <c r="HSA98" s="4"/>
      <c r="HSB98" s="4"/>
      <c r="HSC98" s="4"/>
      <c r="HSD98" s="4"/>
      <c r="HSE98" s="4"/>
      <c r="HSF98" s="4"/>
      <c r="HSG98" s="4"/>
      <c r="HSH98" s="4"/>
      <c r="HSI98" s="4"/>
      <c r="HSJ98" s="4"/>
      <c r="HSK98" s="4"/>
      <c r="HSL98" s="4"/>
      <c r="HSM98" s="4"/>
      <c r="HSN98" s="4"/>
      <c r="HSO98" s="4"/>
      <c r="HSP98" s="4"/>
      <c r="HSQ98" s="4"/>
      <c r="HSR98" s="4"/>
      <c r="HSS98" s="4"/>
      <c r="HST98" s="4"/>
      <c r="HSU98" s="4"/>
      <c r="HSV98" s="4"/>
      <c r="HSW98" s="4"/>
      <c r="HSX98" s="4"/>
      <c r="HSY98" s="4"/>
      <c r="HSZ98" s="4"/>
      <c r="HTA98" s="4"/>
      <c r="HTB98" s="4"/>
      <c r="HTC98" s="4"/>
      <c r="HTD98" s="4"/>
      <c r="HTE98" s="4"/>
      <c r="HTF98" s="4"/>
      <c r="HTG98" s="4"/>
      <c r="HTH98" s="4"/>
      <c r="HTI98" s="4"/>
      <c r="HTJ98" s="4"/>
      <c r="HTK98" s="4"/>
      <c r="HTL98" s="4"/>
      <c r="HTM98" s="4"/>
      <c r="HTN98" s="4"/>
      <c r="HTO98" s="4"/>
      <c r="HTP98" s="4"/>
      <c r="HTQ98" s="4"/>
      <c r="HTR98" s="4"/>
      <c r="HTS98" s="4"/>
      <c r="HTT98" s="4"/>
      <c r="HTU98" s="4"/>
      <c r="HTV98" s="4"/>
      <c r="HTW98" s="4"/>
      <c r="HTX98" s="4"/>
      <c r="HTY98" s="4"/>
      <c r="HTZ98" s="4"/>
      <c r="HUA98" s="4"/>
      <c r="HUB98" s="4"/>
      <c r="HUC98" s="4"/>
      <c r="HUD98" s="4"/>
      <c r="HUE98" s="4"/>
      <c r="HUF98" s="4"/>
      <c r="HUG98" s="4"/>
      <c r="HUH98" s="4"/>
      <c r="HUI98" s="4"/>
      <c r="HUJ98" s="4"/>
      <c r="HUK98" s="4"/>
      <c r="HUL98" s="4"/>
      <c r="HUM98" s="4"/>
      <c r="HUN98" s="4"/>
      <c r="HUO98" s="4"/>
      <c r="HUP98" s="4"/>
      <c r="HUQ98" s="4"/>
      <c r="HUR98" s="4"/>
      <c r="HUS98" s="4"/>
      <c r="HUT98" s="4"/>
      <c r="HUU98" s="4"/>
      <c r="HUV98" s="4"/>
      <c r="HUW98" s="4"/>
      <c r="HUX98" s="4"/>
      <c r="HUY98" s="4"/>
      <c r="HUZ98" s="4"/>
      <c r="HVA98" s="4"/>
      <c r="HVB98" s="4"/>
      <c r="HVC98" s="4"/>
      <c r="HVD98" s="4"/>
      <c r="HVE98" s="4"/>
      <c r="HVF98" s="4"/>
      <c r="HVG98" s="4"/>
      <c r="HVH98" s="4"/>
      <c r="HVI98" s="4"/>
      <c r="HVJ98" s="4"/>
      <c r="HVK98" s="4"/>
      <c r="HVL98" s="4"/>
      <c r="HVM98" s="4"/>
      <c r="HVN98" s="4"/>
      <c r="HVO98" s="4"/>
      <c r="HVP98" s="4"/>
      <c r="HVQ98" s="4"/>
      <c r="HVR98" s="4"/>
      <c r="HVS98" s="4"/>
      <c r="HVT98" s="4"/>
      <c r="HVU98" s="4"/>
      <c r="HVV98" s="4"/>
      <c r="HVW98" s="4"/>
      <c r="HVX98" s="4"/>
      <c r="HVY98" s="4"/>
      <c r="HVZ98" s="4"/>
      <c r="HWA98" s="4"/>
      <c r="HWB98" s="4"/>
      <c r="HWC98" s="4"/>
      <c r="HWD98" s="4"/>
      <c r="HWE98" s="4"/>
      <c r="HWF98" s="4"/>
      <c r="HWG98" s="4"/>
      <c r="HWH98" s="4"/>
      <c r="HWI98" s="4"/>
      <c r="HWJ98" s="4"/>
      <c r="HWK98" s="4"/>
      <c r="HWL98" s="4"/>
      <c r="HWM98" s="4"/>
      <c r="HWN98" s="4"/>
      <c r="HWO98" s="4"/>
      <c r="HWP98" s="4"/>
      <c r="HWQ98" s="4"/>
      <c r="HWR98" s="4"/>
      <c r="HWS98" s="4"/>
      <c r="HWT98" s="4"/>
      <c r="HWU98" s="4"/>
      <c r="HWV98" s="4"/>
      <c r="HWW98" s="4"/>
      <c r="HWX98" s="4"/>
      <c r="HWY98" s="4"/>
      <c r="HWZ98" s="4"/>
      <c r="HXA98" s="4"/>
      <c r="HXB98" s="4"/>
      <c r="HXC98" s="4"/>
      <c r="HXD98" s="4"/>
      <c r="HXE98" s="4"/>
      <c r="HXF98" s="4"/>
      <c r="HXG98" s="4"/>
      <c r="HXH98" s="4"/>
      <c r="HXI98" s="4"/>
      <c r="HXJ98" s="4"/>
      <c r="HXK98" s="4"/>
      <c r="HXL98" s="4"/>
      <c r="HXM98" s="4"/>
      <c r="HXN98" s="4"/>
      <c r="HXO98" s="4"/>
      <c r="HXP98" s="4"/>
      <c r="HXQ98" s="4"/>
      <c r="HXR98" s="4"/>
      <c r="HXS98" s="4"/>
      <c r="HXT98" s="4"/>
      <c r="HXU98" s="4"/>
      <c r="HXV98" s="4"/>
    </row>
    <row r="99" spans="1:6054" s="323" customFormat="1" ht="18.75">
      <c r="A99" s="1"/>
      <c r="B99" s="1"/>
      <c r="C99" s="432"/>
      <c r="D99" s="431"/>
      <c r="E99" s="430"/>
      <c r="F99" s="429"/>
      <c r="G99" s="429"/>
      <c r="H99" s="429"/>
      <c r="I99" s="429"/>
      <c r="J99" s="429"/>
      <c r="K99" s="429"/>
      <c r="L99" s="429"/>
      <c r="M99" s="429"/>
      <c r="N99" s="429"/>
      <c r="O99" s="429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</row>
    <row r="100" spans="1:6054" s="323" customFormat="1" ht="18.75" customHeight="1">
      <c r="A100" s="1"/>
      <c r="B100" s="1"/>
      <c r="C100" s="432"/>
      <c r="D100" s="431"/>
      <c r="E100" s="430"/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</row>
    <row r="101" spans="1:6054" s="323" customFormat="1">
      <c r="A101" s="1"/>
      <c r="B101" s="1"/>
      <c r="C101" s="2"/>
      <c r="D101" s="1"/>
      <c r="E101" s="322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</row>
    <row r="102" spans="1:6054" s="323" customFormat="1">
      <c r="A102" s="1"/>
      <c r="B102" s="1"/>
      <c r="C102" s="2"/>
      <c r="D102" s="1" t="s">
        <v>357</v>
      </c>
      <c r="E102" s="322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</row>
    <row r="103" spans="1:6054" s="323" customFormat="1" ht="18.75" customHeight="1">
      <c r="A103" s="1491"/>
      <c r="B103" s="1491"/>
      <c r="C103" s="1491"/>
      <c r="D103" s="1"/>
      <c r="E103" s="322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</row>
    <row r="104" spans="1:6054" s="323" customFormat="1">
      <c r="A104" s="1"/>
      <c r="B104" s="1"/>
      <c r="C104" s="2"/>
      <c r="D104" s="1"/>
      <c r="E104" s="322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</row>
    <row r="105" spans="1:6054" s="323" customFormat="1">
      <c r="A105" s="1"/>
      <c r="B105" s="1"/>
      <c r="C105" s="2"/>
      <c r="D105" s="1"/>
      <c r="E105" s="322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28"/>
      <c r="AC105"/>
      <c r="AD105"/>
      <c r="AE105"/>
      <c r="AF105"/>
      <c r="AG105"/>
      <c r="AH105" s="428"/>
      <c r="AI105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  <c r="BPC105" s="4"/>
      <c r="BPD105" s="4"/>
      <c r="BPE105" s="4"/>
      <c r="BPF105" s="4"/>
      <c r="BPG105" s="4"/>
      <c r="BPH105" s="4"/>
      <c r="BPI105" s="4"/>
      <c r="BPJ105" s="4"/>
      <c r="BPK105" s="4"/>
      <c r="BPL105" s="4"/>
      <c r="BPM105" s="4"/>
      <c r="BPN105" s="4"/>
      <c r="BPO105" s="4"/>
      <c r="BPP105" s="4"/>
      <c r="BPQ105" s="4"/>
      <c r="BPR105" s="4"/>
      <c r="BPS105" s="4"/>
      <c r="BPT105" s="4"/>
      <c r="BPU105" s="4"/>
      <c r="BPV105" s="4"/>
      <c r="BPW105" s="4"/>
      <c r="BPX105" s="4"/>
      <c r="BPY105" s="4"/>
      <c r="BPZ105" s="4"/>
      <c r="BQA105" s="4"/>
      <c r="BQB105" s="4"/>
      <c r="BQC105" s="4"/>
      <c r="BQD105" s="4"/>
      <c r="BQE105" s="4"/>
      <c r="BQF105" s="4"/>
      <c r="BQG105" s="4"/>
      <c r="BQH105" s="4"/>
      <c r="BQI105" s="4"/>
      <c r="BQJ105" s="4"/>
      <c r="BQK105" s="4"/>
      <c r="BQL105" s="4"/>
      <c r="BQM105" s="4"/>
      <c r="BQN105" s="4"/>
      <c r="BQO105" s="4"/>
      <c r="BQP105" s="4"/>
      <c r="BQQ105" s="4"/>
      <c r="BQR105" s="4"/>
      <c r="BQS105" s="4"/>
      <c r="BQT105" s="4"/>
      <c r="BQU105" s="4"/>
      <c r="BQV105" s="4"/>
      <c r="BQW105" s="4"/>
      <c r="BQX105" s="4"/>
      <c r="BQY105" s="4"/>
      <c r="BQZ105" s="4"/>
      <c r="BRA105" s="4"/>
      <c r="BRB105" s="4"/>
      <c r="BRC105" s="4"/>
      <c r="BRD105" s="4"/>
      <c r="BRE105" s="4"/>
      <c r="BRF105" s="4"/>
      <c r="BRG105" s="4"/>
      <c r="BRH105" s="4"/>
      <c r="BRI105" s="4"/>
      <c r="BRJ105" s="4"/>
      <c r="BRK105" s="4"/>
      <c r="BRL105" s="4"/>
      <c r="BRM105" s="4"/>
      <c r="BRN105" s="4"/>
      <c r="BRO105" s="4"/>
      <c r="BRP105" s="4"/>
      <c r="BRQ105" s="4"/>
      <c r="BRR105" s="4"/>
      <c r="BRS105" s="4"/>
      <c r="BRT105" s="4"/>
      <c r="BRU105" s="4"/>
      <c r="BRV105" s="4"/>
      <c r="BRW105" s="4"/>
      <c r="BRX105" s="4"/>
      <c r="BRY105" s="4"/>
      <c r="BRZ105" s="4"/>
      <c r="BSA105" s="4"/>
      <c r="BSB105" s="4"/>
      <c r="BSC105" s="4"/>
      <c r="BSD105" s="4"/>
      <c r="BSE105" s="4"/>
      <c r="BSF105" s="4"/>
      <c r="BSG105" s="4"/>
      <c r="BSH105" s="4"/>
      <c r="BSI105" s="4"/>
      <c r="BSJ105" s="4"/>
      <c r="BSK105" s="4"/>
      <c r="BSL105" s="4"/>
      <c r="BSM105" s="4"/>
      <c r="BSN105" s="4"/>
      <c r="BSO105" s="4"/>
      <c r="BSP105" s="4"/>
      <c r="BSQ105" s="4"/>
      <c r="BSR105" s="4"/>
      <c r="BSS105" s="4"/>
      <c r="BST105" s="4"/>
      <c r="BSU105" s="4"/>
      <c r="BSV105" s="4"/>
      <c r="BSW105" s="4"/>
      <c r="BSX105" s="4"/>
      <c r="BSY105" s="4"/>
      <c r="BSZ105" s="4"/>
      <c r="BTA105" s="4"/>
      <c r="BTB105" s="4"/>
      <c r="BTC105" s="4"/>
      <c r="BTD105" s="4"/>
      <c r="BTE105" s="4"/>
      <c r="BTF105" s="4"/>
      <c r="BTG105" s="4"/>
      <c r="BTH105" s="4"/>
      <c r="BTI105" s="4"/>
      <c r="BTJ105" s="4"/>
      <c r="BTK105" s="4"/>
      <c r="BTL105" s="4"/>
      <c r="BTM105" s="4"/>
      <c r="BTN105" s="4"/>
      <c r="BTO105" s="4"/>
      <c r="BTP105" s="4"/>
      <c r="BTQ105" s="4"/>
      <c r="BTR105" s="4"/>
      <c r="BTS105" s="4"/>
      <c r="BTT105" s="4"/>
      <c r="BTU105" s="4"/>
      <c r="BTV105" s="4"/>
      <c r="BTW105" s="4"/>
      <c r="BTX105" s="4"/>
      <c r="BTY105" s="4"/>
      <c r="BTZ105" s="4"/>
      <c r="BUA105" s="4"/>
      <c r="BUB105" s="4"/>
      <c r="BUC105" s="4"/>
      <c r="BUD105" s="4"/>
      <c r="BUE105" s="4"/>
      <c r="BUF105" s="4"/>
      <c r="BUG105" s="4"/>
      <c r="BUH105" s="4"/>
      <c r="BUI105" s="4"/>
      <c r="BUJ105" s="4"/>
      <c r="BUK105" s="4"/>
      <c r="BUL105" s="4"/>
      <c r="BUM105" s="4"/>
      <c r="BUN105" s="4"/>
      <c r="BUO105" s="4"/>
      <c r="BUP105" s="4"/>
      <c r="BUQ105" s="4"/>
      <c r="BUR105" s="4"/>
      <c r="BUS105" s="4"/>
      <c r="BUT105" s="4"/>
      <c r="BUU105" s="4"/>
      <c r="BUV105" s="4"/>
      <c r="BUW105" s="4"/>
      <c r="BUX105" s="4"/>
      <c r="BUY105" s="4"/>
      <c r="BUZ105" s="4"/>
      <c r="BVA105" s="4"/>
      <c r="BVB105" s="4"/>
      <c r="BVC105" s="4"/>
      <c r="BVD105" s="4"/>
      <c r="BVE105" s="4"/>
      <c r="BVF105" s="4"/>
      <c r="BVG105" s="4"/>
      <c r="BVH105" s="4"/>
      <c r="BVI105" s="4"/>
      <c r="BVJ105" s="4"/>
      <c r="BVK105" s="4"/>
      <c r="BVL105" s="4"/>
      <c r="BVM105" s="4"/>
      <c r="BVN105" s="4"/>
      <c r="BVO105" s="4"/>
      <c r="BVP105" s="4"/>
      <c r="BVQ105" s="4"/>
      <c r="BVR105" s="4"/>
      <c r="BVS105" s="4"/>
      <c r="BVT105" s="4"/>
      <c r="BVU105" s="4"/>
      <c r="BVV105" s="4"/>
      <c r="BVW105" s="4"/>
      <c r="BVX105" s="4"/>
      <c r="BVY105" s="4"/>
      <c r="BVZ105" s="4"/>
      <c r="BWA105" s="4"/>
      <c r="BWB105" s="4"/>
      <c r="BWC105" s="4"/>
      <c r="BWD105" s="4"/>
      <c r="BWE105" s="4"/>
      <c r="BWF105" s="4"/>
      <c r="BWG105" s="4"/>
      <c r="BWH105" s="4"/>
      <c r="BWI105" s="4"/>
      <c r="BWJ105" s="4"/>
      <c r="BWK105" s="4"/>
      <c r="BWL105" s="4"/>
      <c r="BWM105" s="4"/>
      <c r="BWN105" s="4"/>
      <c r="BWO105" s="4"/>
      <c r="BWP105" s="4"/>
      <c r="BWQ105" s="4"/>
      <c r="BWR105" s="4"/>
      <c r="BWS105" s="4"/>
      <c r="BWT105" s="4"/>
      <c r="BWU105" s="4"/>
      <c r="BWV105" s="4"/>
      <c r="BWW105" s="4"/>
      <c r="BWX105" s="4"/>
      <c r="BWY105" s="4"/>
      <c r="BWZ105" s="4"/>
      <c r="BXA105" s="4"/>
      <c r="BXB105" s="4"/>
      <c r="BXC105" s="4"/>
      <c r="BXD105" s="4"/>
      <c r="BXE105" s="4"/>
      <c r="BXF105" s="4"/>
      <c r="BXG105" s="4"/>
      <c r="BXH105" s="4"/>
      <c r="BXI105" s="4"/>
      <c r="BXJ105" s="4"/>
      <c r="BXK105" s="4"/>
      <c r="BXL105" s="4"/>
      <c r="BXM105" s="4"/>
      <c r="BXN105" s="4"/>
      <c r="BXO105" s="4"/>
      <c r="BXP105" s="4"/>
      <c r="BXQ105" s="4"/>
      <c r="BXR105" s="4"/>
      <c r="BXS105" s="4"/>
      <c r="BXT105" s="4"/>
      <c r="BXU105" s="4"/>
      <c r="BXV105" s="4"/>
      <c r="BXW105" s="4"/>
      <c r="BXX105" s="4"/>
      <c r="BXY105" s="4"/>
      <c r="BXZ105" s="4"/>
      <c r="BYA105" s="4"/>
      <c r="BYB105" s="4"/>
      <c r="BYC105" s="4"/>
      <c r="BYD105" s="4"/>
      <c r="BYE105" s="4"/>
      <c r="BYF105" s="4"/>
      <c r="BYG105" s="4"/>
      <c r="BYH105" s="4"/>
      <c r="BYI105" s="4"/>
      <c r="BYJ105" s="4"/>
      <c r="BYK105" s="4"/>
      <c r="BYL105" s="4"/>
      <c r="BYM105" s="4"/>
      <c r="BYN105" s="4"/>
      <c r="BYO105" s="4"/>
      <c r="BYP105" s="4"/>
      <c r="BYQ105" s="4"/>
      <c r="BYR105" s="4"/>
      <c r="BYS105" s="4"/>
      <c r="BYT105" s="4"/>
      <c r="BYU105" s="4"/>
      <c r="BYV105" s="4"/>
      <c r="BYW105" s="4"/>
      <c r="BYX105" s="4"/>
      <c r="BYY105" s="4"/>
      <c r="BYZ105" s="4"/>
      <c r="BZA105" s="4"/>
      <c r="BZB105" s="4"/>
      <c r="BZC105" s="4"/>
      <c r="BZD105" s="4"/>
      <c r="BZE105" s="4"/>
      <c r="BZF105" s="4"/>
      <c r="BZG105" s="4"/>
      <c r="BZH105" s="4"/>
      <c r="BZI105" s="4"/>
      <c r="BZJ105" s="4"/>
      <c r="BZK105" s="4"/>
      <c r="BZL105" s="4"/>
      <c r="BZM105" s="4"/>
      <c r="BZN105" s="4"/>
      <c r="BZO105" s="4"/>
      <c r="BZP105" s="4"/>
      <c r="BZQ105" s="4"/>
      <c r="BZR105" s="4"/>
      <c r="BZS105" s="4"/>
      <c r="BZT105" s="4"/>
      <c r="BZU105" s="4"/>
      <c r="BZV105" s="4"/>
      <c r="BZW105" s="4"/>
      <c r="BZX105" s="4"/>
      <c r="BZY105" s="4"/>
      <c r="BZZ105" s="4"/>
      <c r="CAA105" s="4"/>
      <c r="CAB105" s="4"/>
      <c r="CAC105" s="4"/>
      <c r="CAD105" s="4"/>
      <c r="CAE105" s="4"/>
      <c r="CAF105" s="4"/>
      <c r="CAG105" s="4"/>
      <c r="CAH105" s="4"/>
      <c r="CAI105" s="4"/>
      <c r="CAJ105" s="4"/>
      <c r="CAK105" s="4"/>
      <c r="CAL105" s="4"/>
      <c r="CAM105" s="4"/>
      <c r="CAN105" s="4"/>
      <c r="CAO105" s="4"/>
      <c r="CAP105" s="4"/>
      <c r="CAQ105" s="4"/>
      <c r="CAR105" s="4"/>
      <c r="CAS105" s="4"/>
      <c r="CAT105" s="4"/>
      <c r="CAU105" s="4"/>
      <c r="CAV105" s="4"/>
      <c r="CAW105" s="4"/>
      <c r="CAX105" s="4"/>
      <c r="CAY105" s="4"/>
      <c r="CAZ105" s="4"/>
      <c r="CBA105" s="4"/>
      <c r="CBB105" s="4"/>
      <c r="CBC105" s="4"/>
      <c r="CBD105" s="4"/>
      <c r="CBE105" s="4"/>
      <c r="CBF105" s="4"/>
      <c r="CBG105" s="4"/>
      <c r="CBH105" s="4"/>
      <c r="CBI105" s="4"/>
      <c r="CBJ105" s="4"/>
      <c r="CBK105" s="4"/>
      <c r="CBL105" s="4"/>
      <c r="CBM105" s="4"/>
      <c r="CBN105" s="4"/>
      <c r="CBO105" s="4"/>
      <c r="CBP105" s="4"/>
      <c r="CBQ105" s="4"/>
      <c r="CBR105" s="4"/>
      <c r="CBS105" s="4"/>
      <c r="CBT105" s="4"/>
      <c r="CBU105" s="4"/>
      <c r="CBV105" s="4"/>
      <c r="CBW105" s="4"/>
      <c r="CBX105" s="4"/>
      <c r="CBY105" s="4"/>
      <c r="CBZ105" s="4"/>
      <c r="CCA105" s="4"/>
      <c r="CCB105" s="4"/>
      <c r="CCC105" s="4"/>
      <c r="CCD105" s="4"/>
      <c r="CCE105" s="4"/>
      <c r="CCF105" s="4"/>
      <c r="CCG105" s="4"/>
      <c r="CCH105" s="4"/>
      <c r="CCI105" s="4"/>
      <c r="CCJ105" s="4"/>
      <c r="CCK105" s="4"/>
      <c r="CCL105" s="4"/>
      <c r="CCM105" s="4"/>
      <c r="CCN105" s="4"/>
      <c r="CCO105" s="4"/>
      <c r="CCP105" s="4"/>
      <c r="CCQ105" s="4"/>
      <c r="CCR105" s="4"/>
      <c r="CCS105" s="4"/>
      <c r="CCT105" s="4"/>
      <c r="CCU105" s="4"/>
      <c r="CCV105" s="4"/>
      <c r="CCW105" s="4"/>
      <c r="CCX105" s="4"/>
      <c r="CCY105" s="4"/>
      <c r="CCZ105" s="4"/>
      <c r="CDA105" s="4"/>
      <c r="CDB105" s="4"/>
      <c r="CDC105" s="4"/>
      <c r="CDD105" s="4"/>
      <c r="CDE105" s="4"/>
      <c r="CDF105" s="4"/>
      <c r="CDG105" s="4"/>
      <c r="CDH105" s="4"/>
      <c r="CDI105" s="4"/>
      <c r="CDJ105" s="4"/>
      <c r="CDK105" s="4"/>
      <c r="CDL105" s="4"/>
      <c r="CDM105" s="4"/>
      <c r="CDN105" s="4"/>
      <c r="CDO105" s="4"/>
      <c r="CDP105" s="4"/>
      <c r="CDQ105" s="4"/>
      <c r="CDR105" s="4"/>
      <c r="CDS105" s="4"/>
      <c r="CDT105" s="4"/>
      <c r="CDU105" s="4"/>
      <c r="CDV105" s="4"/>
      <c r="CDW105" s="4"/>
      <c r="CDX105" s="4"/>
      <c r="CDY105" s="4"/>
      <c r="CDZ105" s="4"/>
      <c r="CEA105" s="4"/>
      <c r="CEB105" s="4"/>
      <c r="CEC105" s="4"/>
      <c r="CED105" s="4"/>
      <c r="CEE105" s="4"/>
      <c r="CEF105" s="4"/>
      <c r="CEG105" s="4"/>
      <c r="CEH105" s="4"/>
      <c r="CEI105" s="4"/>
      <c r="CEJ105" s="4"/>
      <c r="CEK105" s="4"/>
      <c r="CEL105" s="4"/>
      <c r="CEM105" s="4"/>
      <c r="CEN105" s="4"/>
      <c r="CEO105" s="4"/>
      <c r="CEP105" s="4"/>
      <c r="CEQ105" s="4"/>
      <c r="CER105" s="4"/>
      <c r="CES105" s="4"/>
      <c r="CET105" s="4"/>
      <c r="CEU105" s="4"/>
      <c r="CEV105" s="4"/>
      <c r="CEW105" s="4"/>
      <c r="CEX105" s="4"/>
      <c r="CEY105" s="4"/>
      <c r="CEZ105" s="4"/>
      <c r="CFA105" s="4"/>
      <c r="CFB105" s="4"/>
      <c r="CFC105" s="4"/>
      <c r="CFD105" s="4"/>
      <c r="CFE105" s="4"/>
      <c r="CFF105" s="4"/>
      <c r="CFG105" s="4"/>
      <c r="CFH105" s="4"/>
      <c r="CFI105" s="4"/>
      <c r="CFJ105" s="4"/>
      <c r="CFK105" s="4"/>
      <c r="CFL105" s="4"/>
      <c r="CFM105" s="4"/>
      <c r="CFN105" s="4"/>
      <c r="CFO105" s="4"/>
      <c r="CFP105" s="4"/>
      <c r="CFQ105" s="4"/>
      <c r="CFR105" s="4"/>
      <c r="CFS105" s="4"/>
      <c r="CFT105" s="4"/>
      <c r="CFU105" s="4"/>
      <c r="CFV105" s="4"/>
      <c r="CFW105" s="4"/>
      <c r="CFX105" s="4"/>
      <c r="CFY105" s="4"/>
      <c r="CFZ105" s="4"/>
      <c r="CGA105" s="4"/>
      <c r="CGB105" s="4"/>
      <c r="CGC105" s="4"/>
      <c r="CGD105" s="4"/>
      <c r="CGE105" s="4"/>
      <c r="CGF105" s="4"/>
      <c r="CGG105" s="4"/>
      <c r="CGH105" s="4"/>
      <c r="CGI105" s="4"/>
      <c r="CGJ105" s="4"/>
      <c r="CGK105" s="4"/>
      <c r="CGL105" s="4"/>
      <c r="CGM105" s="4"/>
      <c r="CGN105" s="4"/>
      <c r="CGO105" s="4"/>
      <c r="CGP105" s="4"/>
      <c r="CGQ105" s="4"/>
      <c r="CGR105" s="4"/>
      <c r="CGS105" s="4"/>
      <c r="CGT105" s="4"/>
      <c r="CGU105" s="4"/>
      <c r="CGV105" s="4"/>
      <c r="CGW105" s="4"/>
      <c r="CGX105" s="4"/>
      <c r="CGY105" s="4"/>
      <c r="CGZ105" s="4"/>
      <c r="CHA105" s="4"/>
      <c r="CHB105" s="4"/>
      <c r="CHC105" s="4"/>
      <c r="CHD105" s="4"/>
      <c r="CHE105" s="4"/>
      <c r="CHF105" s="4"/>
      <c r="CHG105" s="4"/>
      <c r="CHH105" s="4"/>
      <c r="CHI105" s="4"/>
      <c r="CHJ105" s="4"/>
      <c r="CHK105" s="4"/>
      <c r="CHL105" s="4"/>
      <c r="CHM105" s="4"/>
      <c r="CHN105" s="4"/>
      <c r="CHO105" s="4"/>
      <c r="CHP105" s="4"/>
      <c r="CHQ105" s="4"/>
      <c r="CHR105" s="4"/>
      <c r="CHS105" s="4"/>
      <c r="CHT105" s="4"/>
      <c r="CHU105" s="4"/>
      <c r="CHV105" s="4"/>
      <c r="CHW105" s="4"/>
      <c r="CHX105" s="4"/>
      <c r="CHY105" s="4"/>
      <c r="CHZ105" s="4"/>
      <c r="CIA105" s="4"/>
      <c r="CIB105" s="4"/>
      <c r="CIC105" s="4"/>
      <c r="CID105" s="4"/>
      <c r="CIE105" s="4"/>
      <c r="CIF105" s="4"/>
      <c r="CIG105" s="4"/>
      <c r="CIH105" s="4"/>
      <c r="CII105" s="4"/>
      <c r="CIJ105" s="4"/>
      <c r="CIK105" s="4"/>
      <c r="CIL105" s="4"/>
      <c r="CIM105" s="4"/>
      <c r="CIN105" s="4"/>
      <c r="CIO105" s="4"/>
      <c r="CIP105" s="4"/>
      <c r="CIQ105" s="4"/>
      <c r="CIR105" s="4"/>
      <c r="CIS105" s="4"/>
      <c r="CIT105" s="4"/>
      <c r="CIU105" s="4"/>
      <c r="CIV105" s="4"/>
      <c r="CIW105" s="4"/>
      <c r="CIX105" s="4"/>
      <c r="CIY105" s="4"/>
      <c r="CIZ105" s="4"/>
      <c r="CJA105" s="4"/>
      <c r="CJB105" s="4"/>
      <c r="CJC105" s="4"/>
      <c r="CJD105" s="4"/>
      <c r="CJE105" s="4"/>
      <c r="CJF105" s="4"/>
      <c r="CJG105" s="4"/>
      <c r="CJH105" s="4"/>
      <c r="CJI105" s="4"/>
      <c r="CJJ105" s="4"/>
      <c r="CJK105" s="4"/>
      <c r="CJL105" s="4"/>
      <c r="CJM105" s="4"/>
      <c r="CJN105" s="4"/>
      <c r="CJO105" s="4"/>
      <c r="CJP105" s="4"/>
      <c r="CJQ105" s="4"/>
      <c r="CJR105" s="4"/>
      <c r="CJS105" s="4"/>
      <c r="CJT105" s="4"/>
      <c r="CJU105" s="4"/>
      <c r="CJV105" s="4"/>
      <c r="CJW105" s="4"/>
      <c r="CJX105" s="4"/>
      <c r="CJY105" s="4"/>
      <c r="CJZ105" s="4"/>
      <c r="CKA105" s="4"/>
      <c r="CKB105" s="4"/>
      <c r="CKC105" s="4"/>
      <c r="CKD105" s="4"/>
      <c r="CKE105" s="4"/>
      <c r="CKF105" s="4"/>
      <c r="CKG105" s="4"/>
      <c r="CKH105" s="4"/>
      <c r="CKI105" s="4"/>
      <c r="CKJ105" s="4"/>
      <c r="CKK105" s="4"/>
      <c r="CKL105" s="4"/>
      <c r="CKM105" s="4"/>
      <c r="CKN105" s="4"/>
      <c r="CKO105" s="4"/>
      <c r="CKP105" s="4"/>
      <c r="CKQ105" s="4"/>
      <c r="CKR105" s="4"/>
      <c r="CKS105" s="4"/>
      <c r="CKT105" s="4"/>
      <c r="CKU105" s="4"/>
      <c r="CKV105" s="4"/>
      <c r="CKW105" s="4"/>
      <c r="CKX105" s="4"/>
      <c r="CKY105" s="4"/>
      <c r="CKZ105" s="4"/>
      <c r="CLA105" s="4"/>
      <c r="CLB105" s="4"/>
      <c r="CLC105" s="4"/>
      <c r="CLD105" s="4"/>
      <c r="CLE105" s="4"/>
      <c r="CLF105" s="4"/>
      <c r="CLG105" s="4"/>
      <c r="CLH105" s="4"/>
      <c r="CLI105" s="4"/>
      <c r="CLJ105" s="4"/>
      <c r="CLK105" s="4"/>
      <c r="CLL105" s="4"/>
      <c r="CLM105" s="4"/>
      <c r="CLN105" s="4"/>
      <c r="CLO105" s="4"/>
      <c r="CLP105" s="4"/>
      <c r="CLQ105" s="4"/>
      <c r="CLR105" s="4"/>
      <c r="CLS105" s="4"/>
      <c r="CLT105" s="4"/>
      <c r="CLU105" s="4"/>
      <c r="CLV105" s="4"/>
      <c r="CLW105" s="4"/>
      <c r="CLX105" s="4"/>
      <c r="CLY105" s="4"/>
      <c r="CLZ105" s="4"/>
      <c r="CMA105" s="4"/>
      <c r="CMB105" s="4"/>
      <c r="CMC105" s="4"/>
      <c r="CMD105" s="4"/>
      <c r="CME105" s="4"/>
      <c r="CMF105" s="4"/>
      <c r="CMG105" s="4"/>
      <c r="CMH105" s="4"/>
      <c r="CMI105" s="4"/>
      <c r="CMJ105" s="4"/>
      <c r="CMK105" s="4"/>
      <c r="CML105" s="4"/>
      <c r="CMM105" s="4"/>
      <c r="CMN105" s="4"/>
      <c r="CMO105" s="4"/>
      <c r="CMP105" s="4"/>
      <c r="CMQ105" s="4"/>
      <c r="CMR105" s="4"/>
      <c r="CMS105" s="4"/>
      <c r="CMT105" s="4"/>
      <c r="CMU105" s="4"/>
      <c r="CMV105" s="4"/>
      <c r="CMW105" s="4"/>
      <c r="CMX105" s="4"/>
      <c r="CMY105" s="4"/>
      <c r="CMZ105" s="4"/>
      <c r="CNA105" s="4"/>
      <c r="CNB105" s="4"/>
      <c r="CNC105" s="4"/>
      <c r="CND105" s="4"/>
      <c r="CNE105" s="4"/>
      <c r="CNF105" s="4"/>
      <c r="CNG105" s="4"/>
      <c r="CNH105" s="4"/>
      <c r="CNI105" s="4"/>
      <c r="CNJ105" s="4"/>
      <c r="CNK105" s="4"/>
      <c r="CNL105" s="4"/>
      <c r="CNM105" s="4"/>
      <c r="CNN105" s="4"/>
      <c r="CNO105" s="4"/>
      <c r="CNP105" s="4"/>
      <c r="CNQ105" s="4"/>
      <c r="CNR105" s="4"/>
      <c r="CNS105" s="4"/>
      <c r="CNT105" s="4"/>
      <c r="CNU105" s="4"/>
      <c r="CNV105" s="4"/>
      <c r="CNW105" s="4"/>
      <c r="CNX105" s="4"/>
      <c r="CNY105" s="4"/>
      <c r="CNZ105" s="4"/>
      <c r="COA105" s="4"/>
      <c r="COB105" s="4"/>
      <c r="COC105" s="4"/>
      <c r="COD105" s="4"/>
      <c r="COE105" s="4"/>
      <c r="COF105" s="4"/>
      <c r="COG105" s="4"/>
      <c r="COH105" s="4"/>
      <c r="COI105" s="4"/>
      <c r="COJ105" s="4"/>
      <c r="COK105" s="4"/>
      <c r="COL105" s="4"/>
      <c r="COM105" s="4"/>
      <c r="CON105" s="4"/>
      <c r="COO105" s="4"/>
      <c r="COP105" s="4"/>
      <c r="COQ105" s="4"/>
      <c r="COR105" s="4"/>
      <c r="COS105" s="4"/>
      <c r="COT105" s="4"/>
      <c r="COU105" s="4"/>
      <c r="COV105" s="4"/>
      <c r="COW105" s="4"/>
      <c r="COX105" s="4"/>
      <c r="COY105" s="4"/>
      <c r="COZ105" s="4"/>
      <c r="CPA105" s="4"/>
      <c r="CPB105" s="4"/>
      <c r="CPC105" s="4"/>
      <c r="CPD105" s="4"/>
      <c r="CPE105" s="4"/>
      <c r="CPF105" s="4"/>
      <c r="CPG105" s="4"/>
      <c r="CPH105" s="4"/>
      <c r="CPI105" s="4"/>
      <c r="CPJ105" s="4"/>
      <c r="CPK105" s="4"/>
      <c r="CPL105" s="4"/>
      <c r="CPM105" s="4"/>
      <c r="CPN105" s="4"/>
      <c r="CPO105" s="4"/>
      <c r="CPP105" s="4"/>
      <c r="CPQ105" s="4"/>
      <c r="CPR105" s="4"/>
      <c r="CPS105" s="4"/>
      <c r="CPT105" s="4"/>
      <c r="CPU105" s="4"/>
      <c r="CPV105" s="4"/>
      <c r="CPW105" s="4"/>
      <c r="CPX105" s="4"/>
      <c r="CPY105" s="4"/>
      <c r="CPZ105" s="4"/>
      <c r="CQA105" s="4"/>
      <c r="CQB105" s="4"/>
      <c r="CQC105" s="4"/>
      <c r="CQD105" s="4"/>
      <c r="CQE105" s="4"/>
      <c r="CQF105" s="4"/>
      <c r="CQG105" s="4"/>
      <c r="CQH105" s="4"/>
      <c r="CQI105" s="4"/>
      <c r="CQJ105" s="4"/>
      <c r="CQK105" s="4"/>
      <c r="CQL105" s="4"/>
      <c r="CQM105" s="4"/>
      <c r="CQN105" s="4"/>
      <c r="CQO105" s="4"/>
      <c r="CQP105" s="4"/>
      <c r="CQQ105" s="4"/>
      <c r="CQR105" s="4"/>
      <c r="CQS105" s="4"/>
      <c r="CQT105" s="4"/>
      <c r="CQU105" s="4"/>
      <c r="CQV105" s="4"/>
      <c r="CQW105" s="4"/>
      <c r="CQX105" s="4"/>
      <c r="CQY105" s="4"/>
      <c r="CQZ105" s="4"/>
      <c r="CRA105" s="4"/>
      <c r="CRB105" s="4"/>
      <c r="CRC105" s="4"/>
      <c r="CRD105" s="4"/>
      <c r="CRE105" s="4"/>
      <c r="CRF105" s="4"/>
      <c r="CRG105" s="4"/>
      <c r="CRH105" s="4"/>
      <c r="CRI105" s="4"/>
      <c r="CRJ105" s="4"/>
      <c r="CRK105" s="4"/>
      <c r="CRL105" s="4"/>
      <c r="CRM105" s="4"/>
      <c r="CRN105" s="4"/>
      <c r="CRO105" s="4"/>
      <c r="CRP105" s="4"/>
      <c r="CRQ105" s="4"/>
      <c r="CRR105" s="4"/>
      <c r="CRS105" s="4"/>
      <c r="CRT105" s="4"/>
      <c r="CRU105" s="4"/>
      <c r="CRV105" s="4"/>
      <c r="CRW105" s="4"/>
      <c r="CRX105" s="4"/>
      <c r="CRY105" s="4"/>
      <c r="CRZ105" s="4"/>
      <c r="CSA105" s="4"/>
      <c r="CSB105" s="4"/>
      <c r="CSC105" s="4"/>
      <c r="CSD105" s="4"/>
      <c r="CSE105" s="4"/>
      <c r="CSF105" s="4"/>
      <c r="CSG105" s="4"/>
      <c r="CSH105" s="4"/>
      <c r="CSI105" s="4"/>
      <c r="CSJ105" s="4"/>
      <c r="CSK105" s="4"/>
      <c r="CSL105" s="4"/>
      <c r="CSM105" s="4"/>
      <c r="CSN105" s="4"/>
      <c r="CSO105" s="4"/>
      <c r="CSP105" s="4"/>
      <c r="CSQ105" s="4"/>
      <c r="CSR105" s="4"/>
      <c r="CSS105" s="4"/>
      <c r="CST105" s="4"/>
      <c r="CSU105" s="4"/>
      <c r="CSV105" s="4"/>
      <c r="CSW105" s="4"/>
      <c r="CSX105" s="4"/>
      <c r="CSY105" s="4"/>
      <c r="CSZ105" s="4"/>
      <c r="CTA105" s="4"/>
      <c r="CTB105" s="4"/>
      <c r="CTC105" s="4"/>
      <c r="CTD105" s="4"/>
      <c r="CTE105" s="4"/>
      <c r="CTF105" s="4"/>
      <c r="CTG105" s="4"/>
      <c r="CTH105" s="4"/>
      <c r="CTI105" s="4"/>
      <c r="CTJ105" s="4"/>
      <c r="CTK105" s="4"/>
      <c r="CTL105" s="4"/>
      <c r="CTM105" s="4"/>
      <c r="CTN105" s="4"/>
      <c r="CTO105" s="4"/>
      <c r="CTP105" s="4"/>
      <c r="CTQ105" s="4"/>
      <c r="CTR105" s="4"/>
      <c r="CTS105" s="4"/>
      <c r="CTT105" s="4"/>
      <c r="CTU105" s="4"/>
      <c r="CTV105" s="4"/>
      <c r="CTW105" s="4"/>
      <c r="CTX105" s="4"/>
      <c r="CTY105" s="4"/>
      <c r="CTZ105" s="4"/>
      <c r="CUA105" s="4"/>
      <c r="CUB105" s="4"/>
      <c r="CUC105" s="4"/>
      <c r="CUD105" s="4"/>
      <c r="CUE105" s="4"/>
      <c r="CUF105" s="4"/>
      <c r="CUG105" s="4"/>
      <c r="CUH105" s="4"/>
      <c r="CUI105" s="4"/>
      <c r="CUJ105" s="4"/>
      <c r="CUK105" s="4"/>
      <c r="CUL105" s="4"/>
      <c r="CUM105" s="4"/>
      <c r="CUN105" s="4"/>
      <c r="CUO105" s="4"/>
      <c r="CUP105" s="4"/>
      <c r="CUQ105" s="4"/>
      <c r="CUR105" s="4"/>
      <c r="CUS105" s="4"/>
      <c r="CUT105" s="4"/>
      <c r="CUU105" s="4"/>
      <c r="CUV105" s="4"/>
      <c r="CUW105" s="4"/>
      <c r="CUX105" s="4"/>
      <c r="CUY105" s="4"/>
      <c r="CUZ105" s="4"/>
      <c r="CVA105" s="4"/>
      <c r="CVB105" s="4"/>
      <c r="CVC105" s="4"/>
      <c r="CVD105" s="4"/>
      <c r="CVE105" s="4"/>
      <c r="CVF105" s="4"/>
      <c r="CVG105" s="4"/>
      <c r="CVH105" s="4"/>
      <c r="CVI105" s="4"/>
      <c r="CVJ105" s="4"/>
      <c r="CVK105" s="4"/>
      <c r="CVL105" s="4"/>
      <c r="CVM105" s="4"/>
      <c r="CVN105" s="4"/>
      <c r="CVO105" s="4"/>
      <c r="CVP105" s="4"/>
      <c r="CVQ105" s="4"/>
      <c r="CVR105" s="4"/>
      <c r="CVS105" s="4"/>
      <c r="CVT105" s="4"/>
      <c r="CVU105" s="4"/>
      <c r="CVV105" s="4"/>
      <c r="CVW105" s="4"/>
      <c r="CVX105" s="4"/>
      <c r="CVY105" s="4"/>
      <c r="CVZ105" s="4"/>
      <c r="CWA105" s="4"/>
      <c r="CWB105" s="4"/>
      <c r="CWC105" s="4"/>
      <c r="CWD105" s="4"/>
      <c r="CWE105" s="4"/>
      <c r="CWF105" s="4"/>
      <c r="CWG105" s="4"/>
      <c r="CWH105" s="4"/>
      <c r="CWI105" s="4"/>
      <c r="CWJ105" s="4"/>
      <c r="CWK105" s="4"/>
      <c r="CWL105" s="4"/>
      <c r="CWM105" s="4"/>
      <c r="CWN105" s="4"/>
      <c r="CWO105" s="4"/>
      <c r="CWP105" s="4"/>
      <c r="CWQ105" s="4"/>
      <c r="CWR105" s="4"/>
      <c r="CWS105" s="4"/>
      <c r="CWT105" s="4"/>
      <c r="CWU105" s="4"/>
      <c r="CWV105" s="4"/>
      <c r="CWW105" s="4"/>
      <c r="CWX105" s="4"/>
      <c r="CWY105" s="4"/>
      <c r="CWZ105" s="4"/>
      <c r="CXA105" s="4"/>
      <c r="CXB105" s="4"/>
      <c r="CXC105" s="4"/>
      <c r="CXD105" s="4"/>
      <c r="CXE105" s="4"/>
      <c r="CXF105" s="4"/>
      <c r="CXG105" s="4"/>
      <c r="CXH105" s="4"/>
      <c r="CXI105" s="4"/>
      <c r="CXJ105" s="4"/>
      <c r="CXK105" s="4"/>
      <c r="CXL105" s="4"/>
      <c r="CXM105" s="4"/>
      <c r="CXN105" s="4"/>
      <c r="CXO105" s="4"/>
      <c r="CXP105" s="4"/>
      <c r="CXQ105" s="4"/>
      <c r="CXR105" s="4"/>
      <c r="CXS105" s="4"/>
      <c r="CXT105" s="4"/>
      <c r="CXU105" s="4"/>
      <c r="CXV105" s="4"/>
      <c r="CXW105" s="4"/>
      <c r="CXX105" s="4"/>
      <c r="CXY105" s="4"/>
      <c r="CXZ105" s="4"/>
      <c r="CYA105" s="4"/>
      <c r="CYB105" s="4"/>
      <c r="CYC105" s="4"/>
      <c r="CYD105" s="4"/>
      <c r="CYE105" s="4"/>
      <c r="CYF105" s="4"/>
      <c r="CYG105" s="4"/>
      <c r="CYH105" s="4"/>
      <c r="CYI105" s="4"/>
      <c r="CYJ105" s="4"/>
      <c r="CYK105" s="4"/>
      <c r="CYL105" s="4"/>
      <c r="CYM105" s="4"/>
      <c r="CYN105" s="4"/>
      <c r="CYO105" s="4"/>
      <c r="CYP105" s="4"/>
      <c r="CYQ105" s="4"/>
      <c r="CYR105" s="4"/>
      <c r="CYS105" s="4"/>
      <c r="CYT105" s="4"/>
      <c r="CYU105" s="4"/>
      <c r="CYV105" s="4"/>
      <c r="CYW105" s="4"/>
      <c r="CYX105" s="4"/>
      <c r="CYY105" s="4"/>
      <c r="CYZ105" s="4"/>
      <c r="CZA105" s="4"/>
      <c r="CZB105" s="4"/>
      <c r="CZC105" s="4"/>
      <c r="CZD105" s="4"/>
      <c r="CZE105" s="4"/>
      <c r="CZF105" s="4"/>
      <c r="CZG105" s="4"/>
      <c r="CZH105" s="4"/>
      <c r="CZI105" s="4"/>
      <c r="CZJ105" s="4"/>
      <c r="CZK105" s="4"/>
      <c r="CZL105" s="4"/>
      <c r="CZM105" s="4"/>
      <c r="CZN105" s="4"/>
      <c r="CZO105" s="4"/>
      <c r="CZP105" s="4"/>
      <c r="CZQ105" s="4"/>
      <c r="CZR105" s="4"/>
      <c r="CZS105" s="4"/>
      <c r="CZT105" s="4"/>
      <c r="CZU105" s="4"/>
      <c r="CZV105" s="4"/>
      <c r="CZW105" s="4"/>
      <c r="CZX105" s="4"/>
      <c r="CZY105" s="4"/>
      <c r="CZZ105" s="4"/>
      <c r="DAA105" s="4"/>
      <c r="DAB105" s="4"/>
      <c r="DAC105" s="4"/>
      <c r="DAD105" s="4"/>
      <c r="DAE105" s="4"/>
      <c r="DAF105" s="4"/>
      <c r="DAG105" s="4"/>
      <c r="DAH105" s="4"/>
      <c r="DAI105" s="4"/>
      <c r="DAJ105" s="4"/>
      <c r="DAK105" s="4"/>
      <c r="DAL105" s="4"/>
      <c r="DAM105" s="4"/>
      <c r="DAN105" s="4"/>
      <c r="DAO105" s="4"/>
      <c r="DAP105" s="4"/>
      <c r="DAQ105" s="4"/>
      <c r="DAR105" s="4"/>
      <c r="DAS105" s="4"/>
      <c r="DAT105" s="4"/>
      <c r="DAU105" s="4"/>
      <c r="DAV105" s="4"/>
      <c r="DAW105" s="4"/>
      <c r="DAX105" s="4"/>
      <c r="DAY105" s="4"/>
      <c r="DAZ105" s="4"/>
      <c r="DBA105" s="4"/>
      <c r="DBB105" s="4"/>
      <c r="DBC105" s="4"/>
      <c r="DBD105" s="4"/>
      <c r="DBE105" s="4"/>
      <c r="DBF105" s="4"/>
      <c r="DBG105" s="4"/>
      <c r="DBH105" s="4"/>
      <c r="DBI105" s="4"/>
      <c r="DBJ105" s="4"/>
      <c r="DBK105" s="4"/>
      <c r="DBL105" s="4"/>
      <c r="DBM105" s="4"/>
      <c r="DBN105" s="4"/>
      <c r="DBO105" s="4"/>
      <c r="DBP105" s="4"/>
      <c r="DBQ105" s="4"/>
      <c r="DBR105" s="4"/>
      <c r="DBS105" s="4"/>
      <c r="DBT105" s="4"/>
      <c r="DBU105" s="4"/>
      <c r="DBV105" s="4"/>
      <c r="DBW105" s="4"/>
      <c r="DBX105" s="4"/>
      <c r="DBY105" s="4"/>
      <c r="DBZ105" s="4"/>
      <c r="DCA105" s="4"/>
      <c r="DCB105" s="4"/>
      <c r="DCC105" s="4"/>
      <c r="DCD105" s="4"/>
      <c r="DCE105" s="4"/>
      <c r="DCF105" s="4"/>
      <c r="DCG105" s="4"/>
      <c r="DCH105" s="4"/>
      <c r="DCI105" s="4"/>
      <c r="DCJ105" s="4"/>
      <c r="DCK105" s="4"/>
      <c r="DCL105" s="4"/>
      <c r="DCM105" s="4"/>
      <c r="DCN105" s="4"/>
      <c r="DCO105" s="4"/>
      <c r="DCP105" s="4"/>
      <c r="DCQ105" s="4"/>
      <c r="DCR105" s="4"/>
      <c r="DCS105" s="4"/>
      <c r="DCT105" s="4"/>
      <c r="DCU105" s="4"/>
      <c r="DCV105" s="4"/>
      <c r="DCW105" s="4"/>
      <c r="DCX105" s="4"/>
      <c r="DCY105" s="4"/>
      <c r="DCZ105" s="4"/>
      <c r="DDA105" s="4"/>
      <c r="DDB105" s="4"/>
      <c r="DDC105" s="4"/>
      <c r="DDD105" s="4"/>
      <c r="DDE105" s="4"/>
      <c r="DDF105" s="4"/>
      <c r="DDG105" s="4"/>
      <c r="DDH105" s="4"/>
      <c r="DDI105" s="4"/>
      <c r="DDJ105" s="4"/>
      <c r="DDK105" s="4"/>
      <c r="DDL105" s="4"/>
      <c r="DDM105" s="4"/>
      <c r="DDN105" s="4"/>
      <c r="DDO105" s="4"/>
      <c r="DDP105" s="4"/>
      <c r="DDQ105" s="4"/>
      <c r="DDR105" s="4"/>
      <c r="DDS105" s="4"/>
      <c r="DDT105" s="4"/>
      <c r="DDU105" s="4"/>
      <c r="DDV105" s="4"/>
      <c r="DDW105" s="4"/>
      <c r="DDX105" s="4"/>
      <c r="DDY105" s="4"/>
      <c r="DDZ105" s="4"/>
      <c r="DEA105" s="4"/>
      <c r="DEB105" s="4"/>
      <c r="DEC105" s="4"/>
      <c r="DED105" s="4"/>
      <c r="DEE105" s="4"/>
      <c r="DEF105" s="4"/>
      <c r="DEG105" s="4"/>
      <c r="DEH105" s="4"/>
      <c r="DEI105" s="4"/>
      <c r="DEJ105" s="4"/>
      <c r="DEK105" s="4"/>
      <c r="DEL105" s="4"/>
      <c r="DEM105" s="4"/>
      <c r="DEN105" s="4"/>
      <c r="DEO105" s="4"/>
      <c r="DEP105" s="4"/>
      <c r="DEQ105" s="4"/>
      <c r="DER105" s="4"/>
      <c r="DES105" s="4"/>
      <c r="DET105" s="4"/>
      <c r="DEU105" s="4"/>
      <c r="DEV105" s="4"/>
      <c r="DEW105" s="4"/>
      <c r="DEX105" s="4"/>
      <c r="DEY105" s="4"/>
      <c r="DEZ105" s="4"/>
      <c r="DFA105" s="4"/>
      <c r="DFB105" s="4"/>
      <c r="DFC105" s="4"/>
      <c r="DFD105" s="4"/>
      <c r="DFE105" s="4"/>
      <c r="DFF105" s="4"/>
      <c r="DFG105" s="4"/>
      <c r="DFH105" s="4"/>
      <c r="DFI105" s="4"/>
      <c r="DFJ105" s="4"/>
      <c r="DFK105" s="4"/>
      <c r="DFL105" s="4"/>
      <c r="DFM105" s="4"/>
      <c r="DFN105" s="4"/>
      <c r="DFO105" s="4"/>
      <c r="DFP105" s="4"/>
      <c r="DFQ105" s="4"/>
      <c r="DFR105" s="4"/>
      <c r="DFS105" s="4"/>
      <c r="DFT105" s="4"/>
      <c r="DFU105" s="4"/>
      <c r="DFV105" s="4"/>
      <c r="DFW105" s="4"/>
      <c r="DFX105" s="4"/>
      <c r="DFY105" s="4"/>
      <c r="DFZ105" s="4"/>
      <c r="DGA105" s="4"/>
      <c r="DGB105" s="4"/>
      <c r="DGC105" s="4"/>
      <c r="DGD105" s="4"/>
      <c r="DGE105" s="4"/>
      <c r="DGF105" s="4"/>
      <c r="DGG105" s="4"/>
      <c r="DGH105" s="4"/>
      <c r="DGI105" s="4"/>
      <c r="DGJ105" s="4"/>
      <c r="DGK105" s="4"/>
      <c r="DGL105" s="4"/>
      <c r="DGM105" s="4"/>
      <c r="DGN105" s="4"/>
      <c r="DGO105" s="4"/>
      <c r="DGP105" s="4"/>
      <c r="DGQ105" s="4"/>
      <c r="DGR105" s="4"/>
      <c r="DGS105" s="4"/>
      <c r="DGT105" s="4"/>
      <c r="DGU105" s="4"/>
      <c r="DGV105" s="4"/>
      <c r="DGW105" s="4"/>
      <c r="DGX105" s="4"/>
      <c r="DGY105" s="4"/>
      <c r="DGZ105" s="4"/>
      <c r="DHA105" s="4"/>
      <c r="DHB105" s="4"/>
      <c r="DHC105" s="4"/>
      <c r="DHD105" s="4"/>
      <c r="DHE105" s="4"/>
      <c r="DHF105" s="4"/>
      <c r="DHG105" s="4"/>
      <c r="DHH105" s="4"/>
      <c r="DHI105" s="4"/>
      <c r="DHJ105" s="4"/>
      <c r="DHK105" s="4"/>
      <c r="DHL105" s="4"/>
      <c r="DHM105" s="4"/>
      <c r="DHN105" s="4"/>
      <c r="DHO105" s="4"/>
      <c r="DHP105" s="4"/>
      <c r="DHQ105" s="4"/>
      <c r="DHR105" s="4"/>
      <c r="DHS105" s="4"/>
      <c r="DHT105" s="4"/>
      <c r="DHU105" s="4"/>
      <c r="DHV105" s="4"/>
      <c r="DHW105" s="4"/>
      <c r="DHX105" s="4"/>
      <c r="DHY105" s="4"/>
      <c r="DHZ105" s="4"/>
      <c r="DIA105" s="4"/>
      <c r="DIB105" s="4"/>
      <c r="DIC105" s="4"/>
      <c r="DID105" s="4"/>
      <c r="DIE105" s="4"/>
      <c r="DIF105" s="4"/>
      <c r="DIG105" s="4"/>
      <c r="DIH105" s="4"/>
      <c r="DII105" s="4"/>
      <c r="DIJ105" s="4"/>
      <c r="DIK105" s="4"/>
      <c r="DIL105" s="4"/>
      <c r="DIM105" s="4"/>
      <c r="DIN105" s="4"/>
      <c r="DIO105" s="4"/>
      <c r="DIP105" s="4"/>
      <c r="DIQ105" s="4"/>
      <c r="DIR105" s="4"/>
      <c r="DIS105" s="4"/>
      <c r="DIT105" s="4"/>
      <c r="DIU105" s="4"/>
      <c r="DIV105" s="4"/>
      <c r="DIW105" s="4"/>
      <c r="DIX105" s="4"/>
      <c r="DIY105" s="4"/>
      <c r="DIZ105" s="4"/>
      <c r="DJA105" s="4"/>
      <c r="DJB105" s="4"/>
      <c r="DJC105" s="4"/>
      <c r="DJD105" s="4"/>
      <c r="DJE105" s="4"/>
      <c r="DJF105" s="4"/>
      <c r="DJG105" s="4"/>
      <c r="DJH105" s="4"/>
      <c r="DJI105" s="4"/>
      <c r="DJJ105" s="4"/>
      <c r="DJK105" s="4"/>
      <c r="DJL105" s="4"/>
      <c r="DJM105" s="4"/>
      <c r="DJN105" s="4"/>
      <c r="DJO105" s="4"/>
      <c r="DJP105" s="4"/>
      <c r="DJQ105" s="4"/>
      <c r="DJR105" s="4"/>
      <c r="DJS105" s="4"/>
      <c r="DJT105" s="4"/>
      <c r="DJU105" s="4"/>
      <c r="DJV105" s="4"/>
      <c r="DJW105" s="4"/>
      <c r="DJX105" s="4"/>
      <c r="DJY105" s="4"/>
      <c r="DJZ105" s="4"/>
      <c r="DKA105" s="4"/>
      <c r="DKB105" s="4"/>
      <c r="DKC105" s="4"/>
      <c r="DKD105" s="4"/>
      <c r="DKE105" s="4"/>
      <c r="DKF105" s="4"/>
      <c r="DKG105" s="4"/>
      <c r="DKH105" s="4"/>
      <c r="DKI105" s="4"/>
      <c r="DKJ105" s="4"/>
      <c r="DKK105" s="4"/>
      <c r="DKL105" s="4"/>
      <c r="DKM105" s="4"/>
      <c r="DKN105" s="4"/>
      <c r="DKO105" s="4"/>
      <c r="DKP105" s="4"/>
      <c r="DKQ105" s="4"/>
      <c r="DKR105" s="4"/>
      <c r="DKS105" s="4"/>
      <c r="DKT105" s="4"/>
      <c r="DKU105" s="4"/>
      <c r="DKV105" s="4"/>
      <c r="DKW105" s="4"/>
      <c r="DKX105" s="4"/>
      <c r="DKY105" s="4"/>
      <c r="DKZ105" s="4"/>
      <c r="DLA105" s="4"/>
      <c r="DLB105" s="4"/>
      <c r="DLC105" s="4"/>
      <c r="DLD105" s="4"/>
      <c r="DLE105" s="4"/>
      <c r="DLF105" s="4"/>
      <c r="DLG105" s="4"/>
      <c r="DLH105" s="4"/>
      <c r="DLI105" s="4"/>
      <c r="DLJ105" s="4"/>
      <c r="DLK105" s="4"/>
      <c r="DLL105" s="4"/>
      <c r="DLM105" s="4"/>
      <c r="DLN105" s="4"/>
      <c r="DLO105" s="4"/>
      <c r="DLP105" s="4"/>
      <c r="DLQ105" s="4"/>
      <c r="DLR105" s="4"/>
      <c r="DLS105" s="4"/>
      <c r="DLT105" s="4"/>
      <c r="DLU105" s="4"/>
      <c r="DLV105" s="4"/>
      <c r="DLW105" s="4"/>
      <c r="DLX105" s="4"/>
      <c r="DLY105" s="4"/>
      <c r="DLZ105" s="4"/>
      <c r="DMA105" s="4"/>
      <c r="DMB105" s="4"/>
      <c r="DMC105" s="4"/>
      <c r="DMD105" s="4"/>
      <c r="DME105" s="4"/>
      <c r="DMF105" s="4"/>
      <c r="DMG105" s="4"/>
      <c r="DMH105" s="4"/>
      <c r="DMI105" s="4"/>
      <c r="DMJ105" s="4"/>
      <c r="DMK105" s="4"/>
      <c r="DML105" s="4"/>
      <c r="DMM105" s="4"/>
      <c r="DMN105" s="4"/>
      <c r="DMO105" s="4"/>
      <c r="DMP105" s="4"/>
      <c r="DMQ105" s="4"/>
      <c r="DMR105" s="4"/>
      <c r="DMS105" s="4"/>
      <c r="DMT105" s="4"/>
      <c r="DMU105" s="4"/>
      <c r="DMV105" s="4"/>
      <c r="DMW105" s="4"/>
      <c r="DMX105" s="4"/>
      <c r="DMY105" s="4"/>
      <c r="DMZ105" s="4"/>
      <c r="DNA105" s="4"/>
      <c r="DNB105" s="4"/>
      <c r="DNC105" s="4"/>
      <c r="DND105" s="4"/>
      <c r="DNE105" s="4"/>
      <c r="DNF105" s="4"/>
      <c r="DNG105" s="4"/>
      <c r="DNH105" s="4"/>
      <c r="DNI105" s="4"/>
      <c r="DNJ105" s="4"/>
      <c r="DNK105" s="4"/>
      <c r="DNL105" s="4"/>
      <c r="DNM105" s="4"/>
      <c r="DNN105" s="4"/>
      <c r="DNO105" s="4"/>
      <c r="DNP105" s="4"/>
      <c r="DNQ105" s="4"/>
      <c r="DNR105" s="4"/>
      <c r="DNS105" s="4"/>
      <c r="DNT105" s="4"/>
      <c r="DNU105" s="4"/>
      <c r="DNV105" s="4"/>
      <c r="DNW105" s="4"/>
      <c r="DNX105" s="4"/>
      <c r="DNY105" s="4"/>
      <c r="DNZ105" s="4"/>
      <c r="DOA105" s="4"/>
      <c r="DOB105" s="4"/>
      <c r="DOC105" s="4"/>
      <c r="DOD105" s="4"/>
      <c r="DOE105" s="4"/>
      <c r="DOF105" s="4"/>
      <c r="DOG105" s="4"/>
      <c r="DOH105" s="4"/>
      <c r="DOI105" s="4"/>
      <c r="DOJ105" s="4"/>
      <c r="DOK105" s="4"/>
      <c r="DOL105" s="4"/>
      <c r="DOM105" s="4"/>
      <c r="DON105" s="4"/>
      <c r="DOO105" s="4"/>
      <c r="DOP105" s="4"/>
      <c r="DOQ105" s="4"/>
      <c r="DOR105" s="4"/>
      <c r="DOS105" s="4"/>
      <c r="DOT105" s="4"/>
      <c r="DOU105" s="4"/>
      <c r="DOV105" s="4"/>
      <c r="DOW105" s="4"/>
      <c r="DOX105" s="4"/>
      <c r="DOY105" s="4"/>
      <c r="DOZ105" s="4"/>
      <c r="DPA105" s="4"/>
      <c r="DPB105" s="4"/>
      <c r="DPC105" s="4"/>
      <c r="DPD105" s="4"/>
      <c r="DPE105" s="4"/>
      <c r="DPF105" s="4"/>
      <c r="DPG105" s="4"/>
      <c r="DPH105" s="4"/>
      <c r="DPI105" s="4"/>
      <c r="DPJ105" s="4"/>
      <c r="DPK105" s="4"/>
      <c r="DPL105" s="4"/>
      <c r="DPM105" s="4"/>
      <c r="DPN105" s="4"/>
      <c r="DPO105" s="4"/>
      <c r="DPP105" s="4"/>
      <c r="DPQ105" s="4"/>
      <c r="DPR105" s="4"/>
      <c r="DPS105" s="4"/>
      <c r="DPT105" s="4"/>
      <c r="DPU105" s="4"/>
      <c r="DPV105" s="4"/>
      <c r="DPW105" s="4"/>
      <c r="DPX105" s="4"/>
      <c r="DPY105" s="4"/>
      <c r="DPZ105" s="4"/>
      <c r="DQA105" s="4"/>
      <c r="DQB105" s="4"/>
      <c r="DQC105" s="4"/>
      <c r="DQD105" s="4"/>
      <c r="DQE105" s="4"/>
      <c r="DQF105" s="4"/>
      <c r="DQG105" s="4"/>
      <c r="DQH105" s="4"/>
      <c r="DQI105" s="4"/>
      <c r="DQJ105" s="4"/>
      <c r="DQK105" s="4"/>
      <c r="DQL105" s="4"/>
      <c r="DQM105" s="4"/>
      <c r="DQN105" s="4"/>
      <c r="DQO105" s="4"/>
      <c r="DQP105" s="4"/>
      <c r="DQQ105" s="4"/>
      <c r="DQR105" s="4"/>
      <c r="DQS105" s="4"/>
      <c r="DQT105" s="4"/>
      <c r="DQU105" s="4"/>
      <c r="DQV105" s="4"/>
      <c r="DQW105" s="4"/>
      <c r="DQX105" s="4"/>
      <c r="DQY105" s="4"/>
      <c r="DQZ105" s="4"/>
      <c r="DRA105" s="4"/>
      <c r="DRB105" s="4"/>
      <c r="DRC105" s="4"/>
      <c r="DRD105" s="4"/>
      <c r="DRE105" s="4"/>
      <c r="DRF105" s="4"/>
      <c r="DRG105" s="4"/>
      <c r="DRH105" s="4"/>
      <c r="DRI105" s="4"/>
      <c r="DRJ105" s="4"/>
      <c r="DRK105" s="4"/>
      <c r="DRL105" s="4"/>
      <c r="DRM105" s="4"/>
      <c r="DRN105" s="4"/>
      <c r="DRO105" s="4"/>
      <c r="DRP105" s="4"/>
      <c r="DRQ105" s="4"/>
      <c r="DRR105" s="4"/>
      <c r="DRS105" s="4"/>
      <c r="DRT105" s="4"/>
      <c r="DRU105" s="4"/>
      <c r="DRV105" s="4"/>
      <c r="DRW105" s="4"/>
      <c r="DRX105" s="4"/>
      <c r="DRY105" s="4"/>
      <c r="DRZ105" s="4"/>
      <c r="DSA105" s="4"/>
      <c r="DSB105" s="4"/>
      <c r="DSC105" s="4"/>
      <c r="DSD105" s="4"/>
      <c r="DSE105" s="4"/>
      <c r="DSF105" s="4"/>
      <c r="DSG105" s="4"/>
      <c r="DSH105" s="4"/>
      <c r="DSI105" s="4"/>
      <c r="DSJ105" s="4"/>
      <c r="DSK105" s="4"/>
      <c r="DSL105" s="4"/>
      <c r="DSM105" s="4"/>
      <c r="DSN105" s="4"/>
      <c r="DSO105" s="4"/>
      <c r="DSP105" s="4"/>
      <c r="DSQ105" s="4"/>
      <c r="DSR105" s="4"/>
      <c r="DSS105" s="4"/>
      <c r="DST105" s="4"/>
      <c r="DSU105" s="4"/>
      <c r="DSV105" s="4"/>
      <c r="DSW105" s="4"/>
      <c r="DSX105" s="4"/>
      <c r="DSY105" s="4"/>
      <c r="DSZ105" s="4"/>
      <c r="DTA105" s="4"/>
      <c r="DTB105" s="4"/>
      <c r="DTC105" s="4"/>
      <c r="DTD105" s="4"/>
      <c r="DTE105" s="4"/>
      <c r="DTF105" s="4"/>
      <c r="DTG105" s="4"/>
      <c r="DTH105" s="4"/>
      <c r="DTI105" s="4"/>
      <c r="DTJ105" s="4"/>
      <c r="DTK105" s="4"/>
      <c r="DTL105" s="4"/>
      <c r="DTM105" s="4"/>
      <c r="DTN105" s="4"/>
      <c r="DTO105" s="4"/>
      <c r="DTP105" s="4"/>
      <c r="DTQ105" s="4"/>
      <c r="DTR105" s="4"/>
      <c r="DTS105" s="4"/>
      <c r="DTT105" s="4"/>
      <c r="DTU105" s="4"/>
      <c r="DTV105" s="4"/>
      <c r="DTW105" s="4"/>
      <c r="DTX105" s="4"/>
      <c r="DTY105" s="4"/>
      <c r="DTZ105" s="4"/>
      <c r="DUA105" s="4"/>
      <c r="DUB105" s="4"/>
      <c r="DUC105" s="4"/>
      <c r="DUD105" s="4"/>
      <c r="DUE105" s="4"/>
      <c r="DUF105" s="4"/>
      <c r="DUG105" s="4"/>
      <c r="DUH105" s="4"/>
      <c r="DUI105" s="4"/>
      <c r="DUJ105" s="4"/>
      <c r="DUK105" s="4"/>
      <c r="DUL105" s="4"/>
      <c r="DUM105" s="4"/>
      <c r="DUN105" s="4"/>
      <c r="DUO105" s="4"/>
      <c r="DUP105" s="4"/>
      <c r="DUQ105" s="4"/>
      <c r="DUR105" s="4"/>
      <c r="DUS105" s="4"/>
      <c r="DUT105" s="4"/>
      <c r="DUU105" s="4"/>
      <c r="DUV105" s="4"/>
      <c r="DUW105" s="4"/>
      <c r="DUX105" s="4"/>
      <c r="DUY105" s="4"/>
      <c r="DUZ105" s="4"/>
      <c r="DVA105" s="4"/>
      <c r="DVB105" s="4"/>
      <c r="DVC105" s="4"/>
      <c r="DVD105" s="4"/>
      <c r="DVE105" s="4"/>
      <c r="DVF105" s="4"/>
      <c r="DVG105" s="4"/>
      <c r="DVH105" s="4"/>
      <c r="DVI105" s="4"/>
      <c r="DVJ105" s="4"/>
      <c r="DVK105" s="4"/>
      <c r="DVL105" s="4"/>
      <c r="DVM105" s="4"/>
      <c r="DVN105" s="4"/>
      <c r="DVO105" s="4"/>
      <c r="DVP105" s="4"/>
      <c r="DVQ105" s="4"/>
      <c r="DVR105" s="4"/>
      <c r="DVS105" s="4"/>
      <c r="DVT105" s="4"/>
      <c r="DVU105" s="4"/>
      <c r="DVV105" s="4"/>
      <c r="DVW105" s="4"/>
      <c r="DVX105" s="4"/>
      <c r="DVY105" s="4"/>
      <c r="DVZ105" s="4"/>
      <c r="DWA105" s="4"/>
      <c r="DWB105" s="4"/>
      <c r="DWC105" s="4"/>
      <c r="DWD105" s="4"/>
      <c r="DWE105" s="4"/>
      <c r="DWF105" s="4"/>
      <c r="DWG105" s="4"/>
      <c r="DWH105" s="4"/>
      <c r="DWI105" s="4"/>
      <c r="DWJ105" s="4"/>
      <c r="DWK105" s="4"/>
      <c r="DWL105" s="4"/>
      <c r="DWM105" s="4"/>
      <c r="DWN105" s="4"/>
      <c r="DWO105" s="4"/>
      <c r="DWP105" s="4"/>
      <c r="DWQ105" s="4"/>
      <c r="DWR105" s="4"/>
      <c r="DWS105" s="4"/>
      <c r="DWT105" s="4"/>
      <c r="DWU105" s="4"/>
      <c r="DWV105" s="4"/>
      <c r="DWW105" s="4"/>
      <c r="DWX105" s="4"/>
      <c r="DWY105" s="4"/>
      <c r="DWZ105" s="4"/>
      <c r="DXA105" s="4"/>
      <c r="DXB105" s="4"/>
      <c r="DXC105" s="4"/>
      <c r="DXD105" s="4"/>
      <c r="DXE105" s="4"/>
      <c r="DXF105" s="4"/>
      <c r="DXG105" s="4"/>
      <c r="DXH105" s="4"/>
      <c r="DXI105" s="4"/>
      <c r="DXJ105" s="4"/>
      <c r="DXK105" s="4"/>
      <c r="DXL105" s="4"/>
      <c r="DXM105" s="4"/>
      <c r="DXN105" s="4"/>
      <c r="DXO105" s="4"/>
      <c r="DXP105" s="4"/>
      <c r="DXQ105" s="4"/>
      <c r="DXR105" s="4"/>
      <c r="DXS105" s="4"/>
      <c r="DXT105" s="4"/>
      <c r="DXU105" s="4"/>
      <c r="DXV105" s="4"/>
      <c r="DXW105" s="4"/>
      <c r="DXX105" s="4"/>
      <c r="DXY105" s="4"/>
      <c r="DXZ105" s="4"/>
      <c r="DYA105" s="4"/>
      <c r="DYB105" s="4"/>
      <c r="DYC105" s="4"/>
      <c r="DYD105" s="4"/>
      <c r="DYE105" s="4"/>
      <c r="DYF105" s="4"/>
      <c r="DYG105" s="4"/>
      <c r="DYH105" s="4"/>
      <c r="DYI105" s="4"/>
      <c r="DYJ105" s="4"/>
      <c r="DYK105" s="4"/>
      <c r="DYL105" s="4"/>
      <c r="DYM105" s="4"/>
      <c r="DYN105" s="4"/>
      <c r="DYO105" s="4"/>
      <c r="DYP105" s="4"/>
      <c r="DYQ105" s="4"/>
      <c r="DYR105" s="4"/>
      <c r="DYS105" s="4"/>
      <c r="DYT105" s="4"/>
      <c r="DYU105" s="4"/>
      <c r="DYV105" s="4"/>
      <c r="DYW105" s="4"/>
      <c r="DYX105" s="4"/>
      <c r="DYY105" s="4"/>
      <c r="DYZ105" s="4"/>
      <c r="DZA105" s="4"/>
      <c r="DZB105" s="4"/>
      <c r="DZC105" s="4"/>
      <c r="DZD105" s="4"/>
      <c r="DZE105" s="4"/>
      <c r="DZF105" s="4"/>
      <c r="DZG105" s="4"/>
      <c r="DZH105" s="4"/>
      <c r="DZI105" s="4"/>
      <c r="DZJ105" s="4"/>
      <c r="DZK105" s="4"/>
      <c r="DZL105" s="4"/>
      <c r="DZM105" s="4"/>
      <c r="DZN105" s="4"/>
      <c r="DZO105" s="4"/>
      <c r="DZP105" s="4"/>
      <c r="DZQ105" s="4"/>
      <c r="DZR105" s="4"/>
      <c r="DZS105" s="4"/>
      <c r="DZT105" s="4"/>
      <c r="DZU105" s="4"/>
      <c r="DZV105" s="4"/>
      <c r="DZW105" s="4"/>
      <c r="DZX105" s="4"/>
      <c r="DZY105" s="4"/>
      <c r="DZZ105" s="4"/>
      <c r="EAA105" s="4"/>
      <c r="EAB105" s="4"/>
      <c r="EAC105" s="4"/>
      <c r="EAD105" s="4"/>
      <c r="EAE105" s="4"/>
      <c r="EAF105" s="4"/>
      <c r="EAG105" s="4"/>
      <c r="EAH105" s="4"/>
      <c r="EAI105" s="4"/>
      <c r="EAJ105" s="4"/>
      <c r="EAK105" s="4"/>
      <c r="EAL105" s="4"/>
      <c r="EAM105" s="4"/>
      <c r="EAN105" s="4"/>
      <c r="EAO105" s="4"/>
      <c r="EAP105" s="4"/>
      <c r="EAQ105" s="4"/>
      <c r="EAR105" s="4"/>
      <c r="EAS105" s="4"/>
      <c r="EAT105" s="4"/>
      <c r="EAU105" s="4"/>
      <c r="EAV105" s="4"/>
      <c r="EAW105" s="4"/>
      <c r="EAX105" s="4"/>
      <c r="EAY105" s="4"/>
      <c r="EAZ105" s="4"/>
      <c r="EBA105" s="4"/>
      <c r="EBB105" s="4"/>
      <c r="EBC105" s="4"/>
      <c r="EBD105" s="4"/>
      <c r="EBE105" s="4"/>
      <c r="EBF105" s="4"/>
      <c r="EBG105" s="4"/>
      <c r="EBH105" s="4"/>
      <c r="EBI105" s="4"/>
      <c r="EBJ105" s="4"/>
      <c r="EBK105" s="4"/>
      <c r="EBL105" s="4"/>
      <c r="EBM105" s="4"/>
      <c r="EBN105" s="4"/>
      <c r="EBO105" s="4"/>
      <c r="EBP105" s="4"/>
      <c r="EBQ105" s="4"/>
      <c r="EBR105" s="4"/>
      <c r="EBS105" s="4"/>
      <c r="EBT105" s="4"/>
      <c r="EBU105" s="4"/>
      <c r="EBV105" s="4"/>
      <c r="EBW105" s="4"/>
      <c r="EBX105" s="4"/>
      <c r="EBY105" s="4"/>
      <c r="EBZ105" s="4"/>
      <c r="ECA105" s="4"/>
      <c r="ECB105" s="4"/>
      <c r="ECC105" s="4"/>
      <c r="ECD105" s="4"/>
      <c r="ECE105" s="4"/>
      <c r="ECF105" s="4"/>
      <c r="ECG105" s="4"/>
      <c r="ECH105" s="4"/>
      <c r="ECI105" s="4"/>
      <c r="ECJ105" s="4"/>
      <c r="ECK105" s="4"/>
      <c r="ECL105" s="4"/>
      <c r="ECM105" s="4"/>
      <c r="ECN105" s="4"/>
      <c r="ECO105" s="4"/>
      <c r="ECP105" s="4"/>
      <c r="ECQ105" s="4"/>
      <c r="ECR105" s="4"/>
      <c r="ECS105" s="4"/>
      <c r="ECT105" s="4"/>
      <c r="ECU105" s="4"/>
      <c r="ECV105" s="4"/>
      <c r="ECW105" s="4"/>
      <c r="ECX105" s="4"/>
      <c r="ECY105" s="4"/>
      <c r="ECZ105" s="4"/>
      <c r="EDA105" s="4"/>
      <c r="EDB105" s="4"/>
      <c r="EDC105" s="4"/>
      <c r="EDD105" s="4"/>
      <c r="EDE105" s="4"/>
      <c r="EDF105" s="4"/>
      <c r="EDG105" s="4"/>
      <c r="EDH105" s="4"/>
      <c r="EDI105" s="4"/>
      <c r="EDJ105" s="4"/>
      <c r="EDK105" s="4"/>
      <c r="EDL105" s="4"/>
      <c r="EDM105" s="4"/>
      <c r="EDN105" s="4"/>
      <c r="EDO105" s="4"/>
      <c r="EDP105" s="4"/>
      <c r="EDQ105" s="4"/>
      <c r="EDR105" s="4"/>
      <c r="EDS105" s="4"/>
      <c r="EDT105" s="4"/>
      <c r="EDU105" s="4"/>
      <c r="EDV105" s="4"/>
      <c r="EDW105" s="4"/>
      <c r="EDX105" s="4"/>
      <c r="EDY105" s="4"/>
      <c r="EDZ105" s="4"/>
      <c r="EEA105" s="4"/>
      <c r="EEB105" s="4"/>
      <c r="EEC105" s="4"/>
      <c r="EED105" s="4"/>
      <c r="EEE105" s="4"/>
      <c r="EEF105" s="4"/>
      <c r="EEG105" s="4"/>
      <c r="EEH105" s="4"/>
      <c r="EEI105" s="4"/>
      <c r="EEJ105" s="4"/>
      <c r="EEK105" s="4"/>
      <c r="EEL105" s="4"/>
      <c r="EEM105" s="4"/>
      <c r="EEN105" s="4"/>
      <c r="EEO105" s="4"/>
      <c r="EEP105" s="4"/>
      <c r="EEQ105" s="4"/>
      <c r="EER105" s="4"/>
      <c r="EES105" s="4"/>
      <c r="EET105" s="4"/>
      <c r="EEU105" s="4"/>
      <c r="EEV105" s="4"/>
      <c r="EEW105" s="4"/>
      <c r="EEX105" s="4"/>
      <c r="EEY105" s="4"/>
      <c r="EEZ105" s="4"/>
      <c r="EFA105" s="4"/>
      <c r="EFB105" s="4"/>
      <c r="EFC105" s="4"/>
      <c r="EFD105" s="4"/>
      <c r="EFE105" s="4"/>
      <c r="EFF105" s="4"/>
      <c r="EFG105" s="4"/>
      <c r="EFH105" s="4"/>
      <c r="EFI105" s="4"/>
      <c r="EFJ105" s="4"/>
      <c r="EFK105" s="4"/>
      <c r="EFL105" s="4"/>
      <c r="EFM105" s="4"/>
      <c r="EFN105" s="4"/>
      <c r="EFO105" s="4"/>
      <c r="EFP105" s="4"/>
      <c r="EFQ105" s="4"/>
      <c r="EFR105" s="4"/>
      <c r="EFS105" s="4"/>
      <c r="EFT105" s="4"/>
      <c r="EFU105" s="4"/>
      <c r="EFV105" s="4"/>
      <c r="EFW105" s="4"/>
      <c r="EFX105" s="4"/>
      <c r="EFY105" s="4"/>
      <c r="EFZ105" s="4"/>
      <c r="EGA105" s="4"/>
      <c r="EGB105" s="4"/>
      <c r="EGC105" s="4"/>
      <c r="EGD105" s="4"/>
      <c r="EGE105" s="4"/>
      <c r="EGF105" s="4"/>
      <c r="EGG105" s="4"/>
      <c r="EGH105" s="4"/>
      <c r="EGI105" s="4"/>
      <c r="EGJ105" s="4"/>
      <c r="EGK105" s="4"/>
      <c r="EGL105" s="4"/>
      <c r="EGM105" s="4"/>
      <c r="EGN105" s="4"/>
      <c r="EGO105" s="4"/>
      <c r="EGP105" s="4"/>
      <c r="EGQ105" s="4"/>
      <c r="EGR105" s="4"/>
      <c r="EGS105" s="4"/>
      <c r="EGT105" s="4"/>
      <c r="EGU105" s="4"/>
      <c r="EGV105" s="4"/>
      <c r="EGW105" s="4"/>
      <c r="EGX105" s="4"/>
      <c r="EGY105" s="4"/>
      <c r="EGZ105" s="4"/>
      <c r="EHA105" s="4"/>
      <c r="EHB105" s="4"/>
      <c r="EHC105" s="4"/>
      <c r="EHD105" s="4"/>
      <c r="EHE105" s="4"/>
      <c r="EHF105" s="4"/>
      <c r="EHG105" s="4"/>
      <c r="EHH105" s="4"/>
      <c r="EHI105" s="4"/>
      <c r="EHJ105" s="4"/>
      <c r="EHK105" s="4"/>
      <c r="EHL105" s="4"/>
      <c r="EHM105" s="4"/>
      <c r="EHN105" s="4"/>
      <c r="EHO105" s="4"/>
      <c r="EHP105" s="4"/>
      <c r="EHQ105" s="4"/>
      <c r="EHR105" s="4"/>
      <c r="EHS105" s="4"/>
      <c r="EHT105" s="4"/>
      <c r="EHU105" s="4"/>
      <c r="EHV105" s="4"/>
      <c r="EHW105" s="4"/>
      <c r="EHX105" s="4"/>
      <c r="EHY105" s="4"/>
      <c r="EHZ105" s="4"/>
      <c r="EIA105" s="4"/>
      <c r="EIB105" s="4"/>
      <c r="EIC105" s="4"/>
      <c r="EID105" s="4"/>
      <c r="EIE105" s="4"/>
      <c r="EIF105" s="4"/>
      <c r="EIG105" s="4"/>
      <c r="EIH105" s="4"/>
      <c r="EII105" s="4"/>
      <c r="EIJ105" s="4"/>
      <c r="EIK105" s="4"/>
      <c r="EIL105" s="4"/>
      <c r="EIM105" s="4"/>
      <c r="EIN105" s="4"/>
      <c r="EIO105" s="4"/>
      <c r="EIP105" s="4"/>
      <c r="EIQ105" s="4"/>
      <c r="EIR105" s="4"/>
      <c r="EIS105" s="4"/>
      <c r="EIT105" s="4"/>
      <c r="EIU105" s="4"/>
      <c r="EIV105" s="4"/>
      <c r="EIW105" s="4"/>
      <c r="EIX105" s="4"/>
      <c r="EIY105" s="4"/>
      <c r="EIZ105" s="4"/>
      <c r="EJA105" s="4"/>
      <c r="EJB105" s="4"/>
      <c r="EJC105" s="4"/>
      <c r="EJD105" s="4"/>
      <c r="EJE105" s="4"/>
      <c r="EJF105" s="4"/>
      <c r="EJG105" s="4"/>
      <c r="EJH105" s="4"/>
      <c r="EJI105" s="4"/>
      <c r="EJJ105" s="4"/>
      <c r="EJK105" s="4"/>
      <c r="EJL105" s="4"/>
      <c r="EJM105" s="4"/>
      <c r="EJN105" s="4"/>
      <c r="EJO105" s="4"/>
      <c r="EJP105" s="4"/>
      <c r="EJQ105" s="4"/>
      <c r="EJR105" s="4"/>
      <c r="EJS105" s="4"/>
      <c r="EJT105" s="4"/>
      <c r="EJU105" s="4"/>
      <c r="EJV105" s="4"/>
      <c r="EJW105" s="4"/>
      <c r="EJX105" s="4"/>
      <c r="EJY105" s="4"/>
      <c r="EJZ105" s="4"/>
      <c r="EKA105" s="4"/>
      <c r="EKB105" s="4"/>
      <c r="EKC105" s="4"/>
      <c r="EKD105" s="4"/>
      <c r="EKE105" s="4"/>
      <c r="EKF105" s="4"/>
      <c r="EKG105" s="4"/>
      <c r="EKH105" s="4"/>
      <c r="EKI105" s="4"/>
      <c r="EKJ105" s="4"/>
      <c r="EKK105" s="4"/>
      <c r="EKL105" s="4"/>
      <c r="EKM105" s="4"/>
      <c r="EKN105" s="4"/>
      <c r="EKO105" s="4"/>
      <c r="EKP105" s="4"/>
      <c r="EKQ105" s="4"/>
      <c r="EKR105" s="4"/>
      <c r="EKS105" s="4"/>
      <c r="EKT105" s="4"/>
      <c r="EKU105" s="4"/>
      <c r="EKV105" s="4"/>
      <c r="EKW105" s="4"/>
      <c r="EKX105" s="4"/>
      <c r="EKY105" s="4"/>
      <c r="EKZ105" s="4"/>
      <c r="ELA105" s="4"/>
      <c r="ELB105" s="4"/>
      <c r="ELC105" s="4"/>
      <c r="ELD105" s="4"/>
      <c r="ELE105" s="4"/>
      <c r="ELF105" s="4"/>
      <c r="ELG105" s="4"/>
      <c r="ELH105" s="4"/>
      <c r="ELI105" s="4"/>
      <c r="ELJ105" s="4"/>
      <c r="ELK105" s="4"/>
      <c r="ELL105" s="4"/>
      <c r="ELM105" s="4"/>
      <c r="ELN105" s="4"/>
      <c r="ELO105" s="4"/>
      <c r="ELP105" s="4"/>
      <c r="ELQ105" s="4"/>
      <c r="ELR105" s="4"/>
      <c r="ELS105" s="4"/>
      <c r="ELT105" s="4"/>
      <c r="ELU105" s="4"/>
      <c r="ELV105" s="4"/>
      <c r="ELW105" s="4"/>
      <c r="ELX105" s="4"/>
      <c r="ELY105" s="4"/>
      <c r="ELZ105" s="4"/>
      <c r="EMA105" s="4"/>
      <c r="EMB105" s="4"/>
      <c r="EMC105" s="4"/>
      <c r="EMD105" s="4"/>
      <c r="EME105" s="4"/>
      <c r="EMF105" s="4"/>
      <c r="EMG105" s="4"/>
      <c r="EMH105" s="4"/>
      <c r="EMI105" s="4"/>
      <c r="EMJ105" s="4"/>
      <c r="EMK105" s="4"/>
      <c r="EML105" s="4"/>
      <c r="EMM105" s="4"/>
      <c r="EMN105" s="4"/>
      <c r="EMO105" s="4"/>
      <c r="EMP105" s="4"/>
      <c r="EMQ105" s="4"/>
      <c r="EMR105" s="4"/>
      <c r="EMS105" s="4"/>
      <c r="EMT105" s="4"/>
      <c r="EMU105" s="4"/>
      <c r="EMV105" s="4"/>
      <c r="EMW105" s="4"/>
      <c r="EMX105" s="4"/>
      <c r="EMY105" s="4"/>
      <c r="EMZ105" s="4"/>
      <c r="ENA105" s="4"/>
      <c r="ENB105" s="4"/>
      <c r="ENC105" s="4"/>
      <c r="END105" s="4"/>
      <c r="ENE105" s="4"/>
      <c r="ENF105" s="4"/>
      <c r="ENG105" s="4"/>
      <c r="ENH105" s="4"/>
      <c r="ENI105" s="4"/>
      <c r="ENJ105" s="4"/>
      <c r="ENK105" s="4"/>
      <c r="ENL105" s="4"/>
      <c r="ENM105" s="4"/>
      <c r="ENN105" s="4"/>
      <c r="ENO105" s="4"/>
      <c r="ENP105" s="4"/>
      <c r="ENQ105" s="4"/>
      <c r="ENR105" s="4"/>
      <c r="ENS105" s="4"/>
      <c r="ENT105" s="4"/>
      <c r="ENU105" s="4"/>
      <c r="ENV105" s="4"/>
      <c r="ENW105" s="4"/>
      <c r="ENX105" s="4"/>
      <c r="ENY105" s="4"/>
      <c r="ENZ105" s="4"/>
      <c r="EOA105" s="4"/>
      <c r="EOB105" s="4"/>
      <c r="EOC105" s="4"/>
      <c r="EOD105" s="4"/>
      <c r="EOE105" s="4"/>
      <c r="EOF105" s="4"/>
      <c r="EOG105" s="4"/>
      <c r="EOH105" s="4"/>
      <c r="EOI105" s="4"/>
      <c r="EOJ105" s="4"/>
      <c r="EOK105" s="4"/>
      <c r="EOL105" s="4"/>
      <c r="EOM105" s="4"/>
      <c r="EON105" s="4"/>
      <c r="EOO105" s="4"/>
      <c r="EOP105" s="4"/>
      <c r="EOQ105" s="4"/>
      <c r="EOR105" s="4"/>
      <c r="EOS105" s="4"/>
      <c r="EOT105" s="4"/>
      <c r="EOU105" s="4"/>
      <c r="EOV105" s="4"/>
      <c r="EOW105" s="4"/>
      <c r="EOX105" s="4"/>
      <c r="EOY105" s="4"/>
      <c r="EOZ105" s="4"/>
      <c r="EPA105" s="4"/>
      <c r="EPB105" s="4"/>
      <c r="EPC105" s="4"/>
      <c r="EPD105" s="4"/>
      <c r="EPE105" s="4"/>
      <c r="EPF105" s="4"/>
      <c r="EPG105" s="4"/>
      <c r="EPH105" s="4"/>
      <c r="EPI105" s="4"/>
      <c r="EPJ105" s="4"/>
      <c r="EPK105" s="4"/>
      <c r="EPL105" s="4"/>
      <c r="EPM105" s="4"/>
      <c r="EPN105" s="4"/>
      <c r="EPO105" s="4"/>
      <c r="EPP105" s="4"/>
      <c r="EPQ105" s="4"/>
      <c r="EPR105" s="4"/>
      <c r="EPS105" s="4"/>
      <c r="EPT105" s="4"/>
      <c r="EPU105" s="4"/>
      <c r="EPV105" s="4"/>
      <c r="EPW105" s="4"/>
      <c r="EPX105" s="4"/>
      <c r="EPY105" s="4"/>
      <c r="EPZ105" s="4"/>
      <c r="EQA105" s="4"/>
      <c r="EQB105" s="4"/>
      <c r="EQC105" s="4"/>
      <c r="EQD105" s="4"/>
      <c r="EQE105" s="4"/>
      <c r="EQF105" s="4"/>
      <c r="EQG105" s="4"/>
      <c r="EQH105" s="4"/>
      <c r="EQI105" s="4"/>
      <c r="EQJ105" s="4"/>
      <c r="EQK105" s="4"/>
      <c r="EQL105" s="4"/>
      <c r="EQM105" s="4"/>
      <c r="EQN105" s="4"/>
      <c r="EQO105" s="4"/>
      <c r="EQP105" s="4"/>
      <c r="EQQ105" s="4"/>
      <c r="EQR105" s="4"/>
      <c r="EQS105" s="4"/>
      <c r="EQT105" s="4"/>
      <c r="EQU105" s="4"/>
      <c r="EQV105" s="4"/>
      <c r="EQW105" s="4"/>
      <c r="EQX105" s="4"/>
      <c r="EQY105" s="4"/>
      <c r="EQZ105" s="4"/>
      <c r="ERA105" s="4"/>
      <c r="ERB105" s="4"/>
      <c r="ERC105" s="4"/>
      <c r="ERD105" s="4"/>
      <c r="ERE105" s="4"/>
      <c r="ERF105" s="4"/>
      <c r="ERG105" s="4"/>
      <c r="ERH105" s="4"/>
      <c r="ERI105" s="4"/>
      <c r="ERJ105" s="4"/>
      <c r="ERK105" s="4"/>
      <c r="ERL105" s="4"/>
      <c r="ERM105" s="4"/>
      <c r="ERN105" s="4"/>
      <c r="ERO105" s="4"/>
      <c r="ERP105" s="4"/>
      <c r="ERQ105" s="4"/>
      <c r="ERR105" s="4"/>
      <c r="ERS105" s="4"/>
      <c r="ERT105" s="4"/>
      <c r="ERU105" s="4"/>
      <c r="ERV105" s="4"/>
      <c r="ERW105" s="4"/>
      <c r="ERX105" s="4"/>
      <c r="ERY105" s="4"/>
      <c r="ERZ105" s="4"/>
      <c r="ESA105" s="4"/>
      <c r="ESB105" s="4"/>
      <c r="ESC105" s="4"/>
      <c r="ESD105" s="4"/>
      <c r="ESE105" s="4"/>
      <c r="ESF105" s="4"/>
      <c r="ESG105" s="4"/>
      <c r="ESH105" s="4"/>
      <c r="ESI105" s="4"/>
      <c r="ESJ105" s="4"/>
      <c r="ESK105" s="4"/>
      <c r="ESL105" s="4"/>
      <c r="ESM105" s="4"/>
      <c r="ESN105" s="4"/>
      <c r="ESO105" s="4"/>
      <c r="ESP105" s="4"/>
      <c r="ESQ105" s="4"/>
      <c r="ESR105" s="4"/>
      <c r="ESS105" s="4"/>
      <c r="EST105" s="4"/>
      <c r="ESU105" s="4"/>
      <c r="ESV105" s="4"/>
      <c r="ESW105" s="4"/>
      <c r="ESX105" s="4"/>
      <c r="ESY105" s="4"/>
      <c r="ESZ105" s="4"/>
      <c r="ETA105" s="4"/>
      <c r="ETB105" s="4"/>
      <c r="ETC105" s="4"/>
      <c r="ETD105" s="4"/>
      <c r="ETE105" s="4"/>
      <c r="ETF105" s="4"/>
      <c r="ETG105" s="4"/>
      <c r="ETH105" s="4"/>
      <c r="ETI105" s="4"/>
      <c r="ETJ105" s="4"/>
      <c r="ETK105" s="4"/>
      <c r="ETL105" s="4"/>
      <c r="ETM105" s="4"/>
      <c r="ETN105" s="4"/>
      <c r="ETO105" s="4"/>
      <c r="ETP105" s="4"/>
      <c r="ETQ105" s="4"/>
      <c r="ETR105" s="4"/>
      <c r="ETS105" s="4"/>
      <c r="ETT105" s="4"/>
      <c r="ETU105" s="4"/>
      <c r="ETV105" s="4"/>
      <c r="ETW105" s="4"/>
      <c r="ETX105" s="4"/>
      <c r="ETY105" s="4"/>
      <c r="ETZ105" s="4"/>
      <c r="EUA105" s="4"/>
      <c r="EUB105" s="4"/>
      <c r="EUC105" s="4"/>
      <c r="EUD105" s="4"/>
      <c r="EUE105" s="4"/>
      <c r="EUF105" s="4"/>
      <c r="EUG105" s="4"/>
      <c r="EUH105" s="4"/>
      <c r="EUI105" s="4"/>
      <c r="EUJ105" s="4"/>
      <c r="EUK105" s="4"/>
      <c r="EUL105" s="4"/>
      <c r="EUM105" s="4"/>
      <c r="EUN105" s="4"/>
      <c r="EUO105" s="4"/>
      <c r="EUP105" s="4"/>
      <c r="EUQ105" s="4"/>
      <c r="EUR105" s="4"/>
      <c r="EUS105" s="4"/>
      <c r="EUT105" s="4"/>
      <c r="EUU105" s="4"/>
      <c r="EUV105" s="4"/>
      <c r="EUW105" s="4"/>
      <c r="EUX105" s="4"/>
      <c r="EUY105" s="4"/>
      <c r="EUZ105" s="4"/>
      <c r="EVA105" s="4"/>
      <c r="EVB105" s="4"/>
      <c r="EVC105" s="4"/>
      <c r="EVD105" s="4"/>
      <c r="EVE105" s="4"/>
      <c r="EVF105" s="4"/>
      <c r="EVG105" s="4"/>
      <c r="EVH105" s="4"/>
      <c r="EVI105" s="4"/>
      <c r="EVJ105" s="4"/>
      <c r="EVK105" s="4"/>
      <c r="EVL105" s="4"/>
      <c r="EVM105" s="4"/>
      <c r="EVN105" s="4"/>
      <c r="EVO105" s="4"/>
      <c r="EVP105" s="4"/>
      <c r="EVQ105" s="4"/>
      <c r="EVR105" s="4"/>
      <c r="EVS105" s="4"/>
      <c r="EVT105" s="4"/>
      <c r="EVU105" s="4"/>
      <c r="EVV105" s="4"/>
      <c r="EVW105" s="4"/>
      <c r="EVX105" s="4"/>
      <c r="EVY105" s="4"/>
      <c r="EVZ105" s="4"/>
      <c r="EWA105" s="4"/>
      <c r="EWB105" s="4"/>
      <c r="EWC105" s="4"/>
      <c r="EWD105" s="4"/>
      <c r="EWE105" s="4"/>
      <c r="EWF105" s="4"/>
      <c r="EWG105" s="4"/>
      <c r="EWH105" s="4"/>
      <c r="EWI105" s="4"/>
      <c r="EWJ105" s="4"/>
      <c r="EWK105" s="4"/>
      <c r="EWL105" s="4"/>
      <c r="EWM105" s="4"/>
      <c r="EWN105" s="4"/>
      <c r="EWO105" s="4"/>
      <c r="EWP105" s="4"/>
      <c r="EWQ105" s="4"/>
      <c r="EWR105" s="4"/>
      <c r="EWS105" s="4"/>
      <c r="EWT105" s="4"/>
      <c r="EWU105" s="4"/>
      <c r="EWV105" s="4"/>
      <c r="EWW105" s="4"/>
      <c r="EWX105" s="4"/>
      <c r="EWY105" s="4"/>
      <c r="EWZ105" s="4"/>
      <c r="EXA105" s="4"/>
      <c r="EXB105" s="4"/>
      <c r="EXC105" s="4"/>
      <c r="EXD105" s="4"/>
      <c r="EXE105" s="4"/>
      <c r="EXF105" s="4"/>
      <c r="EXG105" s="4"/>
      <c r="EXH105" s="4"/>
      <c r="EXI105" s="4"/>
      <c r="EXJ105" s="4"/>
      <c r="EXK105" s="4"/>
      <c r="EXL105" s="4"/>
      <c r="EXM105" s="4"/>
      <c r="EXN105" s="4"/>
      <c r="EXO105" s="4"/>
      <c r="EXP105" s="4"/>
      <c r="EXQ105" s="4"/>
      <c r="EXR105" s="4"/>
      <c r="EXS105" s="4"/>
      <c r="EXT105" s="4"/>
      <c r="EXU105" s="4"/>
      <c r="EXV105" s="4"/>
      <c r="EXW105" s="4"/>
      <c r="EXX105" s="4"/>
      <c r="EXY105" s="4"/>
      <c r="EXZ105" s="4"/>
      <c r="EYA105" s="4"/>
      <c r="EYB105" s="4"/>
      <c r="EYC105" s="4"/>
      <c r="EYD105" s="4"/>
      <c r="EYE105" s="4"/>
      <c r="EYF105" s="4"/>
      <c r="EYG105" s="4"/>
      <c r="EYH105" s="4"/>
      <c r="EYI105" s="4"/>
      <c r="EYJ105" s="4"/>
      <c r="EYK105" s="4"/>
      <c r="EYL105" s="4"/>
      <c r="EYM105" s="4"/>
      <c r="EYN105" s="4"/>
      <c r="EYO105" s="4"/>
      <c r="EYP105" s="4"/>
      <c r="EYQ105" s="4"/>
      <c r="EYR105" s="4"/>
      <c r="EYS105" s="4"/>
      <c r="EYT105" s="4"/>
      <c r="EYU105" s="4"/>
      <c r="EYV105" s="4"/>
      <c r="EYW105" s="4"/>
      <c r="EYX105" s="4"/>
      <c r="EYY105" s="4"/>
      <c r="EYZ105" s="4"/>
      <c r="EZA105" s="4"/>
      <c r="EZB105" s="4"/>
      <c r="EZC105" s="4"/>
      <c r="EZD105" s="4"/>
      <c r="EZE105" s="4"/>
      <c r="EZF105" s="4"/>
      <c r="EZG105" s="4"/>
      <c r="EZH105" s="4"/>
      <c r="EZI105" s="4"/>
      <c r="EZJ105" s="4"/>
      <c r="EZK105" s="4"/>
      <c r="EZL105" s="4"/>
      <c r="EZM105" s="4"/>
      <c r="EZN105" s="4"/>
      <c r="EZO105" s="4"/>
      <c r="EZP105" s="4"/>
      <c r="EZQ105" s="4"/>
      <c r="EZR105" s="4"/>
      <c r="EZS105" s="4"/>
      <c r="EZT105" s="4"/>
      <c r="EZU105" s="4"/>
      <c r="EZV105" s="4"/>
      <c r="EZW105" s="4"/>
      <c r="EZX105" s="4"/>
      <c r="EZY105" s="4"/>
      <c r="EZZ105" s="4"/>
      <c r="FAA105" s="4"/>
      <c r="FAB105" s="4"/>
      <c r="FAC105" s="4"/>
      <c r="FAD105" s="4"/>
      <c r="FAE105" s="4"/>
      <c r="FAF105" s="4"/>
      <c r="FAG105" s="4"/>
      <c r="FAH105" s="4"/>
      <c r="FAI105" s="4"/>
      <c r="FAJ105" s="4"/>
      <c r="FAK105" s="4"/>
      <c r="FAL105" s="4"/>
      <c r="FAM105" s="4"/>
      <c r="FAN105" s="4"/>
      <c r="FAO105" s="4"/>
      <c r="FAP105" s="4"/>
      <c r="FAQ105" s="4"/>
      <c r="FAR105" s="4"/>
      <c r="FAS105" s="4"/>
      <c r="FAT105" s="4"/>
      <c r="FAU105" s="4"/>
      <c r="FAV105" s="4"/>
      <c r="FAW105" s="4"/>
      <c r="FAX105" s="4"/>
      <c r="FAY105" s="4"/>
      <c r="FAZ105" s="4"/>
      <c r="FBA105" s="4"/>
      <c r="FBB105" s="4"/>
      <c r="FBC105" s="4"/>
      <c r="FBD105" s="4"/>
      <c r="FBE105" s="4"/>
      <c r="FBF105" s="4"/>
      <c r="FBG105" s="4"/>
      <c r="FBH105" s="4"/>
      <c r="FBI105" s="4"/>
      <c r="FBJ105" s="4"/>
      <c r="FBK105" s="4"/>
      <c r="FBL105" s="4"/>
      <c r="FBM105" s="4"/>
      <c r="FBN105" s="4"/>
      <c r="FBO105" s="4"/>
      <c r="FBP105" s="4"/>
      <c r="FBQ105" s="4"/>
      <c r="FBR105" s="4"/>
      <c r="FBS105" s="4"/>
      <c r="FBT105" s="4"/>
      <c r="FBU105" s="4"/>
      <c r="FBV105" s="4"/>
      <c r="FBW105" s="4"/>
      <c r="FBX105" s="4"/>
      <c r="FBY105" s="4"/>
      <c r="FBZ105" s="4"/>
      <c r="FCA105" s="4"/>
      <c r="FCB105" s="4"/>
      <c r="FCC105" s="4"/>
      <c r="FCD105" s="4"/>
      <c r="FCE105" s="4"/>
      <c r="FCF105" s="4"/>
      <c r="FCG105" s="4"/>
      <c r="FCH105" s="4"/>
      <c r="FCI105" s="4"/>
      <c r="FCJ105" s="4"/>
      <c r="FCK105" s="4"/>
      <c r="FCL105" s="4"/>
      <c r="FCM105" s="4"/>
      <c r="FCN105" s="4"/>
      <c r="FCO105" s="4"/>
      <c r="FCP105" s="4"/>
      <c r="FCQ105" s="4"/>
      <c r="FCR105" s="4"/>
      <c r="FCS105" s="4"/>
      <c r="FCT105" s="4"/>
      <c r="FCU105" s="4"/>
      <c r="FCV105" s="4"/>
      <c r="FCW105" s="4"/>
      <c r="FCX105" s="4"/>
      <c r="FCY105" s="4"/>
      <c r="FCZ105" s="4"/>
      <c r="FDA105" s="4"/>
      <c r="FDB105" s="4"/>
      <c r="FDC105" s="4"/>
      <c r="FDD105" s="4"/>
      <c r="FDE105" s="4"/>
      <c r="FDF105" s="4"/>
      <c r="FDG105" s="4"/>
      <c r="FDH105" s="4"/>
      <c r="FDI105" s="4"/>
      <c r="FDJ105" s="4"/>
      <c r="FDK105" s="4"/>
      <c r="FDL105" s="4"/>
      <c r="FDM105" s="4"/>
      <c r="FDN105" s="4"/>
      <c r="FDO105" s="4"/>
      <c r="FDP105" s="4"/>
      <c r="FDQ105" s="4"/>
      <c r="FDR105" s="4"/>
      <c r="FDS105" s="4"/>
      <c r="FDT105" s="4"/>
      <c r="FDU105" s="4"/>
      <c r="FDV105" s="4"/>
      <c r="FDW105" s="4"/>
      <c r="FDX105" s="4"/>
      <c r="FDY105" s="4"/>
      <c r="FDZ105" s="4"/>
      <c r="FEA105" s="4"/>
      <c r="FEB105" s="4"/>
      <c r="FEC105" s="4"/>
      <c r="FED105" s="4"/>
      <c r="FEE105" s="4"/>
      <c r="FEF105" s="4"/>
      <c r="FEG105" s="4"/>
      <c r="FEH105" s="4"/>
      <c r="FEI105" s="4"/>
      <c r="FEJ105" s="4"/>
      <c r="FEK105" s="4"/>
      <c r="FEL105" s="4"/>
      <c r="FEM105" s="4"/>
      <c r="FEN105" s="4"/>
      <c r="FEO105" s="4"/>
      <c r="FEP105" s="4"/>
      <c r="FEQ105" s="4"/>
      <c r="FER105" s="4"/>
      <c r="FES105" s="4"/>
      <c r="FET105" s="4"/>
      <c r="FEU105" s="4"/>
      <c r="FEV105" s="4"/>
      <c r="FEW105" s="4"/>
      <c r="FEX105" s="4"/>
      <c r="FEY105" s="4"/>
      <c r="FEZ105" s="4"/>
      <c r="FFA105" s="4"/>
      <c r="FFB105" s="4"/>
      <c r="FFC105" s="4"/>
      <c r="FFD105" s="4"/>
      <c r="FFE105" s="4"/>
      <c r="FFF105" s="4"/>
      <c r="FFG105" s="4"/>
      <c r="FFH105" s="4"/>
      <c r="FFI105" s="4"/>
      <c r="FFJ105" s="4"/>
      <c r="FFK105" s="4"/>
      <c r="FFL105" s="4"/>
      <c r="FFM105" s="4"/>
      <c r="FFN105" s="4"/>
      <c r="FFO105" s="4"/>
      <c r="FFP105" s="4"/>
      <c r="FFQ105" s="4"/>
      <c r="FFR105" s="4"/>
      <c r="FFS105" s="4"/>
      <c r="FFT105" s="4"/>
      <c r="FFU105" s="4"/>
      <c r="FFV105" s="4"/>
      <c r="FFW105" s="4"/>
      <c r="FFX105" s="4"/>
      <c r="FFY105" s="4"/>
      <c r="FFZ105" s="4"/>
      <c r="FGA105" s="4"/>
      <c r="FGB105" s="4"/>
      <c r="FGC105" s="4"/>
      <c r="FGD105" s="4"/>
      <c r="FGE105" s="4"/>
      <c r="FGF105" s="4"/>
      <c r="FGG105" s="4"/>
      <c r="FGH105" s="4"/>
      <c r="FGI105" s="4"/>
      <c r="FGJ105" s="4"/>
      <c r="FGK105" s="4"/>
      <c r="FGL105" s="4"/>
      <c r="FGM105" s="4"/>
      <c r="FGN105" s="4"/>
      <c r="FGO105" s="4"/>
      <c r="FGP105" s="4"/>
      <c r="FGQ105" s="4"/>
      <c r="FGR105" s="4"/>
      <c r="FGS105" s="4"/>
      <c r="FGT105" s="4"/>
      <c r="FGU105" s="4"/>
      <c r="FGV105" s="4"/>
      <c r="FGW105" s="4"/>
      <c r="FGX105" s="4"/>
      <c r="FGY105" s="4"/>
      <c r="FGZ105" s="4"/>
      <c r="FHA105" s="4"/>
      <c r="FHB105" s="4"/>
      <c r="FHC105" s="4"/>
      <c r="FHD105" s="4"/>
      <c r="FHE105" s="4"/>
      <c r="FHF105" s="4"/>
      <c r="FHG105" s="4"/>
      <c r="FHH105" s="4"/>
      <c r="FHI105" s="4"/>
      <c r="FHJ105" s="4"/>
      <c r="FHK105" s="4"/>
      <c r="FHL105" s="4"/>
      <c r="FHM105" s="4"/>
      <c r="FHN105" s="4"/>
      <c r="FHO105" s="4"/>
      <c r="FHP105" s="4"/>
      <c r="FHQ105" s="4"/>
      <c r="FHR105" s="4"/>
      <c r="FHS105" s="4"/>
      <c r="FHT105" s="4"/>
      <c r="FHU105" s="4"/>
      <c r="FHV105" s="4"/>
      <c r="FHW105" s="4"/>
      <c r="FHX105" s="4"/>
      <c r="FHY105" s="4"/>
      <c r="FHZ105" s="4"/>
      <c r="FIA105" s="4"/>
      <c r="FIB105" s="4"/>
      <c r="FIC105" s="4"/>
      <c r="FID105" s="4"/>
      <c r="FIE105" s="4"/>
      <c r="FIF105" s="4"/>
      <c r="FIG105" s="4"/>
      <c r="FIH105" s="4"/>
      <c r="FII105" s="4"/>
      <c r="FIJ105" s="4"/>
      <c r="FIK105" s="4"/>
      <c r="FIL105" s="4"/>
      <c r="FIM105" s="4"/>
      <c r="FIN105" s="4"/>
      <c r="FIO105" s="4"/>
      <c r="FIP105" s="4"/>
      <c r="FIQ105" s="4"/>
      <c r="FIR105" s="4"/>
      <c r="FIS105" s="4"/>
      <c r="FIT105" s="4"/>
      <c r="FIU105" s="4"/>
      <c r="FIV105" s="4"/>
      <c r="FIW105" s="4"/>
      <c r="FIX105" s="4"/>
      <c r="FIY105" s="4"/>
      <c r="FIZ105" s="4"/>
      <c r="FJA105" s="4"/>
      <c r="FJB105" s="4"/>
      <c r="FJC105" s="4"/>
      <c r="FJD105" s="4"/>
      <c r="FJE105" s="4"/>
      <c r="FJF105" s="4"/>
      <c r="FJG105" s="4"/>
      <c r="FJH105" s="4"/>
      <c r="FJI105" s="4"/>
      <c r="FJJ105" s="4"/>
      <c r="FJK105" s="4"/>
      <c r="FJL105" s="4"/>
      <c r="FJM105" s="4"/>
      <c r="FJN105" s="4"/>
      <c r="FJO105" s="4"/>
      <c r="FJP105" s="4"/>
      <c r="FJQ105" s="4"/>
      <c r="FJR105" s="4"/>
      <c r="FJS105" s="4"/>
      <c r="FJT105" s="4"/>
      <c r="FJU105" s="4"/>
      <c r="FJV105" s="4"/>
      <c r="FJW105" s="4"/>
      <c r="FJX105" s="4"/>
      <c r="FJY105" s="4"/>
      <c r="FJZ105" s="4"/>
      <c r="FKA105" s="4"/>
      <c r="FKB105" s="4"/>
      <c r="FKC105" s="4"/>
      <c r="FKD105" s="4"/>
      <c r="FKE105" s="4"/>
      <c r="FKF105" s="4"/>
      <c r="FKG105" s="4"/>
      <c r="FKH105" s="4"/>
      <c r="FKI105" s="4"/>
      <c r="FKJ105" s="4"/>
      <c r="FKK105" s="4"/>
      <c r="FKL105" s="4"/>
      <c r="FKM105" s="4"/>
      <c r="FKN105" s="4"/>
      <c r="FKO105" s="4"/>
      <c r="FKP105" s="4"/>
      <c r="FKQ105" s="4"/>
      <c r="FKR105" s="4"/>
      <c r="FKS105" s="4"/>
      <c r="FKT105" s="4"/>
      <c r="FKU105" s="4"/>
      <c r="FKV105" s="4"/>
      <c r="FKW105" s="4"/>
      <c r="FKX105" s="4"/>
      <c r="FKY105" s="4"/>
      <c r="FKZ105" s="4"/>
      <c r="FLA105" s="4"/>
      <c r="FLB105" s="4"/>
      <c r="FLC105" s="4"/>
      <c r="FLD105" s="4"/>
      <c r="FLE105" s="4"/>
      <c r="FLF105" s="4"/>
      <c r="FLG105" s="4"/>
      <c r="FLH105" s="4"/>
      <c r="FLI105" s="4"/>
      <c r="FLJ105" s="4"/>
      <c r="FLK105" s="4"/>
      <c r="FLL105" s="4"/>
      <c r="FLM105" s="4"/>
      <c r="FLN105" s="4"/>
      <c r="FLO105" s="4"/>
      <c r="FLP105" s="4"/>
      <c r="FLQ105" s="4"/>
      <c r="FLR105" s="4"/>
      <c r="FLS105" s="4"/>
      <c r="FLT105" s="4"/>
      <c r="FLU105" s="4"/>
      <c r="FLV105" s="4"/>
      <c r="FLW105" s="4"/>
      <c r="FLX105" s="4"/>
      <c r="FLY105" s="4"/>
      <c r="FLZ105" s="4"/>
      <c r="FMA105" s="4"/>
      <c r="FMB105" s="4"/>
      <c r="FMC105" s="4"/>
      <c r="FMD105" s="4"/>
      <c r="FME105" s="4"/>
      <c r="FMF105" s="4"/>
      <c r="FMG105" s="4"/>
      <c r="FMH105" s="4"/>
      <c r="FMI105" s="4"/>
      <c r="FMJ105" s="4"/>
      <c r="FMK105" s="4"/>
      <c r="FML105" s="4"/>
      <c r="FMM105" s="4"/>
      <c r="FMN105" s="4"/>
      <c r="FMO105" s="4"/>
      <c r="FMP105" s="4"/>
      <c r="FMQ105" s="4"/>
      <c r="FMR105" s="4"/>
      <c r="FMS105" s="4"/>
      <c r="FMT105" s="4"/>
      <c r="FMU105" s="4"/>
      <c r="FMV105" s="4"/>
      <c r="FMW105" s="4"/>
      <c r="FMX105" s="4"/>
      <c r="FMY105" s="4"/>
      <c r="FMZ105" s="4"/>
      <c r="FNA105" s="4"/>
      <c r="FNB105" s="4"/>
      <c r="FNC105" s="4"/>
      <c r="FND105" s="4"/>
      <c r="FNE105" s="4"/>
      <c r="FNF105" s="4"/>
      <c r="FNG105" s="4"/>
      <c r="FNH105" s="4"/>
      <c r="FNI105" s="4"/>
      <c r="FNJ105" s="4"/>
      <c r="FNK105" s="4"/>
      <c r="FNL105" s="4"/>
      <c r="FNM105" s="4"/>
      <c r="FNN105" s="4"/>
      <c r="FNO105" s="4"/>
      <c r="FNP105" s="4"/>
      <c r="FNQ105" s="4"/>
      <c r="FNR105" s="4"/>
      <c r="FNS105" s="4"/>
      <c r="FNT105" s="4"/>
      <c r="FNU105" s="4"/>
      <c r="FNV105" s="4"/>
      <c r="FNW105" s="4"/>
      <c r="FNX105" s="4"/>
      <c r="FNY105" s="4"/>
      <c r="FNZ105" s="4"/>
      <c r="FOA105" s="4"/>
      <c r="FOB105" s="4"/>
      <c r="FOC105" s="4"/>
      <c r="FOD105" s="4"/>
      <c r="FOE105" s="4"/>
      <c r="FOF105" s="4"/>
      <c r="FOG105" s="4"/>
      <c r="FOH105" s="4"/>
      <c r="FOI105" s="4"/>
      <c r="FOJ105" s="4"/>
      <c r="FOK105" s="4"/>
      <c r="FOL105" s="4"/>
      <c r="FOM105" s="4"/>
      <c r="FON105" s="4"/>
      <c r="FOO105" s="4"/>
      <c r="FOP105" s="4"/>
      <c r="FOQ105" s="4"/>
      <c r="FOR105" s="4"/>
      <c r="FOS105" s="4"/>
      <c r="FOT105" s="4"/>
      <c r="FOU105" s="4"/>
      <c r="FOV105" s="4"/>
      <c r="FOW105" s="4"/>
      <c r="FOX105" s="4"/>
      <c r="FOY105" s="4"/>
      <c r="FOZ105" s="4"/>
      <c r="FPA105" s="4"/>
      <c r="FPB105" s="4"/>
      <c r="FPC105" s="4"/>
      <c r="FPD105" s="4"/>
      <c r="FPE105" s="4"/>
      <c r="FPF105" s="4"/>
      <c r="FPG105" s="4"/>
      <c r="FPH105" s="4"/>
      <c r="FPI105" s="4"/>
      <c r="FPJ105" s="4"/>
      <c r="FPK105" s="4"/>
      <c r="FPL105" s="4"/>
      <c r="FPM105" s="4"/>
      <c r="FPN105" s="4"/>
      <c r="FPO105" s="4"/>
      <c r="FPP105" s="4"/>
      <c r="FPQ105" s="4"/>
      <c r="FPR105" s="4"/>
      <c r="FPS105" s="4"/>
      <c r="FPT105" s="4"/>
      <c r="FPU105" s="4"/>
      <c r="FPV105" s="4"/>
      <c r="FPW105" s="4"/>
      <c r="FPX105" s="4"/>
      <c r="FPY105" s="4"/>
      <c r="FPZ105" s="4"/>
      <c r="FQA105" s="4"/>
      <c r="FQB105" s="4"/>
      <c r="FQC105" s="4"/>
      <c r="FQD105" s="4"/>
      <c r="FQE105" s="4"/>
      <c r="FQF105" s="4"/>
      <c r="FQG105" s="4"/>
      <c r="FQH105" s="4"/>
      <c r="FQI105" s="4"/>
      <c r="FQJ105" s="4"/>
      <c r="FQK105" s="4"/>
      <c r="FQL105" s="4"/>
      <c r="FQM105" s="4"/>
      <c r="FQN105" s="4"/>
      <c r="FQO105" s="4"/>
      <c r="FQP105" s="4"/>
      <c r="FQQ105" s="4"/>
      <c r="FQR105" s="4"/>
      <c r="FQS105" s="4"/>
      <c r="FQT105" s="4"/>
      <c r="FQU105" s="4"/>
      <c r="FQV105" s="4"/>
      <c r="FQW105" s="4"/>
      <c r="FQX105" s="4"/>
      <c r="FQY105" s="4"/>
      <c r="FQZ105" s="4"/>
      <c r="FRA105" s="4"/>
      <c r="FRB105" s="4"/>
      <c r="FRC105" s="4"/>
      <c r="FRD105" s="4"/>
      <c r="FRE105" s="4"/>
      <c r="FRF105" s="4"/>
      <c r="FRG105" s="4"/>
      <c r="FRH105" s="4"/>
      <c r="FRI105" s="4"/>
      <c r="FRJ105" s="4"/>
      <c r="FRK105" s="4"/>
      <c r="FRL105" s="4"/>
      <c r="FRM105" s="4"/>
      <c r="FRN105" s="4"/>
      <c r="FRO105" s="4"/>
      <c r="FRP105" s="4"/>
      <c r="FRQ105" s="4"/>
      <c r="FRR105" s="4"/>
      <c r="FRS105" s="4"/>
      <c r="FRT105" s="4"/>
      <c r="FRU105" s="4"/>
      <c r="FRV105" s="4"/>
      <c r="FRW105" s="4"/>
      <c r="FRX105" s="4"/>
      <c r="FRY105" s="4"/>
      <c r="FRZ105" s="4"/>
      <c r="FSA105" s="4"/>
      <c r="FSB105" s="4"/>
      <c r="FSC105" s="4"/>
      <c r="FSD105" s="4"/>
      <c r="FSE105" s="4"/>
      <c r="FSF105" s="4"/>
      <c r="FSG105" s="4"/>
      <c r="FSH105" s="4"/>
      <c r="FSI105" s="4"/>
      <c r="FSJ105" s="4"/>
      <c r="FSK105" s="4"/>
      <c r="FSL105" s="4"/>
      <c r="FSM105" s="4"/>
      <c r="FSN105" s="4"/>
      <c r="FSO105" s="4"/>
      <c r="FSP105" s="4"/>
      <c r="FSQ105" s="4"/>
      <c r="FSR105" s="4"/>
      <c r="FSS105" s="4"/>
      <c r="FST105" s="4"/>
      <c r="FSU105" s="4"/>
      <c r="FSV105" s="4"/>
      <c r="FSW105" s="4"/>
      <c r="FSX105" s="4"/>
      <c r="FSY105" s="4"/>
      <c r="FSZ105" s="4"/>
      <c r="FTA105" s="4"/>
      <c r="FTB105" s="4"/>
      <c r="FTC105" s="4"/>
      <c r="FTD105" s="4"/>
      <c r="FTE105" s="4"/>
      <c r="FTF105" s="4"/>
      <c r="FTG105" s="4"/>
      <c r="FTH105" s="4"/>
      <c r="FTI105" s="4"/>
      <c r="FTJ105" s="4"/>
      <c r="FTK105" s="4"/>
      <c r="FTL105" s="4"/>
      <c r="FTM105" s="4"/>
      <c r="FTN105" s="4"/>
      <c r="FTO105" s="4"/>
      <c r="FTP105" s="4"/>
      <c r="FTQ105" s="4"/>
      <c r="FTR105" s="4"/>
      <c r="FTS105" s="4"/>
      <c r="FTT105" s="4"/>
      <c r="FTU105" s="4"/>
      <c r="FTV105" s="4"/>
      <c r="FTW105" s="4"/>
      <c r="FTX105" s="4"/>
      <c r="FTY105" s="4"/>
      <c r="FTZ105" s="4"/>
      <c r="FUA105" s="4"/>
      <c r="FUB105" s="4"/>
      <c r="FUC105" s="4"/>
      <c r="FUD105" s="4"/>
      <c r="FUE105" s="4"/>
      <c r="FUF105" s="4"/>
      <c r="FUG105" s="4"/>
      <c r="FUH105" s="4"/>
      <c r="FUI105" s="4"/>
      <c r="FUJ105" s="4"/>
      <c r="FUK105" s="4"/>
      <c r="FUL105" s="4"/>
      <c r="FUM105" s="4"/>
      <c r="FUN105" s="4"/>
      <c r="FUO105" s="4"/>
      <c r="FUP105" s="4"/>
      <c r="FUQ105" s="4"/>
      <c r="FUR105" s="4"/>
      <c r="FUS105" s="4"/>
      <c r="FUT105" s="4"/>
      <c r="FUU105" s="4"/>
      <c r="FUV105" s="4"/>
      <c r="FUW105" s="4"/>
      <c r="FUX105" s="4"/>
      <c r="FUY105" s="4"/>
      <c r="FUZ105" s="4"/>
      <c r="FVA105" s="4"/>
      <c r="FVB105" s="4"/>
      <c r="FVC105" s="4"/>
      <c r="FVD105" s="4"/>
      <c r="FVE105" s="4"/>
      <c r="FVF105" s="4"/>
      <c r="FVG105" s="4"/>
      <c r="FVH105" s="4"/>
      <c r="FVI105" s="4"/>
      <c r="FVJ105" s="4"/>
      <c r="FVK105" s="4"/>
      <c r="FVL105" s="4"/>
      <c r="FVM105" s="4"/>
      <c r="FVN105" s="4"/>
      <c r="FVO105" s="4"/>
      <c r="FVP105" s="4"/>
      <c r="FVQ105" s="4"/>
      <c r="FVR105" s="4"/>
      <c r="FVS105" s="4"/>
      <c r="FVT105" s="4"/>
      <c r="FVU105" s="4"/>
      <c r="FVV105" s="4"/>
      <c r="FVW105" s="4"/>
      <c r="FVX105" s="4"/>
      <c r="FVY105" s="4"/>
      <c r="FVZ105" s="4"/>
      <c r="FWA105" s="4"/>
      <c r="FWB105" s="4"/>
      <c r="FWC105" s="4"/>
      <c r="FWD105" s="4"/>
      <c r="FWE105" s="4"/>
      <c r="FWF105" s="4"/>
      <c r="FWG105" s="4"/>
      <c r="FWH105" s="4"/>
      <c r="FWI105" s="4"/>
      <c r="FWJ105" s="4"/>
      <c r="FWK105" s="4"/>
      <c r="FWL105" s="4"/>
      <c r="FWM105" s="4"/>
      <c r="FWN105" s="4"/>
      <c r="FWO105" s="4"/>
      <c r="FWP105" s="4"/>
      <c r="FWQ105" s="4"/>
      <c r="FWR105" s="4"/>
      <c r="FWS105" s="4"/>
      <c r="FWT105" s="4"/>
      <c r="FWU105" s="4"/>
      <c r="FWV105" s="4"/>
      <c r="FWW105" s="4"/>
      <c r="FWX105" s="4"/>
      <c r="FWY105" s="4"/>
      <c r="FWZ105" s="4"/>
      <c r="FXA105" s="4"/>
      <c r="FXB105" s="4"/>
      <c r="FXC105" s="4"/>
      <c r="FXD105" s="4"/>
      <c r="FXE105" s="4"/>
      <c r="FXF105" s="4"/>
      <c r="FXG105" s="4"/>
      <c r="FXH105" s="4"/>
      <c r="FXI105" s="4"/>
      <c r="FXJ105" s="4"/>
      <c r="FXK105" s="4"/>
      <c r="FXL105" s="4"/>
      <c r="FXM105" s="4"/>
      <c r="FXN105" s="4"/>
      <c r="FXO105" s="4"/>
      <c r="FXP105" s="4"/>
      <c r="FXQ105" s="4"/>
      <c r="FXR105" s="4"/>
      <c r="FXS105" s="4"/>
      <c r="FXT105" s="4"/>
      <c r="FXU105" s="4"/>
      <c r="FXV105" s="4"/>
      <c r="FXW105" s="4"/>
      <c r="FXX105" s="4"/>
      <c r="FXY105" s="4"/>
      <c r="FXZ105" s="4"/>
      <c r="FYA105" s="4"/>
      <c r="FYB105" s="4"/>
      <c r="FYC105" s="4"/>
      <c r="FYD105" s="4"/>
      <c r="FYE105" s="4"/>
      <c r="FYF105" s="4"/>
      <c r="FYG105" s="4"/>
      <c r="FYH105" s="4"/>
      <c r="FYI105" s="4"/>
      <c r="FYJ105" s="4"/>
      <c r="FYK105" s="4"/>
      <c r="FYL105" s="4"/>
      <c r="FYM105" s="4"/>
      <c r="FYN105" s="4"/>
      <c r="FYO105" s="4"/>
      <c r="FYP105" s="4"/>
      <c r="FYQ105" s="4"/>
      <c r="FYR105" s="4"/>
      <c r="FYS105" s="4"/>
      <c r="FYT105" s="4"/>
      <c r="FYU105" s="4"/>
      <c r="FYV105" s="4"/>
      <c r="FYW105" s="4"/>
      <c r="FYX105" s="4"/>
      <c r="FYY105" s="4"/>
      <c r="FYZ105" s="4"/>
      <c r="FZA105" s="4"/>
      <c r="FZB105" s="4"/>
      <c r="FZC105" s="4"/>
      <c r="FZD105" s="4"/>
      <c r="FZE105" s="4"/>
      <c r="FZF105" s="4"/>
      <c r="FZG105" s="4"/>
      <c r="FZH105" s="4"/>
      <c r="FZI105" s="4"/>
      <c r="FZJ105" s="4"/>
      <c r="FZK105" s="4"/>
      <c r="FZL105" s="4"/>
      <c r="FZM105" s="4"/>
      <c r="FZN105" s="4"/>
      <c r="FZO105" s="4"/>
      <c r="FZP105" s="4"/>
      <c r="FZQ105" s="4"/>
      <c r="FZR105" s="4"/>
      <c r="FZS105" s="4"/>
      <c r="FZT105" s="4"/>
      <c r="FZU105" s="4"/>
      <c r="FZV105" s="4"/>
      <c r="FZW105" s="4"/>
      <c r="FZX105" s="4"/>
      <c r="FZY105" s="4"/>
      <c r="FZZ105" s="4"/>
      <c r="GAA105" s="4"/>
      <c r="GAB105" s="4"/>
      <c r="GAC105" s="4"/>
      <c r="GAD105" s="4"/>
      <c r="GAE105" s="4"/>
      <c r="GAF105" s="4"/>
      <c r="GAG105" s="4"/>
      <c r="GAH105" s="4"/>
      <c r="GAI105" s="4"/>
      <c r="GAJ105" s="4"/>
      <c r="GAK105" s="4"/>
      <c r="GAL105" s="4"/>
      <c r="GAM105" s="4"/>
      <c r="GAN105" s="4"/>
      <c r="GAO105" s="4"/>
      <c r="GAP105" s="4"/>
      <c r="GAQ105" s="4"/>
      <c r="GAR105" s="4"/>
      <c r="GAS105" s="4"/>
      <c r="GAT105" s="4"/>
      <c r="GAU105" s="4"/>
      <c r="GAV105" s="4"/>
      <c r="GAW105" s="4"/>
      <c r="GAX105" s="4"/>
      <c r="GAY105" s="4"/>
      <c r="GAZ105" s="4"/>
      <c r="GBA105" s="4"/>
      <c r="GBB105" s="4"/>
      <c r="GBC105" s="4"/>
      <c r="GBD105" s="4"/>
      <c r="GBE105" s="4"/>
      <c r="GBF105" s="4"/>
      <c r="GBG105" s="4"/>
      <c r="GBH105" s="4"/>
      <c r="GBI105" s="4"/>
      <c r="GBJ105" s="4"/>
      <c r="GBK105" s="4"/>
      <c r="GBL105" s="4"/>
      <c r="GBM105" s="4"/>
      <c r="GBN105" s="4"/>
      <c r="GBO105" s="4"/>
      <c r="GBP105" s="4"/>
      <c r="GBQ105" s="4"/>
      <c r="GBR105" s="4"/>
      <c r="GBS105" s="4"/>
      <c r="GBT105" s="4"/>
      <c r="GBU105" s="4"/>
      <c r="GBV105" s="4"/>
      <c r="GBW105" s="4"/>
      <c r="GBX105" s="4"/>
      <c r="GBY105" s="4"/>
      <c r="GBZ105" s="4"/>
      <c r="GCA105" s="4"/>
      <c r="GCB105" s="4"/>
      <c r="GCC105" s="4"/>
      <c r="GCD105" s="4"/>
      <c r="GCE105" s="4"/>
      <c r="GCF105" s="4"/>
      <c r="GCG105" s="4"/>
      <c r="GCH105" s="4"/>
      <c r="GCI105" s="4"/>
      <c r="GCJ105" s="4"/>
      <c r="GCK105" s="4"/>
      <c r="GCL105" s="4"/>
      <c r="GCM105" s="4"/>
      <c r="GCN105" s="4"/>
      <c r="GCO105" s="4"/>
      <c r="GCP105" s="4"/>
      <c r="GCQ105" s="4"/>
      <c r="GCR105" s="4"/>
      <c r="GCS105" s="4"/>
      <c r="GCT105" s="4"/>
      <c r="GCU105" s="4"/>
      <c r="GCV105" s="4"/>
      <c r="GCW105" s="4"/>
      <c r="GCX105" s="4"/>
      <c r="GCY105" s="4"/>
      <c r="GCZ105" s="4"/>
      <c r="GDA105" s="4"/>
      <c r="GDB105" s="4"/>
      <c r="GDC105" s="4"/>
      <c r="GDD105" s="4"/>
      <c r="GDE105" s="4"/>
      <c r="GDF105" s="4"/>
      <c r="GDG105" s="4"/>
      <c r="GDH105" s="4"/>
      <c r="GDI105" s="4"/>
      <c r="GDJ105" s="4"/>
      <c r="GDK105" s="4"/>
      <c r="GDL105" s="4"/>
      <c r="GDM105" s="4"/>
      <c r="GDN105" s="4"/>
      <c r="GDO105" s="4"/>
      <c r="GDP105" s="4"/>
      <c r="GDQ105" s="4"/>
      <c r="GDR105" s="4"/>
      <c r="GDS105" s="4"/>
      <c r="GDT105" s="4"/>
      <c r="GDU105" s="4"/>
      <c r="GDV105" s="4"/>
      <c r="GDW105" s="4"/>
      <c r="GDX105" s="4"/>
      <c r="GDY105" s="4"/>
      <c r="GDZ105" s="4"/>
      <c r="GEA105" s="4"/>
      <c r="GEB105" s="4"/>
      <c r="GEC105" s="4"/>
      <c r="GED105" s="4"/>
      <c r="GEE105" s="4"/>
      <c r="GEF105" s="4"/>
      <c r="GEG105" s="4"/>
      <c r="GEH105" s="4"/>
      <c r="GEI105" s="4"/>
      <c r="GEJ105" s="4"/>
      <c r="GEK105" s="4"/>
      <c r="GEL105" s="4"/>
      <c r="GEM105" s="4"/>
      <c r="GEN105" s="4"/>
      <c r="GEO105" s="4"/>
      <c r="GEP105" s="4"/>
      <c r="GEQ105" s="4"/>
      <c r="GER105" s="4"/>
      <c r="GES105" s="4"/>
      <c r="GET105" s="4"/>
      <c r="GEU105" s="4"/>
      <c r="GEV105" s="4"/>
      <c r="GEW105" s="4"/>
      <c r="GEX105" s="4"/>
      <c r="GEY105" s="4"/>
      <c r="GEZ105" s="4"/>
      <c r="GFA105" s="4"/>
      <c r="GFB105" s="4"/>
      <c r="GFC105" s="4"/>
      <c r="GFD105" s="4"/>
      <c r="GFE105" s="4"/>
      <c r="GFF105" s="4"/>
      <c r="GFG105" s="4"/>
      <c r="GFH105" s="4"/>
      <c r="GFI105" s="4"/>
      <c r="GFJ105" s="4"/>
      <c r="GFK105" s="4"/>
      <c r="GFL105" s="4"/>
      <c r="GFM105" s="4"/>
      <c r="GFN105" s="4"/>
      <c r="GFO105" s="4"/>
      <c r="GFP105" s="4"/>
      <c r="GFQ105" s="4"/>
      <c r="GFR105" s="4"/>
      <c r="GFS105" s="4"/>
      <c r="GFT105" s="4"/>
      <c r="GFU105" s="4"/>
      <c r="GFV105" s="4"/>
      <c r="GFW105" s="4"/>
      <c r="GFX105" s="4"/>
      <c r="GFY105" s="4"/>
      <c r="GFZ105" s="4"/>
      <c r="GGA105" s="4"/>
      <c r="GGB105" s="4"/>
      <c r="GGC105" s="4"/>
      <c r="GGD105" s="4"/>
      <c r="GGE105" s="4"/>
      <c r="GGF105" s="4"/>
      <c r="GGG105" s="4"/>
      <c r="GGH105" s="4"/>
      <c r="GGI105" s="4"/>
      <c r="GGJ105" s="4"/>
      <c r="GGK105" s="4"/>
      <c r="GGL105" s="4"/>
      <c r="GGM105" s="4"/>
      <c r="GGN105" s="4"/>
      <c r="GGO105" s="4"/>
      <c r="GGP105" s="4"/>
      <c r="GGQ105" s="4"/>
      <c r="GGR105" s="4"/>
      <c r="GGS105" s="4"/>
      <c r="GGT105" s="4"/>
      <c r="GGU105" s="4"/>
      <c r="GGV105" s="4"/>
      <c r="GGW105" s="4"/>
      <c r="GGX105" s="4"/>
      <c r="GGY105" s="4"/>
      <c r="GGZ105" s="4"/>
      <c r="GHA105" s="4"/>
      <c r="GHB105" s="4"/>
      <c r="GHC105" s="4"/>
      <c r="GHD105" s="4"/>
      <c r="GHE105" s="4"/>
      <c r="GHF105" s="4"/>
      <c r="GHG105" s="4"/>
      <c r="GHH105" s="4"/>
      <c r="GHI105" s="4"/>
      <c r="GHJ105" s="4"/>
      <c r="GHK105" s="4"/>
      <c r="GHL105" s="4"/>
      <c r="GHM105" s="4"/>
      <c r="GHN105" s="4"/>
      <c r="GHO105" s="4"/>
      <c r="GHP105" s="4"/>
      <c r="GHQ105" s="4"/>
      <c r="GHR105" s="4"/>
      <c r="GHS105" s="4"/>
      <c r="GHT105" s="4"/>
      <c r="GHU105" s="4"/>
      <c r="GHV105" s="4"/>
      <c r="GHW105" s="4"/>
      <c r="GHX105" s="4"/>
      <c r="GHY105" s="4"/>
      <c r="GHZ105" s="4"/>
      <c r="GIA105" s="4"/>
      <c r="GIB105" s="4"/>
      <c r="GIC105" s="4"/>
      <c r="GID105" s="4"/>
      <c r="GIE105" s="4"/>
      <c r="GIF105" s="4"/>
      <c r="GIG105" s="4"/>
      <c r="GIH105" s="4"/>
      <c r="GII105" s="4"/>
      <c r="GIJ105" s="4"/>
      <c r="GIK105" s="4"/>
      <c r="GIL105" s="4"/>
      <c r="GIM105" s="4"/>
      <c r="GIN105" s="4"/>
      <c r="GIO105" s="4"/>
      <c r="GIP105" s="4"/>
      <c r="GIQ105" s="4"/>
      <c r="GIR105" s="4"/>
      <c r="GIS105" s="4"/>
      <c r="GIT105" s="4"/>
      <c r="GIU105" s="4"/>
      <c r="GIV105" s="4"/>
      <c r="GIW105" s="4"/>
      <c r="GIX105" s="4"/>
      <c r="GIY105" s="4"/>
      <c r="GIZ105" s="4"/>
      <c r="GJA105" s="4"/>
      <c r="GJB105" s="4"/>
      <c r="GJC105" s="4"/>
      <c r="GJD105" s="4"/>
      <c r="GJE105" s="4"/>
      <c r="GJF105" s="4"/>
      <c r="GJG105" s="4"/>
      <c r="GJH105" s="4"/>
      <c r="GJI105" s="4"/>
      <c r="GJJ105" s="4"/>
      <c r="GJK105" s="4"/>
      <c r="GJL105" s="4"/>
      <c r="GJM105" s="4"/>
      <c r="GJN105" s="4"/>
      <c r="GJO105" s="4"/>
      <c r="GJP105" s="4"/>
      <c r="GJQ105" s="4"/>
      <c r="GJR105" s="4"/>
      <c r="GJS105" s="4"/>
      <c r="GJT105" s="4"/>
      <c r="GJU105" s="4"/>
      <c r="GJV105" s="4"/>
      <c r="GJW105" s="4"/>
      <c r="GJX105" s="4"/>
      <c r="GJY105" s="4"/>
      <c r="GJZ105" s="4"/>
      <c r="GKA105" s="4"/>
      <c r="GKB105" s="4"/>
      <c r="GKC105" s="4"/>
      <c r="GKD105" s="4"/>
      <c r="GKE105" s="4"/>
      <c r="GKF105" s="4"/>
      <c r="GKG105" s="4"/>
      <c r="GKH105" s="4"/>
      <c r="GKI105" s="4"/>
      <c r="GKJ105" s="4"/>
      <c r="GKK105" s="4"/>
      <c r="GKL105" s="4"/>
      <c r="GKM105" s="4"/>
      <c r="GKN105" s="4"/>
      <c r="GKO105" s="4"/>
      <c r="GKP105" s="4"/>
      <c r="GKQ105" s="4"/>
      <c r="GKR105" s="4"/>
      <c r="GKS105" s="4"/>
      <c r="GKT105" s="4"/>
      <c r="GKU105" s="4"/>
      <c r="GKV105" s="4"/>
      <c r="GKW105" s="4"/>
      <c r="GKX105" s="4"/>
      <c r="GKY105" s="4"/>
      <c r="GKZ105" s="4"/>
      <c r="GLA105" s="4"/>
      <c r="GLB105" s="4"/>
      <c r="GLC105" s="4"/>
      <c r="GLD105" s="4"/>
      <c r="GLE105" s="4"/>
      <c r="GLF105" s="4"/>
      <c r="GLG105" s="4"/>
      <c r="GLH105" s="4"/>
      <c r="GLI105" s="4"/>
      <c r="GLJ105" s="4"/>
      <c r="GLK105" s="4"/>
      <c r="GLL105" s="4"/>
      <c r="GLM105" s="4"/>
      <c r="GLN105" s="4"/>
      <c r="GLO105" s="4"/>
      <c r="GLP105" s="4"/>
      <c r="GLQ105" s="4"/>
      <c r="GLR105" s="4"/>
      <c r="GLS105" s="4"/>
      <c r="GLT105" s="4"/>
      <c r="GLU105" s="4"/>
      <c r="GLV105" s="4"/>
      <c r="GLW105" s="4"/>
      <c r="GLX105" s="4"/>
      <c r="GLY105" s="4"/>
      <c r="GLZ105" s="4"/>
      <c r="GMA105" s="4"/>
      <c r="GMB105" s="4"/>
      <c r="GMC105" s="4"/>
      <c r="GMD105" s="4"/>
      <c r="GME105" s="4"/>
      <c r="GMF105" s="4"/>
      <c r="GMG105" s="4"/>
      <c r="GMH105" s="4"/>
      <c r="GMI105" s="4"/>
      <c r="GMJ105" s="4"/>
      <c r="GMK105" s="4"/>
      <c r="GML105" s="4"/>
      <c r="GMM105" s="4"/>
      <c r="GMN105" s="4"/>
      <c r="GMO105" s="4"/>
      <c r="GMP105" s="4"/>
      <c r="GMQ105" s="4"/>
      <c r="GMR105" s="4"/>
      <c r="GMS105" s="4"/>
      <c r="GMT105" s="4"/>
      <c r="GMU105" s="4"/>
      <c r="GMV105" s="4"/>
      <c r="GMW105" s="4"/>
      <c r="GMX105" s="4"/>
      <c r="GMY105" s="4"/>
      <c r="GMZ105" s="4"/>
      <c r="GNA105" s="4"/>
      <c r="GNB105" s="4"/>
      <c r="GNC105" s="4"/>
      <c r="GND105" s="4"/>
      <c r="GNE105" s="4"/>
      <c r="GNF105" s="4"/>
      <c r="GNG105" s="4"/>
      <c r="GNH105" s="4"/>
      <c r="GNI105" s="4"/>
      <c r="GNJ105" s="4"/>
      <c r="GNK105" s="4"/>
      <c r="GNL105" s="4"/>
      <c r="GNM105" s="4"/>
      <c r="GNN105" s="4"/>
      <c r="GNO105" s="4"/>
      <c r="GNP105" s="4"/>
      <c r="GNQ105" s="4"/>
      <c r="GNR105" s="4"/>
      <c r="GNS105" s="4"/>
      <c r="GNT105" s="4"/>
      <c r="GNU105" s="4"/>
      <c r="GNV105" s="4"/>
      <c r="GNW105" s="4"/>
      <c r="GNX105" s="4"/>
      <c r="GNY105" s="4"/>
      <c r="GNZ105" s="4"/>
      <c r="GOA105" s="4"/>
      <c r="GOB105" s="4"/>
      <c r="GOC105" s="4"/>
      <c r="GOD105" s="4"/>
      <c r="GOE105" s="4"/>
      <c r="GOF105" s="4"/>
      <c r="GOG105" s="4"/>
      <c r="GOH105" s="4"/>
      <c r="GOI105" s="4"/>
      <c r="GOJ105" s="4"/>
      <c r="GOK105" s="4"/>
      <c r="GOL105" s="4"/>
      <c r="GOM105" s="4"/>
      <c r="GON105" s="4"/>
      <c r="GOO105" s="4"/>
      <c r="GOP105" s="4"/>
      <c r="GOQ105" s="4"/>
      <c r="GOR105" s="4"/>
      <c r="GOS105" s="4"/>
      <c r="GOT105" s="4"/>
      <c r="GOU105" s="4"/>
      <c r="GOV105" s="4"/>
      <c r="GOW105" s="4"/>
      <c r="GOX105" s="4"/>
      <c r="GOY105" s="4"/>
      <c r="GOZ105" s="4"/>
      <c r="GPA105" s="4"/>
      <c r="GPB105" s="4"/>
      <c r="GPC105" s="4"/>
      <c r="GPD105" s="4"/>
      <c r="GPE105" s="4"/>
      <c r="GPF105" s="4"/>
      <c r="GPG105" s="4"/>
      <c r="GPH105" s="4"/>
      <c r="GPI105" s="4"/>
      <c r="GPJ105" s="4"/>
      <c r="GPK105" s="4"/>
      <c r="GPL105" s="4"/>
      <c r="GPM105" s="4"/>
      <c r="GPN105" s="4"/>
      <c r="GPO105" s="4"/>
      <c r="GPP105" s="4"/>
      <c r="GPQ105" s="4"/>
      <c r="GPR105" s="4"/>
      <c r="GPS105" s="4"/>
      <c r="GPT105" s="4"/>
      <c r="GPU105" s="4"/>
      <c r="GPV105" s="4"/>
      <c r="GPW105" s="4"/>
      <c r="GPX105" s="4"/>
      <c r="GPY105" s="4"/>
      <c r="GPZ105" s="4"/>
      <c r="GQA105" s="4"/>
      <c r="GQB105" s="4"/>
      <c r="GQC105" s="4"/>
      <c r="GQD105" s="4"/>
      <c r="GQE105" s="4"/>
      <c r="GQF105" s="4"/>
      <c r="GQG105" s="4"/>
      <c r="GQH105" s="4"/>
      <c r="GQI105" s="4"/>
      <c r="GQJ105" s="4"/>
      <c r="GQK105" s="4"/>
      <c r="GQL105" s="4"/>
      <c r="GQM105" s="4"/>
      <c r="GQN105" s="4"/>
      <c r="GQO105" s="4"/>
      <c r="GQP105" s="4"/>
      <c r="GQQ105" s="4"/>
      <c r="GQR105" s="4"/>
      <c r="GQS105" s="4"/>
      <c r="GQT105" s="4"/>
      <c r="GQU105" s="4"/>
      <c r="GQV105" s="4"/>
      <c r="GQW105" s="4"/>
      <c r="GQX105" s="4"/>
      <c r="GQY105" s="4"/>
      <c r="GQZ105" s="4"/>
      <c r="GRA105" s="4"/>
      <c r="GRB105" s="4"/>
      <c r="GRC105" s="4"/>
      <c r="GRD105" s="4"/>
      <c r="GRE105" s="4"/>
      <c r="GRF105" s="4"/>
      <c r="GRG105" s="4"/>
      <c r="GRH105" s="4"/>
      <c r="GRI105" s="4"/>
      <c r="GRJ105" s="4"/>
      <c r="GRK105" s="4"/>
      <c r="GRL105" s="4"/>
      <c r="GRM105" s="4"/>
      <c r="GRN105" s="4"/>
      <c r="GRO105" s="4"/>
      <c r="GRP105" s="4"/>
      <c r="GRQ105" s="4"/>
      <c r="GRR105" s="4"/>
      <c r="GRS105" s="4"/>
      <c r="GRT105" s="4"/>
      <c r="GRU105" s="4"/>
      <c r="GRV105" s="4"/>
      <c r="GRW105" s="4"/>
      <c r="GRX105" s="4"/>
      <c r="GRY105" s="4"/>
      <c r="GRZ105" s="4"/>
      <c r="GSA105" s="4"/>
      <c r="GSB105" s="4"/>
      <c r="GSC105" s="4"/>
      <c r="GSD105" s="4"/>
      <c r="GSE105" s="4"/>
      <c r="GSF105" s="4"/>
      <c r="GSG105" s="4"/>
      <c r="GSH105" s="4"/>
      <c r="GSI105" s="4"/>
      <c r="GSJ105" s="4"/>
      <c r="GSK105" s="4"/>
      <c r="GSL105" s="4"/>
      <c r="GSM105" s="4"/>
      <c r="GSN105" s="4"/>
      <c r="GSO105" s="4"/>
      <c r="GSP105" s="4"/>
      <c r="GSQ105" s="4"/>
      <c r="GSR105" s="4"/>
      <c r="GSS105" s="4"/>
      <c r="GST105" s="4"/>
      <c r="GSU105" s="4"/>
      <c r="GSV105" s="4"/>
      <c r="GSW105" s="4"/>
      <c r="GSX105" s="4"/>
      <c r="GSY105" s="4"/>
      <c r="GSZ105" s="4"/>
      <c r="GTA105" s="4"/>
      <c r="GTB105" s="4"/>
      <c r="GTC105" s="4"/>
      <c r="GTD105" s="4"/>
      <c r="GTE105" s="4"/>
      <c r="GTF105" s="4"/>
      <c r="GTG105" s="4"/>
      <c r="GTH105" s="4"/>
      <c r="GTI105" s="4"/>
      <c r="GTJ105" s="4"/>
      <c r="GTK105" s="4"/>
      <c r="GTL105" s="4"/>
      <c r="GTM105" s="4"/>
      <c r="GTN105" s="4"/>
      <c r="GTO105" s="4"/>
      <c r="GTP105" s="4"/>
      <c r="GTQ105" s="4"/>
      <c r="GTR105" s="4"/>
      <c r="GTS105" s="4"/>
      <c r="GTT105" s="4"/>
      <c r="GTU105" s="4"/>
      <c r="GTV105" s="4"/>
      <c r="GTW105" s="4"/>
      <c r="GTX105" s="4"/>
      <c r="GTY105" s="4"/>
      <c r="GTZ105" s="4"/>
      <c r="GUA105" s="4"/>
      <c r="GUB105" s="4"/>
      <c r="GUC105" s="4"/>
      <c r="GUD105" s="4"/>
      <c r="GUE105" s="4"/>
      <c r="GUF105" s="4"/>
      <c r="GUG105" s="4"/>
      <c r="GUH105" s="4"/>
      <c r="GUI105" s="4"/>
      <c r="GUJ105" s="4"/>
      <c r="GUK105" s="4"/>
      <c r="GUL105" s="4"/>
      <c r="GUM105" s="4"/>
      <c r="GUN105" s="4"/>
      <c r="GUO105" s="4"/>
      <c r="GUP105" s="4"/>
      <c r="GUQ105" s="4"/>
      <c r="GUR105" s="4"/>
      <c r="GUS105" s="4"/>
      <c r="GUT105" s="4"/>
      <c r="GUU105" s="4"/>
      <c r="GUV105" s="4"/>
      <c r="GUW105" s="4"/>
      <c r="GUX105" s="4"/>
      <c r="GUY105" s="4"/>
      <c r="GUZ105" s="4"/>
      <c r="GVA105" s="4"/>
      <c r="GVB105" s="4"/>
      <c r="GVC105" s="4"/>
      <c r="GVD105" s="4"/>
      <c r="GVE105" s="4"/>
      <c r="GVF105" s="4"/>
      <c r="GVG105" s="4"/>
      <c r="GVH105" s="4"/>
      <c r="GVI105" s="4"/>
      <c r="GVJ105" s="4"/>
      <c r="GVK105" s="4"/>
      <c r="GVL105" s="4"/>
      <c r="GVM105" s="4"/>
      <c r="GVN105" s="4"/>
      <c r="GVO105" s="4"/>
      <c r="GVP105" s="4"/>
      <c r="GVQ105" s="4"/>
      <c r="GVR105" s="4"/>
      <c r="GVS105" s="4"/>
      <c r="GVT105" s="4"/>
      <c r="GVU105" s="4"/>
      <c r="GVV105" s="4"/>
      <c r="GVW105" s="4"/>
      <c r="GVX105" s="4"/>
      <c r="GVY105" s="4"/>
      <c r="GVZ105" s="4"/>
      <c r="GWA105" s="4"/>
      <c r="GWB105" s="4"/>
      <c r="GWC105" s="4"/>
      <c r="GWD105" s="4"/>
      <c r="GWE105" s="4"/>
      <c r="GWF105" s="4"/>
      <c r="GWG105" s="4"/>
      <c r="GWH105" s="4"/>
      <c r="GWI105" s="4"/>
      <c r="GWJ105" s="4"/>
      <c r="GWK105" s="4"/>
      <c r="GWL105" s="4"/>
      <c r="GWM105" s="4"/>
      <c r="GWN105" s="4"/>
      <c r="GWO105" s="4"/>
      <c r="GWP105" s="4"/>
      <c r="GWQ105" s="4"/>
      <c r="GWR105" s="4"/>
      <c r="GWS105" s="4"/>
      <c r="GWT105" s="4"/>
      <c r="GWU105" s="4"/>
      <c r="GWV105" s="4"/>
      <c r="GWW105" s="4"/>
      <c r="GWX105" s="4"/>
      <c r="GWY105" s="4"/>
      <c r="GWZ105" s="4"/>
      <c r="GXA105" s="4"/>
      <c r="GXB105" s="4"/>
      <c r="GXC105" s="4"/>
      <c r="GXD105" s="4"/>
      <c r="GXE105" s="4"/>
      <c r="GXF105" s="4"/>
      <c r="GXG105" s="4"/>
      <c r="GXH105" s="4"/>
      <c r="GXI105" s="4"/>
      <c r="GXJ105" s="4"/>
      <c r="GXK105" s="4"/>
      <c r="GXL105" s="4"/>
      <c r="GXM105" s="4"/>
      <c r="GXN105" s="4"/>
      <c r="GXO105" s="4"/>
      <c r="GXP105" s="4"/>
      <c r="GXQ105" s="4"/>
      <c r="GXR105" s="4"/>
      <c r="GXS105" s="4"/>
      <c r="GXT105" s="4"/>
      <c r="GXU105" s="4"/>
      <c r="GXV105" s="4"/>
      <c r="GXW105" s="4"/>
      <c r="GXX105" s="4"/>
      <c r="GXY105" s="4"/>
      <c r="GXZ105" s="4"/>
      <c r="GYA105" s="4"/>
      <c r="GYB105" s="4"/>
      <c r="GYC105" s="4"/>
      <c r="GYD105" s="4"/>
      <c r="GYE105" s="4"/>
      <c r="GYF105" s="4"/>
      <c r="GYG105" s="4"/>
      <c r="GYH105" s="4"/>
      <c r="GYI105" s="4"/>
      <c r="GYJ105" s="4"/>
      <c r="GYK105" s="4"/>
      <c r="GYL105" s="4"/>
      <c r="GYM105" s="4"/>
      <c r="GYN105" s="4"/>
      <c r="GYO105" s="4"/>
      <c r="GYP105" s="4"/>
      <c r="GYQ105" s="4"/>
      <c r="GYR105" s="4"/>
      <c r="GYS105" s="4"/>
      <c r="GYT105" s="4"/>
      <c r="GYU105" s="4"/>
      <c r="GYV105" s="4"/>
      <c r="GYW105" s="4"/>
      <c r="GYX105" s="4"/>
      <c r="GYY105" s="4"/>
      <c r="GYZ105" s="4"/>
      <c r="GZA105" s="4"/>
      <c r="GZB105" s="4"/>
      <c r="GZC105" s="4"/>
      <c r="GZD105" s="4"/>
      <c r="GZE105" s="4"/>
      <c r="GZF105" s="4"/>
      <c r="GZG105" s="4"/>
      <c r="GZH105" s="4"/>
      <c r="GZI105" s="4"/>
      <c r="GZJ105" s="4"/>
      <c r="GZK105" s="4"/>
      <c r="GZL105" s="4"/>
      <c r="GZM105" s="4"/>
      <c r="GZN105" s="4"/>
      <c r="GZO105" s="4"/>
      <c r="GZP105" s="4"/>
      <c r="GZQ105" s="4"/>
      <c r="GZR105" s="4"/>
      <c r="GZS105" s="4"/>
      <c r="GZT105" s="4"/>
      <c r="GZU105" s="4"/>
      <c r="GZV105" s="4"/>
      <c r="GZW105" s="4"/>
      <c r="GZX105" s="4"/>
      <c r="GZY105" s="4"/>
      <c r="GZZ105" s="4"/>
      <c r="HAA105" s="4"/>
      <c r="HAB105" s="4"/>
      <c r="HAC105" s="4"/>
      <c r="HAD105" s="4"/>
      <c r="HAE105" s="4"/>
      <c r="HAF105" s="4"/>
      <c r="HAG105" s="4"/>
      <c r="HAH105" s="4"/>
      <c r="HAI105" s="4"/>
      <c r="HAJ105" s="4"/>
      <c r="HAK105" s="4"/>
      <c r="HAL105" s="4"/>
      <c r="HAM105" s="4"/>
      <c r="HAN105" s="4"/>
      <c r="HAO105" s="4"/>
      <c r="HAP105" s="4"/>
      <c r="HAQ105" s="4"/>
      <c r="HAR105" s="4"/>
      <c r="HAS105" s="4"/>
      <c r="HAT105" s="4"/>
      <c r="HAU105" s="4"/>
      <c r="HAV105" s="4"/>
      <c r="HAW105" s="4"/>
      <c r="HAX105" s="4"/>
      <c r="HAY105" s="4"/>
      <c r="HAZ105" s="4"/>
      <c r="HBA105" s="4"/>
      <c r="HBB105" s="4"/>
      <c r="HBC105" s="4"/>
      <c r="HBD105" s="4"/>
      <c r="HBE105" s="4"/>
      <c r="HBF105" s="4"/>
      <c r="HBG105" s="4"/>
      <c r="HBH105" s="4"/>
      <c r="HBI105" s="4"/>
      <c r="HBJ105" s="4"/>
      <c r="HBK105" s="4"/>
      <c r="HBL105" s="4"/>
      <c r="HBM105" s="4"/>
      <c r="HBN105" s="4"/>
      <c r="HBO105" s="4"/>
      <c r="HBP105" s="4"/>
      <c r="HBQ105" s="4"/>
      <c r="HBR105" s="4"/>
      <c r="HBS105" s="4"/>
      <c r="HBT105" s="4"/>
      <c r="HBU105" s="4"/>
      <c r="HBV105" s="4"/>
      <c r="HBW105" s="4"/>
      <c r="HBX105" s="4"/>
      <c r="HBY105" s="4"/>
      <c r="HBZ105" s="4"/>
      <c r="HCA105" s="4"/>
      <c r="HCB105" s="4"/>
      <c r="HCC105" s="4"/>
      <c r="HCD105" s="4"/>
      <c r="HCE105" s="4"/>
      <c r="HCF105" s="4"/>
      <c r="HCG105" s="4"/>
      <c r="HCH105" s="4"/>
      <c r="HCI105" s="4"/>
      <c r="HCJ105" s="4"/>
      <c r="HCK105" s="4"/>
      <c r="HCL105" s="4"/>
      <c r="HCM105" s="4"/>
      <c r="HCN105" s="4"/>
      <c r="HCO105" s="4"/>
      <c r="HCP105" s="4"/>
      <c r="HCQ105" s="4"/>
      <c r="HCR105" s="4"/>
      <c r="HCS105" s="4"/>
      <c r="HCT105" s="4"/>
      <c r="HCU105" s="4"/>
      <c r="HCV105" s="4"/>
      <c r="HCW105" s="4"/>
      <c r="HCX105" s="4"/>
      <c r="HCY105" s="4"/>
      <c r="HCZ105" s="4"/>
      <c r="HDA105" s="4"/>
      <c r="HDB105" s="4"/>
      <c r="HDC105" s="4"/>
      <c r="HDD105" s="4"/>
      <c r="HDE105" s="4"/>
      <c r="HDF105" s="4"/>
      <c r="HDG105" s="4"/>
      <c r="HDH105" s="4"/>
      <c r="HDI105" s="4"/>
      <c r="HDJ105" s="4"/>
      <c r="HDK105" s="4"/>
      <c r="HDL105" s="4"/>
      <c r="HDM105" s="4"/>
      <c r="HDN105" s="4"/>
      <c r="HDO105" s="4"/>
      <c r="HDP105" s="4"/>
      <c r="HDQ105" s="4"/>
      <c r="HDR105" s="4"/>
      <c r="HDS105" s="4"/>
      <c r="HDT105" s="4"/>
      <c r="HDU105" s="4"/>
      <c r="HDV105" s="4"/>
      <c r="HDW105" s="4"/>
      <c r="HDX105" s="4"/>
      <c r="HDY105" s="4"/>
      <c r="HDZ105" s="4"/>
      <c r="HEA105" s="4"/>
      <c r="HEB105" s="4"/>
      <c r="HEC105" s="4"/>
      <c r="HED105" s="4"/>
      <c r="HEE105" s="4"/>
      <c r="HEF105" s="4"/>
      <c r="HEG105" s="4"/>
      <c r="HEH105" s="4"/>
      <c r="HEI105" s="4"/>
      <c r="HEJ105" s="4"/>
      <c r="HEK105" s="4"/>
      <c r="HEL105" s="4"/>
      <c r="HEM105" s="4"/>
      <c r="HEN105" s="4"/>
      <c r="HEO105" s="4"/>
      <c r="HEP105" s="4"/>
      <c r="HEQ105" s="4"/>
      <c r="HER105" s="4"/>
      <c r="HES105" s="4"/>
      <c r="HET105" s="4"/>
      <c r="HEU105" s="4"/>
      <c r="HEV105" s="4"/>
      <c r="HEW105" s="4"/>
      <c r="HEX105" s="4"/>
      <c r="HEY105" s="4"/>
      <c r="HEZ105" s="4"/>
      <c r="HFA105" s="4"/>
      <c r="HFB105" s="4"/>
      <c r="HFC105" s="4"/>
      <c r="HFD105" s="4"/>
      <c r="HFE105" s="4"/>
      <c r="HFF105" s="4"/>
      <c r="HFG105" s="4"/>
      <c r="HFH105" s="4"/>
      <c r="HFI105" s="4"/>
      <c r="HFJ105" s="4"/>
      <c r="HFK105" s="4"/>
      <c r="HFL105" s="4"/>
      <c r="HFM105" s="4"/>
      <c r="HFN105" s="4"/>
      <c r="HFO105" s="4"/>
      <c r="HFP105" s="4"/>
      <c r="HFQ105" s="4"/>
      <c r="HFR105" s="4"/>
      <c r="HFS105" s="4"/>
      <c r="HFT105" s="4"/>
      <c r="HFU105" s="4"/>
      <c r="HFV105" s="4"/>
      <c r="HFW105" s="4"/>
      <c r="HFX105" s="4"/>
      <c r="HFY105" s="4"/>
      <c r="HFZ105" s="4"/>
      <c r="HGA105" s="4"/>
      <c r="HGB105" s="4"/>
      <c r="HGC105" s="4"/>
      <c r="HGD105" s="4"/>
      <c r="HGE105" s="4"/>
      <c r="HGF105" s="4"/>
      <c r="HGG105" s="4"/>
      <c r="HGH105" s="4"/>
      <c r="HGI105" s="4"/>
      <c r="HGJ105" s="4"/>
      <c r="HGK105" s="4"/>
      <c r="HGL105" s="4"/>
      <c r="HGM105" s="4"/>
      <c r="HGN105" s="4"/>
      <c r="HGO105" s="4"/>
      <c r="HGP105" s="4"/>
      <c r="HGQ105" s="4"/>
      <c r="HGR105" s="4"/>
      <c r="HGS105" s="4"/>
      <c r="HGT105" s="4"/>
      <c r="HGU105" s="4"/>
      <c r="HGV105" s="4"/>
      <c r="HGW105" s="4"/>
      <c r="HGX105" s="4"/>
      <c r="HGY105" s="4"/>
      <c r="HGZ105" s="4"/>
      <c r="HHA105" s="4"/>
      <c r="HHB105" s="4"/>
      <c r="HHC105" s="4"/>
      <c r="HHD105" s="4"/>
      <c r="HHE105" s="4"/>
      <c r="HHF105" s="4"/>
      <c r="HHG105" s="4"/>
      <c r="HHH105" s="4"/>
      <c r="HHI105" s="4"/>
      <c r="HHJ105" s="4"/>
      <c r="HHK105" s="4"/>
      <c r="HHL105" s="4"/>
      <c r="HHM105" s="4"/>
      <c r="HHN105" s="4"/>
      <c r="HHO105" s="4"/>
      <c r="HHP105" s="4"/>
      <c r="HHQ105" s="4"/>
      <c r="HHR105" s="4"/>
      <c r="HHS105" s="4"/>
      <c r="HHT105" s="4"/>
      <c r="HHU105" s="4"/>
      <c r="HHV105" s="4"/>
      <c r="HHW105" s="4"/>
      <c r="HHX105" s="4"/>
      <c r="HHY105" s="4"/>
      <c r="HHZ105" s="4"/>
      <c r="HIA105" s="4"/>
      <c r="HIB105" s="4"/>
      <c r="HIC105" s="4"/>
      <c r="HID105" s="4"/>
      <c r="HIE105" s="4"/>
      <c r="HIF105" s="4"/>
      <c r="HIG105" s="4"/>
      <c r="HIH105" s="4"/>
      <c r="HII105" s="4"/>
      <c r="HIJ105" s="4"/>
      <c r="HIK105" s="4"/>
      <c r="HIL105" s="4"/>
      <c r="HIM105" s="4"/>
      <c r="HIN105" s="4"/>
      <c r="HIO105" s="4"/>
      <c r="HIP105" s="4"/>
      <c r="HIQ105" s="4"/>
      <c r="HIR105" s="4"/>
      <c r="HIS105" s="4"/>
      <c r="HIT105" s="4"/>
      <c r="HIU105" s="4"/>
      <c r="HIV105" s="4"/>
      <c r="HIW105" s="4"/>
      <c r="HIX105" s="4"/>
      <c r="HIY105" s="4"/>
      <c r="HIZ105" s="4"/>
      <c r="HJA105" s="4"/>
      <c r="HJB105" s="4"/>
      <c r="HJC105" s="4"/>
      <c r="HJD105" s="4"/>
      <c r="HJE105" s="4"/>
      <c r="HJF105" s="4"/>
      <c r="HJG105" s="4"/>
      <c r="HJH105" s="4"/>
      <c r="HJI105" s="4"/>
      <c r="HJJ105" s="4"/>
      <c r="HJK105" s="4"/>
      <c r="HJL105" s="4"/>
      <c r="HJM105" s="4"/>
      <c r="HJN105" s="4"/>
      <c r="HJO105" s="4"/>
      <c r="HJP105" s="4"/>
      <c r="HJQ105" s="4"/>
      <c r="HJR105" s="4"/>
      <c r="HJS105" s="4"/>
      <c r="HJT105" s="4"/>
      <c r="HJU105" s="4"/>
      <c r="HJV105" s="4"/>
      <c r="HJW105" s="4"/>
      <c r="HJX105" s="4"/>
      <c r="HJY105" s="4"/>
      <c r="HJZ105" s="4"/>
      <c r="HKA105" s="4"/>
      <c r="HKB105" s="4"/>
      <c r="HKC105" s="4"/>
      <c r="HKD105" s="4"/>
      <c r="HKE105" s="4"/>
      <c r="HKF105" s="4"/>
      <c r="HKG105" s="4"/>
      <c r="HKH105" s="4"/>
      <c r="HKI105" s="4"/>
      <c r="HKJ105" s="4"/>
      <c r="HKK105" s="4"/>
      <c r="HKL105" s="4"/>
      <c r="HKM105" s="4"/>
      <c r="HKN105" s="4"/>
      <c r="HKO105" s="4"/>
      <c r="HKP105" s="4"/>
      <c r="HKQ105" s="4"/>
      <c r="HKR105" s="4"/>
      <c r="HKS105" s="4"/>
      <c r="HKT105" s="4"/>
      <c r="HKU105" s="4"/>
      <c r="HKV105" s="4"/>
      <c r="HKW105" s="4"/>
      <c r="HKX105" s="4"/>
      <c r="HKY105" s="4"/>
      <c r="HKZ105" s="4"/>
      <c r="HLA105" s="4"/>
      <c r="HLB105" s="4"/>
      <c r="HLC105" s="4"/>
      <c r="HLD105" s="4"/>
      <c r="HLE105" s="4"/>
      <c r="HLF105" s="4"/>
      <c r="HLG105" s="4"/>
      <c r="HLH105" s="4"/>
      <c r="HLI105" s="4"/>
      <c r="HLJ105" s="4"/>
      <c r="HLK105" s="4"/>
      <c r="HLL105" s="4"/>
      <c r="HLM105" s="4"/>
      <c r="HLN105" s="4"/>
      <c r="HLO105" s="4"/>
      <c r="HLP105" s="4"/>
      <c r="HLQ105" s="4"/>
      <c r="HLR105" s="4"/>
      <c r="HLS105" s="4"/>
      <c r="HLT105" s="4"/>
      <c r="HLU105" s="4"/>
      <c r="HLV105" s="4"/>
      <c r="HLW105" s="4"/>
      <c r="HLX105" s="4"/>
      <c r="HLY105" s="4"/>
      <c r="HLZ105" s="4"/>
      <c r="HMA105" s="4"/>
      <c r="HMB105" s="4"/>
      <c r="HMC105" s="4"/>
      <c r="HMD105" s="4"/>
      <c r="HME105" s="4"/>
      <c r="HMF105" s="4"/>
      <c r="HMG105" s="4"/>
      <c r="HMH105" s="4"/>
      <c r="HMI105" s="4"/>
      <c r="HMJ105" s="4"/>
      <c r="HMK105" s="4"/>
      <c r="HML105" s="4"/>
      <c r="HMM105" s="4"/>
      <c r="HMN105" s="4"/>
      <c r="HMO105" s="4"/>
      <c r="HMP105" s="4"/>
      <c r="HMQ105" s="4"/>
      <c r="HMR105" s="4"/>
      <c r="HMS105" s="4"/>
      <c r="HMT105" s="4"/>
      <c r="HMU105" s="4"/>
      <c r="HMV105" s="4"/>
      <c r="HMW105" s="4"/>
      <c r="HMX105" s="4"/>
      <c r="HMY105" s="4"/>
      <c r="HMZ105" s="4"/>
      <c r="HNA105" s="4"/>
      <c r="HNB105" s="4"/>
      <c r="HNC105" s="4"/>
      <c r="HND105" s="4"/>
      <c r="HNE105" s="4"/>
      <c r="HNF105" s="4"/>
      <c r="HNG105" s="4"/>
      <c r="HNH105" s="4"/>
      <c r="HNI105" s="4"/>
      <c r="HNJ105" s="4"/>
      <c r="HNK105" s="4"/>
      <c r="HNL105" s="4"/>
      <c r="HNM105" s="4"/>
      <c r="HNN105" s="4"/>
      <c r="HNO105" s="4"/>
      <c r="HNP105" s="4"/>
      <c r="HNQ105" s="4"/>
      <c r="HNR105" s="4"/>
      <c r="HNS105" s="4"/>
      <c r="HNT105" s="4"/>
      <c r="HNU105" s="4"/>
      <c r="HNV105" s="4"/>
      <c r="HNW105" s="4"/>
      <c r="HNX105" s="4"/>
      <c r="HNY105" s="4"/>
      <c r="HNZ105" s="4"/>
      <c r="HOA105" s="4"/>
      <c r="HOB105" s="4"/>
      <c r="HOC105" s="4"/>
      <c r="HOD105" s="4"/>
      <c r="HOE105" s="4"/>
      <c r="HOF105" s="4"/>
      <c r="HOG105" s="4"/>
      <c r="HOH105" s="4"/>
      <c r="HOI105" s="4"/>
      <c r="HOJ105" s="4"/>
      <c r="HOK105" s="4"/>
      <c r="HOL105" s="4"/>
      <c r="HOM105" s="4"/>
      <c r="HON105" s="4"/>
      <c r="HOO105" s="4"/>
      <c r="HOP105" s="4"/>
      <c r="HOQ105" s="4"/>
      <c r="HOR105" s="4"/>
      <c r="HOS105" s="4"/>
      <c r="HOT105" s="4"/>
      <c r="HOU105" s="4"/>
      <c r="HOV105" s="4"/>
      <c r="HOW105" s="4"/>
      <c r="HOX105" s="4"/>
      <c r="HOY105" s="4"/>
      <c r="HOZ105" s="4"/>
      <c r="HPA105" s="4"/>
      <c r="HPB105" s="4"/>
      <c r="HPC105" s="4"/>
      <c r="HPD105" s="4"/>
      <c r="HPE105" s="4"/>
      <c r="HPF105" s="4"/>
      <c r="HPG105" s="4"/>
      <c r="HPH105" s="4"/>
      <c r="HPI105" s="4"/>
      <c r="HPJ105" s="4"/>
      <c r="HPK105" s="4"/>
      <c r="HPL105" s="4"/>
      <c r="HPM105" s="4"/>
      <c r="HPN105" s="4"/>
      <c r="HPO105" s="4"/>
      <c r="HPP105" s="4"/>
      <c r="HPQ105" s="4"/>
      <c r="HPR105" s="4"/>
      <c r="HPS105" s="4"/>
      <c r="HPT105" s="4"/>
      <c r="HPU105" s="4"/>
      <c r="HPV105" s="4"/>
      <c r="HPW105" s="4"/>
      <c r="HPX105" s="4"/>
      <c r="HPY105" s="4"/>
      <c r="HPZ105" s="4"/>
      <c r="HQA105" s="4"/>
      <c r="HQB105" s="4"/>
      <c r="HQC105" s="4"/>
      <c r="HQD105" s="4"/>
      <c r="HQE105" s="4"/>
      <c r="HQF105" s="4"/>
      <c r="HQG105" s="4"/>
      <c r="HQH105" s="4"/>
      <c r="HQI105" s="4"/>
      <c r="HQJ105" s="4"/>
      <c r="HQK105" s="4"/>
      <c r="HQL105" s="4"/>
      <c r="HQM105" s="4"/>
      <c r="HQN105" s="4"/>
      <c r="HQO105" s="4"/>
      <c r="HQP105" s="4"/>
      <c r="HQQ105" s="4"/>
      <c r="HQR105" s="4"/>
      <c r="HQS105" s="4"/>
      <c r="HQT105" s="4"/>
      <c r="HQU105" s="4"/>
      <c r="HQV105" s="4"/>
      <c r="HQW105" s="4"/>
      <c r="HQX105" s="4"/>
      <c r="HQY105" s="4"/>
      <c r="HQZ105" s="4"/>
      <c r="HRA105" s="4"/>
      <c r="HRB105" s="4"/>
      <c r="HRC105" s="4"/>
      <c r="HRD105" s="4"/>
      <c r="HRE105" s="4"/>
      <c r="HRF105" s="4"/>
      <c r="HRG105" s="4"/>
      <c r="HRH105" s="4"/>
      <c r="HRI105" s="4"/>
      <c r="HRJ105" s="4"/>
      <c r="HRK105" s="4"/>
      <c r="HRL105" s="4"/>
      <c r="HRM105" s="4"/>
      <c r="HRN105" s="4"/>
      <c r="HRO105" s="4"/>
      <c r="HRP105" s="4"/>
      <c r="HRQ105" s="4"/>
      <c r="HRR105" s="4"/>
      <c r="HRS105" s="4"/>
      <c r="HRT105" s="4"/>
      <c r="HRU105" s="4"/>
      <c r="HRV105" s="4"/>
      <c r="HRW105" s="4"/>
      <c r="HRX105" s="4"/>
      <c r="HRY105" s="4"/>
      <c r="HRZ105" s="4"/>
      <c r="HSA105" s="4"/>
      <c r="HSB105" s="4"/>
      <c r="HSC105" s="4"/>
      <c r="HSD105" s="4"/>
      <c r="HSE105" s="4"/>
      <c r="HSF105" s="4"/>
      <c r="HSG105" s="4"/>
      <c r="HSH105" s="4"/>
      <c r="HSI105" s="4"/>
      <c r="HSJ105" s="4"/>
      <c r="HSK105" s="4"/>
      <c r="HSL105" s="4"/>
      <c r="HSM105" s="4"/>
      <c r="HSN105" s="4"/>
      <c r="HSO105" s="4"/>
      <c r="HSP105" s="4"/>
      <c r="HSQ105" s="4"/>
      <c r="HSR105" s="4"/>
      <c r="HSS105" s="4"/>
      <c r="HST105" s="4"/>
      <c r="HSU105" s="4"/>
      <c r="HSV105" s="4"/>
      <c r="HSW105" s="4"/>
      <c r="HSX105" s="4"/>
      <c r="HSY105" s="4"/>
      <c r="HSZ105" s="4"/>
      <c r="HTA105" s="4"/>
      <c r="HTB105" s="4"/>
      <c r="HTC105" s="4"/>
      <c r="HTD105" s="4"/>
      <c r="HTE105" s="4"/>
      <c r="HTF105" s="4"/>
      <c r="HTG105" s="4"/>
      <c r="HTH105" s="4"/>
      <c r="HTI105" s="4"/>
      <c r="HTJ105" s="4"/>
      <c r="HTK105" s="4"/>
      <c r="HTL105" s="4"/>
      <c r="HTM105" s="4"/>
      <c r="HTN105" s="4"/>
      <c r="HTO105" s="4"/>
      <c r="HTP105" s="4"/>
      <c r="HTQ105" s="4"/>
      <c r="HTR105" s="4"/>
      <c r="HTS105" s="4"/>
      <c r="HTT105" s="4"/>
      <c r="HTU105" s="4"/>
      <c r="HTV105" s="4"/>
      <c r="HTW105" s="4"/>
      <c r="HTX105" s="4"/>
      <c r="HTY105" s="4"/>
      <c r="HTZ105" s="4"/>
      <c r="HUA105" s="4"/>
      <c r="HUB105" s="4"/>
      <c r="HUC105" s="4"/>
      <c r="HUD105" s="4"/>
      <c r="HUE105" s="4"/>
      <c r="HUF105" s="4"/>
      <c r="HUG105" s="4"/>
      <c r="HUH105" s="4"/>
      <c r="HUI105" s="4"/>
      <c r="HUJ105" s="4"/>
      <c r="HUK105" s="4"/>
      <c r="HUL105" s="4"/>
      <c r="HUM105" s="4"/>
      <c r="HUN105" s="4"/>
      <c r="HUO105" s="4"/>
      <c r="HUP105" s="4"/>
      <c r="HUQ105" s="4"/>
      <c r="HUR105" s="4"/>
      <c r="HUS105" s="4"/>
      <c r="HUT105" s="4"/>
      <c r="HUU105" s="4"/>
      <c r="HUV105" s="4"/>
      <c r="HUW105" s="4"/>
      <c r="HUX105" s="4"/>
      <c r="HUY105" s="4"/>
      <c r="HUZ105" s="4"/>
      <c r="HVA105" s="4"/>
      <c r="HVB105" s="4"/>
      <c r="HVC105" s="4"/>
      <c r="HVD105" s="4"/>
      <c r="HVE105" s="4"/>
      <c r="HVF105" s="4"/>
      <c r="HVG105" s="4"/>
      <c r="HVH105" s="4"/>
      <c r="HVI105" s="4"/>
      <c r="HVJ105" s="4"/>
      <c r="HVK105" s="4"/>
      <c r="HVL105" s="4"/>
      <c r="HVM105" s="4"/>
      <c r="HVN105" s="4"/>
      <c r="HVO105" s="4"/>
      <c r="HVP105" s="4"/>
      <c r="HVQ105" s="4"/>
      <c r="HVR105" s="4"/>
      <c r="HVS105" s="4"/>
      <c r="HVT105" s="4"/>
      <c r="HVU105" s="4"/>
      <c r="HVV105" s="4"/>
      <c r="HVW105" s="4"/>
      <c r="HVX105" s="4"/>
      <c r="HVY105" s="4"/>
      <c r="HVZ105" s="4"/>
      <c r="HWA105" s="4"/>
      <c r="HWB105" s="4"/>
      <c r="HWC105" s="4"/>
      <c r="HWD105" s="4"/>
      <c r="HWE105" s="4"/>
      <c r="HWF105" s="4"/>
      <c r="HWG105" s="4"/>
      <c r="HWH105" s="4"/>
      <c r="HWI105" s="4"/>
      <c r="HWJ105" s="4"/>
      <c r="HWK105" s="4"/>
      <c r="HWL105" s="4"/>
      <c r="HWM105" s="4"/>
      <c r="HWN105" s="4"/>
      <c r="HWO105" s="4"/>
      <c r="HWP105" s="4"/>
      <c r="HWQ105" s="4"/>
      <c r="HWR105" s="4"/>
      <c r="HWS105" s="4"/>
      <c r="HWT105" s="4"/>
      <c r="HWU105" s="4"/>
      <c r="HWV105" s="4"/>
      <c r="HWW105" s="4"/>
      <c r="HWX105" s="4"/>
      <c r="HWY105" s="4"/>
      <c r="HWZ105" s="4"/>
      <c r="HXA105" s="4"/>
      <c r="HXB105" s="4"/>
      <c r="HXC105" s="4"/>
      <c r="HXD105" s="4"/>
      <c r="HXE105" s="4"/>
      <c r="HXF105" s="4"/>
      <c r="HXG105" s="4"/>
      <c r="HXH105" s="4"/>
      <c r="HXI105" s="4"/>
      <c r="HXJ105" s="4"/>
      <c r="HXK105" s="4"/>
      <c r="HXL105" s="4"/>
      <c r="HXM105" s="4"/>
      <c r="HXN105" s="4"/>
      <c r="HXO105" s="4"/>
      <c r="HXP105" s="4"/>
      <c r="HXQ105" s="4"/>
      <c r="HXR105" s="4"/>
      <c r="HXS105" s="4"/>
      <c r="HXT105" s="4"/>
      <c r="HXU105" s="4"/>
      <c r="HXV105" s="4"/>
    </row>
    <row r="106" spans="1:6054" s="3" customFormat="1">
      <c r="A106" s="1"/>
      <c r="B106" s="1"/>
      <c r="C106" s="2"/>
      <c r="D106" s="1"/>
      <c r="E106" s="39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/>
      <c r="W106" s="4"/>
      <c r="X106" s="4"/>
      <c r="Y106" s="4"/>
      <c r="Z106" s="4"/>
      <c r="AA106" s="4"/>
      <c r="AB106"/>
      <c r="AC106"/>
      <c r="AD106"/>
      <c r="AE106"/>
      <c r="AF106"/>
      <c r="AG106"/>
      <c r="AH106"/>
      <c r="AI106"/>
    </row>
    <row r="107" spans="1:6054" s="3" customFormat="1">
      <c r="A107" s="1"/>
      <c r="B107" s="1"/>
      <c r="C107" s="2"/>
      <c r="D107" s="1"/>
      <c r="E107" s="39"/>
      <c r="F107" s="132"/>
      <c r="G107" s="132"/>
      <c r="H107" s="427"/>
      <c r="I107" s="132"/>
      <c r="J107" s="132"/>
      <c r="K107" s="132"/>
      <c r="L107" s="132"/>
      <c r="M107" s="132"/>
      <c r="N107" s="132"/>
      <c r="O107" s="132"/>
      <c r="P107" s="132"/>
      <c r="Q107" s="132"/>
      <c r="R107"/>
      <c r="W107" s="4"/>
      <c r="X107" s="4"/>
      <c r="Y107" s="4"/>
      <c r="Z107" s="4"/>
      <c r="AA107" s="4"/>
      <c r="AB107"/>
      <c r="AC107"/>
      <c r="AD107"/>
      <c r="AE107"/>
      <c r="AF107"/>
      <c r="AG107"/>
      <c r="AH107"/>
      <c r="AI107"/>
    </row>
    <row r="108" spans="1:6054" s="3" customFormat="1">
      <c r="A108" s="1"/>
      <c r="B108" s="1"/>
      <c r="C108" s="2"/>
      <c r="D108" s="1"/>
      <c r="E108" s="39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/>
      <c r="W108" s="4"/>
      <c r="X108" s="4"/>
      <c r="Y108" s="4"/>
      <c r="Z108" s="4"/>
      <c r="AA108" s="4"/>
      <c r="AB108"/>
      <c r="AC108"/>
      <c r="AD108"/>
      <c r="AE108"/>
      <c r="AF108"/>
      <c r="AG108"/>
      <c r="AH108"/>
      <c r="AI108"/>
    </row>
    <row r="109" spans="1:6054" s="3" customFormat="1">
      <c r="A109" s="1"/>
      <c r="B109" s="1"/>
      <c r="C109" s="2"/>
      <c r="D109" s="1"/>
      <c r="E109" s="39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/>
      <c r="W109" s="4"/>
      <c r="X109" s="4"/>
      <c r="Y109" s="4"/>
      <c r="Z109" s="4"/>
      <c r="AA109" s="4"/>
      <c r="AB109"/>
      <c r="AC109"/>
      <c r="AD109"/>
      <c r="AE109" s="426"/>
      <c r="AF109"/>
      <c r="AG109" s="426"/>
      <c r="AH109" s="426"/>
      <c r="AI109" s="426"/>
    </row>
    <row r="110" spans="1:6054" s="3" customFormat="1">
      <c r="A110" s="1"/>
      <c r="B110" s="1"/>
      <c r="C110" s="2"/>
      <c r="D110" s="1"/>
      <c r="E110" s="39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/>
      <c r="W110"/>
      <c r="X110"/>
      <c r="Y110"/>
      <c r="Z110" s="4"/>
      <c r="AA110" s="4"/>
      <c r="AB110"/>
      <c r="AC110"/>
      <c r="AD110"/>
      <c r="AE110"/>
      <c r="AF110"/>
      <c r="AG110"/>
      <c r="AH110"/>
      <c r="AI110"/>
    </row>
    <row r="111" spans="1:6054" s="3" customFormat="1">
      <c r="A111" s="1"/>
      <c r="B111" s="1"/>
      <c r="C111" s="2"/>
      <c r="D111" s="1"/>
      <c r="E111" s="39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/>
      <c r="W111" s="132"/>
      <c r="X111" s="132"/>
      <c r="Y111"/>
      <c r="Z111" s="4"/>
      <c r="AA111" s="4"/>
      <c r="AB111"/>
      <c r="AC111"/>
      <c r="AD111"/>
      <c r="AE111"/>
      <c r="AF111"/>
      <c r="AG111"/>
      <c r="AH111"/>
      <c r="AI111"/>
    </row>
    <row r="112" spans="1:6054" s="3" customFormat="1">
      <c r="A112" s="1"/>
      <c r="B112" s="1"/>
      <c r="C112" s="2"/>
      <c r="D112" s="1"/>
      <c r="E112" s="39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/>
      <c r="W112" s="132"/>
      <c r="X112" s="132"/>
      <c r="Y112"/>
      <c r="AB112"/>
      <c r="AC112"/>
      <c r="AD112"/>
      <c r="AE112"/>
      <c r="AF112"/>
      <c r="AG112"/>
      <c r="AH112"/>
      <c r="AI112"/>
    </row>
    <row r="113" spans="1:35" s="3" customFormat="1">
      <c r="A113" s="1"/>
      <c r="B113" s="1"/>
      <c r="C113" s="2"/>
      <c r="D113" s="1"/>
      <c r="E113" s="3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W113" s="132"/>
      <c r="X113" s="132"/>
      <c r="Y113"/>
      <c r="AB113" s="426"/>
      <c r="AC113" s="426"/>
      <c r="AD113" s="426"/>
      <c r="AE113"/>
      <c r="AF113"/>
      <c r="AG113"/>
      <c r="AH113"/>
      <c r="AI113"/>
    </row>
    <row r="114" spans="1:35" s="3" customFormat="1">
      <c r="A114" s="1"/>
      <c r="B114" s="1"/>
      <c r="C114" s="2"/>
      <c r="D114" s="1"/>
      <c r="E114" s="3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W114" s="132"/>
      <c r="X114" s="132"/>
      <c r="Y114"/>
      <c r="AB114"/>
      <c r="AC114"/>
      <c r="AD114"/>
      <c r="AE114"/>
      <c r="AF114"/>
      <c r="AG114"/>
      <c r="AH114"/>
      <c r="AI114"/>
    </row>
    <row r="115" spans="1:35" s="3" customFormat="1">
      <c r="A115" s="1"/>
      <c r="B115" s="1"/>
      <c r="C115" s="2"/>
      <c r="D115" s="1"/>
      <c r="E115" s="3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W115" s="427"/>
      <c r="X115" s="427"/>
      <c r="Y115"/>
      <c r="AB115"/>
      <c r="AC115"/>
      <c r="AD115"/>
      <c r="AE115"/>
      <c r="AF115"/>
      <c r="AG115"/>
      <c r="AH115"/>
      <c r="AI115"/>
    </row>
    <row r="116" spans="1:35" s="3" customFormat="1">
      <c r="A116" s="1"/>
      <c r="B116" s="1"/>
      <c r="C116" s="2"/>
      <c r="D116" s="1"/>
      <c r="E116" s="3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W116" s="132"/>
      <c r="X116" s="132"/>
      <c r="Y116"/>
      <c r="AB116"/>
      <c r="AC116"/>
      <c r="AD116"/>
      <c r="AE116"/>
      <c r="AF116"/>
      <c r="AG116"/>
      <c r="AH116"/>
      <c r="AI116"/>
    </row>
    <row r="117" spans="1:35" s="3" customFormat="1">
      <c r="A117" s="1"/>
      <c r="B117" s="1"/>
      <c r="C117" s="2"/>
      <c r="D117" s="1"/>
      <c r="E117" s="3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W117" s="132"/>
      <c r="X117" s="132"/>
      <c r="Y117"/>
      <c r="AB117"/>
      <c r="AC117"/>
      <c r="AD117"/>
      <c r="AE117"/>
      <c r="AF117"/>
      <c r="AG117"/>
      <c r="AH117"/>
      <c r="AI117"/>
    </row>
    <row r="118" spans="1:35" s="3" customFormat="1">
      <c r="A118" s="1"/>
      <c r="B118" s="1"/>
      <c r="C118" s="2"/>
      <c r="D118" s="1"/>
      <c r="E118" s="3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W118" s="132"/>
      <c r="X118" s="132"/>
      <c r="Y118"/>
      <c r="AB118" s="426"/>
      <c r="AC118"/>
      <c r="AD118" s="426"/>
      <c r="AE118"/>
      <c r="AF118" s="426"/>
      <c r="AG118"/>
      <c r="AH118" s="426"/>
      <c r="AI118"/>
    </row>
    <row r="119" spans="1:35" s="3" customFormat="1">
      <c r="A119" s="1"/>
      <c r="B119" s="1"/>
      <c r="C119" s="2"/>
      <c r="D119" s="1"/>
      <c r="E119" s="3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W119" s="132"/>
      <c r="X119" s="132"/>
      <c r="Y119"/>
      <c r="AB119"/>
      <c r="AC119"/>
      <c r="AD119"/>
      <c r="AE119"/>
      <c r="AF119"/>
      <c r="AG119"/>
      <c r="AH119"/>
      <c r="AI119"/>
    </row>
    <row r="120" spans="1:35" s="3" customFormat="1">
      <c r="A120" s="1"/>
      <c r="B120" s="1"/>
      <c r="C120" s="2"/>
      <c r="D120" s="1"/>
      <c r="E120" s="3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W120" s="132"/>
      <c r="X120" s="132"/>
      <c r="Y120"/>
      <c r="AB120"/>
      <c r="AC120"/>
      <c r="AD120"/>
      <c r="AE120"/>
      <c r="AF120"/>
      <c r="AG120"/>
      <c r="AH120"/>
      <c r="AI120"/>
    </row>
    <row r="121" spans="1:35" s="3" customFormat="1">
      <c r="A121" s="1"/>
      <c r="B121" s="1"/>
      <c r="C121" s="2"/>
      <c r="D121" s="1"/>
      <c r="E121" s="3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W121" s="132"/>
      <c r="X121" s="132"/>
      <c r="Y121"/>
      <c r="AB121"/>
      <c r="AC121"/>
      <c r="AD121"/>
      <c r="AE121"/>
      <c r="AF121"/>
      <c r="AG121"/>
      <c r="AH121"/>
      <c r="AI121"/>
    </row>
    <row r="122" spans="1:35" s="3" customFormat="1">
      <c r="A122" s="1"/>
      <c r="B122" s="1"/>
      <c r="C122" s="2"/>
      <c r="D122" s="1"/>
      <c r="E122" s="3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W122" s="132"/>
      <c r="X122" s="132"/>
      <c r="Y122"/>
      <c r="AB122"/>
      <c r="AC122"/>
      <c r="AD122"/>
      <c r="AE122"/>
      <c r="AF122"/>
      <c r="AG122"/>
      <c r="AH122"/>
      <c r="AI122"/>
    </row>
    <row r="123" spans="1:35" s="3" customFormat="1">
      <c r="A123" s="1"/>
      <c r="B123" s="1"/>
      <c r="C123" s="2"/>
      <c r="D123" s="1"/>
      <c r="E123" s="3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W123" s="132"/>
      <c r="X123" s="132"/>
      <c r="Y123"/>
      <c r="AB123" s="426"/>
      <c r="AC123"/>
      <c r="AD123" s="426"/>
      <c r="AE123"/>
      <c r="AF123"/>
      <c r="AG123" s="426"/>
      <c r="AH123"/>
      <c r="AI123"/>
    </row>
    <row r="124" spans="1:35" s="3" customFormat="1">
      <c r="A124" s="1"/>
      <c r="B124" s="1"/>
      <c r="C124" s="2"/>
      <c r="D124" s="1"/>
      <c r="E124" s="3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W124" s="427"/>
      <c r="X124" s="132"/>
      <c r="Y124"/>
      <c r="AB124"/>
      <c r="AC124"/>
      <c r="AD124"/>
      <c r="AE124"/>
      <c r="AF124"/>
      <c r="AG124"/>
      <c r="AH124"/>
      <c r="AI124"/>
    </row>
    <row r="125" spans="1:35" s="3" customFormat="1">
      <c r="A125" s="1"/>
      <c r="B125" s="1"/>
      <c r="C125" s="2"/>
      <c r="D125" s="1"/>
      <c r="E125" s="3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W125" s="132"/>
      <c r="X125" s="132"/>
      <c r="Y125"/>
      <c r="AB125"/>
      <c r="AC125"/>
      <c r="AD125"/>
      <c r="AE125"/>
      <c r="AF125"/>
      <c r="AG125"/>
      <c r="AH125"/>
      <c r="AI125"/>
    </row>
    <row r="126" spans="1:35" s="3" customFormat="1">
      <c r="A126" s="1"/>
      <c r="B126" s="1"/>
      <c r="C126" s="2"/>
      <c r="D126" s="1"/>
      <c r="E126" s="3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W126" s="132"/>
      <c r="X126" s="132"/>
      <c r="Y126"/>
      <c r="AB126" s="426"/>
      <c r="AC126"/>
      <c r="AD126"/>
      <c r="AE126"/>
      <c r="AF126"/>
      <c r="AG126" s="426"/>
      <c r="AH126"/>
      <c r="AI126"/>
    </row>
    <row r="127" spans="1:35" s="3" customFormat="1">
      <c r="A127" s="1"/>
      <c r="B127" s="1"/>
      <c r="C127" s="2"/>
      <c r="D127" s="1"/>
      <c r="E127" s="3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W127" s="132"/>
      <c r="X127" s="132"/>
      <c r="Y127"/>
      <c r="AB127"/>
      <c r="AC127"/>
      <c r="AD127"/>
      <c r="AE127"/>
      <c r="AF127"/>
      <c r="AG127"/>
      <c r="AH127"/>
      <c r="AI127"/>
    </row>
    <row r="128" spans="1:35" s="3" customFormat="1">
      <c r="A128" s="1"/>
      <c r="B128" s="1"/>
      <c r="C128" s="2"/>
      <c r="D128" s="1"/>
      <c r="E128" s="39"/>
      <c r="W128" s="132"/>
      <c r="X128" s="132"/>
      <c r="Y128"/>
      <c r="AB128"/>
      <c r="AC128"/>
      <c r="AD128" s="426"/>
      <c r="AE128"/>
      <c r="AF128"/>
      <c r="AG128"/>
      <c r="AH128"/>
      <c r="AI128"/>
    </row>
    <row r="129" spans="1:35" s="3" customFormat="1">
      <c r="A129" s="1"/>
      <c r="B129" s="1"/>
      <c r="C129" s="2"/>
      <c r="D129" s="1"/>
      <c r="E129" s="39"/>
      <c r="W129" s="132"/>
      <c r="X129" s="132"/>
      <c r="Y129"/>
      <c r="AB129"/>
      <c r="AC129"/>
      <c r="AD129"/>
      <c r="AE129"/>
      <c r="AF129"/>
      <c r="AG129"/>
      <c r="AH129"/>
      <c r="AI129"/>
    </row>
    <row r="130" spans="1:35" s="3" customFormat="1">
      <c r="A130" s="1"/>
      <c r="B130" s="1"/>
      <c r="C130" s="2"/>
      <c r="D130" s="1"/>
      <c r="E130" s="39"/>
      <c r="W130" s="132"/>
      <c r="X130" s="132"/>
      <c r="Y130"/>
      <c r="AB130"/>
      <c r="AC130"/>
      <c r="AD130"/>
      <c r="AE130"/>
      <c r="AF130"/>
      <c r="AG130"/>
      <c r="AH130"/>
      <c r="AI130"/>
    </row>
    <row r="131" spans="1:35" s="3" customFormat="1">
      <c r="A131" s="1"/>
      <c r="B131" s="1"/>
      <c r="C131" s="2"/>
      <c r="D131" s="1"/>
      <c r="E131" s="39"/>
      <c r="W131" s="132"/>
      <c r="X131" s="132"/>
      <c r="Y131"/>
      <c r="AB131"/>
      <c r="AC131"/>
      <c r="AD131"/>
      <c r="AE131"/>
      <c r="AF131"/>
      <c r="AG131"/>
      <c r="AH131"/>
      <c r="AI131"/>
    </row>
    <row r="132" spans="1:35" s="3" customFormat="1">
      <c r="A132" s="1"/>
      <c r="B132" s="1"/>
      <c r="C132" s="2"/>
      <c r="D132" s="1"/>
      <c r="E132" s="39"/>
      <c r="W132" s="132"/>
      <c r="X132" s="132"/>
      <c r="Y132"/>
    </row>
    <row r="133" spans="1:35" s="3" customFormat="1">
      <c r="A133" s="1"/>
      <c r="B133" s="1"/>
      <c r="C133" s="2"/>
      <c r="D133" s="1"/>
      <c r="E133" s="39"/>
      <c r="W133" s="132"/>
      <c r="X133" s="132"/>
      <c r="Y133"/>
    </row>
    <row r="134" spans="1:35" s="3" customFormat="1">
      <c r="A134" s="1"/>
      <c r="B134" s="1"/>
      <c r="C134" s="2"/>
      <c r="D134" s="1"/>
      <c r="E134" s="39"/>
      <c r="W134" s="132"/>
      <c r="X134" s="132"/>
      <c r="Y134"/>
    </row>
    <row r="135" spans="1:35" s="3" customFormat="1">
      <c r="A135" s="1"/>
      <c r="B135" s="1"/>
      <c r="C135" s="2"/>
      <c r="D135" s="1"/>
      <c r="E135" s="39"/>
    </row>
    <row r="136" spans="1:35" s="3" customFormat="1">
      <c r="A136" s="1"/>
      <c r="B136" s="1"/>
      <c r="C136" s="2"/>
      <c r="D136" s="1"/>
      <c r="E136" s="39"/>
    </row>
    <row r="137" spans="1:35" s="3" customFormat="1">
      <c r="A137" s="1"/>
      <c r="B137" s="1"/>
      <c r="C137" s="2"/>
      <c r="D137" s="1"/>
      <c r="E137" s="39"/>
    </row>
    <row r="138" spans="1:35" s="3" customFormat="1">
      <c r="A138" s="1"/>
      <c r="B138" s="1"/>
      <c r="C138" s="2"/>
      <c r="D138" s="1"/>
      <c r="E138" s="39"/>
    </row>
    <row r="139" spans="1:35" s="3" customFormat="1">
      <c r="A139" s="1"/>
      <c r="B139" s="1"/>
      <c r="C139" s="2"/>
      <c r="D139" s="1"/>
      <c r="E139" s="39"/>
    </row>
    <row r="140" spans="1:35" s="3" customFormat="1">
      <c r="A140" s="1"/>
      <c r="B140" s="1"/>
      <c r="C140" s="2"/>
      <c r="D140" s="1"/>
      <c r="E140" s="39"/>
    </row>
    <row r="141" spans="1:35" s="3" customFormat="1">
      <c r="A141" s="1"/>
      <c r="B141" s="1"/>
      <c r="C141" s="2"/>
      <c r="D141" s="1"/>
      <c r="E141" s="39"/>
    </row>
    <row r="142" spans="1:35" s="3" customFormat="1">
      <c r="A142" s="1"/>
      <c r="B142" s="1"/>
      <c r="C142" s="2"/>
      <c r="D142" s="1"/>
      <c r="E142" s="39"/>
    </row>
    <row r="143" spans="1:35" s="3" customFormat="1">
      <c r="A143" s="1"/>
      <c r="B143" s="1"/>
      <c r="C143" s="2"/>
      <c r="D143" s="1"/>
      <c r="E143" s="39"/>
    </row>
    <row r="144" spans="1:35" s="3" customFormat="1">
      <c r="A144" s="1"/>
      <c r="B144" s="1"/>
      <c r="C144" s="2"/>
      <c r="D144" s="1"/>
      <c r="E144" s="39"/>
    </row>
    <row r="145" spans="1:5964" s="3" customFormat="1">
      <c r="A145" s="1"/>
      <c r="B145" s="1"/>
      <c r="C145" s="2"/>
      <c r="D145" s="1"/>
      <c r="E145" s="39"/>
    </row>
    <row r="146" spans="1:5964" s="3" customFormat="1">
      <c r="A146" s="1"/>
      <c r="B146" s="1"/>
      <c r="C146" s="2"/>
      <c r="D146" s="1"/>
      <c r="E146" s="39"/>
    </row>
    <row r="147" spans="1:5964" s="3" customFormat="1">
      <c r="A147" s="1"/>
      <c r="B147" s="1"/>
      <c r="C147" s="2"/>
      <c r="D147" s="1"/>
      <c r="E147" s="39"/>
    </row>
    <row r="148" spans="1:5964" s="3" customFormat="1">
      <c r="A148" s="1"/>
      <c r="B148" s="1"/>
      <c r="C148" s="2"/>
      <c r="D148" s="1"/>
      <c r="E148" s="39"/>
    </row>
    <row r="149" spans="1:5964" s="6" customFormat="1">
      <c r="A149" s="1"/>
      <c r="B149" s="1"/>
      <c r="C149" s="2"/>
      <c r="D149" s="2"/>
      <c r="E149" s="322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C149" s="4"/>
      <c r="AVD149" s="4"/>
      <c r="AVE149" s="4"/>
      <c r="AVF149" s="4"/>
      <c r="AVG149" s="4"/>
      <c r="AVH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EY149" s="4"/>
      <c r="BEZ149" s="4"/>
      <c r="BFA149" s="4"/>
      <c r="BFB149" s="4"/>
      <c r="BFC149" s="4"/>
      <c r="BFD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OU149" s="4"/>
      <c r="BOV149" s="4"/>
      <c r="BOW149" s="4"/>
      <c r="BOX149" s="4"/>
      <c r="BOY149" s="4"/>
      <c r="BOZ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Q149" s="4"/>
      <c r="BYR149" s="4"/>
      <c r="BYS149" s="4"/>
      <c r="BYT149" s="4"/>
      <c r="BYU149" s="4"/>
      <c r="BYV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M149" s="4"/>
      <c r="CIN149" s="4"/>
      <c r="CIO149" s="4"/>
      <c r="CIP149" s="4"/>
      <c r="CIQ149" s="4"/>
      <c r="CIR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I149" s="4"/>
      <c r="CSJ149" s="4"/>
      <c r="CSK149" s="4"/>
      <c r="CSL149" s="4"/>
      <c r="CSM149" s="4"/>
      <c r="CSN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E149" s="4"/>
      <c r="DCF149" s="4"/>
      <c r="DCG149" s="4"/>
      <c r="DCH149" s="4"/>
      <c r="DCI149" s="4"/>
      <c r="DCJ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A149" s="4"/>
      <c r="DMB149" s="4"/>
      <c r="DMC149" s="4"/>
      <c r="DMD149" s="4"/>
      <c r="DME149" s="4"/>
      <c r="DMF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VW149" s="4"/>
      <c r="DVX149" s="4"/>
      <c r="DVY149" s="4"/>
      <c r="DVZ149" s="4"/>
      <c r="DWA149" s="4"/>
      <c r="DWB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S149" s="4"/>
      <c r="EFT149" s="4"/>
      <c r="EFU149" s="4"/>
      <c r="EFV149" s="4"/>
      <c r="EFW149" s="4"/>
      <c r="EFX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O149" s="4"/>
      <c r="EPP149" s="4"/>
      <c r="EPQ149" s="4"/>
      <c r="EPR149" s="4"/>
      <c r="EPS149" s="4"/>
      <c r="EPT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K149" s="4"/>
      <c r="EZL149" s="4"/>
      <c r="EZM149" s="4"/>
      <c r="EZN149" s="4"/>
      <c r="EZO149" s="4"/>
      <c r="EZP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G149" s="4"/>
      <c r="FJH149" s="4"/>
      <c r="FJI149" s="4"/>
      <c r="FJJ149" s="4"/>
      <c r="FJK149" s="4"/>
      <c r="FJL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C149" s="4"/>
      <c r="FTD149" s="4"/>
      <c r="FTE149" s="4"/>
      <c r="FTF149" s="4"/>
      <c r="FTG149" s="4"/>
      <c r="FTH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CY149" s="4"/>
      <c r="GCZ149" s="4"/>
      <c r="GDA149" s="4"/>
      <c r="GDB149" s="4"/>
      <c r="GDC149" s="4"/>
      <c r="GDD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MU149" s="4"/>
      <c r="GMV149" s="4"/>
      <c r="GMW149" s="4"/>
      <c r="GMX149" s="4"/>
      <c r="GMY149" s="4"/>
      <c r="GMZ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Q149" s="4"/>
      <c r="GWR149" s="4"/>
      <c r="GWS149" s="4"/>
      <c r="GWT149" s="4"/>
      <c r="GWU149" s="4"/>
      <c r="GWV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  <c r="HDR149" s="4"/>
      <c r="HDS149" s="4"/>
      <c r="HDT149" s="4"/>
      <c r="HDU149" s="4"/>
      <c r="HDV149" s="4"/>
      <c r="HDW149" s="4"/>
      <c r="HDX149" s="4"/>
      <c r="HDY149" s="4"/>
      <c r="HDZ149" s="4"/>
      <c r="HEA149" s="4"/>
      <c r="HEB149" s="4"/>
      <c r="HEC149" s="4"/>
      <c r="HED149" s="4"/>
      <c r="HEE149" s="4"/>
      <c r="HEF149" s="4"/>
      <c r="HEG149" s="4"/>
      <c r="HEH149" s="4"/>
      <c r="HEI149" s="4"/>
      <c r="HEJ149" s="4"/>
      <c r="HEK149" s="4"/>
      <c r="HEL149" s="4"/>
      <c r="HEM149" s="4"/>
      <c r="HEN149" s="4"/>
      <c r="HEO149" s="4"/>
      <c r="HEP149" s="4"/>
      <c r="HEQ149" s="4"/>
      <c r="HER149" s="4"/>
      <c r="HES149" s="4"/>
      <c r="HET149" s="4"/>
      <c r="HEU149" s="4"/>
      <c r="HEV149" s="4"/>
      <c r="HEW149" s="4"/>
      <c r="HEX149" s="4"/>
      <c r="HEY149" s="4"/>
      <c r="HEZ149" s="4"/>
      <c r="HFA149" s="4"/>
      <c r="HFB149" s="4"/>
      <c r="HFC149" s="4"/>
      <c r="HFD149" s="4"/>
      <c r="HFE149" s="4"/>
      <c r="HFF149" s="4"/>
      <c r="HFG149" s="4"/>
      <c r="HFH149" s="4"/>
      <c r="HFI149" s="4"/>
      <c r="HFJ149" s="4"/>
      <c r="HFK149" s="4"/>
      <c r="HFL149" s="4"/>
      <c r="HFM149" s="4"/>
      <c r="HFN149" s="4"/>
      <c r="HFO149" s="4"/>
      <c r="HFP149" s="4"/>
      <c r="HFQ149" s="4"/>
      <c r="HFR149" s="4"/>
      <c r="HFS149" s="4"/>
      <c r="HFT149" s="4"/>
      <c r="HFU149" s="4"/>
      <c r="HFV149" s="4"/>
      <c r="HFW149" s="4"/>
      <c r="HFX149" s="4"/>
      <c r="HFY149" s="4"/>
      <c r="HFZ149" s="4"/>
      <c r="HGA149" s="4"/>
      <c r="HGB149" s="4"/>
      <c r="HGC149" s="4"/>
      <c r="HGD149" s="4"/>
      <c r="HGE149" s="4"/>
      <c r="HGF149" s="4"/>
      <c r="HGG149" s="4"/>
      <c r="HGH149" s="4"/>
      <c r="HGI149" s="4"/>
      <c r="HGJ149" s="4"/>
      <c r="HGK149" s="4"/>
      <c r="HGL149" s="4"/>
      <c r="HGM149" s="4"/>
      <c r="HGN149" s="4"/>
      <c r="HGO149" s="4"/>
      <c r="HGP149" s="4"/>
      <c r="HGQ149" s="4"/>
      <c r="HGR149" s="4"/>
      <c r="HGS149" s="4"/>
      <c r="HGT149" s="4"/>
      <c r="HGU149" s="4"/>
      <c r="HGV149" s="4"/>
      <c r="HGW149" s="4"/>
      <c r="HGX149" s="4"/>
      <c r="HGY149" s="4"/>
      <c r="HGZ149" s="4"/>
      <c r="HHA149" s="4"/>
      <c r="HHB149" s="4"/>
      <c r="HHC149" s="4"/>
      <c r="HHD149" s="4"/>
      <c r="HHE149" s="4"/>
      <c r="HHF149" s="4"/>
      <c r="HHG149" s="4"/>
      <c r="HHH149" s="4"/>
      <c r="HHI149" s="4"/>
      <c r="HHJ149" s="4"/>
      <c r="HHK149" s="4"/>
      <c r="HHL149" s="4"/>
      <c r="HHM149" s="4"/>
      <c r="HHN149" s="4"/>
      <c r="HHO149" s="4"/>
      <c r="HHP149" s="4"/>
      <c r="HHQ149" s="4"/>
      <c r="HHR149" s="4"/>
      <c r="HHS149" s="4"/>
      <c r="HHT149" s="4"/>
      <c r="HHU149" s="4"/>
      <c r="HHV149" s="4"/>
      <c r="HHW149" s="4"/>
      <c r="HHX149" s="4"/>
      <c r="HHY149" s="4"/>
      <c r="HHZ149" s="4"/>
      <c r="HIA149" s="4"/>
      <c r="HIB149" s="4"/>
      <c r="HIC149" s="4"/>
      <c r="HID149" s="4"/>
      <c r="HIE149" s="4"/>
      <c r="HIF149" s="4"/>
      <c r="HIG149" s="4"/>
      <c r="HIH149" s="4"/>
      <c r="HII149" s="4"/>
      <c r="HIJ149" s="4"/>
      <c r="HIK149" s="4"/>
      <c r="HIL149" s="4"/>
      <c r="HIM149" s="4"/>
      <c r="HIN149" s="4"/>
      <c r="HIO149" s="4"/>
      <c r="HIP149" s="4"/>
      <c r="HIQ149" s="4"/>
      <c r="HIR149" s="4"/>
      <c r="HIS149" s="4"/>
      <c r="HIT149" s="4"/>
      <c r="HIU149" s="4"/>
      <c r="HIV149" s="4"/>
      <c r="HIW149" s="4"/>
      <c r="HIX149" s="4"/>
      <c r="HIY149" s="4"/>
      <c r="HIZ149" s="4"/>
      <c r="HJA149" s="4"/>
      <c r="HJB149" s="4"/>
      <c r="HJC149" s="4"/>
      <c r="HJD149" s="4"/>
      <c r="HJE149" s="4"/>
      <c r="HJF149" s="4"/>
      <c r="HJG149" s="4"/>
      <c r="HJH149" s="4"/>
      <c r="HJI149" s="4"/>
      <c r="HJJ149" s="4"/>
      <c r="HJK149" s="4"/>
      <c r="HJL149" s="4"/>
      <c r="HJM149" s="4"/>
      <c r="HJN149" s="4"/>
      <c r="HJO149" s="4"/>
      <c r="HJP149" s="4"/>
      <c r="HJQ149" s="4"/>
      <c r="HJR149" s="4"/>
      <c r="HJS149" s="4"/>
      <c r="HJT149" s="4"/>
      <c r="HJU149" s="4"/>
      <c r="HJV149" s="4"/>
      <c r="HJW149" s="4"/>
      <c r="HJX149" s="4"/>
      <c r="HJY149" s="4"/>
      <c r="HJZ149" s="4"/>
      <c r="HKA149" s="4"/>
      <c r="HKB149" s="4"/>
      <c r="HKC149" s="4"/>
      <c r="HKD149" s="4"/>
      <c r="HKE149" s="4"/>
      <c r="HKF149" s="4"/>
      <c r="HKG149" s="4"/>
      <c r="HKH149" s="4"/>
      <c r="HKI149" s="4"/>
      <c r="HKJ149" s="4"/>
      <c r="HKK149" s="4"/>
      <c r="HKL149" s="4"/>
      <c r="HKM149" s="4"/>
      <c r="HKN149" s="4"/>
      <c r="HKO149" s="4"/>
      <c r="HKP149" s="4"/>
      <c r="HKQ149" s="4"/>
      <c r="HKR149" s="4"/>
      <c r="HKS149" s="4"/>
      <c r="HKT149" s="4"/>
      <c r="HKU149" s="4"/>
      <c r="HKV149" s="4"/>
      <c r="HKW149" s="4"/>
      <c r="HKX149" s="4"/>
      <c r="HKY149" s="4"/>
      <c r="HKZ149" s="4"/>
      <c r="HLA149" s="4"/>
      <c r="HLB149" s="4"/>
      <c r="HLC149" s="4"/>
      <c r="HLD149" s="4"/>
      <c r="HLE149" s="4"/>
      <c r="HLF149" s="4"/>
      <c r="HLG149" s="4"/>
      <c r="HLH149" s="4"/>
      <c r="HLI149" s="4"/>
      <c r="HLJ149" s="4"/>
      <c r="HLK149" s="4"/>
      <c r="HLL149" s="4"/>
      <c r="HLM149" s="4"/>
      <c r="HLN149" s="4"/>
      <c r="HLO149" s="4"/>
      <c r="HLP149" s="4"/>
      <c r="HLQ149" s="4"/>
      <c r="HLR149" s="4"/>
      <c r="HLS149" s="4"/>
      <c r="HLT149" s="4"/>
      <c r="HLU149" s="4"/>
      <c r="HLV149" s="4"/>
      <c r="HLW149" s="4"/>
      <c r="HLX149" s="4"/>
      <c r="HLY149" s="4"/>
      <c r="HLZ149" s="4"/>
      <c r="HMA149" s="4"/>
      <c r="HMB149" s="4"/>
      <c r="HMC149" s="4"/>
      <c r="HMD149" s="4"/>
      <c r="HME149" s="4"/>
      <c r="HMF149" s="4"/>
      <c r="HMG149" s="4"/>
      <c r="HMH149" s="4"/>
      <c r="HMI149" s="4"/>
      <c r="HMJ149" s="4"/>
      <c r="HMK149" s="4"/>
      <c r="HML149" s="4"/>
      <c r="HMM149" s="4"/>
      <c r="HMN149" s="4"/>
      <c r="HMO149" s="4"/>
      <c r="HMP149" s="4"/>
      <c r="HMQ149" s="4"/>
      <c r="HMR149" s="4"/>
      <c r="HMS149" s="4"/>
      <c r="HMT149" s="4"/>
      <c r="HMU149" s="4"/>
      <c r="HMV149" s="4"/>
      <c r="HMW149" s="4"/>
      <c r="HMX149" s="4"/>
      <c r="HMY149" s="4"/>
      <c r="HMZ149" s="4"/>
      <c r="HNA149" s="4"/>
      <c r="HNB149" s="4"/>
      <c r="HNC149" s="4"/>
      <c r="HND149" s="4"/>
      <c r="HNE149" s="4"/>
      <c r="HNF149" s="4"/>
      <c r="HNG149" s="4"/>
      <c r="HNH149" s="4"/>
      <c r="HNI149" s="4"/>
      <c r="HNJ149" s="4"/>
      <c r="HNK149" s="4"/>
      <c r="HNL149" s="4"/>
      <c r="HNM149" s="4"/>
      <c r="HNN149" s="4"/>
      <c r="HNO149" s="4"/>
      <c r="HNP149" s="4"/>
      <c r="HNQ149" s="4"/>
      <c r="HNR149" s="4"/>
      <c r="HNS149" s="4"/>
      <c r="HNT149" s="4"/>
      <c r="HNU149" s="4"/>
      <c r="HNV149" s="4"/>
      <c r="HNW149" s="4"/>
      <c r="HNX149" s="4"/>
      <c r="HNY149" s="4"/>
      <c r="HNZ149" s="4"/>
      <c r="HOA149" s="4"/>
      <c r="HOB149" s="4"/>
      <c r="HOC149" s="4"/>
      <c r="HOD149" s="4"/>
      <c r="HOE149" s="4"/>
      <c r="HOF149" s="4"/>
      <c r="HOG149" s="4"/>
      <c r="HOH149" s="4"/>
      <c r="HOI149" s="4"/>
      <c r="HOJ149" s="4"/>
      <c r="HOK149" s="4"/>
      <c r="HOL149" s="4"/>
      <c r="HOM149" s="4"/>
      <c r="HON149" s="4"/>
      <c r="HOO149" s="4"/>
      <c r="HOP149" s="4"/>
      <c r="HOQ149" s="4"/>
      <c r="HOR149" s="4"/>
      <c r="HOS149" s="4"/>
      <c r="HOT149" s="4"/>
      <c r="HOU149" s="4"/>
      <c r="HOV149" s="4"/>
      <c r="HOW149" s="4"/>
      <c r="HOX149" s="4"/>
      <c r="HOY149" s="4"/>
      <c r="HOZ149" s="4"/>
      <c r="HPA149" s="4"/>
      <c r="HPB149" s="4"/>
      <c r="HPC149" s="4"/>
      <c r="HPD149" s="4"/>
      <c r="HPE149" s="4"/>
      <c r="HPF149" s="4"/>
      <c r="HPG149" s="4"/>
      <c r="HPH149" s="4"/>
      <c r="HPI149" s="4"/>
      <c r="HPJ149" s="4"/>
      <c r="HPK149" s="4"/>
      <c r="HPL149" s="4"/>
      <c r="HPM149" s="4"/>
      <c r="HPN149" s="4"/>
      <c r="HPO149" s="4"/>
      <c r="HPP149" s="4"/>
      <c r="HPQ149" s="4"/>
      <c r="HPR149" s="4"/>
      <c r="HPS149" s="4"/>
      <c r="HPT149" s="4"/>
      <c r="HPU149" s="4"/>
      <c r="HPV149" s="4"/>
      <c r="HPW149" s="4"/>
      <c r="HPX149" s="4"/>
      <c r="HPY149" s="4"/>
      <c r="HPZ149" s="4"/>
      <c r="HQA149" s="4"/>
      <c r="HQB149" s="4"/>
      <c r="HQC149" s="4"/>
      <c r="HQD149" s="4"/>
      <c r="HQE149" s="4"/>
      <c r="HQF149" s="4"/>
      <c r="HQG149" s="4"/>
      <c r="HQH149" s="4"/>
      <c r="HQI149" s="4"/>
      <c r="HQJ149" s="4"/>
      <c r="HQK149" s="4"/>
      <c r="HQL149" s="4"/>
      <c r="HQM149" s="4"/>
      <c r="HQN149" s="4"/>
      <c r="HQO149" s="4"/>
      <c r="HQP149" s="4"/>
      <c r="HQQ149" s="4"/>
      <c r="HQR149" s="4"/>
      <c r="HQS149" s="4"/>
      <c r="HQT149" s="4"/>
      <c r="HQU149" s="4"/>
      <c r="HQV149" s="4"/>
      <c r="HQW149" s="4"/>
      <c r="HQX149" s="4"/>
      <c r="HQY149" s="4"/>
      <c r="HQZ149" s="4"/>
      <c r="HRA149" s="4"/>
      <c r="HRB149" s="4"/>
      <c r="HRC149" s="4"/>
      <c r="HRD149" s="4"/>
      <c r="HRE149" s="4"/>
      <c r="HRF149" s="4"/>
      <c r="HRG149" s="4"/>
      <c r="HRH149" s="4"/>
      <c r="HRI149" s="4"/>
      <c r="HRJ149" s="4"/>
      <c r="HRK149" s="4"/>
      <c r="HRL149" s="4"/>
      <c r="HRM149" s="4"/>
      <c r="HRN149" s="4"/>
      <c r="HRO149" s="4"/>
      <c r="HRP149" s="4"/>
      <c r="HRQ149" s="4"/>
      <c r="HRR149" s="4"/>
      <c r="HRS149" s="4"/>
      <c r="HRT149" s="4"/>
      <c r="HRU149" s="4"/>
      <c r="HRV149" s="4"/>
      <c r="HRW149" s="4"/>
      <c r="HRX149" s="4"/>
      <c r="HRY149" s="4"/>
      <c r="HRZ149" s="4"/>
      <c r="HSA149" s="4"/>
      <c r="HSB149" s="4"/>
      <c r="HSC149" s="4"/>
      <c r="HSD149" s="4"/>
      <c r="HSE149" s="4"/>
      <c r="HSF149" s="4"/>
      <c r="HSG149" s="4"/>
      <c r="HSH149" s="4"/>
      <c r="HSI149" s="4"/>
      <c r="HSJ149" s="4"/>
      <c r="HSK149" s="4"/>
      <c r="HSL149" s="4"/>
      <c r="HSM149" s="4"/>
      <c r="HSN149" s="4"/>
      <c r="HSO149" s="4"/>
      <c r="HSP149" s="4"/>
      <c r="HSQ149" s="4"/>
      <c r="HSR149" s="4"/>
      <c r="HSS149" s="4"/>
      <c r="HST149" s="4"/>
      <c r="HSU149" s="4"/>
      <c r="HSV149" s="4"/>
      <c r="HSW149" s="4"/>
      <c r="HSX149" s="4"/>
      <c r="HSY149" s="4"/>
      <c r="HSZ149" s="4"/>
      <c r="HTA149" s="4"/>
      <c r="HTB149" s="4"/>
      <c r="HTC149" s="4"/>
      <c r="HTD149" s="4"/>
      <c r="HTE149" s="4"/>
      <c r="HTF149" s="4"/>
      <c r="HTG149" s="4"/>
      <c r="HTH149" s="4"/>
      <c r="HTI149" s="4"/>
      <c r="HTJ149" s="4"/>
      <c r="HTK149" s="4"/>
      <c r="HTL149" s="4"/>
      <c r="HTM149" s="4"/>
      <c r="HTN149" s="4"/>
      <c r="HTO149" s="4"/>
      <c r="HTP149" s="4"/>
      <c r="HTQ149" s="4"/>
      <c r="HTR149" s="4"/>
      <c r="HTS149" s="4"/>
      <c r="HTT149" s="4"/>
      <c r="HTU149" s="4"/>
      <c r="HTV149" s="4"/>
      <c r="HTW149" s="4"/>
      <c r="HTX149" s="4"/>
      <c r="HTY149" s="4"/>
      <c r="HTZ149" s="4"/>
      <c r="HUA149" s="4"/>
      <c r="HUB149" s="4"/>
      <c r="HUC149" s="4"/>
      <c r="HUD149" s="4"/>
      <c r="HUE149" s="4"/>
      <c r="HUF149" s="4"/>
      <c r="HUG149" s="4"/>
      <c r="HUH149" s="4"/>
      <c r="HUI149" s="4"/>
      <c r="HUJ149" s="4"/>
    </row>
  </sheetData>
  <mergeCells count="27">
    <mergeCell ref="C2:Y2"/>
    <mergeCell ref="C3:Y3"/>
    <mergeCell ref="C4:Y4"/>
    <mergeCell ref="A103:C103"/>
    <mergeCell ref="Y7:Y8"/>
    <mergeCell ref="Y21:Y22"/>
    <mergeCell ref="A78:A79"/>
    <mergeCell ref="C78:C79"/>
    <mergeCell ref="N7:N8"/>
    <mergeCell ref="O7:O8"/>
    <mergeCell ref="C92:Y92"/>
    <mergeCell ref="A98:C98"/>
    <mergeCell ref="E7:E8"/>
    <mergeCell ref="F7:F8"/>
    <mergeCell ref="J7:J8"/>
    <mergeCell ref="C95:Y95"/>
    <mergeCell ref="B78:B79"/>
    <mergeCell ref="U7:U8"/>
    <mergeCell ref="V7:V8"/>
    <mergeCell ref="W7:W8"/>
    <mergeCell ref="X7:X8"/>
    <mergeCell ref="D7:D8"/>
    <mergeCell ref="A7:A8"/>
    <mergeCell ref="C7:C8"/>
    <mergeCell ref="K7:K8"/>
    <mergeCell ref="L7:L8"/>
    <mergeCell ref="M7:M8"/>
  </mergeCells>
  <pageMargins left="0.67" right="0.6692913385826772" top="0.55118110236220474" bottom="0.74803149606299213" header="0.31496062992125984" footer="0.31496062992125984"/>
  <pageSetup paperSize="9" scale="57" orientation="portrait" r:id="rId1"/>
  <rowBreaks count="2" manualBreakCount="2">
    <brk id="38" max="25" man="1"/>
    <brk id="108" max="25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WUT162"/>
  <sheetViews>
    <sheetView view="pageBreakPreview" topLeftCell="A34" zoomScale="40" zoomScaleNormal="40" zoomScaleSheetLayoutView="40" workbookViewId="0">
      <selection activeCell="F66" sqref="F66"/>
    </sheetView>
  </sheetViews>
  <sheetFormatPr defaultRowHeight="15.75"/>
  <cols>
    <col min="1" max="1" width="8" style="1" customWidth="1"/>
    <col min="2" max="2" width="57" style="2" customWidth="1"/>
    <col min="3" max="3" width="13" style="2" customWidth="1"/>
    <col min="4" max="4" width="19.7109375" style="322" customWidth="1"/>
    <col min="5" max="5" width="20.140625" style="322" customWidth="1"/>
    <col min="6" max="6" width="19.7109375" style="322" customWidth="1"/>
    <col min="7" max="7" width="20.140625" style="7" customWidth="1"/>
    <col min="8" max="8" width="12.42578125" style="8" customWidth="1"/>
    <col min="9" max="9" width="63.7109375" style="321" customWidth="1"/>
    <col min="10" max="10" width="16.5703125" style="8" customWidth="1"/>
    <col min="11" max="11" width="13.42578125" style="320" bestFit="1" customWidth="1"/>
    <col min="12" max="12" width="8.85546875" style="319"/>
    <col min="13" max="13" width="13.42578125" style="320" bestFit="1" customWidth="1"/>
    <col min="14" max="14" width="11.85546875" style="319" customWidth="1"/>
    <col min="15" max="15" width="13.42578125" style="320" bestFit="1" customWidth="1"/>
    <col min="16" max="16" width="13.42578125" style="319" customWidth="1"/>
    <col min="17" max="17" width="13.42578125" style="320" bestFit="1" customWidth="1"/>
    <col min="18" max="18" width="8.85546875" style="319"/>
    <col min="19" max="19" width="13.42578125" style="319" bestFit="1" customWidth="1"/>
    <col min="20" max="20" width="8.85546875" style="319"/>
    <col min="21" max="21" width="13.42578125" style="319" customWidth="1"/>
    <col min="22" max="230" width="8.85546875" style="319"/>
    <col min="231" max="231" width="5.7109375" style="319" customWidth="1"/>
    <col min="232" max="232" width="65" style="319" customWidth="1"/>
    <col min="233" max="233" width="20" style="319" customWidth="1"/>
    <col min="234" max="234" width="26.28515625" style="319" customWidth="1"/>
    <col min="235" max="235" width="22.140625" style="319" customWidth="1"/>
    <col min="236" max="236" width="0.140625" style="319" customWidth="1"/>
    <col min="237" max="237" width="19.140625" style="319" customWidth="1"/>
    <col min="238" max="239" width="0" style="319" hidden="1" customWidth="1"/>
    <col min="240" max="240" width="153.85546875" style="319" customWidth="1"/>
    <col min="241" max="241" width="14.85546875" style="319" customWidth="1"/>
    <col min="242" max="242" width="16.7109375" style="319" bestFit="1" customWidth="1"/>
    <col min="243" max="486" width="8.85546875" style="319"/>
    <col min="487" max="487" width="5.7109375" style="319" customWidth="1"/>
    <col min="488" max="488" width="65" style="319" customWidth="1"/>
    <col min="489" max="489" width="20" style="319" customWidth="1"/>
    <col min="490" max="490" width="26.28515625" style="319" customWidth="1"/>
    <col min="491" max="491" width="22.140625" style="319" customWidth="1"/>
    <col min="492" max="492" width="0.140625" style="319" customWidth="1"/>
    <col min="493" max="493" width="19.140625" style="319" customWidth="1"/>
    <col min="494" max="495" width="0" style="319" hidden="1" customWidth="1"/>
    <col min="496" max="496" width="153.85546875" style="319" customWidth="1"/>
    <col min="497" max="497" width="14.85546875" style="319" customWidth="1"/>
    <col min="498" max="498" width="16.7109375" style="319" bestFit="1" customWidth="1"/>
    <col min="499" max="742" width="8.85546875" style="319"/>
    <col min="743" max="743" width="5.7109375" style="319" customWidth="1"/>
    <col min="744" max="744" width="65" style="319" customWidth="1"/>
    <col min="745" max="745" width="20" style="319" customWidth="1"/>
    <col min="746" max="746" width="26.28515625" style="319" customWidth="1"/>
    <col min="747" max="747" width="22.140625" style="319" customWidth="1"/>
    <col min="748" max="748" width="0.140625" style="319" customWidth="1"/>
    <col min="749" max="749" width="19.140625" style="319" customWidth="1"/>
    <col min="750" max="751" width="0" style="319" hidden="1" customWidth="1"/>
    <col min="752" max="752" width="153.85546875" style="319" customWidth="1"/>
    <col min="753" max="753" width="14.85546875" style="319" customWidth="1"/>
    <col min="754" max="754" width="16.7109375" style="319" bestFit="1" customWidth="1"/>
    <col min="755" max="998" width="8.85546875" style="319"/>
    <col min="999" max="999" width="5.7109375" style="319" customWidth="1"/>
    <col min="1000" max="1000" width="65" style="319" customWidth="1"/>
    <col min="1001" max="1001" width="20" style="319" customWidth="1"/>
    <col min="1002" max="1002" width="26.28515625" style="319" customWidth="1"/>
    <col min="1003" max="1003" width="22.140625" style="319" customWidth="1"/>
    <col min="1004" max="1004" width="0.140625" style="319" customWidth="1"/>
    <col min="1005" max="1005" width="19.140625" style="319" customWidth="1"/>
    <col min="1006" max="1007" width="0" style="319" hidden="1" customWidth="1"/>
    <col min="1008" max="1008" width="153.85546875" style="319" customWidth="1"/>
    <col min="1009" max="1009" width="14.85546875" style="319" customWidth="1"/>
    <col min="1010" max="1010" width="16.7109375" style="319" bestFit="1" customWidth="1"/>
    <col min="1011" max="1254" width="8.85546875" style="319"/>
    <col min="1255" max="1255" width="5.7109375" style="319" customWidth="1"/>
    <col min="1256" max="1256" width="65" style="319" customWidth="1"/>
    <col min="1257" max="1257" width="20" style="319" customWidth="1"/>
    <col min="1258" max="1258" width="26.28515625" style="319" customWidth="1"/>
    <col min="1259" max="1259" width="22.140625" style="319" customWidth="1"/>
    <col min="1260" max="1260" width="0.140625" style="319" customWidth="1"/>
    <col min="1261" max="1261" width="19.140625" style="319" customWidth="1"/>
    <col min="1262" max="1263" width="0" style="319" hidden="1" customWidth="1"/>
    <col min="1264" max="1264" width="153.85546875" style="319" customWidth="1"/>
    <col min="1265" max="1265" width="14.85546875" style="319" customWidth="1"/>
    <col min="1266" max="1266" width="16.7109375" style="319" bestFit="1" customWidth="1"/>
    <col min="1267" max="1510" width="8.85546875" style="319"/>
    <col min="1511" max="1511" width="5.7109375" style="319" customWidth="1"/>
    <col min="1512" max="1512" width="65" style="319" customWidth="1"/>
    <col min="1513" max="1513" width="20" style="319" customWidth="1"/>
    <col min="1514" max="1514" width="26.28515625" style="319" customWidth="1"/>
    <col min="1515" max="1515" width="22.140625" style="319" customWidth="1"/>
    <col min="1516" max="1516" width="0.140625" style="319" customWidth="1"/>
    <col min="1517" max="1517" width="19.140625" style="319" customWidth="1"/>
    <col min="1518" max="1519" width="0" style="319" hidden="1" customWidth="1"/>
    <col min="1520" max="1520" width="153.85546875" style="319" customWidth="1"/>
    <col min="1521" max="1521" width="14.85546875" style="319" customWidth="1"/>
    <col min="1522" max="1522" width="16.7109375" style="319" bestFit="1" customWidth="1"/>
    <col min="1523" max="1766" width="8.85546875" style="319"/>
    <col min="1767" max="1767" width="5.7109375" style="319" customWidth="1"/>
    <col min="1768" max="1768" width="65" style="319" customWidth="1"/>
    <col min="1769" max="1769" width="20" style="319" customWidth="1"/>
    <col min="1770" max="1770" width="26.28515625" style="319" customWidth="1"/>
    <col min="1771" max="1771" width="22.140625" style="319" customWidth="1"/>
    <col min="1772" max="1772" width="0.140625" style="319" customWidth="1"/>
    <col min="1773" max="1773" width="19.140625" style="319" customWidth="1"/>
    <col min="1774" max="1775" width="0" style="319" hidden="1" customWidth="1"/>
    <col min="1776" max="1776" width="153.85546875" style="319" customWidth="1"/>
    <col min="1777" max="1777" width="14.85546875" style="319" customWidth="1"/>
    <col min="1778" max="1778" width="16.7109375" style="319" bestFit="1" customWidth="1"/>
    <col min="1779" max="2022" width="8.85546875" style="319"/>
    <col min="2023" max="2023" width="5.7109375" style="319" customWidth="1"/>
    <col min="2024" max="2024" width="65" style="319" customWidth="1"/>
    <col min="2025" max="2025" width="20" style="319" customWidth="1"/>
    <col min="2026" max="2026" width="26.28515625" style="319" customWidth="1"/>
    <col min="2027" max="2027" width="22.140625" style="319" customWidth="1"/>
    <col min="2028" max="2028" width="0.140625" style="319" customWidth="1"/>
    <col min="2029" max="2029" width="19.140625" style="319" customWidth="1"/>
    <col min="2030" max="2031" width="0" style="319" hidden="1" customWidth="1"/>
    <col min="2032" max="2032" width="153.85546875" style="319" customWidth="1"/>
    <col min="2033" max="2033" width="14.85546875" style="319" customWidth="1"/>
    <col min="2034" max="2034" width="16.7109375" style="319" bestFit="1" customWidth="1"/>
    <col min="2035" max="2278" width="8.85546875" style="319"/>
    <col min="2279" max="2279" width="5.7109375" style="319" customWidth="1"/>
    <col min="2280" max="2280" width="65" style="319" customWidth="1"/>
    <col min="2281" max="2281" width="20" style="319" customWidth="1"/>
    <col min="2282" max="2282" width="26.28515625" style="319" customWidth="1"/>
    <col min="2283" max="2283" width="22.140625" style="319" customWidth="1"/>
    <col min="2284" max="2284" width="0.140625" style="319" customWidth="1"/>
    <col min="2285" max="2285" width="19.140625" style="319" customWidth="1"/>
    <col min="2286" max="2287" width="0" style="319" hidden="1" customWidth="1"/>
    <col min="2288" max="2288" width="153.85546875" style="319" customWidth="1"/>
    <col min="2289" max="2289" width="14.85546875" style="319" customWidth="1"/>
    <col min="2290" max="2290" width="16.7109375" style="319" bestFit="1" customWidth="1"/>
    <col min="2291" max="2534" width="8.85546875" style="319"/>
    <col min="2535" max="2535" width="5.7109375" style="319" customWidth="1"/>
    <col min="2536" max="2536" width="65" style="319" customWidth="1"/>
    <col min="2537" max="2537" width="20" style="319" customWidth="1"/>
    <col min="2538" max="2538" width="26.28515625" style="319" customWidth="1"/>
    <col min="2539" max="2539" width="22.140625" style="319" customWidth="1"/>
    <col min="2540" max="2540" width="0.140625" style="319" customWidth="1"/>
    <col min="2541" max="2541" width="19.140625" style="319" customWidth="1"/>
    <col min="2542" max="2543" width="0" style="319" hidden="1" customWidth="1"/>
    <col min="2544" max="2544" width="153.85546875" style="319" customWidth="1"/>
    <col min="2545" max="2545" width="14.85546875" style="319" customWidth="1"/>
    <col min="2546" max="2546" width="16.7109375" style="319" bestFit="1" customWidth="1"/>
    <col min="2547" max="2790" width="8.85546875" style="319"/>
    <col min="2791" max="2791" width="5.7109375" style="319" customWidth="1"/>
    <col min="2792" max="2792" width="65" style="319" customWidth="1"/>
    <col min="2793" max="2793" width="20" style="319" customWidth="1"/>
    <col min="2794" max="2794" width="26.28515625" style="319" customWidth="1"/>
    <col min="2795" max="2795" width="22.140625" style="319" customWidth="1"/>
    <col min="2796" max="2796" width="0.140625" style="319" customWidth="1"/>
    <col min="2797" max="2797" width="19.140625" style="319" customWidth="1"/>
    <col min="2798" max="2799" width="0" style="319" hidden="1" customWidth="1"/>
    <col min="2800" max="2800" width="153.85546875" style="319" customWidth="1"/>
    <col min="2801" max="2801" width="14.85546875" style="319" customWidth="1"/>
    <col min="2802" max="2802" width="16.7109375" style="319" bestFit="1" customWidth="1"/>
    <col min="2803" max="3046" width="8.85546875" style="319"/>
    <col min="3047" max="3047" width="5.7109375" style="319" customWidth="1"/>
    <col min="3048" max="3048" width="65" style="319" customWidth="1"/>
    <col min="3049" max="3049" width="20" style="319" customWidth="1"/>
    <col min="3050" max="3050" width="26.28515625" style="319" customWidth="1"/>
    <col min="3051" max="3051" width="22.140625" style="319" customWidth="1"/>
    <col min="3052" max="3052" width="0.140625" style="319" customWidth="1"/>
    <col min="3053" max="3053" width="19.140625" style="319" customWidth="1"/>
    <col min="3054" max="3055" width="0" style="319" hidden="1" customWidth="1"/>
    <col min="3056" max="3056" width="153.85546875" style="319" customWidth="1"/>
    <col min="3057" max="3057" width="14.85546875" style="319" customWidth="1"/>
    <col min="3058" max="3058" width="16.7109375" style="319" bestFit="1" customWidth="1"/>
    <col min="3059" max="3302" width="8.85546875" style="319"/>
    <col min="3303" max="3303" width="5.7109375" style="319" customWidth="1"/>
    <col min="3304" max="3304" width="65" style="319" customWidth="1"/>
    <col min="3305" max="3305" width="20" style="319" customWidth="1"/>
    <col min="3306" max="3306" width="26.28515625" style="319" customWidth="1"/>
    <col min="3307" max="3307" width="22.140625" style="319" customWidth="1"/>
    <col min="3308" max="3308" width="0.140625" style="319" customWidth="1"/>
    <col min="3309" max="3309" width="19.140625" style="319" customWidth="1"/>
    <col min="3310" max="3311" width="0" style="319" hidden="1" customWidth="1"/>
    <col min="3312" max="3312" width="153.85546875" style="319" customWidth="1"/>
    <col min="3313" max="3313" width="14.85546875" style="319" customWidth="1"/>
    <col min="3314" max="3314" width="16.7109375" style="319" bestFit="1" customWidth="1"/>
    <col min="3315" max="3558" width="8.85546875" style="319"/>
    <col min="3559" max="3559" width="5.7109375" style="319" customWidth="1"/>
    <col min="3560" max="3560" width="65" style="319" customWidth="1"/>
    <col min="3561" max="3561" width="20" style="319" customWidth="1"/>
    <col min="3562" max="3562" width="26.28515625" style="319" customWidth="1"/>
    <col min="3563" max="3563" width="22.140625" style="319" customWidth="1"/>
    <col min="3564" max="3564" width="0.140625" style="319" customWidth="1"/>
    <col min="3565" max="3565" width="19.140625" style="319" customWidth="1"/>
    <col min="3566" max="3567" width="0" style="319" hidden="1" customWidth="1"/>
    <col min="3568" max="3568" width="153.85546875" style="319" customWidth="1"/>
    <col min="3569" max="3569" width="14.85546875" style="319" customWidth="1"/>
    <col min="3570" max="3570" width="16.7109375" style="319" bestFit="1" customWidth="1"/>
    <col min="3571" max="3814" width="8.85546875" style="319"/>
    <col min="3815" max="3815" width="5.7109375" style="319" customWidth="1"/>
    <col min="3816" max="3816" width="65" style="319" customWidth="1"/>
    <col min="3817" max="3817" width="20" style="319" customWidth="1"/>
    <col min="3818" max="3818" width="26.28515625" style="319" customWidth="1"/>
    <col min="3819" max="3819" width="22.140625" style="319" customWidth="1"/>
    <col min="3820" max="3820" width="0.140625" style="319" customWidth="1"/>
    <col min="3821" max="3821" width="19.140625" style="319" customWidth="1"/>
    <col min="3822" max="3823" width="0" style="319" hidden="1" customWidth="1"/>
    <col min="3824" max="3824" width="153.85546875" style="319" customWidth="1"/>
    <col min="3825" max="3825" width="14.85546875" style="319" customWidth="1"/>
    <col min="3826" max="3826" width="16.7109375" style="319" bestFit="1" customWidth="1"/>
    <col min="3827" max="4070" width="8.85546875" style="319"/>
    <col min="4071" max="4071" width="5.7109375" style="319" customWidth="1"/>
    <col min="4072" max="4072" width="65" style="319" customWidth="1"/>
    <col min="4073" max="4073" width="20" style="319" customWidth="1"/>
    <col min="4074" max="4074" width="26.28515625" style="319" customWidth="1"/>
    <col min="4075" max="4075" width="22.140625" style="319" customWidth="1"/>
    <col min="4076" max="4076" width="0.140625" style="319" customWidth="1"/>
    <col min="4077" max="4077" width="19.140625" style="319" customWidth="1"/>
    <col min="4078" max="4079" width="0" style="319" hidden="1" customWidth="1"/>
    <col min="4080" max="4080" width="153.85546875" style="319" customWidth="1"/>
    <col min="4081" max="4081" width="14.85546875" style="319" customWidth="1"/>
    <col min="4082" max="4082" width="16.7109375" style="319" bestFit="1" customWidth="1"/>
    <col min="4083" max="4326" width="8.85546875" style="319"/>
    <col min="4327" max="4327" width="5.7109375" style="319" customWidth="1"/>
    <col min="4328" max="4328" width="65" style="319" customWidth="1"/>
    <col min="4329" max="4329" width="20" style="319" customWidth="1"/>
    <col min="4330" max="4330" width="26.28515625" style="319" customWidth="1"/>
    <col min="4331" max="4331" width="22.140625" style="319" customWidth="1"/>
    <col min="4332" max="4332" width="0.140625" style="319" customWidth="1"/>
    <col min="4333" max="4333" width="19.140625" style="319" customWidth="1"/>
    <col min="4334" max="4335" width="0" style="319" hidden="1" customWidth="1"/>
    <col min="4336" max="4336" width="153.85546875" style="319" customWidth="1"/>
    <col min="4337" max="4337" width="14.85546875" style="319" customWidth="1"/>
    <col min="4338" max="4338" width="16.7109375" style="319" bestFit="1" customWidth="1"/>
    <col min="4339" max="4582" width="8.85546875" style="319"/>
    <col min="4583" max="4583" width="5.7109375" style="319" customWidth="1"/>
    <col min="4584" max="4584" width="65" style="319" customWidth="1"/>
    <col min="4585" max="4585" width="20" style="319" customWidth="1"/>
    <col min="4586" max="4586" width="26.28515625" style="319" customWidth="1"/>
    <col min="4587" max="4587" width="22.140625" style="319" customWidth="1"/>
    <col min="4588" max="4588" width="0.140625" style="319" customWidth="1"/>
    <col min="4589" max="4589" width="19.140625" style="319" customWidth="1"/>
    <col min="4590" max="4591" width="0" style="319" hidden="1" customWidth="1"/>
    <col min="4592" max="4592" width="153.85546875" style="319" customWidth="1"/>
    <col min="4593" max="4593" width="14.85546875" style="319" customWidth="1"/>
    <col min="4594" max="4594" width="16.7109375" style="319" bestFit="1" customWidth="1"/>
    <col min="4595" max="4838" width="8.85546875" style="319"/>
    <col min="4839" max="4839" width="5.7109375" style="319" customWidth="1"/>
    <col min="4840" max="4840" width="65" style="319" customWidth="1"/>
    <col min="4841" max="4841" width="20" style="319" customWidth="1"/>
    <col min="4842" max="4842" width="26.28515625" style="319" customWidth="1"/>
    <col min="4843" max="4843" width="22.140625" style="319" customWidth="1"/>
    <col min="4844" max="4844" width="0.140625" style="319" customWidth="1"/>
    <col min="4845" max="4845" width="19.140625" style="319" customWidth="1"/>
    <col min="4846" max="4847" width="0" style="319" hidden="1" customWidth="1"/>
    <col min="4848" max="4848" width="153.85546875" style="319" customWidth="1"/>
    <col min="4849" max="4849" width="14.85546875" style="319" customWidth="1"/>
    <col min="4850" max="4850" width="16.7109375" style="319" bestFit="1" customWidth="1"/>
    <col min="4851" max="5094" width="8.85546875" style="319"/>
    <col min="5095" max="5095" width="5.7109375" style="319" customWidth="1"/>
    <col min="5096" max="5096" width="65" style="319" customWidth="1"/>
    <col min="5097" max="5097" width="20" style="319" customWidth="1"/>
    <col min="5098" max="5098" width="26.28515625" style="319" customWidth="1"/>
    <col min="5099" max="5099" width="22.140625" style="319" customWidth="1"/>
    <col min="5100" max="5100" width="0.140625" style="319" customWidth="1"/>
    <col min="5101" max="5101" width="19.140625" style="319" customWidth="1"/>
    <col min="5102" max="5103" width="0" style="319" hidden="1" customWidth="1"/>
    <col min="5104" max="5104" width="153.85546875" style="319" customWidth="1"/>
    <col min="5105" max="5105" width="14.85546875" style="319" customWidth="1"/>
    <col min="5106" max="5106" width="16.7109375" style="319" bestFit="1" customWidth="1"/>
    <col min="5107" max="5350" width="8.85546875" style="319"/>
    <col min="5351" max="5351" width="5.7109375" style="319" customWidth="1"/>
    <col min="5352" max="5352" width="65" style="319" customWidth="1"/>
    <col min="5353" max="5353" width="20" style="319" customWidth="1"/>
    <col min="5354" max="5354" width="26.28515625" style="319" customWidth="1"/>
    <col min="5355" max="5355" width="22.140625" style="319" customWidth="1"/>
    <col min="5356" max="5356" width="0.140625" style="319" customWidth="1"/>
    <col min="5357" max="5357" width="19.140625" style="319" customWidth="1"/>
    <col min="5358" max="5359" width="0" style="319" hidden="1" customWidth="1"/>
    <col min="5360" max="5360" width="153.85546875" style="319" customWidth="1"/>
    <col min="5361" max="5361" width="14.85546875" style="319" customWidth="1"/>
    <col min="5362" max="5362" width="16.7109375" style="319" bestFit="1" customWidth="1"/>
    <col min="5363" max="5606" width="8.85546875" style="319"/>
    <col min="5607" max="5607" width="5.7109375" style="319" customWidth="1"/>
    <col min="5608" max="5608" width="65" style="319" customWidth="1"/>
    <col min="5609" max="5609" width="20" style="319" customWidth="1"/>
    <col min="5610" max="5610" width="26.28515625" style="319" customWidth="1"/>
    <col min="5611" max="5611" width="22.140625" style="319" customWidth="1"/>
    <col min="5612" max="5612" width="0.140625" style="319" customWidth="1"/>
    <col min="5613" max="5613" width="19.140625" style="319" customWidth="1"/>
    <col min="5614" max="5615" width="0" style="319" hidden="1" customWidth="1"/>
    <col min="5616" max="5616" width="153.85546875" style="319" customWidth="1"/>
    <col min="5617" max="5617" width="14.85546875" style="319" customWidth="1"/>
    <col min="5618" max="5618" width="16.7109375" style="319" bestFit="1" customWidth="1"/>
    <col min="5619" max="5862" width="8.85546875" style="319"/>
    <col min="5863" max="5863" width="5.7109375" style="319" customWidth="1"/>
    <col min="5864" max="5864" width="65" style="319" customWidth="1"/>
    <col min="5865" max="5865" width="20" style="319" customWidth="1"/>
    <col min="5866" max="5866" width="26.28515625" style="319" customWidth="1"/>
    <col min="5867" max="5867" width="22.140625" style="319" customWidth="1"/>
    <col min="5868" max="5868" width="0.140625" style="319" customWidth="1"/>
    <col min="5869" max="5869" width="19.140625" style="319" customWidth="1"/>
    <col min="5870" max="5871" width="0" style="319" hidden="1" customWidth="1"/>
    <col min="5872" max="5872" width="153.85546875" style="319" customWidth="1"/>
    <col min="5873" max="5873" width="14.85546875" style="319" customWidth="1"/>
    <col min="5874" max="5874" width="16.7109375" style="319" bestFit="1" customWidth="1"/>
    <col min="5875" max="6118" width="8.85546875" style="319"/>
    <col min="6119" max="6119" width="5.7109375" style="319" customWidth="1"/>
    <col min="6120" max="6120" width="65" style="319" customWidth="1"/>
    <col min="6121" max="6121" width="20" style="319" customWidth="1"/>
    <col min="6122" max="6122" width="26.28515625" style="319" customWidth="1"/>
    <col min="6123" max="6123" width="22.140625" style="319" customWidth="1"/>
    <col min="6124" max="6124" width="0.140625" style="319" customWidth="1"/>
    <col min="6125" max="6125" width="19.140625" style="319" customWidth="1"/>
    <col min="6126" max="6127" width="0" style="319" hidden="1" customWidth="1"/>
    <col min="6128" max="6128" width="153.85546875" style="319" customWidth="1"/>
    <col min="6129" max="6129" width="14.85546875" style="319" customWidth="1"/>
    <col min="6130" max="6130" width="16.7109375" style="319" bestFit="1" customWidth="1"/>
    <col min="6131" max="6374" width="8.85546875" style="319"/>
    <col min="6375" max="6375" width="5.7109375" style="319" customWidth="1"/>
    <col min="6376" max="6376" width="65" style="319" customWidth="1"/>
    <col min="6377" max="6377" width="20" style="319" customWidth="1"/>
    <col min="6378" max="6378" width="26.28515625" style="319" customWidth="1"/>
    <col min="6379" max="6379" width="22.140625" style="319" customWidth="1"/>
    <col min="6380" max="6380" width="0.140625" style="319" customWidth="1"/>
    <col min="6381" max="6381" width="19.140625" style="319" customWidth="1"/>
    <col min="6382" max="6383" width="0" style="319" hidden="1" customWidth="1"/>
    <col min="6384" max="6384" width="153.85546875" style="319" customWidth="1"/>
    <col min="6385" max="6385" width="14.85546875" style="319" customWidth="1"/>
    <col min="6386" max="6386" width="16.7109375" style="319" bestFit="1" customWidth="1"/>
    <col min="6387" max="6630" width="8.85546875" style="319"/>
    <col min="6631" max="6631" width="5.7109375" style="319" customWidth="1"/>
    <col min="6632" max="6632" width="65" style="319" customWidth="1"/>
    <col min="6633" max="6633" width="20" style="319" customWidth="1"/>
    <col min="6634" max="6634" width="26.28515625" style="319" customWidth="1"/>
    <col min="6635" max="6635" width="22.140625" style="319" customWidth="1"/>
    <col min="6636" max="6636" width="0.140625" style="319" customWidth="1"/>
    <col min="6637" max="6637" width="19.140625" style="319" customWidth="1"/>
    <col min="6638" max="6639" width="0" style="319" hidden="1" customWidth="1"/>
    <col min="6640" max="6640" width="153.85546875" style="319" customWidth="1"/>
    <col min="6641" max="6641" width="14.85546875" style="319" customWidth="1"/>
    <col min="6642" max="6642" width="16.7109375" style="319" bestFit="1" customWidth="1"/>
    <col min="6643" max="6886" width="8.85546875" style="319"/>
    <col min="6887" max="6887" width="5.7109375" style="319" customWidth="1"/>
    <col min="6888" max="6888" width="65" style="319" customWidth="1"/>
    <col min="6889" max="6889" width="20" style="319" customWidth="1"/>
    <col min="6890" max="6890" width="26.28515625" style="319" customWidth="1"/>
    <col min="6891" max="6891" width="22.140625" style="319" customWidth="1"/>
    <col min="6892" max="6892" width="0.140625" style="319" customWidth="1"/>
    <col min="6893" max="6893" width="19.140625" style="319" customWidth="1"/>
    <col min="6894" max="6895" width="0" style="319" hidden="1" customWidth="1"/>
    <col min="6896" max="6896" width="153.85546875" style="319" customWidth="1"/>
    <col min="6897" max="6897" width="14.85546875" style="319" customWidth="1"/>
    <col min="6898" max="6898" width="16.7109375" style="319" bestFit="1" customWidth="1"/>
    <col min="6899" max="7142" width="8.85546875" style="319"/>
    <col min="7143" max="7143" width="5.7109375" style="319" customWidth="1"/>
    <col min="7144" max="7144" width="65" style="319" customWidth="1"/>
    <col min="7145" max="7145" width="20" style="319" customWidth="1"/>
    <col min="7146" max="7146" width="26.28515625" style="319" customWidth="1"/>
    <col min="7147" max="7147" width="22.140625" style="319" customWidth="1"/>
    <col min="7148" max="7148" width="0.140625" style="319" customWidth="1"/>
    <col min="7149" max="7149" width="19.140625" style="319" customWidth="1"/>
    <col min="7150" max="7151" width="0" style="319" hidden="1" customWidth="1"/>
    <col min="7152" max="7152" width="153.85546875" style="319" customWidth="1"/>
    <col min="7153" max="7153" width="14.85546875" style="319" customWidth="1"/>
    <col min="7154" max="7154" width="16.7109375" style="319" bestFit="1" customWidth="1"/>
    <col min="7155" max="7398" width="8.85546875" style="319"/>
    <col min="7399" max="7399" width="5.7109375" style="319" customWidth="1"/>
    <col min="7400" max="7400" width="65" style="319" customWidth="1"/>
    <col min="7401" max="7401" width="20" style="319" customWidth="1"/>
    <col min="7402" max="7402" width="26.28515625" style="319" customWidth="1"/>
    <col min="7403" max="7403" width="22.140625" style="319" customWidth="1"/>
    <col min="7404" max="7404" width="0.140625" style="319" customWidth="1"/>
    <col min="7405" max="7405" width="19.140625" style="319" customWidth="1"/>
    <col min="7406" max="7407" width="0" style="319" hidden="1" customWidth="1"/>
    <col min="7408" max="7408" width="153.85546875" style="319" customWidth="1"/>
    <col min="7409" max="7409" width="14.85546875" style="319" customWidth="1"/>
    <col min="7410" max="7410" width="16.7109375" style="319" bestFit="1" customWidth="1"/>
    <col min="7411" max="7654" width="8.85546875" style="319"/>
    <col min="7655" max="7655" width="5.7109375" style="319" customWidth="1"/>
    <col min="7656" max="7656" width="65" style="319" customWidth="1"/>
    <col min="7657" max="7657" width="20" style="319" customWidth="1"/>
    <col min="7658" max="7658" width="26.28515625" style="319" customWidth="1"/>
    <col min="7659" max="7659" width="22.140625" style="319" customWidth="1"/>
    <col min="7660" max="7660" width="0.140625" style="319" customWidth="1"/>
    <col min="7661" max="7661" width="19.140625" style="319" customWidth="1"/>
    <col min="7662" max="7663" width="0" style="319" hidden="1" customWidth="1"/>
    <col min="7664" max="7664" width="153.85546875" style="319" customWidth="1"/>
    <col min="7665" max="7665" width="14.85546875" style="319" customWidth="1"/>
    <col min="7666" max="7666" width="16.7109375" style="319" bestFit="1" customWidth="1"/>
    <col min="7667" max="7910" width="8.85546875" style="319"/>
    <col min="7911" max="7911" width="5.7109375" style="319" customWidth="1"/>
    <col min="7912" max="7912" width="65" style="319" customWidth="1"/>
    <col min="7913" max="7913" width="20" style="319" customWidth="1"/>
    <col min="7914" max="7914" width="26.28515625" style="319" customWidth="1"/>
    <col min="7915" max="7915" width="22.140625" style="319" customWidth="1"/>
    <col min="7916" max="7916" width="0.140625" style="319" customWidth="1"/>
    <col min="7917" max="7917" width="19.140625" style="319" customWidth="1"/>
    <col min="7918" max="7919" width="0" style="319" hidden="1" customWidth="1"/>
    <col min="7920" max="7920" width="153.85546875" style="319" customWidth="1"/>
    <col min="7921" max="7921" width="14.85546875" style="319" customWidth="1"/>
    <col min="7922" max="7922" width="16.7109375" style="319" bestFit="1" customWidth="1"/>
    <col min="7923" max="8166" width="8.85546875" style="319"/>
    <col min="8167" max="8167" width="5.7109375" style="319" customWidth="1"/>
    <col min="8168" max="8168" width="65" style="319" customWidth="1"/>
    <col min="8169" max="8169" width="20" style="319" customWidth="1"/>
    <col min="8170" max="8170" width="26.28515625" style="319" customWidth="1"/>
    <col min="8171" max="8171" width="22.140625" style="319" customWidth="1"/>
    <col min="8172" max="8172" width="0.140625" style="319" customWidth="1"/>
    <col min="8173" max="8173" width="19.140625" style="319" customWidth="1"/>
    <col min="8174" max="8175" width="0" style="319" hidden="1" customWidth="1"/>
    <col min="8176" max="8176" width="153.85546875" style="319" customWidth="1"/>
    <col min="8177" max="8177" width="14.85546875" style="319" customWidth="1"/>
    <col min="8178" max="8178" width="16.7109375" style="319" bestFit="1" customWidth="1"/>
    <col min="8179" max="8422" width="8.85546875" style="319"/>
    <col min="8423" max="8423" width="5.7109375" style="319" customWidth="1"/>
    <col min="8424" max="8424" width="65" style="319" customWidth="1"/>
    <col min="8425" max="8425" width="20" style="319" customWidth="1"/>
    <col min="8426" max="8426" width="26.28515625" style="319" customWidth="1"/>
    <col min="8427" max="8427" width="22.140625" style="319" customWidth="1"/>
    <col min="8428" max="8428" width="0.140625" style="319" customWidth="1"/>
    <col min="8429" max="8429" width="19.140625" style="319" customWidth="1"/>
    <col min="8430" max="8431" width="0" style="319" hidden="1" customWidth="1"/>
    <col min="8432" max="8432" width="153.85546875" style="319" customWidth="1"/>
    <col min="8433" max="8433" width="14.85546875" style="319" customWidth="1"/>
    <col min="8434" max="8434" width="16.7109375" style="319" bestFit="1" customWidth="1"/>
    <col min="8435" max="8678" width="8.85546875" style="319"/>
    <col min="8679" max="8679" width="5.7109375" style="319" customWidth="1"/>
    <col min="8680" max="8680" width="65" style="319" customWidth="1"/>
    <col min="8681" max="8681" width="20" style="319" customWidth="1"/>
    <col min="8682" max="8682" width="26.28515625" style="319" customWidth="1"/>
    <col min="8683" max="8683" width="22.140625" style="319" customWidth="1"/>
    <col min="8684" max="8684" width="0.140625" style="319" customWidth="1"/>
    <col min="8685" max="8685" width="19.140625" style="319" customWidth="1"/>
    <col min="8686" max="8687" width="0" style="319" hidden="1" customWidth="1"/>
    <col min="8688" max="8688" width="153.85546875" style="319" customWidth="1"/>
    <col min="8689" max="8689" width="14.85546875" style="319" customWidth="1"/>
    <col min="8690" max="8690" width="16.7109375" style="319" bestFit="1" customWidth="1"/>
    <col min="8691" max="8934" width="8.85546875" style="319"/>
    <col min="8935" max="8935" width="5.7109375" style="319" customWidth="1"/>
    <col min="8936" max="8936" width="65" style="319" customWidth="1"/>
    <col min="8937" max="8937" width="20" style="319" customWidth="1"/>
    <col min="8938" max="8938" width="26.28515625" style="319" customWidth="1"/>
    <col min="8939" max="8939" width="22.140625" style="319" customWidth="1"/>
    <col min="8940" max="8940" width="0.140625" style="319" customWidth="1"/>
    <col min="8941" max="8941" width="19.140625" style="319" customWidth="1"/>
    <col min="8942" max="8943" width="0" style="319" hidden="1" customWidth="1"/>
    <col min="8944" max="8944" width="153.85546875" style="319" customWidth="1"/>
    <col min="8945" max="8945" width="14.85546875" style="319" customWidth="1"/>
    <col min="8946" max="8946" width="16.7109375" style="319" bestFit="1" customWidth="1"/>
    <col min="8947" max="9190" width="8.85546875" style="319"/>
    <col min="9191" max="9191" width="5.7109375" style="319" customWidth="1"/>
    <col min="9192" max="9192" width="65" style="319" customWidth="1"/>
    <col min="9193" max="9193" width="20" style="319" customWidth="1"/>
    <col min="9194" max="9194" width="26.28515625" style="319" customWidth="1"/>
    <col min="9195" max="9195" width="22.140625" style="319" customWidth="1"/>
    <col min="9196" max="9196" width="0.140625" style="319" customWidth="1"/>
    <col min="9197" max="9197" width="19.140625" style="319" customWidth="1"/>
    <col min="9198" max="9199" width="0" style="319" hidden="1" customWidth="1"/>
    <col min="9200" max="9200" width="153.85546875" style="319" customWidth="1"/>
    <col min="9201" max="9201" width="14.85546875" style="319" customWidth="1"/>
    <col min="9202" max="9202" width="16.7109375" style="319" bestFit="1" customWidth="1"/>
    <col min="9203" max="9446" width="8.85546875" style="319"/>
    <col min="9447" max="9447" width="5.7109375" style="319" customWidth="1"/>
    <col min="9448" max="9448" width="65" style="319" customWidth="1"/>
    <col min="9449" max="9449" width="20" style="319" customWidth="1"/>
    <col min="9450" max="9450" width="26.28515625" style="319" customWidth="1"/>
    <col min="9451" max="9451" width="22.140625" style="319" customWidth="1"/>
    <col min="9452" max="9452" width="0.140625" style="319" customWidth="1"/>
    <col min="9453" max="9453" width="19.140625" style="319" customWidth="1"/>
    <col min="9454" max="9455" width="0" style="319" hidden="1" customWidth="1"/>
    <col min="9456" max="9456" width="153.85546875" style="319" customWidth="1"/>
    <col min="9457" max="9457" width="14.85546875" style="319" customWidth="1"/>
    <col min="9458" max="9458" width="16.7109375" style="319" bestFit="1" customWidth="1"/>
    <col min="9459" max="9702" width="8.85546875" style="319"/>
    <col min="9703" max="9703" width="5.7109375" style="319" customWidth="1"/>
    <col min="9704" max="9704" width="65" style="319" customWidth="1"/>
    <col min="9705" max="9705" width="20" style="319" customWidth="1"/>
    <col min="9706" max="9706" width="26.28515625" style="319" customWidth="1"/>
    <col min="9707" max="9707" width="22.140625" style="319" customWidth="1"/>
    <col min="9708" max="9708" width="0.140625" style="319" customWidth="1"/>
    <col min="9709" max="9709" width="19.140625" style="319" customWidth="1"/>
    <col min="9710" max="9711" width="0" style="319" hidden="1" customWidth="1"/>
    <col min="9712" max="9712" width="153.85546875" style="319" customWidth="1"/>
    <col min="9713" max="9713" width="14.85546875" style="319" customWidth="1"/>
    <col min="9714" max="9714" width="16.7109375" style="319" bestFit="1" customWidth="1"/>
    <col min="9715" max="9958" width="8.85546875" style="319"/>
    <col min="9959" max="9959" width="5.7109375" style="319" customWidth="1"/>
    <col min="9960" max="9960" width="65" style="319" customWidth="1"/>
    <col min="9961" max="9961" width="20" style="319" customWidth="1"/>
    <col min="9962" max="9962" width="26.28515625" style="319" customWidth="1"/>
    <col min="9963" max="9963" width="22.140625" style="319" customWidth="1"/>
    <col min="9964" max="9964" width="0.140625" style="319" customWidth="1"/>
    <col min="9965" max="9965" width="19.140625" style="319" customWidth="1"/>
    <col min="9966" max="9967" width="0" style="319" hidden="1" customWidth="1"/>
    <col min="9968" max="9968" width="153.85546875" style="319" customWidth="1"/>
    <col min="9969" max="9969" width="14.85546875" style="319" customWidth="1"/>
    <col min="9970" max="9970" width="16.7109375" style="319" bestFit="1" customWidth="1"/>
    <col min="9971" max="10214" width="8.85546875" style="319"/>
    <col min="10215" max="10215" width="5.7109375" style="319" customWidth="1"/>
    <col min="10216" max="10216" width="65" style="319" customWidth="1"/>
    <col min="10217" max="10217" width="20" style="319" customWidth="1"/>
    <col min="10218" max="10218" width="26.28515625" style="319" customWidth="1"/>
    <col min="10219" max="10219" width="22.140625" style="319" customWidth="1"/>
    <col min="10220" max="10220" width="0.140625" style="319" customWidth="1"/>
    <col min="10221" max="10221" width="19.140625" style="319" customWidth="1"/>
    <col min="10222" max="10223" width="0" style="319" hidden="1" customWidth="1"/>
    <col min="10224" max="10224" width="153.85546875" style="319" customWidth="1"/>
    <col min="10225" max="10225" width="14.85546875" style="319" customWidth="1"/>
    <col min="10226" max="10226" width="16.7109375" style="319" bestFit="1" customWidth="1"/>
    <col min="10227" max="10470" width="8.85546875" style="319"/>
    <col min="10471" max="10471" width="5.7109375" style="319" customWidth="1"/>
    <col min="10472" max="10472" width="65" style="319" customWidth="1"/>
    <col min="10473" max="10473" width="20" style="319" customWidth="1"/>
    <col min="10474" max="10474" width="26.28515625" style="319" customWidth="1"/>
    <col min="10475" max="10475" width="22.140625" style="319" customWidth="1"/>
    <col min="10476" max="10476" width="0.140625" style="319" customWidth="1"/>
    <col min="10477" max="10477" width="19.140625" style="319" customWidth="1"/>
    <col min="10478" max="10479" width="0" style="319" hidden="1" customWidth="1"/>
    <col min="10480" max="10480" width="153.85546875" style="319" customWidth="1"/>
    <col min="10481" max="10481" width="14.85546875" style="319" customWidth="1"/>
    <col min="10482" max="10482" width="16.7109375" style="319" bestFit="1" customWidth="1"/>
    <col min="10483" max="10726" width="8.85546875" style="319"/>
    <col min="10727" max="10727" width="5.7109375" style="319" customWidth="1"/>
    <col min="10728" max="10728" width="65" style="319" customWidth="1"/>
    <col min="10729" max="10729" width="20" style="319" customWidth="1"/>
    <col min="10730" max="10730" width="26.28515625" style="319" customWidth="1"/>
    <col min="10731" max="10731" width="22.140625" style="319" customWidth="1"/>
    <col min="10732" max="10732" width="0.140625" style="319" customWidth="1"/>
    <col min="10733" max="10733" width="19.140625" style="319" customWidth="1"/>
    <col min="10734" max="10735" width="0" style="319" hidden="1" customWidth="1"/>
    <col min="10736" max="10736" width="153.85546875" style="319" customWidth="1"/>
    <col min="10737" max="10737" width="14.85546875" style="319" customWidth="1"/>
    <col min="10738" max="10738" width="16.7109375" style="319" bestFit="1" customWidth="1"/>
    <col min="10739" max="10982" width="8.85546875" style="319"/>
    <col min="10983" max="10983" width="5.7109375" style="319" customWidth="1"/>
    <col min="10984" max="10984" width="65" style="319" customWidth="1"/>
    <col min="10985" max="10985" width="20" style="319" customWidth="1"/>
    <col min="10986" max="10986" width="26.28515625" style="319" customWidth="1"/>
    <col min="10987" max="10987" width="22.140625" style="319" customWidth="1"/>
    <col min="10988" max="10988" width="0.140625" style="319" customWidth="1"/>
    <col min="10989" max="10989" width="19.140625" style="319" customWidth="1"/>
    <col min="10990" max="10991" width="0" style="319" hidden="1" customWidth="1"/>
    <col min="10992" max="10992" width="153.85546875" style="319" customWidth="1"/>
    <col min="10993" max="10993" width="14.85546875" style="319" customWidth="1"/>
    <col min="10994" max="10994" width="16.7109375" style="319" bestFit="1" customWidth="1"/>
    <col min="10995" max="11238" width="8.85546875" style="319"/>
    <col min="11239" max="11239" width="5.7109375" style="319" customWidth="1"/>
    <col min="11240" max="11240" width="65" style="319" customWidth="1"/>
    <col min="11241" max="11241" width="20" style="319" customWidth="1"/>
    <col min="11242" max="11242" width="26.28515625" style="319" customWidth="1"/>
    <col min="11243" max="11243" width="22.140625" style="319" customWidth="1"/>
    <col min="11244" max="11244" width="0.140625" style="319" customWidth="1"/>
    <col min="11245" max="11245" width="19.140625" style="319" customWidth="1"/>
    <col min="11246" max="11247" width="0" style="319" hidden="1" customWidth="1"/>
    <col min="11248" max="11248" width="153.85546875" style="319" customWidth="1"/>
    <col min="11249" max="11249" width="14.85546875" style="319" customWidth="1"/>
    <col min="11250" max="11250" width="16.7109375" style="319" bestFit="1" customWidth="1"/>
    <col min="11251" max="11494" width="8.85546875" style="319"/>
    <col min="11495" max="11495" width="5.7109375" style="319" customWidth="1"/>
    <col min="11496" max="11496" width="65" style="319" customWidth="1"/>
    <col min="11497" max="11497" width="20" style="319" customWidth="1"/>
    <col min="11498" max="11498" width="26.28515625" style="319" customWidth="1"/>
    <col min="11499" max="11499" width="22.140625" style="319" customWidth="1"/>
    <col min="11500" max="11500" width="0.140625" style="319" customWidth="1"/>
    <col min="11501" max="11501" width="19.140625" style="319" customWidth="1"/>
    <col min="11502" max="11503" width="0" style="319" hidden="1" customWidth="1"/>
    <col min="11504" max="11504" width="153.85546875" style="319" customWidth="1"/>
    <col min="11505" max="11505" width="14.85546875" style="319" customWidth="1"/>
    <col min="11506" max="11506" width="16.7109375" style="319" bestFit="1" customWidth="1"/>
    <col min="11507" max="11750" width="8.85546875" style="319"/>
    <col min="11751" max="11751" width="5.7109375" style="319" customWidth="1"/>
    <col min="11752" max="11752" width="65" style="319" customWidth="1"/>
    <col min="11753" max="11753" width="20" style="319" customWidth="1"/>
    <col min="11754" max="11754" width="26.28515625" style="319" customWidth="1"/>
    <col min="11755" max="11755" width="22.140625" style="319" customWidth="1"/>
    <col min="11756" max="11756" width="0.140625" style="319" customWidth="1"/>
    <col min="11757" max="11757" width="19.140625" style="319" customWidth="1"/>
    <col min="11758" max="11759" width="0" style="319" hidden="1" customWidth="1"/>
    <col min="11760" max="11760" width="153.85546875" style="319" customWidth="1"/>
    <col min="11761" max="11761" width="14.85546875" style="319" customWidth="1"/>
    <col min="11762" max="11762" width="16.7109375" style="319" bestFit="1" customWidth="1"/>
    <col min="11763" max="12006" width="8.85546875" style="319"/>
    <col min="12007" max="12007" width="5.7109375" style="319" customWidth="1"/>
    <col min="12008" max="12008" width="65" style="319" customWidth="1"/>
    <col min="12009" max="12009" width="20" style="319" customWidth="1"/>
    <col min="12010" max="12010" width="26.28515625" style="319" customWidth="1"/>
    <col min="12011" max="12011" width="22.140625" style="319" customWidth="1"/>
    <col min="12012" max="12012" width="0.140625" style="319" customWidth="1"/>
    <col min="12013" max="12013" width="19.140625" style="319" customWidth="1"/>
    <col min="12014" max="12015" width="0" style="319" hidden="1" customWidth="1"/>
    <col min="12016" max="12016" width="153.85546875" style="319" customWidth="1"/>
    <col min="12017" max="12017" width="14.85546875" style="319" customWidth="1"/>
    <col min="12018" max="12018" width="16.7109375" style="319" bestFit="1" customWidth="1"/>
    <col min="12019" max="12262" width="8.85546875" style="319"/>
    <col min="12263" max="12263" width="5.7109375" style="319" customWidth="1"/>
    <col min="12264" max="12264" width="65" style="319" customWidth="1"/>
    <col min="12265" max="12265" width="20" style="319" customWidth="1"/>
    <col min="12266" max="12266" width="26.28515625" style="319" customWidth="1"/>
    <col min="12267" max="12267" width="22.140625" style="319" customWidth="1"/>
    <col min="12268" max="12268" width="0.140625" style="319" customWidth="1"/>
    <col min="12269" max="12269" width="19.140625" style="319" customWidth="1"/>
    <col min="12270" max="12271" width="0" style="319" hidden="1" customWidth="1"/>
    <col min="12272" max="12272" width="153.85546875" style="319" customWidth="1"/>
    <col min="12273" max="12273" width="14.85546875" style="319" customWidth="1"/>
    <col min="12274" max="12274" width="16.7109375" style="319" bestFit="1" customWidth="1"/>
    <col min="12275" max="12518" width="8.85546875" style="319"/>
    <col min="12519" max="12519" width="5.7109375" style="319" customWidth="1"/>
    <col min="12520" max="12520" width="65" style="319" customWidth="1"/>
    <col min="12521" max="12521" width="20" style="319" customWidth="1"/>
    <col min="12522" max="12522" width="26.28515625" style="319" customWidth="1"/>
    <col min="12523" max="12523" width="22.140625" style="319" customWidth="1"/>
    <col min="12524" max="12524" width="0.140625" style="319" customWidth="1"/>
    <col min="12525" max="12525" width="19.140625" style="319" customWidth="1"/>
    <col min="12526" max="12527" width="0" style="319" hidden="1" customWidth="1"/>
    <col min="12528" max="12528" width="153.85546875" style="319" customWidth="1"/>
    <col min="12529" max="12529" width="14.85546875" style="319" customWidth="1"/>
    <col min="12530" max="12530" width="16.7109375" style="319" bestFit="1" customWidth="1"/>
    <col min="12531" max="12774" width="8.85546875" style="319"/>
    <col min="12775" max="12775" width="5.7109375" style="319" customWidth="1"/>
    <col min="12776" max="12776" width="65" style="319" customWidth="1"/>
    <col min="12777" max="12777" width="20" style="319" customWidth="1"/>
    <col min="12778" max="12778" width="26.28515625" style="319" customWidth="1"/>
    <col min="12779" max="12779" width="22.140625" style="319" customWidth="1"/>
    <col min="12780" max="12780" width="0.140625" style="319" customWidth="1"/>
    <col min="12781" max="12781" width="19.140625" style="319" customWidth="1"/>
    <col min="12782" max="12783" width="0" style="319" hidden="1" customWidth="1"/>
    <col min="12784" max="12784" width="153.85546875" style="319" customWidth="1"/>
    <col min="12785" max="12785" width="14.85546875" style="319" customWidth="1"/>
    <col min="12786" max="12786" width="16.7109375" style="319" bestFit="1" customWidth="1"/>
    <col min="12787" max="13030" width="8.85546875" style="319"/>
    <col min="13031" max="13031" width="5.7109375" style="319" customWidth="1"/>
    <col min="13032" max="13032" width="65" style="319" customWidth="1"/>
    <col min="13033" max="13033" width="20" style="319" customWidth="1"/>
    <col min="13034" max="13034" width="26.28515625" style="319" customWidth="1"/>
    <col min="13035" max="13035" width="22.140625" style="319" customWidth="1"/>
    <col min="13036" max="13036" width="0.140625" style="319" customWidth="1"/>
    <col min="13037" max="13037" width="19.140625" style="319" customWidth="1"/>
    <col min="13038" max="13039" width="0" style="319" hidden="1" customWidth="1"/>
    <col min="13040" max="13040" width="153.85546875" style="319" customWidth="1"/>
    <col min="13041" max="13041" width="14.85546875" style="319" customWidth="1"/>
    <col min="13042" max="13042" width="16.7109375" style="319" bestFit="1" customWidth="1"/>
    <col min="13043" max="13286" width="8.85546875" style="319"/>
    <col min="13287" max="13287" width="5.7109375" style="319" customWidth="1"/>
    <col min="13288" max="13288" width="65" style="319" customWidth="1"/>
    <col min="13289" max="13289" width="20" style="319" customWidth="1"/>
    <col min="13290" max="13290" width="26.28515625" style="319" customWidth="1"/>
    <col min="13291" max="13291" width="22.140625" style="319" customWidth="1"/>
    <col min="13292" max="13292" width="0.140625" style="319" customWidth="1"/>
    <col min="13293" max="13293" width="19.140625" style="319" customWidth="1"/>
    <col min="13294" max="13295" width="0" style="319" hidden="1" customWidth="1"/>
    <col min="13296" max="13296" width="153.85546875" style="319" customWidth="1"/>
    <col min="13297" max="13297" width="14.85546875" style="319" customWidth="1"/>
    <col min="13298" max="13298" width="16.7109375" style="319" bestFit="1" customWidth="1"/>
    <col min="13299" max="13542" width="8.85546875" style="319"/>
    <col min="13543" max="13543" width="5.7109375" style="319" customWidth="1"/>
    <col min="13544" max="13544" width="65" style="319" customWidth="1"/>
    <col min="13545" max="13545" width="20" style="319" customWidth="1"/>
    <col min="13546" max="13546" width="26.28515625" style="319" customWidth="1"/>
    <col min="13547" max="13547" width="22.140625" style="319" customWidth="1"/>
    <col min="13548" max="13548" width="0.140625" style="319" customWidth="1"/>
    <col min="13549" max="13549" width="19.140625" style="319" customWidth="1"/>
    <col min="13550" max="13551" width="0" style="319" hidden="1" customWidth="1"/>
    <col min="13552" max="13552" width="153.85546875" style="319" customWidth="1"/>
    <col min="13553" max="13553" width="14.85546875" style="319" customWidth="1"/>
    <col min="13554" max="13554" width="16.7109375" style="319" bestFit="1" customWidth="1"/>
    <col min="13555" max="13798" width="8.85546875" style="319"/>
    <col min="13799" max="13799" width="5.7109375" style="319" customWidth="1"/>
    <col min="13800" max="13800" width="65" style="319" customWidth="1"/>
    <col min="13801" max="13801" width="20" style="319" customWidth="1"/>
    <col min="13802" max="13802" width="26.28515625" style="319" customWidth="1"/>
    <col min="13803" max="13803" width="22.140625" style="319" customWidth="1"/>
    <col min="13804" max="13804" width="0.140625" style="319" customWidth="1"/>
    <col min="13805" max="13805" width="19.140625" style="319" customWidth="1"/>
    <col min="13806" max="13807" width="0" style="319" hidden="1" customWidth="1"/>
    <col min="13808" max="13808" width="153.85546875" style="319" customWidth="1"/>
    <col min="13809" max="13809" width="14.85546875" style="319" customWidth="1"/>
    <col min="13810" max="13810" width="16.7109375" style="319" bestFit="1" customWidth="1"/>
    <col min="13811" max="14054" width="8.85546875" style="319"/>
    <col min="14055" max="14055" width="5.7109375" style="319" customWidth="1"/>
    <col min="14056" max="14056" width="65" style="319" customWidth="1"/>
    <col min="14057" max="14057" width="20" style="319" customWidth="1"/>
    <col min="14058" max="14058" width="26.28515625" style="319" customWidth="1"/>
    <col min="14059" max="14059" width="22.140625" style="319" customWidth="1"/>
    <col min="14060" max="14060" width="0.140625" style="319" customWidth="1"/>
    <col min="14061" max="14061" width="19.140625" style="319" customWidth="1"/>
    <col min="14062" max="14063" width="0" style="319" hidden="1" customWidth="1"/>
    <col min="14064" max="14064" width="153.85546875" style="319" customWidth="1"/>
    <col min="14065" max="14065" width="14.85546875" style="319" customWidth="1"/>
    <col min="14066" max="14066" width="16.7109375" style="319" bestFit="1" customWidth="1"/>
    <col min="14067" max="14310" width="8.85546875" style="319"/>
    <col min="14311" max="14311" width="5.7109375" style="319" customWidth="1"/>
    <col min="14312" max="14312" width="65" style="319" customWidth="1"/>
    <col min="14313" max="14313" width="20" style="319" customWidth="1"/>
    <col min="14314" max="14314" width="26.28515625" style="319" customWidth="1"/>
    <col min="14315" max="14315" width="22.140625" style="319" customWidth="1"/>
    <col min="14316" max="14316" width="0.140625" style="319" customWidth="1"/>
    <col min="14317" max="14317" width="19.140625" style="319" customWidth="1"/>
    <col min="14318" max="14319" width="0" style="319" hidden="1" customWidth="1"/>
    <col min="14320" max="14320" width="153.85546875" style="319" customWidth="1"/>
    <col min="14321" max="14321" width="14.85546875" style="319" customWidth="1"/>
    <col min="14322" max="14322" width="16.7109375" style="319" bestFit="1" customWidth="1"/>
    <col min="14323" max="14566" width="8.85546875" style="319"/>
    <col min="14567" max="14567" width="5.7109375" style="319" customWidth="1"/>
    <col min="14568" max="14568" width="65" style="319" customWidth="1"/>
    <col min="14569" max="14569" width="20" style="319" customWidth="1"/>
    <col min="14570" max="14570" width="26.28515625" style="319" customWidth="1"/>
    <col min="14571" max="14571" width="22.140625" style="319" customWidth="1"/>
    <col min="14572" max="14572" width="0.140625" style="319" customWidth="1"/>
    <col min="14573" max="14573" width="19.140625" style="319" customWidth="1"/>
    <col min="14574" max="14575" width="0" style="319" hidden="1" customWidth="1"/>
    <col min="14576" max="14576" width="153.85546875" style="319" customWidth="1"/>
    <col min="14577" max="14577" width="14.85546875" style="319" customWidth="1"/>
    <col min="14578" max="14578" width="16.7109375" style="319" bestFit="1" customWidth="1"/>
    <col min="14579" max="14822" width="8.85546875" style="319"/>
    <col min="14823" max="14823" width="5.7109375" style="319" customWidth="1"/>
    <col min="14824" max="14824" width="65" style="319" customWidth="1"/>
    <col min="14825" max="14825" width="20" style="319" customWidth="1"/>
    <col min="14826" max="14826" width="26.28515625" style="319" customWidth="1"/>
    <col min="14827" max="14827" width="22.140625" style="319" customWidth="1"/>
    <col min="14828" max="14828" width="0.140625" style="319" customWidth="1"/>
    <col min="14829" max="14829" width="19.140625" style="319" customWidth="1"/>
    <col min="14830" max="14831" width="0" style="319" hidden="1" customWidth="1"/>
    <col min="14832" max="14832" width="153.85546875" style="319" customWidth="1"/>
    <col min="14833" max="14833" width="14.85546875" style="319" customWidth="1"/>
    <col min="14834" max="14834" width="16.7109375" style="319" bestFit="1" customWidth="1"/>
    <col min="14835" max="15078" width="8.85546875" style="319"/>
    <col min="15079" max="15079" width="5.7109375" style="319" customWidth="1"/>
    <col min="15080" max="15080" width="65" style="319" customWidth="1"/>
    <col min="15081" max="15081" width="20" style="319" customWidth="1"/>
    <col min="15082" max="15082" width="26.28515625" style="319" customWidth="1"/>
    <col min="15083" max="15083" width="22.140625" style="319" customWidth="1"/>
    <col min="15084" max="15084" width="0.140625" style="319" customWidth="1"/>
    <col min="15085" max="15085" width="19.140625" style="319" customWidth="1"/>
    <col min="15086" max="15087" width="0" style="319" hidden="1" customWidth="1"/>
    <col min="15088" max="15088" width="153.85546875" style="319" customWidth="1"/>
    <col min="15089" max="15089" width="14.85546875" style="319" customWidth="1"/>
    <col min="15090" max="15090" width="16.7109375" style="319" bestFit="1" customWidth="1"/>
    <col min="15091" max="15334" width="8.85546875" style="319"/>
    <col min="15335" max="15335" width="5.7109375" style="319" customWidth="1"/>
    <col min="15336" max="15336" width="65" style="319" customWidth="1"/>
    <col min="15337" max="15337" width="20" style="319" customWidth="1"/>
    <col min="15338" max="15338" width="26.28515625" style="319" customWidth="1"/>
    <col min="15339" max="15339" width="22.140625" style="319" customWidth="1"/>
    <col min="15340" max="15340" width="0.140625" style="319" customWidth="1"/>
    <col min="15341" max="15341" width="19.140625" style="319" customWidth="1"/>
    <col min="15342" max="15343" width="0" style="319" hidden="1" customWidth="1"/>
    <col min="15344" max="15344" width="153.85546875" style="319" customWidth="1"/>
    <col min="15345" max="15345" width="14.85546875" style="319" customWidth="1"/>
    <col min="15346" max="15346" width="16.7109375" style="319" bestFit="1" customWidth="1"/>
    <col min="15347" max="15590" width="8.85546875" style="319"/>
    <col min="15591" max="15591" width="5.7109375" style="319" customWidth="1"/>
    <col min="15592" max="15592" width="65" style="319" customWidth="1"/>
    <col min="15593" max="15593" width="20" style="319" customWidth="1"/>
    <col min="15594" max="15594" width="26.28515625" style="319" customWidth="1"/>
    <col min="15595" max="15595" width="22.140625" style="319" customWidth="1"/>
    <col min="15596" max="15596" width="0.140625" style="319" customWidth="1"/>
    <col min="15597" max="15597" width="19.140625" style="319" customWidth="1"/>
    <col min="15598" max="15599" width="0" style="319" hidden="1" customWidth="1"/>
    <col min="15600" max="15600" width="153.85546875" style="319" customWidth="1"/>
    <col min="15601" max="15601" width="14.85546875" style="319" customWidth="1"/>
    <col min="15602" max="15602" width="16.7109375" style="319" bestFit="1" customWidth="1"/>
    <col min="15603" max="15846" width="8.85546875" style="319"/>
    <col min="15847" max="15847" width="5.7109375" style="319" customWidth="1"/>
    <col min="15848" max="15848" width="65" style="319" customWidth="1"/>
    <col min="15849" max="15849" width="20" style="319" customWidth="1"/>
    <col min="15850" max="15850" width="26.28515625" style="319" customWidth="1"/>
    <col min="15851" max="15851" width="22.140625" style="319" customWidth="1"/>
    <col min="15852" max="15852" width="0.140625" style="319" customWidth="1"/>
    <col min="15853" max="15853" width="19.140625" style="319" customWidth="1"/>
    <col min="15854" max="15855" width="0" style="319" hidden="1" customWidth="1"/>
    <col min="15856" max="15856" width="153.85546875" style="319" customWidth="1"/>
    <col min="15857" max="15857" width="14.85546875" style="319" customWidth="1"/>
    <col min="15858" max="15858" width="16.7109375" style="319" bestFit="1" customWidth="1"/>
    <col min="15859" max="16102" width="8.85546875" style="319"/>
    <col min="16103" max="16103" width="5.7109375" style="319" customWidth="1"/>
    <col min="16104" max="16104" width="65" style="319" customWidth="1"/>
    <col min="16105" max="16105" width="20" style="319" customWidth="1"/>
    <col min="16106" max="16106" width="26.28515625" style="319" customWidth="1"/>
    <col min="16107" max="16107" width="22.140625" style="319" customWidth="1"/>
    <col min="16108" max="16108" width="0.140625" style="319" customWidth="1"/>
    <col min="16109" max="16109" width="19.140625" style="319" customWidth="1"/>
    <col min="16110" max="16111" width="0" style="319" hidden="1" customWidth="1"/>
    <col min="16112" max="16112" width="153.85546875" style="319" customWidth="1"/>
    <col min="16113" max="16113" width="14.85546875" style="319" customWidth="1"/>
    <col min="16114" max="16114" width="16.7109375" style="319" bestFit="1" customWidth="1"/>
    <col min="16115" max="16384" width="8.85546875" style="319"/>
  </cols>
  <sheetData>
    <row r="2" spans="1:17" s="419" customFormat="1" ht="18.75">
      <c r="A2" s="425" t="s">
        <v>356</v>
      </c>
      <c r="B2" s="425"/>
      <c r="C2" s="425"/>
      <c r="D2" s="424"/>
      <c r="E2" s="424"/>
      <c r="F2" s="424"/>
      <c r="G2" s="423"/>
      <c r="H2" s="421"/>
      <c r="I2" s="422"/>
      <c r="J2" s="421"/>
      <c r="K2" s="420"/>
      <c r="M2" s="420"/>
      <c r="O2" s="420"/>
      <c r="Q2" s="420"/>
    </row>
    <row r="3" spans="1:17" s="419" customFormat="1" ht="18.75">
      <c r="A3" s="425" t="s">
        <v>355</v>
      </c>
      <c r="B3" s="425"/>
      <c r="C3" s="425"/>
      <c r="D3" s="424"/>
      <c r="E3" s="424"/>
      <c r="F3" s="424"/>
      <c r="G3" s="423"/>
      <c r="H3" s="421"/>
      <c r="I3" s="422"/>
      <c r="J3" s="421"/>
      <c r="K3" s="420"/>
      <c r="M3" s="420"/>
      <c r="O3" s="420"/>
      <c r="Q3" s="420"/>
    </row>
    <row r="4" spans="1:17" s="419" customFormat="1" ht="18.75">
      <c r="A4" s="425" t="s">
        <v>141</v>
      </c>
      <c r="B4" s="425"/>
      <c r="C4" s="425"/>
      <c r="D4" s="424"/>
      <c r="E4" s="424"/>
      <c r="F4" s="424"/>
      <c r="G4" s="423"/>
      <c r="H4" s="421"/>
      <c r="I4" s="422"/>
      <c r="J4" s="421"/>
      <c r="K4" s="420"/>
      <c r="M4" s="420"/>
      <c r="O4" s="420"/>
      <c r="Q4" s="420"/>
    </row>
    <row r="5" spans="1:17" s="419" customFormat="1" ht="18.75">
      <c r="A5" s="425" t="s">
        <v>354</v>
      </c>
      <c r="B5" s="425"/>
      <c r="C5" s="425"/>
      <c r="D5" s="424"/>
      <c r="E5" s="424"/>
      <c r="F5" s="424"/>
      <c r="G5" s="423"/>
      <c r="H5" s="421"/>
      <c r="I5" s="422"/>
      <c r="J5" s="421"/>
      <c r="K5" s="420"/>
      <c r="M5" s="420"/>
      <c r="O5" s="420"/>
      <c r="Q5" s="420"/>
    </row>
    <row r="6" spans="1:17" s="37" customFormat="1" ht="15.75" hidden="1" customHeight="1">
      <c r="A6" s="418"/>
      <c r="B6" s="418" t="s">
        <v>2</v>
      </c>
      <c r="C6" s="418"/>
      <c r="D6" s="269"/>
      <c r="E6" s="269"/>
      <c r="F6" s="269"/>
      <c r="G6" s="11"/>
      <c r="H6" s="12"/>
      <c r="I6" s="416"/>
      <c r="J6" s="12"/>
      <c r="K6" s="415"/>
      <c r="M6" s="415"/>
      <c r="O6" s="415"/>
      <c r="Q6" s="415"/>
    </row>
    <row r="7" spans="1:17" s="37" customFormat="1" ht="12.75" hidden="1" customHeight="1">
      <c r="A7" s="418"/>
      <c r="B7" s="418" t="s">
        <v>3</v>
      </c>
      <c r="C7" s="418"/>
      <c r="D7" s="417"/>
      <c r="E7" s="417"/>
      <c r="F7" s="417"/>
      <c r="G7" s="16"/>
      <c r="H7" s="17"/>
      <c r="I7" s="416"/>
      <c r="J7" s="17"/>
      <c r="K7" s="415"/>
      <c r="M7" s="415"/>
      <c r="O7" s="415"/>
      <c r="Q7" s="415"/>
    </row>
    <row r="8" spans="1:17" s="37" customFormat="1" ht="13.5" hidden="1" customHeight="1">
      <c r="A8" s="418"/>
      <c r="B8" s="1505" t="s">
        <v>4</v>
      </c>
      <c r="C8" s="1505"/>
      <c r="D8" s="417"/>
      <c r="E8" s="417"/>
      <c r="F8" s="417"/>
      <c r="G8" s="16"/>
      <c r="H8" s="17"/>
      <c r="I8" s="416"/>
      <c r="J8" s="17"/>
      <c r="K8" s="415"/>
      <c r="M8" s="415"/>
      <c r="O8" s="415"/>
      <c r="Q8" s="415"/>
    </row>
    <row r="9" spans="1:17" s="411" customFormat="1" ht="18.75" hidden="1" customHeight="1">
      <c r="A9" s="414"/>
      <c r="B9" s="411" t="s">
        <v>5</v>
      </c>
      <c r="D9" s="413"/>
      <c r="E9" s="413"/>
      <c r="F9" s="413"/>
      <c r="G9" s="21"/>
      <c r="H9" s="22"/>
      <c r="I9" s="326"/>
      <c r="J9" s="17"/>
      <c r="K9" s="412"/>
      <c r="L9" s="37"/>
      <c r="M9" s="412"/>
      <c r="O9" s="412"/>
      <c r="Q9" s="412"/>
    </row>
    <row r="10" spans="1:17" ht="15.75" customHeight="1">
      <c r="A10" s="1440" t="s">
        <v>6</v>
      </c>
      <c r="B10" s="1441" t="s">
        <v>7</v>
      </c>
      <c r="C10" s="1441" t="s">
        <v>8</v>
      </c>
      <c r="D10" s="1444" t="s">
        <v>353</v>
      </c>
      <c r="E10" s="1444" t="s">
        <v>352</v>
      </c>
      <c r="F10" s="1444" t="s">
        <v>351</v>
      </c>
      <c r="G10" s="1444" t="s">
        <v>350</v>
      </c>
      <c r="H10" s="1430" t="s">
        <v>349</v>
      </c>
      <c r="I10" s="1430" t="s">
        <v>140</v>
      </c>
      <c r="J10" s="410"/>
    </row>
    <row r="11" spans="1:17" ht="15.75" customHeight="1">
      <c r="A11" s="1440"/>
      <c r="B11" s="1442"/>
      <c r="C11" s="1442"/>
      <c r="D11" s="1445"/>
      <c r="E11" s="1445"/>
      <c r="F11" s="1445"/>
      <c r="G11" s="1445"/>
      <c r="H11" s="1431"/>
      <c r="I11" s="1431"/>
      <c r="J11" s="410"/>
    </row>
    <row r="12" spans="1:17" ht="49.5" customHeight="1">
      <c r="A12" s="1440"/>
      <c r="B12" s="1443"/>
      <c r="C12" s="1443"/>
      <c r="D12" s="1446"/>
      <c r="E12" s="1446"/>
      <c r="F12" s="1446"/>
      <c r="G12" s="1446"/>
      <c r="H12" s="1432"/>
      <c r="I12" s="1432"/>
      <c r="J12" s="410"/>
    </row>
    <row r="13" spans="1:17" ht="15.75" hidden="1" customHeight="1">
      <c r="A13" s="252"/>
      <c r="B13" s="24"/>
      <c r="C13" s="24"/>
      <c r="D13" s="409">
        <v>10711354.232000001</v>
      </c>
      <c r="E13" s="409"/>
      <c r="F13" s="409"/>
      <c r="G13" s="26"/>
      <c r="H13" s="27"/>
      <c r="I13" s="346"/>
    </row>
    <row r="14" spans="1:17" ht="15.75" hidden="1" customHeight="1">
      <c r="A14" s="252"/>
      <c r="B14" s="24"/>
      <c r="C14" s="24"/>
      <c r="D14" s="409">
        <f>D15-D13</f>
        <v>-10484035.543000001</v>
      </c>
      <c r="E14" s="409"/>
      <c r="F14" s="409"/>
      <c r="G14" s="26"/>
      <c r="H14" s="27"/>
      <c r="I14" s="346"/>
    </row>
    <row r="15" spans="1:17" s="358" customFormat="1" ht="43.5" customHeight="1">
      <c r="A15" s="363" t="s">
        <v>19</v>
      </c>
      <c r="B15" s="368" t="s">
        <v>348</v>
      </c>
      <c r="C15" s="398" t="s">
        <v>21</v>
      </c>
      <c r="D15" s="397">
        <f>D16+D22+D26+D27+D29+D34</f>
        <v>227318.68899999998</v>
      </c>
      <c r="E15" s="397">
        <f>E16+E22+E26+E27+E29+E34</f>
        <v>109892.39599999999</v>
      </c>
      <c r="F15" s="397">
        <f>F16+F22+F26+F27+F29+F34</f>
        <v>174168.986</v>
      </c>
      <c r="G15" s="397">
        <f>G16+G22+G26+G27+G29+G34</f>
        <v>284061.3820000001</v>
      </c>
      <c r="H15" s="361">
        <f>(G15-D15)/D15*100</f>
        <v>24.961736868014455</v>
      </c>
      <c r="I15" s="1502" t="s">
        <v>341</v>
      </c>
      <c r="J15" s="365"/>
      <c r="K15" s="359"/>
      <c r="M15" s="359"/>
      <c r="O15" s="359"/>
      <c r="Q15" s="359"/>
    </row>
    <row r="16" spans="1:17" s="405" customFormat="1" ht="23.45" customHeight="1">
      <c r="A16" s="379">
        <v>1</v>
      </c>
      <c r="B16" s="380" t="s">
        <v>347</v>
      </c>
      <c r="C16" s="379" t="s">
        <v>23</v>
      </c>
      <c r="D16" s="407">
        <f>SUM(D17:D21)</f>
        <v>99370.112999999998</v>
      </c>
      <c r="E16" s="407">
        <f>SUM(E17:E21)</f>
        <v>42905.144999999997</v>
      </c>
      <c r="F16" s="407">
        <f>SUM(F17:F21)</f>
        <v>74205.974999999991</v>
      </c>
      <c r="G16" s="407">
        <f>SUM(G17:G21)</f>
        <v>117111.12</v>
      </c>
      <c r="H16" s="377">
        <f>(G16-D16)/D16*100</f>
        <v>17.853463646559405</v>
      </c>
      <c r="I16" s="1504"/>
      <c r="J16" s="390"/>
      <c r="K16" s="406"/>
      <c r="M16" s="406"/>
      <c r="O16" s="406"/>
      <c r="Q16" s="406"/>
    </row>
    <row r="17" spans="1:17" s="328" customFormat="1" ht="23.45" customHeight="1">
      <c r="A17" s="82" t="s">
        <v>24</v>
      </c>
      <c r="B17" s="47" t="s">
        <v>326</v>
      </c>
      <c r="C17" s="82" t="s">
        <v>23</v>
      </c>
      <c r="D17" s="291">
        <v>8636.7530000000006</v>
      </c>
      <c r="E17" s="291">
        <v>3605.55</v>
      </c>
      <c r="F17" s="298">
        <f>1838.467+1960.892+1.178</f>
        <v>3800.5370000000003</v>
      </c>
      <c r="G17" s="291">
        <f>SUM(E17:F17)</f>
        <v>7406.0870000000004</v>
      </c>
      <c r="H17" s="383">
        <f>(G17-D17)/D17*100</f>
        <v>-14.249174429325468</v>
      </c>
      <c r="I17" s="385"/>
      <c r="J17" s="384"/>
      <c r="K17" s="329"/>
      <c r="M17" s="329"/>
      <c r="O17" s="329"/>
      <c r="Q17" s="329"/>
    </row>
    <row r="18" spans="1:17" s="328" customFormat="1" ht="38.25" customHeight="1">
      <c r="A18" s="82" t="s">
        <v>26</v>
      </c>
      <c r="B18" s="47" t="s">
        <v>27</v>
      </c>
      <c r="C18" s="82" t="s">
        <v>23</v>
      </c>
      <c r="D18" s="291">
        <v>8879.35</v>
      </c>
      <c r="E18" s="291">
        <v>2704.4520000000002</v>
      </c>
      <c r="F18" s="298">
        <v>3415.326</v>
      </c>
      <c r="G18" s="291">
        <f>SUM(E18:F18)</f>
        <v>6119.7780000000002</v>
      </c>
      <c r="H18" s="383">
        <f>(G18-D18)/D18*100</f>
        <v>-31.078536154110381</v>
      </c>
      <c r="I18" s="382" t="s">
        <v>346</v>
      </c>
      <c r="J18" s="384"/>
      <c r="K18" s="329"/>
      <c r="M18" s="329"/>
      <c r="O18" s="329"/>
      <c r="Q18" s="329"/>
    </row>
    <row r="19" spans="1:17" s="328" customFormat="1" ht="21" hidden="1" customHeight="1">
      <c r="A19" s="82" t="s">
        <v>28</v>
      </c>
      <c r="B19" s="47" t="s">
        <v>29</v>
      </c>
      <c r="C19" s="82" t="s">
        <v>23</v>
      </c>
      <c r="D19" s="291"/>
      <c r="E19" s="291" t="s">
        <v>299</v>
      </c>
      <c r="F19" s="298"/>
      <c r="G19" s="291">
        <f>SUM(E19:F19)</f>
        <v>0</v>
      </c>
      <c r="H19" s="383"/>
      <c r="I19" s="385"/>
      <c r="J19" s="384"/>
      <c r="K19" s="329"/>
      <c r="M19" s="329"/>
      <c r="O19" s="329"/>
      <c r="Q19" s="329"/>
    </row>
    <row r="20" spans="1:17" s="328" customFormat="1" ht="52.9" customHeight="1">
      <c r="A20" s="82" t="s">
        <v>30</v>
      </c>
      <c r="B20" s="47" t="s">
        <v>345</v>
      </c>
      <c r="C20" s="82" t="s">
        <v>23</v>
      </c>
      <c r="D20" s="291">
        <v>81854.009999999995</v>
      </c>
      <c r="E20" s="291">
        <v>36595.142999999996</v>
      </c>
      <c r="F20" s="298">
        <v>66990.111999999994</v>
      </c>
      <c r="G20" s="291">
        <f>SUM(E20:F20)</f>
        <v>103585.25499999999</v>
      </c>
      <c r="H20" s="383">
        <f>(G20-D20)/D20*100</f>
        <v>26.548784842672944</v>
      </c>
      <c r="I20" s="382" t="s">
        <v>341</v>
      </c>
      <c r="J20" s="384"/>
      <c r="K20" s="329"/>
      <c r="M20" s="329"/>
      <c r="O20" s="329"/>
      <c r="Q20" s="329"/>
    </row>
    <row r="21" spans="1:17" s="328" customFormat="1" ht="9.75" hidden="1" customHeight="1">
      <c r="A21" s="82" t="s">
        <v>32</v>
      </c>
      <c r="B21" s="47" t="s">
        <v>33</v>
      </c>
      <c r="C21" s="82" t="s">
        <v>23</v>
      </c>
      <c r="D21" s="291"/>
      <c r="E21" s="291" t="s">
        <v>299</v>
      </c>
      <c r="F21" s="298"/>
      <c r="G21" s="157">
        <f>SUM(E21:F21)</f>
        <v>0</v>
      </c>
      <c r="H21" s="383"/>
      <c r="I21" s="385"/>
      <c r="J21" s="384"/>
      <c r="K21" s="329"/>
      <c r="M21" s="329"/>
      <c r="O21" s="329"/>
      <c r="Q21" s="329"/>
    </row>
    <row r="22" spans="1:17" s="405" customFormat="1" ht="25.9" customHeight="1">
      <c r="A22" s="379" t="s">
        <v>34</v>
      </c>
      <c r="B22" s="380" t="s">
        <v>344</v>
      </c>
      <c r="C22" s="379" t="s">
        <v>23</v>
      </c>
      <c r="D22" s="407">
        <f>SUM(D23:D25)</f>
        <v>113844.59899999999</v>
      </c>
      <c r="E22" s="407">
        <f>SUM(E23:E25)</f>
        <v>49404.255999999994</v>
      </c>
      <c r="F22" s="407">
        <f>SUM(F23:F25)</f>
        <v>69869.165999999997</v>
      </c>
      <c r="G22" s="407">
        <f>SUM(G23:G25)</f>
        <v>119273.42200000001</v>
      </c>
      <c r="H22" s="377">
        <f>(G22-D22)/D22*100</f>
        <v>4.7686258704288811</v>
      </c>
      <c r="I22" s="385"/>
      <c r="J22" s="390"/>
      <c r="K22" s="406"/>
      <c r="M22" s="406"/>
      <c r="O22" s="406"/>
      <c r="Q22" s="406"/>
    </row>
    <row r="23" spans="1:17" s="328" customFormat="1" ht="25.9" customHeight="1">
      <c r="A23" s="82" t="s">
        <v>36</v>
      </c>
      <c r="B23" s="47" t="s">
        <v>343</v>
      </c>
      <c r="C23" s="82" t="s">
        <v>23</v>
      </c>
      <c r="D23" s="291">
        <v>103590.20699999999</v>
      </c>
      <c r="E23" s="291">
        <v>44861.451999999997</v>
      </c>
      <c r="F23" s="298">
        <v>63463.034</v>
      </c>
      <c r="G23" s="291">
        <f>SUM(E23:F23)</f>
        <v>108324.486</v>
      </c>
      <c r="H23" s="383">
        <f>(G23-D23)/D23*100</f>
        <v>4.5701993818778739</v>
      </c>
      <c r="I23" s="385"/>
      <c r="J23" s="384"/>
      <c r="K23" s="329"/>
      <c r="M23" s="329"/>
      <c r="O23" s="329"/>
      <c r="Q23" s="329"/>
    </row>
    <row r="24" spans="1:17" s="328" customFormat="1" ht="31.15" customHeight="1">
      <c r="A24" s="82" t="s">
        <v>38</v>
      </c>
      <c r="B24" s="47" t="s">
        <v>323</v>
      </c>
      <c r="C24" s="82" t="s">
        <v>23</v>
      </c>
      <c r="D24" s="291">
        <v>10254.392</v>
      </c>
      <c r="E24" s="291">
        <v>3995.9450000000002</v>
      </c>
      <c r="F24" s="298">
        <f>3593.573+1944.316</f>
        <v>5537.8890000000001</v>
      </c>
      <c r="G24" s="291">
        <f>SUM(E24:F24)</f>
        <v>9533.8340000000007</v>
      </c>
      <c r="H24" s="383">
        <f>(G24-D24)/D24*100</f>
        <v>-7.026823238276819</v>
      </c>
      <c r="I24" s="382" t="s">
        <v>322</v>
      </c>
      <c r="J24" s="384"/>
      <c r="K24" s="329"/>
      <c r="M24" s="329"/>
      <c r="O24" s="329"/>
      <c r="Q24" s="329"/>
    </row>
    <row r="25" spans="1:17" s="328" customFormat="1" ht="26.45" customHeight="1">
      <c r="A25" s="82" t="s">
        <v>40</v>
      </c>
      <c r="B25" s="47" t="s">
        <v>321</v>
      </c>
      <c r="C25" s="82" t="s">
        <v>23</v>
      </c>
      <c r="D25" s="291"/>
      <c r="E25" s="291">
        <v>546.85900000000004</v>
      </c>
      <c r="F25" s="298">
        <v>868.24300000000005</v>
      </c>
      <c r="G25" s="291">
        <f>SUM(E25:F25)</f>
        <v>1415.1020000000001</v>
      </c>
      <c r="H25" s="383"/>
      <c r="I25" s="408" t="s">
        <v>297</v>
      </c>
      <c r="J25" s="384"/>
      <c r="K25" s="329"/>
      <c r="M25" s="329"/>
      <c r="O25" s="329"/>
      <c r="Q25" s="329"/>
    </row>
    <row r="26" spans="1:17" s="388" customFormat="1" ht="36" customHeight="1">
      <c r="A26" s="379" t="s">
        <v>42</v>
      </c>
      <c r="B26" s="380" t="s">
        <v>43</v>
      </c>
      <c r="C26" s="379" t="s">
        <v>23</v>
      </c>
      <c r="D26" s="378"/>
      <c r="E26" s="378">
        <v>11445.88</v>
      </c>
      <c r="F26" s="378">
        <v>20512.623</v>
      </c>
      <c r="G26" s="407">
        <f>SUM(E26:F26)</f>
        <v>31958.502999999997</v>
      </c>
      <c r="H26" s="377"/>
      <c r="I26" s="382" t="s">
        <v>319</v>
      </c>
      <c r="J26" s="390"/>
      <c r="K26" s="389"/>
      <c r="M26" s="389"/>
      <c r="O26" s="389"/>
      <c r="Q26" s="389"/>
    </row>
    <row r="27" spans="1:17" s="405" customFormat="1" ht="21" customHeight="1">
      <c r="A27" s="379" t="s">
        <v>44</v>
      </c>
      <c r="B27" s="380" t="s">
        <v>342</v>
      </c>
      <c r="C27" s="379" t="s">
        <v>23</v>
      </c>
      <c r="D27" s="378">
        <f>SUM(D28)</f>
        <v>6762.5249999999996</v>
      </c>
      <c r="E27" s="378">
        <f>SUM(E28)</f>
        <v>4058.1410000000001</v>
      </c>
      <c r="F27" s="378">
        <f>SUM(F28)</f>
        <v>3763.3470000000002</v>
      </c>
      <c r="G27" s="378">
        <f>SUM(G28)</f>
        <v>7821.4880000000003</v>
      </c>
      <c r="H27" s="377">
        <f>(G27-D27)/D27*100</f>
        <v>15.659284069190143</v>
      </c>
      <c r="I27" s="1502" t="s">
        <v>341</v>
      </c>
      <c r="J27" s="390"/>
      <c r="K27" s="406"/>
      <c r="M27" s="406"/>
      <c r="O27" s="406"/>
      <c r="Q27" s="406"/>
    </row>
    <row r="28" spans="1:17" s="328" customFormat="1" ht="37.9" customHeight="1">
      <c r="A28" s="82" t="s">
        <v>46</v>
      </c>
      <c r="B28" s="47" t="s">
        <v>340</v>
      </c>
      <c r="C28" s="82" t="s">
        <v>23</v>
      </c>
      <c r="D28" s="291">
        <v>6762.5249999999996</v>
      </c>
      <c r="E28" s="291">
        <v>4058.1410000000001</v>
      </c>
      <c r="F28" s="298">
        <f>3563.347+200</f>
        <v>3763.3470000000002</v>
      </c>
      <c r="G28" s="291">
        <f>SUM(E28:F28)</f>
        <v>7821.4880000000003</v>
      </c>
      <c r="H28" s="383">
        <f>(G28-D28)/D28*100</f>
        <v>15.659284069190143</v>
      </c>
      <c r="I28" s="1503"/>
      <c r="J28" s="384"/>
      <c r="K28" s="329"/>
      <c r="M28" s="329"/>
      <c r="O28" s="329"/>
      <c r="Q28" s="329"/>
    </row>
    <row r="29" spans="1:17" s="328" customFormat="1" ht="30" customHeight="1">
      <c r="A29" s="255" t="s">
        <v>48</v>
      </c>
      <c r="B29" s="77" t="s">
        <v>339</v>
      </c>
      <c r="C29" s="255" t="s">
        <v>23</v>
      </c>
      <c r="D29" s="166">
        <f>SUM(D30:D33)</f>
        <v>6197.2259999999997</v>
      </c>
      <c r="E29" s="166">
        <f>SUM(E30:E33)</f>
        <v>1667.056</v>
      </c>
      <c r="F29" s="303">
        <f>SUM(F30:F33)</f>
        <v>5513.4309999999996</v>
      </c>
      <c r="G29" s="166">
        <f>SUM(G30:G33)</f>
        <v>7180.4870000000001</v>
      </c>
      <c r="H29" s="383">
        <f>(G29-D29)/D29*100</f>
        <v>15.866147208444561</v>
      </c>
      <c r="I29" s="1504"/>
      <c r="J29" s="399"/>
      <c r="K29" s="329"/>
      <c r="M29" s="329"/>
      <c r="O29" s="329"/>
      <c r="Q29" s="329"/>
    </row>
    <row r="30" spans="1:17" s="328" customFormat="1" ht="42" customHeight="1">
      <c r="A30" s="82" t="s">
        <v>50</v>
      </c>
      <c r="B30" s="47" t="s">
        <v>338</v>
      </c>
      <c r="C30" s="82" t="s">
        <v>23</v>
      </c>
      <c r="D30" s="291">
        <v>6197.2259999999997</v>
      </c>
      <c r="E30" s="291">
        <v>678.6</v>
      </c>
      <c r="F30" s="298">
        <v>4621.1289999999999</v>
      </c>
      <c r="G30" s="291">
        <f>SUM(E30:F30)</f>
        <v>5299.7290000000003</v>
      </c>
      <c r="H30" s="383">
        <f>(G30-D30)/D30*100</f>
        <v>-14.482237697963562</v>
      </c>
      <c r="I30" s="382" t="s">
        <v>325</v>
      </c>
      <c r="J30" s="384"/>
      <c r="K30" s="329"/>
      <c r="M30" s="329"/>
      <c r="O30" s="329"/>
      <c r="Q30" s="329"/>
    </row>
    <row r="31" spans="1:17" s="328" customFormat="1" ht="32.25" customHeight="1">
      <c r="A31" s="82" t="s">
        <v>52</v>
      </c>
      <c r="B31" s="47" t="s">
        <v>337</v>
      </c>
      <c r="C31" s="82" t="s">
        <v>23</v>
      </c>
      <c r="D31" s="291"/>
      <c r="E31" s="291"/>
      <c r="F31" s="298">
        <f>395+199</f>
        <v>594</v>
      </c>
      <c r="G31" s="291">
        <f>SUM(E31:F31)</f>
        <v>594</v>
      </c>
      <c r="H31" s="383"/>
      <c r="I31" s="1502" t="s">
        <v>297</v>
      </c>
      <c r="J31" s="384"/>
      <c r="K31" s="329"/>
      <c r="M31" s="329"/>
      <c r="O31" s="329"/>
      <c r="Q31" s="329"/>
    </row>
    <row r="32" spans="1:17" s="328" customFormat="1" ht="16.5" hidden="1" customHeight="1">
      <c r="A32" s="82" t="s">
        <v>54</v>
      </c>
      <c r="B32" s="47" t="s">
        <v>55</v>
      </c>
      <c r="C32" s="82" t="s">
        <v>23</v>
      </c>
      <c r="D32" s="291"/>
      <c r="E32" s="291"/>
      <c r="F32" s="298"/>
      <c r="G32" s="291">
        <f>SUM(E32:F32)</f>
        <v>0</v>
      </c>
      <c r="H32" s="383"/>
      <c r="I32" s="1503"/>
      <c r="J32" s="384"/>
      <c r="K32" s="329"/>
      <c r="M32" s="329"/>
      <c r="O32" s="329"/>
      <c r="Q32" s="329"/>
    </row>
    <row r="33" spans="1:17" s="328" customFormat="1" ht="21" customHeight="1">
      <c r="A33" s="82" t="s">
        <v>56</v>
      </c>
      <c r="B33" s="47" t="s">
        <v>336</v>
      </c>
      <c r="C33" s="82" t="s">
        <v>23</v>
      </c>
      <c r="D33" s="291"/>
      <c r="E33" s="291">
        <v>988.45600000000002</v>
      </c>
      <c r="F33" s="298">
        <v>298.30200000000002</v>
      </c>
      <c r="G33" s="291">
        <f>SUM(E33:F33)</f>
        <v>1286.758</v>
      </c>
      <c r="H33" s="383"/>
      <c r="I33" s="1503"/>
      <c r="J33" s="384"/>
      <c r="K33" s="329"/>
      <c r="M33" s="329"/>
      <c r="O33" s="329"/>
      <c r="Q33" s="329"/>
    </row>
    <row r="34" spans="1:17" s="405" customFormat="1" ht="25.9" customHeight="1">
      <c r="A34" s="379" t="s">
        <v>58</v>
      </c>
      <c r="B34" s="380" t="s">
        <v>335</v>
      </c>
      <c r="C34" s="379" t="s">
        <v>23</v>
      </c>
      <c r="D34" s="407">
        <f>SUM(D35:D39)</f>
        <v>1144.2260000000001</v>
      </c>
      <c r="E34" s="407">
        <f>SUM(E35:E39)</f>
        <v>411.91800000000001</v>
      </c>
      <c r="F34" s="407">
        <f>SUM(F35:F39)</f>
        <v>304.44400000000002</v>
      </c>
      <c r="G34" s="407">
        <f>SUM(G35:G39)</f>
        <v>716.36200000000008</v>
      </c>
      <c r="H34" s="377">
        <f>(G34-D34)/D34*100</f>
        <v>-37.393312160359926</v>
      </c>
      <c r="I34" s="1502" t="s">
        <v>325</v>
      </c>
      <c r="J34" s="390"/>
      <c r="K34" s="406"/>
      <c r="M34" s="406"/>
      <c r="O34" s="406"/>
      <c r="Q34" s="406"/>
    </row>
    <row r="35" spans="1:17" s="328" customFormat="1" ht="15.75" hidden="1" customHeight="1">
      <c r="A35" s="82" t="s">
        <v>60</v>
      </c>
      <c r="B35" s="47" t="s">
        <v>61</v>
      </c>
      <c r="C35" s="82" t="s">
        <v>23</v>
      </c>
      <c r="D35" s="291"/>
      <c r="E35" s="291"/>
      <c r="F35" s="298"/>
      <c r="G35" s="291">
        <f t="shared" ref="G35:G40" si="0">SUM(E35:F35)</f>
        <v>0</v>
      </c>
      <c r="H35" s="383"/>
      <c r="I35" s="1503"/>
      <c r="J35" s="384"/>
      <c r="K35" s="329"/>
      <c r="M35" s="329"/>
      <c r="O35" s="329"/>
      <c r="Q35" s="329"/>
    </row>
    <row r="36" spans="1:17" s="328" customFormat="1" ht="15.75" hidden="1" customHeight="1">
      <c r="A36" s="82" t="s">
        <v>62</v>
      </c>
      <c r="B36" s="47" t="s">
        <v>63</v>
      </c>
      <c r="C36" s="82"/>
      <c r="D36" s="291"/>
      <c r="E36" s="291"/>
      <c r="F36" s="298"/>
      <c r="G36" s="291">
        <f t="shared" si="0"/>
        <v>0</v>
      </c>
      <c r="H36" s="383"/>
      <c r="I36" s="1503"/>
      <c r="J36" s="384"/>
      <c r="K36" s="329"/>
      <c r="M36" s="329"/>
      <c r="O36" s="329"/>
      <c r="Q36" s="329"/>
    </row>
    <row r="37" spans="1:17" s="328" customFormat="1" ht="15.75" hidden="1" customHeight="1">
      <c r="A37" s="82" t="s">
        <v>64</v>
      </c>
      <c r="B37" s="47" t="s">
        <v>65</v>
      </c>
      <c r="C37" s="82"/>
      <c r="D37" s="291"/>
      <c r="E37" s="291"/>
      <c r="F37" s="298"/>
      <c r="G37" s="291">
        <f t="shared" si="0"/>
        <v>0</v>
      </c>
      <c r="H37" s="383"/>
      <c r="I37" s="1503"/>
      <c r="J37" s="384"/>
      <c r="K37" s="329"/>
      <c r="M37" s="329"/>
      <c r="O37" s="329"/>
      <c r="Q37" s="329"/>
    </row>
    <row r="38" spans="1:17" ht="29.25" customHeight="1">
      <c r="A38" s="273" t="s">
        <v>66</v>
      </c>
      <c r="B38" s="274" t="s">
        <v>334</v>
      </c>
      <c r="C38" s="273" t="s">
        <v>23</v>
      </c>
      <c r="D38" s="298">
        <v>1144.2260000000001</v>
      </c>
      <c r="E38" s="298">
        <v>110.32</v>
      </c>
      <c r="F38" s="298">
        <f>K38+M38+O38</f>
        <v>17</v>
      </c>
      <c r="G38" s="298">
        <f t="shared" si="0"/>
        <v>127.32</v>
      </c>
      <c r="H38" s="404">
        <f>(G38-D38)/D38*100</f>
        <v>-88.872827570777119</v>
      </c>
      <c r="I38" s="1504"/>
      <c r="J38" s="270" t="s">
        <v>294</v>
      </c>
      <c r="K38" s="402">
        <f>17</f>
        <v>17</v>
      </c>
      <c r="L38" s="403"/>
      <c r="M38" s="402"/>
      <c r="N38" s="403"/>
      <c r="O38" s="402"/>
    </row>
    <row r="39" spans="1:17" s="328" customFormat="1" ht="37.5" customHeight="1">
      <c r="A39" s="82" t="s">
        <v>68</v>
      </c>
      <c r="B39" s="47" t="s">
        <v>333</v>
      </c>
      <c r="C39" s="82"/>
      <c r="D39" s="291"/>
      <c r="E39" s="291">
        <v>301.59800000000001</v>
      </c>
      <c r="F39" s="401">
        <f>K39+M39+O39</f>
        <v>287.44400000000002</v>
      </c>
      <c r="G39" s="291">
        <f t="shared" si="0"/>
        <v>589.04200000000003</v>
      </c>
      <c r="H39" s="383"/>
      <c r="I39" s="382" t="s">
        <v>297</v>
      </c>
      <c r="J39" s="394" t="s">
        <v>332</v>
      </c>
      <c r="K39" s="393">
        <v>244.387</v>
      </c>
      <c r="L39" s="108" t="s">
        <v>331</v>
      </c>
      <c r="M39" s="393">
        <v>39.271000000000001</v>
      </c>
      <c r="N39" s="400" t="s">
        <v>330</v>
      </c>
      <c r="O39" s="393">
        <v>3.786</v>
      </c>
      <c r="Q39" s="329"/>
    </row>
    <row r="40" spans="1:17" s="174" customFormat="1" ht="15.75" hidden="1" customHeight="1">
      <c r="A40" s="255"/>
      <c r="B40" s="77"/>
      <c r="C40" s="255"/>
      <c r="D40" s="172"/>
      <c r="E40" s="172"/>
      <c r="F40" s="283"/>
      <c r="G40" s="157">
        <f t="shared" si="0"/>
        <v>0</v>
      </c>
      <c r="H40" s="383" t="e">
        <f t="shared" ref="H40:H45" si="1">(G40-D40)/D40*100</f>
        <v>#DIV/0!</v>
      </c>
      <c r="I40" s="385"/>
      <c r="J40" s="399"/>
      <c r="K40" s="344"/>
      <c r="M40" s="344"/>
      <c r="O40" s="344"/>
      <c r="Q40" s="344"/>
    </row>
    <row r="41" spans="1:17" s="358" customFormat="1" ht="29.45" customHeight="1">
      <c r="A41" s="363" t="s">
        <v>70</v>
      </c>
      <c r="B41" s="368" t="s">
        <v>329</v>
      </c>
      <c r="C41" s="398" t="s">
        <v>23</v>
      </c>
      <c r="D41" s="397">
        <f>D42+D62</f>
        <v>35558.875</v>
      </c>
      <c r="E41" s="397">
        <f>E42+E62</f>
        <v>23436.972000000002</v>
      </c>
      <c r="F41" s="397">
        <f>F42+F62</f>
        <v>21091.351999999999</v>
      </c>
      <c r="G41" s="397">
        <f>G42+G62</f>
        <v>44528.324000000008</v>
      </c>
      <c r="H41" s="361">
        <f t="shared" si="1"/>
        <v>25.22422039504908</v>
      </c>
      <c r="I41" s="1502" t="s">
        <v>328</v>
      </c>
      <c r="J41" s="365"/>
      <c r="K41" s="359"/>
      <c r="M41" s="359"/>
      <c r="O41" s="359"/>
      <c r="Q41" s="359"/>
    </row>
    <row r="42" spans="1:17" s="395" customFormat="1" ht="29.45" customHeight="1">
      <c r="A42" s="363" t="s">
        <v>72</v>
      </c>
      <c r="B42" s="368" t="s">
        <v>327</v>
      </c>
      <c r="C42" s="363" t="s">
        <v>23</v>
      </c>
      <c r="D42" s="362">
        <f>SUM(D43:D56)</f>
        <v>26493.990999999998</v>
      </c>
      <c r="E42" s="362">
        <f>SUM(E43:E56)</f>
        <v>18904.530000000002</v>
      </c>
      <c r="F42" s="362">
        <f>SUM(F43:F56)</f>
        <v>21091.351999999999</v>
      </c>
      <c r="G42" s="362">
        <f>SUM(G43:G56)</f>
        <v>39995.882000000005</v>
      </c>
      <c r="H42" s="361">
        <f t="shared" si="1"/>
        <v>50.962087969305983</v>
      </c>
      <c r="I42" s="1504"/>
      <c r="J42" s="365"/>
      <c r="K42" s="396"/>
      <c r="M42" s="396"/>
      <c r="O42" s="396"/>
      <c r="Q42" s="396"/>
    </row>
    <row r="43" spans="1:17" s="328" customFormat="1">
      <c r="A43" s="82" t="s">
        <v>74</v>
      </c>
      <c r="B43" s="47" t="s">
        <v>326</v>
      </c>
      <c r="C43" s="82" t="s">
        <v>23</v>
      </c>
      <c r="D43" s="291">
        <v>1578.3810000000001</v>
      </c>
      <c r="E43" s="291">
        <v>541.70299999999997</v>
      </c>
      <c r="F43" s="298">
        <f>72.944+598.054+42.074+3.343</f>
        <v>716.41499999999985</v>
      </c>
      <c r="G43" s="291">
        <f t="shared" ref="G43:G55" si="2">SUM(E43:F43)</f>
        <v>1258.1179999999999</v>
      </c>
      <c r="H43" s="383">
        <f t="shared" si="1"/>
        <v>-20.290601572117257</v>
      </c>
      <c r="I43" s="382" t="s">
        <v>325</v>
      </c>
      <c r="J43" s="384"/>
      <c r="K43" s="329"/>
      <c r="M43" s="329"/>
      <c r="O43" s="329"/>
      <c r="Q43" s="329"/>
    </row>
    <row r="44" spans="1:17" s="328" customFormat="1">
      <c r="A44" s="82" t="s">
        <v>75</v>
      </c>
      <c r="B44" s="47" t="s">
        <v>324</v>
      </c>
      <c r="C44" s="82" t="s">
        <v>23</v>
      </c>
      <c r="D44" s="291">
        <v>10301.468999999999</v>
      </c>
      <c r="E44" s="291">
        <v>5532.4620000000004</v>
      </c>
      <c r="F44" s="298">
        <v>6485.1859999999997</v>
      </c>
      <c r="G44" s="291">
        <f t="shared" si="2"/>
        <v>12017.648000000001</v>
      </c>
      <c r="H44" s="383">
        <f t="shared" si="1"/>
        <v>16.659556030309872</v>
      </c>
      <c r="I44" s="385"/>
      <c r="J44" s="384"/>
      <c r="K44" s="329"/>
      <c r="M44" s="329"/>
      <c r="O44" s="329"/>
      <c r="Q44" s="329"/>
    </row>
    <row r="45" spans="1:17" s="328" customFormat="1" ht="25.5">
      <c r="A45" s="82" t="s">
        <v>77</v>
      </c>
      <c r="B45" s="47" t="s">
        <v>323</v>
      </c>
      <c r="C45" s="82" t="s">
        <v>23</v>
      </c>
      <c r="D45" s="291">
        <v>1019.842</v>
      </c>
      <c r="E45" s="291">
        <v>116.627</v>
      </c>
      <c r="F45" s="298">
        <f>378.109+183.464</f>
        <v>561.57299999999998</v>
      </c>
      <c r="G45" s="291">
        <f t="shared" si="2"/>
        <v>678.19999999999993</v>
      </c>
      <c r="H45" s="383">
        <f t="shared" si="1"/>
        <v>-33.499502864169159</v>
      </c>
      <c r="I45" s="382" t="s">
        <v>322</v>
      </c>
      <c r="J45" s="384"/>
      <c r="K45" s="329"/>
      <c r="M45" s="329"/>
      <c r="O45" s="329"/>
      <c r="Q45" s="329"/>
    </row>
    <row r="46" spans="1:17" s="328" customFormat="1">
      <c r="A46" s="82" t="s">
        <v>78</v>
      </c>
      <c r="B46" s="47" t="s">
        <v>321</v>
      </c>
      <c r="C46" s="82" t="s">
        <v>23</v>
      </c>
      <c r="D46" s="291" t="s">
        <v>299</v>
      </c>
      <c r="E46" s="291">
        <v>70.100999999999999</v>
      </c>
      <c r="F46" s="298">
        <v>86.846999999999994</v>
      </c>
      <c r="G46" s="291">
        <f t="shared" si="2"/>
        <v>156.94799999999998</v>
      </c>
      <c r="H46" s="383"/>
      <c r="I46" s="382" t="s">
        <v>297</v>
      </c>
      <c r="J46" s="384"/>
      <c r="K46" s="329"/>
      <c r="M46" s="329"/>
      <c r="O46" s="329"/>
      <c r="Q46" s="329"/>
    </row>
    <row r="47" spans="1:17" s="328" customFormat="1">
      <c r="A47" s="82" t="s">
        <v>79</v>
      </c>
      <c r="B47" s="47" t="s">
        <v>320</v>
      </c>
      <c r="C47" s="82" t="s">
        <v>23</v>
      </c>
      <c r="D47" s="291">
        <v>1516.211</v>
      </c>
      <c r="E47" s="291">
        <v>788.55499999999995</v>
      </c>
      <c r="F47" s="298">
        <f>757.166+13.839</f>
        <v>771.00500000000011</v>
      </c>
      <c r="G47" s="291">
        <f t="shared" si="2"/>
        <v>1559.56</v>
      </c>
      <c r="H47" s="383">
        <f>(G47-D47)/D47*100</f>
        <v>2.8590347913318088</v>
      </c>
      <c r="I47" s="385"/>
      <c r="J47" s="384"/>
      <c r="K47" s="329"/>
      <c r="M47" s="329"/>
      <c r="O47" s="329"/>
      <c r="Q47" s="329"/>
    </row>
    <row r="48" spans="1:17" s="328" customFormat="1" ht="44.45" customHeight="1">
      <c r="A48" s="82" t="s">
        <v>81</v>
      </c>
      <c r="B48" s="47" t="s">
        <v>43</v>
      </c>
      <c r="C48" s="82" t="s">
        <v>23</v>
      </c>
      <c r="D48" s="291"/>
      <c r="E48" s="291">
        <v>611.68499999999995</v>
      </c>
      <c r="F48" s="298">
        <f>905.544+12.34</f>
        <v>917.88400000000001</v>
      </c>
      <c r="G48" s="291">
        <f t="shared" si="2"/>
        <v>1529.569</v>
      </c>
      <c r="H48" s="383"/>
      <c r="I48" s="382" t="s">
        <v>319</v>
      </c>
      <c r="J48" s="384"/>
      <c r="K48" s="329"/>
      <c r="M48" s="329"/>
      <c r="O48" s="329"/>
      <c r="Q48" s="329"/>
    </row>
    <row r="49" spans="1:23" s="328" customFormat="1" ht="31.5" customHeight="1">
      <c r="A49" s="82" t="s">
        <v>83</v>
      </c>
      <c r="B49" s="47" t="s">
        <v>84</v>
      </c>
      <c r="C49" s="82" t="s">
        <v>23</v>
      </c>
      <c r="D49" s="291"/>
      <c r="E49" s="291" t="s">
        <v>299</v>
      </c>
      <c r="F49" s="298">
        <v>51.857999999999997</v>
      </c>
      <c r="G49" s="291">
        <f t="shared" si="2"/>
        <v>51.857999999999997</v>
      </c>
      <c r="H49" s="383"/>
      <c r="I49" s="385" t="s">
        <v>297</v>
      </c>
      <c r="J49" s="384"/>
      <c r="K49" s="329"/>
      <c r="M49" s="329"/>
      <c r="O49" s="329"/>
      <c r="Q49" s="329"/>
    </row>
    <row r="50" spans="1:23" s="328" customFormat="1" ht="25.5" customHeight="1">
      <c r="A50" s="82" t="s">
        <v>85</v>
      </c>
      <c r="B50" s="47" t="s">
        <v>318</v>
      </c>
      <c r="C50" s="82" t="s">
        <v>23</v>
      </c>
      <c r="D50" s="291">
        <v>272.84300000000002</v>
      </c>
      <c r="E50" s="291">
        <v>189.774</v>
      </c>
      <c r="F50" s="298">
        <f>K50+M50+O50+Q50</f>
        <v>132.08199999999999</v>
      </c>
      <c r="G50" s="291">
        <f t="shared" si="2"/>
        <v>321.85599999999999</v>
      </c>
      <c r="H50" s="383">
        <f>(G50-D50)/D50*100</f>
        <v>17.963810689664008</v>
      </c>
      <c r="I50" s="382" t="s">
        <v>317</v>
      </c>
      <c r="J50" s="394" t="s">
        <v>316</v>
      </c>
      <c r="K50" s="393">
        <v>36.551000000000002</v>
      </c>
      <c r="L50" s="108" t="s">
        <v>315</v>
      </c>
      <c r="M50" s="393">
        <v>14.531000000000001</v>
      </c>
      <c r="N50" s="108" t="s">
        <v>314</v>
      </c>
      <c r="O50" s="393">
        <v>8.8000000000000007</v>
      </c>
      <c r="P50" s="108" t="s">
        <v>313</v>
      </c>
      <c r="Q50" s="393">
        <v>72.2</v>
      </c>
    </row>
    <row r="51" spans="1:23" s="328" customFormat="1" ht="24.6" customHeight="1">
      <c r="A51" s="82" t="s">
        <v>87</v>
      </c>
      <c r="B51" s="47" t="s">
        <v>312</v>
      </c>
      <c r="C51" s="82" t="s">
        <v>23</v>
      </c>
      <c r="D51" s="291">
        <v>571.25300000000004</v>
      </c>
      <c r="E51" s="291">
        <f>337.9+299.77</f>
        <v>637.66999999999996</v>
      </c>
      <c r="F51" s="298"/>
      <c r="G51" s="291">
        <f t="shared" si="2"/>
        <v>637.66999999999996</v>
      </c>
      <c r="H51" s="383">
        <f>(G51-D51)/D51*100</f>
        <v>11.626547256644589</v>
      </c>
      <c r="I51" s="319"/>
      <c r="J51" s="384"/>
      <c r="K51" s="329"/>
      <c r="M51" s="329"/>
      <c r="O51" s="329"/>
      <c r="Q51" s="329"/>
    </row>
    <row r="52" spans="1:23" s="328" customFormat="1" ht="34.15" customHeight="1">
      <c r="A52" s="82" t="s">
        <v>89</v>
      </c>
      <c r="B52" s="47" t="s">
        <v>311</v>
      </c>
      <c r="C52" s="82" t="s">
        <v>23</v>
      </c>
      <c r="D52" s="291">
        <v>2613.652</v>
      </c>
      <c r="E52" s="291">
        <v>1071.4000000000001</v>
      </c>
      <c r="F52" s="298">
        <f>222.2+2013.78</f>
        <v>2235.98</v>
      </c>
      <c r="G52" s="291">
        <f t="shared" si="2"/>
        <v>3307.38</v>
      </c>
      <c r="H52" s="383">
        <f>(G52-D52)/D52*100</f>
        <v>26.542477728481067</v>
      </c>
      <c r="I52" s="392" t="s">
        <v>305</v>
      </c>
      <c r="J52" s="384"/>
      <c r="K52" s="329"/>
      <c r="M52" s="329"/>
      <c r="O52" s="329"/>
      <c r="Q52" s="329"/>
    </row>
    <row r="53" spans="1:23" s="328" customFormat="1" ht="16.5" customHeight="1">
      <c r="A53" s="82" t="s">
        <v>90</v>
      </c>
      <c r="B53" s="47" t="s">
        <v>310</v>
      </c>
      <c r="C53" s="82" t="s">
        <v>23</v>
      </c>
      <c r="D53" s="291"/>
      <c r="E53" s="291">
        <v>442.02</v>
      </c>
      <c r="F53" s="298">
        <f>214.118+332.852</f>
        <v>546.97</v>
      </c>
      <c r="G53" s="291">
        <f t="shared" si="2"/>
        <v>988.99</v>
      </c>
      <c r="H53" s="383"/>
      <c r="I53" s="1502" t="s">
        <v>297</v>
      </c>
      <c r="J53" s="384"/>
      <c r="K53" s="329"/>
      <c r="M53" s="329"/>
      <c r="O53" s="329"/>
      <c r="Q53" s="329"/>
    </row>
    <row r="54" spans="1:23" s="328" customFormat="1">
      <c r="A54" s="82" t="s">
        <v>92</v>
      </c>
      <c r="B54" s="47" t="s">
        <v>309</v>
      </c>
      <c r="C54" s="82" t="s">
        <v>23</v>
      </c>
      <c r="D54" s="291"/>
      <c r="E54" s="291">
        <v>118.33</v>
      </c>
      <c r="F54" s="298">
        <f>108.349+390.991</f>
        <v>499.34</v>
      </c>
      <c r="G54" s="291">
        <f t="shared" si="2"/>
        <v>617.66999999999996</v>
      </c>
      <c r="H54" s="383"/>
      <c r="I54" s="1504"/>
      <c r="J54" s="384"/>
      <c r="K54" s="329"/>
      <c r="M54" s="329"/>
      <c r="O54" s="329"/>
      <c r="Q54" s="329"/>
    </row>
    <row r="55" spans="1:23" s="328" customFormat="1" ht="41.25" customHeight="1">
      <c r="A55" s="82" t="s">
        <v>94</v>
      </c>
      <c r="B55" s="47" t="s">
        <v>308</v>
      </c>
      <c r="C55" s="82" t="s">
        <v>23</v>
      </c>
      <c r="D55" s="291">
        <v>8250.6569999999992</v>
      </c>
      <c r="E55" s="291">
        <v>6707.4309999999996</v>
      </c>
      <c r="F55" s="298">
        <f>5596.341+210.937+0.011</f>
        <v>5807.2890000000007</v>
      </c>
      <c r="G55" s="291">
        <f t="shared" si="2"/>
        <v>12514.720000000001</v>
      </c>
      <c r="H55" s="383">
        <f>(G55-D55)/D55*100</f>
        <v>51.681496394771983</v>
      </c>
      <c r="I55" s="391" t="s">
        <v>307</v>
      </c>
      <c r="J55" s="384"/>
      <c r="K55" s="329"/>
      <c r="M55" s="329"/>
      <c r="O55" s="329"/>
      <c r="Q55" s="329"/>
    </row>
    <row r="56" spans="1:23" s="388" customFormat="1" ht="25.5" customHeight="1">
      <c r="A56" s="379" t="s">
        <v>95</v>
      </c>
      <c r="B56" s="380" t="s">
        <v>306</v>
      </c>
      <c r="C56" s="379" t="s">
        <v>23</v>
      </c>
      <c r="D56" s="378">
        <f>SUM(D57:D61)</f>
        <v>369.68299999999999</v>
      </c>
      <c r="E56" s="378">
        <f>SUM(E57:E61)</f>
        <v>2076.7719999999999</v>
      </c>
      <c r="F56" s="378">
        <f>SUM(F57:F61)</f>
        <v>2278.9229999999998</v>
      </c>
      <c r="G56" s="378">
        <f>SUM(G57:G61)</f>
        <v>4355.6949999999997</v>
      </c>
      <c r="H56" s="377">
        <f>(G56-D56)/D56*100</f>
        <v>1078.224316509009</v>
      </c>
      <c r="I56" s="1502" t="s">
        <v>305</v>
      </c>
      <c r="J56" s="390"/>
      <c r="K56" s="389"/>
      <c r="M56" s="389"/>
      <c r="O56" s="389"/>
      <c r="Q56" s="389"/>
    </row>
    <row r="57" spans="1:23" s="328" customFormat="1" ht="25.5" customHeight="1">
      <c r="A57" s="82" t="s">
        <v>97</v>
      </c>
      <c r="B57" s="47" t="s">
        <v>304</v>
      </c>
      <c r="C57" s="82" t="s">
        <v>23</v>
      </c>
      <c r="D57" s="291">
        <v>228.17599999999999</v>
      </c>
      <c r="E57" s="291">
        <v>94.171999999999997</v>
      </c>
      <c r="F57" s="298">
        <f>K57+M57</f>
        <v>1406.2240000000002</v>
      </c>
      <c r="G57" s="291">
        <f>SUM(E57:F57)</f>
        <v>1500.3960000000002</v>
      </c>
      <c r="H57" s="383">
        <f>(G57-D57)/D57*100</f>
        <v>557.5608302363089</v>
      </c>
      <c r="I57" s="1504"/>
      <c r="J57" s="387" t="s">
        <v>303</v>
      </c>
      <c r="K57" s="386">
        <f>508.81+113.313</f>
        <v>622.12300000000005</v>
      </c>
      <c r="L57" s="387" t="s">
        <v>302</v>
      </c>
      <c r="M57" s="386">
        <f>683.766+100.335</f>
        <v>784.101</v>
      </c>
      <c r="O57" s="329"/>
      <c r="Q57" s="329"/>
    </row>
    <row r="58" spans="1:23" s="328" customFormat="1">
      <c r="A58" s="82" t="s">
        <v>99</v>
      </c>
      <c r="B58" s="47" t="s">
        <v>301</v>
      </c>
      <c r="C58" s="82" t="s">
        <v>23</v>
      </c>
      <c r="D58" s="291">
        <v>71.054000000000002</v>
      </c>
      <c r="E58" s="291">
        <v>64</v>
      </c>
      <c r="F58" s="298">
        <f>6.697</f>
        <v>6.6970000000000001</v>
      </c>
      <c r="G58" s="291">
        <f>SUM(E58:F58)</f>
        <v>70.697000000000003</v>
      </c>
      <c r="H58" s="383">
        <f>(G58-D58)/D58*100</f>
        <v>-0.50243476792298714</v>
      </c>
      <c r="I58" s="385"/>
      <c r="J58" s="384"/>
      <c r="K58" s="329"/>
      <c r="M58" s="329"/>
      <c r="O58" s="329"/>
      <c r="Q58" s="329"/>
    </row>
    <row r="59" spans="1:23" s="328" customFormat="1">
      <c r="A59" s="82" t="s">
        <v>101</v>
      </c>
      <c r="B59" s="47" t="s">
        <v>300</v>
      </c>
      <c r="C59" s="82" t="s">
        <v>23</v>
      </c>
      <c r="D59" s="291"/>
      <c r="E59" s="291" t="s">
        <v>299</v>
      </c>
      <c r="F59" s="298"/>
      <c r="G59" s="291"/>
      <c r="H59" s="383"/>
      <c r="I59" s="385"/>
      <c r="J59" s="384"/>
      <c r="K59" s="329"/>
      <c r="M59" s="329"/>
      <c r="O59" s="329"/>
      <c r="Q59" s="329"/>
    </row>
    <row r="60" spans="1:23" s="328" customFormat="1" ht="37.5" customHeight="1">
      <c r="A60" s="82" t="s">
        <v>103</v>
      </c>
      <c r="B60" s="47" t="s">
        <v>298</v>
      </c>
      <c r="C60" s="82" t="s">
        <v>23</v>
      </c>
      <c r="D60" s="291"/>
      <c r="E60" s="291">
        <v>233.03800000000001</v>
      </c>
      <c r="F60" s="298"/>
      <c r="G60" s="291">
        <f>SUM(E60:F60)</f>
        <v>233.03800000000001</v>
      </c>
      <c r="H60" s="383"/>
      <c r="I60" s="382" t="s">
        <v>297</v>
      </c>
      <c r="J60" s="381"/>
      <c r="K60" s="329"/>
      <c r="M60" s="329"/>
      <c r="O60" s="329"/>
      <c r="Q60" s="329"/>
    </row>
    <row r="61" spans="1:23" s="371" customFormat="1" ht="36" customHeight="1">
      <c r="A61" s="379" t="s">
        <v>105</v>
      </c>
      <c r="B61" s="380" t="s">
        <v>296</v>
      </c>
      <c r="C61" s="379" t="s">
        <v>23</v>
      </c>
      <c r="D61" s="378">
        <v>70.453000000000003</v>
      </c>
      <c r="E61" s="378">
        <v>1685.5619999999999</v>
      </c>
      <c r="F61" s="378">
        <f>K61+M61+O61+Q61+S61+U61+W61</f>
        <v>866.00199999999995</v>
      </c>
      <c r="G61" s="378">
        <f>SUM(E61:F61)</f>
        <v>2551.5639999999999</v>
      </c>
      <c r="H61" s="377">
        <f>(G61-D61)/D61*100</f>
        <v>3521.6541524136651</v>
      </c>
      <c r="I61" s="376"/>
      <c r="J61" s="375" t="s">
        <v>295</v>
      </c>
      <c r="K61" s="372">
        <f>20.16+39.285</f>
        <v>59.444999999999993</v>
      </c>
      <c r="L61" s="374" t="s">
        <v>294</v>
      </c>
      <c r="M61" s="372">
        <f>117</f>
        <v>117</v>
      </c>
      <c r="N61" s="373" t="s">
        <v>293</v>
      </c>
      <c r="O61" s="372">
        <f>130+33.5</f>
        <v>163.5</v>
      </c>
      <c r="P61" s="373" t="s">
        <v>292</v>
      </c>
      <c r="Q61" s="372">
        <v>137.435</v>
      </c>
      <c r="R61" s="373" t="s">
        <v>291</v>
      </c>
      <c r="S61" s="372">
        <v>98.171999999999997</v>
      </c>
      <c r="T61" s="373" t="s">
        <v>290</v>
      </c>
      <c r="U61" s="372">
        <v>238.59200000000001</v>
      </c>
      <c r="V61" s="371" t="s">
        <v>289</v>
      </c>
      <c r="W61" s="371">
        <v>51.857999999999997</v>
      </c>
    </row>
    <row r="62" spans="1:23" s="358" customFormat="1" ht="23.25" customHeight="1">
      <c r="A62" s="363" t="s">
        <v>138</v>
      </c>
      <c r="B62" s="368" t="s">
        <v>107</v>
      </c>
      <c r="C62" s="363"/>
      <c r="D62" s="362">
        <v>9064.884</v>
      </c>
      <c r="E62" s="362">
        <v>4532.442</v>
      </c>
      <c r="F62" s="362"/>
      <c r="G62" s="362">
        <f>SUM(E62:F62)</f>
        <v>4532.442</v>
      </c>
      <c r="H62" s="361">
        <f>(G62-D62)/D62*100</f>
        <v>-50</v>
      </c>
      <c r="I62" s="366"/>
      <c r="J62" s="365"/>
      <c r="K62" s="359"/>
      <c r="M62" s="359"/>
      <c r="O62" s="359"/>
      <c r="Q62" s="359"/>
    </row>
    <row r="63" spans="1:23" s="358" customFormat="1">
      <c r="A63" s="363" t="s">
        <v>108</v>
      </c>
      <c r="B63" s="368" t="s">
        <v>109</v>
      </c>
      <c r="C63" s="363" t="s">
        <v>23</v>
      </c>
      <c r="D63" s="367">
        <f>D15+D41</f>
        <v>262877.56400000001</v>
      </c>
      <c r="E63" s="362">
        <f>E15+E41</f>
        <v>133329.36799999999</v>
      </c>
      <c r="F63" s="367">
        <f>F15+F41</f>
        <v>195260.33799999999</v>
      </c>
      <c r="G63" s="362">
        <f>SUM(E63:F63)</f>
        <v>328589.70600000001</v>
      </c>
      <c r="H63" s="361">
        <f>(G63-D63)/D63*100</f>
        <v>24.997242442493111</v>
      </c>
      <c r="I63" s="366"/>
      <c r="J63" s="370">
        <v>195208.48</v>
      </c>
      <c r="K63" s="359">
        <f>J63-F63</f>
        <v>-51.857999999978347</v>
      </c>
      <c r="M63" s="359"/>
      <c r="O63" s="359"/>
      <c r="Q63" s="359"/>
    </row>
    <row r="64" spans="1:23" s="358" customFormat="1">
      <c r="A64" s="363" t="s">
        <v>110</v>
      </c>
      <c r="B64" s="368" t="s">
        <v>111</v>
      </c>
      <c r="C64" s="363" t="s">
        <v>23</v>
      </c>
      <c r="D64" s="362"/>
      <c r="E64" s="362">
        <f>E66-E63</f>
        <v>-18094.570999999982</v>
      </c>
      <c r="F64" s="362">
        <v>-14649.69</v>
      </c>
      <c r="G64" s="362">
        <f>SUM(E64:F64)</f>
        <v>-32744.260999999984</v>
      </c>
      <c r="H64" s="361"/>
      <c r="I64" s="366"/>
      <c r="J64" s="365"/>
      <c r="K64" s="359"/>
      <c r="M64" s="359"/>
      <c r="O64" s="359"/>
      <c r="Q64" s="359"/>
    </row>
    <row r="65" spans="1:17" s="358" customFormat="1" ht="19.5" customHeight="1">
      <c r="A65" s="363"/>
      <c r="B65" s="368" t="s">
        <v>112</v>
      </c>
      <c r="C65" s="363"/>
      <c r="D65" s="362"/>
      <c r="E65" s="369"/>
      <c r="F65" s="362"/>
      <c r="G65" s="362"/>
      <c r="H65" s="361"/>
      <c r="I65" s="366"/>
      <c r="J65" s="365"/>
      <c r="K65" s="359"/>
      <c r="M65" s="359"/>
      <c r="O65" s="359"/>
      <c r="Q65" s="359"/>
    </row>
    <row r="66" spans="1:17" s="358" customFormat="1">
      <c r="A66" s="363" t="s">
        <v>113</v>
      </c>
      <c r="B66" s="368" t="s">
        <v>114</v>
      </c>
      <c r="C66" s="363" t="s">
        <v>23</v>
      </c>
      <c r="D66" s="367">
        <v>262877.56400000001</v>
      </c>
      <c r="E66" s="362">
        <v>115234.79700000001</v>
      </c>
      <c r="F66" s="362">
        <v>196956.37899999999</v>
      </c>
      <c r="G66" s="362">
        <f>SUM(E66:F66)</f>
        <v>312191.17599999998</v>
      </c>
      <c r="H66" s="361">
        <f>(G66-D66)/D66*100</f>
        <v>18.759155878361668</v>
      </c>
      <c r="I66" s="366"/>
      <c r="J66" s="365"/>
      <c r="K66" s="359"/>
      <c r="M66" s="359"/>
      <c r="O66" s="359"/>
      <c r="Q66" s="359"/>
    </row>
    <row r="67" spans="1:17" s="358" customFormat="1">
      <c r="A67" s="363" t="s">
        <v>115</v>
      </c>
      <c r="B67" s="364" t="s">
        <v>116</v>
      </c>
      <c r="C67" s="363" t="s">
        <v>117</v>
      </c>
      <c r="D67" s="362">
        <v>13984.038</v>
      </c>
      <c r="E67" s="362">
        <v>10121.634</v>
      </c>
      <c r="F67" s="362">
        <v>17215.135610000001</v>
      </c>
      <c r="G67" s="362">
        <f>SUM(E67:F67)</f>
        <v>27336.769610000003</v>
      </c>
      <c r="H67" s="361">
        <f>(G67-D67)/D67*100</f>
        <v>95.485521492433037</v>
      </c>
      <c r="I67" s="366"/>
      <c r="J67" s="365"/>
      <c r="K67" s="359"/>
      <c r="M67" s="359"/>
      <c r="O67" s="359"/>
      <c r="Q67" s="359"/>
    </row>
    <row r="68" spans="1:17" s="358" customFormat="1" ht="28.5" customHeight="1">
      <c r="A68" s="363"/>
      <c r="B68" s="364" t="s">
        <v>128</v>
      </c>
      <c r="C68" s="363"/>
      <c r="D68" s="362"/>
      <c r="E68" s="362">
        <v>11.385</v>
      </c>
      <c r="F68" s="362">
        <v>11.385</v>
      </c>
      <c r="G68" s="362">
        <f>SUM(E68:F68)</f>
        <v>22.77</v>
      </c>
      <c r="H68" s="361"/>
      <c r="I68" s="299"/>
      <c r="J68" s="360"/>
      <c r="K68" s="359"/>
      <c r="M68" s="359"/>
      <c r="O68" s="359"/>
      <c r="Q68" s="359"/>
    </row>
    <row r="69" spans="1:17" s="350" customFormat="1" ht="23.25" customHeight="1">
      <c r="A69" s="1506" t="s">
        <v>118</v>
      </c>
      <c r="B69" s="1507" t="s">
        <v>119</v>
      </c>
      <c r="C69" s="355" t="s">
        <v>9</v>
      </c>
      <c r="D69" s="356">
        <v>16.48</v>
      </c>
      <c r="E69" s="357">
        <v>35</v>
      </c>
      <c r="F69" s="356">
        <v>35</v>
      </c>
      <c r="G69" s="356">
        <v>35</v>
      </c>
      <c r="H69" s="353"/>
      <c r="I69" s="349"/>
      <c r="J69" s="352"/>
      <c r="K69" s="351"/>
      <c r="M69" s="351"/>
      <c r="O69" s="351"/>
      <c r="Q69" s="351"/>
    </row>
    <row r="70" spans="1:17" s="350" customFormat="1" ht="15.75" customHeight="1">
      <c r="A70" s="1506"/>
      <c r="B70" s="1508"/>
      <c r="C70" s="355" t="s">
        <v>117</v>
      </c>
      <c r="D70" s="354">
        <v>26476</v>
      </c>
      <c r="E70" s="354">
        <v>9950.2199999999993</v>
      </c>
      <c r="F70" s="354">
        <f>51981*0.35</f>
        <v>18193.349999999999</v>
      </c>
      <c r="G70" s="354">
        <f t="shared" ref="G70:G80" si="3">SUM(E70:F70)</f>
        <v>28143.57</v>
      </c>
      <c r="H70" s="353">
        <f>(G70-D70)/D70*100</f>
        <v>6.298421211663392</v>
      </c>
      <c r="I70" s="349"/>
      <c r="J70" s="352"/>
      <c r="K70" s="351"/>
      <c r="M70" s="351"/>
      <c r="O70" s="351"/>
      <c r="Q70" s="351"/>
    </row>
    <row r="71" spans="1:17" s="347" customFormat="1" ht="36" hidden="1" customHeight="1">
      <c r="A71" s="256"/>
      <c r="B71" s="99"/>
      <c r="C71" s="256"/>
      <c r="D71" s="172"/>
      <c r="E71" s="172"/>
      <c r="F71" s="283"/>
      <c r="G71" s="157">
        <f t="shared" si="3"/>
        <v>0</v>
      </c>
      <c r="H71" s="102"/>
      <c r="I71" s="349"/>
      <c r="J71" s="345"/>
      <c r="K71" s="348"/>
      <c r="M71" s="348"/>
      <c r="O71" s="348"/>
      <c r="Q71" s="348"/>
    </row>
    <row r="72" spans="1:17" s="328" customFormat="1" ht="15.75" hidden="1" customHeight="1">
      <c r="A72" s="104"/>
      <c r="B72" s="105" t="s">
        <v>120</v>
      </c>
      <c r="C72" s="104"/>
      <c r="D72" s="172"/>
      <c r="E72" s="172"/>
      <c r="F72" s="283"/>
      <c r="G72" s="157">
        <f t="shared" si="3"/>
        <v>0</v>
      </c>
      <c r="H72" s="74"/>
      <c r="I72" s="346"/>
      <c r="J72" s="120"/>
      <c r="K72" s="329"/>
      <c r="M72" s="329"/>
      <c r="O72" s="329"/>
      <c r="Q72" s="329"/>
    </row>
    <row r="73" spans="1:17" s="328" customFormat="1" ht="31.5" hidden="1" customHeight="1">
      <c r="A73" s="82"/>
      <c r="B73" s="77" t="s">
        <v>121</v>
      </c>
      <c r="C73" s="82" t="s">
        <v>122</v>
      </c>
      <c r="D73" s="172"/>
      <c r="E73" s="172"/>
      <c r="F73" s="283"/>
      <c r="G73" s="157">
        <f t="shared" si="3"/>
        <v>0</v>
      </c>
      <c r="H73" s="74"/>
      <c r="I73" s="346"/>
      <c r="J73" s="120"/>
      <c r="K73" s="329"/>
      <c r="M73" s="329"/>
      <c r="O73" s="329"/>
      <c r="Q73" s="329"/>
    </row>
    <row r="74" spans="1:17" s="328" customFormat="1" ht="15.75" hidden="1" customHeight="1">
      <c r="A74" s="104"/>
      <c r="B74" s="107" t="s">
        <v>123</v>
      </c>
      <c r="C74" s="104"/>
      <c r="D74" s="172"/>
      <c r="E74" s="172"/>
      <c r="F74" s="283"/>
      <c r="G74" s="157">
        <f t="shared" si="3"/>
        <v>0</v>
      </c>
      <c r="H74" s="74"/>
      <c r="I74" s="346"/>
      <c r="J74" s="120"/>
      <c r="K74" s="329"/>
      <c r="M74" s="329"/>
      <c r="O74" s="329"/>
      <c r="Q74" s="329"/>
    </row>
    <row r="75" spans="1:17" s="328" customFormat="1" ht="15.75" hidden="1" customHeight="1">
      <c r="A75" s="108"/>
      <c r="B75" s="108" t="s">
        <v>124</v>
      </c>
      <c r="C75" s="109" t="s">
        <v>122</v>
      </c>
      <c r="D75" s="172"/>
      <c r="E75" s="172"/>
      <c r="F75" s="283"/>
      <c r="G75" s="157">
        <f t="shared" si="3"/>
        <v>0</v>
      </c>
      <c r="H75" s="74"/>
      <c r="I75" s="346"/>
      <c r="J75" s="120"/>
      <c r="K75" s="329"/>
      <c r="M75" s="329"/>
      <c r="O75" s="329"/>
      <c r="Q75" s="329"/>
    </row>
    <row r="76" spans="1:17" s="328" customFormat="1" ht="15.75" hidden="1" customHeight="1">
      <c r="A76" s="82"/>
      <c r="B76" s="47" t="s">
        <v>125</v>
      </c>
      <c r="C76" s="109" t="s">
        <v>122</v>
      </c>
      <c r="D76" s="172"/>
      <c r="E76" s="172"/>
      <c r="F76" s="283"/>
      <c r="G76" s="157">
        <f t="shared" si="3"/>
        <v>0</v>
      </c>
      <c r="H76" s="74"/>
      <c r="I76" s="346"/>
      <c r="J76" s="120"/>
      <c r="K76" s="329"/>
      <c r="M76" s="329"/>
      <c r="O76" s="329"/>
      <c r="Q76" s="329"/>
    </row>
    <row r="77" spans="1:17" s="174" customFormat="1" ht="15.75" hidden="1" customHeight="1">
      <c r="A77" s="104"/>
      <c r="B77" s="104" t="s">
        <v>126</v>
      </c>
      <c r="C77" s="255" t="s">
        <v>127</v>
      </c>
      <c r="D77" s="172"/>
      <c r="E77" s="172"/>
      <c r="F77" s="283"/>
      <c r="G77" s="157">
        <f t="shared" si="3"/>
        <v>0</v>
      </c>
      <c r="H77" s="110"/>
      <c r="I77" s="321"/>
      <c r="J77" s="345"/>
      <c r="K77" s="344"/>
      <c r="M77" s="344"/>
      <c r="O77" s="344"/>
      <c r="Q77" s="344"/>
    </row>
    <row r="78" spans="1:17" s="328" customFormat="1" ht="15.75" hidden="1" customHeight="1">
      <c r="A78" s="255"/>
      <c r="B78" s="107" t="s">
        <v>123</v>
      </c>
      <c r="C78" s="255"/>
      <c r="D78" s="172"/>
      <c r="E78" s="172"/>
      <c r="F78" s="283"/>
      <c r="G78" s="157">
        <f t="shared" si="3"/>
        <v>0</v>
      </c>
      <c r="H78" s="74"/>
      <c r="I78" s="321"/>
      <c r="J78" s="120"/>
      <c r="K78" s="329"/>
      <c r="M78" s="329"/>
      <c r="O78" s="329"/>
      <c r="Q78" s="329"/>
    </row>
    <row r="79" spans="1:17" s="328" customFormat="1" ht="15.75" hidden="1" customHeight="1">
      <c r="A79" s="82"/>
      <c r="B79" s="108" t="s">
        <v>124</v>
      </c>
      <c r="C79" s="82" t="s">
        <v>127</v>
      </c>
      <c r="D79" s="343"/>
      <c r="E79" s="343"/>
      <c r="F79" s="342"/>
      <c r="G79" s="157">
        <f t="shared" si="3"/>
        <v>0</v>
      </c>
      <c r="H79" s="74"/>
      <c r="I79" s="321"/>
      <c r="J79" s="120"/>
      <c r="K79" s="329"/>
      <c r="M79" s="329"/>
      <c r="O79" s="329"/>
      <c r="Q79" s="329"/>
    </row>
    <row r="80" spans="1:17" s="328" customFormat="1" ht="15.75" hidden="1" customHeight="1">
      <c r="A80" s="82"/>
      <c r="B80" s="47" t="s">
        <v>125</v>
      </c>
      <c r="C80" s="82" t="s">
        <v>127</v>
      </c>
      <c r="D80" s="343"/>
      <c r="E80" s="343"/>
      <c r="F80" s="342"/>
      <c r="G80" s="157">
        <f t="shared" si="3"/>
        <v>0</v>
      </c>
      <c r="H80" s="74"/>
      <c r="I80" s="321"/>
      <c r="J80" s="120"/>
      <c r="K80" s="329"/>
      <c r="M80" s="329"/>
      <c r="O80" s="329"/>
      <c r="Q80" s="329"/>
    </row>
    <row r="81" spans="1:17" s="333" customFormat="1" ht="42" customHeight="1">
      <c r="A81" s="336"/>
      <c r="B81" s="336" t="s">
        <v>288</v>
      </c>
      <c r="C81" s="341"/>
      <c r="G81" s="336" t="s">
        <v>287</v>
      </c>
      <c r="I81" s="340"/>
      <c r="K81" s="334"/>
      <c r="M81" s="334"/>
      <c r="O81" s="334"/>
      <c r="Q81" s="334"/>
    </row>
    <row r="82" spans="1:17" s="333" customFormat="1" ht="42" customHeight="1">
      <c r="A82" s="336"/>
      <c r="B82" s="336" t="s">
        <v>286</v>
      </c>
      <c r="C82" s="339"/>
      <c r="G82" s="336" t="s">
        <v>285</v>
      </c>
      <c r="I82" s="338"/>
      <c r="K82" s="334"/>
      <c r="M82" s="334"/>
      <c r="O82" s="334"/>
      <c r="Q82" s="334"/>
    </row>
    <row r="83" spans="1:17" s="333" customFormat="1" ht="42" customHeight="1">
      <c r="A83" s="337"/>
      <c r="B83" s="336" t="s">
        <v>284</v>
      </c>
      <c r="C83" s="337"/>
      <c r="G83" s="336" t="s">
        <v>283</v>
      </c>
      <c r="I83" s="335"/>
      <c r="K83" s="334"/>
      <c r="M83" s="334"/>
      <c r="O83" s="334"/>
      <c r="Q83" s="334"/>
    </row>
    <row r="84" spans="1:17" s="328" customFormat="1">
      <c r="A84" s="116"/>
      <c r="B84" s="332"/>
      <c r="C84" s="116"/>
      <c r="D84" s="331"/>
      <c r="E84" s="331"/>
      <c r="F84" s="322"/>
      <c r="G84" s="119"/>
      <c r="H84" s="120"/>
      <c r="I84" s="321"/>
      <c r="J84" s="120"/>
      <c r="K84" s="329"/>
      <c r="M84" s="329"/>
      <c r="O84" s="329"/>
      <c r="Q84" s="329"/>
    </row>
    <row r="85" spans="1:17" s="328" customFormat="1">
      <c r="A85" s="116"/>
      <c r="B85" s="332"/>
      <c r="C85" s="116"/>
      <c r="D85" s="331"/>
      <c r="E85" s="331"/>
      <c r="F85" s="322"/>
      <c r="G85" s="119"/>
      <c r="H85" s="120"/>
      <c r="I85" s="321"/>
      <c r="J85" s="120"/>
      <c r="K85" s="329"/>
      <c r="M85" s="329"/>
      <c r="O85" s="329"/>
      <c r="Q85" s="329"/>
    </row>
    <row r="86" spans="1:17" s="328" customFormat="1">
      <c r="A86" s="116"/>
      <c r="B86" s="117"/>
      <c r="C86" s="116"/>
      <c r="D86" s="331"/>
      <c r="E86" s="331"/>
      <c r="F86" s="322"/>
      <c r="G86" s="119"/>
      <c r="H86" s="120"/>
      <c r="I86" s="321"/>
      <c r="J86" s="120"/>
      <c r="K86" s="329"/>
      <c r="M86" s="329"/>
      <c r="O86" s="329"/>
      <c r="Q86" s="329"/>
    </row>
    <row r="87" spans="1:17" s="328" customFormat="1">
      <c r="A87" s="116"/>
      <c r="B87" s="117"/>
      <c r="C87" s="116"/>
      <c r="D87" s="331"/>
      <c r="E87" s="331"/>
      <c r="F87" s="322"/>
      <c r="G87" s="119"/>
      <c r="H87" s="120"/>
      <c r="I87" s="321"/>
      <c r="J87" s="120"/>
      <c r="K87" s="329"/>
      <c r="M87" s="329"/>
      <c r="O87" s="329"/>
      <c r="Q87" s="329"/>
    </row>
    <row r="88" spans="1:17" s="328" customFormat="1">
      <c r="A88" s="116"/>
      <c r="B88" s="117"/>
      <c r="C88" s="116"/>
      <c r="D88" s="331"/>
      <c r="E88" s="331"/>
      <c r="F88" s="322"/>
      <c r="G88" s="119"/>
      <c r="H88" s="120"/>
      <c r="I88" s="321"/>
      <c r="J88" s="120"/>
      <c r="K88" s="329"/>
      <c r="M88" s="329"/>
      <c r="O88" s="329"/>
      <c r="Q88" s="329"/>
    </row>
    <row r="89" spans="1:17" s="328" customFormat="1">
      <c r="A89" s="116"/>
      <c r="B89" s="117"/>
      <c r="C89" s="116"/>
      <c r="D89" s="331"/>
      <c r="E89" s="331"/>
      <c r="F89" s="322"/>
      <c r="G89" s="119"/>
      <c r="H89" s="120"/>
      <c r="I89" s="321"/>
      <c r="J89" s="120"/>
      <c r="K89" s="329"/>
      <c r="M89" s="329"/>
      <c r="O89" s="329"/>
      <c r="Q89" s="329"/>
    </row>
    <row r="90" spans="1:17" s="328" customFormat="1">
      <c r="A90" s="116"/>
      <c r="B90" s="117"/>
      <c r="C90" s="116"/>
      <c r="D90" s="330"/>
      <c r="E90" s="330"/>
      <c r="F90" s="327"/>
      <c r="G90" s="119"/>
      <c r="H90" s="120"/>
      <c r="I90" s="321"/>
      <c r="J90" s="120"/>
      <c r="K90" s="329"/>
      <c r="M90" s="329"/>
      <c r="O90" s="329"/>
      <c r="Q90" s="329"/>
    </row>
    <row r="91" spans="1:17" s="328" customFormat="1">
      <c r="A91" s="116"/>
      <c r="B91" s="117"/>
      <c r="C91" s="116"/>
      <c r="D91" s="330"/>
      <c r="E91" s="330"/>
      <c r="F91" s="327"/>
      <c r="G91" s="119"/>
      <c r="H91" s="120"/>
      <c r="I91" s="321"/>
      <c r="J91" s="120"/>
      <c r="K91" s="329"/>
      <c r="M91" s="329"/>
      <c r="O91" s="329"/>
      <c r="Q91" s="329"/>
    </row>
    <row r="92" spans="1:17" s="328" customFormat="1">
      <c r="A92" s="116"/>
      <c r="B92" s="117"/>
      <c r="C92" s="116"/>
      <c r="D92" s="330"/>
      <c r="E92" s="330"/>
      <c r="F92" s="327"/>
      <c r="G92" s="119"/>
      <c r="H92" s="120"/>
      <c r="I92" s="321"/>
      <c r="J92" s="120"/>
      <c r="K92" s="329"/>
      <c r="M92" s="329"/>
      <c r="O92" s="329"/>
      <c r="Q92" s="329"/>
    </row>
    <row r="93" spans="1:17" s="328" customFormat="1">
      <c r="A93" s="116"/>
      <c r="B93" s="117"/>
      <c r="C93" s="116"/>
      <c r="D93" s="330"/>
      <c r="E93" s="330"/>
      <c r="F93" s="327"/>
      <c r="G93" s="119"/>
      <c r="H93" s="120"/>
      <c r="I93" s="321"/>
      <c r="J93" s="120"/>
      <c r="K93" s="329"/>
      <c r="M93" s="329"/>
      <c r="O93" s="329"/>
      <c r="Q93" s="329"/>
    </row>
    <row r="94" spans="1:17">
      <c r="C94" s="1"/>
      <c r="D94" s="327"/>
      <c r="E94" s="327"/>
      <c r="F94" s="327"/>
    </row>
    <row r="95" spans="1:17">
      <c r="C95" s="1"/>
      <c r="D95" s="327"/>
      <c r="E95" s="327"/>
      <c r="F95" s="327"/>
    </row>
    <row r="96" spans="1:17">
      <c r="C96" s="1"/>
      <c r="D96" s="327"/>
      <c r="E96" s="327"/>
      <c r="F96" s="327"/>
    </row>
    <row r="97" spans="1:17">
      <c r="C97" s="1"/>
      <c r="D97" s="327"/>
      <c r="E97" s="327"/>
      <c r="F97" s="327"/>
    </row>
    <row r="98" spans="1:17" s="3" customFormat="1">
      <c r="A98" s="1"/>
      <c r="B98" s="2"/>
      <c r="C98" s="1"/>
      <c r="D98" s="39"/>
      <c r="E98" s="39"/>
      <c r="F98" s="39"/>
      <c r="G98" s="40"/>
      <c r="H98" s="41"/>
      <c r="I98" s="326"/>
      <c r="J98" s="12"/>
      <c r="K98" s="324"/>
      <c r="L98" s="325"/>
      <c r="M98" s="324"/>
      <c r="O98" s="324"/>
      <c r="Q98" s="324"/>
    </row>
    <row r="99" spans="1:17" s="3" customFormat="1">
      <c r="A99" s="1"/>
      <c r="B99" s="2"/>
      <c r="C99" s="1"/>
      <c r="D99" s="39"/>
      <c r="E99" s="39"/>
      <c r="F99" s="39"/>
      <c r="G99" s="40"/>
      <c r="H99" s="41"/>
      <c r="I99" s="326"/>
      <c r="J99" s="12"/>
      <c r="K99" s="324"/>
      <c r="L99" s="325"/>
      <c r="M99" s="324"/>
      <c r="O99" s="324"/>
      <c r="Q99" s="324"/>
    </row>
    <row r="100" spans="1:17" s="3" customFormat="1">
      <c r="A100" s="1"/>
      <c r="B100" s="2"/>
      <c r="C100" s="1"/>
      <c r="D100" s="39"/>
      <c r="E100" s="39"/>
      <c r="F100" s="39"/>
      <c r="G100" s="40"/>
      <c r="H100" s="41"/>
      <c r="I100" s="326"/>
      <c r="J100" s="12"/>
      <c r="K100" s="324"/>
      <c r="L100" s="325"/>
      <c r="M100" s="324"/>
      <c r="O100" s="324"/>
      <c r="Q100" s="324"/>
    </row>
    <row r="101" spans="1:17" s="3" customFormat="1">
      <c r="A101" s="1"/>
      <c r="B101" s="2"/>
      <c r="C101" s="1"/>
      <c r="D101" s="39"/>
      <c r="E101" s="39"/>
      <c r="F101" s="39"/>
      <c r="G101" s="40"/>
      <c r="H101" s="41"/>
      <c r="I101" s="326"/>
      <c r="J101" s="12"/>
      <c r="K101" s="324"/>
      <c r="L101" s="325"/>
      <c r="M101" s="324"/>
      <c r="O101" s="324"/>
      <c r="Q101" s="324"/>
    </row>
    <row r="102" spans="1:17" s="3" customFormat="1">
      <c r="A102" s="1"/>
      <c r="B102" s="2"/>
      <c r="C102" s="1"/>
      <c r="D102" s="39"/>
      <c r="E102" s="39"/>
      <c r="F102" s="39"/>
      <c r="G102" s="40"/>
      <c r="H102" s="41"/>
      <c r="I102" s="326"/>
      <c r="J102" s="12"/>
      <c r="K102" s="324"/>
      <c r="L102" s="325"/>
      <c r="M102" s="324"/>
      <c r="O102" s="324"/>
      <c r="Q102" s="324"/>
    </row>
    <row r="103" spans="1:17" s="3" customFormat="1">
      <c r="A103" s="1"/>
      <c r="B103" s="2"/>
      <c r="C103" s="1"/>
      <c r="D103" s="39"/>
      <c r="E103" s="39"/>
      <c r="F103" s="39"/>
      <c r="G103" s="40"/>
      <c r="H103" s="41"/>
      <c r="I103" s="326"/>
      <c r="J103" s="12"/>
      <c r="K103" s="324"/>
      <c r="L103" s="325"/>
      <c r="M103" s="324"/>
      <c r="O103" s="324"/>
      <c r="Q103" s="324"/>
    </row>
    <row r="104" spans="1:17" s="3" customFormat="1">
      <c r="A104" s="1"/>
      <c r="B104" s="2"/>
      <c r="C104" s="1"/>
      <c r="D104" s="39"/>
      <c r="E104" s="39"/>
      <c r="F104" s="39"/>
      <c r="G104" s="40"/>
      <c r="H104" s="41"/>
      <c r="I104" s="326"/>
      <c r="J104" s="12"/>
      <c r="K104" s="324"/>
      <c r="L104" s="325"/>
      <c r="M104" s="324"/>
      <c r="O104" s="324"/>
      <c r="Q104" s="324"/>
    </row>
    <row r="105" spans="1:17" s="3" customFormat="1">
      <c r="A105" s="1"/>
      <c r="B105" s="2"/>
      <c r="C105" s="1"/>
      <c r="D105" s="39"/>
      <c r="E105" s="39"/>
      <c r="F105" s="39"/>
      <c r="G105" s="40"/>
      <c r="H105" s="41"/>
      <c r="I105" s="326"/>
      <c r="J105" s="12"/>
      <c r="K105" s="324"/>
      <c r="L105" s="325"/>
      <c r="M105" s="324"/>
      <c r="O105" s="324"/>
      <c r="Q105" s="324"/>
    </row>
    <row r="106" spans="1:17" s="3" customFormat="1">
      <c r="A106" s="1"/>
      <c r="B106" s="2"/>
      <c r="C106" s="1"/>
      <c r="D106" s="39"/>
      <c r="E106" s="39"/>
      <c r="F106" s="39"/>
      <c r="G106" s="40"/>
      <c r="H106" s="41"/>
      <c r="I106" s="326"/>
      <c r="J106" s="12"/>
      <c r="K106" s="324"/>
      <c r="L106" s="325"/>
      <c r="M106" s="324"/>
      <c r="O106" s="324"/>
      <c r="Q106" s="324"/>
    </row>
    <row r="107" spans="1:17" s="3" customFormat="1">
      <c r="A107" s="1"/>
      <c r="B107" s="2"/>
      <c r="C107" s="1"/>
      <c r="D107" s="39"/>
      <c r="E107" s="39"/>
      <c r="F107" s="39"/>
      <c r="G107" s="40"/>
      <c r="H107" s="41"/>
      <c r="I107" s="326"/>
      <c r="J107" s="12"/>
      <c r="K107" s="324"/>
      <c r="L107" s="325"/>
      <c r="M107" s="324"/>
      <c r="O107" s="324"/>
      <c r="Q107" s="324"/>
    </row>
    <row r="108" spans="1:17" s="3" customFormat="1">
      <c r="A108" s="1"/>
      <c r="B108" s="2"/>
      <c r="C108" s="1"/>
      <c r="D108" s="39"/>
      <c r="E108" s="39"/>
      <c r="F108" s="39"/>
      <c r="G108" s="40"/>
      <c r="H108" s="41"/>
      <c r="I108" s="326"/>
      <c r="J108" s="12"/>
      <c r="K108" s="324"/>
      <c r="L108" s="325"/>
      <c r="M108" s="324"/>
      <c r="O108" s="324"/>
      <c r="Q108" s="324"/>
    </row>
    <row r="109" spans="1:17" s="3" customFormat="1">
      <c r="A109" s="1"/>
      <c r="B109" s="2"/>
      <c r="C109" s="1"/>
      <c r="D109" s="39"/>
      <c r="E109" s="39"/>
      <c r="F109" s="39"/>
      <c r="G109" s="40"/>
      <c r="H109" s="41"/>
      <c r="I109" s="326"/>
      <c r="J109" s="12"/>
      <c r="K109" s="324"/>
      <c r="L109" s="325"/>
      <c r="M109" s="324"/>
      <c r="O109" s="324"/>
      <c r="Q109" s="324"/>
    </row>
    <row r="110" spans="1:17" s="3" customFormat="1">
      <c r="A110" s="1"/>
      <c r="B110" s="2"/>
      <c r="C110" s="1"/>
      <c r="D110" s="39"/>
      <c r="E110" s="39"/>
      <c r="F110" s="39"/>
      <c r="G110" s="40"/>
      <c r="H110" s="41"/>
      <c r="I110" s="326"/>
      <c r="J110" s="12"/>
      <c r="K110" s="324"/>
      <c r="L110" s="325"/>
      <c r="M110" s="324"/>
      <c r="O110" s="324"/>
      <c r="Q110" s="324"/>
    </row>
    <row r="111" spans="1:17" s="3" customFormat="1">
      <c r="A111" s="1"/>
      <c r="B111" s="2"/>
      <c r="C111" s="1"/>
      <c r="D111" s="39"/>
      <c r="E111" s="39"/>
      <c r="F111" s="39"/>
      <c r="G111" s="40"/>
      <c r="H111" s="41"/>
      <c r="I111" s="326"/>
      <c r="J111" s="12"/>
      <c r="K111" s="324"/>
      <c r="L111" s="325"/>
      <c r="M111" s="324"/>
      <c r="O111" s="324"/>
      <c r="Q111" s="324"/>
    </row>
    <row r="112" spans="1:17" s="3" customFormat="1">
      <c r="A112" s="1"/>
      <c r="B112" s="2"/>
      <c r="C112" s="1"/>
      <c r="D112" s="39"/>
      <c r="E112" s="39"/>
      <c r="F112" s="39"/>
      <c r="G112" s="40"/>
      <c r="H112" s="41"/>
      <c r="I112" s="326"/>
      <c r="J112" s="12"/>
      <c r="K112" s="324"/>
      <c r="L112" s="325"/>
      <c r="M112" s="324"/>
      <c r="O112" s="324"/>
      <c r="Q112" s="324"/>
    </row>
    <row r="113" spans="1:17" s="3" customFormat="1">
      <c r="A113" s="1"/>
      <c r="B113" s="2"/>
      <c r="C113" s="1"/>
      <c r="D113" s="39"/>
      <c r="E113" s="39"/>
      <c r="F113" s="39"/>
      <c r="G113" s="40"/>
      <c r="H113" s="41"/>
      <c r="I113" s="326"/>
      <c r="J113" s="12"/>
      <c r="K113" s="324"/>
      <c r="L113" s="325"/>
      <c r="M113" s="324"/>
      <c r="O113" s="324"/>
      <c r="Q113" s="324"/>
    </row>
    <row r="114" spans="1:17" s="3" customFormat="1">
      <c r="A114" s="1"/>
      <c r="B114" s="2"/>
      <c r="C114" s="1"/>
      <c r="D114" s="39"/>
      <c r="E114" s="39"/>
      <c r="F114" s="39"/>
      <c r="G114" s="40"/>
      <c r="H114" s="41"/>
      <c r="I114" s="326"/>
      <c r="J114" s="12"/>
      <c r="K114" s="324"/>
      <c r="L114" s="325"/>
      <c r="M114" s="324"/>
      <c r="O114" s="324"/>
      <c r="Q114" s="324"/>
    </row>
    <row r="115" spans="1:17" s="3" customFormat="1">
      <c r="A115" s="1"/>
      <c r="B115" s="2"/>
      <c r="C115" s="1"/>
      <c r="D115" s="39"/>
      <c r="E115" s="39"/>
      <c r="F115" s="39"/>
      <c r="G115" s="40"/>
      <c r="H115" s="41"/>
      <c r="I115" s="326"/>
      <c r="J115" s="12"/>
      <c r="K115" s="324"/>
      <c r="L115" s="325"/>
      <c r="M115" s="324"/>
      <c r="O115" s="324"/>
      <c r="Q115" s="324"/>
    </row>
    <row r="116" spans="1:17" s="3" customFormat="1">
      <c r="A116" s="1"/>
      <c r="B116" s="2"/>
      <c r="C116" s="1"/>
      <c r="D116" s="39"/>
      <c r="E116" s="39"/>
      <c r="F116" s="39"/>
      <c r="G116" s="40"/>
      <c r="H116" s="41"/>
      <c r="I116" s="326"/>
      <c r="J116" s="12"/>
      <c r="K116" s="324"/>
      <c r="L116" s="325"/>
      <c r="M116" s="324"/>
      <c r="O116" s="324"/>
      <c r="Q116" s="324"/>
    </row>
    <row r="117" spans="1:17" s="3" customFormat="1">
      <c r="A117" s="1"/>
      <c r="B117" s="2"/>
      <c r="C117" s="1"/>
      <c r="D117" s="39"/>
      <c r="E117" s="39"/>
      <c r="F117" s="39"/>
      <c r="G117" s="40"/>
      <c r="H117" s="41"/>
      <c r="I117" s="326"/>
      <c r="J117" s="12"/>
      <c r="K117" s="324"/>
      <c r="L117" s="325"/>
      <c r="M117" s="324"/>
      <c r="O117" s="324"/>
      <c r="Q117" s="324"/>
    </row>
    <row r="118" spans="1:17" s="3" customFormat="1">
      <c r="A118" s="1"/>
      <c r="B118" s="2"/>
      <c r="C118" s="1"/>
      <c r="D118" s="39"/>
      <c r="E118" s="39"/>
      <c r="F118" s="39"/>
      <c r="G118" s="40"/>
      <c r="H118" s="41"/>
      <c r="I118" s="326"/>
      <c r="J118" s="12"/>
      <c r="K118" s="324"/>
      <c r="L118" s="325"/>
      <c r="M118" s="324"/>
      <c r="O118" s="324"/>
      <c r="Q118" s="324"/>
    </row>
    <row r="119" spans="1:17" s="3" customFormat="1">
      <c r="A119" s="1"/>
      <c r="B119" s="2"/>
      <c r="C119" s="1"/>
      <c r="D119" s="39"/>
      <c r="E119" s="39"/>
      <c r="F119" s="39"/>
      <c r="G119" s="40"/>
      <c r="H119" s="41"/>
      <c r="I119" s="326"/>
      <c r="J119" s="12"/>
      <c r="K119" s="324"/>
      <c r="L119" s="325"/>
      <c r="M119" s="324"/>
      <c r="O119" s="324"/>
      <c r="Q119" s="324"/>
    </row>
    <row r="120" spans="1:17" s="3" customFormat="1">
      <c r="A120" s="1"/>
      <c r="B120" s="2"/>
      <c r="C120" s="1"/>
      <c r="D120" s="39"/>
      <c r="E120" s="39"/>
      <c r="F120" s="39"/>
      <c r="G120" s="40"/>
      <c r="H120" s="41"/>
      <c r="I120" s="326"/>
      <c r="J120" s="12"/>
      <c r="K120" s="324"/>
      <c r="L120" s="325"/>
      <c r="M120" s="324"/>
      <c r="O120" s="324"/>
      <c r="Q120" s="324"/>
    </row>
    <row r="121" spans="1:17" s="3" customFormat="1">
      <c r="A121" s="1"/>
      <c r="B121" s="2"/>
      <c r="C121" s="1"/>
      <c r="D121" s="39"/>
      <c r="E121" s="39"/>
      <c r="F121" s="39"/>
      <c r="G121" s="40"/>
      <c r="H121" s="41"/>
      <c r="I121" s="326"/>
      <c r="J121" s="12"/>
      <c r="K121" s="324"/>
      <c r="L121" s="325"/>
      <c r="M121" s="324"/>
      <c r="O121" s="324"/>
      <c r="Q121" s="324"/>
    </row>
    <row r="122" spans="1:17" s="3" customFormat="1">
      <c r="A122" s="1"/>
      <c r="B122" s="2"/>
      <c r="C122" s="1"/>
      <c r="D122" s="39"/>
      <c r="E122" s="39"/>
      <c r="F122" s="39"/>
      <c r="G122" s="40"/>
      <c r="H122" s="41"/>
      <c r="I122" s="326"/>
      <c r="J122" s="12"/>
      <c r="K122" s="324"/>
      <c r="L122" s="325"/>
      <c r="M122" s="324"/>
      <c r="O122" s="324"/>
      <c r="Q122" s="324"/>
    </row>
    <row r="123" spans="1:17" s="3" customFormat="1">
      <c r="A123" s="1"/>
      <c r="B123" s="2"/>
      <c r="C123" s="1"/>
      <c r="D123" s="39"/>
      <c r="E123" s="39"/>
      <c r="F123" s="39"/>
      <c r="G123" s="40"/>
      <c r="H123" s="41"/>
      <c r="I123" s="326"/>
      <c r="J123" s="12"/>
      <c r="K123" s="324"/>
      <c r="L123" s="325"/>
      <c r="M123" s="324"/>
      <c r="O123" s="324"/>
      <c r="Q123" s="324"/>
    </row>
    <row r="124" spans="1:17" s="3" customFormat="1">
      <c r="A124" s="1"/>
      <c r="B124" s="2"/>
      <c r="C124" s="1"/>
      <c r="D124" s="39"/>
      <c r="E124" s="39"/>
      <c r="F124" s="39"/>
      <c r="G124" s="40"/>
      <c r="H124" s="41"/>
      <c r="I124" s="326"/>
      <c r="J124" s="12"/>
      <c r="K124" s="324"/>
      <c r="L124" s="325"/>
      <c r="M124" s="324"/>
      <c r="O124" s="324"/>
      <c r="Q124" s="324"/>
    </row>
    <row r="125" spans="1:17" s="3" customFormat="1">
      <c r="A125" s="1"/>
      <c r="B125" s="2"/>
      <c r="C125" s="1"/>
      <c r="D125" s="39"/>
      <c r="E125" s="39"/>
      <c r="F125" s="39"/>
      <c r="G125" s="40"/>
      <c r="H125" s="41"/>
      <c r="I125" s="326"/>
      <c r="J125" s="12"/>
      <c r="K125" s="324"/>
      <c r="L125" s="325"/>
      <c r="M125" s="324"/>
      <c r="O125" s="324"/>
      <c r="Q125" s="324"/>
    </row>
    <row r="126" spans="1:17" s="3" customFormat="1">
      <c r="A126" s="1"/>
      <c r="B126" s="2"/>
      <c r="C126" s="1"/>
      <c r="D126" s="39"/>
      <c r="E126" s="39"/>
      <c r="F126" s="39"/>
      <c r="G126" s="40"/>
      <c r="H126" s="41"/>
      <c r="I126" s="326"/>
      <c r="J126" s="12"/>
      <c r="K126" s="324"/>
      <c r="L126" s="325"/>
      <c r="M126" s="324"/>
      <c r="O126" s="324"/>
      <c r="Q126" s="324"/>
    </row>
    <row r="127" spans="1:17" s="3" customFormat="1">
      <c r="A127" s="1"/>
      <c r="B127" s="2"/>
      <c r="C127" s="1"/>
      <c r="D127" s="39"/>
      <c r="E127" s="39"/>
      <c r="F127" s="39"/>
      <c r="G127" s="40"/>
      <c r="H127" s="41"/>
      <c r="I127" s="326"/>
      <c r="J127" s="12"/>
      <c r="K127" s="324"/>
      <c r="L127" s="325"/>
      <c r="M127" s="324"/>
      <c r="O127" s="324"/>
      <c r="Q127" s="324"/>
    </row>
    <row r="128" spans="1:17" s="3" customFormat="1">
      <c r="A128" s="1"/>
      <c r="B128" s="2"/>
      <c r="C128" s="1"/>
      <c r="D128" s="39"/>
      <c r="E128" s="39"/>
      <c r="F128" s="39"/>
      <c r="G128" s="40"/>
      <c r="H128" s="41"/>
      <c r="I128" s="326"/>
      <c r="J128" s="12"/>
      <c r="K128" s="324"/>
      <c r="L128" s="325"/>
      <c r="M128" s="324"/>
      <c r="O128" s="324"/>
      <c r="Q128" s="324"/>
    </row>
    <row r="129" spans="1:17" s="3" customFormat="1">
      <c r="A129" s="1"/>
      <c r="B129" s="2"/>
      <c r="C129" s="1"/>
      <c r="D129" s="39"/>
      <c r="E129" s="39"/>
      <c r="F129" s="39"/>
      <c r="G129" s="40"/>
      <c r="H129" s="41"/>
      <c r="I129" s="326"/>
      <c r="J129" s="12"/>
      <c r="K129" s="324"/>
      <c r="L129" s="325"/>
      <c r="M129" s="324"/>
      <c r="O129" s="324"/>
      <c r="Q129" s="324"/>
    </row>
    <row r="130" spans="1:17" s="3" customFormat="1">
      <c r="A130" s="1"/>
      <c r="B130" s="2"/>
      <c r="C130" s="1"/>
      <c r="D130" s="39"/>
      <c r="E130" s="39"/>
      <c r="F130" s="39"/>
      <c r="G130" s="40"/>
      <c r="H130" s="41"/>
      <c r="I130" s="326"/>
      <c r="J130" s="12"/>
      <c r="K130" s="324"/>
      <c r="L130" s="325"/>
      <c r="M130" s="324"/>
      <c r="O130" s="324"/>
      <c r="Q130" s="324"/>
    </row>
    <row r="131" spans="1:17" s="3" customFormat="1">
      <c r="A131" s="1"/>
      <c r="B131" s="2"/>
      <c r="C131" s="1"/>
      <c r="D131" s="39"/>
      <c r="E131" s="39"/>
      <c r="F131" s="39"/>
      <c r="G131" s="40"/>
      <c r="H131" s="41"/>
      <c r="I131" s="326"/>
      <c r="J131" s="12"/>
      <c r="K131" s="324"/>
      <c r="L131" s="325"/>
      <c r="M131" s="324"/>
      <c r="O131" s="324"/>
      <c r="Q131" s="324"/>
    </row>
    <row r="132" spans="1:17" s="3" customFormat="1">
      <c r="A132" s="1"/>
      <c r="B132" s="2"/>
      <c r="C132" s="1"/>
      <c r="D132" s="39"/>
      <c r="E132" s="39"/>
      <c r="F132" s="39"/>
      <c r="G132" s="40"/>
      <c r="H132" s="41"/>
      <c r="I132" s="326"/>
      <c r="J132" s="12"/>
      <c r="K132" s="324"/>
      <c r="L132" s="325"/>
      <c r="M132" s="324"/>
      <c r="O132" s="324"/>
      <c r="Q132" s="324"/>
    </row>
    <row r="133" spans="1:17" s="3" customFormat="1">
      <c r="A133" s="1"/>
      <c r="B133" s="2"/>
      <c r="C133" s="1"/>
      <c r="D133" s="39"/>
      <c r="E133" s="39"/>
      <c r="F133" s="39"/>
      <c r="G133" s="40"/>
      <c r="H133" s="41"/>
      <c r="I133" s="326"/>
      <c r="J133" s="12"/>
      <c r="K133" s="324"/>
      <c r="L133" s="325"/>
      <c r="M133" s="324"/>
      <c r="O133" s="324"/>
      <c r="Q133" s="324"/>
    </row>
    <row r="134" spans="1:17" s="3" customFormat="1">
      <c r="A134" s="1"/>
      <c r="B134" s="2"/>
      <c r="C134" s="1"/>
      <c r="D134" s="39"/>
      <c r="E134" s="39"/>
      <c r="F134" s="39"/>
      <c r="G134" s="40"/>
      <c r="H134" s="41"/>
      <c r="I134" s="326"/>
      <c r="J134" s="12"/>
      <c r="K134" s="324"/>
      <c r="L134" s="325"/>
      <c r="M134" s="324"/>
      <c r="O134" s="324"/>
      <c r="Q134" s="324"/>
    </row>
    <row r="135" spans="1:17" s="3" customFormat="1">
      <c r="A135" s="1"/>
      <c r="B135" s="2"/>
      <c r="C135" s="1"/>
      <c r="D135" s="39"/>
      <c r="E135" s="39"/>
      <c r="F135" s="39"/>
      <c r="G135" s="40"/>
      <c r="H135" s="41"/>
      <c r="I135" s="326"/>
      <c r="J135" s="12"/>
      <c r="K135" s="324"/>
      <c r="L135" s="325"/>
      <c r="M135" s="324"/>
      <c r="O135" s="324"/>
      <c r="Q135" s="324"/>
    </row>
    <row r="136" spans="1:17" s="3" customFormat="1">
      <c r="A136" s="1"/>
      <c r="B136" s="2"/>
      <c r="C136" s="1"/>
      <c r="D136" s="39"/>
      <c r="E136" s="39"/>
      <c r="F136" s="39"/>
      <c r="G136" s="40"/>
      <c r="H136" s="41"/>
      <c r="I136" s="326"/>
      <c r="J136" s="12"/>
      <c r="K136" s="324"/>
      <c r="L136" s="325"/>
      <c r="M136" s="324"/>
      <c r="O136" s="324"/>
      <c r="Q136" s="324"/>
    </row>
    <row r="137" spans="1:17" s="3" customFormat="1">
      <c r="A137" s="1"/>
      <c r="B137" s="2"/>
      <c r="C137" s="1"/>
      <c r="D137" s="39"/>
      <c r="E137" s="39"/>
      <c r="F137" s="39"/>
      <c r="G137" s="40"/>
      <c r="H137" s="41"/>
      <c r="I137" s="326"/>
      <c r="J137" s="12"/>
      <c r="K137" s="324"/>
      <c r="L137" s="325"/>
      <c r="M137" s="324"/>
      <c r="O137" s="324"/>
      <c r="Q137" s="324"/>
    </row>
    <row r="138" spans="1:17" s="3" customFormat="1">
      <c r="A138" s="1"/>
      <c r="B138" s="2"/>
      <c r="C138" s="1"/>
      <c r="D138" s="39"/>
      <c r="E138" s="39"/>
      <c r="F138" s="39"/>
      <c r="G138" s="40"/>
      <c r="H138" s="41"/>
      <c r="I138" s="326"/>
      <c r="J138" s="12"/>
      <c r="K138" s="324"/>
      <c r="L138" s="325"/>
      <c r="M138" s="324"/>
      <c r="O138" s="324"/>
      <c r="Q138" s="324"/>
    </row>
    <row r="139" spans="1:17" s="3" customFormat="1">
      <c r="A139" s="1"/>
      <c r="B139" s="2"/>
      <c r="C139" s="1"/>
      <c r="D139" s="39"/>
      <c r="E139" s="39"/>
      <c r="F139" s="39"/>
      <c r="G139" s="40"/>
      <c r="H139" s="41"/>
      <c r="I139" s="326"/>
      <c r="J139" s="12"/>
      <c r="K139" s="324"/>
      <c r="L139" s="325"/>
      <c r="M139" s="324"/>
      <c r="O139" s="324"/>
      <c r="Q139" s="324"/>
    </row>
    <row r="140" spans="1:17" s="3" customFormat="1">
      <c r="A140" s="1"/>
      <c r="B140" s="2"/>
      <c r="C140" s="1"/>
      <c r="D140" s="39"/>
      <c r="E140" s="39"/>
      <c r="F140" s="39"/>
      <c r="G140" s="40"/>
      <c r="H140" s="41"/>
      <c r="I140" s="326"/>
      <c r="J140" s="12"/>
      <c r="K140" s="324"/>
      <c r="L140" s="325"/>
      <c r="M140" s="324"/>
      <c r="O140" s="324"/>
      <c r="Q140" s="324"/>
    </row>
    <row r="141" spans="1:17" s="3" customFormat="1">
      <c r="A141" s="1"/>
      <c r="B141" s="2"/>
      <c r="C141" s="1"/>
      <c r="D141" s="39"/>
      <c r="E141" s="39"/>
      <c r="F141" s="39"/>
      <c r="G141" s="40"/>
      <c r="H141" s="41"/>
      <c r="I141" s="326"/>
      <c r="J141" s="12"/>
      <c r="K141" s="324"/>
      <c r="L141" s="325"/>
      <c r="M141" s="324"/>
      <c r="O141" s="324"/>
      <c r="Q141" s="324"/>
    </row>
    <row r="142" spans="1:17" s="3" customFormat="1">
      <c r="A142" s="1"/>
      <c r="B142" s="2"/>
      <c r="C142" s="1"/>
      <c r="D142" s="39"/>
      <c r="E142" s="39"/>
      <c r="F142" s="39"/>
      <c r="G142" s="40"/>
      <c r="H142" s="41"/>
      <c r="I142" s="326"/>
      <c r="J142" s="12"/>
      <c r="K142" s="324"/>
      <c r="L142" s="325"/>
      <c r="M142" s="324"/>
      <c r="O142" s="324"/>
      <c r="Q142" s="324"/>
    </row>
    <row r="143" spans="1:17" s="3" customFormat="1">
      <c r="A143" s="1"/>
      <c r="B143" s="2"/>
      <c r="C143" s="1"/>
      <c r="D143" s="39"/>
      <c r="E143" s="39"/>
      <c r="F143" s="39"/>
      <c r="G143" s="40"/>
      <c r="H143" s="41"/>
      <c r="I143" s="326"/>
      <c r="J143" s="12"/>
      <c r="K143" s="324"/>
      <c r="L143" s="325"/>
      <c r="M143" s="324"/>
      <c r="O143" s="324"/>
      <c r="Q143" s="324"/>
    </row>
    <row r="144" spans="1:17" s="3" customFormat="1">
      <c r="A144" s="1"/>
      <c r="B144" s="2"/>
      <c r="C144" s="1"/>
      <c r="D144" s="39"/>
      <c r="E144" s="39"/>
      <c r="F144" s="39"/>
      <c r="G144" s="40"/>
      <c r="H144" s="41"/>
      <c r="I144" s="326"/>
      <c r="J144" s="12"/>
      <c r="K144" s="324"/>
      <c r="L144" s="325"/>
      <c r="M144" s="324"/>
      <c r="O144" s="324"/>
      <c r="Q144" s="324"/>
    </row>
    <row r="145" spans="1:17" s="3" customFormat="1">
      <c r="A145" s="1"/>
      <c r="B145" s="2"/>
      <c r="C145" s="1"/>
      <c r="D145" s="39"/>
      <c r="E145" s="39"/>
      <c r="F145" s="39"/>
      <c r="G145" s="40"/>
      <c r="H145" s="41"/>
      <c r="I145" s="326"/>
      <c r="J145" s="12"/>
      <c r="K145" s="324"/>
      <c r="L145" s="325"/>
      <c r="M145" s="324"/>
      <c r="O145" s="324"/>
      <c r="Q145" s="324"/>
    </row>
    <row r="146" spans="1:17" s="3" customFormat="1">
      <c r="A146" s="1"/>
      <c r="B146" s="2"/>
      <c r="C146" s="1"/>
      <c r="D146" s="39"/>
      <c r="E146" s="39"/>
      <c r="F146" s="39"/>
      <c r="G146" s="40"/>
      <c r="H146" s="41"/>
      <c r="I146" s="326"/>
      <c r="J146" s="12"/>
      <c r="K146" s="324"/>
      <c r="L146" s="325"/>
      <c r="M146" s="324"/>
      <c r="O146" s="324"/>
      <c r="Q146" s="324"/>
    </row>
    <row r="147" spans="1:17" s="3" customFormat="1">
      <c r="A147" s="1"/>
      <c r="B147" s="2"/>
      <c r="C147" s="1"/>
      <c r="D147" s="39"/>
      <c r="E147" s="39"/>
      <c r="F147" s="39"/>
      <c r="G147" s="40"/>
      <c r="H147" s="41"/>
      <c r="I147" s="326"/>
      <c r="J147" s="12"/>
      <c r="K147" s="324"/>
      <c r="L147" s="325"/>
      <c r="M147" s="324"/>
      <c r="O147" s="324"/>
      <c r="Q147" s="324"/>
    </row>
    <row r="148" spans="1:17" s="3" customFormat="1">
      <c r="A148" s="1"/>
      <c r="B148" s="2"/>
      <c r="C148" s="1"/>
      <c r="D148" s="39"/>
      <c r="E148" s="39"/>
      <c r="F148" s="39"/>
      <c r="G148" s="40"/>
      <c r="H148" s="41"/>
      <c r="I148" s="326"/>
      <c r="J148" s="12"/>
      <c r="K148" s="324"/>
      <c r="L148" s="325"/>
      <c r="M148" s="324"/>
      <c r="O148" s="324"/>
      <c r="Q148" s="324"/>
    </row>
    <row r="149" spans="1:17" s="3" customFormat="1">
      <c r="A149" s="1"/>
      <c r="B149" s="2"/>
      <c r="C149" s="1"/>
      <c r="D149" s="39"/>
      <c r="E149" s="39"/>
      <c r="F149" s="39"/>
      <c r="G149" s="40"/>
      <c r="H149" s="41"/>
      <c r="I149" s="326"/>
      <c r="J149" s="12"/>
      <c r="K149" s="324"/>
      <c r="L149" s="325"/>
      <c r="M149" s="324"/>
      <c r="O149" s="324"/>
      <c r="Q149" s="324"/>
    </row>
    <row r="150" spans="1:17" s="3" customFormat="1">
      <c r="A150" s="1"/>
      <c r="B150" s="2"/>
      <c r="C150" s="1"/>
      <c r="D150" s="39"/>
      <c r="E150" s="39"/>
      <c r="F150" s="39"/>
      <c r="G150" s="40"/>
      <c r="H150" s="41"/>
      <c r="I150" s="326"/>
      <c r="J150" s="12"/>
      <c r="K150" s="324"/>
      <c r="L150" s="325"/>
      <c r="M150" s="324"/>
      <c r="O150" s="324"/>
      <c r="Q150" s="324"/>
    </row>
    <row r="151" spans="1:17" s="3" customFormat="1">
      <c r="A151" s="1"/>
      <c r="B151" s="2"/>
      <c r="C151" s="1"/>
      <c r="D151" s="39"/>
      <c r="E151" s="39"/>
      <c r="F151" s="39"/>
      <c r="G151" s="40"/>
      <c r="H151" s="41"/>
      <c r="I151" s="326"/>
      <c r="J151" s="12"/>
      <c r="K151" s="324"/>
      <c r="L151" s="325"/>
      <c r="M151" s="324"/>
      <c r="O151" s="324"/>
      <c r="Q151" s="324"/>
    </row>
    <row r="152" spans="1:17" s="3" customFormat="1">
      <c r="A152" s="1"/>
      <c r="B152" s="2"/>
      <c r="C152" s="1"/>
      <c r="D152" s="39"/>
      <c r="E152" s="39"/>
      <c r="F152" s="39"/>
      <c r="G152" s="40"/>
      <c r="H152" s="41"/>
      <c r="I152" s="326"/>
      <c r="J152" s="12"/>
      <c r="K152" s="324"/>
      <c r="L152" s="325"/>
      <c r="M152" s="324"/>
      <c r="O152" s="324"/>
      <c r="Q152" s="324"/>
    </row>
    <row r="153" spans="1:17" s="3" customFormat="1">
      <c r="A153" s="1"/>
      <c r="B153" s="2"/>
      <c r="C153" s="1"/>
      <c r="D153" s="39"/>
      <c r="E153" s="39"/>
      <c r="F153" s="39"/>
      <c r="G153" s="40"/>
      <c r="H153" s="41"/>
      <c r="I153" s="326"/>
      <c r="J153" s="12"/>
      <c r="K153" s="324"/>
      <c r="L153" s="325"/>
      <c r="M153" s="324"/>
      <c r="O153" s="324"/>
      <c r="Q153" s="324"/>
    </row>
    <row r="154" spans="1:17" s="3" customFormat="1">
      <c r="A154" s="1"/>
      <c r="B154" s="2"/>
      <c r="C154" s="1"/>
      <c r="D154" s="39"/>
      <c r="E154" s="39"/>
      <c r="F154" s="39"/>
      <c r="G154" s="40"/>
      <c r="H154" s="41"/>
      <c r="I154" s="326"/>
      <c r="J154" s="12"/>
      <c r="K154" s="324"/>
      <c r="L154" s="325"/>
      <c r="M154" s="324"/>
      <c r="O154" s="324"/>
      <c r="Q154" s="324"/>
    </row>
    <row r="155" spans="1:17" s="3" customFormat="1">
      <c r="A155" s="1"/>
      <c r="B155" s="2"/>
      <c r="C155" s="1"/>
      <c r="D155" s="39"/>
      <c r="E155" s="39"/>
      <c r="F155" s="39"/>
      <c r="G155" s="40"/>
      <c r="H155" s="41"/>
      <c r="I155" s="326"/>
      <c r="J155" s="12"/>
      <c r="K155" s="324"/>
      <c r="L155" s="325"/>
      <c r="M155" s="324"/>
      <c r="O155" s="324"/>
      <c r="Q155" s="324"/>
    </row>
    <row r="156" spans="1:17" s="3" customFormat="1">
      <c r="A156" s="1"/>
      <c r="B156" s="2"/>
      <c r="C156" s="1"/>
      <c r="D156" s="39"/>
      <c r="E156" s="39"/>
      <c r="F156" s="39"/>
      <c r="G156" s="40"/>
      <c r="H156" s="41"/>
      <c r="I156" s="326"/>
      <c r="J156" s="12"/>
      <c r="K156" s="324"/>
      <c r="L156" s="325"/>
      <c r="M156" s="324"/>
      <c r="O156" s="324"/>
      <c r="Q156" s="324"/>
    </row>
    <row r="157" spans="1:17" s="3" customFormat="1">
      <c r="A157" s="1"/>
      <c r="B157" s="2"/>
      <c r="C157" s="1"/>
      <c r="D157" s="39"/>
      <c r="E157" s="39"/>
      <c r="F157" s="39"/>
      <c r="G157" s="40"/>
      <c r="H157" s="41"/>
      <c r="I157" s="326"/>
      <c r="J157" s="12"/>
      <c r="K157" s="324"/>
      <c r="L157" s="325"/>
      <c r="M157" s="324"/>
      <c r="O157" s="324"/>
      <c r="Q157" s="324"/>
    </row>
    <row r="158" spans="1:17" s="3" customFormat="1">
      <c r="A158" s="1"/>
      <c r="B158" s="2"/>
      <c r="C158" s="1"/>
      <c r="D158" s="39"/>
      <c r="E158" s="39"/>
      <c r="F158" s="39"/>
      <c r="G158" s="40"/>
      <c r="H158" s="41"/>
      <c r="I158" s="326"/>
      <c r="J158" s="12"/>
      <c r="K158" s="324"/>
      <c r="L158" s="325"/>
      <c r="M158" s="324"/>
      <c r="O158" s="324"/>
      <c r="Q158" s="324"/>
    </row>
    <row r="159" spans="1:17" s="3" customFormat="1">
      <c r="A159" s="1"/>
      <c r="B159" s="2"/>
      <c r="C159" s="1"/>
      <c r="D159" s="39"/>
      <c r="E159" s="39"/>
      <c r="F159" s="39"/>
      <c r="G159" s="40"/>
      <c r="H159" s="41"/>
      <c r="I159" s="326"/>
      <c r="J159" s="12"/>
      <c r="K159" s="324"/>
      <c r="L159" s="325"/>
      <c r="M159" s="324"/>
      <c r="O159" s="324"/>
      <c r="Q159" s="324"/>
    </row>
    <row r="160" spans="1:17" s="3" customFormat="1">
      <c r="A160" s="1"/>
      <c r="B160" s="2"/>
      <c r="C160" s="1"/>
      <c r="D160" s="39"/>
      <c r="E160" s="39"/>
      <c r="F160" s="39"/>
      <c r="G160" s="40"/>
      <c r="H160" s="41"/>
      <c r="I160" s="326"/>
      <c r="J160" s="12"/>
      <c r="K160" s="324"/>
      <c r="L160" s="325"/>
      <c r="M160" s="324"/>
      <c r="O160" s="324"/>
      <c r="Q160" s="324"/>
    </row>
    <row r="161" spans="1:16114" s="3" customFormat="1">
      <c r="A161" s="1"/>
      <c r="B161" s="2"/>
      <c r="C161" s="1"/>
      <c r="D161" s="39"/>
      <c r="E161" s="39"/>
      <c r="F161" s="39"/>
      <c r="G161" s="40"/>
      <c r="H161" s="41"/>
      <c r="I161" s="326"/>
      <c r="J161" s="12"/>
      <c r="K161" s="324"/>
      <c r="L161" s="325"/>
      <c r="M161" s="324"/>
      <c r="O161" s="324"/>
      <c r="Q161" s="324"/>
    </row>
    <row r="162" spans="1:16114" s="323" customFormat="1">
      <c r="A162" s="1"/>
      <c r="B162" s="2"/>
      <c r="C162" s="2"/>
      <c r="D162" s="322"/>
      <c r="E162" s="322"/>
      <c r="F162" s="322"/>
      <c r="G162" s="7"/>
      <c r="H162" s="8"/>
      <c r="I162" s="321"/>
      <c r="J162" s="8"/>
      <c r="K162" s="320"/>
      <c r="L162" s="319"/>
      <c r="M162" s="320"/>
      <c r="N162" s="319"/>
      <c r="O162" s="320"/>
      <c r="P162" s="319"/>
      <c r="Q162" s="320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19"/>
      <c r="AI162" s="319"/>
      <c r="AJ162" s="319"/>
      <c r="AK162" s="319"/>
      <c r="AL162" s="319"/>
      <c r="AM162" s="319"/>
      <c r="AN162" s="319"/>
      <c r="AO162" s="319"/>
      <c r="AP162" s="319"/>
      <c r="AQ162" s="319"/>
      <c r="AR162" s="319"/>
      <c r="AS162" s="319"/>
      <c r="AT162" s="319"/>
      <c r="AU162" s="319"/>
      <c r="AV162" s="319"/>
      <c r="AW162" s="319"/>
      <c r="AX162" s="319"/>
      <c r="AY162" s="319"/>
      <c r="AZ162" s="319"/>
      <c r="BA162" s="319"/>
      <c r="BB162" s="319"/>
      <c r="BC162" s="319"/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19"/>
      <c r="CV162" s="319"/>
      <c r="CW162" s="319"/>
      <c r="CX162" s="319"/>
      <c r="CY162" s="319"/>
      <c r="CZ162" s="319"/>
      <c r="DA162" s="319"/>
      <c r="DB162" s="319"/>
      <c r="DC162" s="319"/>
      <c r="DD162" s="319"/>
      <c r="DE162" s="319"/>
      <c r="DF162" s="319"/>
      <c r="DG162" s="319"/>
      <c r="DH162" s="319"/>
      <c r="DI162" s="319"/>
      <c r="DJ162" s="319"/>
      <c r="DK162" s="319"/>
      <c r="DL162" s="319"/>
      <c r="DM162" s="319"/>
      <c r="DN162" s="319"/>
      <c r="DO162" s="319"/>
      <c r="DP162" s="319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  <c r="EE162" s="319"/>
      <c r="EF162" s="319"/>
      <c r="EG162" s="319"/>
      <c r="EH162" s="319"/>
      <c r="EI162" s="319"/>
      <c r="EJ162" s="319"/>
      <c r="EK162" s="319"/>
      <c r="EL162" s="319"/>
      <c r="EM162" s="319"/>
      <c r="EN162" s="319"/>
      <c r="EO162" s="319"/>
      <c r="EP162" s="319"/>
      <c r="EQ162" s="319"/>
      <c r="ER162" s="319"/>
      <c r="ES162" s="319"/>
      <c r="ET162" s="319"/>
      <c r="EU162" s="319"/>
      <c r="EV162" s="319"/>
      <c r="EW162" s="319"/>
      <c r="EX162" s="319"/>
      <c r="EY162" s="319"/>
      <c r="EZ162" s="319"/>
      <c r="FA162" s="319"/>
      <c r="FB162" s="319"/>
      <c r="FC162" s="319"/>
      <c r="FD162" s="319"/>
      <c r="FE162" s="319"/>
      <c r="FF162" s="319"/>
      <c r="FG162" s="319"/>
      <c r="FH162" s="319"/>
      <c r="FI162" s="319"/>
      <c r="FJ162" s="319"/>
      <c r="FK162" s="319"/>
      <c r="FL162" s="319"/>
      <c r="FM162" s="319"/>
      <c r="FN162" s="319"/>
      <c r="FO162" s="319"/>
      <c r="FP162" s="319"/>
      <c r="FQ162" s="319"/>
      <c r="FR162" s="319"/>
      <c r="FS162" s="319"/>
      <c r="FT162" s="319"/>
      <c r="FU162" s="319"/>
      <c r="FV162" s="319"/>
      <c r="FW162" s="319"/>
      <c r="FX162" s="319"/>
      <c r="FY162" s="319"/>
      <c r="FZ162" s="319"/>
      <c r="GA162" s="319"/>
      <c r="GB162" s="319"/>
      <c r="GC162" s="319"/>
      <c r="GD162" s="319"/>
      <c r="GE162" s="319"/>
      <c r="GF162" s="319"/>
      <c r="GG162" s="319"/>
      <c r="GH162" s="319"/>
      <c r="GI162" s="319"/>
      <c r="GJ162" s="319"/>
      <c r="GK162" s="319"/>
      <c r="GL162" s="319"/>
      <c r="GM162" s="319"/>
      <c r="GN162" s="319"/>
      <c r="GO162" s="319"/>
      <c r="GP162" s="319"/>
      <c r="GQ162" s="319"/>
      <c r="GR162" s="319"/>
      <c r="GS162" s="319"/>
      <c r="GT162" s="319"/>
      <c r="GU162" s="319"/>
      <c r="GV162" s="319"/>
      <c r="GW162" s="319"/>
      <c r="GX162" s="319"/>
      <c r="GY162" s="319"/>
      <c r="GZ162" s="319"/>
      <c r="HA162" s="319"/>
      <c r="HB162" s="319"/>
      <c r="HC162" s="319"/>
      <c r="HD162" s="319"/>
      <c r="HE162" s="319"/>
      <c r="HF162" s="319"/>
      <c r="HG162" s="319"/>
      <c r="HH162" s="319"/>
      <c r="HI162" s="319"/>
      <c r="HJ162" s="319"/>
      <c r="HK162" s="319"/>
      <c r="HL162" s="319"/>
      <c r="HM162" s="319"/>
      <c r="HN162" s="319"/>
      <c r="HO162" s="319"/>
      <c r="HP162" s="319"/>
      <c r="HQ162" s="319"/>
      <c r="HR162" s="319"/>
      <c r="HS162" s="319"/>
      <c r="HT162" s="319"/>
      <c r="HU162" s="319"/>
      <c r="HV162" s="319"/>
      <c r="HW162" s="319"/>
      <c r="HX162" s="319"/>
      <c r="HY162" s="319"/>
      <c r="HZ162" s="319"/>
      <c r="IA162" s="319"/>
      <c r="IB162" s="319"/>
      <c r="IC162" s="319"/>
      <c r="ID162" s="319"/>
      <c r="IE162" s="319"/>
      <c r="IF162" s="319"/>
      <c r="IG162" s="319"/>
      <c r="IH162" s="319"/>
      <c r="II162" s="319"/>
      <c r="IJ162" s="319"/>
      <c r="IK162" s="319"/>
      <c r="IL162" s="319"/>
      <c r="IM162" s="319"/>
      <c r="IN162" s="319"/>
      <c r="IO162" s="319"/>
      <c r="IP162" s="319"/>
      <c r="IQ162" s="319"/>
      <c r="IR162" s="319"/>
      <c r="IS162" s="319"/>
      <c r="IT162" s="319"/>
      <c r="IU162" s="319"/>
      <c r="IV162" s="319"/>
      <c r="IW162" s="319"/>
      <c r="IX162" s="319"/>
      <c r="IY162" s="319"/>
      <c r="IZ162" s="319"/>
      <c r="JA162" s="319"/>
      <c r="JB162" s="319"/>
      <c r="JC162" s="319"/>
      <c r="JD162" s="319"/>
      <c r="JE162" s="319"/>
      <c r="JF162" s="319"/>
      <c r="JG162" s="319"/>
      <c r="JH162" s="319"/>
      <c r="JI162" s="319"/>
      <c r="JJ162" s="319"/>
      <c r="JK162" s="319"/>
      <c r="JL162" s="319"/>
      <c r="JM162" s="319"/>
      <c r="JN162" s="319"/>
      <c r="JO162" s="319"/>
      <c r="JP162" s="319"/>
      <c r="JQ162" s="319"/>
      <c r="JR162" s="319"/>
      <c r="JS162" s="319"/>
      <c r="JT162" s="319"/>
      <c r="JU162" s="319"/>
      <c r="JV162" s="319"/>
      <c r="JW162" s="319"/>
      <c r="JX162" s="319"/>
      <c r="JY162" s="319"/>
      <c r="JZ162" s="319"/>
      <c r="KA162" s="319"/>
      <c r="KB162" s="319"/>
      <c r="KC162" s="319"/>
      <c r="KD162" s="319"/>
      <c r="KE162" s="319"/>
      <c r="KF162" s="319"/>
      <c r="KG162" s="319"/>
      <c r="KH162" s="319"/>
      <c r="KI162" s="319"/>
      <c r="KJ162" s="319"/>
      <c r="KK162" s="319"/>
      <c r="KL162" s="319"/>
      <c r="KM162" s="319"/>
      <c r="KN162" s="319"/>
      <c r="KO162" s="319"/>
      <c r="KP162" s="319"/>
      <c r="KQ162" s="319"/>
      <c r="KR162" s="319"/>
      <c r="KS162" s="319"/>
      <c r="KT162" s="319"/>
      <c r="KU162" s="319"/>
      <c r="KV162" s="319"/>
      <c r="KW162" s="319"/>
      <c r="KX162" s="319"/>
      <c r="KY162" s="319"/>
      <c r="KZ162" s="319"/>
      <c r="LA162" s="319"/>
      <c r="LB162" s="319"/>
      <c r="LC162" s="319"/>
      <c r="LD162" s="319"/>
      <c r="LE162" s="319"/>
      <c r="LF162" s="319"/>
      <c r="LG162" s="319"/>
      <c r="LH162" s="319"/>
      <c r="LI162" s="319"/>
      <c r="LJ162" s="319"/>
      <c r="LK162" s="319"/>
      <c r="LL162" s="319"/>
      <c r="LM162" s="319"/>
      <c r="LN162" s="319"/>
      <c r="LO162" s="319"/>
      <c r="LP162" s="319"/>
      <c r="LQ162" s="319"/>
      <c r="LR162" s="319"/>
      <c r="LS162" s="319"/>
      <c r="LT162" s="319"/>
      <c r="LU162" s="319"/>
      <c r="LV162" s="319"/>
      <c r="LW162" s="319"/>
      <c r="LX162" s="319"/>
      <c r="LY162" s="319"/>
      <c r="LZ162" s="319"/>
      <c r="MA162" s="319"/>
      <c r="MB162" s="319"/>
      <c r="MC162" s="319"/>
      <c r="MD162" s="319"/>
      <c r="ME162" s="319"/>
      <c r="MF162" s="319"/>
      <c r="MG162" s="319"/>
      <c r="MH162" s="319"/>
      <c r="MI162" s="319"/>
      <c r="MJ162" s="319"/>
      <c r="MK162" s="319"/>
      <c r="ML162" s="319"/>
      <c r="MM162" s="319"/>
      <c r="MN162" s="319"/>
      <c r="MO162" s="319"/>
      <c r="MP162" s="319"/>
      <c r="MQ162" s="319"/>
      <c r="MR162" s="319"/>
      <c r="MS162" s="319"/>
      <c r="MT162" s="319"/>
      <c r="MU162" s="319"/>
      <c r="MV162" s="319"/>
      <c r="MW162" s="319"/>
      <c r="MX162" s="319"/>
      <c r="MY162" s="319"/>
      <c r="MZ162" s="319"/>
      <c r="NA162" s="319"/>
      <c r="NB162" s="319"/>
      <c r="NC162" s="319"/>
      <c r="ND162" s="319"/>
      <c r="NE162" s="319"/>
      <c r="NF162" s="319"/>
      <c r="NG162" s="319"/>
      <c r="NH162" s="319"/>
      <c r="NI162" s="319"/>
      <c r="NJ162" s="319"/>
      <c r="NK162" s="319"/>
      <c r="NL162" s="319"/>
      <c r="NM162" s="319"/>
      <c r="NN162" s="319"/>
      <c r="NO162" s="319"/>
      <c r="NP162" s="319"/>
      <c r="NQ162" s="319"/>
      <c r="NR162" s="319"/>
      <c r="NS162" s="319"/>
      <c r="NT162" s="319"/>
      <c r="NU162" s="319"/>
      <c r="NV162" s="319"/>
      <c r="NW162" s="319"/>
      <c r="NX162" s="319"/>
      <c r="NY162" s="319"/>
      <c r="NZ162" s="319"/>
      <c r="OA162" s="319"/>
      <c r="OB162" s="319"/>
      <c r="OC162" s="319"/>
      <c r="OD162" s="319"/>
      <c r="OE162" s="319"/>
      <c r="OF162" s="319"/>
      <c r="OG162" s="319"/>
      <c r="OH162" s="319"/>
      <c r="OI162" s="319"/>
      <c r="OJ162" s="319"/>
      <c r="OK162" s="319"/>
      <c r="OL162" s="319"/>
      <c r="OM162" s="319"/>
      <c r="ON162" s="319"/>
      <c r="OO162" s="319"/>
      <c r="OP162" s="319"/>
      <c r="OQ162" s="319"/>
      <c r="OR162" s="319"/>
      <c r="OS162" s="319"/>
      <c r="OT162" s="319"/>
      <c r="OU162" s="319"/>
      <c r="OV162" s="319"/>
      <c r="OW162" s="319"/>
      <c r="OX162" s="319"/>
      <c r="OY162" s="319"/>
      <c r="OZ162" s="319"/>
      <c r="PA162" s="319"/>
      <c r="PB162" s="319"/>
      <c r="PC162" s="319"/>
      <c r="PD162" s="319"/>
      <c r="PE162" s="319"/>
      <c r="PF162" s="319"/>
      <c r="PG162" s="319"/>
      <c r="PH162" s="319"/>
      <c r="PI162" s="319"/>
      <c r="PJ162" s="319"/>
      <c r="PK162" s="319"/>
      <c r="PL162" s="319"/>
      <c r="PM162" s="319"/>
      <c r="PN162" s="319"/>
      <c r="PO162" s="319"/>
      <c r="PP162" s="319"/>
      <c r="PQ162" s="319"/>
      <c r="PR162" s="319"/>
      <c r="PS162" s="319"/>
      <c r="PT162" s="319"/>
      <c r="PU162" s="319"/>
      <c r="PV162" s="319"/>
      <c r="PW162" s="319"/>
      <c r="PX162" s="319"/>
      <c r="PY162" s="319"/>
      <c r="PZ162" s="319"/>
      <c r="QA162" s="319"/>
      <c r="QB162" s="319"/>
      <c r="QC162" s="319"/>
      <c r="QD162" s="319"/>
      <c r="QE162" s="319"/>
      <c r="QF162" s="319"/>
      <c r="QG162" s="319"/>
      <c r="QH162" s="319"/>
      <c r="QI162" s="319"/>
      <c r="QJ162" s="319"/>
      <c r="QK162" s="319"/>
      <c r="QL162" s="319"/>
      <c r="QM162" s="319"/>
      <c r="QN162" s="319"/>
      <c r="QO162" s="319"/>
      <c r="QP162" s="319"/>
      <c r="QQ162" s="319"/>
      <c r="QR162" s="319"/>
      <c r="QS162" s="319"/>
      <c r="QT162" s="319"/>
      <c r="QU162" s="319"/>
      <c r="QV162" s="319"/>
      <c r="QW162" s="319"/>
      <c r="QX162" s="319"/>
      <c r="QY162" s="319"/>
      <c r="QZ162" s="319"/>
      <c r="RA162" s="319"/>
      <c r="RB162" s="319"/>
      <c r="RC162" s="319"/>
      <c r="RD162" s="319"/>
      <c r="RE162" s="319"/>
      <c r="RF162" s="319"/>
      <c r="RG162" s="319"/>
      <c r="RH162" s="319"/>
      <c r="RI162" s="319"/>
      <c r="RJ162" s="319"/>
      <c r="RK162" s="319"/>
      <c r="RL162" s="319"/>
      <c r="RM162" s="319"/>
      <c r="RN162" s="319"/>
      <c r="RO162" s="319"/>
      <c r="RP162" s="319"/>
      <c r="RQ162" s="319"/>
      <c r="RR162" s="319"/>
      <c r="RS162" s="319"/>
      <c r="RT162" s="319"/>
      <c r="RU162" s="319"/>
      <c r="RV162" s="319"/>
      <c r="RW162" s="319"/>
      <c r="RX162" s="319"/>
      <c r="RY162" s="319"/>
      <c r="RZ162" s="319"/>
      <c r="SA162" s="319"/>
      <c r="SB162" s="319"/>
      <c r="SC162" s="319"/>
      <c r="SD162" s="319"/>
      <c r="SE162" s="319"/>
      <c r="SF162" s="319"/>
      <c r="SG162" s="319"/>
      <c r="SH162" s="319"/>
      <c r="SI162" s="319"/>
      <c r="SJ162" s="319"/>
      <c r="SK162" s="319"/>
      <c r="SL162" s="319"/>
      <c r="SM162" s="319"/>
      <c r="SN162" s="319"/>
      <c r="SO162" s="319"/>
      <c r="SP162" s="319"/>
      <c r="SQ162" s="319"/>
      <c r="SR162" s="319"/>
      <c r="SS162" s="319"/>
      <c r="ST162" s="319"/>
      <c r="SU162" s="319"/>
      <c r="SV162" s="319"/>
      <c r="SW162" s="319"/>
      <c r="SX162" s="319"/>
      <c r="SY162" s="319"/>
      <c r="SZ162" s="319"/>
      <c r="TA162" s="319"/>
      <c r="TB162" s="319"/>
      <c r="TC162" s="319"/>
      <c r="TD162" s="319"/>
      <c r="TE162" s="319"/>
      <c r="TF162" s="319"/>
      <c r="TG162" s="319"/>
      <c r="TH162" s="319"/>
      <c r="TI162" s="319"/>
      <c r="TJ162" s="319"/>
      <c r="TK162" s="319"/>
      <c r="TL162" s="319"/>
      <c r="TM162" s="319"/>
      <c r="TN162" s="319"/>
      <c r="TO162" s="319"/>
      <c r="TP162" s="319"/>
      <c r="TQ162" s="319"/>
      <c r="TR162" s="319"/>
      <c r="TS162" s="319"/>
      <c r="TT162" s="319"/>
      <c r="TU162" s="319"/>
      <c r="TV162" s="319"/>
      <c r="TW162" s="319"/>
      <c r="TX162" s="319"/>
      <c r="TY162" s="319"/>
      <c r="TZ162" s="319"/>
      <c r="UA162" s="319"/>
      <c r="UB162" s="319"/>
      <c r="UC162" s="319"/>
      <c r="UD162" s="319"/>
      <c r="UE162" s="319"/>
      <c r="UF162" s="319"/>
      <c r="UG162" s="319"/>
      <c r="UH162" s="319"/>
      <c r="UI162" s="319"/>
      <c r="UJ162" s="319"/>
      <c r="UK162" s="319"/>
      <c r="UL162" s="319"/>
      <c r="UM162" s="319"/>
      <c r="UN162" s="319"/>
      <c r="UO162" s="319"/>
      <c r="UP162" s="319"/>
      <c r="UQ162" s="319"/>
      <c r="UR162" s="319"/>
      <c r="US162" s="319"/>
      <c r="UT162" s="319"/>
      <c r="UU162" s="319"/>
      <c r="UV162" s="319"/>
      <c r="UW162" s="319"/>
      <c r="UX162" s="319"/>
      <c r="UY162" s="319"/>
      <c r="UZ162" s="319"/>
      <c r="VA162" s="319"/>
      <c r="VB162" s="319"/>
      <c r="VC162" s="319"/>
      <c r="VD162" s="319"/>
      <c r="VE162" s="319"/>
      <c r="VF162" s="319"/>
      <c r="VG162" s="319"/>
      <c r="VH162" s="319"/>
      <c r="VI162" s="319"/>
      <c r="VJ162" s="319"/>
      <c r="VK162" s="319"/>
      <c r="VL162" s="319"/>
      <c r="VM162" s="319"/>
      <c r="VN162" s="319"/>
      <c r="VO162" s="319"/>
      <c r="VP162" s="319"/>
      <c r="VQ162" s="319"/>
      <c r="VR162" s="319"/>
      <c r="VS162" s="319"/>
      <c r="VT162" s="319"/>
      <c r="VU162" s="319"/>
      <c r="VV162" s="319"/>
      <c r="VW162" s="319"/>
      <c r="VX162" s="319"/>
      <c r="VY162" s="319"/>
      <c r="VZ162" s="319"/>
      <c r="WA162" s="319"/>
      <c r="WB162" s="319"/>
      <c r="WC162" s="319"/>
      <c r="WD162" s="319"/>
      <c r="WE162" s="319"/>
      <c r="WF162" s="319"/>
      <c r="WG162" s="319"/>
      <c r="WH162" s="319"/>
      <c r="WI162" s="319"/>
      <c r="WJ162" s="319"/>
      <c r="WK162" s="319"/>
      <c r="WL162" s="319"/>
      <c r="WM162" s="319"/>
      <c r="WN162" s="319"/>
      <c r="WO162" s="319"/>
      <c r="WP162" s="319"/>
      <c r="WQ162" s="319"/>
      <c r="WR162" s="319"/>
      <c r="WS162" s="319"/>
      <c r="WT162" s="319"/>
      <c r="WU162" s="319"/>
      <c r="WV162" s="319"/>
      <c r="WW162" s="319"/>
      <c r="WX162" s="319"/>
      <c r="WY162" s="319"/>
      <c r="WZ162" s="319"/>
      <c r="XA162" s="319"/>
      <c r="XB162" s="319"/>
      <c r="XC162" s="319"/>
      <c r="XD162" s="319"/>
      <c r="XE162" s="319"/>
      <c r="XF162" s="319"/>
      <c r="XG162" s="319"/>
      <c r="XH162" s="319"/>
      <c r="XI162" s="319"/>
      <c r="XJ162" s="319"/>
      <c r="XK162" s="319"/>
      <c r="XL162" s="319"/>
      <c r="XM162" s="319"/>
      <c r="XN162" s="319"/>
      <c r="XO162" s="319"/>
      <c r="XP162" s="319"/>
      <c r="XQ162" s="319"/>
      <c r="XR162" s="319"/>
      <c r="XS162" s="319"/>
      <c r="XT162" s="319"/>
      <c r="XU162" s="319"/>
      <c r="XV162" s="319"/>
      <c r="XW162" s="319"/>
      <c r="XX162" s="319"/>
      <c r="XY162" s="319"/>
      <c r="XZ162" s="319"/>
      <c r="YA162" s="319"/>
      <c r="YB162" s="319"/>
      <c r="YC162" s="319"/>
      <c r="YD162" s="319"/>
      <c r="YE162" s="319"/>
      <c r="YF162" s="319"/>
      <c r="YG162" s="319"/>
      <c r="YH162" s="319"/>
      <c r="YI162" s="319"/>
      <c r="YJ162" s="319"/>
      <c r="YK162" s="319"/>
      <c r="YL162" s="319"/>
      <c r="YM162" s="319"/>
      <c r="YN162" s="319"/>
      <c r="YO162" s="319"/>
      <c r="YP162" s="319"/>
      <c r="YQ162" s="319"/>
      <c r="YR162" s="319"/>
      <c r="YS162" s="319"/>
      <c r="YT162" s="319"/>
      <c r="YU162" s="319"/>
      <c r="YV162" s="319"/>
      <c r="YW162" s="319"/>
      <c r="YX162" s="319"/>
      <c r="YY162" s="319"/>
      <c r="YZ162" s="319"/>
      <c r="ZA162" s="319"/>
      <c r="ZB162" s="319"/>
      <c r="ZC162" s="319"/>
      <c r="ZD162" s="319"/>
      <c r="ZE162" s="319"/>
      <c r="ZF162" s="319"/>
      <c r="ZG162" s="319"/>
      <c r="ZH162" s="319"/>
      <c r="ZI162" s="319"/>
      <c r="ZJ162" s="319"/>
      <c r="ZK162" s="319"/>
      <c r="ZL162" s="319"/>
      <c r="ZM162" s="319"/>
      <c r="ZN162" s="319"/>
      <c r="ZO162" s="319"/>
      <c r="ZP162" s="319"/>
      <c r="ZQ162" s="319"/>
      <c r="ZR162" s="319"/>
      <c r="ZS162" s="319"/>
      <c r="ZT162" s="319"/>
      <c r="ZU162" s="319"/>
      <c r="ZV162" s="319"/>
      <c r="ZW162" s="319"/>
      <c r="ZX162" s="319"/>
      <c r="ZY162" s="319"/>
      <c r="ZZ162" s="319"/>
      <c r="AAA162" s="319"/>
      <c r="AAB162" s="319"/>
      <c r="AAC162" s="319"/>
      <c r="AAD162" s="319"/>
      <c r="AAE162" s="319"/>
      <c r="AAF162" s="319"/>
      <c r="AAG162" s="319"/>
      <c r="AAH162" s="319"/>
      <c r="AAI162" s="319"/>
      <c r="AAJ162" s="319"/>
      <c r="AAK162" s="319"/>
      <c r="AAL162" s="319"/>
      <c r="AAM162" s="319"/>
      <c r="AAN162" s="319"/>
      <c r="AAO162" s="319"/>
      <c r="AAP162" s="319"/>
      <c r="AAQ162" s="319"/>
      <c r="AAR162" s="319"/>
      <c r="AAS162" s="319"/>
      <c r="AAT162" s="319"/>
      <c r="AAU162" s="319"/>
      <c r="AAV162" s="319"/>
      <c r="AAW162" s="319"/>
      <c r="AAX162" s="319"/>
      <c r="AAY162" s="319"/>
      <c r="AAZ162" s="319"/>
      <c r="ABA162" s="319"/>
      <c r="ABB162" s="319"/>
      <c r="ABC162" s="319"/>
      <c r="ABD162" s="319"/>
      <c r="ABE162" s="319"/>
      <c r="ABF162" s="319"/>
      <c r="ABG162" s="319"/>
      <c r="ABH162" s="319"/>
      <c r="ABI162" s="319"/>
      <c r="ABJ162" s="319"/>
      <c r="ABK162" s="319"/>
      <c r="ABL162" s="319"/>
      <c r="ABM162" s="319"/>
      <c r="ABN162" s="319"/>
      <c r="ABO162" s="319"/>
      <c r="ABP162" s="319"/>
      <c r="ABQ162" s="319"/>
      <c r="ABR162" s="319"/>
      <c r="ABS162" s="319"/>
      <c r="ABT162" s="319"/>
      <c r="ABU162" s="319"/>
      <c r="ABV162" s="319"/>
      <c r="ABW162" s="319"/>
      <c r="ABX162" s="319"/>
      <c r="ABY162" s="319"/>
      <c r="ABZ162" s="319"/>
      <c r="ACA162" s="319"/>
      <c r="ACB162" s="319"/>
      <c r="ACC162" s="319"/>
      <c r="ACD162" s="319"/>
      <c r="ACE162" s="319"/>
      <c r="ACF162" s="319"/>
      <c r="ACG162" s="319"/>
      <c r="ACH162" s="319"/>
      <c r="ACI162" s="319"/>
      <c r="ACJ162" s="319"/>
      <c r="ACK162" s="319"/>
      <c r="ACL162" s="319"/>
      <c r="ACM162" s="319"/>
      <c r="ACN162" s="319"/>
      <c r="ACO162" s="319"/>
      <c r="ACP162" s="319"/>
      <c r="ACQ162" s="319"/>
      <c r="ACR162" s="319"/>
      <c r="ACS162" s="319"/>
      <c r="ACT162" s="319"/>
      <c r="ACU162" s="319"/>
      <c r="ACV162" s="319"/>
      <c r="ACW162" s="319"/>
      <c r="ACX162" s="319"/>
      <c r="ACY162" s="319"/>
      <c r="ACZ162" s="319"/>
      <c r="ADA162" s="319"/>
      <c r="ADB162" s="319"/>
      <c r="ADC162" s="319"/>
      <c r="ADD162" s="319"/>
      <c r="ADE162" s="319"/>
      <c r="ADF162" s="319"/>
      <c r="ADG162" s="319"/>
      <c r="ADH162" s="319"/>
      <c r="ADI162" s="319"/>
      <c r="ADJ162" s="319"/>
      <c r="ADK162" s="319"/>
      <c r="ADL162" s="319"/>
      <c r="ADM162" s="319"/>
      <c r="ADN162" s="319"/>
      <c r="ADO162" s="319"/>
      <c r="ADP162" s="319"/>
      <c r="ADQ162" s="319"/>
      <c r="ADR162" s="319"/>
      <c r="ADS162" s="319"/>
      <c r="ADT162" s="319"/>
      <c r="ADU162" s="319"/>
      <c r="ADV162" s="319"/>
      <c r="ADW162" s="319"/>
      <c r="ADX162" s="319"/>
      <c r="ADY162" s="319"/>
      <c r="ADZ162" s="319"/>
      <c r="AEA162" s="319"/>
      <c r="AEB162" s="319"/>
      <c r="AEC162" s="319"/>
      <c r="AED162" s="319"/>
      <c r="AEE162" s="319"/>
      <c r="AEF162" s="319"/>
      <c r="AEG162" s="319"/>
      <c r="AEH162" s="319"/>
      <c r="AEI162" s="319"/>
      <c r="AEJ162" s="319"/>
      <c r="AEK162" s="319"/>
      <c r="AEL162" s="319"/>
      <c r="AEM162" s="319"/>
      <c r="AEN162" s="319"/>
      <c r="AEO162" s="319"/>
      <c r="AEP162" s="319"/>
      <c r="AEQ162" s="319"/>
      <c r="AER162" s="319"/>
      <c r="AES162" s="319"/>
      <c r="AET162" s="319"/>
      <c r="AEU162" s="319"/>
      <c r="AEV162" s="319"/>
      <c r="AEW162" s="319"/>
      <c r="AEX162" s="319"/>
      <c r="AEY162" s="319"/>
      <c r="AEZ162" s="319"/>
      <c r="AFA162" s="319"/>
      <c r="AFB162" s="319"/>
      <c r="AFC162" s="319"/>
      <c r="AFD162" s="319"/>
      <c r="AFE162" s="319"/>
      <c r="AFF162" s="319"/>
      <c r="AFG162" s="319"/>
      <c r="AFH162" s="319"/>
      <c r="AFI162" s="319"/>
      <c r="AFJ162" s="319"/>
      <c r="AFK162" s="319"/>
      <c r="AFL162" s="319"/>
      <c r="AFM162" s="319"/>
      <c r="AFN162" s="319"/>
      <c r="AFO162" s="319"/>
      <c r="AFP162" s="319"/>
      <c r="AFQ162" s="319"/>
      <c r="AFR162" s="319"/>
      <c r="AFS162" s="319"/>
      <c r="AFT162" s="319"/>
      <c r="AFU162" s="319"/>
      <c r="AFV162" s="319"/>
      <c r="AFW162" s="319"/>
      <c r="AFX162" s="319"/>
      <c r="AFY162" s="319"/>
      <c r="AFZ162" s="319"/>
      <c r="AGA162" s="319"/>
      <c r="AGB162" s="319"/>
      <c r="AGC162" s="319"/>
      <c r="AGD162" s="319"/>
      <c r="AGE162" s="319"/>
      <c r="AGF162" s="319"/>
      <c r="AGG162" s="319"/>
      <c r="AGH162" s="319"/>
      <c r="AGI162" s="319"/>
      <c r="AGJ162" s="319"/>
      <c r="AGK162" s="319"/>
      <c r="AGL162" s="319"/>
      <c r="AGM162" s="319"/>
      <c r="AGN162" s="319"/>
      <c r="AGO162" s="319"/>
      <c r="AGP162" s="319"/>
      <c r="AGQ162" s="319"/>
      <c r="AGR162" s="319"/>
      <c r="AGS162" s="319"/>
      <c r="AGT162" s="319"/>
      <c r="AGU162" s="319"/>
      <c r="AGV162" s="319"/>
      <c r="AGW162" s="319"/>
      <c r="AGX162" s="319"/>
      <c r="AGY162" s="319"/>
      <c r="AGZ162" s="319"/>
      <c r="AHA162" s="319"/>
      <c r="AHB162" s="319"/>
      <c r="AHC162" s="319"/>
      <c r="AHD162" s="319"/>
      <c r="AHE162" s="319"/>
      <c r="AHF162" s="319"/>
      <c r="AHG162" s="319"/>
      <c r="AHH162" s="319"/>
      <c r="AHI162" s="319"/>
      <c r="AHJ162" s="319"/>
      <c r="AHK162" s="319"/>
      <c r="AHL162" s="319"/>
      <c r="AHM162" s="319"/>
      <c r="AHN162" s="319"/>
      <c r="AHO162" s="319"/>
      <c r="AHP162" s="319"/>
      <c r="AHQ162" s="319"/>
      <c r="AHR162" s="319"/>
      <c r="AHS162" s="319"/>
      <c r="AHT162" s="319"/>
      <c r="AHU162" s="319"/>
      <c r="AHV162" s="319"/>
      <c r="AHW162" s="319"/>
      <c r="AHX162" s="319"/>
      <c r="AHY162" s="319"/>
      <c r="AHZ162" s="319"/>
      <c r="AIA162" s="319"/>
      <c r="AIB162" s="319"/>
      <c r="AIC162" s="319"/>
      <c r="AID162" s="319"/>
      <c r="AIE162" s="319"/>
      <c r="AIF162" s="319"/>
      <c r="AIG162" s="319"/>
      <c r="AIH162" s="319"/>
      <c r="AII162" s="319"/>
      <c r="AIJ162" s="319"/>
      <c r="AIK162" s="319"/>
      <c r="AIL162" s="319"/>
      <c r="AIM162" s="319"/>
      <c r="AIN162" s="319"/>
      <c r="AIO162" s="319"/>
      <c r="AIP162" s="319"/>
      <c r="AIQ162" s="319"/>
      <c r="AIR162" s="319"/>
      <c r="AIS162" s="319"/>
      <c r="AIT162" s="319"/>
      <c r="AIU162" s="319"/>
      <c r="AIV162" s="319"/>
      <c r="AIW162" s="319"/>
      <c r="AIX162" s="319"/>
      <c r="AIY162" s="319"/>
      <c r="AIZ162" s="319"/>
      <c r="AJA162" s="319"/>
      <c r="AJB162" s="319"/>
      <c r="AJC162" s="319"/>
      <c r="AJD162" s="319"/>
      <c r="AJE162" s="319"/>
      <c r="AJF162" s="319"/>
      <c r="AJG162" s="319"/>
      <c r="AJH162" s="319"/>
      <c r="AJI162" s="319"/>
      <c r="AJJ162" s="319"/>
      <c r="AJK162" s="319"/>
      <c r="AJL162" s="319"/>
      <c r="AJM162" s="319"/>
      <c r="AJN162" s="319"/>
      <c r="AJO162" s="319"/>
      <c r="AJP162" s="319"/>
      <c r="AJQ162" s="319"/>
      <c r="AJR162" s="319"/>
      <c r="AJS162" s="319"/>
      <c r="AJT162" s="319"/>
      <c r="AJU162" s="319"/>
      <c r="AJV162" s="319"/>
      <c r="AJW162" s="319"/>
      <c r="AJX162" s="319"/>
      <c r="AJY162" s="319"/>
      <c r="AJZ162" s="319"/>
      <c r="AKA162" s="319"/>
      <c r="AKB162" s="319"/>
      <c r="AKC162" s="319"/>
      <c r="AKD162" s="319"/>
      <c r="AKE162" s="319"/>
      <c r="AKF162" s="319"/>
      <c r="AKG162" s="319"/>
      <c r="AKH162" s="319"/>
      <c r="AKI162" s="319"/>
      <c r="AKJ162" s="319"/>
      <c r="AKK162" s="319"/>
      <c r="AKL162" s="319"/>
      <c r="AKM162" s="319"/>
      <c r="AKN162" s="319"/>
      <c r="AKO162" s="319"/>
      <c r="AKP162" s="319"/>
      <c r="AKQ162" s="319"/>
      <c r="AKR162" s="319"/>
      <c r="AKS162" s="319"/>
      <c r="AKT162" s="319"/>
      <c r="AKU162" s="319"/>
      <c r="AKV162" s="319"/>
      <c r="AKW162" s="319"/>
      <c r="AKX162" s="319"/>
      <c r="AKY162" s="319"/>
      <c r="AKZ162" s="319"/>
      <c r="ALA162" s="319"/>
      <c r="ALB162" s="319"/>
      <c r="ALC162" s="319"/>
      <c r="ALD162" s="319"/>
      <c r="ALE162" s="319"/>
      <c r="ALF162" s="319"/>
      <c r="ALG162" s="319"/>
      <c r="ALH162" s="319"/>
      <c r="ALI162" s="319"/>
      <c r="ALJ162" s="319"/>
      <c r="ALK162" s="319"/>
      <c r="ALL162" s="319"/>
      <c r="ALM162" s="319"/>
      <c r="ALN162" s="319"/>
      <c r="ALO162" s="319"/>
      <c r="ALP162" s="319"/>
      <c r="ALQ162" s="319"/>
      <c r="ALR162" s="319"/>
      <c r="ALS162" s="319"/>
      <c r="ALT162" s="319"/>
      <c r="ALU162" s="319"/>
      <c r="ALV162" s="319"/>
      <c r="ALW162" s="319"/>
      <c r="ALX162" s="319"/>
      <c r="ALY162" s="319"/>
      <c r="ALZ162" s="319"/>
      <c r="AMA162" s="319"/>
      <c r="AMB162" s="319"/>
      <c r="AMC162" s="319"/>
      <c r="AMD162" s="319"/>
      <c r="AME162" s="319"/>
      <c r="AMF162" s="319"/>
      <c r="AMG162" s="319"/>
      <c r="AMH162" s="319"/>
      <c r="AMI162" s="319"/>
      <c r="AMJ162" s="319"/>
      <c r="AMK162" s="319"/>
      <c r="AML162" s="319"/>
      <c r="AMM162" s="319"/>
      <c r="AMN162" s="319"/>
      <c r="AMO162" s="319"/>
      <c r="AMP162" s="319"/>
      <c r="AMQ162" s="319"/>
      <c r="AMR162" s="319"/>
      <c r="AMS162" s="319"/>
      <c r="AMT162" s="319"/>
      <c r="AMU162" s="319"/>
      <c r="AMV162" s="319"/>
      <c r="AMW162" s="319"/>
      <c r="AMX162" s="319"/>
      <c r="AMY162" s="319"/>
      <c r="AMZ162" s="319"/>
      <c r="ANA162" s="319"/>
      <c r="ANB162" s="319"/>
      <c r="ANC162" s="319"/>
      <c r="AND162" s="319"/>
      <c r="ANE162" s="319"/>
      <c r="ANF162" s="319"/>
      <c r="ANG162" s="319"/>
      <c r="ANH162" s="319"/>
      <c r="ANI162" s="319"/>
      <c r="ANJ162" s="319"/>
      <c r="ANK162" s="319"/>
      <c r="ANL162" s="319"/>
      <c r="ANM162" s="319"/>
      <c r="ANN162" s="319"/>
      <c r="ANO162" s="319"/>
      <c r="ANP162" s="319"/>
      <c r="ANQ162" s="319"/>
      <c r="ANR162" s="319"/>
      <c r="ANS162" s="319"/>
      <c r="ANT162" s="319"/>
      <c r="ANU162" s="319"/>
      <c r="ANV162" s="319"/>
      <c r="ANW162" s="319"/>
      <c r="ANX162" s="319"/>
      <c r="ANY162" s="319"/>
      <c r="ANZ162" s="319"/>
      <c r="AOA162" s="319"/>
      <c r="AOB162" s="319"/>
      <c r="AOC162" s="319"/>
      <c r="AOD162" s="319"/>
      <c r="AOE162" s="319"/>
      <c r="AOF162" s="319"/>
      <c r="AOG162" s="319"/>
      <c r="AOH162" s="319"/>
      <c r="AOI162" s="319"/>
      <c r="AOJ162" s="319"/>
      <c r="AOK162" s="319"/>
      <c r="AOL162" s="319"/>
      <c r="AOM162" s="319"/>
      <c r="AON162" s="319"/>
      <c r="AOO162" s="319"/>
      <c r="AOP162" s="319"/>
      <c r="AOQ162" s="319"/>
      <c r="AOR162" s="319"/>
      <c r="AOS162" s="319"/>
      <c r="AOT162" s="319"/>
      <c r="AOU162" s="319"/>
      <c r="AOV162" s="319"/>
      <c r="AOW162" s="319"/>
      <c r="AOX162" s="319"/>
      <c r="AOY162" s="319"/>
      <c r="AOZ162" s="319"/>
      <c r="APA162" s="319"/>
      <c r="APB162" s="319"/>
      <c r="APC162" s="319"/>
      <c r="APD162" s="319"/>
      <c r="APE162" s="319"/>
      <c r="APF162" s="319"/>
      <c r="APG162" s="319"/>
      <c r="APH162" s="319"/>
      <c r="API162" s="319"/>
      <c r="APJ162" s="319"/>
      <c r="APK162" s="319"/>
      <c r="APL162" s="319"/>
      <c r="APM162" s="319"/>
      <c r="APN162" s="319"/>
      <c r="APO162" s="319"/>
      <c r="APP162" s="319"/>
      <c r="APQ162" s="319"/>
      <c r="APR162" s="319"/>
      <c r="APS162" s="319"/>
      <c r="APT162" s="319"/>
      <c r="APU162" s="319"/>
      <c r="APV162" s="319"/>
      <c r="APW162" s="319"/>
      <c r="APX162" s="319"/>
      <c r="APY162" s="319"/>
      <c r="APZ162" s="319"/>
      <c r="AQA162" s="319"/>
      <c r="AQB162" s="319"/>
      <c r="AQC162" s="319"/>
      <c r="AQD162" s="319"/>
      <c r="AQE162" s="319"/>
      <c r="AQF162" s="319"/>
      <c r="AQG162" s="319"/>
      <c r="AQH162" s="319"/>
      <c r="AQI162" s="319"/>
      <c r="AQJ162" s="319"/>
      <c r="AQK162" s="319"/>
      <c r="AQL162" s="319"/>
      <c r="AQM162" s="319"/>
      <c r="AQN162" s="319"/>
      <c r="AQO162" s="319"/>
      <c r="AQP162" s="319"/>
      <c r="AQQ162" s="319"/>
      <c r="AQR162" s="319"/>
      <c r="AQS162" s="319"/>
      <c r="AQT162" s="319"/>
      <c r="AQU162" s="319"/>
      <c r="AQV162" s="319"/>
      <c r="AQW162" s="319"/>
      <c r="AQX162" s="319"/>
      <c r="AQY162" s="319"/>
      <c r="AQZ162" s="319"/>
      <c r="ARA162" s="319"/>
      <c r="ARB162" s="319"/>
      <c r="ARC162" s="319"/>
      <c r="ARD162" s="319"/>
      <c r="ARE162" s="319"/>
      <c r="ARF162" s="319"/>
      <c r="ARG162" s="319"/>
      <c r="ARH162" s="319"/>
      <c r="ARI162" s="319"/>
      <c r="ARJ162" s="319"/>
      <c r="ARK162" s="319"/>
      <c r="ARL162" s="319"/>
      <c r="ARM162" s="319"/>
      <c r="ARN162" s="319"/>
      <c r="ARO162" s="319"/>
      <c r="ARP162" s="319"/>
      <c r="ARQ162" s="319"/>
      <c r="ARR162" s="319"/>
      <c r="ARS162" s="319"/>
      <c r="ART162" s="319"/>
      <c r="ARU162" s="319"/>
      <c r="ARV162" s="319"/>
      <c r="ARW162" s="319"/>
      <c r="ARX162" s="319"/>
      <c r="ARY162" s="319"/>
      <c r="ARZ162" s="319"/>
      <c r="ASA162" s="319"/>
      <c r="ASB162" s="319"/>
      <c r="ASC162" s="319"/>
      <c r="ASD162" s="319"/>
      <c r="ASE162" s="319"/>
      <c r="ASF162" s="319"/>
      <c r="ASG162" s="319"/>
      <c r="ASH162" s="319"/>
      <c r="ASI162" s="319"/>
      <c r="ASJ162" s="319"/>
      <c r="ASK162" s="319"/>
      <c r="ASL162" s="319"/>
      <c r="ASM162" s="319"/>
      <c r="ASN162" s="319"/>
      <c r="ASO162" s="319"/>
      <c r="ASP162" s="319"/>
      <c r="ASQ162" s="319"/>
      <c r="ASR162" s="319"/>
      <c r="ASS162" s="319"/>
      <c r="AST162" s="319"/>
      <c r="ASU162" s="319"/>
      <c r="ASV162" s="319"/>
      <c r="ASW162" s="319"/>
      <c r="ASX162" s="319"/>
      <c r="ASY162" s="319"/>
      <c r="ASZ162" s="319"/>
      <c r="ATA162" s="319"/>
      <c r="ATB162" s="319"/>
      <c r="ATC162" s="319"/>
      <c r="ATD162" s="319"/>
      <c r="ATE162" s="319"/>
      <c r="ATF162" s="319"/>
      <c r="ATG162" s="319"/>
      <c r="ATH162" s="319"/>
      <c r="ATI162" s="319"/>
      <c r="ATJ162" s="319"/>
      <c r="ATK162" s="319"/>
      <c r="ATL162" s="319"/>
      <c r="ATM162" s="319"/>
      <c r="ATN162" s="319"/>
      <c r="ATO162" s="319"/>
      <c r="ATP162" s="319"/>
      <c r="ATQ162" s="319"/>
      <c r="ATR162" s="319"/>
      <c r="ATS162" s="319"/>
      <c r="ATT162" s="319"/>
      <c r="ATU162" s="319"/>
      <c r="ATV162" s="319"/>
      <c r="ATW162" s="319"/>
      <c r="ATX162" s="319"/>
      <c r="ATY162" s="319"/>
      <c r="ATZ162" s="319"/>
      <c r="AUA162" s="319"/>
      <c r="AUB162" s="319"/>
      <c r="AUC162" s="319"/>
      <c r="AUD162" s="319"/>
      <c r="AUE162" s="319"/>
      <c r="AUF162" s="319"/>
      <c r="AUG162" s="319"/>
      <c r="AUH162" s="319"/>
      <c r="AUI162" s="319"/>
      <c r="AUJ162" s="319"/>
      <c r="AUK162" s="319"/>
      <c r="AUL162" s="319"/>
      <c r="AUM162" s="319"/>
      <c r="AUN162" s="319"/>
      <c r="AUO162" s="319"/>
      <c r="AUP162" s="319"/>
      <c r="AUQ162" s="319"/>
      <c r="AUR162" s="319"/>
      <c r="AUS162" s="319"/>
      <c r="AUT162" s="319"/>
      <c r="AUU162" s="319"/>
      <c r="AUV162" s="319"/>
      <c r="AUW162" s="319"/>
      <c r="AUX162" s="319"/>
      <c r="AUY162" s="319"/>
      <c r="AUZ162" s="319"/>
      <c r="AVA162" s="319"/>
      <c r="AVB162" s="319"/>
      <c r="AVC162" s="319"/>
      <c r="AVD162" s="319"/>
      <c r="AVE162" s="319"/>
      <c r="AVF162" s="319"/>
      <c r="AVG162" s="319"/>
      <c r="AVH162" s="319"/>
      <c r="AVI162" s="319"/>
      <c r="AVJ162" s="319"/>
      <c r="AVK162" s="319"/>
      <c r="AVL162" s="319"/>
      <c r="AVM162" s="319"/>
      <c r="AVN162" s="319"/>
      <c r="AVO162" s="319"/>
      <c r="AVP162" s="319"/>
      <c r="AVQ162" s="319"/>
      <c r="AVR162" s="319"/>
      <c r="AVS162" s="319"/>
      <c r="AVT162" s="319"/>
      <c r="AVU162" s="319"/>
      <c r="AVV162" s="319"/>
      <c r="AVW162" s="319"/>
      <c r="AVX162" s="319"/>
      <c r="AVY162" s="319"/>
      <c r="AVZ162" s="319"/>
      <c r="AWA162" s="319"/>
      <c r="AWB162" s="319"/>
      <c r="AWC162" s="319"/>
      <c r="AWD162" s="319"/>
      <c r="AWE162" s="319"/>
      <c r="AWF162" s="319"/>
      <c r="AWG162" s="319"/>
      <c r="AWH162" s="319"/>
      <c r="AWI162" s="319"/>
      <c r="AWJ162" s="319"/>
      <c r="AWK162" s="319"/>
      <c r="AWL162" s="319"/>
      <c r="AWM162" s="319"/>
      <c r="AWN162" s="319"/>
      <c r="AWO162" s="319"/>
      <c r="AWP162" s="319"/>
      <c r="AWQ162" s="319"/>
      <c r="AWR162" s="319"/>
      <c r="AWS162" s="319"/>
      <c r="AWT162" s="319"/>
      <c r="AWU162" s="319"/>
      <c r="AWV162" s="319"/>
      <c r="AWW162" s="319"/>
      <c r="AWX162" s="319"/>
      <c r="AWY162" s="319"/>
      <c r="AWZ162" s="319"/>
      <c r="AXA162" s="319"/>
      <c r="AXB162" s="319"/>
      <c r="AXC162" s="319"/>
      <c r="AXD162" s="319"/>
      <c r="AXE162" s="319"/>
      <c r="AXF162" s="319"/>
      <c r="AXG162" s="319"/>
      <c r="AXH162" s="319"/>
      <c r="AXI162" s="319"/>
      <c r="AXJ162" s="319"/>
      <c r="AXK162" s="319"/>
      <c r="AXL162" s="319"/>
      <c r="AXM162" s="319"/>
      <c r="AXN162" s="319"/>
      <c r="AXO162" s="319"/>
      <c r="AXP162" s="319"/>
      <c r="AXQ162" s="319"/>
      <c r="AXR162" s="319"/>
      <c r="AXS162" s="319"/>
      <c r="AXT162" s="319"/>
      <c r="AXU162" s="319"/>
      <c r="AXV162" s="319"/>
      <c r="AXW162" s="319"/>
      <c r="AXX162" s="319"/>
      <c r="AXY162" s="319"/>
      <c r="AXZ162" s="319"/>
      <c r="AYA162" s="319"/>
      <c r="AYB162" s="319"/>
      <c r="AYC162" s="319"/>
      <c r="AYD162" s="319"/>
      <c r="AYE162" s="319"/>
      <c r="AYF162" s="319"/>
      <c r="AYG162" s="319"/>
      <c r="AYH162" s="319"/>
      <c r="AYI162" s="319"/>
      <c r="AYJ162" s="319"/>
      <c r="AYK162" s="319"/>
      <c r="AYL162" s="319"/>
      <c r="AYM162" s="319"/>
      <c r="AYN162" s="319"/>
      <c r="AYO162" s="319"/>
      <c r="AYP162" s="319"/>
      <c r="AYQ162" s="319"/>
      <c r="AYR162" s="319"/>
      <c r="AYS162" s="319"/>
      <c r="AYT162" s="319"/>
      <c r="AYU162" s="319"/>
      <c r="AYV162" s="319"/>
      <c r="AYW162" s="319"/>
      <c r="AYX162" s="319"/>
      <c r="AYY162" s="319"/>
      <c r="AYZ162" s="319"/>
      <c r="AZA162" s="319"/>
      <c r="AZB162" s="319"/>
      <c r="AZC162" s="319"/>
      <c r="AZD162" s="319"/>
      <c r="AZE162" s="319"/>
      <c r="AZF162" s="319"/>
      <c r="AZG162" s="319"/>
      <c r="AZH162" s="319"/>
      <c r="AZI162" s="319"/>
      <c r="AZJ162" s="319"/>
      <c r="AZK162" s="319"/>
      <c r="AZL162" s="319"/>
      <c r="AZM162" s="319"/>
      <c r="AZN162" s="319"/>
      <c r="AZO162" s="319"/>
      <c r="AZP162" s="319"/>
      <c r="AZQ162" s="319"/>
      <c r="AZR162" s="319"/>
      <c r="AZS162" s="319"/>
      <c r="AZT162" s="319"/>
      <c r="AZU162" s="319"/>
      <c r="AZV162" s="319"/>
      <c r="AZW162" s="319"/>
      <c r="AZX162" s="319"/>
      <c r="AZY162" s="319"/>
      <c r="AZZ162" s="319"/>
      <c r="BAA162" s="319"/>
      <c r="BAB162" s="319"/>
      <c r="BAC162" s="319"/>
      <c r="BAD162" s="319"/>
      <c r="BAE162" s="319"/>
      <c r="BAF162" s="319"/>
      <c r="BAG162" s="319"/>
      <c r="BAH162" s="319"/>
      <c r="BAI162" s="319"/>
      <c r="BAJ162" s="319"/>
      <c r="BAK162" s="319"/>
      <c r="BAL162" s="319"/>
      <c r="BAM162" s="319"/>
      <c r="BAN162" s="319"/>
      <c r="BAO162" s="319"/>
      <c r="BAP162" s="319"/>
      <c r="BAQ162" s="319"/>
      <c r="BAR162" s="319"/>
      <c r="BAS162" s="319"/>
      <c r="BAT162" s="319"/>
      <c r="BAU162" s="319"/>
      <c r="BAV162" s="319"/>
      <c r="BAW162" s="319"/>
      <c r="BAX162" s="319"/>
      <c r="BAY162" s="319"/>
      <c r="BAZ162" s="319"/>
      <c r="BBA162" s="319"/>
      <c r="BBB162" s="319"/>
      <c r="BBC162" s="319"/>
      <c r="BBD162" s="319"/>
      <c r="BBE162" s="319"/>
      <c r="BBF162" s="319"/>
      <c r="BBG162" s="319"/>
      <c r="BBH162" s="319"/>
      <c r="BBI162" s="319"/>
      <c r="BBJ162" s="319"/>
      <c r="BBK162" s="319"/>
      <c r="BBL162" s="319"/>
      <c r="BBM162" s="319"/>
      <c r="BBN162" s="319"/>
      <c r="BBO162" s="319"/>
      <c r="BBP162" s="319"/>
      <c r="BBQ162" s="319"/>
      <c r="BBR162" s="319"/>
      <c r="BBS162" s="319"/>
      <c r="BBT162" s="319"/>
      <c r="BBU162" s="319"/>
      <c r="BBV162" s="319"/>
      <c r="BBW162" s="319"/>
      <c r="BBX162" s="319"/>
      <c r="BBY162" s="319"/>
      <c r="BBZ162" s="319"/>
      <c r="BCA162" s="319"/>
      <c r="BCB162" s="319"/>
      <c r="BCC162" s="319"/>
      <c r="BCD162" s="319"/>
      <c r="BCE162" s="319"/>
      <c r="BCF162" s="319"/>
      <c r="BCG162" s="319"/>
      <c r="BCH162" s="319"/>
      <c r="BCI162" s="319"/>
      <c r="BCJ162" s="319"/>
      <c r="BCK162" s="319"/>
      <c r="BCL162" s="319"/>
      <c r="BCM162" s="319"/>
      <c r="BCN162" s="319"/>
      <c r="BCO162" s="319"/>
      <c r="BCP162" s="319"/>
      <c r="BCQ162" s="319"/>
      <c r="BCR162" s="319"/>
      <c r="BCS162" s="319"/>
      <c r="BCT162" s="319"/>
      <c r="BCU162" s="319"/>
      <c r="BCV162" s="319"/>
      <c r="BCW162" s="319"/>
      <c r="BCX162" s="319"/>
      <c r="BCY162" s="319"/>
      <c r="BCZ162" s="319"/>
      <c r="BDA162" s="319"/>
      <c r="BDB162" s="319"/>
      <c r="BDC162" s="319"/>
      <c r="BDD162" s="319"/>
      <c r="BDE162" s="319"/>
      <c r="BDF162" s="319"/>
      <c r="BDG162" s="319"/>
      <c r="BDH162" s="319"/>
      <c r="BDI162" s="319"/>
      <c r="BDJ162" s="319"/>
      <c r="BDK162" s="319"/>
      <c r="BDL162" s="319"/>
      <c r="BDM162" s="319"/>
      <c r="BDN162" s="319"/>
      <c r="BDO162" s="319"/>
      <c r="BDP162" s="319"/>
      <c r="BDQ162" s="319"/>
      <c r="BDR162" s="319"/>
      <c r="BDS162" s="319"/>
      <c r="BDT162" s="319"/>
      <c r="BDU162" s="319"/>
      <c r="BDV162" s="319"/>
      <c r="BDW162" s="319"/>
      <c r="BDX162" s="319"/>
      <c r="BDY162" s="319"/>
      <c r="BDZ162" s="319"/>
      <c r="BEA162" s="319"/>
      <c r="BEB162" s="319"/>
      <c r="BEC162" s="319"/>
      <c r="BED162" s="319"/>
      <c r="BEE162" s="319"/>
      <c r="BEF162" s="319"/>
      <c r="BEG162" s="319"/>
      <c r="BEH162" s="319"/>
      <c r="BEI162" s="319"/>
      <c r="BEJ162" s="319"/>
      <c r="BEK162" s="319"/>
      <c r="BEL162" s="319"/>
      <c r="BEM162" s="319"/>
      <c r="BEN162" s="319"/>
      <c r="BEO162" s="319"/>
      <c r="BEP162" s="319"/>
      <c r="BEQ162" s="319"/>
      <c r="BER162" s="319"/>
      <c r="BES162" s="319"/>
      <c r="BET162" s="319"/>
      <c r="BEU162" s="319"/>
      <c r="BEV162" s="319"/>
      <c r="BEW162" s="319"/>
      <c r="BEX162" s="319"/>
      <c r="BEY162" s="319"/>
      <c r="BEZ162" s="319"/>
      <c r="BFA162" s="319"/>
      <c r="BFB162" s="319"/>
      <c r="BFC162" s="319"/>
      <c r="BFD162" s="319"/>
      <c r="BFE162" s="319"/>
      <c r="BFF162" s="319"/>
      <c r="BFG162" s="319"/>
      <c r="BFH162" s="319"/>
      <c r="BFI162" s="319"/>
      <c r="BFJ162" s="319"/>
      <c r="BFK162" s="319"/>
      <c r="BFL162" s="319"/>
      <c r="BFM162" s="319"/>
      <c r="BFN162" s="319"/>
      <c r="BFO162" s="319"/>
      <c r="BFP162" s="319"/>
      <c r="BFQ162" s="319"/>
      <c r="BFR162" s="319"/>
      <c r="BFS162" s="319"/>
      <c r="BFT162" s="319"/>
      <c r="BFU162" s="319"/>
      <c r="BFV162" s="319"/>
      <c r="BFW162" s="319"/>
      <c r="BFX162" s="319"/>
      <c r="BFY162" s="319"/>
      <c r="BFZ162" s="319"/>
      <c r="BGA162" s="319"/>
      <c r="BGB162" s="319"/>
      <c r="BGC162" s="319"/>
      <c r="BGD162" s="319"/>
      <c r="BGE162" s="319"/>
      <c r="BGF162" s="319"/>
      <c r="BGG162" s="319"/>
      <c r="BGH162" s="319"/>
      <c r="BGI162" s="319"/>
      <c r="BGJ162" s="319"/>
      <c r="BGK162" s="319"/>
      <c r="BGL162" s="319"/>
      <c r="BGM162" s="319"/>
      <c r="BGN162" s="319"/>
      <c r="BGO162" s="319"/>
      <c r="BGP162" s="319"/>
      <c r="BGQ162" s="319"/>
      <c r="BGR162" s="319"/>
      <c r="BGS162" s="319"/>
      <c r="BGT162" s="319"/>
      <c r="BGU162" s="319"/>
      <c r="BGV162" s="319"/>
      <c r="BGW162" s="319"/>
      <c r="BGX162" s="319"/>
      <c r="BGY162" s="319"/>
      <c r="BGZ162" s="319"/>
      <c r="BHA162" s="319"/>
      <c r="BHB162" s="319"/>
      <c r="BHC162" s="319"/>
      <c r="BHD162" s="319"/>
      <c r="BHE162" s="319"/>
      <c r="BHF162" s="319"/>
      <c r="BHG162" s="319"/>
      <c r="BHH162" s="319"/>
      <c r="BHI162" s="319"/>
      <c r="BHJ162" s="319"/>
      <c r="BHK162" s="319"/>
      <c r="BHL162" s="319"/>
      <c r="BHM162" s="319"/>
      <c r="BHN162" s="319"/>
      <c r="BHO162" s="319"/>
      <c r="BHP162" s="319"/>
      <c r="BHQ162" s="319"/>
      <c r="BHR162" s="319"/>
      <c r="BHS162" s="319"/>
      <c r="BHT162" s="319"/>
      <c r="BHU162" s="319"/>
      <c r="BHV162" s="319"/>
      <c r="BHW162" s="319"/>
      <c r="BHX162" s="319"/>
      <c r="BHY162" s="319"/>
      <c r="BHZ162" s="319"/>
      <c r="BIA162" s="319"/>
      <c r="BIB162" s="319"/>
      <c r="BIC162" s="319"/>
      <c r="BID162" s="319"/>
      <c r="BIE162" s="319"/>
      <c r="BIF162" s="319"/>
      <c r="BIG162" s="319"/>
      <c r="BIH162" s="319"/>
      <c r="BII162" s="319"/>
      <c r="BIJ162" s="319"/>
      <c r="BIK162" s="319"/>
      <c r="BIL162" s="319"/>
      <c r="BIM162" s="319"/>
      <c r="BIN162" s="319"/>
      <c r="BIO162" s="319"/>
      <c r="BIP162" s="319"/>
      <c r="BIQ162" s="319"/>
      <c r="BIR162" s="319"/>
      <c r="BIS162" s="319"/>
      <c r="BIT162" s="319"/>
      <c r="BIU162" s="319"/>
      <c r="BIV162" s="319"/>
      <c r="BIW162" s="319"/>
      <c r="BIX162" s="319"/>
      <c r="BIY162" s="319"/>
      <c r="BIZ162" s="319"/>
      <c r="BJA162" s="319"/>
      <c r="BJB162" s="319"/>
      <c r="BJC162" s="319"/>
      <c r="BJD162" s="319"/>
      <c r="BJE162" s="319"/>
      <c r="BJF162" s="319"/>
      <c r="BJG162" s="319"/>
      <c r="BJH162" s="319"/>
      <c r="BJI162" s="319"/>
      <c r="BJJ162" s="319"/>
      <c r="BJK162" s="319"/>
      <c r="BJL162" s="319"/>
      <c r="BJM162" s="319"/>
      <c r="BJN162" s="319"/>
      <c r="BJO162" s="319"/>
      <c r="BJP162" s="319"/>
      <c r="BJQ162" s="319"/>
      <c r="BJR162" s="319"/>
      <c r="BJS162" s="319"/>
      <c r="BJT162" s="319"/>
      <c r="BJU162" s="319"/>
      <c r="BJV162" s="319"/>
      <c r="BJW162" s="319"/>
      <c r="BJX162" s="319"/>
      <c r="BJY162" s="319"/>
      <c r="BJZ162" s="319"/>
      <c r="BKA162" s="319"/>
      <c r="BKB162" s="319"/>
      <c r="BKC162" s="319"/>
      <c r="BKD162" s="319"/>
      <c r="BKE162" s="319"/>
      <c r="BKF162" s="319"/>
      <c r="BKG162" s="319"/>
      <c r="BKH162" s="319"/>
      <c r="BKI162" s="319"/>
      <c r="BKJ162" s="319"/>
      <c r="BKK162" s="319"/>
      <c r="BKL162" s="319"/>
      <c r="BKM162" s="319"/>
      <c r="BKN162" s="319"/>
      <c r="BKO162" s="319"/>
      <c r="BKP162" s="319"/>
      <c r="BKQ162" s="319"/>
      <c r="BKR162" s="319"/>
      <c r="BKS162" s="319"/>
      <c r="BKT162" s="319"/>
      <c r="BKU162" s="319"/>
      <c r="BKV162" s="319"/>
      <c r="BKW162" s="319"/>
      <c r="BKX162" s="319"/>
      <c r="BKY162" s="319"/>
      <c r="BKZ162" s="319"/>
      <c r="BLA162" s="319"/>
      <c r="BLB162" s="319"/>
      <c r="BLC162" s="319"/>
      <c r="BLD162" s="319"/>
      <c r="BLE162" s="319"/>
      <c r="BLF162" s="319"/>
      <c r="BLG162" s="319"/>
      <c r="BLH162" s="319"/>
      <c r="BLI162" s="319"/>
      <c r="BLJ162" s="319"/>
      <c r="BLK162" s="319"/>
      <c r="BLL162" s="319"/>
      <c r="BLM162" s="319"/>
      <c r="BLN162" s="319"/>
      <c r="BLO162" s="319"/>
      <c r="BLP162" s="319"/>
      <c r="BLQ162" s="319"/>
      <c r="BLR162" s="319"/>
      <c r="BLS162" s="319"/>
      <c r="BLT162" s="319"/>
      <c r="BLU162" s="319"/>
      <c r="BLV162" s="319"/>
      <c r="BLW162" s="319"/>
      <c r="BLX162" s="319"/>
      <c r="BLY162" s="319"/>
      <c r="BLZ162" s="319"/>
      <c r="BMA162" s="319"/>
      <c r="BMB162" s="319"/>
      <c r="BMC162" s="319"/>
      <c r="BMD162" s="319"/>
      <c r="BME162" s="319"/>
      <c r="BMF162" s="319"/>
      <c r="BMG162" s="319"/>
      <c r="BMH162" s="319"/>
      <c r="BMI162" s="319"/>
      <c r="BMJ162" s="319"/>
      <c r="BMK162" s="319"/>
      <c r="BML162" s="319"/>
      <c r="BMM162" s="319"/>
      <c r="BMN162" s="319"/>
      <c r="BMO162" s="319"/>
      <c r="BMP162" s="319"/>
      <c r="BMQ162" s="319"/>
      <c r="BMR162" s="319"/>
      <c r="BMS162" s="319"/>
      <c r="BMT162" s="319"/>
      <c r="BMU162" s="319"/>
      <c r="BMV162" s="319"/>
      <c r="BMW162" s="319"/>
      <c r="BMX162" s="319"/>
      <c r="BMY162" s="319"/>
      <c r="BMZ162" s="319"/>
      <c r="BNA162" s="319"/>
      <c r="BNB162" s="319"/>
      <c r="BNC162" s="319"/>
      <c r="BND162" s="319"/>
      <c r="BNE162" s="319"/>
      <c r="BNF162" s="319"/>
      <c r="BNG162" s="319"/>
      <c r="BNH162" s="319"/>
      <c r="BNI162" s="319"/>
      <c r="BNJ162" s="319"/>
      <c r="BNK162" s="319"/>
      <c r="BNL162" s="319"/>
      <c r="BNM162" s="319"/>
      <c r="BNN162" s="319"/>
      <c r="BNO162" s="319"/>
      <c r="BNP162" s="319"/>
      <c r="BNQ162" s="319"/>
      <c r="BNR162" s="319"/>
      <c r="BNS162" s="319"/>
      <c r="BNT162" s="319"/>
      <c r="BNU162" s="319"/>
      <c r="BNV162" s="319"/>
      <c r="BNW162" s="319"/>
      <c r="BNX162" s="319"/>
      <c r="BNY162" s="319"/>
      <c r="BNZ162" s="319"/>
      <c r="BOA162" s="319"/>
      <c r="BOB162" s="319"/>
      <c r="BOC162" s="319"/>
      <c r="BOD162" s="319"/>
      <c r="BOE162" s="319"/>
      <c r="BOF162" s="319"/>
      <c r="BOG162" s="319"/>
      <c r="BOH162" s="319"/>
      <c r="BOI162" s="319"/>
      <c r="BOJ162" s="319"/>
      <c r="BOK162" s="319"/>
      <c r="BOL162" s="319"/>
      <c r="BOM162" s="319"/>
      <c r="BON162" s="319"/>
      <c r="BOO162" s="319"/>
      <c r="BOP162" s="319"/>
      <c r="BOQ162" s="319"/>
      <c r="BOR162" s="319"/>
      <c r="BOS162" s="319"/>
      <c r="BOT162" s="319"/>
      <c r="BOU162" s="319"/>
      <c r="BOV162" s="319"/>
      <c r="BOW162" s="319"/>
      <c r="BOX162" s="319"/>
      <c r="BOY162" s="319"/>
      <c r="BOZ162" s="319"/>
      <c r="BPA162" s="319"/>
      <c r="BPB162" s="319"/>
      <c r="BPC162" s="319"/>
      <c r="BPD162" s="319"/>
      <c r="BPE162" s="319"/>
      <c r="BPF162" s="319"/>
      <c r="BPG162" s="319"/>
      <c r="BPH162" s="319"/>
      <c r="BPI162" s="319"/>
      <c r="BPJ162" s="319"/>
      <c r="BPK162" s="319"/>
      <c r="BPL162" s="319"/>
      <c r="BPM162" s="319"/>
      <c r="BPN162" s="319"/>
      <c r="BPO162" s="319"/>
      <c r="BPP162" s="319"/>
      <c r="BPQ162" s="319"/>
      <c r="BPR162" s="319"/>
      <c r="BPS162" s="319"/>
      <c r="BPT162" s="319"/>
      <c r="BPU162" s="319"/>
      <c r="BPV162" s="319"/>
      <c r="BPW162" s="319"/>
      <c r="BPX162" s="319"/>
      <c r="BPY162" s="319"/>
      <c r="BPZ162" s="319"/>
      <c r="BQA162" s="319"/>
      <c r="BQB162" s="319"/>
      <c r="BQC162" s="319"/>
      <c r="BQD162" s="319"/>
      <c r="BQE162" s="319"/>
      <c r="BQF162" s="319"/>
      <c r="BQG162" s="319"/>
      <c r="BQH162" s="319"/>
      <c r="BQI162" s="319"/>
      <c r="BQJ162" s="319"/>
      <c r="BQK162" s="319"/>
      <c r="BQL162" s="319"/>
      <c r="BQM162" s="319"/>
      <c r="BQN162" s="319"/>
      <c r="BQO162" s="319"/>
      <c r="BQP162" s="319"/>
      <c r="BQQ162" s="319"/>
      <c r="BQR162" s="319"/>
      <c r="BQS162" s="319"/>
      <c r="BQT162" s="319"/>
      <c r="BQU162" s="319"/>
      <c r="BQV162" s="319"/>
      <c r="BQW162" s="319"/>
      <c r="BQX162" s="319"/>
      <c r="BQY162" s="319"/>
      <c r="BQZ162" s="319"/>
      <c r="BRA162" s="319"/>
      <c r="BRB162" s="319"/>
      <c r="BRC162" s="319"/>
      <c r="BRD162" s="319"/>
      <c r="BRE162" s="319"/>
      <c r="BRF162" s="319"/>
      <c r="BRG162" s="319"/>
      <c r="BRH162" s="319"/>
      <c r="BRI162" s="319"/>
      <c r="BRJ162" s="319"/>
      <c r="BRK162" s="319"/>
      <c r="BRL162" s="319"/>
      <c r="BRM162" s="319"/>
      <c r="BRN162" s="319"/>
      <c r="BRO162" s="319"/>
      <c r="BRP162" s="319"/>
      <c r="BRQ162" s="319"/>
      <c r="BRR162" s="319"/>
      <c r="BRS162" s="319"/>
      <c r="BRT162" s="319"/>
      <c r="BRU162" s="319"/>
      <c r="BRV162" s="319"/>
      <c r="BRW162" s="319"/>
      <c r="BRX162" s="319"/>
      <c r="BRY162" s="319"/>
      <c r="BRZ162" s="319"/>
      <c r="BSA162" s="319"/>
      <c r="BSB162" s="319"/>
      <c r="BSC162" s="319"/>
      <c r="BSD162" s="319"/>
      <c r="BSE162" s="319"/>
      <c r="BSF162" s="319"/>
      <c r="BSG162" s="319"/>
      <c r="BSH162" s="319"/>
      <c r="BSI162" s="319"/>
      <c r="BSJ162" s="319"/>
      <c r="BSK162" s="319"/>
      <c r="BSL162" s="319"/>
      <c r="BSM162" s="319"/>
      <c r="BSN162" s="319"/>
      <c r="BSO162" s="319"/>
      <c r="BSP162" s="319"/>
      <c r="BSQ162" s="319"/>
      <c r="BSR162" s="319"/>
      <c r="BSS162" s="319"/>
      <c r="BST162" s="319"/>
      <c r="BSU162" s="319"/>
      <c r="BSV162" s="319"/>
      <c r="BSW162" s="319"/>
      <c r="BSX162" s="319"/>
      <c r="BSY162" s="319"/>
      <c r="BSZ162" s="319"/>
      <c r="BTA162" s="319"/>
      <c r="BTB162" s="319"/>
      <c r="BTC162" s="319"/>
      <c r="BTD162" s="319"/>
      <c r="BTE162" s="319"/>
      <c r="BTF162" s="319"/>
      <c r="BTG162" s="319"/>
      <c r="BTH162" s="319"/>
      <c r="BTI162" s="319"/>
      <c r="BTJ162" s="319"/>
      <c r="BTK162" s="319"/>
      <c r="BTL162" s="319"/>
      <c r="BTM162" s="319"/>
      <c r="BTN162" s="319"/>
      <c r="BTO162" s="319"/>
      <c r="BTP162" s="319"/>
      <c r="BTQ162" s="319"/>
      <c r="BTR162" s="319"/>
      <c r="BTS162" s="319"/>
      <c r="BTT162" s="319"/>
      <c r="BTU162" s="319"/>
      <c r="BTV162" s="319"/>
      <c r="BTW162" s="319"/>
      <c r="BTX162" s="319"/>
      <c r="BTY162" s="319"/>
      <c r="BTZ162" s="319"/>
      <c r="BUA162" s="319"/>
      <c r="BUB162" s="319"/>
      <c r="BUC162" s="319"/>
      <c r="BUD162" s="319"/>
      <c r="BUE162" s="319"/>
      <c r="BUF162" s="319"/>
      <c r="BUG162" s="319"/>
      <c r="BUH162" s="319"/>
      <c r="BUI162" s="319"/>
      <c r="BUJ162" s="319"/>
      <c r="BUK162" s="319"/>
      <c r="BUL162" s="319"/>
      <c r="BUM162" s="319"/>
      <c r="BUN162" s="319"/>
      <c r="BUO162" s="319"/>
      <c r="BUP162" s="319"/>
      <c r="BUQ162" s="319"/>
      <c r="BUR162" s="319"/>
      <c r="BUS162" s="319"/>
      <c r="BUT162" s="319"/>
      <c r="BUU162" s="319"/>
      <c r="BUV162" s="319"/>
      <c r="BUW162" s="319"/>
      <c r="BUX162" s="319"/>
      <c r="BUY162" s="319"/>
      <c r="BUZ162" s="319"/>
      <c r="BVA162" s="319"/>
      <c r="BVB162" s="319"/>
      <c r="BVC162" s="319"/>
      <c r="BVD162" s="319"/>
      <c r="BVE162" s="319"/>
      <c r="BVF162" s="319"/>
      <c r="BVG162" s="319"/>
      <c r="BVH162" s="319"/>
      <c r="BVI162" s="319"/>
      <c r="BVJ162" s="319"/>
      <c r="BVK162" s="319"/>
      <c r="BVL162" s="319"/>
      <c r="BVM162" s="319"/>
      <c r="BVN162" s="319"/>
      <c r="BVO162" s="319"/>
      <c r="BVP162" s="319"/>
      <c r="BVQ162" s="319"/>
      <c r="BVR162" s="319"/>
      <c r="BVS162" s="319"/>
      <c r="BVT162" s="319"/>
      <c r="BVU162" s="319"/>
      <c r="BVV162" s="319"/>
      <c r="BVW162" s="319"/>
      <c r="BVX162" s="319"/>
      <c r="BVY162" s="319"/>
      <c r="BVZ162" s="319"/>
      <c r="BWA162" s="319"/>
      <c r="BWB162" s="319"/>
      <c r="BWC162" s="319"/>
      <c r="BWD162" s="319"/>
      <c r="BWE162" s="319"/>
      <c r="BWF162" s="319"/>
      <c r="BWG162" s="319"/>
      <c r="BWH162" s="319"/>
      <c r="BWI162" s="319"/>
      <c r="BWJ162" s="319"/>
      <c r="BWK162" s="319"/>
      <c r="BWL162" s="319"/>
      <c r="BWM162" s="319"/>
      <c r="BWN162" s="319"/>
      <c r="BWO162" s="319"/>
      <c r="BWP162" s="319"/>
      <c r="BWQ162" s="319"/>
      <c r="BWR162" s="319"/>
      <c r="BWS162" s="319"/>
      <c r="BWT162" s="319"/>
      <c r="BWU162" s="319"/>
      <c r="BWV162" s="319"/>
      <c r="BWW162" s="319"/>
      <c r="BWX162" s="319"/>
      <c r="BWY162" s="319"/>
      <c r="BWZ162" s="319"/>
      <c r="BXA162" s="319"/>
      <c r="BXB162" s="319"/>
      <c r="BXC162" s="319"/>
      <c r="BXD162" s="319"/>
      <c r="BXE162" s="319"/>
      <c r="BXF162" s="319"/>
      <c r="BXG162" s="319"/>
      <c r="BXH162" s="319"/>
      <c r="BXI162" s="319"/>
      <c r="BXJ162" s="319"/>
      <c r="BXK162" s="319"/>
      <c r="BXL162" s="319"/>
      <c r="BXM162" s="319"/>
      <c r="BXN162" s="319"/>
      <c r="BXO162" s="319"/>
      <c r="BXP162" s="319"/>
      <c r="BXQ162" s="319"/>
      <c r="BXR162" s="319"/>
      <c r="BXS162" s="319"/>
      <c r="BXT162" s="319"/>
      <c r="BXU162" s="319"/>
      <c r="BXV162" s="319"/>
      <c r="BXW162" s="319"/>
      <c r="BXX162" s="319"/>
      <c r="BXY162" s="319"/>
      <c r="BXZ162" s="319"/>
      <c r="BYA162" s="319"/>
      <c r="BYB162" s="319"/>
      <c r="BYC162" s="319"/>
      <c r="BYD162" s="319"/>
      <c r="BYE162" s="319"/>
      <c r="BYF162" s="319"/>
      <c r="BYG162" s="319"/>
      <c r="BYH162" s="319"/>
      <c r="BYI162" s="319"/>
      <c r="BYJ162" s="319"/>
      <c r="BYK162" s="319"/>
      <c r="BYL162" s="319"/>
      <c r="BYM162" s="319"/>
      <c r="BYN162" s="319"/>
      <c r="BYO162" s="319"/>
      <c r="BYP162" s="319"/>
      <c r="BYQ162" s="319"/>
      <c r="BYR162" s="319"/>
      <c r="BYS162" s="319"/>
      <c r="BYT162" s="319"/>
      <c r="BYU162" s="319"/>
      <c r="BYV162" s="319"/>
      <c r="BYW162" s="319"/>
      <c r="BYX162" s="319"/>
      <c r="BYY162" s="319"/>
      <c r="BYZ162" s="319"/>
      <c r="BZA162" s="319"/>
      <c r="BZB162" s="319"/>
      <c r="BZC162" s="319"/>
      <c r="BZD162" s="319"/>
      <c r="BZE162" s="319"/>
      <c r="BZF162" s="319"/>
      <c r="BZG162" s="319"/>
      <c r="BZH162" s="319"/>
      <c r="BZI162" s="319"/>
      <c r="BZJ162" s="319"/>
      <c r="BZK162" s="319"/>
      <c r="BZL162" s="319"/>
      <c r="BZM162" s="319"/>
      <c r="BZN162" s="319"/>
      <c r="BZO162" s="319"/>
      <c r="BZP162" s="319"/>
      <c r="BZQ162" s="319"/>
      <c r="BZR162" s="319"/>
      <c r="BZS162" s="319"/>
      <c r="BZT162" s="319"/>
      <c r="BZU162" s="319"/>
      <c r="BZV162" s="319"/>
      <c r="BZW162" s="319"/>
      <c r="BZX162" s="319"/>
      <c r="BZY162" s="319"/>
      <c r="BZZ162" s="319"/>
      <c r="CAA162" s="319"/>
      <c r="CAB162" s="319"/>
      <c r="CAC162" s="319"/>
      <c r="CAD162" s="319"/>
      <c r="CAE162" s="319"/>
      <c r="CAF162" s="319"/>
      <c r="CAG162" s="319"/>
      <c r="CAH162" s="319"/>
      <c r="CAI162" s="319"/>
      <c r="CAJ162" s="319"/>
      <c r="CAK162" s="319"/>
      <c r="CAL162" s="319"/>
      <c r="CAM162" s="319"/>
      <c r="CAN162" s="319"/>
      <c r="CAO162" s="319"/>
      <c r="CAP162" s="319"/>
      <c r="CAQ162" s="319"/>
      <c r="CAR162" s="319"/>
      <c r="CAS162" s="319"/>
      <c r="CAT162" s="319"/>
      <c r="CAU162" s="319"/>
      <c r="CAV162" s="319"/>
      <c r="CAW162" s="319"/>
      <c r="CAX162" s="319"/>
      <c r="CAY162" s="319"/>
      <c r="CAZ162" s="319"/>
      <c r="CBA162" s="319"/>
      <c r="CBB162" s="319"/>
      <c r="CBC162" s="319"/>
      <c r="CBD162" s="319"/>
      <c r="CBE162" s="319"/>
      <c r="CBF162" s="319"/>
      <c r="CBG162" s="319"/>
      <c r="CBH162" s="319"/>
      <c r="CBI162" s="319"/>
      <c r="CBJ162" s="319"/>
      <c r="CBK162" s="319"/>
      <c r="CBL162" s="319"/>
      <c r="CBM162" s="319"/>
      <c r="CBN162" s="319"/>
      <c r="CBO162" s="319"/>
      <c r="CBP162" s="319"/>
      <c r="CBQ162" s="319"/>
      <c r="CBR162" s="319"/>
      <c r="CBS162" s="319"/>
      <c r="CBT162" s="319"/>
      <c r="CBU162" s="319"/>
      <c r="CBV162" s="319"/>
      <c r="CBW162" s="319"/>
      <c r="CBX162" s="319"/>
      <c r="CBY162" s="319"/>
      <c r="CBZ162" s="319"/>
      <c r="CCA162" s="319"/>
      <c r="CCB162" s="319"/>
      <c r="CCC162" s="319"/>
      <c r="CCD162" s="319"/>
      <c r="CCE162" s="319"/>
      <c r="CCF162" s="319"/>
      <c r="CCG162" s="319"/>
      <c r="CCH162" s="319"/>
      <c r="CCI162" s="319"/>
      <c r="CCJ162" s="319"/>
      <c r="CCK162" s="319"/>
      <c r="CCL162" s="319"/>
      <c r="CCM162" s="319"/>
      <c r="CCN162" s="319"/>
      <c r="CCO162" s="319"/>
      <c r="CCP162" s="319"/>
      <c r="CCQ162" s="319"/>
      <c r="CCR162" s="319"/>
      <c r="CCS162" s="319"/>
      <c r="CCT162" s="319"/>
      <c r="CCU162" s="319"/>
      <c r="CCV162" s="319"/>
      <c r="CCW162" s="319"/>
      <c r="CCX162" s="319"/>
      <c r="CCY162" s="319"/>
      <c r="CCZ162" s="319"/>
      <c r="CDA162" s="319"/>
      <c r="CDB162" s="319"/>
      <c r="CDC162" s="319"/>
      <c r="CDD162" s="319"/>
      <c r="CDE162" s="319"/>
      <c r="CDF162" s="319"/>
      <c r="CDG162" s="319"/>
      <c r="CDH162" s="319"/>
      <c r="CDI162" s="319"/>
      <c r="CDJ162" s="319"/>
      <c r="CDK162" s="319"/>
      <c r="CDL162" s="319"/>
      <c r="CDM162" s="319"/>
      <c r="CDN162" s="319"/>
      <c r="CDO162" s="319"/>
      <c r="CDP162" s="319"/>
      <c r="CDQ162" s="319"/>
      <c r="CDR162" s="319"/>
      <c r="CDS162" s="319"/>
      <c r="CDT162" s="319"/>
      <c r="CDU162" s="319"/>
      <c r="CDV162" s="319"/>
      <c r="CDW162" s="319"/>
      <c r="CDX162" s="319"/>
      <c r="CDY162" s="319"/>
      <c r="CDZ162" s="319"/>
      <c r="CEA162" s="319"/>
      <c r="CEB162" s="319"/>
      <c r="CEC162" s="319"/>
      <c r="CED162" s="319"/>
      <c r="CEE162" s="319"/>
      <c r="CEF162" s="319"/>
      <c r="CEG162" s="319"/>
      <c r="CEH162" s="319"/>
      <c r="CEI162" s="319"/>
      <c r="CEJ162" s="319"/>
      <c r="CEK162" s="319"/>
      <c r="CEL162" s="319"/>
      <c r="CEM162" s="319"/>
      <c r="CEN162" s="319"/>
      <c r="CEO162" s="319"/>
      <c r="CEP162" s="319"/>
      <c r="CEQ162" s="319"/>
      <c r="CER162" s="319"/>
      <c r="CES162" s="319"/>
      <c r="CET162" s="319"/>
      <c r="CEU162" s="319"/>
      <c r="CEV162" s="319"/>
      <c r="CEW162" s="319"/>
      <c r="CEX162" s="319"/>
      <c r="CEY162" s="319"/>
      <c r="CEZ162" s="319"/>
      <c r="CFA162" s="319"/>
      <c r="CFB162" s="319"/>
      <c r="CFC162" s="319"/>
      <c r="CFD162" s="319"/>
      <c r="CFE162" s="319"/>
      <c r="CFF162" s="319"/>
      <c r="CFG162" s="319"/>
      <c r="CFH162" s="319"/>
      <c r="CFI162" s="319"/>
      <c r="CFJ162" s="319"/>
      <c r="CFK162" s="319"/>
      <c r="CFL162" s="319"/>
      <c r="CFM162" s="319"/>
      <c r="CFN162" s="319"/>
      <c r="CFO162" s="319"/>
      <c r="CFP162" s="319"/>
      <c r="CFQ162" s="319"/>
      <c r="CFR162" s="319"/>
      <c r="CFS162" s="319"/>
      <c r="CFT162" s="319"/>
      <c r="CFU162" s="319"/>
      <c r="CFV162" s="319"/>
      <c r="CFW162" s="319"/>
      <c r="CFX162" s="319"/>
      <c r="CFY162" s="319"/>
      <c r="CFZ162" s="319"/>
      <c r="CGA162" s="319"/>
      <c r="CGB162" s="319"/>
      <c r="CGC162" s="319"/>
      <c r="CGD162" s="319"/>
      <c r="CGE162" s="319"/>
      <c r="CGF162" s="319"/>
      <c r="CGG162" s="319"/>
      <c r="CGH162" s="319"/>
      <c r="CGI162" s="319"/>
      <c r="CGJ162" s="319"/>
      <c r="CGK162" s="319"/>
      <c r="CGL162" s="319"/>
      <c r="CGM162" s="319"/>
      <c r="CGN162" s="319"/>
      <c r="CGO162" s="319"/>
      <c r="CGP162" s="319"/>
      <c r="CGQ162" s="319"/>
      <c r="CGR162" s="319"/>
      <c r="CGS162" s="319"/>
      <c r="CGT162" s="319"/>
      <c r="CGU162" s="319"/>
      <c r="CGV162" s="319"/>
      <c r="CGW162" s="319"/>
      <c r="CGX162" s="319"/>
      <c r="CGY162" s="319"/>
      <c r="CGZ162" s="319"/>
      <c r="CHA162" s="319"/>
      <c r="CHB162" s="319"/>
      <c r="CHC162" s="319"/>
      <c r="CHD162" s="319"/>
      <c r="CHE162" s="319"/>
      <c r="CHF162" s="319"/>
      <c r="CHG162" s="319"/>
      <c r="CHH162" s="319"/>
      <c r="CHI162" s="319"/>
      <c r="CHJ162" s="319"/>
      <c r="CHK162" s="319"/>
      <c r="CHL162" s="319"/>
      <c r="CHM162" s="319"/>
      <c r="CHN162" s="319"/>
      <c r="CHO162" s="319"/>
      <c r="CHP162" s="319"/>
      <c r="CHQ162" s="319"/>
      <c r="CHR162" s="319"/>
      <c r="CHS162" s="319"/>
      <c r="CHT162" s="319"/>
      <c r="CHU162" s="319"/>
      <c r="CHV162" s="319"/>
      <c r="CHW162" s="319"/>
      <c r="CHX162" s="319"/>
      <c r="CHY162" s="319"/>
      <c r="CHZ162" s="319"/>
      <c r="CIA162" s="319"/>
      <c r="CIB162" s="319"/>
      <c r="CIC162" s="319"/>
      <c r="CID162" s="319"/>
      <c r="CIE162" s="319"/>
      <c r="CIF162" s="319"/>
      <c r="CIG162" s="319"/>
      <c r="CIH162" s="319"/>
      <c r="CII162" s="319"/>
      <c r="CIJ162" s="319"/>
      <c r="CIK162" s="319"/>
      <c r="CIL162" s="319"/>
      <c r="CIM162" s="319"/>
      <c r="CIN162" s="319"/>
      <c r="CIO162" s="319"/>
      <c r="CIP162" s="319"/>
      <c r="CIQ162" s="319"/>
      <c r="CIR162" s="319"/>
      <c r="CIS162" s="319"/>
      <c r="CIT162" s="319"/>
      <c r="CIU162" s="319"/>
      <c r="CIV162" s="319"/>
      <c r="CIW162" s="319"/>
      <c r="CIX162" s="319"/>
      <c r="CIY162" s="319"/>
      <c r="CIZ162" s="319"/>
      <c r="CJA162" s="319"/>
      <c r="CJB162" s="319"/>
      <c r="CJC162" s="319"/>
      <c r="CJD162" s="319"/>
      <c r="CJE162" s="319"/>
      <c r="CJF162" s="319"/>
      <c r="CJG162" s="319"/>
      <c r="CJH162" s="319"/>
      <c r="CJI162" s="319"/>
      <c r="CJJ162" s="319"/>
      <c r="CJK162" s="319"/>
      <c r="CJL162" s="319"/>
      <c r="CJM162" s="319"/>
      <c r="CJN162" s="319"/>
      <c r="CJO162" s="319"/>
      <c r="CJP162" s="319"/>
      <c r="CJQ162" s="319"/>
      <c r="CJR162" s="319"/>
      <c r="CJS162" s="319"/>
      <c r="CJT162" s="319"/>
      <c r="CJU162" s="319"/>
      <c r="CJV162" s="319"/>
      <c r="CJW162" s="319"/>
      <c r="CJX162" s="319"/>
      <c r="CJY162" s="319"/>
      <c r="CJZ162" s="319"/>
      <c r="CKA162" s="319"/>
      <c r="CKB162" s="319"/>
      <c r="CKC162" s="319"/>
      <c r="CKD162" s="319"/>
      <c r="CKE162" s="319"/>
      <c r="CKF162" s="319"/>
      <c r="CKG162" s="319"/>
      <c r="CKH162" s="319"/>
      <c r="CKI162" s="319"/>
      <c r="CKJ162" s="319"/>
      <c r="CKK162" s="319"/>
      <c r="CKL162" s="319"/>
      <c r="CKM162" s="319"/>
      <c r="CKN162" s="319"/>
      <c r="CKO162" s="319"/>
      <c r="CKP162" s="319"/>
      <c r="CKQ162" s="319"/>
      <c r="CKR162" s="319"/>
      <c r="CKS162" s="319"/>
      <c r="CKT162" s="319"/>
      <c r="CKU162" s="319"/>
      <c r="CKV162" s="319"/>
      <c r="CKW162" s="319"/>
      <c r="CKX162" s="319"/>
      <c r="CKY162" s="319"/>
      <c r="CKZ162" s="319"/>
      <c r="CLA162" s="319"/>
      <c r="CLB162" s="319"/>
      <c r="CLC162" s="319"/>
      <c r="CLD162" s="319"/>
      <c r="CLE162" s="319"/>
      <c r="CLF162" s="319"/>
      <c r="CLG162" s="319"/>
      <c r="CLH162" s="319"/>
      <c r="CLI162" s="319"/>
      <c r="CLJ162" s="319"/>
      <c r="CLK162" s="319"/>
      <c r="CLL162" s="319"/>
      <c r="CLM162" s="319"/>
      <c r="CLN162" s="319"/>
      <c r="CLO162" s="319"/>
      <c r="CLP162" s="319"/>
      <c r="CLQ162" s="319"/>
      <c r="CLR162" s="319"/>
      <c r="CLS162" s="319"/>
      <c r="CLT162" s="319"/>
      <c r="CLU162" s="319"/>
      <c r="CLV162" s="319"/>
      <c r="CLW162" s="319"/>
      <c r="CLX162" s="319"/>
      <c r="CLY162" s="319"/>
      <c r="CLZ162" s="319"/>
      <c r="CMA162" s="319"/>
      <c r="CMB162" s="319"/>
      <c r="CMC162" s="319"/>
      <c r="CMD162" s="319"/>
      <c r="CME162" s="319"/>
      <c r="CMF162" s="319"/>
      <c r="CMG162" s="319"/>
      <c r="CMH162" s="319"/>
      <c r="CMI162" s="319"/>
      <c r="CMJ162" s="319"/>
      <c r="CMK162" s="319"/>
      <c r="CML162" s="319"/>
      <c r="CMM162" s="319"/>
      <c r="CMN162" s="319"/>
      <c r="CMO162" s="319"/>
      <c r="CMP162" s="319"/>
      <c r="CMQ162" s="319"/>
      <c r="CMR162" s="319"/>
      <c r="CMS162" s="319"/>
      <c r="CMT162" s="319"/>
      <c r="CMU162" s="319"/>
      <c r="CMV162" s="319"/>
      <c r="CMW162" s="319"/>
      <c r="CMX162" s="319"/>
      <c r="CMY162" s="319"/>
      <c r="CMZ162" s="319"/>
      <c r="CNA162" s="319"/>
      <c r="CNB162" s="319"/>
      <c r="CNC162" s="319"/>
      <c r="CND162" s="319"/>
      <c r="CNE162" s="319"/>
      <c r="CNF162" s="319"/>
      <c r="CNG162" s="319"/>
      <c r="CNH162" s="319"/>
      <c r="CNI162" s="319"/>
      <c r="CNJ162" s="319"/>
      <c r="CNK162" s="319"/>
      <c r="CNL162" s="319"/>
      <c r="CNM162" s="319"/>
      <c r="CNN162" s="319"/>
      <c r="CNO162" s="319"/>
      <c r="CNP162" s="319"/>
      <c r="CNQ162" s="319"/>
      <c r="CNR162" s="319"/>
      <c r="CNS162" s="319"/>
      <c r="CNT162" s="319"/>
      <c r="CNU162" s="319"/>
      <c r="CNV162" s="319"/>
      <c r="CNW162" s="319"/>
      <c r="CNX162" s="319"/>
      <c r="CNY162" s="319"/>
      <c r="CNZ162" s="319"/>
      <c r="COA162" s="319"/>
      <c r="COB162" s="319"/>
      <c r="COC162" s="319"/>
      <c r="COD162" s="319"/>
      <c r="COE162" s="319"/>
      <c r="COF162" s="319"/>
      <c r="COG162" s="319"/>
      <c r="COH162" s="319"/>
      <c r="COI162" s="319"/>
      <c r="COJ162" s="319"/>
      <c r="COK162" s="319"/>
      <c r="COL162" s="319"/>
      <c r="COM162" s="319"/>
      <c r="CON162" s="319"/>
      <c r="COO162" s="319"/>
      <c r="COP162" s="319"/>
      <c r="COQ162" s="319"/>
      <c r="COR162" s="319"/>
      <c r="COS162" s="319"/>
      <c r="COT162" s="319"/>
      <c r="COU162" s="319"/>
      <c r="COV162" s="319"/>
      <c r="COW162" s="319"/>
      <c r="COX162" s="319"/>
      <c r="COY162" s="319"/>
      <c r="COZ162" s="319"/>
      <c r="CPA162" s="319"/>
      <c r="CPB162" s="319"/>
      <c r="CPC162" s="319"/>
      <c r="CPD162" s="319"/>
      <c r="CPE162" s="319"/>
      <c r="CPF162" s="319"/>
      <c r="CPG162" s="319"/>
      <c r="CPH162" s="319"/>
      <c r="CPI162" s="319"/>
      <c r="CPJ162" s="319"/>
      <c r="CPK162" s="319"/>
      <c r="CPL162" s="319"/>
      <c r="CPM162" s="319"/>
      <c r="CPN162" s="319"/>
      <c r="CPO162" s="319"/>
      <c r="CPP162" s="319"/>
      <c r="CPQ162" s="319"/>
      <c r="CPR162" s="319"/>
      <c r="CPS162" s="319"/>
      <c r="CPT162" s="319"/>
      <c r="CPU162" s="319"/>
      <c r="CPV162" s="319"/>
      <c r="CPW162" s="319"/>
      <c r="CPX162" s="319"/>
      <c r="CPY162" s="319"/>
      <c r="CPZ162" s="319"/>
      <c r="CQA162" s="319"/>
      <c r="CQB162" s="319"/>
      <c r="CQC162" s="319"/>
      <c r="CQD162" s="319"/>
      <c r="CQE162" s="319"/>
      <c r="CQF162" s="319"/>
      <c r="CQG162" s="319"/>
      <c r="CQH162" s="319"/>
      <c r="CQI162" s="319"/>
      <c r="CQJ162" s="319"/>
      <c r="CQK162" s="319"/>
      <c r="CQL162" s="319"/>
      <c r="CQM162" s="319"/>
      <c r="CQN162" s="319"/>
      <c r="CQO162" s="319"/>
      <c r="CQP162" s="319"/>
      <c r="CQQ162" s="319"/>
      <c r="CQR162" s="319"/>
      <c r="CQS162" s="319"/>
      <c r="CQT162" s="319"/>
      <c r="CQU162" s="319"/>
      <c r="CQV162" s="319"/>
      <c r="CQW162" s="319"/>
      <c r="CQX162" s="319"/>
      <c r="CQY162" s="319"/>
      <c r="CQZ162" s="319"/>
      <c r="CRA162" s="319"/>
      <c r="CRB162" s="319"/>
      <c r="CRC162" s="319"/>
      <c r="CRD162" s="319"/>
      <c r="CRE162" s="319"/>
      <c r="CRF162" s="319"/>
      <c r="CRG162" s="319"/>
      <c r="CRH162" s="319"/>
      <c r="CRI162" s="319"/>
      <c r="CRJ162" s="319"/>
      <c r="CRK162" s="319"/>
      <c r="CRL162" s="319"/>
      <c r="CRM162" s="319"/>
      <c r="CRN162" s="319"/>
      <c r="CRO162" s="319"/>
      <c r="CRP162" s="319"/>
      <c r="CRQ162" s="319"/>
      <c r="CRR162" s="319"/>
      <c r="CRS162" s="319"/>
      <c r="CRT162" s="319"/>
      <c r="CRU162" s="319"/>
      <c r="CRV162" s="319"/>
      <c r="CRW162" s="319"/>
      <c r="CRX162" s="319"/>
      <c r="CRY162" s="319"/>
      <c r="CRZ162" s="319"/>
      <c r="CSA162" s="319"/>
      <c r="CSB162" s="319"/>
      <c r="CSC162" s="319"/>
      <c r="CSD162" s="319"/>
      <c r="CSE162" s="319"/>
      <c r="CSF162" s="319"/>
      <c r="CSG162" s="319"/>
      <c r="CSH162" s="319"/>
      <c r="CSI162" s="319"/>
      <c r="CSJ162" s="319"/>
      <c r="CSK162" s="319"/>
      <c r="CSL162" s="319"/>
      <c r="CSM162" s="319"/>
      <c r="CSN162" s="319"/>
      <c r="CSO162" s="319"/>
      <c r="CSP162" s="319"/>
      <c r="CSQ162" s="319"/>
      <c r="CSR162" s="319"/>
      <c r="CSS162" s="319"/>
      <c r="CST162" s="319"/>
      <c r="CSU162" s="319"/>
      <c r="CSV162" s="319"/>
      <c r="CSW162" s="319"/>
      <c r="CSX162" s="319"/>
      <c r="CSY162" s="319"/>
      <c r="CSZ162" s="319"/>
      <c r="CTA162" s="319"/>
      <c r="CTB162" s="319"/>
      <c r="CTC162" s="319"/>
      <c r="CTD162" s="319"/>
      <c r="CTE162" s="319"/>
      <c r="CTF162" s="319"/>
      <c r="CTG162" s="319"/>
      <c r="CTH162" s="319"/>
      <c r="CTI162" s="319"/>
      <c r="CTJ162" s="319"/>
      <c r="CTK162" s="319"/>
      <c r="CTL162" s="319"/>
      <c r="CTM162" s="319"/>
      <c r="CTN162" s="319"/>
      <c r="CTO162" s="319"/>
      <c r="CTP162" s="319"/>
      <c r="CTQ162" s="319"/>
      <c r="CTR162" s="319"/>
      <c r="CTS162" s="319"/>
      <c r="CTT162" s="319"/>
      <c r="CTU162" s="319"/>
      <c r="CTV162" s="319"/>
      <c r="CTW162" s="319"/>
      <c r="CTX162" s="319"/>
      <c r="CTY162" s="319"/>
      <c r="CTZ162" s="319"/>
      <c r="CUA162" s="319"/>
      <c r="CUB162" s="319"/>
      <c r="CUC162" s="319"/>
      <c r="CUD162" s="319"/>
      <c r="CUE162" s="319"/>
      <c r="CUF162" s="319"/>
      <c r="CUG162" s="319"/>
      <c r="CUH162" s="319"/>
      <c r="CUI162" s="319"/>
      <c r="CUJ162" s="319"/>
      <c r="CUK162" s="319"/>
      <c r="CUL162" s="319"/>
      <c r="CUM162" s="319"/>
      <c r="CUN162" s="319"/>
      <c r="CUO162" s="319"/>
      <c r="CUP162" s="319"/>
      <c r="CUQ162" s="319"/>
      <c r="CUR162" s="319"/>
      <c r="CUS162" s="319"/>
      <c r="CUT162" s="319"/>
      <c r="CUU162" s="319"/>
      <c r="CUV162" s="319"/>
      <c r="CUW162" s="319"/>
      <c r="CUX162" s="319"/>
      <c r="CUY162" s="319"/>
      <c r="CUZ162" s="319"/>
      <c r="CVA162" s="319"/>
      <c r="CVB162" s="319"/>
      <c r="CVC162" s="319"/>
      <c r="CVD162" s="319"/>
      <c r="CVE162" s="319"/>
      <c r="CVF162" s="319"/>
      <c r="CVG162" s="319"/>
      <c r="CVH162" s="319"/>
      <c r="CVI162" s="319"/>
      <c r="CVJ162" s="319"/>
      <c r="CVK162" s="319"/>
      <c r="CVL162" s="319"/>
      <c r="CVM162" s="319"/>
      <c r="CVN162" s="319"/>
      <c r="CVO162" s="319"/>
      <c r="CVP162" s="319"/>
      <c r="CVQ162" s="319"/>
      <c r="CVR162" s="319"/>
      <c r="CVS162" s="319"/>
      <c r="CVT162" s="319"/>
      <c r="CVU162" s="319"/>
      <c r="CVV162" s="319"/>
      <c r="CVW162" s="319"/>
      <c r="CVX162" s="319"/>
      <c r="CVY162" s="319"/>
      <c r="CVZ162" s="319"/>
      <c r="CWA162" s="319"/>
      <c r="CWB162" s="319"/>
      <c r="CWC162" s="319"/>
      <c r="CWD162" s="319"/>
      <c r="CWE162" s="319"/>
      <c r="CWF162" s="319"/>
      <c r="CWG162" s="319"/>
      <c r="CWH162" s="319"/>
      <c r="CWI162" s="319"/>
      <c r="CWJ162" s="319"/>
      <c r="CWK162" s="319"/>
      <c r="CWL162" s="319"/>
      <c r="CWM162" s="319"/>
      <c r="CWN162" s="319"/>
      <c r="CWO162" s="319"/>
      <c r="CWP162" s="319"/>
      <c r="CWQ162" s="319"/>
      <c r="CWR162" s="319"/>
      <c r="CWS162" s="319"/>
      <c r="CWT162" s="319"/>
      <c r="CWU162" s="319"/>
      <c r="CWV162" s="319"/>
      <c r="CWW162" s="319"/>
      <c r="CWX162" s="319"/>
      <c r="CWY162" s="319"/>
      <c r="CWZ162" s="319"/>
      <c r="CXA162" s="319"/>
      <c r="CXB162" s="319"/>
      <c r="CXC162" s="319"/>
      <c r="CXD162" s="319"/>
      <c r="CXE162" s="319"/>
      <c r="CXF162" s="319"/>
      <c r="CXG162" s="319"/>
      <c r="CXH162" s="319"/>
      <c r="CXI162" s="319"/>
      <c r="CXJ162" s="319"/>
      <c r="CXK162" s="319"/>
      <c r="CXL162" s="319"/>
      <c r="CXM162" s="319"/>
      <c r="CXN162" s="319"/>
      <c r="CXO162" s="319"/>
      <c r="CXP162" s="319"/>
      <c r="CXQ162" s="319"/>
      <c r="CXR162" s="319"/>
      <c r="CXS162" s="319"/>
      <c r="CXT162" s="319"/>
      <c r="CXU162" s="319"/>
      <c r="CXV162" s="319"/>
      <c r="CXW162" s="319"/>
      <c r="CXX162" s="319"/>
      <c r="CXY162" s="319"/>
      <c r="CXZ162" s="319"/>
      <c r="CYA162" s="319"/>
      <c r="CYB162" s="319"/>
      <c r="CYC162" s="319"/>
      <c r="CYD162" s="319"/>
      <c r="CYE162" s="319"/>
      <c r="CYF162" s="319"/>
      <c r="CYG162" s="319"/>
      <c r="CYH162" s="319"/>
      <c r="CYI162" s="319"/>
      <c r="CYJ162" s="319"/>
      <c r="CYK162" s="319"/>
      <c r="CYL162" s="319"/>
      <c r="CYM162" s="319"/>
      <c r="CYN162" s="319"/>
      <c r="CYO162" s="319"/>
      <c r="CYP162" s="319"/>
      <c r="CYQ162" s="319"/>
      <c r="CYR162" s="319"/>
      <c r="CYS162" s="319"/>
      <c r="CYT162" s="319"/>
      <c r="CYU162" s="319"/>
      <c r="CYV162" s="319"/>
      <c r="CYW162" s="319"/>
      <c r="CYX162" s="319"/>
      <c r="CYY162" s="319"/>
      <c r="CYZ162" s="319"/>
      <c r="CZA162" s="319"/>
      <c r="CZB162" s="319"/>
      <c r="CZC162" s="319"/>
      <c r="CZD162" s="319"/>
      <c r="CZE162" s="319"/>
      <c r="CZF162" s="319"/>
      <c r="CZG162" s="319"/>
      <c r="CZH162" s="319"/>
      <c r="CZI162" s="319"/>
      <c r="CZJ162" s="319"/>
      <c r="CZK162" s="319"/>
      <c r="CZL162" s="319"/>
      <c r="CZM162" s="319"/>
      <c r="CZN162" s="319"/>
      <c r="CZO162" s="319"/>
      <c r="CZP162" s="319"/>
      <c r="CZQ162" s="319"/>
      <c r="CZR162" s="319"/>
      <c r="CZS162" s="319"/>
      <c r="CZT162" s="319"/>
      <c r="CZU162" s="319"/>
      <c r="CZV162" s="319"/>
      <c r="CZW162" s="319"/>
      <c r="CZX162" s="319"/>
      <c r="CZY162" s="319"/>
      <c r="CZZ162" s="319"/>
      <c r="DAA162" s="319"/>
      <c r="DAB162" s="319"/>
      <c r="DAC162" s="319"/>
      <c r="DAD162" s="319"/>
      <c r="DAE162" s="319"/>
      <c r="DAF162" s="319"/>
      <c r="DAG162" s="319"/>
      <c r="DAH162" s="319"/>
      <c r="DAI162" s="319"/>
      <c r="DAJ162" s="319"/>
      <c r="DAK162" s="319"/>
      <c r="DAL162" s="319"/>
      <c r="DAM162" s="319"/>
      <c r="DAN162" s="319"/>
      <c r="DAO162" s="319"/>
      <c r="DAP162" s="319"/>
      <c r="DAQ162" s="319"/>
      <c r="DAR162" s="319"/>
      <c r="DAS162" s="319"/>
      <c r="DAT162" s="319"/>
      <c r="DAU162" s="319"/>
      <c r="DAV162" s="319"/>
      <c r="DAW162" s="319"/>
      <c r="DAX162" s="319"/>
      <c r="DAY162" s="319"/>
      <c r="DAZ162" s="319"/>
      <c r="DBA162" s="319"/>
      <c r="DBB162" s="319"/>
      <c r="DBC162" s="319"/>
      <c r="DBD162" s="319"/>
      <c r="DBE162" s="319"/>
      <c r="DBF162" s="319"/>
      <c r="DBG162" s="319"/>
      <c r="DBH162" s="319"/>
      <c r="DBI162" s="319"/>
      <c r="DBJ162" s="319"/>
      <c r="DBK162" s="319"/>
      <c r="DBL162" s="319"/>
      <c r="DBM162" s="319"/>
      <c r="DBN162" s="319"/>
      <c r="DBO162" s="319"/>
      <c r="DBP162" s="319"/>
      <c r="DBQ162" s="319"/>
      <c r="DBR162" s="319"/>
      <c r="DBS162" s="319"/>
      <c r="DBT162" s="319"/>
      <c r="DBU162" s="319"/>
      <c r="DBV162" s="319"/>
      <c r="DBW162" s="319"/>
      <c r="DBX162" s="319"/>
      <c r="DBY162" s="319"/>
      <c r="DBZ162" s="319"/>
      <c r="DCA162" s="319"/>
      <c r="DCB162" s="319"/>
      <c r="DCC162" s="319"/>
      <c r="DCD162" s="319"/>
      <c r="DCE162" s="319"/>
      <c r="DCF162" s="319"/>
      <c r="DCG162" s="319"/>
      <c r="DCH162" s="319"/>
      <c r="DCI162" s="319"/>
      <c r="DCJ162" s="319"/>
      <c r="DCK162" s="319"/>
      <c r="DCL162" s="319"/>
      <c r="DCM162" s="319"/>
      <c r="DCN162" s="319"/>
      <c r="DCO162" s="319"/>
      <c r="DCP162" s="319"/>
      <c r="DCQ162" s="319"/>
      <c r="DCR162" s="319"/>
      <c r="DCS162" s="319"/>
      <c r="DCT162" s="319"/>
      <c r="DCU162" s="319"/>
      <c r="DCV162" s="319"/>
      <c r="DCW162" s="319"/>
      <c r="DCX162" s="319"/>
      <c r="DCY162" s="319"/>
      <c r="DCZ162" s="319"/>
      <c r="DDA162" s="319"/>
      <c r="DDB162" s="319"/>
      <c r="DDC162" s="319"/>
      <c r="DDD162" s="319"/>
      <c r="DDE162" s="319"/>
      <c r="DDF162" s="319"/>
      <c r="DDG162" s="319"/>
      <c r="DDH162" s="319"/>
      <c r="DDI162" s="319"/>
      <c r="DDJ162" s="319"/>
      <c r="DDK162" s="319"/>
      <c r="DDL162" s="319"/>
      <c r="DDM162" s="319"/>
      <c r="DDN162" s="319"/>
      <c r="DDO162" s="319"/>
      <c r="DDP162" s="319"/>
      <c r="DDQ162" s="319"/>
      <c r="DDR162" s="319"/>
      <c r="DDS162" s="319"/>
      <c r="DDT162" s="319"/>
      <c r="DDU162" s="319"/>
      <c r="DDV162" s="319"/>
      <c r="DDW162" s="319"/>
      <c r="DDX162" s="319"/>
      <c r="DDY162" s="319"/>
      <c r="DDZ162" s="319"/>
      <c r="DEA162" s="319"/>
      <c r="DEB162" s="319"/>
      <c r="DEC162" s="319"/>
      <c r="DED162" s="319"/>
      <c r="DEE162" s="319"/>
      <c r="DEF162" s="319"/>
      <c r="DEG162" s="319"/>
      <c r="DEH162" s="319"/>
      <c r="DEI162" s="319"/>
      <c r="DEJ162" s="319"/>
      <c r="DEK162" s="319"/>
      <c r="DEL162" s="319"/>
      <c r="DEM162" s="319"/>
      <c r="DEN162" s="319"/>
      <c r="DEO162" s="319"/>
      <c r="DEP162" s="319"/>
      <c r="DEQ162" s="319"/>
      <c r="DER162" s="319"/>
      <c r="DES162" s="319"/>
      <c r="DET162" s="319"/>
      <c r="DEU162" s="319"/>
      <c r="DEV162" s="319"/>
      <c r="DEW162" s="319"/>
      <c r="DEX162" s="319"/>
      <c r="DEY162" s="319"/>
      <c r="DEZ162" s="319"/>
      <c r="DFA162" s="319"/>
      <c r="DFB162" s="319"/>
      <c r="DFC162" s="319"/>
      <c r="DFD162" s="319"/>
      <c r="DFE162" s="319"/>
      <c r="DFF162" s="319"/>
      <c r="DFG162" s="319"/>
      <c r="DFH162" s="319"/>
      <c r="DFI162" s="319"/>
      <c r="DFJ162" s="319"/>
      <c r="DFK162" s="319"/>
      <c r="DFL162" s="319"/>
      <c r="DFM162" s="319"/>
      <c r="DFN162" s="319"/>
      <c r="DFO162" s="319"/>
      <c r="DFP162" s="319"/>
      <c r="DFQ162" s="319"/>
      <c r="DFR162" s="319"/>
      <c r="DFS162" s="319"/>
      <c r="DFT162" s="319"/>
      <c r="DFU162" s="319"/>
      <c r="DFV162" s="319"/>
      <c r="DFW162" s="319"/>
      <c r="DFX162" s="319"/>
      <c r="DFY162" s="319"/>
      <c r="DFZ162" s="319"/>
      <c r="DGA162" s="319"/>
      <c r="DGB162" s="319"/>
      <c r="DGC162" s="319"/>
      <c r="DGD162" s="319"/>
      <c r="DGE162" s="319"/>
      <c r="DGF162" s="319"/>
      <c r="DGG162" s="319"/>
      <c r="DGH162" s="319"/>
      <c r="DGI162" s="319"/>
      <c r="DGJ162" s="319"/>
      <c r="DGK162" s="319"/>
      <c r="DGL162" s="319"/>
      <c r="DGM162" s="319"/>
      <c r="DGN162" s="319"/>
      <c r="DGO162" s="319"/>
      <c r="DGP162" s="319"/>
      <c r="DGQ162" s="319"/>
      <c r="DGR162" s="319"/>
      <c r="DGS162" s="319"/>
      <c r="DGT162" s="319"/>
      <c r="DGU162" s="319"/>
      <c r="DGV162" s="319"/>
      <c r="DGW162" s="319"/>
      <c r="DGX162" s="319"/>
      <c r="DGY162" s="319"/>
      <c r="DGZ162" s="319"/>
      <c r="DHA162" s="319"/>
      <c r="DHB162" s="319"/>
      <c r="DHC162" s="319"/>
      <c r="DHD162" s="319"/>
      <c r="DHE162" s="319"/>
      <c r="DHF162" s="319"/>
      <c r="DHG162" s="319"/>
      <c r="DHH162" s="319"/>
      <c r="DHI162" s="319"/>
      <c r="DHJ162" s="319"/>
      <c r="DHK162" s="319"/>
      <c r="DHL162" s="319"/>
      <c r="DHM162" s="319"/>
      <c r="DHN162" s="319"/>
      <c r="DHO162" s="319"/>
      <c r="DHP162" s="319"/>
      <c r="DHQ162" s="319"/>
      <c r="DHR162" s="319"/>
      <c r="DHS162" s="319"/>
      <c r="DHT162" s="319"/>
      <c r="DHU162" s="319"/>
      <c r="DHV162" s="319"/>
      <c r="DHW162" s="319"/>
      <c r="DHX162" s="319"/>
      <c r="DHY162" s="319"/>
      <c r="DHZ162" s="319"/>
      <c r="DIA162" s="319"/>
      <c r="DIB162" s="319"/>
      <c r="DIC162" s="319"/>
      <c r="DID162" s="319"/>
      <c r="DIE162" s="319"/>
      <c r="DIF162" s="319"/>
      <c r="DIG162" s="319"/>
      <c r="DIH162" s="319"/>
      <c r="DII162" s="319"/>
      <c r="DIJ162" s="319"/>
      <c r="DIK162" s="319"/>
      <c r="DIL162" s="319"/>
      <c r="DIM162" s="319"/>
      <c r="DIN162" s="319"/>
      <c r="DIO162" s="319"/>
      <c r="DIP162" s="319"/>
      <c r="DIQ162" s="319"/>
      <c r="DIR162" s="319"/>
      <c r="DIS162" s="319"/>
      <c r="DIT162" s="319"/>
      <c r="DIU162" s="319"/>
      <c r="DIV162" s="319"/>
      <c r="DIW162" s="319"/>
      <c r="DIX162" s="319"/>
      <c r="DIY162" s="319"/>
      <c r="DIZ162" s="319"/>
      <c r="DJA162" s="319"/>
      <c r="DJB162" s="319"/>
      <c r="DJC162" s="319"/>
      <c r="DJD162" s="319"/>
      <c r="DJE162" s="319"/>
      <c r="DJF162" s="319"/>
      <c r="DJG162" s="319"/>
      <c r="DJH162" s="319"/>
      <c r="DJI162" s="319"/>
      <c r="DJJ162" s="319"/>
      <c r="DJK162" s="319"/>
      <c r="DJL162" s="319"/>
      <c r="DJM162" s="319"/>
      <c r="DJN162" s="319"/>
      <c r="DJO162" s="319"/>
      <c r="DJP162" s="319"/>
      <c r="DJQ162" s="319"/>
      <c r="DJR162" s="319"/>
      <c r="DJS162" s="319"/>
      <c r="DJT162" s="319"/>
      <c r="DJU162" s="319"/>
      <c r="DJV162" s="319"/>
      <c r="DJW162" s="319"/>
      <c r="DJX162" s="319"/>
      <c r="DJY162" s="319"/>
      <c r="DJZ162" s="319"/>
      <c r="DKA162" s="319"/>
      <c r="DKB162" s="319"/>
      <c r="DKC162" s="319"/>
      <c r="DKD162" s="319"/>
      <c r="DKE162" s="319"/>
      <c r="DKF162" s="319"/>
      <c r="DKG162" s="319"/>
      <c r="DKH162" s="319"/>
      <c r="DKI162" s="319"/>
      <c r="DKJ162" s="319"/>
      <c r="DKK162" s="319"/>
      <c r="DKL162" s="319"/>
      <c r="DKM162" s="319"/>
      <c r="DKN162" s="319"/>
      <c r="DKO162" s="319"/>
      <c r="DKP162" s="319"/>
      <c r="DKQ162" s="319"/>
      <c r="DKR162" s="319"/>
      <c r="DKS162" s="319"/>
      <c r="DKT162" s="319"/>
      <c r="DKU162" s="319"/>
      <c r="DKV162" s="319"/>
      <c r="DKW162" s="319"/>
      <c r="DKX162" s="319"/>
      <c r="DKY162" s="319"/>
      <c r="DKZ162" s="319"/>
      <c r="DLA162" s="319"/>
      <c r="DLB162" s="319"/>
      <c r="DLC162" s="319"/>
      <c r="DLD162" s="319"/>
      <c r="DLE162" s="319"/>
      <c r="DLF162" s="319"/>
      <c r="DLG162" s="319"/>
      <c r="DLH162" s="319"/>
      <c r="DLI162" s="319"/>
      <c r="DLJ162" s="319"/>
      <c r="DLK162" s="319"/>
      <c r="DLL162" s="319"/>
      <c r="DLM162" s="319"/>
      <c r="DLN162" s="319"/>
      <c r="DLO162" s="319"/>
      <c r="DLP162" s="319"/>
      <c r="DLQ162" s="319"/>
      <c r="DLR162" s="319"/>
      <c r="DLS162" s="319"/>
      <c r="DLT162" s="319"/>
      <c r="DLU162" s="319"/>
      <c r="DLV162" s="319"/>
      <c r="DLW162" s="319"/>
      <c r="DLX162" s="319"/>
      <c r="DLY162" s="319"/>
      <c r="DLZ162" s="319"/>
      <c r="DMA162" s="319"/>
      <c r="DMB162" s="319"/>
      <c r="DMC162" s="319"/>
      <c r="DMD162" s="319"/>
      <c r="DME162" s="319"/>
      <c r="DMF162" s="319"/>
      <c r="DMG162" s="319"/>
      <c r="DMH162" s="319"/>
      <c r="DMI162" s="319"/>
      <c r="DMJ162" s="319"/>
      <c r="DMK162" s="319"/>
      <c r="DML162" s="319"/>
      <c r="DMM162" s="319"/>
      <c r="DMN162" s="319"/>
      <c r="DMO162" s="319"/>
      <c r="DMP162" s="319"/>
      <c r="DMQ162" s="319"/>
      <c r="DMR162" s="319"/>
      <c r="DMS162" s="319"/>
      <c r="DMT162" s="319"/>
      <c r="DMU162" s="319"/>
      <c r="DMV162" s="319"/>
      <c r="DMW162" s="319"/>
      <c r="DMX162" s="319"/>
      <c r="DMY162" s="319"/>
      <c r="DMZ162" s="319"/>
      <c r="DNA162" s="319"/>
      <c r="DNB162" s="319"/>
      <c r="DNC162" s="319"/>
      <c r="DND162" s="319"/>
      <c r="DNE162" s="319"/>
      <c r="DNF162" s="319"/>
      <c r="DNG162" s="319"/>
      <c r="DNH162" s="319"/>
      <c r="DNI162" s="319"/>
      <c r="DNJ162" s="319"/>
      <c r="DNK162" s="319"/>
      <c r="DNL162" s="319"/>
      <c r="DNM162" s="319"/>
      <c r="DNN162" s="319"/>
      <c r="DNO162" s="319"/>
      <c r="DNP162" s="319"/>
      <c r="DNQ162" s="319"/>
      <c r="DNR162" s="319"/>
      <c r="DNS162" s="319"/>
      <c r="DNT162" s="319"/>
      <c r="DNU162" s="319"/>
      <c r="DNV162" s="319"/>
      <c r="DNW162" s="319"/>
      <c r="DNX162" s="319"/>
      <c r="DNY162" s="319"/>
      <c r="DNZ162" s="319"/>
      <c r="DOA162" s="319"/>
      <c r="DOB162" s="319"/>
      <c r="DOC162" s="319"/>
      <c r="DOD162" s="319"/>
      <c r="DOE162" s="319"/>
      <c r="DOF162" s="319"/>
      <c r="DOG162" s="319"/>
      <c r="DOH162" s="319"/>
      <c r="DOI162" s="319"/>
      <c r="DOJ162" s="319"/>
      <c r="DOK162" s="319"/>
      <c r="DOL162" s="319"/>
      <c r="DOM162" s="319"/>
      <c r="DON162" s="319"/>
      <c r="DOO162" s="319"/>
      <c r="DOP162" s="319"/>
      <c r="DOQ162" s="319"/>
      <c r="DOR162" s="319"/>
      <c r="DOS162" s="319"/>
      <c r="DOT162" s="319"/>
      <c r="DOU162" s="319"/>
      <c r="DOV162" s="319"/>
      <c r="DOW162" s="319"/>
      <c r="DOX162" s="319"/>
      <c r="DOY162" s="319"/>
      <c r="DOZ162" s="319"/>
      <c r="DPA162" s="319"/>
      <c r="DPB162" s="319"/>
      <c r="DPC162" s="319"/>
      <c r="DPD162" s="319"/>
      <c r="DPE162" s="319"/>
      <c r="DPF162" s="319"/>
      <c r="DPG162" s="319"/>
      <c r="DPH162" s="319"/>
      <c r="DPI162" s="319"/>
      <c r="DPJ162" s="319"/>
      <c r="DPK162" s="319"/>
      <c r="DPL162" s="319"/>
      <c r="DPM162" s="319"/>
      <c r="DPN162" s="319"/>
      <c r="DPO162" s="319"/>
      <c r="DPP162" s="319"/>
      <c r="DPQ162" s="319"/>
      <c r="DPR162" s="319"/>
      <c r="DPS162" s="319"/>
      <c r="DPT162" s="319"/>
      <c r="DPU162" s="319"/>
      <c r="DPV162" s="319"/>
      <c r="DPW162" s="319"/>
      <c r="DPX162" s="319"/>
      <c r="DPY162" s="319"/>
      <c r="DPZ162" s="319"/>
      <c r="DQA162" s="319"/>
      <c r="DQB162" s="319"/>
      <c r="DQC162" s="319"/>
      <c r="DQD162" s="319"/>
      <c r="DQE162" s="319"/>
      <c r="DQF162" s="319"/>
      <c r="DQG162" s="319"/>
      <c r="DQH162" s="319"/>
      <c r="DQI162" s="319"/>
      <c r="DQJ162" s="319"/>
      <c r="DQK162" s="319"/>
      <c r="DQL162" s="319"/>
      <c r="DQM162" s="319"/>
      <c r="DQN162" s="319"/>
      <c r="DQO162" s="319"/>
      <c r="DQP162" s="319"/>
      <c r="DQQ162" s="319"/>
      <c r="DQR162" s="319"/>
      <c r="DQS162" s="319"/>
      <c r="DQT162" s="319"/>
      <c r="DQU162" s="319"/>
      <c r="DQV162" s="319"/>
      <c r="DQW162" s="319"/>
      <c r="DQX162" s="319"/>
      <c r="DQY162" s="319"/>
      <c r="DQZ162" s="319"/>
      <c r="DRA162" s="319"/>
      <c r="DRB162" s="319"/>
      <c r="DRC162" s="319"/>
      <c r="DRD162" s="319"/>
      <c r="DRE162" s="319"/>
      <c r="DRF162" s="319"/>
      <c r="DRG162" s="319"/>
      <c r="DRH162" s="319"/>
      <c r="DRI162" s="319"/>
      <c r="DRJ162" s="319"/>
      <c r="DRK162" s="319"/>
      <c r="DRL162" s="319"/>
      <c r="DRM162" s="319"/>
      <c r="DRN162" s="319"/>
      <c r="DRO162" s="319"/>
      <c r="DRP162" s="319"/>
      <c r="DRQ162" s="319"/>
      <c r="DRR162" s="319"/>
      <c r="DRS162" s="319"/>
      <c r="DRT162" s="319"/>
      <c r="DRU162" s="319"/>
      <c r="DRV162" s="319"/>
      <c r="DRW162" s="319"/>
      <c r="DRX162" s="319"/>
      <c r="DRY162" s="319"/>
      <c r="DRZ162" s="319"/>
      <c r="DSA162" s="319"/>
      <c r="DSB162" s="319"/>
      <c r="DSC162" s="319"/>
      <c r="DSD162" s="319"/>
      <c r="DSE162" s="319"/>
      <c r="DSF162" s="319"/>
      <c r="DSG162" s="319"/>
      <c r="DSH162" s="319"/>
      <c r="DSI162" s="319"/>
      <c r="DSJ162" s="319"/>
      <c r="DSK162" s="319"/>
      <c r="DSL162" s="319"/>
      <c r="DSM162" s="319"/>
      <c r="DSN162" s="319"/>
      <c r="DSO162" s="319"/>
      <c r="DSP162" s="319"/>
      <c r="DSQ162" s="319"/>
      <c r="DSR162" s="319"/>
      <c r="DSS162" s="319"/>
      <c r="DST162" s="319"/>
      <c r="DSU162" s="319"/>
      <c r="DSV162" s="319"/>
      <c r="DSW162" s="319"/>
      <c r="DSX162" s="319"/>
      <c r="DSY162" s="319"/>
      <c r="DSZ162" s="319"/>
      <c r="DTA162" s="319"/>
      <c r="DTB162" s="319"/>
      <c r="DTC162" s="319"/>
      <c r="DTD162" s="319"/>
      <c r="DTE162" s="319"/>
      <c r="DTF162" s="319"/>
      <c r="DTG162" s="319"/>
      <c r="DTH162" s="319"/>
      <c r="DTI162" s="319"/>
      <c r="DTJ162" s="319"/>
      <c r="DTK162" s="319"/>
      <c r="DTL162" s="319"/>
      <c r="DTM162" s="319"/>
      <c r="DTN162" s="319"/>
      <c r="DTO162" s="319"/>
      <c r="DTP162" s="319"/>
      <c r="DTQ162" s="319"/>
      <c r="DTR162" s="319"/>
      <c r="DTS162" s="319"/>
      <c r="DTT162" s="319"/>
      <c r="DTU162" s="319"/>
      <c r="DTV162" s="319"/>
      <c r="DTW162" s="319"/>
      <c r="DTX162" s="319"/>
      <c r="DTY162" s="319"/>
      <c r="DTZ162" s="319"/>
      <c r="DUA162" s="319"/>
      <c r="DUB162" s="319"/>
      <c r="DUC162" s="319"/>
      <c r="DUD162" s="319"/>
      <c r="DUE162" s="319"/>
      <c r="DUF162" s="319"/>
      <c r="DUG162" s="319"/>
      <c r="DUH162" s="319"/>
      <c r="DUI162" s="319"/>
      <c r="DUJ162" s="319"/>
      <c r="DUK162" s="319"/>
      <c r="DUL162" s="319"/>
      <c r="DUM162" s="319"/>
      <c r="DUN162" s="319"/>
      <c r="DUO162" s="319"/>
      <c r="DUP162" s="319"/>
      <c r="DUQ162" s="319"/>
      <c r="DUR162" s="319"/>
      <c r="DUS162" s="319"/>
      <c r="DUT162" s="319"/>
      <c r="DUU162" s="319"/>
      <c r="DUV162" s="319"/>
      <c r="DUW162" s="319"/>
      <c r="DUX162" s="319"/>
      <c r="DUY162" s="319"/>
      <c r="DUZ162" s="319"/>
      <c r="DVA162" s="319"/>
      <c r="DVB162" s="319"/>
      <c r="DVC162" s="319"/>
      <c r="DVD162" s="319"/>
      <c r="DVE162" s="319"/>
      <c r="DVF162" s="319"/>
      <c r="DVG162" s="319"/>
      <c r="DVH162" s="319"/>
      <c r="DVI162" s="319"/>
      <c r="DVJ162" s="319"/>
      <c r="DVK162" s="319"/>
      <c r="DVL162" s="319"/>
      <c r="DVM162" s="319"/>
      <c r="DVN162" s="319"/>
      <c r="DVO162" s="319"/>
      <c r="DVP162" s="319"/>
      <c r="DVQ162" s="319"/>
      <c r="DVR162" s="319"/>
      <c r="DVS162" s="319"/>
      <c r="DVT162" s="319"/>
      <c r="DVU162" s="319"/>
      <c r="DVV162" s="319"/>
      <c r="DVW162" s="319"/>
      <c r="DVX162" s="319"/>
      <c r="DVY162" s="319"/>
      <c r="DVZ162" s="319"/>
      <c r="DWA162" s="319"/>
      <c r="DWB162" s="319"/>
      <c r="DWC162" s="319"/>
      <c r="DWD162" s="319"/>
      <c r="DWE162" s="319"/>
      <c r="DWF162" s="319"/>
      <c r="DWG162" s="319"/>
      <c r="DWH162" s="319"/>
      <c r="DWI162" s="319"/>
      <c r="DWJ162" s="319"/>
      <c r="DWK162" s="319"/>
      <c r="DWL162" s="319"/>
      <c r="DWM162" s="319"/>
      <c r="DWN162" s="319"/>
      <c r="DWO162" s="319"/>
      <c r="DWP162" s="319"/>
      <c r="DWQ162" s="319"/>
      <c r="DWR162" s="319"/>
      <c r="DWS162" s="319"/>
      <c r="DWT162" s="319"/>
      <c r="DWU162" s="319"/>
      <c r="DWV162" s="319"/>
      <c r="DWW162" s="319"/>
      <c r="DWX162" s="319"/>
      <c r="DWY162" s="319"/>
      <c r="DWZ162" s="319"/>
      <c r="DXA162" s="319"/>
      <c r="DXB162" s="319"/>
      <c r="DXC162" s="319"/>
      <c r="DXD162" s="319"/>
      <c r="DXE162" s="319"/>
      <c r="DXF162" s="319"/>
      <c r="DXG162" s="319"/>
      <c r="DXH162" s="319"/>
      <c r="DXI162" s="319"/>
      <c r="DXJ162" s="319"/>
      <c r="DXK162" s="319"/>
      <c r="DXL162" s="319"/>
      <c r="DXM162" s="319"/>
      <c r="DXN162" s="319"/>
      <c r="DXO162" s="319"/>
      <c r="DXP162" s="319"/>
      <c r="DXQ162" s="319"/>
      <c r="DXR162" s="319"/>
      <c r="DXS162" s="319"/>
      <c r="DXT162" s="319"/>
      <c r="DXU162" s="319"/>
      <c r="DXV162" s="319"/>
      <c r="DXW162" s="319"/>
      <c r="DXX162" s="319"/>
      <c r="DXY162" s="319"/>
      <c r="DXZ162" s="319"/>
      <c r="DYA162" s="319"/>
      <c r="DYB162" s="319"/>
      <c r="DYC162" s="319"/>
      <c r="DYD162" s="319"/>
      <c r="DYE162" s="319"/>
      <c r="DYF162" s="319"/>
      <c r="DYG162" s="319"/>
      <c r="DYH162" s="319"/>
      <c r="DYI162" s="319"/>
      <c r="DYJ162" s="319"/>
      <c r="DYK162" s="319"/>
      <c r="DYL162" s="319"/>
      <c r="DYM162" s="319"/>
      <c r="DYN162" s="319"/>
      <c r="DYO162" s="319"/>
      <c r="DYP162" s="319"/>
      <c r="DYQ162" s="319"/>
      <c r="DYR162" s="319"/>
      <c r="DYS162" s="319"/>
      <c r="DYT162" s="319"/>
      <c r="DYU162" s="319"/>
      <c r="DYV162" s="319"/>
      <c r="DYW162" s="319"/>
      <c r="DYX162" s="319"/>
      <c r="DYY162" s="319"/>
      <c r="DYZ162" s="319"/>
      <c r="DZA162" s="319"/>
      <c r="DZB162" s="319"/>
      <c r="DZC162" s="319"/>
      <c r="DZD162" s="319"/>
      <c r="DZE162" s="319"/>
      <c r="DZF162" s="319"/>
      <c r="DZG162" s="319"/>
      <c r="DZH162" s="319"/>
      <c r="DZI162" s="319"/>
      <c r="DZJ162" s="319"/>
      <c r="DZK162" s="319"/>
      <c r="DZL162" s="319"/>
      <c r="DZM162" s="319"/>
      <c r="DZN162" s="319"/>
      <c r="DZO162" s="319"/>
      <c r="DZP162" s="319"/>
      <c r="DZQ162" s="319"/>
      <c r="DZR162" s="319"/>
      <c r="DZS162" s="319"/>
      <c r="DZT162" s="319"/>
      <c r="DZU162" s="319"/>
      <c r="DZV162" s="319"/>
      <c r="DZW162" s="319"/>
      <c r="DZX162" s="319"/>
      <c r="DZY162" s="319"/>
      <c r="DZZ162" s="319"/>
      <c r="EAA162" s="319"/>
      <c r="EAB162" s="319"/>
      <c r="EAC162" s="319"/>
      <c r="EAD162" s="319"/>
      <c r="EAE162" s="319"/>
      <c r="EAF162" s="319"/>
      <c r="EAG162" s="319"/>
      <c r="EAH162" s="319"/>
      <c r="EAI162" s="319"/>
      <c r="EAJ162" s="319"/>
      <c r="EAK162" s="319"/>
      <c r="EAL162" s="319"/>
      <c r="EAM162" s="319"/>
      <c r="EAN162" s="319"/>
      <c r="EAO162" s="319"/>
      <c r="EAP162" s="319"/>
      <c r="EAQ162" s="319"/>
      <c r="EAR162" s="319"/>
      <c r="EAS162" s="319"/>
      <c r="EAT162" s="319"/>
      <c r="EAU162" s="319"/>
      <c r="EAV162" s="319"/>
      <c r="EAW162" s="319"/>
      <c r="EAX162" s="319"/>
      <c r="EAY162" s="319"/>
      <c r="EAZ162" s="319"/>
      <c r="EBA162" s="319"/>
      <c r="EBB162" s="319"/>
      <c r="EBC162" s="319"/>
      <c r="EBD162" s="319"/>
      <c r="EBE162" s="319"/>
      <c r="EBF162" s="319"/>
      <c r="EBG162" s="319"/>
      <c r="EBH162" s="319"/>
      <c r="EBI162" s="319"/>
      <c r="EBJ162" s="319"/>
      <c r="EBK162" s="319"/>
      <c r="EBL162" s="319"/>
      <c r="EBM162" s="319"/>
      <c r="EBN162" s="319"/>
      <c r="EBO162" s="319"/>
      <c r="EBP162" s="319"/>
      <c r="EBQ162" s="319"/>
      <c r="EBR162" s="319"/>
      <c r="EBS162" s="319"/>
      <c r="EBT162" s="319"/>
      <c r="EBU162" s="319"/>
      <c r="EBV162" s="319"/>
      <c r="EBW162" s="319"/>
      <c r="EBX162" s="319"/>
      <c r="EBY162" s="319"/>
      <c r="EBZ162" s="319"/>
      <c r="ECA162" s="319"/>
      <c r="ECB162" s="319"/>
      <c r="ECC162" s="319"/>
      <c r="ECD162" s="319"/>
      <c r="ECE162" s="319"/>
      <c r="ECF162" s="319"/>
      <c r="ECG162" s="319"/>
      <c r="ECH162" s="319"/>
      <c r="ECI162" s="319"/>
      <c r="ECJ162" s="319"/>
      <c r="ECK162" s="319"/>
      <c r="ECL162" s="319"/>
      <c r="ECM162" s="319"/>
      <c r="ECN162" s="319"/>
      <c r="ECO162" s="319"/>
      <c r="ECP162" s="319"/>
      <c r="ECQ162" s="319"/>
      <c r="ECR162" s="319"/>
      <c r="ECS162" s="319"/>
      <c r="ECT162" s="319"/>
      <c r="ECU162" s="319"/>
      <c r="ECV162" s="319"/>
      <c r="ECW162" s="319"/>
      <c r="ECX162" s="319"/>
      <c r="ECY162" s="319"/>
      <c r="ECZ162" s="319"/>
      <c r="EDA162" s="319"/>
      <c r="EDB162" s="319"/>
      <c r="EDC162" s="319"/>
      <c r="EDD162" s="319"/>
      <c r="EDE162" s="319"/>
      <c r="EDF162" s="319"/>
      <c r="EDG162" s="319"/>
      <c r="EDH162" s="319"/>
      <c r="EDI162" s="319"/>
      <c r="EDJ162" s="319"/>
      <c r="EDK162" s="319"/>
      <c r="EDL162" s="319"/>
      <c r="EDM162" s="319"/>
      <c r="EDN162" s="319"/>
      <c r="EDO162" s="319"/>
      <c r="EDP162" s="319"/>
      <c r="EDQ162" s="319"/>
      <c r="EDR162" s="319"/>
      <c r="EDS162" s="319"/>
      <c r="EDT162" s="319"/>
      <c r="EDU162" s="319"/>
      <c r="EDV162" s="319"/>
      <c r="EDW162" s="319"/>
      <c r="EDX162" s="319"/>
      <c r="EDY162" s="319"/>
      <c r="EDZ162" s="319"/>
      <c r="EEA162" s="319"/>
      <c r="EEB162" s="319"/>
      <c r="EEC162" s="319"/>
      <c r="EED162" s="319"/>
      <c r="EEE162" s="319"/>
      <c r="EEF162" s="319"/>
      <c r="EEG162" s="319"/>
      <c r="EEH162" s="319"/>
      <c r="EEI162" s="319"/>
      <c r="EEJ162" s="319"/>
      <c r="EEK162" s="319"/>
      <c r="EEL162" s="319"/>
      <c r="EEM162" s="319"/>
      <c r="EEN162" s="319"/>
      <c r="EEO162" s="319"/>
      <c r="EEP162" s="319"/>
      <c r="EEQ162" s="319"/>
      <c r="EER162" s="319"/>
      <c r="EES162" s="319"/>
      <c r="EET162" s="319"/>
      <c r="EEU162" s="319"/>
      <c r="EEV162" s="319"/>
      <c r="EEW162" s="319"/>
      <c r="EEX162" s="319"/>
      <c r="EEY162" s="319"/>
      <c r="EEZ162" s="319"/>
      <c r="EFA162" s="319"/>
      <c r="EFB162" s="319"/>
      <c r="EFC162" s="319"/>
      <c r="EFD162" s="319"/>
      <c r="EFE162" s="319"/>
      <c r="EFF162" s="319"/>
      <c r="EFG162" s="319"/>
      <c r="EFH162" s="319"/>
      <c r="EFI162" s="319"/>
      <c r="EFJ162" s="319"/>
      <c r="EFK162" s="319"/>
      <c r="EFL162" s="319"/>
      <c r="EFM162" s="319"/>
      <c r="EFN162" s="319"/>
      <c r="EFO162" s="319"/>
      <c r="EFP162" s="319"/>
      <c r="EFQ162" s="319"/>
      <c r="EFR162" s="319"/>
      <c r="EFS162" s="319"/>
      <c r="EFT162" s="319"/>
      <c r="EFU162" s="319"/>
      <c r="EFV162" s="319"/>
      <c r="EFW162" s="319"/>
      <c r="EFX162" s="319"/>
      <c r="EFY162" s="319"/>
      <c r="EFZ162" s="319"/>
      <c r="EGA162" s="319"/>
      <c r="EGB162" s="319"/>
      <c r="EGC162" s="319"/>
      <c r="EGD162" s="319"/>
      <c r="EGE162" s="319"/>
      <c r="EGF162" s="319"/>
      <c r="EGG162" s="319"/>
      <c r="EGH162" s="319"/>
      <c r="EGI162" s="319"/>
      <c r="EGJ162" s="319"/>
      <c r="EGK162" s="319"/>
      <c r="EGL162" s="319"/>
      <c r="EGM162" s="319"/>
      <c r="EGN162" s="319"/>
      <c r="EGO162" s="319"/>
      <c r="EGP162" s="319"/>
      <c r="EGQ162" s="319"/>
      <c r="EGR162" s="319"/>
      <c r="EGS162" s="319"/>
      <c r="EGT162" s="319"/>
      <c r="EGU162" s="319"/>
      <c r="EGV162" s="319"/>
      <c r="EGW162" s="319"/>
      <c r="EGX162" s="319"/>
      <c r="EGY162" s="319"/>
      <c r="EGZ162" s="319"/>
      <c r="EHA162" s="319"/>
      <c r="EHB162" s="319"/>
      <c r="EHC162" s="319"/>
      <c r="EHD162" s="319"/>
      <c r="EHE162" s="319"/>
      <c r="EHF162" s="319"/>
      <c r="EHG162" s="319"/>
      <c r="EHH162" s="319"/>
      <c r="EHI162" s="319"/>
      <c r="EHJ162" s="319"/>
      <c r="EHK162" s="319"/>
      <c r="EHL162" s="319"/>
      <c r="EHM162" s="319"/>
      <c r="EHN162" s="319"/>
      <c r="EHO162" s="319"/>
      <c r="EHP162" s="319"/>
      <c r="EHQ162" s="319"/>
      <c r="EHR162" s="319"/>
      <c r="EHS162" s="319"/>
      <c r="EHT162" s="319"/>
      <c r="EHU162" s="319"/>
      <c r="EHV162" s="319"/>
      <c r="EHW162" s="319"/>
      <c r="EHX162" s="319"/>
      <c r="EHY162" s="319"/>
      <c r="EHZ162" s="319"/>
      <c r="EIA162" s="319"/>
      <c r="EIB162" s="319"/>
      <c r="EIC162" s="319"/>
      <c r="EID162" s="319"/>
      <c r="EIE162" s="319"/>
      <c r="EIF162" s="319"/>
      <c r="EIG162" s="319"/>
      <c r="EIH162" s="319"/>
      <c r="EII162" s="319"/>
      <c r="EIJ162" s="319"/>
      <c r="EIK162" s="319"/>
      <c r="EIL162" s="319"/>
      <c r="EIM162" s="319"/>
      <c r="EIN162" s="319"/>
      <c r="EIO162" s="319"/>
      <c r="EIP162" s="319"/>
      <c r="EIQ162" s="319"/>
      <c r="EIR162" s="319"/>
      <c r="EIS162" s="319"/>
      <c r="EIT162" s="319"/>
      <c r="EIU162" s="319"/>
      <c r="EIV162" s="319"/>
      <c r="EIW162" s="319"/>
      <c r="EIX162" s="319"/>
      <c r="EIY162" s="319"/>
      <c r="EIZ162" s="319"/>
      <c r="EJA162" s="319"/>
      <c r="EJB162" s="319"/>
      <c r="EJC162" s="319"/>
      <c r="EJD162" s="319"/>
      <c r="EJE162" s="319"/>
      <c r="EJF162" s="319"/>
      <c r="EJG162" s="319"/>
      <c r="EJH162" s="319"/>
      <c r="EJI162" s="319"/>
      <c r="EJJ162" s="319"/>
      <c r="EJK162" s="319"/>
      <c r="EJL162" s="319"/>
      <c r="EJM162" s="319"/>
      <c r="EJN162" s="319"/>
      <c r="EJO162" s="319"/>
      <c r="EJP162" s="319"/>
      <c r="EJQ162" s="319"/>
      <c r="EJR162" s="319"/>
      <c r="EJS162" s="319"/>
      <c r="EJT162" s="319"/>
      <c r="EJU162" s="319"/>
      <c r="EJV162" s="319"/>
      <c r="EJW162" s="319"/>
      <c r="EJX162" s="319"/>
      <c r="EJY162" s="319"/>
      <c r="EJZ162" s="319"/>
      <c r="EKA162" s="319"/>
      <c r="EKB162" s="319"/>
      <c r="EKC162" s="319"/>
      <c r="EKD162" s="319"/>
      <c r="EKE162" s="319"/>
      <c r="EKF162" s="319"/>
      <c r="EKG162" s="319"/>
      <c r="EKH162" s="319"/>
      <c r="EKI162" s="319"/>
      <c r="EKJ162" s="319"/>
      <c r="EKK162" s="319"/>
      <c r="EKL162" s="319"/>
      <c r="EKM162" s="319"/>
      <c r="EKN162" s="319"/>
      <c r="EKO162" s="319"/>
      <c r="EKP162" s="319"/>
      <c r="EKQ162" s="319"/>
      <c r="EKR162" s="319"/>
      <c r="EKS162" s="319"/>
      <c r="EKT162" s="319"/>
      <c r="EKU162" s="319"/>
      <c r="EKV162" s="319"/>
      <c r="EKW162" s="319"/>
      <c r="EKX162" s="319"/>
      <c r="EKY162" s="319"/>
      <c r="EKZ162" s="319"/>
      <c r="ELA162" s="319"/>
      <c r="ELB162" s="319"/>
      <c r="ELC162" s="319"/>
      <c r="ELD162" s="319"/>
      <c r="ELE162" s="319"/>
      <c r="ELF162" s="319"/>
      <c r="ELG162" s="319"/>
      <c r="ELH162" s="319"/>
      <c r="ELI162" s="319"/>
      <c r="ELJ162" s="319"/>
      <c r="ELK162" s="319"/>
      <c r="ELL162" s="319"/>
      <c r="ELM162" s="319"/>
      <c r="ELN162" s="319"/>
      <c r="ELO162" s="319"/>
      <c r="ELP162" s="319"/>
      <c r="ELQ162" s="319"/>
      <c r="ELR162" s="319"/>
      <c r="ELS162" s="319"/>
      <c r="ELT162" s="319"/>
      <c r="ELU162" s="319"/>
      <c r="ELV162" s="319"/>
      <c r="ELW162" s="319"/>
      <c r="ELX162" s="319"/>
      <c r="ELY162" s="319"/>
      <c r="ELZ162" s="319"/>
      <c r="EMA162" s="319"/>
      <c r="EMB162" s="319"/>
      <c r="EMC162" s="319"/>
      <c r="EMD162" s="319"/>
      <c r="EME162" s="319"/>
      <c r="EMF162" s="319"/>
      <c r="EMG162" s="319"/>
      <c r="EMH162" s="319"/>
      <c r="EMI162" s="319"/>
      <c r="EMJ162" s="319"/>
      <c r="EMK162" s="319"/>
      <c r="EML162" s="319"/>
      <c r="EMM162" s="319"/>
      <c r="EMN162" s="319"/>
      <c r="EMO162" s="319"/>
      <c r="EMP162" s="319"/>
      <c r="EMQ162" s="319"/>
      <c r="EMR162" s="319"/>
      <c r="EMS162" s="319"/>
      <c r="EMT162" s="319"/>
      <c r="EMU162" s="319"/>
      <c r="EMV162" s="319"/>
      <c r="EMW162" s="319"/>
      <c r="EMX162" s="319"/>
      <c r="EMY162" s="319"/>
      <c r="EMZ162" s="319"/>
      <c r="ENA162" s="319"/>
      <c r="ENB162" s="319"/>
      <c r="ENC162" s="319"/>
      <c r="END162" s="319"/>
      <c r="ENE162" s="319"/>
      <c r="ENF162" s="319"/>
      <c r="ENG162" s="319"/>
      <c r="ENH162" s="319"/>
      <c r="ENI162" s="319"/>
      <c r="ENJ162" s="319"/>
      <c r="ENK162" s="319"/>
      <c r="ENL162" s="319"/>
      <c r="ENM162" s="319"/>
      <c r="ENN162" s="319"/>
      <c r="ENO162" s="319"/>
      <c r="ENP162" s="319"/>
      <c r="ENQ162" s="319"/>
      <c r="ENR162" s="319"/>
      <c r="ENS162" s="319"/>
      <c r="ENT162" s="319"/>
      <c r="ENU162" s="319"/>
      <c r="ENV162" s="319"/>
      <c r="ENW162" s="319"/>
      <c r="ENX162" s="319"/>
      <c r="ENY162" s="319"/>
      <c r="ENZ162" s="319"/>
      <c r="EOA162" s="319"/>
      <c r="EOB162" s="319"/>
      <c r="EOC162" s="319"/>
      <c r="EOD162" s="319"/>
      <c r="EOE162" s="319"/>
      <c r="EOF162" s="319"/>
      <c r="EOG162" s="319"/>
      <c r="EOH162" s="319"/>
      <c r="EOI162" s="319"/>
      <c r="EOJ162" s="319"/>
      <c r="EOK162" s="319"/>
      <c r="EOL162" s="319"/>
      <c r="EOM162" s="319"/>
      <c r="EON162" s="319"/>
      <c r="EOO162" s="319"/>
      <c r="EOP162" s="319"/>
      <c r="EOQ162" s="319"/>
      <c r="EOR162" s="319"/>
      <c r="EOS162" s="319"/>
      <c r="EOT162" s="319"/>
      <c r="EOU162" s="319"/>
      <c r="EOV162" s="319"/>
      <c r="EOW162" s="319"/>
      <c r="EOX162" s="319"/>
      <c r="EOY162" s="319"/>
      <c r="EOZ162" s="319"/>
      <c r="EPA162" s="319"/>
      <c r="EPB162" s="319"/>
      <c r="EPC162" s="319"/>
      <c r="EPD162" s="319"/>
      <c r="EPE162" s="319"/>
      <c r="EPF162" s="319"/>
      <c r="EPG162" s="319"/>
      <c r="EPH162" s="319"/>
      <c r="EPI162" s="319"/>
      <c r="EPJ162" s="319"/>
      <c r="EPK162" s="319"/>
      <c r="EPL162" s="319"/>
      <c r="EPM162" s="319"/>
      <c r="EPN162" s="319"/>
      <c r="EPO162" s="319"/>
      <c r="EPP162" s="319"/>
      <c r="EPQ162" s="319"/>
      <c r="EPR162" s="319"/>
      <c r="EPS162" s="319"/>
      <c r="EPT162" s="319"/>
      <c r="EPU162" s="319"/>
      <c r="EPV162" s="319"/>
      <c r="EPW162" s="319"/>
      <c r="EPX162" s="319"/>
      <c r="EPY162" s="319"/>
      <c r="EPZ162" s="319"/>
      <c r="EQA162" s="319"/>
      <c r="EQB162" s="319"/>
      <c r="EQC162" s="319"/>
      <c r="EQD162" s="319"/>
      <c r="EQE162" s="319"/>
      <c r="EQF162" s="319"/>
      <c r="EQG162" s="319"/>
      <c r="EQH162" s="319"/>
      <c r="EQI162" s="319"/>
      <c r="EQJ162" s="319"/>
      <c r="EQK162" s="319"/>
      <c r="EQL162" s="319"/>
      <c r="EQM162" s="319"/>
      <c r="EQN162" s="319"/>
      <c r="EQO162" s="319"/>
      <c r="EQP162" s="319"/>
      <c r="EQQ162" s="319"/>
      <c r="EQR162" s="319"/>
      <c r="EQS162" s="319"/>
      <c r="EQT162" s="319"/>
      <c r="EQU162" s="319"/>
      <c r="EQV162" s="319"/>
      <c r="EQW162" s="319"/>
      <c r="EQX162" s="319"/>
      <c r="EQY162" s="319"/>
      <c r="EQZ162" s="319"/>
      <c r="ERA162" s="319"/>
      <c r="ERB162" s="319"/>
      <c r="ERC162" s="319"/>
      <c r="ERD162" s="319"/>
      <c r="ERE162" s="319"/>
      <c r="ERF162" s="319"/>
      <c r="ERG162" s="319"/>
      <c r="ERH162" s="319"/>
      <c r="ERI162" s="319"/>
      <c r="ERJ162" s="319"/>
      <c r="ERK162" s="319"/>
      <c r="ERL162" s="319"/>
      <c r="ERM162" s="319"/>
      <c r="ERN162" s="319"/>
      <c r="ERO162" s="319"/>
      <c r="ERP162" s="319"/>
      <c r="ERQ162" s="319"/>
      <c r="ERR162" s="319"/>
      <c r="ERS162" s="319"/>
      <c r="ERT162" s="319"/>
      <c r="ERU162" s="319"/>
      <c r="ERV162" s="319"/>
      <c r="ERW162" s="319"/>
      <c r="ERX162" s="319"/>
      <c r="ERY162" s="319"/>
      <c r="ERZ162" s="319"/>
      <c r="ESA162" s="319"/>
      <c r="ESB162" s="319"/>
      <c r="ESC162" s="319"/>
      <c r="ESD162" s="319"/>
      <c r="ESE162" s="319"/>
      <c r="ESF162" s="319"/>
      <c r="ESG162" s="319"/>
      <c r="ESH162" s="319"/>
      <c r="ESI162" s="319"/>
      <c r="ESJ162" s="319"/>
      <c r="ESK162" s="319"/>
      <c r="ESL162" s="319"/>
      <c r="ESM162" s="319"/>
      <c r="ESN162" s="319"/>
      <c r="ESO162" s="319"/>
      <c r="ESP162" s="319"/>
      <c r="ESQ162" s="319"/>
      <c r="ESR162" s="319"/>
      <c r="ESS162" s="319"/>
      <c r="EST162" s="319"/>
      <c r="ESU162" s="319"/>
      <c r="ESV162" s="319"/>
      <c r="ESW162" s="319"/>
      <c r="ESX162" s="319"/>
      <c r="ESY162" s="319"/>
      <c r="ESZ162" s="319"/>
      <c r="ETA162" s="319"/>
      <c r="ETB162" s="319"/>
      <c r="ETC162" s="319"/>
      <c r="ETD162" s="319"/>
      <c r="ETE162" s="319"/>
      <c r="ETF162" s="319"/>
      <c r="ETG162" s="319"/>
      <c r="ETH162" s="319"/>
      <c r="ETI162" s="319"/>
      <c r="ETJ162" s="319"/>
      <c r="ETK162" s="319"/>
      <c r="ETL162" s="319"/>
      <c r="ETM162" s="319"/>
      <c r="ETN162" s="319"/>
      <c r="ETO162" s="319"/>
      <c r="ETP162" s="319"/>
      <c r="ETQ162" s="319"/>
      <c r="ETR162" s="319"/>
      <c r="ETS162" s="319"/>
      <c r="ETT162" s="319"/>
      <c r="ETU162" s="319"/>
      <c r="ETV162" s="319"/>
      <c r="ETW162" s="319"/>
      <c r="ETX162" s="319"/>
      <c r="ETY162" s="319"/>
      <c r="ETZ162" s="319"/>
      <c r="EUA162" s="319"/>
      <c r="EUB162" s="319"/>
      <c r="EUC162" s="319"/>
      <c r="EUD162" s="319"/>
      <c r="EUE162" s="319"/>
      <c r="EUF162" s="319"/>
      <c r="EUG162" s="319"/>
      <c r="EUH162" s="319"/>
      <c r="EUI162" s="319"/>
      <c r="EUJ162" s="319"/>
      <c r="EUK162" s="319"/>
      <c r="EUL162" s="319"/>
      <c r="EUM162" s="319"/>
      <c r="EUN162" s="319"/>
      <c r="EUO162" s="319"/>
      <c r="EUP162" s="319"/>
      <c r="EUQ162" s="319"/>
      <c r="EUR162" s="319"/>
      <c r="EUS162" s="319"/>
      <c r="EUT162" s="319"/>
      <c r="EUU162" s="319"/>
      <c r="EUV162" s="319"/>
      <c r="EUW162" s="319"/>
      <c r="EUX162" s="319"/>
      <c r="EUY162" s="319"/>
      <c r="EUZ162" s="319"/>
      <c r="EVA162" s="319"/>
      <c r="EVB162" s="319"/>
      <c r="EVC162" s="319"/>
      <c r="EVD162" s="319"/>
      <c r="EVE162" s="319"/>
      <c r="EVF162" s="319"/>
      <c r="EVG162" s="319"/>
      <c r="EVH162" s="319"/>
      <c r="EVI162" s="319"/>
      <c r="EVJ162" s="319"/>
      <c r="EVK162" s="319"/>
      <c r="EVL162" s="319"/>
      <c r="EVM162" s="319"/>
      <c r="EVN162" s="319"/>
      <c r="EVO162" s="319"/>
      <c r="EVP162" s="319"/>
      <c r="EVQ162" s="319"/>
      <c r="EVR162" s="319"/>
      <c r="EVS162" s="319"/>
      <c r="EVT162" s="319"/>
      <c r="EVU162" s="319"/>
      <c r="EVV162" s="319"/>
      <c r="EVW162" s="319"/>
      <c r="EVX162" s="319"/>
      <c r="EVY162" s="319"/>
      <c r="EVZ162" s="319"/>
      <c r="EWA162" s="319"/>
      <c r="EWB162" s="319"/>
      <c r="EWC162" s="319"/>
      <c r="EWD162" s="319"/>
      <c r="EWE162" s="319"/>
      <c r="EWF162" s="319"/>
      <c r="EWG162" s="319"/>
      <c r="EWH162" s="319"/>
      <c r="EWI162" s="319"/>
      <c r="EWJ162" s="319"/>
      <c r="EWK162" s="319"/>
      <c r="EWL162" s="319"/>
      <c r="EWM162" s="319"/>
      <c r="EWN162" s="319"/>
      <c r="EWO162" s="319"/>
      <c r="EWP162" s="319"/>
      <c r="EWQ162" s="319"/>
      <c r="EWR162" s="319"/>
      <c r="EWS162" s="319"/>
      <c r="EWT162" s="319"/>
      <c r="EWU162" s="319"/>
      <c r="EWV162" s="319"/>
      <c r="EWW162" s="319"/>
      <c r="EWX162" s="319"/>
      <c r="EWY162" s="319"/>
      <c r="EWZ162" s="319"/>
      <c r="EXA162" s="319"/>
      <c r="EXB162" s="319"/>
      <c r="EXC162" s="319"/>
      <c r="EXD162" s="319"/>
      <c r="EXE162" s="319"/>
      <c r="EXF162" s="319"/>
      <c r="EXG162" s="319"/>
      <c r="EXH162" s="319"/>
      <c r="EXI162" s="319"/>
      <c r="EXJ162" s="319"/>
      <c r="EXK162" s="319"/>
      <c r="EXL162" s="319"/>
      <c r="EXM162" s="319"/>
      <c r="EXN162" s="319"/>
      <c r="EXO162" s="319"/>
      <c r="EXP162" s="319"/>
      <c r="EXQ162" s="319"/>
      <c r="EXR162" s="319"/>
      <c r="EXS162" s="319"/>
      <c r="EXT162" s="319"/>
      <c r="EXU162" s="319"/>
      <c r="EXV162" s="319"/>
      <c r="EXW162" s="319"/>
      <c r="EXX162" s="319"/>
      <c r="EXY162" s="319"/>
      <c r="EXZ162" s="319"/>
      <c r="EYA162" s="319"/>
      <c r="EYB162" s="319"/>
      <c r="EYC162" s="319"/>
      <c r="EYD162" s="319"/>
      <c r="EYE162" s="319"/>
      <c r="EYF162" s="319"/>
      <c r="EYG162" s="319"/>
      <c r="EYH162" s="319"/>
      <c r="EYI162" s="319"/>
      <c r="EYJ162" s="319"/>
      <c r="EYK162" s="319"/>
      <c r="EYL162" s="319"/>
      <c r="EYM162" s="319"/>
      <c r="EYN162" s="319"/>
      <c r="EYO162" s="319"/>
      <c r="EYP162" s="319"/>
      <c r="EYQ162" s="319"/>
      <c r="EYR162" s="319"/>
      <c r="EYS162" s="319"/>
      <c r="EYT162" s="319"/>
      <c r="EYU162" s="319"/>
      <c r="EYV162" s="319"/>
      <c r="EYW162" s="319"/>
      <c r="EYX162" s="319"/>
      <c r="EYY162" s="319"/>
      <c r="EYZ162" s="319"/>
      <c r="EZA162" s="319"/>
      <c r="EZB162" s="319"/>
      <c r="EZC162" s="319"/>
      <c r="EZD162" s="319"/>
      <c r="EZE162" s="319"/>
      <c r="EZF162" s="319"/>
      <c r="EZG162" s="319"/>
      <c r="EZH162" s="319"/>
      <c r="EZI162" s="319"/>
      <c r="EZJ162" s="319"/>
      <c r="EZK162" s="319"/>
      <c r="EZL162" s="319"/>
      <c r="EZM162" s="319"/>
      <c r="EZN162" s="319"/>
      <c r="EZO162" s="319"/>
      <c r="EZP162" s="319"/>
      <c r="EZQ162" s="319"/>
      <c r="EZR162" s="319"/>
      <c r="EZS162" s="319"/>
      <c r="EZT162" s="319"/>
      <c r="EZU162" s="319"/>
      <c r="EZV162" s="319"/>
      <c r="EZW162" s="319"/>
      <c r="EZX162" s="319"/>
      <c r="EZY162" s="319"/>
      <c r="EZZ162" s="319"/>
      <c r="FAA162" s="319"/>
      <c r="FAB162" s="319"/>
      <c r="FAC162" s="319"/>
      <c r="FAD162" s="319"/>
      <c r="FAE162" s="319"/>
      <c r="FAF162" s="319"/>
      <c r="FAG162" s="319"/>
      <c r="FAH162" s="319"/>
      <c r="FAI162" s="319"/>
      <c r="FAJ162" s="319"/>
      <c r="FAK162" s="319"/>
      <c r="FAL162" s="319"/>
      <c r="FAM162" s="319"/>
      <c r="FAN162" s="319"/>
      <c r="FAO162" s="319"/>
      <c r="FAP162" s="319"/>
      <c r="FAQ162" s="319"/>
      <c r="FAR162" s="319"/>
      <c r="FAS162" s="319"/>
      <c r="FAT162" s="319"/>
      <c r="FAU162" s="319"/>
      <c r="FAV162" s="319"/>
      <c r="FAW162" s="319"/>
      <c r="FAX162" s="319"/>
      <c r="FAY162" s="319"/>
      <c r="FAZ162" s="319"/>
      <c r="FBA162" s="319"/>
      <c r="FBB162" s="319"/>
      <c r="FBC162" s="319"/>
      <c r="FBD162" s="319"/>
      <c r="FBE162" s="319"/>
      <c r="FBF162" s="319"/>
      <c r="FBG162" s="319"/>
      <c r="FBH162" s="319"/>
      <c r="FBI162" s="319"/>
      <c r="FBJ162" s="319"/>
      <c r="FBK162" s="319"/>
      <c r="FBL162" s="319"/>
      <c r="FBM162" s="319"/>
      <c r="FBN162" s="319"/>
      <c r="FBO162" s="319"/>
      <c r="FBP162" s="319"/>
      <c r="FBQ162" s="319"/>
      <c r="FBR162" s="319"/>
      <c r="FBS162" s="319"/>
      <c r="FBT162" s="319"/>
      <c r="FBU162" s="319"/>
      <c r="FBV162" s="319"/>
      <c r="FBW162" s="319"/>
      <c r="FBX162" s="319"/>
      <c r="FBY162" s="319"/>
      <c r="FBZ162" s="319"/>
      <c r="FCA162" s="319"/>
      <c r="FCB162" s="319"/>
      <c r="FCC162" s="319"/>
      <c r="FCD162" s="319"/>
      <c r="FCE162" s="319"/>
      <c r="FCF162" s="319"/>
      <c r="FCG162" s="319"/>
      <c r="FCH162" s="319"/>
      <c r="FCI162" s="319"/>
      <c r="FCJ162" s="319"/>
      <c r="FCK162" s="319"/>
      <c r="FCL162" s="319"/>
      <c r="FCM162" s="319"/>
      <c r="FCN162" s="319"/>
      <c r="FCO162" s="319"/>
      <c r="FCP162" s="319"/>
      <c r="FCQ162" s="319"/>
      <c r="FCR162" s="319"/>
      <c r="FCS162" s="319"/>
      <c r="FCT162" s="319"/>
      <c r="FCU162" s="319"/>
      <c r="FCV162" s="319"/>
      <c r="FCW162" s="319"/>
      <c r="FCX162" s="319"/>
      <c r="FCY162" s="319"/>
      <c r="FCZ162" s="319"/>
      <c r="FDA162" s="319"/>
      <c r="FDB162" s="319"/>
      <c r="FDC162" s="319"/>
      <c r="FDD162" s="319"/>
      <c r="FDE162" s="319"/>
      <c r="FDF162" s="319"/>
      <c r="FDG162" s="319"/>
      <c r="FDH162" s="319"/>
      <c r="FDI162" s="319"/>
      <c r="FDJ162" s="319"/>
      <c r="FDK162" s="319"/>
      <c r="FDL162" s="319"/>
      <c r="FDM162" s="319"/>
      <c r="FDN162" s="319"/>
      <c r="FDO162" s="319"/>
      <c r="FDP162" s="319"/>
      <c r="FDQ162" s="319"/>
      <c r="FDR162" s="319"/>
      <c r="FDS162" s="319"/>
      <c r="FDT162" s="319"/>
      <c r="FDU162" s="319"/>
      <c r="FDV162" s="319"/>
      <c r="FDW162" s="319"/>
      <c r="FDX162" s="319"/>
      <c r="FDY162" s="319"/>
      <c r="FDZ162" s="319"/>
      <c r="FEA162" s="319"/>
      <c r="FEB162" s="319"/>
      <c r="FEC162" s="319"/>
      <c r="FED162" s="319"/>
      <c r="FEE162" s="319"/>
      <c r="FEF162" s="319"/>
      <c r="FEG162" s="319"/>
      <c r="FEH162" s="319"/>
      <c r="FEI162" s="319"/>
      <c r="FEJ162" s="319"/>
      <c r="FEK162" s="319"/>
      <c r="FEL162" s="319"/>
      <c r="FEM162" s="319"/>
      <c r="FEN162" s="319"/>
      <c r="FEO162" s="319"/>
      <c r="FEP162" s="319"/>
      <c r="FEQ162" s="319"/>
      <c r="FER162" s="319"/>
      <c r="FES162" s="319"/>
      <c r="FET162" s="319"/>
      <c r="FEU162" s="319"/>
      <c r="FEV162" s="319"/>
      <c r="FEW162" s="319"/>
      <c r="FEX162" s="319"/>
      <c r="FEY162" s="319"/>
      <c r="FEZ162" s="319"/>
      <c r="FFA162" s="319"/>
      <c r="FFB162" s="319"/>
      <c r="FFC162" s="319"/>
      <c r="FFD162" s="319"/>
      <c r="FFE162" s="319"/>
      <c r="FFF162" s="319"/>
      <c r="FFG162" s="319"/>
      <c r="FFH162" s="319"/>
      <c r="FFI162" s="319"/>
      <c r="FFJ162" s="319"/>
      <c r="FFK162" s="319"/>
      <c r="FFL162" s="319"/>
      <c r="FFM162" s="319"/>
      <c r="FFN162" s="319"/>
      <c r="FFO162" s="319"/>
      <c r="FFP162" s="319"/>
      <c r="FFQ162" s="319"/>
      <c r="FFR162" s="319"/>
      <c r="FFS162" s="319"/>
      <c r="FFT162" s="319"/>
      <c r="FFU162" s="319"/>
      <c r="FFV162" s="319"/>
      <c r="FFW162" s="319"/>
      <c r="FFX162" s="319"/>
      <c r="FFY162" s="319"/>
      <c r="FFZ162" s="319"/>
      <c r="FGA162" s="319"/>
      <c r="FGB162" s="319"/>
      <c r="FGC162" s="319"/>
      <c r="FGD162" s="319"/>
      <c r="FGE162" s="319"/>
      <c r="FGF162" s="319"/>
      <c r="FGG162" s="319"/>
      <c r="FGH162" s="319"/>
      <c r="FGI162" s="319"/>
      <c r="FGJ162" s="319"/>
      <c r="FGK162" s="319"/>
      <c r="FGL162" s="319"/>
      <c r="FGM162" s="319"/>
      <c r="FGN162" s="319"/>
      <c r="FGO162" s="319"/>
      <c r="FGP162" s="319"/>
      <c r="FGQ162" s="319"/>
      <c r="FGR162" s="319"/>
      <c r="FGS162" s="319"/>
      <c r="FGT162" s="319"/>
      <c r="FGU162" s="319"/>
      <c r="FGV162" s="319"/>
      <c r="FGW162" s="319"/>
      <c r="FGX162" s="319"/>
      <c r="FGY162" s="319"/>
      <c r="FGZ162" s="319"/>
      <c r="FHA162" s="319"/>
      <c r="FHB162" s="319"/>
      <c r="FHC162" s="319"/>
      <c r="FHD162" s="319"/>
      <c r="FHE162" s="319"/>
      <c r="FHF162" s="319"/>
      <c r="FHG162" s="319"/>
      <c r="FHH162" s="319"/>
      <c r="FHI162" s="319"/>
      <c r="FHJ162" s="319"/>
      <c r="FHK162" s="319"/>
      <c r="FHL162" s="319"/>
      <c r="FHM162" s="319"/>
      <c r="FHN162" s="319"/>
      <c r="FHO162" s="319"/>
      <c r="FHP162" s="319"/>
      <c r="FHQ162" s="319"/>
      <c r="FHR162" s="319"/>
      <c r="FHS162" s="319"/>
      <c r="FHT162" s="319"/>
      <c r="FHU162" s="319"/>
      <c r="FHV162" s="319"/>
      <c r="FHW162" s="319"/>
      <c r="FHX162" s="319"/>
      <c r="FHY162" s="319"/>
      <c r="FHZ162" s="319"/>
      <c r="FIA162" s="319"/>
      <c r="FIB162" s="319"/>
      <c r="FIC162" s="319"/>
      <c r="FID162" s="319"/>
      <c r="FIE162" s="319"/>
      <c r="FIF162" s="319"/>
      <c r="FIG162" s="319"/>
      <c r="FIH162" s="319"/>
      <c r="FII162" s="319"/>
      <c r="FIJ162" s="319"/>
      <c r="FIK162" s="319"/>
      <c r="FIL162" s="319"/>
      <c r="FIM162" s="319"/>
      <c r="FIN162" s="319"/>
      <c r="FIO162" s="319"/>
      <c r="FIP162" s="319"/>
      <c r="FIQ162" s="319"/>
      <c r="FIR162" s="319"/>
      <c r="FIS162" s="319"/>
      <c r="FIT162" s="319"/>
      <c r="FIU162" s="319"/>
      <c r="FIV162" s="319"/>
      <c r="FIW162" s="319"/>
      <c r="FIX162" s="319"/>
      <c r="FIY162" s="319"/>
      <c r="FIZ162" s="319"/>
      <c r="FJA162" s="319"/>
      <c r="FJB162" s="319"/>
      <c r="FJC162" s="319"/>
      <c r="FJD162" s="319"/>
      <c r="FJE162" s="319"/>
      <c r="FJF162" s="319"/>
      <c r="FJG162" s="319"/>
      <c r="FJH162" s="319"/>
      <c r="FJI162" s="319"/>
      <c r="FJJ162" s="319"/>
      <c r="FJK162" s="319"/>
      <c r="FJL162" s="319"/>
      <c r="FJM162" s="319"/>
      <c r="FJN162" s="319"/>
      <c r="FJO162" s="319"/>
      <c r="FJP162" s="319"/>
      <c r="FJQ162" s="319"/>
      <c r="FJR162" s="319"/>
      <c r="FJS162" s="319"/>
      <c r="FJT162" s="319"/>
      <c r="FJU162" s="319"/>
      <c r="FJV162" s="319"/>
      <c r="FJW162" s="319"/>
      <c r="FJX162" s="319"/>
      <c r="FJY162" s="319"/>
      <c r="FJZ162" s="319"/>
      <c r="FKA162" s="319"/>
      <c r="FKB162" s="319"/>
      <c r="FKC162" s="319"/>
      <c r="FKD162" s="319"/>
      <c r="FKE162" s="319"/>
      <c r="FKF162" s="319"/>
      <c r="FKG162" s="319"/>
      <c r="FKH162" s="319"/>
      <c r="FKI162" s="319"/>
      <c r="FKJ162" s="319"/>
      <c r="FKK162" s="319"/>
      <c r="FKL162" s="319"/>
      <c r="FKM162" s="319"/>
      <c r="FKN162" s="319"/>
      <c r="FKO162" s="319"/>
      <c r="FKP162" s="319"/>
      <c r="FKQ162" s="319"/>
      <c r="FKR162" s="319"/>
      <c r="FKS162" s="319"/>
      <c r="FKT162" s="319"/>
      <c r="FKU162" s="319"/>
      <c r="FKV162" s="319"/>
      <c r="FKW162" s="319"/>
      <c r="FKX162" s="319"/>
      <c r="FKY162" s="319"/>
      <c r="FKZ162" s="319"/>
      <c r="FLA162" s="319"/>
      <c r="FLB162" s="319"/>
      <c r="FLC162" s="319"/>
      <c r="FLD162" s="319"/>
      <c r="FLE162" s="319"/>
      <c r="FLF162" s="319"/>
      <c r="FLG162" s="319"/>
      <c r="FLH162" s="319"/>
      <c r="FLI162" s="319"/>
      <c r="FLJ162" s="319"/>
      <c r="FLK162" s="319"/>
      <c r="FLL162" s="319"/>
      <c r="FLM162" s="319"/>
      <c r="FLN162" s="319"/>
      <c r="FLO162" s="319"/>
      <c r="FLP162" s="319"/>
      <c r="FLQ162" s="319"/>
      <c r="FLR162" s="319"/>
      <c r="FLS162" s="319"/>
      <c r="FLT162" s="319"/>
      <c r="FLU162" s="319"/>
      <c r="FLV162" s="319"/>
      <c r="FLW162" s="319"/>
      <c r="FLX162" s="319"/>
      <c r="FLY162" s="319"/>
      <c r="FLZ162" s="319"/>
      <c r="FMA162" s="319"/>
      <c r="FMB162" s="319"/>
      <c r="FMC162" s="319"/>
      <c r="FMD162" s="319"/>
      <c r="FME162" s="319"/>
      <c r="FMF162" s="319"/>
      <c r="FMG162" s="319"/>
      <c r="FMH162" s="319"/>
      <c r="FMI162" s="319"/>
      <c r="FMJ162" s="319"/>
      <c r="FMK162" s="319"/>
      <c r="FML162" s="319"/>
      <c r="FMM162" s="319"/>
      <c r="FMN162" s="319"/>
      <c r="FMO162" s="319"/>
      <c r="FMP162" s="319"/>
      <c r="FMQ162" s="319"/>
      <c r="FMR162" s="319"/>
      <c r="FMS162" s="319"/>
      <c r="FMT162" s="319"/>
      <c r="FMU162" s="319"/>
      <c r="FMV162" s="319"/>
      <c r="FMW162" s="319"/>
      <c r="FMX162" s="319"/>
      <c r="FMY162" s="319"/>
      <c r="FMZ162" s="319"/>
      <c r="FNA162" s="319"/>
      <c r="FNB162" s="319"/>
      <c r="FNC162" s="319"/>
      <c r="FND162" s="319"/>
      <c r="FNE162" s="319"/>
      <c r="FNF162" s="319"/>
      <c r="FNG162" s="319"/>
      <c r="FNH162" s="319"/>
      <c r="FNI162" s="319"/>
      <c r="FNJ162" s="319"/>
      <c r="FNK162" s="319"/>
      <c r="FNL162" s="319"/>
      <c r="FNM162" s="319"/>
      <c r="FNN162" s="319"/>
      <c r="FNO162" s="319"/>
      <c r="FNP162" s="319"/>
      <c r="FNQ162" s="319"/>
      <c r="FNR162" s="319"/>
      <c r="FNS162" s="319"/>
      <c r="FNT162" s="319"/>
      <c r="FNU162" s="319"/>
      <c r="FNV162" s="319"/>
      <c r="FNW162" s="319"/>
      <c r="FNX162" s="319"/>
      <c r="FNY162" s="319"/>
      <c r="FNZ162" s="319"/>
      <c r="FOA162" s="319"/>
      <c r="FOB162" s="319"/>
      <c r="FOC162" s="319"/>
      <c r="FOD162" s="319"/>
      <c r="FOE162" s="319"/>
      <c r="FOF162" s="319"/>
      <c r="FOG162" s="319"/>
      <c r="FOH162" s="319"/>
      <c r="FOI162" s="319"/>
      <c r="FOJ162" s="319"/>
      <c r="FOK162" s="319"/>
      <c r="FOL162" s="319"/>
      <c r="FOM162" s="319"/>
      <c r="FON162" s="319"/>
      <c r="FOO162" s="319"/>
      <c r="FOP162" s="319"/>
      <c r="FOQ162" s="319"/>
      <c r="FOR162" s="319"/>
      <c r="FOS162" s="319"/>
      <c r="FOT162" s="319"/>
      <c r="FOU162" s="319"/>
      <c r="FOV162" s="319"/>
      <c r="FOW162" s="319"/>
      <c r="FOX162" s="319"/>
      <c r="FOY162" s="319"/>
      <c r="FOZ162" s="319"/>
      <c r="FPA162" s="319"/>
      <c r="FPB162" s="319"/>
      <c r="FPC162" s="319"/>
      <c r="FPD162" s="319"/>
      <c r="FPE162" s="319"/>
      <c r="FPF162" s="319"/>
      <c r="FPG162" s="319"/>
      <c r="FPH162" s="319"/>
      <c r="FPI162" s="319"/>
      <c r="FPJ162" s="319"/>
      <c r="FPK162" s="319"/>
      <c r="FPL162" s="319"/>
      <c r="FPM162" s="319"/>
      <c r="FPN162" s="319"/>
      <c r="FPO162" s="319"/>
      <c r="FPP162" s="319"/>
      <c r="FPQ162" s="319"/>
      <c r="FPR162" s="319"/>
      <c r="FPS162" s="319"/>
      <c r="FPT162" s="319"/>
      <c r="FPU162" s="319"/>
      <c r="FPV162" s="319"/>
      <c r="FPW162" s="319"/>
      <c r="FPX162" s="319"/>
      <c r="FPY162" s="319"/>
      <c r="FPZ162" s="319"/>
      <c r="FQA162" s="319"/>
      <c r="FQB162" s="319"/>
      <c r="FQC162" s="319"/>
      <c r="FQD162" s="319"/>
      <c r="FQE162" s="319"/>
      <c r="FQF162" s="319"/>
      <c r="FQG162" s="319"/>
      <c r="FQH162" s="319"/>
      <c r="FQI162" s="319"/>
      <c r="FQJ162" s="319"/>
      <c r="FQK162" s="319"/>
      <c r="FQL162" s="319"/>
      <c r="FQM162" s="319"/>
      <c r="FQN162" s="319"/>
      <c r="FQO162" s="319"/>
      <c r="FQP162" s="319"/>
      <c r="FQQ162" s="319"/>
      <c r="FQR162" s="319"/>
      <c r="FQS162" s="319"/>
      <c r="FQT162" s="319"/>
      <c r="FQU162" s="319"/>
      <c r="FQV162" s="319"/>
      <c r="FQW162" s="319"/>
      <c r="FQX162" s="319"/>
      <c r="FQY162" s="319"/>
      <c r="FQZ162" s="319"/>
      <c r="FRA162" s="319"/>
      <c r="FRB162" s="319"/>
      <c r="FRC162" s="319"/>
      <c r="FRD162" s="319"/>
      <c r="FRE162" s="319"/>
      <c r="FRF162" s="319"/>
      <c r="FRG162" s="319"/>
      <c r="FRH162" s="319"/>
      <c r="FRI162" s="319"/>
      <c r="FRJ162" s="319"/>
      <c r="FRK162" s="319"/>
      <c r="FRL162" s="319"/>
      <c r="FRM162" s="319"/>
      <c r="FRN162" s="319"/>
      <c r="FRO162" s="319"/>
      <c r="FRP162" s="319"/>
      <c r="FRQ162" s="319"/>
      <c r="FRR162" s="319"/>
      <c r="FRS162" s="319"/>
      <c r="FRT162" s="319"/>
      <c r="FRU162" s="319"/>
      <c r="FRV162" s="319"/>
      <c r="FRW162" s="319"/>
      <c r="FRX162" s="319"/>
      <c r="FRY162" s="319"/>
      <c r="FRZ162" s="319"/>
      <c r="FSA162" s="319"/>
      <c r="FSB162" s="319"/>
      <c r="FSC162" s="319"/>
      <c r="FSD162" s="319"/>
      <c r="FSE162" s="319"/>
      <c r="FSF162" s="319"/>
      <c r="FSG162" s="319"/>
      <c r="FSH162" s="319"/>
      <c r="FSI162" s="319"/>
      <c r="FSJ162" s="319"/>
      <c r="FSK162" s="319"/>
      <c r="FSL162" s="319"/>
      <c r="FSM162" s="319"/>
      <c r="FSN162" s="319"/>
      <c r="FSO162" s="319"/>
      <c r="FSP162" s="319"/>
      <c r="FSQ162" s="319"/>
      <c r="FSR162" s="319"/>
      <c r="FSS162" s="319"/>
      <c r="FST162" s="319"/>
      <c r="FSU162" s="319"/>
      <c r="FSV162" s="319"/>
      <c r="FSW162" s="319"/>
      <c r="FSX162" s="319"/>
      <c r="FSY162" s="319"/>
      <c r="FSZ162" s="319"/>
      <c r="FTA162" s="319"/>
      <c r="FTB162" s="319"/>
      <c r="FTC162" s="319"/>
      <c r="FTD162" s="319"/>
      <c r="FTE162" s="319"/>
      <c r="FTF162" s="319"/>
      <c r="FTG162" s="319"/>
      <c r="FTH162" s="319"/>
      <c r="FTI162" s="319"/>
      <c r="FTJ162" s="319"/>
      <c r="FTK162" s="319"/>
      <c r="FTL162" s="319"/>
      <c r="FTM162" s="319"/>
      <c r="FTN162" s="319"/>
      <c r="FTO162" s="319"/>
      <c r="FTP162" s="319"/>
      <c r="FTQ162" s="319"/>
      <c r="FTR162" s="319"/>
      <c r="FTS162" s="319"/>
      <c r="FTT162" s="319"/>
      <c r="FTU162" s="319"/>
      <c r="FTV162" s="319"/>
      <c r="FTW162" s="319"/>
      <c r="FTX162" s="319"/>
      <c r="FTY162" s="319"/>
      <c r="FTZ162" s="319"/>
      <c r="FUA162" s="319"/>
      <c r="FUB162" s="319"/>
      <c r="FUC162" s="319"/>
      <c r="FUD162" s="319"/>
      <c r="FUE162" s="319"/>
      <c r="FUF162" s="319"/>
      <c r="FUG162" s="319"/>
      <c r="FUH162" s="319"/>
      <c r="FUI162" s="319"/>
      <c r="FUJ162" s="319"/>
      <c r="FUK162" s="319"/>
      <c r="FUL162" s="319"/>
      <c r="FUM162" s="319"/>
      <c r="FUN162" s="319"/>
      <c r="FUO162" s="319"/>
      <c r="FUP162" s="319"/>
      <c r="FUQ162" s="319"/>
      <c r="FUR162" s="319"/>
      <c r="FUS162" s="319"/>
      <c r="FUT162" s="319"/>
      <c r="FUU162" s="319"/>
      <c r="FUV162" s="319"/>
      <c r="FUW162" s="319"/>
      <c r="FUX162" s="319"/>
      <c r="FUY162" s="319"/>
      <c r="FUZ162" s="319"/>
      <c r="FVA162" s="319"/>
      <c r="FVB162" s="319"/>
      <c r="FVC162" s="319"/>
      <c r="FVD162" s="319"/>
      <c r="FVE162" s="319"/>
      <c r="FVF162" s="319"/>
      <c r="FVG162" s="319"/>
      <c r="FVH162" s="319"/>
      <c r="FVI162" s="319"/>
      <c r="FVJ162" s="319"/>
      <c r="FVK162" s="319"/>
      <c r="FVL162" s="319"/>
      <c r="FVM162" s="319"/>
      <c r="FVN162" s="319"/>
      <c r="FVO162" s="319"/>
      <c r="FVP162" s="319"/>
      <c r="FVQ162" s="319"/>
      <c r="FVR162" s="319"/>
      <c r="FVS162" s="319"/>
      <c r="FVT162" s="319"/>
      <c r="FVU162" s="319"/>
      <c r="FVV162" s="319"/>
      <c r="FVW162" s="319"/>
      <c r="FVX162" s="319"/>
      <c r="FVY162" s="319"/>
      <c r="FVZ162" s="319"/>
      <c r="FWA162" s="319"/>
      <c r="FWB162" s="319"/>
      <c r="FWC162" s="319"/>
      <c r="FWD162" s="319"/>
      <c r="FWE162" s="319"/>
      <c r="FWF162" s="319"/>
      <c r="FWG162" s="319"/>
      <c r="FWH162" s="319"/>
      <c r="FWI162" s="319"/>
      <c r="FWJ162" s="319"/>
      <c r="FWK162" s="319"/>
      <c r="FWL162" s="319"/>
      <c r="FWM162" s="319"/>
      <c r="FWN162" s="319"/>
      <c r="FWO162" s="319"/>
      <c r="FWP162" s="319"/>
      <c r="FWQ162" s="319"/>
      <c r="FWR162" s="319"/>
      <c r="FWS162" s="319"/>
      <c r="FWT162" s="319"/>
      <c r="FWU162" s="319"/>
      <c r="FWV162" s="319"/>
      <c r="FWW162" s="319"/>
      <c r="FWX162" s="319"/>
      <c r="FWY162" s="319"/>
      <c r="FWZ162" s="319"/>
      <c r="FXA162" s="319"/>
      <c r="FXB162" s="319"/>
      <c r="FXC162" s="319"/>
      <c r="FXD162" s="319"/>
      <c r="FXE162" s="319"/>
      <c r="FXF162" s="319"/>
      <c r="FXG162" s="319"/>
      <c r="FXH162" s="319"/>
      <c r="FXI162" s="319"/>
      <c r="FXJ162" s="319"/>
      <c r="FXK162" s="319"/>
      <c r="FXL162" s="319"/>
      <c r="FXM162" s="319"/>
      <c r="FXN162" s="319"/>
      <c r="FXO162" s="319"/>
      <c r="FXP162" s="319"/>
      <c r="FXQ162" s="319"/>
      <c r="FXR162" s="319"/>
      <c r="FXS162" s="319"/>
      <c r="FXT162" s="319"/>
      <c r="FXU162" s="319"/>
      <c r="FXV162" s="319"/>
      <c r="FXW162" s="319"/>
      <c r="FXX162" s="319"/>
      <c r="FXY162" s="319"/>
      <c r="FXZ162" s="319"/>
      <c r="FYA162" s="319"/>
      <c r="FYB162" s="319"/>
      <c r="FYC162" s="319"/>
      <c r="FYD162" s="319"/>
      <c r="FYE162" s="319"/>
      <c r="FYF162" s="319"/>
      <c r="FYG162" s="319"/>
      <c r="FYH162" s="319"/>
      <c r="FYI162" s="319"/>
      <c r="FYJ162" s="319"/>
      <c r="FYK162" s="319"/>
      <c r="FYL162" s="319"/>
      <c r="FYM162" s="319"/>
      <c r="FYN162" s="319"/>
      <c r="FYO162" s="319"/>
      <c r="FYP162" s="319"/>
      <c r="FYQ162" s="319"/>
      <c r="FYR162" s="319"/>
      <c r="FYS162" s="319"/>
      <c r="FYT162" s="319"/>
      <c r="FYU162" s="319"/>
      <c r="FYV162" s="319"/>
      <c r="FYW162" s="319"/>
      <c r="FYX162" s="319"/>
      <c r="FYY162" s="319"/>
      <c r="FYZ162" s="319"/>
      <c r="FZA162" s="319"/>
      <c r="FZB162" s="319"/>
      <c r="FZC162" s="319"/>
      <c r="FZD162" s="319"/>
      <c r="FZE162" s="319"/>
      <c r="FZF162" s="319"/>
      <c r="FZG162" s="319"/>
      <c r="FZH162" s="319"/>
      <c r="FZI162" s="319"/>
      <c r="FZJ162" s="319"/>
      <c r="FZK162" s="319"/>
      <c r="FZL162" s="319"/>
      <c r="FZM162" s="319"/>
      <c r="FZN162" s="319"/>
      <c r="FZO162" s="319"/>
      <c r="FZP162" s="319"/>
      <c r="FZQ162" s="319"/>
      <c r="FZR162" s="319"/>
      <c r="FZS162" s="319"/>
      <c r="FZT162" s="319"/>
      <c r="FZU162" s="319"/>
      <c r="FZV162" s="319"/>
      <c r="FZW162" s="319"/>
      <c r="FZX162" s="319"/>
      <c r="FZY162" s="319"/>
      <c r="FZZ162" s="319"/>
      <c r="GAA162" s="319"/>
      <c r="GAB162" s="319"/>
      <c r="GAC162" s="319"/>
      <c r="GAD162" s="319"/>
      <c r="GAE162" s="319"/>
      <c r="GAF162" s="319"/>
      <c r="GAG162" s="319"/>
      <c r="GAH162" s="319"/>
      <c r="GAI162" s="319"/>
      <c r="GAJ162" s="319"/>
      <c r="GAK162" s="319"/>
      <c r="GAL162" s="319"/>
      <c r="GAM162" s="319"/>
      <c r="GAN162" s="319"/>
      <c r="GAO162" s="319"/>
      <c r="GAP162" s="319"/>
      <c r="GAQ162" s="319"/>
      <c r="GAR162" s="319"/>
      <c r="GAS162" s="319"/>
      <c r="GAT162" s="319"/>
      <c r="GAU162" s="319"/>
      <c r="GAV162" s="319"/>
      <c r="GAW162" s="319"/>
      <c r="GAX162" s="319"/>
      <c r="GAY162" s="319"/>
      <c r="GAZ162" s="319"/>
      <c r="GBA162" s="319"/>
      <c r="GBB162" s="319"/>
      <c r="GBC162" s="319"/>
      <c r="GBD162" s="319"/>
      <c r="GBE162" s="319"/>
      <c r="GBF162" s="319"/>
      <c r="GBG162" s="319"/>
      <c r="GBH162" s="319"/>
      <c r="GBI162" s="319"/>
      <c r="GBJ162" s="319"/>
      <c r="GBK162" s="319"/>
      <c r="GBL162" s="319"/>
      <c r="GBM162" s="319"/>
      <c r="GBN162" s="319"/>
      <c r="GBO162" s="319"/>
      <c r="GBP162" s="319"/>
      <c r="GBQ162" s="319"/>
      <c r="GBR162" s="319"/>
      <c r="GBS162" s="319"/>
      <c r="GBT162" s="319"/>
      <c r="GBU162" s="319"/>
      <c r="GBV162" s="319"/>
      <c r="GBW162" s="319"/>
      <c r="GBX162" s="319"/>
      <c r="GBY162" s="319"/>
      <c r="GBZ162" s="319"/>
      <c r="GCA162" s="319"/>
      <c r="GCB162" s="319"/>
      <c r="GCC162" s="319"/>
      <c r="GCD162" s="319"/>
      <c r="GCE162" s="319"/>
      <c r="GCF162" s="319"/>
      <c r="GCG162" s="319"/>
      <c r="GCH162" s="319"/>
      <c r="GCI162" s="319"/>
      <c r="GCJ162" s="319"/>
      <c r="GCK162" s="319"/>
      <c r="GCL162" s="319"/>
      <c r="GCM162" s="319"/>
      <c r="GCN162" s="319"/>
      <c r="GCO162" s="319"/>
      <c r="GCP162" s="319"/>
      <c r="GCQ162" s="319"/>
      <c r="GCR162" s="319"/>
      <c r="GCS162" s="319"/>
      <c r="GCT162" s="319"/>
      <c r="GCU162" s="319"/>
      <c r="GCV162" s="319"/>
      <c r="GCW162" s="319"/>
      <c r="GCX162" s="319"/>
      <c r="GCY162" s="319"/>
      <c r="GCZ162" s="319"/>
      <c r="GDA162" s="319"/>
      <c r="GDB162" s="319"/>
      <c r="GDC162" s="319"/>
      <c r="GDD162" s="319"/>
      <c r="GDE162" s="319"/>
      <c r="GDF162" s="319"/>
      <c r="GDG162" s="319"/>
      <c r="GDH162" s="319"/>
      <c r="GDI162" s="319"/>
      <c r="GDJ162" s="319"/>
      <c r="GDK162" s="319"/>
      <c r="GDL162" s="319"/>
      <c r="GDM162" s="319"/>
      <c r="GDN162" s="319"/>
      <c r="GDO162" s="319"/>
      <c r="GDP162" s="319"/>
      <c r="GDQ162" s="319"/>
      <c r="GDR162" s="319"/>
      <c r="GDS162" s="319"/>
      <c r="GDT162" s="319"/>
      <c r="GDU162" s="319"/>
      <c r="GDV162" s="319"/>
      <c r="GDW162" s="319"/>
      <c r="GDX162" s="319"/>
      <c r="GDY162" s="319"/>
      <c r="GDZ162" s="319"/>
      <c r="GEA162" s="319"/>
      <c r="GEB162" s="319"/>
      <c r="GEC162" s="319"/>
      <c r="GED162" s="319"/>
      <c r="GEE162" s="319"/>
      <c r="GEF162" s="319"/>
      <c r="GEG162" s="319"/>
      <c r="GEH162" s="319"/>
      <c r="GEI162" s="319"/>
      <c r="GEJ162" s="319"/>
      <c r="GEK162" s="319"/>
      <c r="GEL162" s="319"/>
      <c r="GEM162" s="319"/>
      <c r="GEN162" s="319"/>
      <c r="GEO162" s="319"/>
      <c r="GEP162" s="319"/>
      <c r="GEQ162" s="319"/>
      <c r="GER162" s="319"/>
      <c r="GES162" s="319"/>
      <c r="GET162" s="319"/>
      <c r="GEU162" s="319"/>
      <c r="GEV162" s="319"/>
      <c r="GEW162" s="319"/>
      <c r="GEX162" s="319"/>
      <c r="GEY162" s="319"/>
      <c r="GEZ162" s="319"/>
      <c r="GFA162" s="319"/>
      <c r="GFB162" s="319"/>
      <c r="GFC162" s="319"/>
      <c r="GFD162" s="319"/>
      <c r="GFE162" s="319"/>
      <c r="GFF162" s="319"/>
      <c r="GFG162" s="319"/>
      <c r="GFH162" s="319"/>
      <c r="GFI162" s="319"/>
      <c r="GFJ162" s="319"/>
      <c r="GFK162" s="319"/>
      <c r="GFL162" s="319"/>
      <c r="GFM162" s="319"/>
      <c r="GFN162" s="319"/>
      <c r="GFO162" s="319"/>
      <c r="GFP162" s="319"/>
      <c r="GFQ162" s="319"/>
      <c r="GFR162" s="319"/>
      <c r="GFS162" s="319"/>
      <c r="GFT162" s="319"/>
      <c r="GFU162" s="319"/>
      <c r="GFV162" s="319"/>
      <c r="GFW162" s="319"/>
      <c r="GFX162" s="319"/>
      <c r="GFY162" s="319"/>
      <c r="GFZ162" s="319"/>
      <c r="GGA162" s="319"/>
      <c r="GGB162" s="319"/>
      <c r="GGC162" s="319"/>
      <c r="GGD162" s="319"/>
      <c r="GGE162" s="319"/>
      <c r="GGF162" s="319"/>
      <c r="GGG162" s="319"/>
      <c r="GGH162" s="319"/>
      <c r="GGI162" s="319"/>
      <c r="GGJ162" s="319"/>
      <c r="GGK162" s="319"/>
      <c r="GGL162" s="319"/>
      <c r="GGM162" s="319"/>
      <c r="GGN162" s="319"/>
      <c r="GGO162" s="319"/>
      <c r="GGP162" s="319"/>
      <c r="GGQ162" s="319"/>
      <c r="GGR162" s="319"/>
      <c r="GGS162" s="319"/>
      <c r="GGT162" s="319"/>
      <c r="GGU162" s="319"/>
      <c r="GGV162" s="319"/>
      <c r="GGW162" s="319"/>
      <c r="GGX162" s="319"/>
      <c r="GGY162" s="319"/>
      <c r="GGZ162" s="319"/>
      <c r="GHA162" s="319"/>
      <c r="GHB162" s="319"/>
      <c r="GHC162" s="319"/>
      <c r="GHD162" s="319"/>
      <c r="GHE162" s="319"/>
      <c r="GHF162" s="319"/>
      <c r="GHG162" s="319"/>
      <c r="GHH162" s="319"/>
      <c r="GHI162" s="319"/>
      <c r="GHJ162" s="319"/>
      <c r="GHK162" s="319"/>
      <c r="GHL162" s="319"/>
      <c r="GHM162" s="319"/>
      <c r="GHN162" s="319"/>
      <c r="GHO162" s="319"/>
      <c r="GHP162" s="319"/>
      <c r="GHQ162" s="319"/>
      <c r="GHR162" s="319"/>
      <c r="GHS162" s="319"/>
      <c r="GHT162" s="319"/>
      <c r="GHU162" s="319"/>
      <c r="GHV162" s="319"/>
      <c r="GHW162" s="319"/>
      <c r="GHX162" s="319"/>
      <c r="GHY162" s="319"/>
      <c r="GHZ162" s="319"/>
      <c r="GIA162" s="319"/>
      <c r="GIB162" s="319"/>
      <c r="GIC162" s="319"/>
      <c r="GID162" s="319"/>
      <c r="GIE162" s="319"/>
      <c r="GIF162" s="319"/>
      <c r="GIG162" s="319"/>
      <c r="GIH162" s="319"/>
      <c r="GII162" s="319"/>
      <c r="GIJ162" s="319"/>
      <c r="GIK162" s="319"/>
      <c r="GIL162" s="319"/>
      <c r="GIM162" s="319"/>
      <c r="GIN162" s="319"/>
      <c r="GIO162" s="319"/>
      <c r="GIP162" s="319"/>
      <c r="GIQ162" s="319"/>
      <c r="GIR162" s="319"/>
      <c r="GIS162" s="319"/>
      <c r="GIT162" s="319"/>
      <c r="GIU162" s="319"/>
      <c r="GIV162" s="319"/>
      <c r="GIW162" s="319"/>
      <c r="GIX162" s="319"/>
      <c r="GIY162" s="319"/>
      <c r="GIZ162" s="319"/>
      <c r="GJA162" s="319"/>
      <c r="GJB162" s="319"/>
      <c r="GJC162" s="319"/>
      <c r="GJD162" s="319"/>
      <c r="GJE162" s="319"/>
      <c r="GJF162" s="319"/>
      <c r="GJG162" s="319"/>
      <c r="GJH162" s="319"/>
      <c r="GJI162" s="319"/>
      <c r="GJJ162" s="319"/>
      <c r="GJK162" s="319"/>
      <c r="GJL162" s="319"/>
      <c r="GJM162" s="319"/>
      <c r="GJN162" s="319"/>
      <c r="GJO162" s="319"/>
      <c r="GJP162" s="319"/>
      <c r="GJQ162" s="319"/>
      <c r="GJR162" s="319"/>
      <c r="GJS162" s="319"/>
      <c r="GJT162" s="319"/>
      <c r="GJU162" s="319"/>
      <c r="GJV162" s="319"/>
      <c r="GJW162" s="319"/>
      <c r="GJX162" s="319"/>
      <c r="GJY162" s="319"/>
      <c r="GJZ162" s="319"/>
      <c r="GKA162" s="319"/>
      <c r="GKB162" s="319"/>
      <c r="GKC162" s="319"/>
      <c r="GKD162" s="319"/>
      <c r="GKE162" s="319"/>
      <c r="GKF162" s="319"/>
      <c r="GKG162" s="319"/>
      <c r="GKH162" s="319"/>
      <c r="GKI162" s="319"/>
      <c r="GKJ162" s="319"/>
      <c r="GKK162" s="319"/>
      <c r="GKL162" s="319"/>
      <c r="GKM162" s="319"/>
      <c r="GKN162" s="319"/>
      <c r="GKO162" s="319"/>
      <c r="GKP162" s="319"/>
      <c r="GKQ162" s="319"/>
      <c r="GKR162" s="319"/>
      <c r="GKS162" s="319"/>
      <c r="GKT162" s="319"/>
      <c r="GKU162" s="319"/>
      <c r="GKV162" s="319"/>
      <c r="GKW162" s="319"/>
      <c r="GKX162" s="319"/>
      <c r="GKY162" s="319"/>
      <c r="GKZ162" s="319"/>
      <c r="GLA162" s="319"/>
      <c r="GLB162" s="319"/>
      <c r="GLC162" s="319"/>
      <c r="GLD162" s="319"/>
      <c r="GLE162" s="319"/>
      <c r="GLF162" s="319"/>
      <c r="GLG162" s="319"/>
      <c r="GLH162" s="319"/>
      <c r="GLI162" s="319"/>
      <c r="GLJ162" s="319"/>
      <c r="GLK162" s="319"/>
      <c r="GLL162" s="319"/>
      <c r="GLM162" s="319"/>
      <c r="GLN162" s="319"/>
      <c r="GLO162" s="319"/>
      <c r="GLP162" s="319"/>
      <c r="GLQ162" s="319"/>
      <c r="GLR162" s="319"/>
      <c r="GLS162" s="319"/>
      <c r="GLT162" s="319"/>
      <c r="GLU162" s="319"/>
      <c r="GLV162" s="319"/>
      <c r="GLW162" s="319"/>
      <c r="GLX162" s="319"/>
      <c r="GLY162" s="319"/>
      <c r="GLZ162" s="319"/>
      <c r="GMA162" s="319"/>
      <c r="GMB162" s="319"/>
      <c r="GMC162" s="319"/>
      <c r="GMD162" s="319"/>
      <c r="GME162" s="319"/>
      <c r="GMF162" s="319"/>
      <c r="GMG162" s="319"/>
      <c r="GMH162" s="319"/>
      <c r="GMI162" s="319"/>
      <c r="GMJ162" s="319"/>
      <c r="GMK162" s="319"/>
      <c r="GML162" s="319"/>
      <c r="GMM162" s="319"/>
      <c r="GMN162" s="319"/>
      <c r="GMO162" s="319"/>
      <c r="GMP162" s="319"/>
      <c r="GMQ162" s="319"/>
      <c r="GMR162" s="319"/>
      <c r="GMS162" s="319"/>
      <c r="GMT162" s="319"/>
      <c r="GMU162" s="319"/>
      <c r="GMV162" s="319"/>
      <c r="GMW162" s="319"/>
      <c r="GMX162" s="319"/>
      <c r="GMY162" s="319"/>
      <c r="GMZ162" s="319"/>
      <c r="GNA162" s="319"/>
      <c r="GNB162" s="319"/>
      <c r="GNC162" s="319"/>
      <c r="GND162" s="319"/>
      <c r="GNE162" s="319"/>
      <c r="GNF162" s="319"/>
      <c r="GNG162" s="319"/>
      <c r="GNH162" s="319"/>
      <c r="GNI162" s="319"/>
      <c r="GNJ162" s="319"/>
      <c r="GNK162" s="319"/>
      <c r="GNL162" s="319"/>
      <c r="GNM162" s="319"/>
      <c r="GNN162" s="319"/>
      <c r="GNO162" s="319"/>
      <c r="GNP162" s="319"/>
      <c r="GNQ162" s="319"/>
      <c r="GNR162" s="319"/>
      <c r="GNS162" s="319"/>
      <c r="GNT162" s="319"/>
      <c r="GNU162" s="319"/>
      <c r="GNV162" s="319"/>
      <c r="GNW162" s="319"/>
      <c r="GNX162" s="319"/>
      <c r="GNY162" s="319"/>
      <c r="GNZ162" s="319"/>
      <c r="GOA162" s="319"/>
      <c r="GOB162" s="319"/>
      <c r="GOC162" s="319"/>
      <c r="GOD162" s="319"/>
      <c r="GOE162" s="319"/>
      <c r="GOF162" s="319"/>
      <c r="GOG162" s="319"/>
      <c r="GOH162" s="319"/>
      <c r="GOI162" s="319"/>
      <c r="GOJ162" s="319"/>
      <c r="GOK162" s="319"/>
      <c r="GOL162" s="319"/>
      <c r="GOM162" s="319"/>
      <c r="GON162" s="319"/>
      <c r="GOO162" s="319"/>
      <c r="GOP162" s="319"/>
      <c r="GOQ162" s="319"/>
      <c r="GOR162" s="319"/>
      <c r="GOS162" s="319"/>
      <c r="GOT162" s="319"/>
      <c r="GOU162" s="319"/>
      <c r="GOV162" s="319"/>
      <c r="GOW162" s="319"/>
      <c r="GOX162" s="319"/>
      <c r="GOY162" s="319"/>
      <c r="GOZ162" s="319"/>
      <c r="GPA162" s="319"/>
      <c r="GPB162" s="319"/>
      <c r="GPC162" s="319"/>
      <c r="GPD162" s="319"/>
      <c r="GPE162" s="319"/>
      <c r="GPF162" s="319"/>
      <c r="GPG162" s="319"/>
      <c r="GPH162" s="319"/>
      <c r="GPI162" s="319"/>
      <c r="GPJ162" s="319"/>
      <c r="GPK162" s="319"/>
      <c r="GPL162" s="319"/>
      <c r="GPM162" s="319"/>
      <c r="GPN162" s="319"/>
      <c r="GPO162" s="319"/>
      <c r="GPP162" s="319"/>
      <c r="GPQ162" s="319"/>
      <c r="GPR162" s="319"/>
      <c r="GPS162" s="319"/>
      <c r="GPT162" s="319"/>
      <c r="GPU162" s="319"/>
      <c r="GPV162" s="319"/>
      <c r="GPW162" s="319"/>
      <c r="GPX162" s="319"/>
      <c r="GPY162" s="319"/>
      <c r="GPZ162" s="319"/>
      <c r="GQA162" s="319"/>
      <c r="GQB162" s="319"/>
      <c r="GQC162" s="319"/>
      <c r="GQD162" s="319"/>
      <c r="GQE162" s="319"/>
      <c r="GQF162" s="319"/>
      <c r="GQG162" s="319"/>
      <c r="GQH162" s="319"/>
      <c r="GQI162" s="319"/>
      <c r="GQJ162" s="319"/>
      <c r="GQK162" s="319"/>
      <c r="GQL162" s="319"/>
      <c r="GQM162" s="319"/>
      <c r="GQN162" s="319"/>
      <c r="GQO162" s="319"/>
      <c r="GQP162" s="319"/>
      <c r="GQQ162" s="319"/>
      <c r="GQR162" s="319"/>
      <c r="GQS162" s="319"/>
      <c r="GQT162" s="319"/>
      <c r="GQU162" s="319"/>
      <c r="GQV162" s="319"/>
      <c r="GQW162" s="319"/>
      <c r="GQX162" s="319"/>
      <c r="GQY162" s="319"/>
      <c r="GQZ162" s="319"/>
      <c r="GRA162" s="319"/>
      <c r="GRB162" s="319"/>
      <c r="GRC162" s="319"/>
      <c r="GRD162" s="319"/>
      <c r="GRE162" s="319"/>
      <c r="GRF162" s="319"/>
      <c r="GRG162" s="319"/>
      <c r="GRH162" s="319"/>
      <c r="GRI162" s="319"/>
      <c r="GRJ162" s="319"/>
      <c r="GRK162" s="319"/>
      <c r="GRL162" s="319"/>
      <c r="GRM162" s="319"/>
      <c r="GRN162" s="319"/>
      <c r="GRO162" s="319"/>
      <c r="GRP162" s="319"/>
      <c r="GRQ162" s="319"/>
      <c r="GRR162" s="319"/>
      <c r="GRS162" s="319"/>
      <c r="GRT162" s="319"/>
      <c r="GRU162" s="319"/>
      <c r="GRV162" s="319"/>
      <c r="GRW162" s="319"/>
      <c r="GRX162" s="319"/>
      <c r="GRY162" s="319"/>
      <c r="GRZ162" s="319"/>
      <c r="GSA162" s="319"/>
      <c r="GSB162" s="319"/>
      <c r="GSC162" s="319"/>
      <c r="GSD162" s="319"/>
      <c r="GSE162" s="319"/>
      <c r="GSF162" s="319"/>
      <c r="GSG162" s="319"/>
      <c r="GSH162" s="319"/>
      <c r="GSI162" s="319"/>
      <c r="GSJ162" s="319"/>
      <c r="GSK162" s="319"/>
      <c r="GSL162" s="319"/>
      <c r="GSM162" s="319"/>
      <c r="GSN162" s="319"/>
      <c r="GSO162" s="319"/>
      <c r="GSP162" s="319"/>
      <c r="GSQ162" s="319"/>
      <c r="GSR162" s="319"/>
      <c r="GSS162" s="319"/>
      <c r="GST162" s="319"/>
      <c r="GSU162" s="319"/>
      <c r="GSV162" s="319"/>
      <c r="GSW162" s="319"/>
      <c r="GSX162" s="319"/>
      <c r="GSY162" s="319"/>
      <c r="GSZ162" s="319"/>
      <c r="GTA162" s="319"/>
      <c r="GTB162" s="319"/>
      <c r="GTC162" s="319"/>
      <c r="GTD162" s="319"/>
      <c r="GTE162" s="319"/>
      <c r="GTF162" s="319"/>
      <c r="GTG162" s="319"/>
      <c r="GTH162" s="319"/>
      <c r="GTI162" s="319"/>
      <c r="GTJ162" s="319"/>
      <c r="GTK162" s="319"/>
      <c r="GTL162" s="319"/>
      <c r="GTM162" s="319"/>
      <c r="GTN162" s="319"/>
      <c r="GTO162" s="319"/>
      <c r="GTP162" s="319"/>
      <c r="GTQ162" s="319"/>
      <c r="GTR162" s="319"/>
      <c r="GTS162" s="319"/>
      <c r="GTT162" s="319"/>
      <c r="GTU162" s="319"/>
      <c r="GTV162" s="319"/>
      <c r="GTW162" s="319"/>
      <c r="GTX162" s="319"/>
      <c r="GTY162" s="319"/>
      <c r="GTZ162" s="319"/>
      <c r="GUA162" s="319"/>
      <c r="GUB162" s="319"/>
      <c r="GUC162" s="319"/>
      <c r="GUD162" s="319"/>
      <c r="GUE162" s="319"/>
      <c r="GUF162" s="319"/>
      <c r="GUG162" s="319"/>
      <c r="GUH162" s="319"/>
      <c r="GUI162" s="319"/>
      <c r="GUJ162" s="319"/>
      <c r="GUK162" s="319"/>
      <c r="GUL162" s="319"/>
      <c r="GUM162" s="319"/>
      <c r="GUN162" s="319"/>
      <c r="GUO162" s="319"/>
      <c r="GUP162" s="319"/>
      <c r="GUQ162" s="319"/>
      <c r="GUR162" s="319"/>
      <c r="GUS162" s="319"/>
      <c r="GUT162" s="319"/>
      <c r="GUU162" s="319"/>
      <c r="GUV162" s="319"/>
      <c r="GUW162" s="319"/>
      <c r="GUX162" s="319"/>
      <c r="GUY162" s="319"/>
      <c r="GUZ162" s="319"/>
      <c r="GVA162" s="319"/>
      <c r="GVB162" s="319"/>
      <c r="GVC162" s="319"/>
      <c r="GVD162" s="319"/>
      <c r="GVE162" s="319"/>
      <c r="GVF162" s="319"/>
      <c r="GVG162" s="319"/>
      <c r="GVH162" s="319"/>
      <c r="GVI162" s="319"/>
      <c r="GVJ162" s="319"/>
      <c r="GVK162" s="319"/>
      <c r="GVL162" s="319"/>
      <c r="GVM162" s="319"/>
      <c r="GVN162" s="319"/>
      <c r="GVO162" s="319"/>
      <c r="GVP162" s="319"/>
      <c r="GVQ162" s="319"/>
      <c r="GVR162" s="319"/>
      <c r="GVS162" s="319"/>
      <c r="GVT162" s="319"/>
      <c r="GVU162" s="319"/>
      <c r="GVV162" s="319"/>
      <c r="GVW162" s="319"/>
      <c r="GVX162" s="319"/>
      <c r="GVY162" s="319"/>
      <c r="GVZ162" s="319"/>
      <c r="GWA162" s="319"/>
      <c r="GWB162" s="319"/>
      <c r="GWC162" s="319"/>
      <c r="GWD162" s="319"/>
      <c r="GWE162" s="319"/>
      <c r="GWF162" s="319"/>
      <c r="GWG162" s="319"/>
      <c r="GWH162" s="319"/>
      <c r="GWI162" s="319"/>
      <c r="GWJ162" s="319"/>
      <c r="GWK162" s="319"/>
      <c r="GWL162" s="319"/>
      <c r="GWM162" s="319"/>
      <c r="GWN162" s="319"/>
      <c r="GWO162" s="319"/>
      <c r="GWP162" s="319"/>
      <c r="GWQ162" s="319"/>
      <c r="GWR162" s="319"/>
      <c r="GWS162" s="319"/>
      <c r="GWT162" s="319"/>
      <c r="GWU162" s="319"/>
      <c r="GWV162" s="319"/>
      <c r="GWW162" s="319"/>
      <c r="GWX162" s="319"/>
      <c r="GWY162" s="319"/>
      <c r="GWZ162" s="319"/>
      <c r="GXA162" s="319"/>
      <c r="GXB162" s="319"/>
      <c r="GXC162" s="319"/>
      <c r="GXD162" s="319"/>
      <c r="GXE162" s="319"/>
      <c r="GXF162" s="319"/>
      <c r="GXG162" s="319"/>
      <c r="GXH162" s="319"/>
      <c r="GXI162" s="319"/>
      <c r="GXJ162" s="319"/>
      <c r="GXK162" s="319"/>
      <c r="GXL162" s="319"/>
      <c r="GXM162" s="319"/>
      <c r="GXN162" s="319"/>
      <c r="GXO162" s="319"/>
      <c r="GXP162" s="319"/>
      <c r="GXQ162" s="319"/>
      <c r="GXR162" s="319"/>
      <c r="GXS162" s="319"/>
      <c r="GXT162" s="319"/>
      <c r="GXU162" s="319"/>
      <c r="GXV162" s="319"/>
      <c r="GXW162" s="319"/>
      <c r="GXX162" s="319"/>
      <c r="GXY162" s="319"/>
      <c r="GXZ162" s="319"/>
      <c r="GYA162" s="319"/>
      <c r="GYB162" s="319"/>
      <c r="GYC162" s="319"/>
      <c r="GYD162" s="319"/>
      <c r="GYE162" s="319"/>
      <c r="GYF162" s="319"/>
      <c r="GYG162" s="319"/>
      <c r="GYH162" s="319"/>
      <c r="GYI162" s="319"/>
      <c r="GYJ162" s="319"/>
      <c r="GYK162" s="319"/>
      <c r="GYL162" s="319"/>
      <c r="GYM162" s="319"/>
      <c r="GYN162" s="319"/>
      <c r="GYO162" s="319"/>
      <c r="GYP162" s="319"/>
      <c r="GYQ162" s="319"/>
      <c r="GYR162" s="319"/>
      <c r="GYS162" s="319"/>
      <c r="GYT162" s="319"/>
      <c r="GYU162" s="319"/>
      <c r="GYV162" s="319"/>
      <c r="GYW162" s="319"/>
      <c r="GYX162" s="319"/>
      <c r="GYY162" s="319"/>
      <c r="GYZ162" s="319"/>
      <c r="GZA162" s="319"/>
      <c r="GZB162" s="319"/>
      <c r="GZC162" s="319"/>
      <c r="GZD162" s="319"/>
      <c r="GZE162" s="319"/>
      <c r="GZF162" s="319"/>
      <c r="GZG162" s="319"/>
      <c r="GZH162" s="319"/>
      <c r="GZI162" s="319"/>
      <c r="GZJ162" s="319"/>
      <c r="GZK162" s="319"/>
      <c r="GZL162" s="319"/>
      <c r="GZM162" s="319"/>
      <c r="GZN162" s="319"/>
      <c r="GZO162" s="319"/>
      <c r="GZP162" s="319"/>
      <c r="GZQ162" s="319"/>
      <c r="GZR162" s="319"/>
      <c r="GZS162" s="319"/>
      <c r="GZT162" s="319"/>
      <c r="GZU162" s="319"/>
      <c r="GZV162" s="319"/>
      <c r="GZW162" s="319"/>
      <c r="GZX162" s="319"/>
      <c r="GZY162" s="319"/>
      <c r="GZZ162" s="319"/>
      <c r="HAA162" s="319"/>
      <c r="HAB162" s="319"/>
      <c r="HAC162" s="319"/>
      <c r="HAD162" s="319"/>
      <c r="HAE162" s="319"/>
      <c r="HAF162" s="319"/>
      <c r="HAG162" s="319"/>
      <c r="HAH162" s="319"/>
      <c r="HAI162" s="319"/>
      <c r="HAJ162" s="319"/>
      <c r="HAK162" s="319"/>
      <c r="HAL162" s="319"/>
      <c r="HAM162" s="319"/>
      <c r="HAN162" s="319"/>
      <c r="HAO162" s="319"/>
      <c r="HAP162" s="319"/>
      <c r="HAQ162" s="319"/>
      <c r="HAR162" s="319"/>
      <c r="HAS162" s="319"/>
      <c r="HAT162" s="319"/>
      <c r="HAU162" s="319"/>
      <c r="HAV162" s="319"/>
      <c r="HAW162" s="319"/>
      <c r="HAX162" s="319"/>
      <c r="HAY162" s="319"/>
      <c r="HAZ162" s="319"/>
      <c r="HBA162" s="319"/>
      <c r="HBB162" s="319"/>
      <c r="HBC162" s="319"/>
      <c r="HBD162" s="319"/>
      <c r="HBE162" s="319"/>
      <c r="HBF162" s="319"/>
      <c r="HBG162" s="319"/>
      <c r="HBH162" s="319"/>
      <c r="HBI162" s="319"/>
      <c r="HBJ162" s="319"/>
      <c r="HBK162" s="319"/>
      <c r="HBL162" s="319"/>
      <c r="HBM162" s="319"/>
      <c r="HBN162" s="319"/>
      <c r="HBO162" s="319"/>
      <c r="HBP162" s="319"/>
      <c r="HBQ162" s="319"/>
      <c r="HBR162" s="319"/>
      <c r="HBS162" s="319"/>
      <c r="HBT162" s="319"/>
      <c r="HBU162" s="319"/>
      <c r="HBV162" s="319"/>
      <c r="HBW162" s="319"/>
      <c r="HBX162" s="319"/>
      <c r="HBY162" s="319"/>
      <c r="HBZ162" s="319"/>
      <c r="HCA162" s="319"/>
      <c r="HCB162" s="319"/>
      <c r="HCC162" s="319"/>
      <c r="HCD162" s="319"/>
      <c r="HCE162" s="319"/>
      <c r="HCF162" s="319"/>
      <c r="HCG162" s="319"/>
      <c r="HCH162" s="319"/>
      <c r="HCI162" s="319"/>
      <c r="HCJ162" s="319"/>
      <c r="HCK162" s="319"/>
      <c r="HCL162" s="319"/>
      <c r="HCM162" s="319"/>
      <c r="HCN162" s="319"/>
      <c r="HCO162" s="319"/>
      <c r="HCP162" s="319"/>
      <c r="HCQ162" s="319"/>
      <c r="HCR162" s="319"/>
      <c r="HCS162" s="319"/>
      <c r="HCT162" s="319"/>
      <c r="HCU162" s="319"/>
      <c r="HCV162" s="319"/>
      <c r="HCW162" s="319"/>
      <c r="HCX162" s="319"/>
      <c r="HCY162" s="319"/>
      <c r="HCZ162" s="319"/>
      <c r="HDA162" s="319"/>
      <c r="HDB162" s="319"/>
      <c r="HDC162" s="319"/>
      <c r="HDD162" s="319"/>
      <c r="HDE162" s="319"/>
      <c r="HDF162" s="319"/>
      <c r="HDG162" s="319"/>
      <c r="HDH162" s="319"/>
      <c r="HDI162" s="319"/>
      <c r="HDJ162" s="319"/>
      <c r="HDK162" s="319"/>
      <c r="HDL162" s="319"/>
      <c r="HDM162" s="319"/>
      <c r="HDN162" s="319"/>
      <c r="HDO162" s="319"/>
      <c r="HDP162" s="319"/>
      <c r="HDQ162" s="319"/>
      <c r="HDR162" s="319"/>
      <c r="HDS162" s="319"/>
      <c r="HDT162" s="319"/>
      <c r="HDU162" s="319"/>
      <c r="HDV162" s="319"/>
      <c r="HDW162" s="319"/>
      <c r="HDX162" s="319"/>
      <c r="HDY162" s="319"/>
      <c r="HDZ162" s="319"/>
      <c r="HEA162" s="319"/>
      <c r="HEB162" s="319"/>
      <c r="HEC162" s="319"/>
      <c r="HED162" s="319"/>
      <c r="HEE162" s="319"/>
      <c r="HEF162" s="319"/>
      <c r="HEG162" s="319"/>
      <c r="HEH162" s="319"/>
      <c r="HEI162" s="319"/>
      <c r="HEJ162" s="319"/>
      <c r="HEK162" s="319"/>
      <c r="HEL162" s="319"/>
      <c r="HEM162" s="319"/>
      <c r="HEN162" s="319"/>
      <c r="HEO162" s="319"/>
      <c r="HEP162" s="319"/>
      <c r="HEQ162" s="319"/>
      <c r="HER162" s="319"/>
      <c r="HES162" s="319"/>
      <c r="HET162" s="319"/>
      <c r="HEU162" s="319"/>
      <c r="HEV162" s="319"/>
      <c r="HEW162" s="319"/>
      <c r="HEX162" s="319"/>
      <c r="HEY162" s="319"/>
      <c r="HEZ162" s="319"/>
      <c r="HFA162" s="319"/>
      <c r="HFB162" s="319"/>
      <c r="HFC162" s="319"/>
      <c r="HFD162" s="319"/>
      <c r="HFE162" s="319"/>
      <c r="HFF162" s="319"/>
      <c r="HFG162" s="319"/>
      <c r="HFH162" s="319"/>
      <c r="HFI162" s="319"/>
      <c r="HFJ162" s="319"/>
      <c r="HFK162" s="319"/>
      <c r="HFL162" s="319"/>
      <c r="HFM162" s="319"/>
      <c r="HFN162" s="319"/>
      <c r="HFO162" s="319"/>
      <c r="HFP162" s="319"/>
      <c r="HFQ162" s="319"/>
      <c r="HFR162" s="319"/>
      <c r="HFS162" s="319"/>
      <c r="HFT162" s="319"/>
      <c r="HFU162" s="319"/>
      <c r="HFV162" s="319"/>
      <c r="HFW162" s="319"/>
      <c r="HFX162" s="319"/>
      <c r="HFY162" s="319"/>
      <c r="HFZ162" s="319"/>
      <c r="HGA162" s="319"/>
      <c r="HGB162" s="319"/>
      <c r="HGC162" s="319"/>
      <c r="HGD162" s="319"/>
      <c r="HGE162" s="319"/>
      <c r="HGF162" s="319"/>
      <c r="HGG162" s="319"/>
      <c r="HGH162" s="319"/>
      <c r="HGI162" s="319"/>
      <c r="HGJ162" s="319"/>
      <c r="HGK162" s="319"/>
      <c r="HGL162" s="319"/>
      <c r="HGM162" s="319"/>
      <c r="HGN162" s="319"/>
      <c r="HGO162" s="319"/>
      <c r="HGP162" s="319"/>
      <c r="HGQ162" s="319"/>
      <c r="HGR162" s="319"/>
      <c r="HGS162" s="319"/>
      <c r="HGT162" s="319"/>
      <c r="HGU162" s="319"/>
      <c r="HGV162" s="319"/>
      <c r="HGW162" s="319"/>
      <c r="HGX162" s="319"/>
      <c r="HGY162" s="319"/>
      <c r="HGZ162" s="319"/>
      <c r="HHA162" s="319"/>
      <c r="HHB162" s="319"/>
      <c r="HHC162" s="319"/>
      <c r="HHD162" s="319"/>
      <c r="HHE162" s="319"/>
      <c r="HHF162" s="319"/>
      <c r="HHG162" s="319"/>
      <c r="HHH162" s="319"/>
      <c r="HHI162" s="319"/>
      <c r="HHJ162" s="319"/>
      <c r="HHK162" s="319"/>
      <c r="HHL162" s="319"/>
      <c r="HHM162" s="319"/>
      <c r="HHN162" s="319"/>
      <c r="HHO162" s="319"/>
      <c r="HHP162" s="319"/>
      <c r="HHQ162" s="319"/>
      <c r="HHR162" s="319"/>
      <c r="HHS162" s="319"/>
      <c r="HHT162" s="319"/>
      <c r="HHU162" s="319"/>
      <c r="HHV162" s="319"/>
      <c r="HHW162" s="319"/>
      <c r="HHX162" s="319"/>
      <c r="HHY162" s="319"/>
      <c r="HHZ162" s="319"/>
      <c r="HIA162" s="319"/>
      <c r="HIB162" s="319"/>
      <c r="HIC162" s="319"/>
      <c r="HID162" s="319"/>
      <c r="HIE162" s="319"/>
      <c r="HIF162" s="319"/>
      <c r="HIG162" s="319"/>
      <c r="HIH162" s="319"/>
      <c r="HII162" s="319"/>
      <c r="HIJ162" s="319"/>
      <c r="HIK162" s="319"/>
      <c r="HIL162" s="319"/>
      <c r="HIM162" s="319"/>
      <c r="HIN162" s="319"/>
      <c r="HIO162" s="319"/>
      <c r="HIP162" s="319"/>
      <c r="HIQ162" s="319"/>
      <c r="HIR162" s="319"/>
      <c r="HIS162" s="319"/>
      <c r="HIT162" s="319"/>
      <c r="HIU162" s="319"/>
      <c r="HIV162" s="319"/>
      <c r="HIW162" s="319"/>
      <c r="HIX162" s="319"/>
      <c r="HIY162" s="319"/>
      <c r="HIZ162" s="319"/>
      <c r="HJA162" s="319"/>
      <c r="HJB162" s="319"/>
      <c r="HJC162" s="319"/>
      <c r="HJD162" s="319"/>
      <c r="HJE162" s="319"/>
      <c r="HJF162" s="319"/>
      <c r="HJG162" s="319"/>
      <c r="HJH162" s="319"/>
      <c r="HJI162" s="319"/>
      <c r="HJJ162" s="319"/>
      <c r="HJK162" s="319"/>
      <c r="HJL162" s="319"/>
      <c r="HJM162" s="319"/>
      <c r="HJN162" s="319"/>
      <c r="HJO162" s="319"/>
      <c r="HJP162" s="319"/>
      <c r="HJQ162" s="319"/>
      <c r="HJR162" s="319"/>
      <c r="HJS162" s="319"/>
      <c r="HJT162" s="319"/>
      <c r="HJU162" s="319"/>
      <c r="HJV162" s="319"/>
      <c r="HJW162" s="319"/>
      <c r="HJX162" s="319"/>
      <c r="HJY162" s="319"/>
      <c r="HJZ162" s="319"/>
      <c r="HKA162" s="319"/>
      <c r="HKB162" s="319"/>
      <c r="HKC162" s="319"/>
      <c r="HKD162" s="319"/>
      <c r="HKE162" s="319"/>
      <c r="HKF162" s="319"/>
      <c r="HKG162" s="319"/>
      <c r="HKH162" s="319"/>
      <c r="HKI162" s="319"/>
      <c r="HKJ162" s="319"/>
      <c r="HKK162" s="319"/>
      <c r="HKL162" s="319"/>
      <c r="HKM162" s="319"/>
      <c r="HKN162" s="319"/>
      <c r="HKO162" s="319"/>
      <c r="HKP162" s="319"/>
      <c r="HKQ162" s="319"/>
      <c r="HKR162" s="319"/>
      <c r="HKS162" s="319"/>
      <c r="HKT162" s="319"/>
      <c r="HKU162" s="319"/>
      <c r="HKV162" s="319"/>
      <c r="HKW162" s="319"/>
      <c r="HKX162" s="319"/>
      <c r="HKY162" s="319"/>
      <c r="HKZ162" s="319"/>
      <c r="HLA162" s="319"/>
      <c r="HLB162" s="319"/>
      <c r="HLC162" s="319"/>
      <c r="HLD162" s="319"/>
      <c r="HLE162" s="319"/>
      <c r="HLF162" s="319"/>
      <c r="HLG162" s="319"/>
      <c r="HLH162" s="319"/>
      <c r="HLI162" s="319"/>
      <c r="HLJ162" s="319"/>
      <c r="HLK162" s="319"/>
      <c r="HLL162" s="319"/>
      <c r="HLM162" s="319"/>
      <c r="HLN162" s="319"/>
      <c r="HLO162" s="319"/>
      <c r="HLP162" s="319"/>
      <c r="HLQ162" s="319"/>
      <c r="HLR162" s="319"/>
      <c r="HLS162" s="319"/>
      <c r="HLT162" s="319"/>
      <c r="HLU162" s="319"/>
      <c r="HLV162" s="319"/>
      <c r="HLW162" s="319"/>
      <c r="HLX162" s="319"/>
      <c r="HLY162" s="319"/>
      <c r="HLZ162" s="319"/>
      <c r="HMA162" s="319"/>
      <c r="HMB162" s="319"/>
      <c r="HMC162" s="319"/>
      <c r="HMD162" s="319"/>
      <c r="HME162" s="319"/>
      <c r="HMF162" s="319"/>
      <c r="HMG162" s="319"/>
      <c r="HMH162" s="319"/>
      <c r="HMI162" s="319"/>
      <c r="HMJ162" s="319"/>
      <c r="HMK162" s="319"/>
      <c r="HML162" s="319"/>
      <c r="HMM162" s="319"/>
      <c r="HMN162" s="319"/>
      <c r="HMO162" s="319"/>
      <c r="HMP162" s="319"/>
      <c r="HMQ162" s="319"/>
      <c r="HMR162" s="319"/>
      <c r="HMS162" s="319"/>
      <c r="HMT162" s="319"/>
      <c r="HMU162" s="319"/>
      <c r="HMV162" s="319"/>
      <c r="HMW162" s="319"/>
      <c r="HMX162" s="319"/>
      <c r="HMY162" s="319"/>
      <c r="HMZ162" s="319"/>
      <c r="HNA162" s="319"/>
      <c r="HNB162" s="319"/>
      <c r="HNC162" s="319"/>
      <c r="HND162" s="319"/>
      <c r="HNE162" s="319"/>
      <c r="HNF162" s="319"/>
      <c r="HNG162" s="319"/>
      <c r="HNH162" s="319"/>
      <c r="HNI162" s="319"/>
      <c r="HNJ162" s="319"/>
      <c r="HNK162" s="319"/>
      <c r="HNL162" s="319"/>
      <c r="HNM162" s="319"/>
      <c r="HNN162" s="319"/>
      <c r="HNO162" s="319"/>
      <c r="HNP162" s="319"/>
      <c r="HNQ162" s="319"/>
      <c r="HNR162" s="319"/>
      <c r="HNS162" s="319"/>
      <c r="HNT162" s="319"/>
      <c r="HNU162" s="319"/>
      <c r="HNV162" s="319"/>
      <c r="HNW162" s="319"/>
      <c r="HNX162" s="319"/>
      <c r="HNY162" s="319"/>
      <c r="HNZ162" s="319"/>
      <c r="HOA162" s="319"/>
      <c r="HOB162" s="319"/>
      <c r="HOC162" s="319"/>
      <c r="HOD162" s="319"/>
      <c r="HOE162" s="319"/>
      <c r="HOF162" s="319"/>
      <c r="HOG162" s="319"/>
      <c r="HOH162" s="319"/>
      <c r="HOI162" s="319"/>
      <c r="HOJ162" s="319"/>
      <c r="HOK162" s="319"/>
      <c r="HOL162" s="319"/>
      <c r="HOM162" s="319"/>
      <c r="HON162" s="319"/>
      <c r="HOO162" s="319"/>
      <c r="HOP162" s="319"/>
      <c r="HOQ162" s="319"/>
      <c r="HOR162" s="319"/>
      <c r="HOS162" s="319"/>
      <c r="HOT162" s="319"/>
      <c r="HOU162" s="319"/>
      <c r="HOV162" s="319"/>
      <c r="HOW162" s="319"/>
      <c r="HOX162" s="319"/>
      <c r="HOY162" s="319"/>
      <c r="HOZ162" s="319"/>
      <c r="HPA162" s="319"/>
      <c r="HPB162" s="319"/>
      <c r="HPC162" s="319"/>
      <c r="HPD162" s="319"/>
      <c r="HPE162" s="319"/>
      <c r="HPF162" s="319"/>
      <c r="HPG162" s="319"/>
      <c r="HPH162" s="319"/>
      <c r="HPI162" s="319"/>
      <c r="HPJ162" s="319"/>
      <c r="HPK162" s="319"/>
      <c r="HPL162" s="319"/>
      <c r="HPM162" s="319"/>
      <c r="HPN162" s="319"/>
      <c r="HPO162" s="319"/>
      <c r="HPP162" s="319"/>
      <c r="HPQ162" s="319"/>
      <c r="HPR162" s="319"/>
      <c r="HPS162" s="319"/>
      <c r="HPT162" s="319"/>
      <c r="HPU162" s="319"/>
      <c r="HPV162" s="319"/>
      <c r="HPW162" s="319"/>
      <c r="HPX162" s="319"/>
      <c r="HPY162" s="319"/>
      <c r="HPZ162" s="319"/>
      <c r="HQA162" s="319"/>
      <c r="HQB162" s="319"/>
      <c r="HQC162" s="319"/>
      <c r="HQD162" s="319"/>
      <c r="HQE162" s="319"/>
      <c r="HQF162" s="319"/>
      <c r="HQG162" s="319"/>
      <c r="HQH162" s="319"/>
      <c r="HQI162" s="319"/>
      <c r="HQJ162" s="319"/>
      <c r="HQK162" s="319"/>
      <c r="HQL162" s="319"/>
      <c r="HQM162" s="319"/>
      <c r="HQN162" s="319"/>
      <c r="HQO162" s="319"/>
      <c r="HQP162" s="319"/>
      <c r="HQQ162" s="319"/>
      <c r="HQR162" s="319"/>
      <c r="HQS162" s="319"/>
      <c r="HQT162" s="319"/>
      <c r="HQU162" s="319"/>
      <c r="HQV162" s="319"/>
      <c r="HQW162" s="319"/>
      <c r="HQX162" s="319"/>
      <c r="HQY162" s="319"/>
      <c r="HQZ162" s="319"/>
      <c r="HRA162" s="319"/>
      <c r="HRB162" s="319"/>
      <c r="HRC162" s="319"/>
      <c r="HRD162" s="319"/>
      <c r="HRE162" s="319"/>
      <c r="HRF162" s="319"/>
      <c r="HRG162" s="319"/>
      <c r="HRH162" s="319"/>
      <c r="HRI162" s="319"/>
      <c r="HRJ162" s="319"/>
      <c r="HRK162" s="319"/>
      <c r="HRL162" s="319"/>
      <c r="HRM162" s="319"/>
      <c r="HRN162" s="319"/>
      <c r="HRO162" s="319"/>
      <c r="HRP162" s="319"/>
      <c r="HRQ162" s="319"/>
      <c r="HRR162" s="319"/>
      <c r="HRS162" s="319"/>
      <c r="HRT162" s="319"/>
      <c r="HRU162" s="319"/>
      <c r="HRV162" s="319"/>
      <c r="HRW162" s="319"/>
      <c r="HRX162" s="319"/>
      <c r="HRY162" s="319"/>
      <c r="HRZ162" s="319"/>
      <c r="HSA162" s="319"/>
      <c r="HSB162" s="319"/>
      <c r="HSC162" s="319"/>
      <c r="HSD162" s="319"/>
      <c r="HSE162" s="319"/>
      <c r="HSF162" s="319"/>
      <c r="HSG162" s="319"/>
      <c r="HSH162" s="319"/>
      <c r="HSI162" s="319"/>
      <c r="HSJ162" s="319"/>
      <c r="HSK162" s="319"/>
      <c r="HSL162" s="319"/>
      <c r="HSM162" s="319"/>
      <c r="HSN162" s="319"/>
      <c r="HSO162" s="319"/>
      <c r="HSP162" s="319"/>
      <c r="HSQ162" s="319"/>
      <c r="HSR162" s="319"/>
      <c r="HSS162" s="319"/>
      <c r="HST162" s="319"/>
      <c r="HSU162" s="319"/>
      <c r="HSV162" s="319"/>
      <c r="HSW162" s="319"/>
      <c r="HSX162" s="319"/>
      <c r="HSY162" s="319"/>
      <c r="HSZ162" s="319"/>
      <c r="HTA162" s="319"/>
      <c r="HTB162" s="319"/>
      <c r="HTC162" s="319"/>
      <c r="HTD162" s="319"/>
      <c r="HTE162" s="319"/>
      <c r="HTF162" s="319"/>
      <c r="HTG162" s="319"/>
      <c r="HTH162" s="319"/>
      <c r="HTI162" s="319"/>
      <c r="HTJ162" s="319"/>
      <c r="HTK162" s="319"/>
      <c r="HTL162" s="319"/>
      <c r="HTM162" s="319"/>
      <c r="HTN162" s="319"/>
      <c r="HTO162" s="319"/>
      <c r="HTP162" s="319"/>
      <c r="HTQ162" s="319"/>
      <c r="HTR162" s="319"/>
      <c r="HTS162" s="319"/>
      <c r="HTT162" s="319"/>
      <c r="HTU162" s="319"/>
      <c r="HTV162" s="319"/>
      <c r="HTW162" s="319"/>
      <c r="HTX162" s="319"/>
      <c r="HTY162" s="319"/>
      <c r="HTZ162" s="319"/>
      <c r="HUA162" s="319"/>
      <c r="HUB162" s="319"/>
      <c r="HUC162" s="319"/>
      <c r="HUD162" s="319"/>
      <c r="HUE162" s="319"/>
      <c r="HUF162" s="319"/>
      <c r="HUG162" s="319"/>
      <c r="HUH162" s="319"/>
      <c r="HUI162" s="319"/>
      <c r="HUJ162" s="319"/>
      <c r="HUK162" s="319"/>
      <c r="HUL162" s="319"/>
      <c r="HUM162" s="319"/>
      <c r="HUN162" s="319"/>
      <c r="HUO162" s="319"/>
      <c r="HUP162" s="319"/>
      <c r="HUQ162" s="319"/>
      <c r="HUR162" s="319"/>
      <c r="HUS162" s="319"/>
      <c r="HUT162" s="319"/>
      <c r="HUU162" s="319"/>
      <c r="HUV162" s="319"/>
      <c r="HUW162" s="319"/>
      <c r="HUX162" s="319"/>
      <c r="HUY162" s="319"/>
      <c r="HUZ162" s="319"/>
      <c r="HVA162" s="319"/>
      <c r="HVB162" s="319"/>
      <c r="HVC162" s="319"/>
      <c r="HVD162" s="319"/>
      <c r="HVE162" s="319"/>
      <c r="HVF162" s="319"/>
      <c r="HVG162" s="319"/>
      <c r="HVH162" s="319"/>
      <c r="HVI162" s="319"/>
      <c r="HVJ162" s="319"/>
      <c r="HVK162" s="319"/>
      <c r="HVL162" s="319"/>
      <c r="HVM162" s="319"/>
      <c r="HVN162" s="319"/>
      <c r="HVO162" s="319"/>
      <c r="HVP162" s="319"/>
      <c r="HVQ162" s="319"/>
      <c r="HVR162" s="319"/>
      <c r="HVS162" s="319"/>
      <c r="HVT162" s="319"/>
      <c r="HVU162" s="319"/>
      <c r="HVV162" s="319"/>
      <c r="HVW162" s="319"/>
      <c r="HVX162" s="319"/>
      <c r="HVY162" s="319"/>
      <c r="HVZ162" s="319"/>
      <c r="HWA162" s="319"/>
      <c r="HWB162" s="319"/>
      <c r="HWC162" s="319"/>
      <c r="HWD162" s="319"/>
      <c r="HWE162" s="319"/>
      <c r="HWF162" s="319"/>
      <c r="HWG162" s="319"/>
      <c r="HWH162" s="319"/>
      <c r="HWI162" s="319"/>
      <c r="HWJ162" s="319"/>
      <c r="HWK162" s="319"/>
      <c r="HWL162" s="319"/>
      <c r="HWM162" s="319"/>
      <c r="HWN162" s="319"/>
      <c r="HWO162" s="319"/>
      <c r="HWP162" s="319"/>
      <c r="HWQ162" s="319"/>
      <c r="HWR162" s="319"/>
      <c r="HWS162" s="319"/>
      <c r="HWT162" s="319"/>
      <c r="HWU162" s="319"/>
      <c r="HWV162" s="319"/>
      <c r="HWW162" s="319"/>
      <c r="HWX162" s="319"/>
      <c r="HWY162" s="319"/>
      <c r="HWZ162" s="319"/>
      <c r="HXA162" s="319"/>
      <c r="HXB162" s="319"/>
      <c r="HXC162" s="319"/>
      <c r="HXD162" s="319"/>
      <c r="HXE162" s="319"/>
      <c r="HXF162" s="319"/>
      <c r="HXG162" s="319"/>
      <c r="HXH162" s="319"/>
      <c r="HXI162" s="319"/>
      <c r="HXJ162" s="319"/>
      <c r="HXK162" s="319"/>
      <c r="HXL162" s="319"/>
      <c r="HXM162" s="319"/>
      <c r="HXN162" s="319"/>
      <c r="HXO162" s="319"/>
      <c r="HXP162" s="319"/>
      <c r="HXQ162" s="319"/>
      <c r="HXR162" s="319"/>
      <c r="HXS162" s="319"/>
      <c r="HXT162" s="319"/>
      <c r="HXU162" s="319"/>
      <c r="HXV162" s="319"/>
      <c r="HXW162" s="319"/>
      <c r="HXX162" s="319"/>
      <c r="HXY162" s="319"/>
      <c r="HXZ162" s="319"/>
      <c r="HYA162" s="319"/>
      <c r="HYB162" s="319"/>
      <c r="HYC162" s="319"/>
      <c r="HYD162" s="319"/>
      <c r="HYE162" s="319"/>
      <c r="HYF162" s="319"/>
      <c r="HYG162" s="319"/>
      <c r="HYH162" s="319"/>
      <c r="HYI162" s="319"/>
      <c r="HYJ162" s="319"/>
      <c r="HYK162" s="319"/>
      <c r="HYL162" s="319"/>
      <c r="HYM162" s="319"/>
      <c r="HYN162" s="319"/>
      <c r="HYO162" s="319"/>
      <c r="HYP162" s="319"/>
      <c r="HYQ162" s="319"/>
      <c r="HYR162" s="319"/>
      <c r="HYS162" s="319"/>
      <c r="HYT162" s="319"/>
      <c r="HYU162" s="319"/>
      <c r="HYV162" s="319"/>
      <c r="HYW162" s="319"/>
      <c r="HYX162" s="319"/>
      <c r="HYY162" s="319"/>
      <c r="HYZ162" s="319"/>
      <c r="HZA162" s="319"/>
      <c r="HZB162" s="319"/>
      <c r="HZC162" s="319"/>
      <c r="HZD162" s="319"/>
      <c r="HZE162" s="319"/>
      <c r="HZF162" s="319"/>
      <c r="HZG162" s="319"/>
      <c r="HZH162" s="319"/>
      <c r="HZI162" s="319"/>
      <c r="HZJ162" s="319"/>
      <c r="HZK162" s="319"/>
      <c r="HZL162" s="319"/>
      <c r="HZM162" s="319"/>
      <c r="HZN162" s="319"/>
      <c r="HZO162" s="319"/>
      <c r="HZP162" s="319"/>
      <c r="HZQ162" s="319"/>
      <c r="HZR162" s="319"/>
      <c r="HZS162" s="319"/>
      <c r="HZT162" s="319"/>
      <c r="HZU162" s="319"/>
      <c r="HZV162" s="319"/>
      <c r="HZW162" s="319"/>
      <c r="HZX162" s="319"/>
      <c r="HZY162" s="319"/>
      <c r="HZZ162" s="319"/>
      <c r="IAA162" s="319"/>
      <c r="IAB162" s="319"/>
      <c r="IAC162" s="319"/>
      <c r="IAD162" s="319"/>
      <c r="IAE162" s="319"/>
      <c r="IAF162" s="319"/>
      <c r="IAG162" s="319"/>
      <c r="IAH162" s="319"/>
      <c r="IAI162" s="319"/>
      <c r="IAJ162" s="319"/>
      <c r="IAK162" s="319"/>
      <c r="IAL162" s="319"/>
      <c r="IAM162" s="319"/>
      <c r="IAN162" s="319"/>
      <c r="IAO162" s="319"/>
      <c r="IAP162" s="319"/>
      <c r="IAQ162" s="319"/>
      <c r="IAR162" s="319"/>
      <c r="IAS162" s="319"/>
      <c r="IAT162" s="319"/>
      <c r="IAU162" s="319"/>
      <c r="IAV162" s="319"/>
      <c r="IAW162" s="319"/>
      <c r="IAX162" s="319"/>
      <c r="IAY162" s="319"/>
      <c r="IAZ162" s="319"/>
      <c r="IBA162" s="319"/>
      <c r="IBB162" s="319"/>
      <c r="IBC162" s="319"/>
      <c r="IBD162" s="319"/>
      <c r="IBE162" s="319"/>
      <c r="IBF162" s="319"/>
      <c r="IBG162" s="319"/>
      <c r="IBH162" s="319"/>
      <c r="IBI162" s="319"/>
      <c r="IBJ162" s="319"/>
      <c r="IBK162" s="319"/>
      <c r="IBL162" s="319"/>
      <c r="IBM162" s="319"/>
      <c r="IBN162" s="319"/>
      <c r="IBO162" s="319"/>
      <c r="IBP162" s="319"/>
      <c r="IBQ162" s="319"/>
      <c r="IBR162" s="319"/>
      <c r="IBS162" s="319"/>
      <c r="IBT162" s="319"/>
      <c r="IBU162" s="319"/>
      <c r="IBV162" s="319"/>
      <c r="IBW162" s="319"/>
      <c r="IBX162" s="319"/>
      <c r="IBY162" s="319"/>
      <c r="IBZ162" s="319"/>
      <c r="ICA162" s="319"/>
      <c r="ICB162" s="319"/>
      <c r="ICC162" s="319"/>
      <c r="ICD162" s="319"/>
      <c r="ICE162" s="319"/>
      <c r="ICF162" s="319"/>
      <c r="ICG162" s="319"/>
      <c r="ICH162" s="319"/>
      <c r="ICI162" s="319"/>
      <c r="ICJ162" s="319"/>
      <c r="ICK162" s="319"/>
      <c r="ICL162" s="319"/>
      <c r="ICM162" s="319"/>
      <c r="ICN162" s="319"/>
      <c r="ICO162" s="319"/>
      <c r="ICP162" s="319"/>
      <c r="ICQ162" s="319"/>
      <c r="ICR162" s="319"/>
      <c r="ICS162" s="319"/>
      <c r="ICT162" s="319"/>
      <c r="ICU162" s="319"/>
      <c r="ICV162" s="319"/>
      <c r="ICW162" s="319"/>
      <c r="ICX162" s="319"/>
      <c r="ICY162" s="319"/>
      <c r="ICZ162" s="319"/>
      <c r="IDA162" s="319"/>
      <c r="IDB162" s="319"/>
      <c r="IDC162" s="319"/>
      <c r="IDD162" s="319"/>
      <c r="IDE162" s="319"/>
      <c r="IDF162" s="319"/>
      <c r="IDG162" s="319"/>
      <c r="IDH162" s="319"/>
      <c r="IDI162" s="319"/>
      <c r="IDJ162" s="319"/>
      <c r="IDK162" s="319"/>
      <c r="IDL162" s="319"/>
      <c r="IDM162" s="319"/>
      <c r="IDN162" s="319"/>
      <c r="IDO162" s="319"/>
      <c r="IDP162" s="319"/>
      <c r="IDQ162" s="319"/>
      <c r="IDR162" s="319"/>
      <c r="IDS162" s="319"/>
      <c r="IDT162" s="319"/>
      <c r="IDU162" s="319"/>
      <c r="IDV162" s="319"/>
      <c r="IDW162" s="319"/>
      <c r="IDX162" s="319"/>
      <c r="IDY162" s="319"/>
      <c r="IDZ162" s="319"/>
      <c r="IEA162" s="319"/>
      <c r="IEB162" s="319"/>
      <c r="IEC162" s="319"/>
      <c r="IED162" s="319"/>
      <c r="IEE162" s="319"/>
      <c r="IEF162" s="319"/>
      <c r="IEG162" s="319"/>
      <c r="IEH162" s="319"/>
      <c r="IEI162" s="319"/>
      <c r="IEJ162" s="319"/>
      <c r="IEK162" s="319"/>
      <c r="IEL162" s="319"/>
      <c r="IEM162" s="319"/>
      <c r="IEN162" s="319"/>
      <c r="IEO162" s="319"/>
      <c r="IEP162" s="319"/>
      <c r="IEQ162" s="319"/>
      <c r="IER162" s="319"/>
      <c r="IES162" s="319"/>
      <c r="IET162" s="319"/>
      <c r="IEU162" s="319"/>
      <c r="IEV162" s="319"/>
      <c r="IEW162" s="319"/>
      <c r="IEX162" s="319"/>
      <c r="IEY162" s="319"/>
      <c r="IEZ162" s="319"/>
      <c r="IFA162" s="319"/>
      <c r="IFB162" s="319"/>
      <c r="IFC162" s="319"/>
      <c r="IFD162" s="319"/>
      <c r="IFE162" s="319"/>
      <c r="IFF162" s="319"/>
      <c r="IFG162" s="319"/>
      <c r="IFH162" s="319"/>
      <c r="IFI162" s="319"/>
      <c r="IFJ162" s="319"/>
      <c r="IFK162" s="319"/>
      <c r="IFL162" s="319"/>
      <c r="IFM162" s="319"/>
      <c r="IFN162" s="319"/>
      <c r="IFO162" s="319"/>
      <c r="IFP162" s="319"/>
      <c r="IFQ162" s="319"/>
      <c r="IFR162" s="319"/>
      <c r="IFS162" s="319"/>
      <c r="IFT162" s="319"/>
      <c r="IFU162" s="319"/>
      <c r="IFV162" s="319"/>
      <c r="IFW162" s="319"/>
      <c r="IFX162" s="319"/>
      <c r="IFY162" s="319"/>
      <c r="IFZ162" s="319"/>
      <c r="IGA162" s="319"/>
      <c r="IGB162" s="319"/>
      <c r="IGC162" s="319"/>
      <c r="IGD162" s="319"/>
      <c r="IGE162" s="319"/>
      <c r="IGF162" s="319"/>
      <c r="IGG162" s="319"/>
      <c r="IGH162" s="319"/>
      <c r="IGI162" s="319"/>
      <c r="IGJ162" s="319"/>
      <c r="IGK162" s="319"/>
      <c r="IGL162" s="319"/>
      <c r="IGM162" s="319"/>
      <c r="IGN162" s="319"/>
      <c r="IGO162" s="319"/>
      <c r="IGP162" s="319"/>
      <c r="IGQ162" s="319"/>
      <c r="IGR162" s="319"/>
      <c r="IGS162" s="319"/>
      <c r="IGT162" s="319"/>
      <c r="IGU162" s="319"/>
      <c r="IGV162" s="319"/>
      <c r="IGW162" s="319"/>
      <c r="IGX162" s="319"/>
      <c r="IGY162" s="319"/>
      <c r="IGZ162" s="319"/>
      <c r="IHA162" s="319"/>
      <c r="IHB162" s="319"/>
      <c r="IHC162" s="319"/>
      <c r="IHD162" s="319"/>
      <c r="IHE162" s="319"/>
      <c r="IHF162" s="319"/>
      <c r="IHG162" s="319"/>
      <c r="IHH162" s="319"/>
      <c r="IHI162" s="319"/>
      <c r="IHJ162" s="319"/>
      <c r="IHK162" s="319"/>
      <c r="IHL162" s="319"/>
      <c r="IHM162" s="319"/>
      <c r="IHN162" s="319"/>
      <c r="IHO162" s="319"/>
      <c r="IHP162" s="319"/>
      <c r="IHQ162" s="319"/>
      <c r="IHR162" s="319"/>
      <c r="IHS162" s="319"/>
      <c r="IHT162" s="319"/>
      <c r="IHU162" s="319"/>
      <c r="IHV162" s="319"/>
      <c r="IHW162" s="319"/>
      <c r="IHX162" s="319"/>
      <c r="IHY162" s="319"/>
      <c r="IHZ162" s="319"/>
      <c r="IIA162" s="319"/>
      <c r="IIB162" s="319"/>
      <c r="IIC162" s="319"/>
      <c r="IID162" s="319"/>
      <c r="IIE162" s="319"/>
      <c r="IIF162" s="319"/>
      <c r="IIG162" s="319"/>
      <c r="IIH162" s="319"/>
      <c r="III162" s="319"/>
      <c r="IIJ162" s="319"/>
      <c r="IIK162" s="319"/>
      <c r="IIL162" s="319"/>
      <c r="IIM162" s="319"/>
      <c r="IIN162" s="319"/>
      <c r="IIO162" s="319"/>
      <c r="IIP162" s="319"/>
      <c r="IIQ162" s="319"/>
      <c r="IIR162" s="319"/>
      <c r="IIS162" s="319"/>
      <c r="IIT162" s="319"/>
      <c r="IIU162" s="319"/>
      <c r="IIV162" s="319"/>
      <c r="IIW162" s="319"/>
      <c r="IIX162" s="319"/>
      <c r="IIY162" s="319"/>
      <c r="IIZ162" s="319"/>
      <c r="IJA162" s="319"/>
      <c r="IJB162" s="319"/>
      <c r="IJC162" s="319"/>
      <c r="IJD162" s="319"/>
      <c r="IJE162" s="319"/>
      <c r="IJF162" s="319"/>
      <c r="IJG162" s="319"/>
      <c r="IJH162" s="319"/>
      <c r="IJI162" s="319"/>
      <c r="IJJ162" s="319"/>
      <c r="IJK162" s="319"/>
      <c r="IJL162" s="319"/>
      <c r="IJM162" s="319"/>
      <c r="IJN162" s="319"/>
      <c r="IJO162" s="319"/>
      <c r="IJP162" s="319"/>
      <c r="IJQ162" s="319"/>
      <c r="IJR162" s="319"/>
      <c r="IJS162" s="319"/>
      <c r="IJT162" s="319"/>
      <c r="IJU162" s="319"/>
      <c r="IJV162" s="319"/>
      <c r="IJW162" s="319"/>
      <c r="IJX162" s="319"/>
      <c r="IJY162" s="319"/>
      <c r="IJZ162" s="319"/>
      <c r="IKA162" s="319"/>
      <c r="IKB162" s="319"/>
      <c r="IKC162" s="319"/>
      <c r="IKD162" s="319"/>
      <c r="IKE162" s="319"/>
      <c r="IKF162" s="319"/>
      <c r="IKG162" s="319"/>
      <c r="IKH162" s="319"/>
      <c r="IKI162" s="319"/>
      <c r="IKJ162" s="319"/>
      <c r="IKK162" s="319"/>
      <c r="IKL162" s="319"/>
      <c r="IKM162" s="319"/>
      <c r="IKN162" s="319"/>
      <c r="IKO162" s="319"/>
      <c r="IKP162" s="319"/>
      <c r="IKQ162" s="319"/>
      <c r="IKR162" s="319"/>
      <c r="IKS162" s="319"/>
      <c r="IKT162" s="319"/>
      <c r="IKU162" s="319"/>
      <c r="IKV162" s="319"/>
      <c r="IKW162" s="319"/>
      <c r="IKX162" s="319"/>
      <c r="IKY162" s="319"/>
      <c r="IKZ162" s="319"/>
      <c r="ILA162" s="319"/>
      <c r="ILB162" s="319"/>
      <c r="ILC162" s="319"/>
      <c r="ILD162" s="319"/>
      <c r="ILE162" s="319"/>
      <c r="ILF162" s="319"/>
      <c r="ILG162" s="319"/>
      <c r="ILH162" s="319"/>
      <c r="ILI162" s="319"/>
      <c r="ILJ162" s="319"/>
      <c r="ILK162" s="319"/>
      <c r="ILL162" s="319"/>
      <c r="ILM162" s="319"/>
      <c r="ILN162" s="319"/>
      <c r="ILO162" s="319"/>
      <c r="ILP162" s="319"/>
      <c r="ILQ162" s="319"/>
      <c r="ILR162" s="319"/>
      <c r="ILS162" s="319"/>
      <c r="ILT162" s="319"/>
      <c r="ILU162" s="319"/>
      <c r="ILV162" s="319"/>
      <c r="ILW162" s="319"/>
      <c r="ILX162" s="319"/>
      <c r="ILY162" s="319"/>
      <c r="ILZ162" s="319"/>
      <c r="IMA162" s="319"/>
      <c r="IMB162" s="319"/>
      <c r="IMC162" s="319"/>
      <c r="IMD162" s="319"/>
      <c r="IME162" s="319"/>
      <c r="IMF162" s="319"/>
      <c r="IMG162" s="319"/>
      <c r="IMH162" s="319"/>
      <c r="IMI162" s="319"/>
      <c r="IMJ162" s="319"/>
      <c r="IMK162" s="319"/>
      <c r="IML162" s="319"/>
      <c r="IMM162" s="319"/>
      <c r="IMN162" s="319"/>
      <c r="IMO162" s="319"/>
      <c r="IMP162" s="319"/>
      <c r="IMQ162" s="319"/>
      <c r="IMR162" s="319"/>
      <c r="IMS162" s="319"/>
      <c r="IMT162" s="319"/>
      <c r="IMU162" s="319"/>
      <c r="IMV162" s="319"/>
      <c r="IMW162" s="319"/>
      <c r="IMX162" s="319"/>
      <c r="IMY162" s="319"/>
      <c r="IMZ162" s="319"/>
      <c r="INA162" s="319"/>
      <c r="INB162" s="319"/>
      <c r="INC162" s="319"/>
      <c r="IND162" s="319"/>
      <c r="INE162" s="319"/>
      <c r="INF162" s="319"/>
      <c r="ING162" s="319"/>
      <c r="INH162" s="319"/>
      <c r="INI162" s="319"/>
      <c r="INJ162" s="319"/>
      <c r="INK162" s="319"/>
      <c r="INL162" s="319"/>
      <c r="INM162" s="319"/>
      <c r="INN162" s="319"/>
      <c r="INO162" s="319"/>
      <c r="INP162" s="319"/>
      <c r="INQ162" s="319"/>
      <c r="INR162" s="319"/>
      <c r="INS162" s="319"/>
      <c r="INT162" s="319"/>
      <c r="INU162" s="319"/>
      <c r="INV162" s="319"/>
      <c r="INW162" s="319"/>
      <c r="INX162" s="319"/>
      <c r="INY162" s="319"/>
      <c r="INZ162" s="319"/>
      <c r="IOA162" s="319"/>
      <c r="IOB162" s="319"/>
      <c r="IOC162" s="319"/>
      <c r="IOD162" s="319"/>
      <c r="IOE162" s="319"/>
      <c r="IOF162" s="319"/>
      <c r="IOG162" s="319"/>
      <c r="IOH162" s="319"/>
      <c r="IOI162" s="319"/>
      <c r="IOJ162" s="319"/>
      <c r="IOK162" s="319"/>
      <c r="IOL162" s="319"/>
      <c r="IOM162" s="319"/>
      <c r="ION162" s="319"/>
      <c r="IOO162" s="319"/>
      <c r="IOP162" s="319"/>
      <c r="IOQ162" s="319"/>
      <c r="IOR162" s="319"/>
      <c r="IOS162" s="319"/>
      <c r="IOT162" s="319"/>
      <c r="IOU162" s="319"/>
      <c r="IOV162" s="319"/>
      <c r="IOW162" s="319"/>
      <c r="IOX162" s="319"/>
      <c r="IOY162" s="319"/>
      <c r="IOZ162" s="319"/>
      <c r="IPA162" s="319"/>
      <c r="IPB162" s="319"/>
      <c r="IPC162" s="319"/>
      <c r="IPD162" s="319"/>
      <c r="IPE162" s="319"/>
      <c r="IPF162" s="319"/>
      <c r="IPG162" s="319"/>
      <c r="IPH162" s="319"/>
      <c r="IPI162" s="319"/>
      <c r="IPJ162" s="319"/>
      <c r="IPK162" s="319"/>
      <c r="IPL162" s="319"/>
      <c r="IPM162" s="319"/>
      <c r="IPN162" s="319"/>
      <c r="IPO162" s="319"/>
      <c r="IPP162" s="319"/>
      <c r="IPQ162" s="319"/>
      <c r="IPR162" s="319"/>
      <c r="IPS162" s="319"/>
      <c r="IPT162" s="319"/>
      <c r="IPU162" s="319"/>
      <c r="IPV162" s="319"/>
      <c r="IPW162" s="319"/>
      <c r="IPX162" s="319"/>
      <c r="IPY162" s="319"/>
      <c r="IPZ162" s="319"/>
      <c r="IQA162" s="319"/>
      <c r="IQB162" s="319"/>
      <c r="IQC162" s="319"/>
      <c r="IQD162" s="319"/>
      <c r="IQE162" s="319"/>
      <c r="IQF162" s="319"/>
      <c r="IQG162" s="319"/>
      <c r="IQH162" s="319"/>
      <c r="IQI162" s="319"/>
      <c r="IQJ162" s="319"/>
      <c r="IQK162" s="319"/>
      <c r="IQL162" s="319"/>
      <c r="IQM162" s="319"/>
      <c r="IQN162" s="319"/>
      <c r="IQO162" s="319"/>
      <c r="IQP162" s="319"/>
      <c r="IQQ162" s="319"/>
      <c r="IQR162" s="319"/>
      <c r="IQS162" s="319"/>
      <c r="IQT162" s="319"/>
      <c r="IQU162" s="319"/>
      <c r="IQV162" s="319"/>
      <c r="IQW162" s="319"/>
      <c r="IQX162" s="319"/>
      <c r="IQY162" s="319"/>
      <c r="IQZ162" s="319"/>
      <c r="IRA162" s="319"/>
      <c r="IRB162" s="319"/>
      <c r="IRC162" s="319"/>
      <c r="IRD162" s="319"/>
      <c r="IRE162" s="319"/>
      <c r="IRF162" s="319"/>
      <c r="IRG162" s="319"/>
      <c r="IRH162" s="319"/>
      <c r="IRI162" s="319"/>
      <c r="IRJ162" s="319"/>
      <c r="IRK162" s="319"/>
      <c r="IRL162" s="319"/>
      <c r="IRM162" s="319"/>
      <c r="IRN162" s="319"/>
      <c r="IRO162" s="319"/>
      <c r="IRP162" s="319"/>
      <c r="IRQ162" s="319"/>
      <c r="IRR162" s="319"/>
      <c r="IRS162" s="319"/>
      <c r="IRT162" s="319"/>
      <c r="IRU162" s="319"/>
      <c r="IRV162" s="319"/>
      <c r="IRW162" s="319"/>
      <c r="IRX162" s="319"/>
      <c r="IRY162" s="319"/>
      <c r="IRZ162" s="319"/>
      <c r="ISA162" s="319"/>
      <c r="ISB162" s="319"/>
      <c r="ISC162" s="319"/>
      <c r="ISD162" s="319"/>
      <c r="ISE162" s="319"/>
      <c r="ISF162" s="319"/>
      <c r="ISG162" s="319"/>
      <c r="ISH162" s="319"/>
      <c r="ISI162" s="319"/>
      <c r="ISJ162" s="319"/>
      <c r="ISK162" s="319"/>
      <c r="ISL162" s="319"/>
      <c r="ISM162" s="319"/>
      <c r="ISN162" s="319"/>
      <c r="ISO162" s="319"/>
      <c r="ISP162" s="319"/>
      <c r="ISQ162" s="319"/>
      <c r="ISR162" s="319"/>
      <c r="ISS162" s="319"/>
      <c r="IST162" s="319"/>
      <c r="ISU162" s="319"/>
      <c r="ISV162" s="319"/>
      <c r="ISW162" s="319"/>
      <c r="ISX162" s="319"/>
      <c r="ISY162" s="319"/>
      <c r="ISZ162" s="319"/>
      <c r="ITA162" s="319"/>
      <c r="ITB162" s="319"/>
      <c r="ITC162" s="319"/>
      <c r="ITD162" s="319"/>
      <c r="ITE162" s="319"/>
      <c r="ITF162" s="319"/>
      <c r="ITG162" s="319"/>
      <c r="ITH162" s="319"/>
      <c r="ITI162" s="319"/>
      <c r="ITJ162" s="319"/>
      <c r="ITK162" s="319"/>
      <c r="ITL162" s="319"/>
      <c r="ITM162" s="319"/>
      <c r="ITN162" s="319"/>
      <c r="ITO162" s="319"/>
      <c r="ITP162" s="319"/>
      <c r="ITQ162" s="319"/>
      <c r="ITR162" s="319"/>
      <c r="ITS162" s="319"/>
      <c r="ITT162" s="319"/>
      <c r="ITU162" s="319"/>
      <c r="ITV162" s="319"/>
      <c r="ITW162" s="319"/>
      <c r="ITX162" s="319"/>
      <c r="ITY162" s="319"/>
      <c r="ITZ162" s="319"/>
      <c r="IUA162" s="319"/>
      <c r="IUB162" s="319"/>
      <c r="IUC162" s="319"/>
      <c r="IUD162" s="319"/>
      <c r="IUE162" s="319"/>
      <c r="IUF162" s="319"/>
      <c r="IUG162" s="319"/>
      <c r="IUH162" s="319"/>
      <c r="IUI162" s="319"/>
      <c r="IUJ162" s="319"/>
      <c r="IUK162" s="319"/>
      <c r="IUL162" s="319"/>
      <c r="IUM162" s="319"/>
      <c r="IUN162" s="319"/>
      <c r="IUO162" s="319"/>
      <c r="IUP162" s="319"/>
      <c r="IUQ162" s="319"/>
      <c r="IUR162" s="319"/>
      <c r="IUS162" s="319"/>
      <c r="IUT162" s="319"/>
      <c r="IUU162" s="319"/>
      <c r="IUV162" s="319"/>
      <c r="IUW162" s="319"/>
      <c r="IUX162" s="319"/>
      <c r="IUY162" s="319"/>
      <c r="IUZ162" s="319"/>
      <c r="IVA162" s="319"/>
      <c r="IVB162" s="319"/>
      <c r="IVC162" s="319"/>
      <c r="IVD162" s="319"/>
      <c r="IVE162" s="319"/>
      <c r="IVF162" s="319"/>
      <c r="IVG162" s="319"/>
      <c r="IVH162" s="319"/>
      <c r="IVI162" s="319"/>
      <c r="IVJ162" s="319"/>
      <c r="IVK162" s="319"/>
      <c r="IVL162" s="319"/>
      <c r="IVM162" s="319"/>
      <c r="IVN162" s="319"/>
      <c r="IVO162" s="319"/>
      <c r="IVP162" s="319"/>
      <c r="IVQ162" s="319"/>
      <c r="IVR162" s="319"/>
      <c r="IVS162" s="319"/>
      <c r="IVT162" s="319"/>
      <c r="IVU162" s="319"/>
      <c r="IVV162" s="319"/>
      <c r="IVW162" s="319"/>
      <c r="IVX162" s="319"/>
      <c r="IVY162" s="319"/>
      <c r="IVZ162" s="319"/>
      <c r="IWA162" s="319"/>
      <c r="IWB162" s="319"/>
      <c r="IWC162" s="319"/>
      <c r="IWD162" s="319"/>
      <c r="IWE162" s="319"/>
      <c r="IWF162" s="319"/>
      <c r="IWG162" s="319"/>
      <c r="IWH162" s="319"/>
      <c r="IWI162" s="319"/>
      <c r="IWJ162" s="319"/>
      <c r="IWK162" s="319"/>
      <c r="IWL162" s="319"/>
      <c r="IWM162" s="319"/>
      <c r="IWN162" s="319"/>
      <c r="IWO162" s="319"/>
      <c r="IWP162" s="319"/>
      <c r="IWQ162" s="319"/>
      <c r="IWR162" s="319"/>
      <c r="IWS162" s="319"/>
      <c r="IWT162" s="319"/>
      <c r="IWU162" s="319"/>
      <c r="IWV162" s="319"/>
      <c r="IWW162" s="319"/>
      <c r="IWX162" s="319"/>
      <c r="IWY162" s="319"/>
      <c r="IWZ162" s="319"/>
      <c r="IXA162" s="319"/>
      <c r="IXB162" s="319"/>
      <c r="IXC162" s="319"/>
      <c r="IXD162" s="319"/>
      <c r="IXE162" s="319"/>
      <c r="IXF162" s="319"/>
      <c r="IXG162" s="319"/>
      <c r="IXH162" s="319"/>
      <c r="IXI162" s="319"/>
      <c r="IXJ162" s="319"/>
      <c r="IXK162" s="319"/>
      <c r="IXL162" s="319"/>
      <c r="IXM162" s="319"/>
      <c r="IXN162" s="319"/>
      <c r="IXO162" s="319"/>
      <c r="IXP162" s="319"/>
      <c r="IXQ162" s="319"/>
      <c r="IXR162" s="319"/>
      <c r="IXS162" s="319"/>
      <c r="IXT162" s="319"/>
      <c r="IXU162" s="319"/>
      <c r="IXV162" s="319"/>
      <c r="IXW162" s="319"/>
      <c r="IXX162" s="319"/>
      <c r="IXY162" s="319"/>
      <c r="IXZ162" s="319"/>
      <c r="IYA162" s="319"/>
      <c r="IYB162" s="319"/>
      <c r="IYC162" s="319"/>
      <c r="IYD162" s="319"/>
      <c r="IYE162" s="319"/>
      <c r="IYF162" s="319"/>
      <c r="IYG162" s="319"/>
      <c r="IYH162" s="319"/>
      <c r="IYI162" s="319"/>
      <c r="IYJ162" s="319"/>
      <c r="IYK162" s="319"/>
      <c r="IYL162" s="319"/>
      <c r="IYM162" s="319"/>
      <c r="IYN162" s="319"/>
      <c r="IYO162" s="319"/>
      <c r="IYP162" s="319"/>
      <c r="IYQ162" s="319"/>
      <c r="IYR162" s="319"/>
      <c r="IYS162" s="319"/>
      <c r="IYT162" s="319"/>
      <c r="IYU162" s="319"/>
      <c r="IYV162" s="319"/>
      <c r="IYW162" s="319"/>
      <c r="IYX162" s="319"/>
      <c r="IYY162" s="319"/>
      <c r="IYZ162" s="319"/>
      <c r="IZA162" s="319"/>
      <c r="IZB162" s="319"/>
      <c r="IZC162" s="319"/>
      <c r="IZD162" s="319"/>
      <c r="IZE162" s="319"/>
      <c r="IZF162" s="319"/>
      <c r="IZG162" s="319"/>
      <c r="IZH162" s="319"/>
      <c r="IZI162" s="319"/>
      <c r="IZJ162" s="319"/>
      <c r="IZK162" s="319"/>
      <c r="IZL162" s="319"/>
      <c r="IZM162" s="319"/>
      <c r="IZN162" s="319"/>
      <c r="IZO162" s="319"/>
      <c r="IZP162" s="319"/>
      <c r="IZQ162" s="319"/>
      <c r="IZR162" s="319"/>
      <c r="IZS162" s="319"/>
      <c r="IZT162" s="319"/>
      <c r="IZU162" s="319"/>
      <c r="IZV162" s="319"/>
      <c r="IZW162" s="319"/>
      <c r="IZX162" s="319"/>
      <c r="IZY162" s="319"/>
      <c r="IZZ162" s="319"/>
      <c r="JAA162" s="319"/>
      <c r="JAB162" s="319"/>
      <c r="JAC162" s="319"/>
      <c r="JAD162" s="319"/>
      <c r="JAE162" s="319"/>
      <c r="JAF162" s="319"/>
      <c r="JAG162" s="319"/>
      <c r="JAH162" s="319"/>
      <c r="JAI162" s="319"/>
      <c r="JAJ162" s="319"/>
      <c r="JAK162" s="319"/>
      <c r="JAL162" s="319"/>
      <c r="JAM162" s="319"/>
      <c r="JAN162" s="319"/>
      <c r="JAO162" s="319"/>
      <c r="JAP162" s="319"/>
      <c r="JAQ162" s="319"/>
      <c r="JAR162" s="319"/>
      <c r="JAS162" s="319"/>
      <c r="JAT162" s="319"/>
      <c r="JAU162" s="319"/>
      <c r="JAV162" s="319"/>
      <c r="JAW162" s="319"/>
      <c r="JAX162" s="319"/>
      <c r="JAY162" s="319"/>
      <c r="JAZ162" s="319"/>
      <c r="JBA162" s="319"/>
      <c r="JBB162" s="319"/>
      <c r="JBC162" s="319"/>
      <c r="JBD162" s="319"/>
      <c r="JBE162" s="319"/>
      <c r="JBF162" s="319"/>
      <c r="JBG162" s="319"/>
      <c r="JBH162" s="319"/>
      <c r="JBI162" s="319"/>
      <c r="JBJ162" s="319"/>
      <c r="JBK162" s="319"/>
      <c r="JBL162" s="319"/>
      <c r="JBM162" s="319"/>
      <c r="JBN162" s="319"/>
      <c r="JBO162" s="319"/>
      <c r="JBP162" s="319"/>
      <c r="JBQ162" s="319"/>
      <c r="JBR162" s="319"/>
      <c r="JBS162" s="319"/>
      <c r="JBT162" s="319"/>
      <c r="JBU162" s="319"/>
      <c r="JBV162" s="319"/>
      <c r="JBW162" s="319"/>
      <c r="JBX162" s="319"/>
      <c r="JBY162" s="319"/>
      <c r="JBZ162" s="319"/>
      <c r="JCA162" s="319"/>
      <c r="JCB162" s="319"/>
      <c r="JCC162" s="319"/>
      <c r="JCD162" s="319"/>
      <c r="JCE162" s="319"/>
      <c r="JCF162" s="319"/>
      <c r="JCG162" s="319"/>
      <c r="JCH162" s="319"/>
      <c r="JCI162" s="319"/>
      <c r="JCJ162" s="319"/>
      <c r="JCK162" s="319"/>
      <c r="JCL162" s="319"/>
      <c r="JCM162" s="319"/>
      <c r="JCN162" s="319"/>
      <c r="JCO162" s="319"/>
      <c r="JCP162" s="319"/>
      <c r="JCQ162" s="319"/>
      <c r="JCR162" s="319"/>
      <c r="JCS162" s="319"/>
      <c r="JCT162" s="319"/>
      <c r="JCU162" s="319"/>
      <c r="JCV162" s="319"/>
      <c r="JCW162" s="319"/>
      <c r="JCX162" s="319"/>
      <c r="JCY162" s="319"/>
      <c r="JCZ162" s="319"/>
      <c r="JDA162" s="319"/>
      <c r="JDB162" s="319"/>
      <c r="JDC162" s="319"/>
      <c r="JDD162" s="319"/>
      <c r="JDE162" s="319"/>
      <c r="JDF162" s="319"/>
      <c r="JDG162" s="319"/>
      <c r="JDH162" s="319"/>
      <c r="JDI162" s="319"/>
      <c r="JDJ162" s="319"/>
      <c r="JDK162" s="319"/>
      <c r="JDL162" s="319"/>
      <c r="JDM162" s="319"/>
      <c r="JDN162" s="319"/>
      <c r="JDO162" s="319"/>
      <c r="JDP162" s="319"/>
      <c r="JDQ162" s="319"/>
      <c r="JDR162" s="319"/>
      <c r="JDS162" s="319"/>
      <c r="JDT162" s="319"/>
      <c r="JDU162" s="319"/>
      <c r="JDV162" s="319"/>
      <c r="JDW162" s="319"/>
      <c r="JDX162" s="319"/>
      <c r="JDY162" s="319"/>
      <c r="JDZ162" s="319"/>
      <c r="JEA162" s="319"/>
      <c r="JEB162" s="319"/>
      <c r="JEC162" s="319"/>
      <c r="JED162" s="319"/>
      <c r="JEE162" s="319"/>
      <c r="JEF162" s="319"/>
      <c r="JEG162" s="319"/>
      <c r="JEH162" s="319"/>
      <c r="JEI162" s="319"/>
      <c r="JEJ162" s="319"/>
      <c r="JEK162" s="319"/>
      <c r="JEL162" s="319"/>
      <c r="JEM162" s="319"/>
      <c r="JEN162" s="319"/>
      <c r="JEO162" s="319"/>
      <c r="JEP162" s="319"/>
      <c r="JEQ162" s="319"/>
      <c r="JER162" s="319"/>
      <c r="JES162" s="319"/>
      <c r="JET162" s="319"/>
      <c r="JEU162" s="319"/>
      <c r="JEV162" s="319"/>
      <c r="JEW162" s="319"/>
      <c r="JEX162" s="319"/>
      <c r="JEY162" s="319"/>
      <c r="JEZ162" s="319"/>
      <c r="JFA162" s="319"/>
      <c r="JFB162" s="319"/>
      <c r="JFC162" s="319"/>
      <c r="JFD162" s="319"/>
      <c r="JFE162" s="319"/>
      <c r="JFF162" s="319"/>
      <c r="JFG162" s="319"/>
      <c r="JFH162" s="319"/>
      <c r="JFI162" s="319"/>
      <c r="JFJ162" s="319"/>
      <c r="JFK162" s="319"/>
      <c r="JFL162" s="319"/>
      <c r="JFM162" s="319"/>
      <c r="JFN162" s="319"/>
      <c r="JFO162" s="319"/>
      <c r="JFP162" s="319"/>
      <c r="JFQ162" s="319"/>
      <c r="JFR162" s="319"/>
      <c r="JFS162" s="319"/>
      <c r="JFT162" s="319"/>
      <c r="JFU162" s="319"/>
      <c r="JFV162" s="319"/>
      <c r="JFW162" s="319"/>
      <c r="JFX162" s="319"/>
      <c r="JFY162" s="319"/>
      <c r="JFZ162" s="319"/>
      <c r="JGA162" s="319"/>
      <c r="JGB162" s="319"/>
      <c r="JGC162" s="319"/>
      <c r="JGD162" s="319"/>
      <c r="JGE162" s="319"/>
      <c r="JGF162" s="319"/>
      <c r="JGG162" s="319"/>
      <c r="JGH162" s="319"/>
      <c r="JGI162" s="319"/>
      <c r="JGJ162" s="319"/>
      <c r="JGK162" s="319"/>
      <c r="JGL162" s="319"/>
      <c r="JGM162" s="319"/>
      <c r="JGN162" s="319"/>
      <c r="JGO162" s="319"/>
      <c r="JGP162" s="319"/>
      <c r="JGQ162" s="319"/>
      <c r="JGR162" s="319"/>
      <c r="JGS162" s="319"/>
      <c r="JGT162" s="319"/>
      <c r="JGU162" s="319"/>
      <c r="JGV162" s="319"/>
      <c r="JGW162" s="319"/>
      <c r="JGX162" s="319"/>
      <c r="JGY162" s="319"/>
      <c r="JGZ162" s="319"/>
      <c r="JHA162" s="319"/>
      <c r="JHB162" s="319"/>
      <c r="JHC162" s="319"/>
      <c r="JHD162" s="319"/>
      <c r="JHE162" s="319"/>
      <c r="JHF162" s="319"/>
      <c r="JHG162" s="319"/>
      <c r="JHH162" s="319"/>
      <c r="JHI162" s="319"/>
      <c r="JHJ162" s="319"/>
      <c r="JHK162" s="319"/>
      <c r="JHL162" s="319"/>
      <c r="JHM162" s="319"/>
      <c r="JHN162" s="319"/>
      <c r="JHO162" s="319"/>
      <c r="JHP162" s="319"/>
      <c r="JHQ162" s="319"/>
      <c r="JHR162" s="319"/>
      <c r="JHS162" s="319"/>
      <c r="JHT162" s="319"/>
      <c r="JHU162" s="319"/>
      <c r="JHV162" s="319"/>
      <c r="JHW162" s="319"/>
      <c r="JHX162" s="319"/>
      <c r="JHY162" s="319"/>
      <c r="JHZ162" s="319"/>
      <c r="JIA162" s="319"/>
      <c r="JIB162" s="319"/>
      <c r="JIC162" s="319"/>
      <c r="JID162" s="319"/>
      <c r="JIE162" s="319"/>
      <c r="JIF162" s="319"/>
      <c r="JIG162" s="319"/>
      <c r="JIH162" s="319"/>
      <c r="JII162" s="319"/>
      <c r="JIJ162" s="319"/>
      <c r="JIK162" s="319"/>
      <c r="JIL162" s="319"/>
      <c r="JIM162" s="319"/>
      <c r="JIN162" s="319"/>
      <c r="JIO162" s="319"/>
      <c r="JIP162" s="319"/>
      <c r="JIQ162" s="319"/>
      <c r="JIR162" s="319"/>
      <c r="JIS162" s="319"/>
      <c r="JIT162" s="319"/>
      <c r="JIU162" s="319"/>
      <c r="JIV162" s="319"/>
      <c r="JIW162" s="319"/>
      <c r="JIX162" s="319"/>
      <c r="JIY162" s="319"/>
      <c r="JIZ162" s="319"/>
      <c r="JJA162" s="319"/>
      <c r="JJB162" s="319"/>
      <c r="JJC162" s="319"/>
      <c r="JJD162" s="319"/>
      <c r="JJE162" s="319"/>
      <c r="JJF162" s="319"/>
      <c r="JJG162" s="319"/>
      <c r="JJH162" s="319"/>
      <c r="JJI162" s="319"/>
      <c r="JJJ162" s="319"/>
      <c r="JJK162" s="319"/>
      <c r="JJL162" s="319"/>
      <c r="JJM162" s="319"/>
      <c r="JJN162" s="319"/>
      <c r="JJO162" s="319"/>
      <c r="JJP162" s="319"/>
      <c r="JJQ162" s="319"/>
      <c r="JJR162" s="319"/>
      <c r="JJS162" s="319"/>
      <c r="JJT162" s="319"/>
      <c r="JJU162" s="319"/>
      <c r="JJV162" s="319"/>
      <c r="JJW162" s="319"/>
      <c r="JJX162" s="319"/>
      <c r="JJY162" s="319"/>
      <c r="JJZ162" s="319"/>
      <c r="JKA162" s="319"/>
      <c r="JKB162" s="319"/>
      <c r="JKC162" s="319"/>
      <c r="JKD162" s="319"/>
      <c r="JKE162" s="319"/>
      <c r="JKF162" s="319"/>
      <c r="JKG162" s="319"/>
      <c r="JKH162" s="319"/>
      <c r="JKI162" s="319"/>
      <c r="JKJ162" s="319"/>
      <c r="JKK162" s="319"/>
      <c r="JKL162" s="319"/>
      <c r="JKM162" s="319"/>
      <c r="JKN162" s="319"/>
      <c r="JKO162" s="319"/>
      <c r="JKP162" s="319"/>
      <c r="JKQ162" s="319"/>
      <c r="JKR162" s="319"/>
      <c r="JKS162" s="319"/>
      <c r="JKT162" s="319"/>
      <c r="JKU162" s="319"/>
      <c r="JKV162" s="319"/>
      <c r="JKW162" s="319"/>
      <c r="JKX162" s="319"/>
      <c r="JKY162" s="319"/>
      <c r="JKZ162" s="319"/>
      <c r="JLA162" s="319"/>
      <c r="JLB162" s="319"/>
      <c r="JLC162" s="319"/>
      <c r="JLD162" s="319"/>
      <c r="JLE162" s="319"/>
      <c r="JLF162" s="319"/>
      <c r="JLG162" s="319"/>
      <c r="JLH162" s="319"/>
      <c r="JLI162" s="319"/>
      <c r="JLJ162" s="319"/>
      <c r="JLK162" s="319"/>
      <c r="JLL162" s="319"/>
      <c r="JLM162" s="319"/>
      <c r="JLN162" s="319"/>
      <c r="JLO162" s="319"/>
      <c r="JLP162" s="319"/>
      <c r="JLQ162" s="319"/>
      <c r="JLR162" s="319"/>
      <c r="JLS162" s="319"/>
      <c r="JLT162" s="319"/>
      <c r="JLU162" s="319"/>
      <c r="JLV162" s="319"/>
      <c r="JLW162" s="319"/>
      <c r="JLX162" s="319"/>
      <c r="JLY162" s="319"/>
      <c r="JLZ162" s="319"/>
      <c r="JMA162" s="319"/>
      <c r="JMB162" s="319"/>
      <c r="JMC162" s="319"/>
      <c r="JMD162" s="319"/>
      <c r="JME162" s="319"/>
      <c r="JMF162" s="319"/>
      <c r="JMG162" s="319"/>
      <c r="JMH162" s="319"/>
      <c r="JMI162" s="319"/>
      <c r="JMJ162" s="319"/>
      <c r="JMK162" s="319"/>
      <c r="JML162" s="319"/>
      <c r="JMM162" s="319"/>
      <c r="JMN162" s="319"/>
      <c r="JMO162" s="319"/>
      <c r="JMP162" s="319"/>
      <c r="JMQ162" s="319"/>
      <c r="JMR162" s="319"/>
      <c r="JMS162" s="319"/>
      <c r="JMT162" s="319"/>
      <c r="JMU162" s="319"/>
      <c r="JMV162" s="319"/>
      <c r="JMW162" s="319"/>
      <c r="JMX162" s="319"/>
      <c r="JMY162" s="319"/>
      <c r="JMZ162" s="319"/>
      <c r="JNA162" s="319"/>
      <c r="JNB162" s="319"/>
      <c r="JNC162" s="319"/>
      <c r="JND162" s="319"/>
      <c r="JNE162" s="319"/>
      <c r="JNF162" s="319"/>
      <c r="JNG162" s="319"/>
      <c r="JNH162" s="319"/>
      <c r="JNI162" s="319"/>
      <c r="JNJ162" s="319"/>
      <c r="JNK162" s="319"/>
      <c r="JNL162" s="319"/>
      <c r="JNM162" s="319"/>
      <c r="JNN162" s="319"/>
      <c r="JNO162" s="319"/>
      <c r="JNP162" s="319"/>
      <c r="JNQ162" s="319"/>
      <c r="JNR162" s="319"/>
      <c r="JNS162" s="319"/>
      <c r="JNT162" s="319"/>
      <c r="JNU162" s="319"/>
      <c r="JNV162" s="319"/>
      <c r="JNW162" s="319"/>
      <c r="JNX162" s="319"/>
      <c r="JNY162" s="319"/>
      <c r="JNZ162" s="319"/>
      <c r="JOA162" s="319"/>
      <c r="JOB162" s="319"/>
      <c r="JOC162" s="319"/>
      <c r="JOD162" s="319"/>
      <c r="JOE162" s="319"/>
      <c r="JOF162" s="319"/>
      <c r="JOG162" s="319"/>
      <c r="JOH162" s="319"/>
      <c r="JOI162" s="319"/>
      <c r="JOJ162" s="319"/>
      <c r="JOK162" s="319"/>
      <c r="JOL162" s="319"/>
      <c r="JOM162" s="319"/>
      <c r="JON162" s="319"/>
      <c r="JOO162" s="319"/>
      <c r="JOP162" s="319"/>
      <c r="JOQ162" s="319"/>
      <c r="JOR162" s="319"/>
      <c r="JOS162" s="319"/>
      <c r="JOT162" s="319"/>
      <c r="JOU162" s="319"/>
      <c r="JOV162" s="319"/>
      <c r="JOW162" s="319"/>
      <c r="JOX162" s="319"/>
      <c r="JOY162" s="319"/>
      <c r="JOZ162" s="319"/>
      <c r="JPA162" s="319"/>
      <c r="JPB162" s="319"/>
      <c r="JPC162" s="319"/>
      <c r="JPD162" s="319"/>
      <c r="JPE162" s="319"/>
      <c r="JPF162" s="319"/>
      <c r="JPG162" s="319"/>
      <c r="JPH162" s="319"/>
      <c r="JPI162" s="319"/>
      <c r="JPJ162" s="319"/>
      <c r="JPK162" s="319"/>
      <c r="JPL162" s="319"/>
      <c r="JPM162" s="319"/>
      <c r="JPN162" s="319"/>
      <c r="JPO162" s="319"/>
      <c r="JPP162" s="319"/>
      <c r="JPQ162" s="319"/>
      <c r="JPR162" s="319"/>
      <c r="JPS162" s="319"/>
      <c r="JPT162" s="319"/>
      <c r="JPU162" s="319"/>
      <c r="JPV162" s="319"/>
      <c r="JPW162" s="319"/>
      <c r="JPX162" s="319"/>
      <c r="JPY162" s="319"/>
      <c r="JPZ162" s="319"/>
      <c r="JQA162" s="319"/>
      <c r="JQB162" s="319"/>
      <c r="JQC162" s="319"/>
      <c r="JQD162" s="319"/>
      <c r="JQE162" s="319"/>
      <c r="JQF162" s="319"/>
      <c r="JQG162" s="319"/>
      <c r="JQH162" s="319"/>
      <c r="JQI162" s="319"/>
      <c r="JQJ162" s="319"/>
      <c r="JQK162" s="319"/>
      <c r="JQL162" s="319"/>
      <c r="JQM162" s="319"/>
      <c r="JQN162" s="319"/>
      <c r="JQO162" s="319"/>
      <c r="JQP162" s="319"/>
      <c r="JQQ162" s="319"/>
      <c r="JQR162" s="319"/>
      <c r="JQS162" s="319"/>
      <c r="JQT162" s="319"/>
      <c r="JQU162" s="319"/>
      <c r="JQV162" s="319"/>
      <c r="JQW162" s="319"/>
      <c r="JQX162" s="319"/>
      <c r="JQY162" s="319"/>
      <c r="JQZ162" s="319"/>
      <c r="JRA162" s="319"/>
      <c r="JRB162" s="319"/>
      <c r="JRC162" s="319"/>
      <c r="JRD162" s="319"/>
      <c r="JRE162" s="319"/>
      <c r="JRF162" s="319"/>
      <c r="JRG162" s="319"/>
      <c r="JRH162" s="319"/>
      <c r="JRI162" s="319"/>
      <c r="JRJ162" s="319"/>
      <c r="JRK162" s="319"/>
      <c r="JRL162" s="319"/>
      <c r="JRM162" s="319"/>
      <c r="JRN162" s="319"/>
      <c r="JRO162" s="319"/>
      <c r="JRP162" s="319"/>
      <c r="JRQ162" s="319"/>
      <c r="JRR162" s="319"/>
      <c r="JRS162" s="319"/>
      <c r="JRT162" s="319"/>
      <c r="JRU162" s="319"/>
      <c r="JRV162" s="319"/>
      <c r="JRW162" s="319"/>
      <c r="JRX162" s="319"/>
      <c r="JRY162" s="319"/>
      <c r="JRZ162" s="319"/>
      <c r="JSA162" s="319"/>
      <c r="JSB162" s="319"/>
      <c r="JSC162" s="319"/>
      <c r="JSD162" s="319"/>
      <c r="JSE162" s="319"/>
      <c r="JSF162" s="319"/>
      <c r="JSG162" s="319"/>
      <c r="JSH162" s="319"/>
      <c r="JSI162" s="319"/>
      <c r="JSJ162" s="319"/>
      <c r="JSK162" s="319"/>
      <c r="JSL162" s="319"/>
      <c r="JSM162" s="319"/>
      <c r="JSN162" s="319"/>
      <c r="JSO162" s="319"/>
      <c r="JSP162" s="319"/>
      <c r="JSQ162" s="319"/>
      <c r="JSR162" s="319"/>
      <c r="JSS162" s="319"/>
      <c r="JST162" s="319"/>
      <c r="JSU162" s="319"/>
      <c r="JSV162" s="319"/>
      <c r="JSW162" s="319"/>
      <c r="JSX162" s="319"/>
      <c r="JSY162" s="319"/>
      <c r="JSZ162" s="319"/>
      <c r="JTA162" s="319"/>
      <c r="JTB162" s="319"/>
      <c r="JTC162" s="319"/>
      <c r="JTD162" s="319"/>
      <c r="JTE162" s="319"/>
      <c r="JTF162" s="319"/>
      <c r="JTG162" s="319"/>
      <c r="JTH162" s="319"/>
      <c r="JTI162" s="319"/>
      <c r="JTJ162" s="319"/>
      <c r="JTK162" s="319"/>
      <c r="JTL162" s="319"/>
      <c r="JTM162" s="319"/>
      <c r="JTN162" s="319"/>
      <c r="JTO162" s="319"/>
      <c r="JTP162" s="319"/>
      <c r="JTQ162" s="319"/>
      <c r="JTR162" s="319"/>
      <c r="JTS162" s="319"/>
      <c r="JTT162" s="319"/>
      <c r="JTU162" s="319"/>
      <c r="JTV162" s="319"/>
      <c r="JTW162" s="319"/>
      <c r="JTX162" s="319"/>
      <c r="JTY162" s="319"/>
      <c r="JTZ162" s="319"/>
      <c r="JUA162" s="319"/>
      <c r="JUB162" s="319"/>
      <c r="JUC162" s="319"/>
      <c r="JUD162" s="319"/>
      <c r="JUE162" s="319"/>
      <c r="JUF162" s="319"/>
      <c r="JUG162" s="319"/>
      <c r="JUH162" s="319"/>
      <c r="JUI162" s="319"/>
      <c r="JUJ162" s="319"/>
      <c r="JUK162" s="319"/>
      <c r="JUL162" s="319"/>
      <c r="JUM162" s="319"/>
      <c r="JUN162" s="319"/>
      <c r="JUO162" s="319"/>
      <c r="JUP162" s="319"/>
      <c r="JUQ162" s="319"/>
      <c r="JUR162" s="319"/>
      <c r="JUS162" s="319"/>
      <c r="JUT162" s="319"/>
      <c r="JUU162" s="319"/>
      <c r="JUV162" s="319"/>
      <c r="JUW162" s="319"/>
      <c r="JUX162" s="319"/>
      <c r="JUY162" s="319"/>
      <c r="JUZ162" s="319"/>
      <c r="JVA162" s="319"/>
      <c r="JVB162" s="319"/>
      <c r="JVC162" s="319"/>
      <c r="JVD162" s="319"/>
      <c r="JVE162" s="319"/>
      <c r="JVF162" s="319"/>
      <c r="JVG162" s="319"/>
      <c r="JVH162" s="319"/>
      <c r="JVI162" s="319"/>
      <c r="JVJ162" s="319"/>
      <c r="JVK162" s="319"/>
      <c r="JVL162" s="319"/>
      <c r="JVM162" s="319"/>
      <c r="JVN162" s="319"/>
      <c r="JVO162" s="319"/>
      <c r="JVP162" s="319"/>
      <c r="JVQ162" s="319"/>
      <c r="JVR162" s="319"/>
      <c r="JVS162" s="319"/>
      <c r="JVT162" s="319"/>
      <c r="JVU162" s="319"/>
      <c r="JVV162" s="319"/>
      <c r="JVW162" s="319"/>
      <c r="JVX162" s="319"/>
      <c r="JVY162" s="319"/>
      <c r="JVZ162" s="319"/>
      <c r="JWA162" s="319"/>
      <c r="JWB162" s="319"/>
      <c r="JWC162" s="319"/>
      <c r="JWD162" s="319"/>
      <c r="JWE162" s="319"/>
      <c r="JWF162" s="319"/>
      <c r="JWG162" s="319"/>
      <c r="JWH162" s="319"/>
      <c r="JWI162" s="319"/>
      <c r="JWJ162" s="319"/>
      <c r="JWK162" s="319"/>
      <c r="JWL162" s="319"/>
      <c r="JWM162" s="319"/>
      <c r="JWN162" s="319"/>
      <c r="JWO162" s="319"/>
      <c r="JWP162" s="319"/>
      <c r="JWQ162" s="319"/>
      <c r="JWR162" s="319"/>
      <c r="JWS162" s="319"/>
      <c r="JWT162" s="319"/>
      <c r="JWU162" s="319"/>
      <c r="JWV162" s="319"/>
      <c r="JWW162" s="319"/>
      <c r="JWX162" s="319"/>
      <c r="JWY162" s="319"/>
      <c r="JWZ162" s="319"/>
      <c r="JXA162" s="319"/>
      <c r="JXB162" s="319"/>
      <c r="JXC162" s="319"/>
      <c r="JXD162" s="319"/>
      <c r="JXE162" s="319"/>
      <c r="JXF162" s="319"/>
      <c r="JXG162" s="319"/>
      <c r="JXH162" s="319"/>
      <c r="JXI162" s="319"/>
      <c r="JXJ162" s="319"/>
      <c r="JXK162" s="319"/>
      <c r="JXL162" s="319"/>
      <c r="JXM162" s="319"/>
      <c r="JXN162" s="319"/>
      <c r="JXO162" s="319"/>
      <c r="JXP162" s="319"/>
      <c r="JXQ162" s="319"/>
      <c r="JXR162" s="319"/>
      <c r="JXS162" s="319"/>
      <c r="JXT162" s="319"/>
      <c r="JXU162" s="319"/>
      <c r="JXV162" s="319"/>
      <c r="JXW162" s="319"/>
      <c r="JXX162" s="319"/>
      <c r="JXY162" s="319"/>
      <c r="JXZ162" s="319"/>
      <c r="JYA162" s="319"/>
      <c r="JYB162" s="319"/>
      <c r="JYC162" s="319"/>
      <c r="JYD162" s="319"/>
      <c r="JYE162" s="319"/>
      <c r="JYF162" s="319"/>
      <c r="JYG162" s="319"/>
      <c r="JYH162" s="319"/>
      <c r="JYI162" s="319"/>
      <c r="JYJ162" s="319"/>
      <c r="JYK162" s="319"/>
      <c r="JYL162" s="319"/>
      <c r="JYM162" s="319"/>
      <c r="JYN162" s="319"/>
      <c r="JYO162" s="319"/>
      <c r="JYP162" s="319"/>
      <c r="JYQ162" s="319"/>
      <c r="JYR162" s="319"/>
      <c r="JYS162" s="319"/>
      <c r="JYT162" s="319"/>
      <c r="JYU162" s="319"/>
      <c r="JYV162" s="319"/>
      <c r="JYW162" s="319"/>
      <c r="JYX162" s="319"/>
      <c r="JYY162" s="319"/>
      <c r="JYZ162" s="319"/>
      <c r="JZA162" s="319"/>
      <c r="JZB162" s="319"/>
      <c r="JZC162" s="319"/>
      <c r="JZD162" s="319"/>
      <c r="JZE162" s="319"/>
      <c r="JZF162" s="319"/>
      <c r="JZG162" s="319"/>
      <c r="JZH162" s="319"/>
      <c r="JZI162" s="319"/>
      <c r="JZJ162" s="319"/>
      <c r="JZK162" s="319"/>
      <c r="JZL162" s="319"/>
      <c r="JZM162" s="319"/>
      <c r="JZN162" s="319"/>
      <c r="JZO162" s="319"/>
      <c r="JZP162" s="319"/>
      <c r="JZQ162" s="319"/>
      <c r="JZR162" s="319"/>
      <c r="JZS162" s="319"/>
      <c r="JZT162" s="319"/>
      <c r="JZU162" s="319"/>
      <c r="JZV162" s="319"/>
      <c r="JZW162" s="319"/>
      <c r="JZX162" s="319"/>
      <c r="JZY162" s="319"/>
      <c r="JZZ162" s="319"/>
      <c r="KAA162" s="319"/>
      <c r="KAB162" s="319"/>
      <c r="KAC162" s="319"/>
      <c r="KAD162" s="319"/>
      <c r="KAE162" s="319"/>
      <c r="KAF162" s="319"/>
      <c r="KAG162" s="319"/>
      <c r="KAH162" s="319"/>
      <c r="KAI162" s="319"/>
      <c r="KAJ162" s="319"/>
      <c r="KAK162" s="319"/>
      <c r="KAL162" s="319"/>
      <c r="KAM162" s="319"/>
      <c r="KAN162" s="319"/>
      <c r="KAO162" s="319"/>
      <c r="KAP162" s="319"/>
      <c r="KAQ162" s="319"/>
      <c r="KAR162" s="319"/>
      <c r="KAS162" s="319"/>
      <c r="KAT162" s="319"/>
      <c r="KAU162" s="319"/>
      <c r="KAV162" s="319"/>
      <c r="KAW162" s="319"/>
      <c r="KAX162" s="319"/>
      <c r="KAY162" s="319"/>
      <c r="KAZ162" s="319"/>
      <c r="KBA162" s="319"/>
      <c r="KBB162" s="319"/>
      <c r="KBC162" s="319"/>
      <c r="KBD162" s="319"/>
      <c r="KBE162" s="319"/>
      <c r="KBF162" s="319"/>
      <c r="KBG162" s="319"/>
      <c r="KBH162" s="319"/>
      <c r="KBI162" s="319"/>
      <c r="KBJ162" s="319"/>
      <c r="KBK162" s="319"/>
      <c r="KBL162" s="319"/>
      <c r="KBM162" s="319"/>
      <c r="KBN162" s="319"/>
      <c r="KBO162" s="319"/>
      <c r="KBP162" s="319"/>
      <c r="KBQ162" s="319"/>
      <c r="KBR162" s="319"/>
      <c r="KBS162" s="319"/>
      <c r="KBT162" s="319"/>
      <c r="KBU162" s="319"/>
      <c r="KBV162" s="319"/>
      <c r="KBW162" s="319"/>
      <c r="KBX162" s="319"/>
      <c r="KBY162" s="319"/>
      <c r="KBZ162" s="319"/>
      <c r="KCA162" s="319"/>
      <c r="KCB162" s="319"/>
      <c r="KCC162" s="319"/>
      <c r="KCD162" s="319"/>
      <c r="KCE162" s="319"/>
      <c r="KCF162" s="319"/>
      <c r="KCG162" s="319"/>
      <c r="KCH162" s="319"/>
      <c r="KCI162" s="319"/>
      <c r="KCJ162" s="319"/>
      <c r="KCK162" s="319"/>
      <c r="KCL162" s="319"/>
      <c r="KCM162" s="319"/>
      <c r="KCN162" s="319"/>
      <c r="KCO162" s="319"/>
      <c r="KCP162" s="319"/>
      <c r="KCQ162" s="319"/>
      <c r="KCR162" s="319"/>
      <c r="KCS162" s="319"/>
      <c r="KCT162" s="319"/>
      <c r="KCU162" s="319"/>
      <c r="KCV162" s="319"/>
      <c r="KCW162" s="319"/>
      <c r="KCX162" s="319"/>
      <c r="KCY162" s="319"/>
      <c r="KCZ162" s="319"/>
      <c r="KDA162" s="319"/>
      <c r="KDB162" s="319"/>
      <c r="KDC162" s="319"/>
      <c r="KDD162" s="319"/>
      <c r="KDE162" s="319"/>
      <c r="KDF162" s="319"/>
      <c r="KDG162" s="319"/>
      <c r="KDH162" s="319"/>
      <c r="KDI162" s="319"/>
      <c r="KDJ162" s="319"/>
      <c r="KDK162" s="319"/>
      <c r="KDL162" s="319"/>
      <c r="KDM162" s="319"/>
      <c r="KDN162" s="319"/>
      <c r="KDO162" s="319"/>
      <c r="KDP162" s="319"/>
      <c r="KDQ162" s="319"/>
      <c r="KDR162" s="319"/>
      <c r="KDS162" s="319"/>
      <c r="KDT162" s="319"/>
      <c r="KDU162" s="319"/>
      <c r="KDV162" s="319"/>
      <c r="KDW162" s="319"/>
      <c r="KDX162" s="319"/>
      <c r="KDY162" s="319"/>
      <c r="KDZ162" s="319"/>
      <c r="KEA162" s="319"/>
      <c r="KEB162" s="319"/>
      <c r="KEC162" s="319"/>
      <c r="KED162" s="319"/>
      <c r="KEE162" s="319"/>
      <c r="KEF162" s="319"/>
      <c r="KEG162" s="319"/>
      <c r="KEH162" s="319"/>
      <c r="KEI162" s="319"/>
      <c r="KEJ162" s="319"/>
      <c r="KEK162" s="319"/>
      <c r="KEL162" s="319"/>
      <c r="KEM162" s="319"/>
      <c r="KEN162" s="319"/>
      <c r="KEO162" s="319"/>
      <c r="KEP162" s="319"/>
      <c r="KEQ162" s="319"/>
      <c r="KER162" s="319"/>
      <c r="KES162" s="319"/>
      <c r="KET162" s="319"/>
      <c r="KEU162" s="319"/>
      <c r="KEV162" s="319"/>
      <c r="KEW162" s="319"/>
      <c r="KEX162" s="319"/>
      <c r="KEY162" s="319"/>
      <c r="KEZ162" s="319"/>
      <c r="KFA162" s="319"/>
      <c r="KFB162" s="319"/>
      <c r="KFC162" s="319"/>
      <c r="KFD162" s="319"/>
      <c r="KFE162" s="319"/>
      <c r="KFF162" s="319"/>
      <c r="KFG162" s="319"/>
      <c r="KFH162" s="319"/>
      <c r="KFI162" s="319"/>
      <c r="KFJ162" s="319"/>
      <c r="KFK162" s="319"/>
      <c r="KFL162" s="319"/>
      <c r="KFM162" s="319"/>
      <c r="KFN162" s="319"/>
      <c r="KFO162" s="319"/>
      <c r="KFP162" s="319"/>
      <c r="KFQ162" s="319"/>
      <c r="KFR162" s="319"/>
      <c r="KFS162" s="319"/>
      <c r="KFT162" s="319"/>
      <c r="KFU162" s="319"/>
      <c r="KFV162" s="319"/>
      <c r="KFW162" s="319"/>
      <c r="KFX162" s="319"/>
      <c r="KFY162" s="319"/>
      <c r="KFZ162" s="319"/>
      <c r="KGA162" s="319"/>
      <c r="KGB162" s="319"/>
      <c r="KGC162" s="319"/>
      <c r="KGD162" s="319"/>
      <c r="KGE162" s="319"/>
      <c r="KGF162" s="319"/>
      <c r="KGG162" s="319"/>
      <c r="KGH162" s="319"/>
      <c r="KGI162" s="319"/>
      <c r="KGJ162" s="319"/>
      <c r="KGK162" s="319"/>
      <c r="KGL162" s="319"/>
      <c r="KGM162" s="319"/>
      <c r="KGN162" s="319"/>
      <c r="KGO162" s="319"/>
      <c r="KGP162" s="319"/>
      <c r="KGQ162" s="319"/>
      <c r="KGR162" s="319"/>
      <c r="KGS162" s="319"/>
      <c r="KGT162" s="319"/>
      <c r="KGU162" s="319"/>
      <c r="KGV162" s="319"/>
      <c r="KGW162" s="319"/>
      <c r="KGX162" s="319"/>
      <c r="KGY162" s="319"/>
      <c r="KGZ162" s="319"/>
      <c r="KHA162" s="319"/>
      <c r="KHB162" s="319"/>
      <c r="KHC162" s="319"/>
      <c r="KHD162" s="319"/>
      <c r="KHE162" s="319"/>
      <c r="KHF162" s="319"/>
      <c r="KHG162" s="319"/>
      <c r="KHH162" s="319"/>
      <c r="KHI162" s="319"/>
      <c r="KHJ162" s="319"/>
      <c r="KHK162" s="319"/>
      <c r="KHL162" s="319"/>
      <c r="KHM162" s="319"/>
      <c r="KHN162" s="319"/>
      <c r="KHO162" s="319"/>
      <c r="KHP162" s="319"/>
      <c r="KHQ162" s="319"/>
      <c r="KHR162" s="319"/>
      <c r="KHS162" s="319"/>
      <c r="KHT162" s="319"/>
      <c r="KHU162" s="319"/>
      <c r="KHV162" s="319"/>
      <c r="KHW162" s="319"/>
      <c r="KHX162" s="319"/>
      <c r="KHY162" s="319"/>
      <c r="KHZ162" s="319"/>
      <c r="KIA162" s="319"/>
      <c r="KIB162" s="319"/>
      <c r="KIC162" s="319"/>
      <c r="KID162" s="319"/>
      <c r="KIE162" s="319"/>
      <c r="KIF162" s="319"/>
      <c r="KIG162" s="319"/>
      <c r="KIH162" s="319"/>
      <c r="KII162" s="319"/>
      <c r="KIJ162" s="319"/>
      <c r="KIK162" s="319"/>
      <c r="KIL162" s="319"/>
      <c r="KIM162" s="319"/>
      <c r="KIN162" s="319"/>
      <c r="KIO162" s="319"/>
      <c r="KIP162" s="319"/>
      <c r="KIQ162" s="319"/>
      <c r="KIR162" s="319"/>
      <c r="KIS162" s="319"/>
      <c r="KIT162" s="319"/>
      <c r="KIU162" s="319"/>
      <c r="KIV162" s="319"/>
      <c r="KIW162" s="319"/>
      <c r="KIX162" s="319"/>
      <c r="KIY162" s="319"/>
      <c r="KIZ162" s="319"/>
      <c r="KJA162" s="319"/>
      <c r="KJB162" s="319"/>
      <c r="KJC162" s="319"/>
      <c r="KJD162" s="319"/>
      <c r="KJE162" s="319"/>
      <c r="KJF162" s="319"/>
      <c r="KJG162" s="319"/>
      <c r="KJH162" s="319"/>
      <c r="KJI162" s="319"/>
      <c r="KJJ162" s="319"/>
      <c r="KJK162" s="319"/>
      <c r="KJL162" s="319"/>
      <c r="KJM162" s="319"/>
      <c r="KJN162" s="319"/>
      <c r="KJO162" s="319"/>
      <c r="KJP162" s="319"/>
      <c r="KJQ162" s="319"/>
      <c r="KJR162" s="319"/>
      <c r="KJS162" s="319"/>
      <c r="KJT162" s="319"/>
      <c r="KJU162" s="319"/>
      <c r="KJV162" s="319"/>
      <c r="KJW162" s="319"/>
      <c r="KJX162" s="319"/>
      <c r="KJY162" s="319"/>
      <c r="KJZ162" s="319"/>
      <c r="KKA162" s="319"/>
      <c r="KKB162" s="319"/>
      <c r="KKC162" s="319"/>
      <c r="KKD162" s="319"/>
      <c r="KKE162" s="319"/>
      <c r="KKF162" s="319"/>
      <c r="KKG162" s="319"/>
      <c r="KKH162" s="319"/>
      <c r="KKI162" s="319"/>
      <c r="KKJ162" s="319"/>
      <c r="KKK162" s="319"/>
      <c r="KKL162" s="319"/>
      <c r="KKM162" s="319"/>
      <c r="KKN162" s="319"/>
      <c r="KKO162" s="319"/>
      <c r="KKP162" s="319"/>
      <c r="KKQ162" s="319"/>
      <c r="KKR162" s="319"/>
      <c r="KKS162" s="319"/>
      <c r="KKT162" s="319"/>
      <c r="KKU162" s="319"/>
      <c r="KKV162" s="319"/>
      <c r="KKW162" s="319"/>
      <c r="KKX162" s="319"/>
      <c r="KKY162" s="319"/>
      <c r="KKZ162" s="319"/>
      <c r="KLA162" s="319"/>
      <c r="KLB162" s="319"/>
      <c r="KLC162" s="319"/>
      <c r="KLD162" s="319"/>
      <c r="KLE162" s="319"/>
      <c r="KLF162" s="319"/>
      <c r="KLG162" s="319"/>
      <c r="KLH162" s="319"/>
      <c r="KLI162" s="319"/>
      <c r="KLJ162" s="319"/>
      <c r="KLK162" s="319"/>
      <c r="KLL162" s="319"/>
      <c r="KLM162" s="319"/>
      <c r="KLN162" s="319"/>
      <c r="KLO162" s="319"/>
      <c r="KLP162" s="319"/>
      <c r="KLQ162" s="319"/>
      <c r="KLR162" s="319"/>
      <c r="KLS162" s="319"/>
      <c r="KLT162" s="319"/>
      <c r="KLU162" s="319"/>
      <c r="KLV162" s="319"/>
      <c r="KLW162" s="319"/>
      <c r="KLX162" s="319"/>
      <c r="KLY162" s="319"/>
      <c r="KLZ162" s="319"/>
      <c r="KMA162" s="319"/>
      <c r="KMB162" s="319"/>
      <c r="KMC162" s="319"/>
      <c r="KMD162" s="319"/>
      <c r="KME162" s="319"/>
      <c r="KMF162" s="319"/>
      <c r="KMG162" s="319"/>
      <c r="KMH162" s="319"/>
      <c r="KMI162" s="319"/>
      <c r="KMJ162" s="319"/>
      <c r="KMK162" s="319"/>
      <c r="KML162" s="319"/>
      <c r="KMM162" s="319"/>
      <c r="KMN162" s="319"/>
      <c r="KMO162" s="319"/>
      <c r="KMP162" s="319"/>
      <c r="KMQ162" s="319"/>
      <c r="KMR162" s="319"/>
      <c r="KMS162" s="319"/>
      <c r="KMT162" s="319"/>
      <c r="KMU162" s="319"/>
      <c r="KMV162" s="319"/>
      <c r="KMW162" s="319"/>
      <c r="KMX162" s="319"/>
      <c r="KMY162" s="319"/>
      <c r="KMZ162" s="319"/>
      <c r="KNA162" s="319"/>
      <c r="KNB162" s="319"/>
      <c r="KNC162" s="319"/>
      <c r="KND162" s="319"/>
      <c r="KNE162" s="319"/>
      <c r="KNF162" s="319"/>
      <c r="KNG162" s="319"/>
      <c r="KNH162" s="319"/>
      <c r="KNI162" s="319"/>
      <c r="KNJ162" s="319"/>
      <c r="KNK162" s="319"/>
      <c r="KNL162" s="319"/>
      <c r="KNM162" s="319"/>
      <c r="KNN162" s="319"/>
      <c r="KNO162" s="319"/>
      <c r="KNP162" s="319"/>
      <c r="KNQ162" s="319"/>
      <c r="KNR162" s="319"/>
      <c r="KNS162" s="319"/>
      <c r="KNT162" s="319"/>
      <c r="KNU162" s="319"/>
      <c r="KNV162" s="319"/>
      <c r="KNW162" s="319"/>
      <c r="KNX162" s="319"/>
      <c r="KNY162" s="319"/>
      <c r="KNZ162" s="319"/>
      <c r="KOA162" s="319"/>
      <c r="KOB162" s="319"/>
      <c r="KOC162" s="319"/>
      <c r="KOD162" s="319"/>
      <c r="KOE162" s="319"/>
      <c r="KOF162" s="319"/>
      <c r="KOG162" s="319"/>
      <c r="KOH162" s="319"/>
      <c r="KOI162" s="319"/>
      <c r="KOJ162" s="319"/>
      <c r="KOK162" s="319"/>
      <c r="KOL162" s="319"/>
      <c r="KOM162" s="319"/>
      <c r="KON162" s="319"/>
      <c r="KOO162" s="319"/>
      <c r="KOP162" s="319"/>
      <c r="KOQ162" s="319"/>
      <c r="KOR162" s="319"/>
      <c r="KOS162" s="319"/>
      <c r="KOT162" s="319"/>
      <c r="KOU162" s="319"/>
      <c r="KOV162" s="319"/>
      <c r="KOW162" s="319"/>
      <c r="KOX162" s="319"/>
      <c r="KOY162" s="319"/>
      <c r="KOZ162" s="319"/>
      <c r="KPA162" s="319"/>
      <c r="KPB162" s="319"/>
      <c r="KPC162" s="319"/>
      <c r="KPD162" s="319"/>
      <c r="KPE162" s="319"/>
      <c r="KPF162" s="319"/>
      <c r="KPG162" s="319"/>
      <c r="KPH162" s="319"/>
      <c r="KPI162" s="319"/>
      <c r="KPJ162" s="319"/>
      <c r="KPK162" s="319"/>
      <c r="KPL162" s="319"/>
      <c r="KPM162" s="319"/>
      <c r="KPN162" s="319"/>
      <c r="KPO162" s="319"/>
      <c r="KPP162" s="319"/>
      <c r="KPQ162" s="319"/>
      <c r="KPR162" s="319"/>
      <c r="KPS162" s="319"/>
      <c r="KPT162" s="319"/>
      <c r="KPU162" s="319"/>
      <c r="KPV162" s="319"/>
      <c r="KPW162" s="319"/>
      <c r="KPX162" s="319"/>
      <c r="KPY162" s="319"/>
      <c r="KPZ162" s="319"/>
      <c r="KQA162" s="319"/>
      <c r="KQB162" s="319"/>
      <c r="KQC162" s="319"/>
      <c r="KQD162" s="319"/>
      <c r="KQE162" s="319"/>
      <c r="KQF162" s="319"/>
      <c r="KQG162" s="319"/>
      <c r="KQH162" s="319"/>
      <c r="KQI162" s="319"/>
      <c r="KQJ162" s="319"/>
      <c r="KQK162" s="319"/>
      <c r="KQL162" s="319"/>
      <c r="KQM162" s="319"/>
      <c r="KQN162" s="319"/>
      <c r="KQO162" s="319"/>
      <c r="KQP162" s="319"/>
      <c r="KQQ162" s="319"/>
      <c r="KQR162" s="319"/>
      <c r="KQS162" s="319"/>
      <c r="KQT162" s="319"/>
      <c r="KQU162" s="319"/>
      <c r="KQV162" s="319"/>
      <c r="KQW162" s="319"/>
      <c r="KQX162" s="319"/>
      <c r="KQY162" s="319"/>
      <c r="KQZ162" s="319"/>
      <c r="KRA162" s="319"/>
      <c r="KRB162" s="319"/>
      <c r="KRC162" s="319"/>
      <c r="KRD162" s="319"/>
      <c r="KRE162" s="319"/>
      <c r="KRF162" s="319"/>
      <c r="KRG162" s="319"/>
      <c r="KRH162" s="319"/>
      <c r="KRI162" s="319"/>
      <c r="KRJ162" s="319"/>
      <c r="KRK162" s="319"/>
      <c r="KRL162" s="319"/>
      <c r="KRM162" s="319"/>
      <c r="KRN162" s="319"/>
      <c r="KRO162" s="319"/>
      <c r="KRP162" s="319"/>
      <c r="KRQ162" s="319"/>
      <c r="KRR162" s="319"/>
      <c r="KRS162" s="319"/>
      <c r="KRT162" s="319"/>
      <c r="KRU162" s="319"/>
      <c r="KRV162" s="319"/>
      <c r="KRW162" s="319"/>
      <c r="KRX162" s="319"/>
      <c r="KRY162" s="319"/>
      <c r="KRZ162" s="319"/>
      <c r="KSA162" s="319"/>
      <c r="KSB162" s="319"/>
      <c r="KSC162" s="319"/>
      <c r="KSD162" s="319"/>
      <c r="KSE162" s="319"/>
      <c r="KSF162" s="319"/>
      <c r="KSG162" s="319"/>
      <c r="KSH162" s="319"/>
      <c r="KSI162" s="319"/>
      <c r="KSJ162" s="319"/>
      <c r="KSK162" s="319"/>
      <c r="KSL162" s="319"/>
      <c r="KSM162" s="319"/>
      <c r="KSN162" s="319"/>
      <c r="KSO162" s="319"/>
      <c r="KSP162" s="319"/>
      <c r="KSQ162" s="319"/>
      <c r="KSR162" s="319"/>
      <c r="KSS162" s="319"/>
      <c r="KST162" s="319"/>
      <c r="KSU162" s="319"/>
      <c r="KSV162" s="319"/>
      <c r="KSW162" s="319"/>
      <c r="KSX162" s="319"/>
      <c r="KSY162" s="319"/>
      <c r="KSZ162" s="319"/>
      <c r="KTA162" s="319"/>
      <c r="KTB162" s="319"/>
      <c r="KTC162" s="319"/>
      <c r="KTD162" s="319"/>
      <c r="KTE162" s="319"/>
      <c r="KTF162" s="319"/>
      <c r="KTG162" s="319"/>
      <c r="KTH162" s="319"/>
      <c r="KTI162" s="319"/>
      <c r="KTJ162" s="319"/>
      <c r="KTK162" s="319"/>
      <c r="KTL162" s="319"/>
      <c r="KTM162" s="319"/>
      <c r="KTN162" s="319"/>
      <c r="KTO162" s="319"/>
      <c r="KTP162" s="319"/>
      <c r="KTQ162" s="319"/>
      <c r="KTR162" s="319"/>
      <c r="KTS162" s="319"/>
      <c r="KTT162" s="319"/>
      <c r="KTU162" s="319"/>
      <c r="KTV162" s="319"/>
      <c r="KTW162" s="319"/>
      <c r="KTX162" s="319"/>
      <c r="KTY162" s="319"/>
      <c r="KTZ162" s="319"/>
      <c r="KUA162" s="319"/>
      <c r="KUB162" s="319"/>
      <c r="KUC162" s="319"/>
      <c r="KUD162" s="319"/>
      <c r="KUE162" s="319"/>
      <c r="KUF162" s="319"/>
      <c r="KUG162" s="319"/>
      <c r="KUH162" s="319"/>
      <c r="KUI162" s="319"/>
      <c r="KUJ162" s="319"/>
      <c r="KUK162" s="319"/>
      <c r="KUL162" s="319"/>
      <c r="KUM162" s="319"/>
      <c r="KUN162" s="319"/>
      <c r="KUO162" s="319"/>
      <c r="KUP162" s="319"/>
      <c r="KUQ162" s="319"/>
      <c r="KUR162" s="319"/>
      <c r="KUS162" s="319"/>
      <c r="KUT162" s="319"/>
      <c r="KUU162" s="319"/>
      <c r="KUV162" s="319"/>
      <c r="KUW162" s="319"/>
      <c r="KUX162" s="319"/>
      <c r="KUY162" s="319"/>
      <c r="KUZ162" s="319"/>
      <c r="KVA162" s="319"/>
      <c r="KVB162" s="319"/>
      <c r="KVC162" s="319"/>
      <c r="KVD162" s="319"/>
      <c r="KVE162" s="319"/>
      <c r="KVF162" s="319"/>
      <c r="KVG162" s="319"/>
      <c r="KVH162" s="319"/>
      <c r="KVI162" s="319"/>
      <c r="KVJ162" s="319"/>
      <c r="KVK162" s="319"/>
      <c r="KVL162" s="319"/>
      <c r="KVM162" s="319"/>
      <c r="KVN162" s="319"/>
      <c r="KVO162" s="319"/>
      <c r="KVP162" s="319"/>
      <c r="KVQ162" s="319"/>
      <c r="KVR162" s="319"/>
      <c r="KVS162" s="319"/>
      <c r="KVT162" s="319"/>
      <c r="KVU162" s="319"/>
      <c r="KVV162" s="319"/>
      <c r="KVW162" s="319"/>
      <c r="KVX162" s="319"/>
      <c r="KVY162" s="319"/>
      <c r="KVZ162" s="319"/>
      <c r="KWA162" s="319"/>
      <c r="KWB162" s="319"/>
      <c r="KWC162" s="319"/>
      <c r="KWD162" s="319"/>
      <c r="KWE162" s="319"/>
      <c r="KWF162" s="319"/>
      <c r="KWG162" s="319"/>
      <c r="KWH162" s="319"/>
      <c r="KWI162" s="319"/>
      <c r="KWJ162" s="319"/>
      <c r="KWK162" s="319"/>
      <c r="KWL162" s="319"/>
      <c r="KWM162" s="319"/>
      <c r="KWN162" s="319"/>
      <c r="KWO162" s="319"/>
      <c r="KWP162" s="319"/>
      <c r="KWQ162" s="319"/>
      <c r="KWR162" s="319"/>
      <c r="KWS162" s="319"/>
      <c r="KWT162" s="319"/>
      <c r="KWU162" s="319"/>
      <c r="KWV162" s="319"/>
      <c r="KWW162" s="319"/>
      <c r="KWX162" s="319"/>
      <c r="KWY162" s="319"/>
      <c r="KWZ162" s="319"/>
      <c r="KXA162" s="319"/>
      <c r="KXB162" s="319"/>
      <c r="KXC162" s="319"/>
      <c r="KXD162" s="319"/>
      <c r="KXE162" s="319"/>
      <c r="KXF162" s="319"/>
      <c r="KXG162" s="319"/>
      <c r="KXH162" s="319"/>
      <c r="KXI162" s="319"/>
      <c r="KXJ162" s="319"/>
      <c r="KXK162" s="319"/>
      <c r="KXL162" s="319"/>
      <c r="KXM162" s="319"/>
      <c r="KXN162" s="319"/>
      <c r="KXO162" s="319"/>
      <c r="KXP162" s="319"/>
      <c r="KXQ162" s="319"/>
      <c r="KXR162" s="319"/>
      <c r="KXS162" s="319"/>
      <c r="KXT162" s="319"/>
      <c r="KXU162" s="319"/>
      <c r="KXV162" s="319"/>
      <c r="KXW162" s="319"/>
      <c r="KXX162" s="319"/>
      <c r="KXY162" s="319"/>
      <c r="KXZ162" s="319"/>
      <c r="KYA162" s="319"/>
      <c r="KYB162" s="319"/>
      <c r="KYC162" s="319"/>
      <c r="KYD162" s="319"/>
      <c r="KYE162" s="319"/>
      <c r="KYF162" s="319"/>
      <c r="KYG162" s="319"/>
      <c r="KYH162" s="319"/>
      <c r="KYI162" s="319"/>
      <c r="KYJ162" s="319"/>
      <c r="KYK162" s="319"/>
      <c r="KYL162" s="319"/>
      <c r="KYM162" s="319"/>
      <c r="KYN162" s="319"/>
      <c r="KYO162" s="319"/>
      <c r="KYP162" s="319"/>
      <c r="KYQ162" s="319"/>
      <c r="KYR162" s="319"/>
      <c r="KYS162" s="319"/>
      <c r="KYT162" s="319"/>
      <c r="KYU162" s="319"/>
      <c r="KYV162" s="319"/>
      <c r="KYW162" s="319"/>
      <c r="KYX162" s="319"/>
      <c r="KYY162" s="319"/>
      <c r="KYZ162" s="319"/>
      <c r="KZA162" s="319"/>
      <c r="KZB162" s="319"/>
      <c r="KZC162" s="319"/>
      <c r="KZD162" s="319"/>
      <c r="KZE162" s="319"/>
      <c r="KZF162" s="319"/>
      <c r="KZG162" s="319"/>
      <c r="KZH162" s="319"/>
      <c r="KZI162" s="319"/>
      <c r="KZJ162" s="319"/>
      <c r="KZK162" s="319"/>
      <c r="KZL162" s="319"/>
      <c r="KZM162" s="319"/>
      <c r="KZN162" s="319"/>
      <c r="KZO162" s="319"/>
      <c r="KZP162" s="319"/>
      <c r="KZQ162" s="319"/>
      <c r="KZR162" s="319"/>
      <c r="KZS162" s="319"/>
      <c r="KZT162" s="319"/>
      <c r="KZU162" s="319"/>
      <c r="KZV162" s="319"/>
      <c r="KZW162" s="319"/>
      <c r="KZX162" s="319"/>
      <c r="KZY162" s="319"/>
      <c r="KZZ162" s="319"/>
      <c r="LAA162" s="319"/>
      <c r="LAB162" s="319"/>
      <c r="LAC162" s="319"/>
      <c r="LAD162" s="319"/>
      <c r="LAE162" s="319"/>
      <c r="LAF162" s="319"/>
      <c r="LAG162" s="319"/>
      <c r="LAH162" s="319"/>
      <c r="LAI162" s="319"/>
      <c r="LAJ162" s="319"/>
      <c r="LAK162" s="319"/>
      <c r="LAL162" s="319"/>
      <c r="LAM162" s="319"/>
      <c r="LAN162" s="319"/>
      <c r="LAO162" s="319"/>
      <c r="LAP162" s="319"/>
      <c r="LAQ162" s="319"/>
      <c r="LAR162" s="319"/>
      <c r="LAS162" s="319"/>
      <c r="LAT162" s="319"/>
      <c r="LAU162" s="319"/>
      <c r="LAV162" s="319"/>
      <c r="LAW162" s="319"/>
      <c r="LAX162" s="319"/>
      <c r="LAY162" s="319"/>
      <c r="LAZ162" s="319"/>
      <c r="LBA162" s="319"/>
      <c r="LBB162" s="319"/>
      <c r="LBC162" s="319"/>
      <c r="LBD162" s="319"/>
      <c r="LBE162" s="319"/>
      <c r="LBF162" s="319"/>
      <c r="LBG162" s="319"/>
      <c r="LBH162" s="319"/>
      <c r="LBI162" s="319"/>
      <c r="LBJ162" s="319"/>
      <c r="LBK162" s="319"/>
      <c r="LBL162" s="319"/>
      <c r="LBM162" s="319"/>
      <c r="LBN162" s="319"/>
      <c r="LBO162" s="319"/>
      <c r="LBP162" s="319"/>
      <c r="LBQ162" s="319"/>
      <c r="LBR162" s="319"/>
      <c r="LBS162" s="319"/>
      <c r="LBT162" s="319"/>
      <c r="LBU162" s="319"/>
      <c r="LBV162" s="319"/>
      <c r="LBW162" s="319"/>
      <c r="LBX162" s="319"/>
      <c r="LBY162" s="319"/>
      <c r="LBZ162" s="319"/>
      <c r="LCA162" s="319"/>
      <c r="LCB162" s="319"/>
      <c r="LCC162" s="319"/>
      <c r="LCD162" s="319"/>
      <c r="LCE162" s="319"/>
      <c r="LCF162" s="319"/>
      <c r="LCG162" s="319"/>
      <c r="LCH162" s="319"/>
      <c r="LCI162" s="319"/>
      <c r="LCJ162" s="319"/>
      <c r="LCK162" s="319"/>
      <c r="LCL162" s="319"/>
      <c r="LCM162" s="319"/>
      <c r="LCN162" s="319"/>
      <c r="LCO162" s="319"/>
      <c r="LCP162" s="319"/>
      <c r="LCQ162" s="319"/>
      <c r="LCR162" s="319"/>
      <c r="LCS162" s="319"/>
      <c r="LCT162" s="319"/>
      <c r="LCU162" s="319"/>
      <c r="LCV162" s="319"/>
      <c r="LCW162" s="319"/>
      <c r="LCX162" s="319"/>
      <c r="LCY162" s="319"/>
      <c r="LCZ162" s="319"/>
      <c r="LDA162" s="319"/>
      <c r="LDB162" s="319"/>
      <c r="LDC162" s="319"/>
      <c r="LDD162" s="319"/>
      <c r="LDE162" s="319"/>
      <c r="LDF162" s="319"/>
      <c r="LDG162" s="319"/>
      <c r="LDH162" s="319"/>
      <c r="LDI162" s="319"/>
      <c r="LDJ162" s="319"/>
      <c r="LDK162" s="319"/>
      <c r="LDL162" s="319"/>
      <c r="LDM162" s="319"/>
      <c r="LDN162" s="319"/>
      <c r="LDO162" s="319"/>
      <c r="LDP162" s="319"/>
      <c r="LDQ162" s="319"/>
      <c r="LDR162" s="319"/>
      <c r="LDS162" s="319"/>
      <c r="LDT162" s="319"/>
      <c r="LDU162" s="319"/>
      <c r="LDV162" s="319"/>
      <c r="LDW162" s="319"/>
      <c r="LDX162" s="319"/>
      <c r="LDY162" s="319"/>
      <c r="LDZ162" s="319"/>
      <c r="LEA162" s="319"/>
      <c r="LEB162" s="319"/>
      <c r="LEC162" s="319"/>
      <c r="LED162" s="319"/>
      <c r="LEE162" s="319"/>
      <c r="LEF162" s="319"/>
      <c r="LEG162" s="319"/>
      <c r="LEH162" s="319"/>
      <c r="LEI162" s="319"/>
      <c r="LEJ162" s="319"/>
      <c r="LEK162" s="319"/>
      <c r="LEL162" s="319"/>
      <c r="LEM162" s="319"/>
      <c r="LEN162" s="319"/>
      <c r="LEO162" s="319"/>
      <c r="LEP162" s="319"/>
      <c r="LEQ162" s="319"/>
      <c r="LER162" s="319"/>
      <c r="LES162" s="319"/>
      <c r="LET162" s="319"/>
      <c r="LEU162" s="319"/>
      <c r="LEV162" s="319"/>
      <c r="LEW162" s="319"/>
      <c r="LEX162" s="319"/>
      <c r="LEY162" s="319"/>
      <c r="LEZ162" s="319"/>
      <c r="LFA162" s="319"/>
      <c r="LFB162" s="319"/>
      <c r="LFC162" s="319"/>
      <c r="LFD162" s="319"/>
      <c r="LFE162" s="319"/>
      <c r="LFF162" s="319"/>
      <c r="LFG162" s="319"/>
      <c r="LFH162" s="319"/>
      <c r="LFI162" s="319"/>
      <c r="LFJ162" s="319"/>
      <c r="LFK162" s="319"/>
      <c r="LFL162" s="319"/>
      <c r="LFM162" s="319"/>
      <c r="LFN162" s="319"/>
      <c r="LFO162" s="319"/>
      <c r="LFP162" s="319"/>
      <c r="LFQ162" s="319"/>
      <c r="LFR162" s="319"/>
      <c r="LFS162" s="319"/>
      <c r="LFT162" s="319"/>
      <c r="LFU162" s="319"/>
      <c r="LFV162" s="319"/>
      <c r="LFW162" s="319"/>
      <c r="LFX162" s="319"/>
      <c r="LFY162" s="319"/>
      <c r="LFZ162" s="319"/>
      <c r="LGA162" s="319"/>
      <c r="LGB162" s="319"/>
      <c r="LGC162" s="319"/>
      <c r="LGD162" s="319"/>
      <c r="LGE162" s="319"/>
      <c r="LGF162" s="319"/>
      <c r="LGG162" s="319"/>
      <c r="LGH162" s="319"/>
      <c r="LGI162" s="319"/>
      <c r="LGJ162" s="319"/>
      <c r="LGK162" s="319"/>
      <c r="LGL162" s="319"/>
      <c r="LGM162" s="319"/>
      <c r="LGN162" s="319"/>
      <c r="LGO162" s="319"/>
      <c r="LGP162" s="319"/>
      <c r="LGQ162" s="319"/>
      <c r="LGR162" s="319"/>
      <c r="LGS162" s="319"/>
      <c r="LGT162" s="319"/>
      <c r="LGU162" s="319"/>
      <c r="LGV162" s="319"/>
      <c r="LGW162" s="319"/>
      <c r="LGX162" s="319"/>
      <c r="LGY162" s="319"/>
      <c r="LGZ162" s="319"/>
      <c r="LHA162" s="319"/>
      <c r="LHB162" s="319"/>
      <c r="LHC162" s="319"/>
      <c r="LHD162" s="319"/>
      <c r="LHE162" s="319"/>
      <c r="LHF162" s="319"/>
      <c r="LHG162" s="319"/>
      <c r="LHH162" s="319"/>
      <c r="LHI162" s="319"/>
      <c r="LHJ162" s="319"/>
      <c r="LHK162" s="319"/>
      <c r="LHL162" s="319"/>
      <c r="LHM162" s="319"/>
      <c r="LHN162" s="319"/>
      <c r="LHO162" s="319"/>
      <c r="LHP162" s="319"/>
      <c r="LHQ162" s="319"/>
      <c r="LHR162" s="319"/>
      <c r="LHS162" s="319"/>
      <c r="LHT162" s="319"/>
      <c r="LHU162" s="319"/>
      <c r="LHV162" s="319"/>
      <c r="LHW162" s="319"/>
      <c r="LHX162" s="319"/>
      <c r="LHY162" s="319"/>
      <c r="LHZ162" s="319"/>
      <c r="LIA162" s="319"/>
      <c r="LIB162" s="319"/>
      <c r="LIC162" s="319"/>
      <c r="LID162" s="319"/>
      <c r="LIE162" s="319"/>
      <c r="LIF162" s="319"/>
      <c r="LIG162" s="319"/>
      <c r="LIH162" s="319"/>
      <c r="LII162" s="319"/>
      <c r="LIJ162" s="319"/>
      <c r="LIK162" s="319"/>
      <c r="LIL162" s="319"/>
      <c r="LIM162" s="319"/>
      <c r="LIN162" s="319"/>
      <c r="LIO162" s="319"/>
      <c r="LIP162" s="319"/>
      <c r="LIQ162" s="319"/>
      <c r="LIR162" s="319"/>
      <c r="LIS162" s="319"/>
      <c r="LIT162" s="319"/>
      <c r="LIU162" s="319"/>
      <c r="LIV162" s="319"/>
      <c r="LIW162" s="319"/>
      <c r="LIX162" s="319"/>
      <c r="LIY162" s="319"/>
      <c r="LIZ162" s="319"/>
      <c r="LJA162" s="319"/>
      <c r="LJB162" s="319"/>
      <c r="LJC162" s="319"/>
      <c r="LJD162" s="319"/>
      <c r="LJE162" s="319"/>
      <c r="LJF162" s="319"/>
      <c r="LJG162" s="319"/>
      <c r="LJH162" s="319"/>
      <c r="LJI162" s="319"/>
      <c r="LJJ162" s="319"/>
      <c r="LJK162" s="319"/>
      <c r="LJL162" s="319"/>
      <c r="LJM162" s="319"/>
      <c r="LJN162" s="319"/>
      <c r="LJO162" s="319"/>
      <c r="LJP162" s="319"/>
      <c r="LJQ162" s="319"/>
      <c r="LJR162" s="319"/>
      <c r="LJS162" s="319"/>
      <c r="LJT162" s="319"/>
      <c r="LJU162" s="319"/>
      <c r="LJV162" s="319"/>
      <c r="LJW162" s="319"/>
      <c r="LJX162" s="319"/>
      <c r="LJY162" s="319"/>
      <c r="LJZ162" s="319"/>
      <c r="LKA162" s="319"/>
      <c r="LKB162" s="319"/>
      <c r="LKC162" s="319"/>
      <c r="LKD162" s="319"/>
      <c r="LKE162" s="319"/>
      <c r="LKF162" s="319"/>
      <c r="LKG162" s="319"/>
      <c r="LKH162" s="319"/>
      <c r="LKI162" s="319"/>
      <c r="LKJ162" s="319"/>
      <c r="LKK162" s="319"/>
      <c r="LKL162" s="319"/>
      <c r="LKM162" s="319"/>
      <c r="LKN162" s="319"/>
      <c r="LKO162" s="319"/>
      <c r="LKP162" s="319"/>
      <c r="LKQ162" s="319"/>
      <c r="LKR162" s="319"/>
      <c r="LKS162" s="319"/>
      <c r="LKT162" s="319"/>
      <c r="LKU162" s="319"/>
      <c r="LKV162" s="319"/>
      <c r="LKW162" s="319"/>
      <c r="LKX162" s="319"/>
      <c r="LKY162" s="319"/>
      <c r="LKZ162" s="319"/>
      <c r="LLA162" s="319"/>
      <c r="LLB162" s="319"/>
      <c r="LLC162" s="319"/>
      <c r="LLD162" s="319"/>
      <c r="LLE162" s="319"/>
      <c r="LLF162" s="319"/>
      <c r="LLG162" s="319"/>
      <c r="LLH162" s="319"/>
      <c r="LLI162" s="319"/>
      <c r="LLJ162" s="319"/>
      <c r="LLK162" s="319"/>
      <c r="LLL162" s="319"/>
      <c r="LLM162" s="319"/>
      <c r="LLN162" s="319"/>
      <c r="LLO162" s="319"/>
      <c r="LLP162" s="319"/>
      <c r="LLQ162" s="319"/>
      <c r="LLR162" s="319"/>
      <c r="LLS162" s="319"/>
      <c r="LLT162" s="319"/>
      <c r="LLU162" s="319"/>
      <c r="LLV162" s="319"/>
      <c r="LLW162" s="319"/>
      <c r="LLX162" s="319"/>
      <c r="LLY162" s="319"/>
      <c r="LLZ162" s="319"/>
      <c r="LMA162" s="319"/>
      <c r="LMB162" s="319"/>
      <c r="LMC162" s="319"/>
      <c r="LMD162" s="319"/>
      <c r="LME162" s="319"/>
      <c r="LMF162" s="319"/>
      <c r="LMG162" s="319"/>
      <c r="LMH162" s="319"/>
      <c r="LMI162" s="319"/>
      <c r="LMJ162" s="319"/>
      <c r="LMK162" s="319"/>
      <c r="LML162" s="319"/>
      <c r="LMM162" s="319"/>
      <c r="LMN162" s="319"/>
      <c r="LMO162" s="319"/>
      <c r="LMP162" s="319"/>
      <c r="LMQ162" s="319"/>
      <c r="LMR162" s="319"/>
      <c r="LMS162" s="319"/>
      <c r="LMT162" s="319"/>
      <c r="LMU162" s="319"/>
      <c r="LMV162" s="319"/>
      <c r="LMW162" s="319"/>
      <c r="LMX162" s="319"/>
      <c r="LMY162" s="319"/>
      <c r="LMZ162" s="319"/>
      <c r="LNA162" s="319"/>
      <c r="LNB162" s="319"/>
      <c r="LNC162" s="319"/>
      <c r="LND162" s="319"/>
      <c r="LNE162" s="319"/>
      <c r="LNF162" s="319"/>
      <c r="LNG162" s="319"/>
      <c r="LNH162" s="319"/>
      <c r="LNI162" s="319"/>
      <c r="LNJ162" s="319"/>
      <c r="LNK162" s="319"/>
      <c r="LNL162" s="319"/>
      <c r="LNM162" s="319"/>
      <c r="LNN162" s="319"/>
      <c r="LNO162" s="319"/>
      <c r="LNP162" s="319"/>
      <c r="LNQ162" s="319"/>
      <c r="LNR162" s="319"/>
      <c r="LNS162" s="319"/>
      <c r="LNT162" s="319"/>
      <c r="LNU162" s="319"/>
      <c r="LNV162" s="319"/>
      <c r="LNW162" s="319"/>
      <c r="LNX162" s="319"/>
      <c r="LNY162" s="319"/>
      <c r="LNZ162" s="319"/>
      <c r="LOA162" s="319"/>
      <c r="LOB162" s="319"/>
      <c r="LOC162" s="319"/>
      <c r="LOD162" s="319"/>
      <c r="LOE162" s="319"/>
      <c r="LOF162" s="319"/>
      <c r="LOG162" s="319"/>
      <c r="LOH162" s="319"/>
      <c r="LOI162" s="319"/>
      <c r="LOJ162" s="319"/>
      <c r="LOK162" s="319"/>
      <c r="LOL162" s="319"/>
      <c r="LOM162" s="319"/>
      <c r="LON162" s="319"/>
      <c r="LOO162" s="319"/>
      <c r="LOP162" s="319"/>
      <c r="LOQ162" s="319"/>
      <c r="LOR162" s="319"/>
      <c r="LOS162" s="319"/>
      <c r="LOT162" s="319"/>
      <c r="LOU162" s="319"/>
      <c r="LOV162" s="319"/>
      <c r="LOW162" s="319"/>
      <c r="LOX162" s="319"/>
      <c r="LOY162" s="319"/>
      <c r="LOZ162" s="319"/>
      <c r="LPA162" s="319"/>
      <c r="LPB162" s="319"/>
      <c r="LPC162" s="319"/>
      <c r="LPD162" s="319"/>
      <c r="LPE162" s="319"/>
      <c r="LPF162" s="319"/>
      <c r="LPG162" s="319"/>
      <c r="LPH162" s="319"/>
      <c r="LPI162" s="319"/>
      <c r="LPJ162" s="319"/>
      <c r="LPK162" s="319"/>
      <c r="LPL162" s="319"/>
      <c r="LPM162" s="319"/>
      <c r="LPN162" s="319"/>
      <c r="LPO162" s="319"/>
      <c r="LPP162" s="319"/>
      <c r="LPQ162" s="319"/>
      <c r="LPR162" s="319"/>
      <c r="LPS162" s="319"/>
      <c r="LPT162" s="319"/>
      <c r="LPU162" s="319"/>
      <c r="LPV162" s="319"/>
      <c r="LPW162" s="319"/>
      <c r="LPX162" s="319"/>
      <c r="LPY162" s="319"/>
      <c r="LPZ162" s="319"/>
      <c r="LQA162" s="319"/>
      <c r="LQB162" s="319"/>
      <c r="LQC162" s="319"/>
      <c r="LQD162" s="319"/>
      <c r="LQE162" s="319"/>
      <c r="LQF162" s="319"/>
      <c r="LQG162" s="319"/>
      <c r="LQH162" s="319"/>
      <c r="LQI162" s="319"/>
      <c r="LQJ162" s="319"/>
      <c r="LQK162" s="319"/>
      <c r="LQL162" s="319"/>
      <c r="LQM162" s="319"/>
      <c r="LQN162" s="319"/>
      <c r="LQO162" s="319"/>
      <c r="LQP162" s="319"/>
      <c r="LQQ162" s="319"/>
      <c r="LQR162" s="319"/>
      <c r="LQS162" s="319"/>
      <c r="LQT162" s="319"/>
      <c r="LQU162" s="319"/>
      <c r="LQV162" s="319"/>
      <c r="LQW162" s="319"/>
      <c r="LQX162" s="319"/>
      <c r="LQY162" s="319"/>
      <c r="LQZ162" s="319"/>
      <c r="LRA162" s="319"/>
      <c r="LRB162" s="319"/>
      <c r="LRC162" s="319"/>
      <c r="LRD162" s="319"/>
      <c r="LRE162" s="319"/>
      <c r="LRF162" s="319"/>
      <c r="LRG162" s="319"/>
      <c r="LRH162" s="319"/>
      <c r="LRI162" s="319"/>
      <c r="LRJ162" s="319"/>
      <c r="LRK162" s="319"/>
      <c r="LRL162" s="319"/>
      <c r="LRM162" s="319"/>
      <c r="LRN162" s="319"/>
      <c r="LRO162" s="319"/>
      <c r="LRP162" s="319"/>
      <c r="LRQ162" s="319"/>
      <c r="LRR162" s="319"/>
      <c r="LRS162" s="319"/>
      <c r="LRT162" s="319"/>
      <c r="LRU162" s="319"/>
      <c r="LRV162" s="319"/>
      <c r="LRW162" s="319"/>
      <c r="LRX162" s="319"/>
      <c r="LRY162" s="319"/>
      <c r="LRZ162" s="319"/>
      <c r="LSA162" s="319"/>
      <c r="LSB162" s="319"/>
      <c r="LSC162" s="319"/>
      <c r="LSD162" s="319"/>
      <c r="LSE162" s="319"/>
      <c r="LSF162" s="319"/>
      <c r="LSG162" s="319"/>
      <c r="LSH162" s="319"/>
      <c r="LSI162" s="319"/>
      <c r="LSJ162" s="319"/>
      <c r="LSK162" s="319"/>
      <c r="LSL162" s="319"/>
      <c r="LSM162" s="319"/>
      <c r="LSN162" s="319"/>
      <c r="LSO162" s="319"/>
      <c r="LSP162" s="319"/>
      <c r="LSQ162" s="319"/>
      <c r="LSR162" s="319"/>
      <c r="LSS162" s="319"/>
      <c r="LST162" s="319"/>
      <c r="LSU162" s="319"/>
      <c r="LSV162" s="319"/>
      <c r="LSW162" s="319"/>
      <c r="LSX162" s="319"/>
      <c r="LSY162" s="319"/>
      <c r="LSZ162" s="319"/>
      <c r="LTA162" s="319"/>
      <c r="LTB162" s="319"/>
      <c r="LTC162" s="319"/>
      <c r="LTD162" s="319"/>
      <c r="LTE162" s="319"/>
      <c r="LTF162" s="319"/>
      <c r="LTG162" s="319"/>
      <c r="LTH162" s="319"/>
      <c r="LTI162" s="319"/>
      <c r="LTJ162" s="319"/>
      <c r="LTK162" s="319"/>
      <c r="LTL162" s="319"/>
      <c r="LTM162" s="319"/>
      <c r="LTN162" s="319"/>
      <c r="LTO162" s="319"/>
      <c r="LTP162" s="319"/>
      <c r="LTQ162" s="319"/>
      <c r="LTR162" s="319"/>
      <c r="LTS162" s="319"/>
      <c r="LTT162" s="319"/>
      <c r="LTU162" s="319"/>
      <c r="LTV162" s="319"/>
      <c r="LTW162" s="319"/>
      <c r="LTX162" s="319"/>
      <c r="LTY162" s="319"/>
      <c r="LTZ162" s="319"/>
      <c r="LUA162" s="319"/>
      <c r="LUB162" s="319"/>
      <c r="LUC162" s="319"/>
      <c r="LUD162" s="319"/>
      <c r="LUE162" s="319"/>
      <c r="LUF162" s="319"/>
      <c r="LUG162" s="319"/>
      <c r="LUH162" s="319"/>
      <c r="LUI162" s="319"/>
      <c r="LUJ162" s="319"/>
      <c r="LUK162" s="319"/>
      <c r="LUL162" s="319"/>
      <c r="LUM162" s="319"/>
      <c r="LUN162" s="319"/>
      <c r="LUO162" s="319"/>
      <c r="LUP162" s="319"/>
      <c r="LUQ162" s="319"/>
      <c r="LUR162" s="319"/>
      <c r="LUS162" s="319"/>
      <c r="LUT162" s="319"/>
      <c r="LUU162" s="319"/>
      <c r="LUV162" s="319"/>
      <c r="LUW162" s="319"/>
      <c r="LUX162" s="319"/>
      <c r="LUY162" s="319"/>
      <c r="LUZ162" s="319"/>
      <c r="LVA162" s="319"/>
      <c r="LVB162" s="319"/>
      <c r="LVC162" s="319"/>
      <c r="LVD162" s="319"/>
      <c r="LVE162" s="319"/>
      <c r="LVF162" s="319"/>
      <c r="LVG162" s="319"/>
      <c r="LVH162" s="319"/>
      <c r="LVI162" s="319"/>
      <c r="LVJ162" s="319"/>
      <c r="LVK162" s="319"/>
      <c r="LVL162" s="319"/>
      <c r="LVM162" s="319"/>
      <c r="LVN162" s="319"/>
      <c r="LVO162" s="319"/>
      <c r="LVP162" s="319"/>
      <c r="LVQ162" s="319"/>
      <c r="LVR162" s="319"/>
      <c r="LVS162" s="319"/>
      <c r="LVT162" s="319"/>
      <c r="LVU162" s="319"/>
      <c r="LVV162" s="319"/>
      <c r="LVW162" s="319"/>
      <c r="LVX162" s="319"/>
      <c r="LVY162" s="319"/>
      <c r="LVZ162" s="319"/>
      <c r="LWA162" s="319"/>
      <c r="LWB162" s="319"/>
      <c r="LWC162" s="319"/>
      <c r="LWD162" s="319"/>
      <c r="LWE162" s="319"/>
      <c r="LWF162" s="319"/>
      <c r="LWG162" s="319"/>
      <c r="LWH162" s="319"/>
      <c r="LWI162" s="319"/>
      <c r="LWJ162" s="319"/>
      <c r="LWK162" s="319"/>
      <c r="LWL162" s="319"/>
      <c r="LWM162" s="319"/>
      <c r="LWN162" s="319"/>
      <c r="LWO162" s="319"/>
      <c r="LWP162" s="319"/>
      <c r="LWQ162" s="319"/>
      <c r="LWR162" s="319"/>
      <c r="LWS162" s="319"/>
      <c r="LWT162" s="319"/>
      <c r="LWU162" s="319"/>
      <c r="LWV162" s="319"/>
      <c r="LWW162" s="319"/>
      <c r="LWX162" s="319"/>
      <c r="LWY162" s="319"/>
      <c r="LWZ162" s="319"/>
      <c r="LXA162" s="319"/>
      <c r="LXB162" s="319"/>
      <c r="LXC162" s="319"/>
      <c r="LXD162" s="319"/>
      <c r="LXE162" s="319"/>
      <c r="LXF162" s="319"/>
      <c r="LXG162" s="319"/>
      <c r="LXH162" s="319"/>
      <c r="LXI162" s="319"/>
      <c r="LXJ162" s="319"/>
      <c r="LXK162" s="319"/>
      <c r="LXL162" s="319"/>
      <c r="LXM162" s="319"/>
      <c r="LXN162" s="319"/>
      <c r="LXO162" s="319"/>
      <c r="LXP162" s="319"/>
      <c r="LXQ162" s="319"/>
      <c r="LXR162" s="319"/>
      <c r="LXS162" s="319"/>
      <c r="LXT162" s="319"/>
      <c r="LXU162" s="319"/>
      <c r="LXV162" s="319"/>
      <c r="LXW162" s="319"/>
      <c r="LXX162" s="319"/>
      <c r="LXY162" s="319"/>
      <c r="LXZ162" s="319"/>
      <c r="LYA162" s="319"/>
      <c r="LYB162" s="319"/>
      <c r="LYC162" s="319"/>
      <c r="LYD162" s="319"/>
      <c r="LYE162" s="319"/>
      <c r="LYF162" s="319"/>
      <c r="LYG162" s="319"/>
      <c r="LYH162" s="319"/>
      <c r="LYI162" s="319"/>
      <c r="LYJ162" s="319"/>
      <c r="LYK162" s="319"/>
      <c r="LYL162" s="319"/>
      <c r="LYM162" s="319"/>
      <c r="LYN162" s="319"/>
      <c r="LYO162" s="319"/>
      <c r="LYP162" s="319"/>
      <c r="LYQ162" s="319"/>
      <c r="LYR162" s="319"/>
      <c r="LYS162" s="319"/>
      <c r="LYT162" s="319"/>
      <c r="LYU162" s="319"/>
      <c r="LYV162" s="319"/>
      <c r="LYW162" s="319"/>
      <c r="LYX162" s="319"/>
      <c r="LYY162" s="319"/>
      <c r="LYZ162" s="319"/>
      <c r="LZA162" s="319"/>
      <c r="LZB162" s="319"/>
      <c r="LZC162" s="319"/>
      <c r="LZD162" s="319"/>
      <c r="LZE162" s="319"/>
      <c r="LZF162" s="319"/>
      <c r="LZG162" s="319"/>
      <c r="LZH162" s="319"/>
      <c r="LZI162" s="319"/>
      <c r="LZJ162" s="319"/>
      <c r="LZK162" s="319"/>
      <c r="LZL162" s="319"/>
      <c r="LZM162" s="319"/>
      <c r="LZN162" s="319"/>
      <c r="LZO162" s="319"/>
      <c r="LZP162" s="319"/>
      <c r="LZQ162" s="319"/>
      <c r="LZR162" s="319"/>
      <c r="LZS162" s="319"/>
      <c r="LZT162" s="319"/>
      <c r="LZU162" s="319"/>
      <c r="LZV162" s="319"/>
      <c r="LZW162" s="319"/>
      <c r="LZX162" s="319"/>
      <c r="LZY162" s="319"/>
      <c r="LZZ162" s="319"/>
      <c r="MAA162" s="319"/>
      <c r="MAB162" s="319"/>
      <c r="MAC162" s="319"/>
      <c r="MAD162" s="319"/>
      <c r="MAE162" s="319"/>
      <c r="MAF162" s="319"/>
      <c r="MAG162" s="319"/>
      <c r="MAH162" s="319"/>
      <c r="MAI162" s="319"/>
      <c r="MAJ162" s="319"/>
      <c r="MAK162" s="319"/>
      <c r="MAL162" s="319"/>
      <c r="MAM162" s="319"/>
      <c r="MAN162" s="319"/>
      <c r="MAO162" s="319"/>
      <c r="MAP162" s="319"/>
      <c r="MAQ162" s="319"/>
      <c r="MAR162" s="319"/>
      <c r="MAS162" s="319"/>
      <c r="MAT162" s="319"/>
      <c r="MAU162" s="319"/>
      <c r="MAV162" s="319"/>
      <c r="MAW162" s="319"/>
      <c r="MAX162" s="319"/>
      <c r="MAY162" s="319"/>
      <c r="MAZ162" s="319"/>
      <c r="MBA162" s="319"/>
      <c r="MBB162" s="319"/>
      <c r="MBC162" s="319"/>
      <c r="MBD162" s="319"/>
      <c r="MBE162" s="319"/>
      <c r="MBF162" s="319"/>
      <c r="MBG162" s="319"/>
      <c r="MBH162" s="319"/>
      <c r="MBI162" s="319"/>
      <c r="MBJ162" s="319"/>
      <c r="MBK162" s="319"/>
      <c r="MBL162" s="319"/>
      <c r="MBM162" s="319"/>
      <c r="MBN162" s="319"/>
      <c r="MBO162" s="319"/>
      <c r="MBP162" s="319"/>
      <c r="MBQ162" s="319"/>
      <c r="MBR162" s="319"/>
      <c r="MBS162" s="319"/>
      <c r="MBT162" s="319"/>
      <c r="MBU162" s="319"/>
      <c r="MBV162" s="319"/>
      <c r="MBW162" s="319"/>
      <c r="MBX162" s="319"/>
      <c r="MBY162" s="319"/>
      <c r="MBZ162" s="319"/>
      <c r="MCA162" s="319"/>
      <c r="MCB162" s="319"/>
      <c r="MCC162" s="319"/>
      <c r="MCD162" s="319"/>
      <c r="MCE162" s="319"/>
      <c r="MCF162" s="319"/>
      <c r="MCG162" s="319"/>
      <c r="MCH162" s="319"/>
      <c r="MCI162" s="319"/>
      <c r="MCJ162" s="319"/>
      <c r="MCK162" s="319"/>
      <c r="MCL162" s="319"/>
      <c r="MCM162" s="319"/>
      <c r="MCN162" s="319"/>
      <c r="MCO162" s="319"/>
      <c r="MCP162" s="319"/>
      <c r="MCQ162" s="319"/>
      <c r="MCR162" s="319"/>
      <c r="MCS162" s="319"/>
      <c r="MCT162" s="319"/>
      <c r="MCU162" s="319"/>
      <c r="MCV162" s="319"/>
      <c r="MCW162" s="319"/>
      <c r="MCX162" s="319"/>
      <c r="MCY162" s="319"/>
      <c r="MCZ162" s="319"/>
      <c r="MDA162" s="319"/>
      <c r="MDB162" s="319"/>
      <c r="MDC162" s="319"/>
      <c r="MDD162" s="319"/>
      <c r="MDE162" s="319"/>
      <c r="MDF162" s="319"/>
      <c r="MDG162" s="319"/>
      <c r="MDH162" s="319"/>
      <c r="MDI162" s="319"/>
      <c r="MDJ162" s="319"/>
      <c r="MDK162" s="319"/>
      <c r="MDL162" s="319"/>
      <c r="MDM162" s="319"/>
      <c r="MDN162" s="319"/>
      <c r="MDO162" s="319"/>
      <c r="MDP162" s="319"/>
      <c r="MDQ162" s="319"/>
      <c r="MDR162" s="319"/>
      <c r="MDS162" s="319"/>
      <c r="MDT162" s="319"/>
      <c r="MDU162" s="319"/>
      <c r="MDV162" s="319"/>
      <c r="MDW162" s="319"/>
      <c r="MDX162" s="319"/>
      <c r="MDY162" s="319"/>
      <c r="MDZ162" s="319"/>
      <c r="MEA162" s="319"/>
      <c r="MEB162" s="319"/>
      <c r="MEC162" s="319"/>
      <c r="MED162" s="319"/>
      <c r="MEE162" s="319"/>
      <c r="MEF162" s="319"/>
      <c r="MEG162" s="319"/>
      <c r="MEH162" s="319"/>
      <c r="MEI162" s="319"/>
      <c r="MEJ162" s="319"/>
      <c r="MEK162" s="319"/>
      <c r="MEL162" s="319"/>
      <c r="MEM162" s="319"/>
      <c r="MEN162" s="319"/>
      <c r="MEO162" s="319"/>
      <c r="MEP162" s="319"/>
      <c r="MEQ162" s="319"/>
      <c r="MER162" s="319"/>
      <c r="MES162" s="319"/>
      <c r="MET162" s="319"/>
      <c r="MEU162" s="319"/>
      <c r="MEV162" s="319"/>
      <c r="MEW162" s="319"/>
      <c r="MEX162" s="319"/>
      <c r="MEY162" s="319"/>
      <c r="MEZ162" s="319"/>
      <c r="MFA162" s="319"/>
      <c r="MFB162" s="319"/>
      <c r="MFC162" s="319"/>
      <c r="MFD162" s="319"/>
      <c r="MFE162" s="319"/>
      <c r="MFF162" s="319"/>
      <c r="MFG162" s="319"/>
      <c r="MFH162" s="319"/>
      <c r="MFI162" s="319"/>
      <c r="MFJ162" s="319"/>
      <c r="MFK162" s="319"/>
      <c r="MFL162" s="319"/>
      <c r="MFM162" s="319"/>
      <c r="MFN162" s="319"/>
      <c r="MFO162" s="319"/>
      <c r="MFP162" s="319"/>
      <c r="MFQ162" s="319"/>
      <c r="MFR162" s="319"/>
      <c r="MFS162" s="319"/>
      <c r="MFT162" s="319"/>
      <c r="MFU162" s="319"/>
      <c r="MFV162" s="319"/>
      <c r="MFW162" s="319"/>
      <c r="MFX162" s="319"/>
      <c r="MFY162" s="319"/>
      <c r="MFZ162" s="319"/>
      <c r="MGA162" s="319"/>
      <c r="MGB162" s="319"/>
      <c r="MGC162" s="319"/>
      <c r="MGD162" s="319"/>
      <c r="MGE162" s="319"/>
      <c r="MGF162" s="319"/>
      <c r="MGG162" s="319"/>
      <c r="MGH162" s="319"/>
      <c r="MGI162" s="319"/>
      <c r="MGJ162" s="319"/>
      <c r="MGK162" s="319"/>
      <c r="MGL162" s="319"/>
      <c r="MGM162" s="319"/>
      <c r="MGN162" s="319"/>
      <c r="MGO162" s="319"/>
      <c r="MGP162" s="319"/>
      <c r="MGQ162" s="319"/>
      <c r="MGR162" s="319"/>
      <c r="MGS162" s="319"/>
      <c r="MGT162" s="319"/>
      <c r="MGU162" s="319"/>
      <c r="MGV162" s="319"/>
      <c r="MGW162" s="319"/>
      <c r="MGX162" s="319"/>
      <c r="MGY162" s="319"/>
      <c r="MGZ162" s="319"/>
      <c r="MHA162" s="319"/>
      <c r="MHB162" s="319"/>
      <c r="MHC162" s="319"/>
      <c r="MHD162" s="319"/>
      <c r="MHE162" s="319"/>
      <c r="MHF162" s="319"/>
      <c r="MHG162" s="319"/>
      <c r="MHH162" s="319"/>
      <c r="MHI162" s="319"/>
      <c r="MHJ162" s="319"/>
      <c r="MHK162" s="319"/>
      <c r="MHL162" s="319"/>
      <c r="MHM162" s="319"/>
      <c r="MHN162" s="319"/>
      <c r="MHO162" s="319"/>
      <c r="MHP162" s="319"/>
      <c r="MHQ162" s="319"/>
      <c r="MHR162" s="319"/>
      <c r="MHS162" s="319"/>
      <c r="MHT162" s="319"/>
      <c r="MHU162" s="319"/>
      <c r="MHV162" s="319"/>
      <c r="MHW162" s="319"/>
      <c r="MHX162" s="319"/>
      <c r="MHY162" s="319"/>
      <c r="MHZ162" s="319"/>
      <c r="MIA162" s="319"/>
      <c r="MIB162" s="319"/>
      <c r="MIC162" s="319"/>
      <c r="MID162" s="319"/>
      <c r="MIE162" s="319"/>
      <c r="MIF162" s="319"/>
      <c r="MIG162" s="319"/>
      <c r="MIH162" s="319"/>
      <c r="MII162" s="319"/>
      <c r="MIJ162" s="319"/>
      <c r="MIK162" s="319"/>
      <c r="MIL162" s="319"/>
      <c r="MIM162" s="319"/>
      <c r="MIN162" s="319"/>
      <c r="MIO162" s="319"/>
      <c r="MIP162" s="319"/>
      <c r="MIQ162" s="319"/>
      <c r="MIR162" s="319"/>
      <c r="MIS162" s="319"/>
      <c r="MIT162" s="319"/>
      <c r="MIU162" s="319"/>
      <c r="MIV162" s="319"/>
      <c r="MIW162" s="319"/>
      <c r="MIX162" s="319"/>
      <c r="MIY162" s="319"/>
      <c r="MIZ162" s="319"/>
      <c r="MJA162" s="319"/>
      <c r="MJB162" s="319"/>
      <c r="MJC162" s="319"/>
      <c r="MJD162" s="319"/>
      <c r="MJE162" s="319"/>
      <c r="MJF162" s="319"/>
      <c r="MJG162" s="319"/>
      <c r="MJH162" s="319"/>
      <c r="MJI162" s="319"/>
      <c r="MJJ162" s="319"/>
      <c r="MJK162" s="319"/>
      <c r="MJL162" s="319"/>
      <c r="MJM162" s="319"/>
      <c r="MJN162" s="319"/>
      <c r="MJO162" s="319"/>
      <c r="MJP162" s="319"/>
      <c r="MJQ162" s="319"/>
      <c r="MJR162" s="319"/>
      <c r="MJS162" s="319"/>
      <c r="MJT162" s="319"/>
      <c r="MJU162" s="319"/>
      <c r="MJV162" s="319"/>
      <c r="MJW162" s="319"/>
      <c r="MJX162" s="319"/>
      <c r="MJY162" s="319"/>
      <c r="MJZ162" s="319"/>
      <c r="MKA162" s="319"/>
      <c r="MKB162" s="319"/>
      <c r="MKC162" s="319"/>
      <c r="MKD162" s="319"/>
      <c r="MKE162" s="319"/>
      <c r="MKF162" s="319"/>
      <c r="MKG162" s="319"/>
      <c r="MKH162" s="319"/>
      <c r="MKI162" s="319"/>
      <c r="MKJ162" s="319"/>
      <c r="MKK162" s="319"/>
      <c r="MKL162" s="319"/>
      <c r="MKM162" s="319"/>
      <c r="MKN162" s="319"/>
      <c r="MKO162" s="319"/>
      <c r="MKP162" s="319"/>
      <c r="MKQ162" s="319"/>
      <c r="MKR162" s="319"/>
      <c r="MKS162" s="319"/>
      <c r="MKT162" s="319"/>
      <c r="MKU162" s="319"/>
      <c r="MKV162" s="319"/>
      <c r="MKW162" s="319"/>
      <c r="MKX162" s="319"/>
      <c r="MKY162" s="319"/>
      <c r="MKZ162" s="319"/>
      <c r="MLA162" s="319"/>
      <c r="MLB162" s="319"/>
      <c r="MLC162" s="319"/>
      <c r="MLD162" s="319"/>
      <c r="MLE162" s="319"/>
      <c r="MLF162" s="319"/>
      <c r="MLG162" s="319"/>
      <c r="MLH162" s="319"/>
      <c r="MLI162" s="319"/>
      <c r="MLJ162" s="319"/>
      <c r="MLK162" s="319"/>
      <c r="MLL162" s="319"/>
      <c r="MLM162" s="319"/>
      <c r="MLN162" s="319"/>
      <c r="MLO162" s="319"/>
      <c r="MLP162" s="319"/>
      <c r="MLQ162" s="319"/>
      <c r="MLR162" s="319"/>
      <c r="MLS162" s="319"/>
      <c r="MLT162" s="319"/>
      <c r="MLU162" s="319"/>
      <c r="MLV162" s="319"/>
      <c r="MLW162" s="319"/>
      <c r="MLX162" s="319"/>
      <c r="MLY162" s="319"/>
      <c r="MLZ162" s="319"/>
      <c r="MMA162" s="319"/>
      <c r="MMB162" s="319"/>
      <c r="MMC162" s="319"/>
      <c r="MMD162" s="319"/>
      <c r="MME162" s="319"/>
      <c r="MMF162" s="319"/>
      <c r="MMG162" s="319"/>
      <c r="MMH162" s="319"/>
      <c r="MMI162" s="319"/>
      <c r="MMJ162" s="319"/>
      <c r="MMK162" s="319"/>
      <c r="MML162" s="319"/>
      <c r="MMM162" s="319"/>
      <c r="MMN162" s="319"/>
      <c r="MMO162" s="319"/>
      <c r="MMP162" s="319"/>
      <c r="MMQ162" s="319"/>
      <c r="MMR162" s="319"/>
      <c r="MMS162" s="319"/>
      <c r="MMT162" s="319"/>
      <c r="MMU162" s="319"/>
      <c r="MMV162" s="319"/>
      <c r="MMW162" s="319"/>
      <c r="MMX162" s="319"/>
      <c r="MMY162" s="319"/>
      <c r="MMZ162" s="319"/>
      <c r="MNA162" s="319"/>
      <c r="MNB162" s="319"/>
      <c r="MNC162" s="319"/>
      <c r="MND162" s="319"/>
      <c r="MNE162" s="319"/>
      <c r="MNF162" s="319"/>
      <c r="MNG162" s="319"/>
      <c r="MNH162" s="319"/>
      <c r="MNI162" s="319"/>
      <c r="MNJ162" s="319"/>
      <c r="MNK162" s="319"/>
      <c r="MNL162" s="319"/>
      <c r="MNM162" s="319"/>
      <c r="MNN162" s="319"/>
      <c r="MNO162" s="319"/>
      <c r="MNP162" s="319"/>
      <c r="MNQ162" s="319"/>
      <c r="MNR162" s="319"/>
      <c r="MNS162" s="319"/>
      <c r="MNT162" s="319"/>
      <c r="MNU162" s="319"/>
      <c r="MNV162" s="319"/>
      <c r="MNW162" s="319"/>
      <c r="MNX162" s="319"/>
      <c r="MNY162" s="319"/>
      <c r="MNZ162" s="319"/>
      <c r="MOA162" s="319"/>
      <c r="MOB162" s="319"/>
      <c r="MOC162" s="319"/>
      <c r="MOD162" s="319"/>
      <c r="MOE162" s="319"/>
      <c r="MOF162" s="319"/>
      <c r="MOG162" s="319"/>
      <c r="MOH162" s="319"/>
      <c r="MOI162" s="319"/>
      <c r="MOJ162" s="319"/>
      <c r="MOK162" s="319"/>
      <c r="MOL162" s="319"/>
      <c r="MOM162" s="319"/>
      <c r="MON162" s="319"/>
      <c r="MOO162" s="319"/>
      <c r="MOP162" s="319"/>
      <c r="MOQ162" s="319"/>
      <c r="MOR162" s="319"/>
      <c r="MOS162" s="319"/>
      <c r="MOT162" s="319"/>
      <c r="MOU162" s="319"/>
      <c r="MOV162" s="319"/>
      <c r="MOW162" s="319"/>
      <c r="MOX162" s="319"/>
      <c r="MOY162" s="319"/>
      <c r="MOZ162" s="319"/>
      <c r="MPA162" s="319"/>
      <c r="MPB162" s="319"/>
      <c r="MPC162" s="319"/>
      <c r="MPD162" s="319"/>
      <c r="MPE162" s="319"/>
      <c r="MPF162" s="319"/>
      <c r="MPG162" s="319"/>
      <c r="MPH162" s="319"/>
      <c r="MPI162" s="319"/>
      <c r="MPJ162" s="319"/>
      <c r="MPK162" s="319"/>
      <c r="MPL162" s="319"/>
      <c r="MPM162" s="319"/>
      <c r="MPN162" s="319"/>
      <c r="MPO162" s="319"/>
      <c r="MPP162" s="319"/>
      <c r="MPQ162" s="319"/>
      <c r="MPR162" s="319"/>
      <c r="MPS162" s="319"/>
      <c r="MPT162" s="319"/>
      <c r="MPU162" s="319"/>
      <c r="MPV162" s="319"/>
      <c r="MPW162" s="319"/>
      <c r="MPX162" s="319"/>
      <c r="MPY162" s="319"/>
      <c r="MPZ162" s="319"/>
      <c r="MQA162" s="319"/>
      <c r="MQB162" s="319"/>
      <c r="MQC162" s="319"/>
      <c r="MQD162" s="319"/>
      <c r="MQE162" s="319"/>
      <c r="MQF162" s="319"/>
      <c r="MQG162" s="319"/>
      <c r="MQH162" s="319"/>
      <c r="MQI162" s="319"/>
      <c r="MQJ162" s="319"/>
      <c r="MQK162" s="319"/>
      <c r="MQL162" s="319"/>
      <c r="MQM162" s="319"/>
      <c r="MQN162" s="319"/>
      <c r="MQO162" s="319"/>
      <c r="MQP162" s="319"/>
      <c r="MQQ162" s="319"/>
      <c r="MQR162" s="319"/>
      <c r="MQS162" s="319"/>
      <c r="MQT162" s="319"/>
      <c r="MQU162" s="319"/>
      <c r="MQV162" s="319"/>
      <c r="MQW162" s="319"/>
      <c r="MQX162" s="319"/>
      <c r="MQY162" s="319"/>
      <c r="MQZ162" s="319"/>
      <c r="MRA162" s="319"/>
      <c r="MRB162" s="319"/>
      <c r="MRC162" s="319"/>
      <c r="MRD162" s="319"/>
      <c r="MRE162" s="319"/>
      <c r="MRF162" s="319"/>
      <c r="MRG162" s="319"/>
      <c r="MRH162" s="319"/>
      <c r="MRI162" s="319"/>
      <c r="MRJ162" s="319"/>
      <c r="MRK162" s="319"/>
      <c r="MRL162" s="319"/>
      <c r="MRM162" s="319"/>
      <c r="MRN162" s="319"/>
      <c r="MRO162" s="319"/>
      <c r="MRP162" s="319"/>
      <c r="MRQ162" s="319"/>
      <c r="MRR162" s="319"/>
      <c r="MRS162" s="319"/>
      <c r="MRT162" s="319"/>
      <c r="MRU162" s="319"/>
      <c r="MRV162" s="319"/>
      <c r="MRW162" s="319"/>
      <c r="MRX162" s="319"/>
      <c r="MRY162" s="319"/>
      <c r="MRZ162" s="319"/>
      <c r="MSA162" s="319"/>
      <c r="MSB162" s="319"/>
      <c r="MSC162" s="319"/>
      <c r="MSD162" s="319"/>
      <c r="MSE162" s="319"/>
      <c r="MSF162" s="319"/>
      <c r="MSG162" s="319"/>
      <c r="MSH162" s="319"/>
      <c r="MSI162" s="319"/>
      <c r="MSJ162" s="319"/>
      <c r="MSK162" s="319"/>
      <c r="MSL162" s="319"/>
      <c r="MSM162" s="319"/>
      <c r="MSN162" s="319"/>
      <c r="MSO162" s="319"/>
      <c r="MSP162" s="319"/>
      <c r="MSQ162" s="319"/>
      <c r="MSR162" s="319"/>
      <c r="MSS162" s="319"/>
      <c r="MST162" s="319"/>
      <c r="MSU162" s="319"/>
      <c r="MSV162" s="319"/>
      <c r="MSW162" s="319"/>
      <c r="MSX162" s="319"/>
      <c r="MSY162" s="319"/>
      <c r="MSZ162" s="319"/>
      <c r="MTA162" s="319"/>
      <c r="MTB162" s="319"/>
      <c r="MTC162" s="319"/>
      <c r="MTD162" s="319"/>
      <c r="MTE162" s="319"/>
      <c r="MTF162" s="319"/>
      <c r="MTG162" s="319"/>
      <c r="MTH162" s="319"/>
      <c r="MTI162" s="319"/>
      <c r="MTJ162" s="319"/>
      <c r="MTK162" s="319"/>
      <c r="MTL162" s="319"/>
      <c r="MTM162" s="319"/>
      <c r="MTN162" s="319"/>
      <c r="MTO162" s="319"/>
      <c r="MTP162" s="319"/>
      <c r="MTQ162" s="319"/>
      <c r="MTR162" s="319"/>
      <c r="MTS162" s="319"/>
      <c r="MTT162" s="319"/>
      <c r="MTU162" s="319"/>
      <c r="MTV162" s="319"/>
      <c r="MTW162" s="319"/>
      <c r="MTX162" s="319"/>
      <c r="MTY162" s="319"/>
      <c r="MTZ162" s="319"/>
      <c r="MUA162" s="319"/>
      <c r="MUB162" s="319"/>
      <c r="MUC162" s="319"/>
      <c r="MUD162" s="319"/>
      <c r="MUE162" s="319"/>
      <c r="MUF162" s="319"/>
      <c r="MUG162" s="319"/>
      <c r="MUH162" s="319"/>
      <c r="MUI162" s="319"/>
      <c r="MUJ162" s="319"/>
      <c r="MUK162" s="319"/>
      <c r="MUL162" s="319"/>
      <c r="MUM162" s="319"/>
      <c r="MUN162" s="319"/>
      <c r="MUO162" s="319"/>
      <c r="MUP162" s="319"/>
      <c r="MUQ162" s="319"/>
      <c r="MUR162" s="319"/>
      <c r="MUS162" s="319"/>
      <c r="MUT162" s="319"/>
      <c r="MUU162" s="319"/>
      <c r="MUV162" s="319"/>
      <c r="MUW162" s="319"/>
      <c r="MUX162" s="319"/>
      <c r="MUY162" s="319"/>
      <c r="MUZ162" s="319"/>
      <c r="MVA162" s="319"/>
      <c r="MVB162" s="319"/>
      <c r="MVC162" s="319"/>
      <c r="MVD162" s="319"/>
      <c r="MVE162" s="319"/>
      <c r="MVF162" s="319"/>
      <c r="MVG162" s="319"/>
      <c r="MVH162" s="319"/>
      <c r="MVI162" s="319"/>
      <c r="MVJ162" s="319"/>
      <c r="MVK162" s="319"/>
      <c r="MVL162" s="319"/>
      <c r="MVM162" s="319"/>
      <c r="MVN162" s="319"/>
      <c r="MVO162" s="319"/>
      <c r="MVP162" s="319"/>
      <c r="MVQ162" s="319"/>
      <c r="MVR162" s="319"/>
      <c r="MVS162" s="319"/>
      <c r="MVT162" s="319"/>
      <c r="MVU162" s="319"/>
      <c r="MVV162" s="319"/>
      <c r="MVW162" s="319"/>
      <c r="MVX162" s="319"/>
      <c r="MVY162" s="319"/>
      <c r="MVZ162" s="319"/>
      <c r="MWA162" s="319"/>
      <c r="MWB162" s="319"/>
      <c r="MWC162" s="319"/>
      <c r="MWD162" s="319"/>
      <c r="MWE162" s="319"/>
      <c r="MWF162" s="319"/>
      <c r="MWG162" s="319"/>
      <c r="MWH162" s="319"/>
      <c r="MWI162" s="319"/>
      <c r="MWJ162" s="319"/>
      <c r="MWK162" s="319"/>
      <c r="MWL162" s="319"/>
      <c r="MWM162" s="319"/>
      <c r="MWN162" s="319"/>
      <c r="MWO162" s="319"/>
      <c r="MWP162" s="319"/>
      <c r="MWQ162" s="319"/>
      <c r="MWR162" s="319"/>
      <c r="MWS162" s="319"/>
      <c r="MWT162" s="319"/>
      <c r="MWU162" s="319"/>
      <c r="MWV162" s="319"/>
      <c r="MWW162" s="319"/>
      <c r="MWX162" s="319"/>
      <c r="MWY162" s="319"/>
      <c r="MWZ162" s="319"/>
      <c r="MXA162" s="319"/>
      <c r="MXB162" s="319"/>
      <c r="MXC162" s="319"/>
      <c r="MXD162" s="319"/>
      <c r="MXE162" s="319"/>
      <c r="MXF162" s="319"/>
      <c r="MXG162" s="319"/>
      <c r="MXH162" s="319"/>
      <c r="MXI162" s="319"/>
      <c r="MXJ162" s="319"/>
      <c r="MXK162" s="319"/>
      <c r="MXL162" s="319"/>
      <c r="MXM162" s="319"/>
      <c r="MXN162" s="319"/>
      <c r="MXO162" s="319"/>
      <c r="MXP162" s="319"/>
      <c r="MXQ162" s="319"/>
      <c r="MXR162" s="319"/>
      <c r="MXS162" s="319"/>
      <c r="MXT162" s="319"/>
      <c r="MXU162" s="319"/>
      <c r="MXV162" s="319"/>
      <c r="MXW162" s="319"/>
      <c r="MXX162" s="319"/>
      <c r="MXY162" s="319"/>
      <c r="MXZ162" s="319"/>
      <c r="MYA162" s="319"/>
      <c r="MYB162" s="319"/>
      <c r="MYC162" s="319"/>
      <c r="MYD162" s="319"/>
      <c r="MYE162" s="319"/>
      <c r="MYF162" s="319"/>
      <c r="MYG162" s="319"/>
      <c r="MYH162" s="319"/>
      <c r="MYI162" s="319"/>
      <c r="MYJ162" s="319"/>
      <c r="MYK162" s="319"/>
      <c r="MYL162" s="319"/>
      <c r="MYM162" s="319"/>
      <c r="MYN162" s="319"/>
      <c r="MYO162" s="319"/>
      <c r="MYP162" s="319"/>
      <c r="MYQ162" s="319"/>
      <c r="MYR162" s="319"/>
      <c r="MYS162" s="319"/>
      <c r="MYT162" s="319"/>
      <c r="MYU162" s="319"/>
      <c r="MYV162" s="319"/>
      <c r="MYW162" s="319"/>
      <c r="MYX162" s="319"/>
      <c r="MYY162" s="319"/>
      <c r="MYZ162" s="319"/>
      <c r="MZA162" s="319"/>
      <c r="MZB162" s="319"/>
      <c r="MZC162" s="319"/>
      <c r="MZD162" s="319"/>
      <c r="MZE162" s="319"/>
      <c r="MZF162" s="319"/>
      <c r="MZG162" s="319"/>
      <c r="MZH162" s="319"/>
      <c r="MZI162" s="319"/>
      <c r="MZJ162" s="319"/>
      <c r="MZK162" s="319"/>
      <c r="MZL162" s="319"/>
      <c r="MZM162" s="319"/>
      <c r="MZN162" s="319"/>
      <c r="MZO162" s="319"/>
      <c r="MZP162" s="319"/>
      <c r="MZQ162" s="319"/>
      <c r="MZR162" s="319"/>
      <c r="MZS162" s="319"/>
      <c r="MZT162" s="319"/>
      <c r="MZU162" s="319"/>
      <c r="MZV162" s="319"/>
      <c r="MZW162" s="319"/>
      <c r="MZX162" s="319"/>
      <c r="MZY162" s="319"/>
      <c r="MZZ162" s="319"/>
      <c r="NAA162" s="319"/>
      <c r="NAB162" s="319"/>
      <c r="NAC162" s="319"/>
      <c r="NAD162" s="319"/>
      <c r="NAE162" s="319"/>
      <c r="NAF162" s="319"/>
      <c r="NAG162" s="319"/>
      <c r="NAH162" s="319"/>
      <c r="NAI162" s="319"/>
      <c r="NAJ162" s="319"/>
      <c r="NAK162" s="319"/>
      <c r="NAL162" s="319"/>
      <c r="NAM162" s="319"/>
      <c r="NAN162" s="319"/>
      <c r="NAO162" s="319"/>
      <c r="NAP162" s="319"/>
      <c r="NAQ162" s="319"/>
      <c r="NAR162" s="319"/>
      <c r="NAS162" s="319"/>
      <c r="NAT162" s="319"/>
      <c r="NAU162" s="319"/>
      <c r="NAV162" s="319"/>
      <c r="NAW162" s="319"/>
      <c r="NAX162" s="319"/>
      <c r="NAY162" s="319"/>
      <c r="NAZ162" s="319"/>
      <c r="NBA162" s="319"/>
      <c r="NBB162" s="319"/>
      <c r="NBC162" s="319"/>
      <c r="NBD162" s="319"/>
      <c r="NBE162" s="319"/>
      <c r="NBF162" s="319"/>
      <c r="NBG162" s="319"/>
      <c r="NBH162" s="319"/>
      <c r="NBI162" s="319"/>
      <c r="NBJ162" s="319"/>
      <c r="NBK162" s="319"/>
      <c r="NBL162" s="319"/>
      <c r="NBM162" s="319"/>
      <c r="NBN162" s="319"/>
      <c r="NBO162" s="319"/>
      <c r="NBP162" s="319"/>
      <c r="NBQ162" s="319"/>
      <c r="NBR162" s="319"/>
      <c r="NBS162" s="319"/>
      <c r="NBT162" s="319"/>
      <c r="NBU162" s="319"/>
      <c r="NBV162" s="319"/>
      <c r="NBW162" s="319"/>
      <c r="NBX162" s="319"/>
      <c r="NBY162" s="319"/>
      <c r="NBZ162" s="319"/>
      <c r="NCA162" s="319"/>
      <c r="NCB162" s="319"/>
      <c r="NCC162" s="319"/>
      <c r="NCD162" s="319"/>
      <c r="NCE162" s="319"/>
      <c r="NCF162" s="319"/>
      <c r="NCG162" s="319"/>
      <c r="NCH162" s="319"/>
      <c r="NCI162" s="319"/>
      <c r="NCJ162" s="319"/>
      <c r="NCK162" s="319"/>
      <c r="NCL162" s="319"/>
      <c r="NCM162" s="319"/>
      <c r="NCN162" s="319"/>
      <c r="NCO162" s="319"/>
      <c r="NCP162" s="319"/>
      <c r="NCQ162" s="319"/>
      <c r="NCR162" s="319"/>
      <c r="NCS162" s="319"/>
      <c r="NCT162" s="319"/>
      <c r="NCU162" s="319"/>
      <c r="NCV162" s="319"/>
      <c r="NCW162" s="319"/>
      <c r="NCX162" s="319"/>
      <c r="NCY162" s="319"/>
      <c r="NCZ162" s="319"/>
      <c r="NDA162" s="319"/>
      <c r="NDB162" s="319"/>
      <c r="NDC162" s="319"/>
      <c r="NDD162" s="319"/>
      <c r="NDE162" s="319"/>
      <c r="NDF162" s="319"/>
      <c r="NDG162" s="319"/>
      <c r="NDH162" s="319"/>
      <c r="NDI162" s="319"/>
      <c r="NDJ162" s="319"/>
      <c r="NDK162" s="319"/>
      <c r="NDL162" s="319"/>
      <c r="NDM162" s="319"/>
      <c r="NDN162" s="319"/>
      <c r="NDO162" s="319"/>
      <c r="NDP162" s="319"/>
      <c r="NDQ162" s="319"/>
      <c r="NDR162" s="319"/>
      <c r="NDS162" s="319"/>
      <c r="NDT162" s="319"/>
      <c r="NDU162" s="319"/>
      <c r="NDV162" s="319"/>
      <c r="NDW162" s="319"/>
      <c r="NDX162" s="319"/>
      <c r="NDY162" s="319"/>
      <c r="NDZ162" s="319"/>
      <c r="NEA162" s="319"/>
      <c r="NEB162" s="319"/>
      <c r="NEC162" s="319"/>
      <c r="NED162" s="319"/>
      <c r="NEE162" s="319"/>
      <c r="NEF162" s="319"/>
      <c r="NEG162" s="319"/>
      <c r="NEH162" s="319"/>
      <c r="NEI162" s="319"/>
      <c r="NEJ162" s="319"/>
      <c r="NEK162" s="319"/>
      <c r="NEL162" s="319"/>
      <c r="NEM162" s="319"/>
      <c r="NEN162" s="319"/>
      <c r="NEO162" s="319"/>
      <c r="NEP162" s="319"/>
      <c r="NEQ162" s="319"/>
      <c r="NER162" s="319"/>
      <c r="NES162" s="319"/>
      <c r="NET162" s="319"/>
      <c r="NEU162" s="319"/>
      <c r="NEV162" s="319"/>
      <c r="NEW162" s="319"/>
      <c r="NEX162" s="319"/>
      <c r="NEY162" s="319"/>
      <c r="NEZ162" s="319"/>
      <c r="NFA162" s="319"/>
      <c r="NFB162" s="319"/>
      <c r="NFC162" s="319"/>
      <c r="NFD162" s="319"/>
      <c r="NFE162" s="319"/>
      <c r="NFF162" s="319"/>
      <c r="NFG162" s="319"/>
      <c r="NFH162" s="319"/>
      <c r="NFI162" s="319"/>
      <c r="NFJ162" s="319"/>
      <c r="NFK162" s="319"/>
      <c r="NFL162" s="319"/>
      <c r="NFM162" s="319"/>
      <c r="NFN162" s="319"/>
      <c r="NFO162" s="319"/>
      <c r="NFP162" s="319"/>
      <c r="NFQ162" s="319"/>
      <c r="NFR162" s="319"/>
      <c r="NFS162" s="319"/>
      <c r="NFT162" s="319"/>
      <c r="NFU162" s="319"/>
      <c r="NFV162" s="319"/>
      <c r="NFW162" s="319"/>
      <c r="NFX162" s="319"/>
      <c r="NFY162" s="319"/>
      <c r="NFZ162" s="319"/>
      <c r="NGA162" s="319"/>
      <c r="NGB162" s="319"/>
      <c r="NGC162" s="319"/>
      <c r="NGD162" s="319"/>
      <c r="NGE162" s="319"/>
      <c r="NGF162" s="319"/>
      <c r="NGG162" s="319"/>
      <c r="NGH162" s="319"/>
      <c r="NGI162" s="319"/>
      <c r="NGJ162" s="319"/>
      <c r="NGK162" s="319"/>
      <c r="NGL162" s="319"/>
      <c r="NGM162" s="319"/>
      <c r="NGN162" s="319"/>
      <c r="NGO162" s="319"/>
      <c r="NGP162" s="319"/>
      <c r="NGQ162" s="319"/>
      <c r="NGR162" s="319"/>
      <c r="NGS162" s="319"/>
      <c r="NGT162" s="319"/>
      <c r="NGU162" s="319"/>
      <c r="NGV162" s="319"/>
      <c r="NGW162" s="319"/>
      <c r="NGX162" s="319"/>
      <c r="NGY162" s="319"/>
      <c r="NGZ162" s="319"/>
      <c r="NHA162" s="319"/>
      <c r="NHB162" s="319"/>
      <c r="NHC162" s="319"/>
      <c r="NHD162" s="319"/>
      <c r="NHE162" s="319"/>
      <c r="NHF162" s="319"/>
      <c r="NHG162" s="319"/>
      <c r="NHH162" s="319"/>
      <c r="NHI162" s="319"/>
      <c r="NHJ162" s="319"/>
      <c r="NHK162" s="319"/>
      <c r="NHL162" s="319"/>
      <c r="NHM162" s="319"/>
      <c r="NHN162" s="319"/>
      <c r="NHO162" s="319"/>
      <c r="NHP162" s="319"/>
      <c r="NHQ162" s="319"/>
      <c r="NHR162" s="319"/>
      <c r="NHS162" s="319"/>
      <c r="NHT162" s="319"/>
      <c r="NHU162" s="319"/>
      <c r="NHV162" s="319"/>
      <c r="NHW162" s="319"/>
      <c r="NHX162" s="319"/>
      <c r="NHY162" s="319"/>
      <c r="NHZ162" s="319"/>
      <c r="NIA162" s="319"/>
      <c r="NIB162" s="319"/>
      <c r="NIC162" s="319"/>
      <c r="NID162" s="319"/>
      <c r="NIE162" s="319"/>
      <c r="NIF162" s="319"/>
      <c r="NIG162" s="319"/>
      <c r="NIH162" s="319"/>
      <c r="NII162" s="319"/>
      <c r="NIJ162" s="319"/>
      <c r="NIK162" s="319"/>
      <c r="NIL162" s="319"/>
      <c r="NIM162" s="319"/>
      <c r="NIN162" s="319"/>
      <c r="NIO162" s="319"/>
      <c r="NIP162" s="319"/>
      <c r="NIQ162" s="319"/>
      <c r="NIR162" s="319"/>
      <c r="NIS162" s="319"/>
      <c r="NIT162" s="319"/>
      <c r="NIU162" s="319"/>
      <c r="NIV162" s="319"/>
      <c r="NIW162" s="319"/>
      <c r="NIX162" s="319"/>
      <c r="NIY162" s="319"/>
      <c r="NIZ162" s="319"/>
      <c r="NJA162" s="319"/>
      <c r="NJB162" s="319"/>
      <c r="NJC162" s="319"/>
      <c r="NJD162" s="319"/>
      <c r="NJE162" s="319"/>
      <c r="NJF162" s="319"/>
      <c r="NJG162" s="319"/>
      <c r="NJH162" s="319"/>
      <c r="NJI162" s="319"/>
      <c r="NJJ162" s="319"/>
      <c r="NJK162" s="319"/>
      <c r="NJL162" s="319"/>
      <c r="NJM162" s="319"/>
      <c r="NJN162" s="319"/>
      <c r="NJO162" s="319"/>
      <c r="NJP162" s="319"/>
      <c r="NJQ162" s="319"/>
      <c r="NJR162" s="319"/>
      <c r="NJS162" s="319"/>
      <c r="NJT162" s="319"/>
      <c r="NJU162" s="319"/>
      <c r="NJV162" s="319"/>
      <c r="NJW162" s="319"/>
      <c r="NJX162" s="319"/>
      <c r="NJY162" s="319"/>
      <c r="NJZ162" s="319"/>
      <c r="NKA162" s="319"/>
      <c r="NKB162" s="319"/>
      <c r="NKC162" s="319"/>
      <c r="NKD162" s="319"/>
      <c r="NKE162" s="319"/>
      <c r="NKF162" s="319"/>
      <c r="NKG162" s="319"/>
      <c r="NKH162" s="319"/>
      <c r="NKI162" s="319"/>
      <c r="NKJ162" s="319"/>
      <c r="NKK162" s="319"/>
      <c r="NKL162" s="319"/>
      <c r="NKM162" s="319"/>
      <c r="NKN162" s="319"/>
      <c r="NKO162" s="319"/>
      <c r="NKP162" s="319"/>
      <c r="NKQ162" s="319"/>
      <c r="NKR162" s="319"/>
      <c r="NKS162" s="319"/>
      <c r="NKT162" s="319"/>
      <c r="NKU162" s="319"/>
      <c r="NKV162" s="319"/>
      <c r="NKW162" s="319"/>
      <c r="NKX162" s="319"/>
      <c r="NKY162" s="319"/>
      <c r="NKZ162" s="319"/>
      <c r="NLA162" s="319"/>
      <c r="NLB162" s="319"/>
      <c r="NLC162" s="319"/>
      <c r="NLD162" s="319"/>
      <c r="NLE162" s="319"/>
      <c r="NLF162" s="319"/>
      <c r="NLG162" s="319"/>
      <c r="NLH162" s="319"/>
      <c r="NLI162" s="319"/>
      <c r="NLJ162" s="319"/>
      <c r="NLK162" s="319"/>
      <c r="NLL162" s="319"/>
      <c r="NLM162" s="319"/>
      <c r="NLN162" s="319"/>
      <c r="NLO162" s="319"/>
      <c r="NLP162" s="319"/>
      <c r="NLQ162" s="319"/>
      <c r="NLR162" s="319"/>
      <c r="NLS162" s="319"/>
      <c r="NLT162" s="319"/>
      <c r="NLU162" s="319"/>
      <c r="NLV162" s="319"/>
      <c r="NLW162" s="319"/>
      <c r="NLX162" s="319"/>
      <c r="NLY162" s="319"/>
      <c r="NLZ162" s="319"/>
      <c r="NMA162" s="319"/>
      <c r="NMB162" s="319"/>
      <c r="NMC162" s="319"/>
      <c r="NMD162" s="319"/>
      <c r="NME162" s="319"/>
      <c r="NMF162" s="319"/>
      <c r="NMG162" s="319"/>
      <c r="NMH162" s="319"/>
      <c r="NMI162" s="319"/>
      <c r="NMJ162" s="319"/>
      <c r="NMK162" s="319"/>
      <c r="NML162" s="319"/>
      <c r="NMM162" s="319"/>
      <c r="NMN162" s="319"/>
      <c r="NMO162" s="319"/>
      <c r="NMP162" s="319"/>
      <c r="NMQ162" s="319"/>
      <c r="NMR162" s="319"/>
      <c r="NMS162" s="319"/>
      <c r="NMT162" s="319"/>
      <c r="NMU162" s="319"/>
      <c r="NMV162" s="319"/>
      <c r="NMW162" s="319"/>
      <c r="NMX162" s="319"/>
      <c r="NMY162" s="319"/>
      <c r="NMZ162" s="319"/>
      <c r="NNA162" s="319"/>
      <c r="NNB162" s="319"/>
      <c r="NNC162" s="319"/>
      <c r="NND162" s="319"/>
      <c r="NNE162" s="319"/>
      <c r="NNF162" s="319"/>
      <c r="NNG162" s="319"/>
      <c r="NNH162" s="319"/>
      <c r="NNI162" s="319"/>
      <c r="NNJ162" s="319"/>
      <c r="NNK162" s="319"/>
      <c r="NNL162" s="319"/>
      <c r="NNM162" s="319"/>
      <c r="NNN162" s="319"/>
      <c r="NNO162" s="319"/>
      <c r="NNP162" s="319"/>
      <c r="NNQ162" s="319"/>
      <c r="NNR162" s="319"/>
      <c r="NNS162" s="319"/>
      <c r="NNT162" s="319"/>
      <c r="NNU162" s="319"/>
      <c r="NNV162" s="319"/>
      <c r="NNW162" s="319"/>
      <c r="NNX162" s="319"/>
      <c r="NNY162" s="319"/>
      <c r="NNZ162" s="319"/>
      <c r="NOA162" s="319"/>
      <c r="NOB162" s="319"/>
      <c r="NOC162" s="319"/>
      <c r="NOD162" s="319"/>
      <c r="NOE162" s="319"/>
      <c r="NOF162" s="319"/>
      <c r="NOG162" s="319"/>
      <c r="NOH162" s="319"/>
      <c r="NOI162" s="319"/>
      <c r="NOJ162" s="319"/>
      <c r="NOK162" s="319"/>
      <c r="NOL162" s="319"/>
      <c r="NOM162" s="319"/>
      <c r="NON162" s="319"/>
      <c r="NOO162" s="319"/>
      <c r="NOP162" s="319"/>
      <c r="NOQ162" s="319"/>
      <c r="NOR162" s="319"/>
      <c r="NOS162" s="319"/>
      <c r="NOT162" s="319"/>
      <c r="NOU162" s="319"/>
      <c r="NOV162" s="319"/>
      <c r="NOW162" s="319"/>
      <c r="NOX162" s="319"/>
      <c r="NOY162" s="319"/>
      <c r="NOZ162" s="319"/>
      <c r="NPA162" s="319"/>
      <c r="NPB162" s="319"/>
      <c r="NPC162" s="319"/>
      <c r="NPD162" s="319"/>
      <c r="NPE162" s="319"/>
      <c r="NPF162" s="319"/>
      <c r="NPG162" s="319"/>
      <c r="NPH162" s="319"/>
      <c r="NPI162" s="319"/>
      <c r="NPJ162" s="319"/>
      <c r="NPK162" s="319"/>
      <c r="NPL162" s="319"/>
      <c r="NPM162" s="319"/>
      <c r="NPN162" s="319"/>
      <c r="NPO162" s="319"/>
      <c r="NPP162" s="319"/>
      <c r="NPQ162" s="319"/>
      <c r="NPR162" s="319"/>
      <c r="NPS162" s="319"/>
      <c r="NPT162" s="319"/>
      <c r="NPU162" s="319"/>
      <c r="NPV162" s="319"/>
      <c r="NPW162" s="319"/>
      <c r="NPX162" s="319"/>
      <c r="NPY162" s="319"/>
      <c r="NPZ162" s="319"/>
      <c r="NQA162" s="319"/>
      <c r="NQB162" s="319"/>
      <c r="NQC162" s="319"/>
      <c r="NQD162" s="319"/>
      <c r="NQE162" s="319"/>
      <c r="NQF162" s="319"/>
      <c r="NQG162" s="319"/>
      <c r="NQH162" s="319"/>
      <c r="NQI162" s="319"/>
      <c r="NQJ162" s="319"/>
      <c r="NQK162" s="319"/>
      <c r="NQL162" s="319"/>
      <c r="NQM162" s="319"/>
      <c r="NQN162" s="319"/>
      <c r="NQO162" s="319"/>
      <c r="NQP162" s="319"/>
      <c r="NQQ162" s="319"/>
      <c r="NQR162" s="319"/>
      <c r="NQS162" s="319"/>
      <c r="NQT162" s="319"/>
      <c r="NQU162" s="319"/>
      <c r="NQV162" s="319"/>
      <c r="NQW162" s="319"/>
      <c r="NQX162" s="319"/>
      <c r="NQY162" s="319"/>
      <c r="NQZ162" s="319"/>
      <c r="NRA162" s="319"/>
      <c r="NRB162" s="319"/>
      <c r="NRC162" s="319"/>
      <c r="NRD162" s="319"/>
      <c r="NRE162" s="319"/>
      <c r="NRF162" s="319"/>
      <c r="NRG162" s="319"/>
      <c r="NRH162" s="319"/>
      <c r="NRI162" s="319"/>
      <c r="NRJ162" s="319"/>
      <c r="NRK162" s="319"/>
      <c r="NRL162" s="319"/>
      <c r="NRM162" s="319"/>
      <c r="NRN162" s="319"/>
      <c r="NRO162" s="319"/>
      <c r="NRP162" s="319"/>
      <c r="NRQ162" s="319"/>
      <c r="NRR162" s="319"/>
      <c r="NRS162" s="319"/>
      <c r="NRT162" s="319"/>
      <c r="NRU162" s="319"/>
      <c r="NRV162" s="319"/>
      <c r="NRW162" s="319"/>
      <c r="NRX162" s="319"/>
      <c r="NRY162" s="319"/>
      <c r="NRZ162" s="319"/>
      <c r="NSA162" s="319"/>
      <c r="NSB162" s="319"/>
      <c r="NSC162" s="319"/>
      <c r="NSD162" s="319"/>
      <c r="NSE162" s="319"/>
      <c r="NSF162" s="319"/>
      <c r="NSG162" s="319"/>
      <c r="NSH162" s="319"/>
      <c r="NSI162" s="319"/>
      <c r="NSJ162" s="319"/>
      <c r="NSK162" s="319"/>
      <c r="NSL162" s="319"/>
      <c r="NSM162" s="319"/>
      <c r="NSN162" s="319"/>
      <c r="NSO162" s="319"/>
      <c r="NSP162" s="319"/>
      <c r="NSQ162" s="319"/>
      <c r="NSR162" s="319"/>
      <c r="NSS162" s="319"/>
      <c r="NST162" s="319"/>
      <c r="NSU162" s="319"/>
      <c r="NSV162" s="319"/>
      <c r="NSW162" s="319"/>
      <c r="NSX162" s="319"/>
      <c r="NSY162" s="319"/>
      <c r="NSZ162" s="319"/>
      <c r="NTA162" s="319"/>
      <c r="NTB162" s="319"/>
      <c r="NTC162" s="319"/>
      <c r="NTD162" s="319"/>
      <c r="NTE162" s="319"/>
      <c r="NTF162" s="319"/>
      <c r="NTG162" s="319"/>
      <c r="NTH162" s="319"/>
      <c r="NTI162" s="319"/>
      <c r="NTJ162" s="319"/>
      <c r="NTK162" s="319"/>
      <c r="NTL162" s="319"/>
      <c r="NTM162" s="319"/>
      <c r="NTN162" s="319"/>
      <c r="NTO162" s="319"/>
      <c r="NTP162" s="319"/>
      <c r="NTQ162" s="319"/>
      <c r="NTR162" s="319"/>
      <c r="NTS162" s="319"/>
      <c r="NTT162" s="319"/>
      <c r="NTU162" s="319"/>
      <c r="NTV162" s="319"/>
      <c r="NTW162" s="319"/>
      <c r="NTX162" s="319"/>
      <c r="NTY162" s="319"/>
      <c r="NTZ162" s="319"/>
      <c r="NUA162" s="319"/>
      <c r="NUB162" s="319"/>
      <c r="NUC162" s="319"/>
      <c r="NUD162" s="319"/>
      <c r="NUE162" s="319"/>
      <c r="NUF162" s="319"/>
      <c r="NUG162" s="319"/>
      <c r="NUH162" s="319"/>
      <c r="NUI162" s="319"/>
      <c r="NUJ162" s="319"/>
      <c r="NUK162" s="319"/>
      <c r="NUL162" s="319"/>
      <c r="NUM162" s="319"/>
      <c r="NUN162" s="319"/>
      <c r="NUO162" s="319"/>
      <c r="NUP162" s="319"/>
      <c r="NUQ162" s="319"/>
      <c r="NUR162" s="319"/>
      <c r="NUS162" s="319"/>
      <c r="NUT162" s="319"/>
      <c r="NUU162" s="319"/>
      <c r="NUV162" s="319"/>
      <c r="NUW162" s="319"/>
      <c r="NUX162" s="319"/>
      <c r="NUY162" s="319"/>
      <c r="NUZ162" s="319"/>
      <c r="NVA162" s="319"/>
      <c r="NVB162" s="319"/>
      <c r="NVC162" s="319"/>
      <c r="NVD162" s="319"/>
      <c r="NVE162" s="319"/>
      <c r="NVF162" s="319"/>
      <c r="NVG162" s="319"/>
      <c r="NVH162" s="319"/>
      <c r="NVI162" s="319"/>
      <c r="NVJ162" s="319"/>
      <c r="NVK162" s="319"/>
      <c r="NVL162" s="319"/>
      <c r="NVM162" s="319"/>
      <c r="NVN162" s="319"/>
      <c r="NVO162" s="319"/>
      <c r="NVP162" s="319"/>
      <c r="NVQ162" s="319"/>
      <c r="NVR162" s="319"/>
      <c r="NVS162" s="319"/>
      <c r="NVT162" s="319"/>
      <c r="NVU162" s="319"/>
      <c r="NVV162" s="319"/>
      <c r="NVW162" s="319"/>
      <c r="NVX162" s="319"/>
      <c r="NVY162" s="319"/>
      <c r="NVZ162" s="319"/>
      <c r="NWA162" s="319"/>
      <c r="NWB162" s="319"/>
      <c r="NWC162" s="319"/>
      <c r="NWD162" s="319"/>
      <c r="NWE162" s="319"/>
      <c r="NWF162" s="319"/>
      <c r="NWG162" s="319"/>
      <c r="NWH162" s="319"/>
      <c r="NWI162" s="319"/>
      <c r="NWJ162" s="319"/>
      <c r="NWK162" s="319"/>
      <c r="NWL162" s="319"/>
      <c r="NWM162" s="319"/>
      <c r="NWN162" s="319"/>
      <c r="NWO162" s="319"/>
      <c r="NWP162" s="319"/>
      <c r="NWQ162" s="319"/>
      <c r="NWR162" s="319"/>
      <c r="NWS162" s="319"/>
      <c r="NWT162" s="319"/>
      <c r="NWU162" s="319"/>
      <c r="NWV162" s="319"/>
      <c r="NWW162" s="319"/>
      <c r="NWX162" s="319"/>
      <c r="NWY162" s="319"/>
      <c r="NWZ162" s="319"/>
      <c r="NXA162" s="319"/>
      <c r="NXB162" s="319"/>
      <c r="NXC162" s="319"/>
      <c r="NXD162" s="319"/>
      <c r="NXE162" s="319"/>
      <c r="NXF162" s="319"/>
      <c r="NXG162" s="319"/>
      <c r="NXH162" s="319"/>
      <c r="NXI162" s="319"/>
      <c r="NXJ162" s="319"/>
      <c r="NXK162" s="319"/>
      <c r="NXL162" s="319"/>
      <c r="NXM162" s="319"/>
      <c r="NXN162" s="319"/>
      <c r="NXO162" s="319"/>
      <c r="NXP162" s="319"/>
      <c r="NXQ162" s="319"/>
      <c r="NXR162" s="319"/>
      <c r="NXS162" s="319"/>
      <c r="NXT162" s="319"/>
      <c r="NXU162" s="319"/>
      <c r="NXV162" s="319"/>
      <c r="NXW162" s="319"/>
      <c r="NXX162" s="319"/>
      <c r="NXY162" s="319"/>
      <c r="NXZ162" s="319"/>
      <c r="NYA162" s="319"/>
      <c r="NYB162" s="319"/>
      <c r="NYC162" s="319"/>
      <c r="NYD162" s="319"/>
      <c r="NYE162" s="319"/>
      <c r="NYF162" s="319"/>
      <c r="NYG162" s="319"/>
      <c r="NYH162" s="319"/>
      <c r="NYI162" s="319"/>
      <c r="NYJ162" s="319"/>
      <c r="NYK162" s="319"/>
      <c r="NYL162" s="319"/>
      <c r="NYM162" s="319"/>
      <c r="NYN162" s="319"/>
      <c r="NYO162" s="319"/>
      <c r="NYP162" s="319"/>
      <c r="NYQ162" s="319"/>
      <c r="NYR162" s="319"/>
      <c r="NYS162" s="319"/>
      <c r="NYT162" s="319"/>
      <c r="NYU162" s="319"/>
      <c r="NYV162" s="319"/>
      <c r="NYW162" s="319"/>
      <c r="NYX162" s="319"/>
      <c r="NYY162" s="319"/>
      <c r="NYZ162" s="319"/>
      <c r="NZA162" s="319"/>
      <c r="NZB162" s="319"/>
      <c r="NZC162" s="319"/>
      <c r="NZD162" s="319"/>
      <c r="NZE162" s="319"/>
      <c r="NZF162" s="319"/>
      <c r="NZG162" s="319"/>
      <c r="NZH162" s="319"/>
      <c r="NZI162" s="319"/>
      <c r="NZJ162" s="319"/>
      <c r="NZK162" s="319"/>
      <c r="NZL162" s="319"/>
      <c r="NZM162" s="319"/>
      <c r="NZN162" s="319"/>
      <c r="NZO162" s="319"/>
      <c r="NZP162" s="319"/>
      <c r="NZQ162" s="319"/>
      <c r="NZR162" s="319"/>
      <c r="NZS162" s="319"/>
      <c r="NZT162" s="319"/>
      <c r="NZU162" s="319"/>
      <c r="NZV162" s="319"/>
      <c r="NZW162" s="319"/>
      <c r="NZX162" s="319"/>
      <c r="NZY162" s="319"/>
      <c r="NZZ162" s="319"/>
      <c r="OAA162" s="319"/>
      <c r="OAB162" s="319"/>
      <c r="OAC162" s="319"/>
      <c r="OAD162" s="319"/>
      <c r="OAE162" s="319"/>
      <c r="OAF162" s="319"/>
      <c r="OAG162" s="319"/>
      <c r="OAH162" s="319"/>
      <c r="OAI162" s="319"/>
      <c r="OAJ162" s="319"/>
      <c r="OAK162" s="319"/>
      <c r="OAL162" s="319"/>
      <c r="OAM162" s="319"/>
      <c r="OAN162" s="319"/>
      <c r="OAO162" s="319"/>
      <c r="OAP162" s="319"/>
      <c r="OAQ162" s="319"/>
      <c r="OAR162" s="319"/>
      <c r="OAS162" s="319"/>
      <c r="OAT162" s="319"/>
      <c r="OAU162" s="319"/>
      <c r="OAV162" s="319"/>
      <c r="OAW162" s="319"/>
      <c r="OAX162" s="319"/>
      <c r="OAY162" s="319"/>
      <c r="OAZ162" s="319"/>
      <c r="OBA162" s="319"/>
      <c r="OBB162" s="319"/>
      <c r="OBC162" s="319"/>
      <c r="OBD162" s="319"/>
      <c r="OBE162" s="319"/>
      <c r="OBF162" s="319"/>
      <c r="OBG162" s="319"/>
      <c r="OBH162" s="319"/>
      <c r="OBI162" s="319"/>
      <c r="OBJ162" s="319"/>
      <c r="OBK162" s="319"/>
      <c r="OBL162" s="319"/>
      <c r="OBM162" s="319"/>
      <c r="OBN162" s="319"/>
      <c r="OBO162" s="319"/>
      <c r="OBP162" s="319"/>
      <c r="OBQ162" s="319"/>
      <c r="OBR162" s="319"/>
      <c r="OBS162" s="319"/>
      <c r="OBT162" s="319"/>
      <c r="OBU162" s="319"/>
      <c r="OBV162" s="319"/>
      <c r="OBW162" s="319"/>
      <c r="OBX162" s="319"/>
      <c r="OBY162" s="319"/>
      <c r="OBZ162" s="319"/>
      <c r="OCA162" s="319"/>
      <c r="OCB162" s="319"/>
      <c r="OCC162" s="319"/>
      <c r="OCD162" s="319"/>
      <c r="OCE162" s="319"/>
      <c r="OCF162" s="319"/>
      <c r="OCG162" s="319"/>
      <c r="OCH162" s="319"/>
      <c r="OCI162" s="319"/>
      <c r="OCJ162" s="319"/>
      <c r="OCK162" s="319"/>
      <c r="OCL162" s="319"/>
      <c r="OCM162" s="319"/>
      <c r="OCN162" s="319"/>
      <c r="OCO162" s="319"/>
      <c r="OCP162" s="319"/>
      <c r="OCQ162" s="319"/>
      <c r="OCR162" s="319"/>
      <c r="OCS162" s="319"/>
      <c r="OCT162" s="319"/>
      <c r="OCU162" s="319"/>
      <c r="OCV162" s="319"/>
      <c r="OCW162" s="319"/>
      <c r="OCX162" s="319"/>
      <c r="OCY162" s="319"/>
      <c r="OCZ162" s="319"/>
      <c r="ODA162" s="319"/>
      <c r="ODB162" s="319"/>
      <c r="ODC162" s="319"/>
      <c r="ODD162" s="319"/>
      <c r="ODE162" s="319"/>
      <c r="ODF162" s="319"/>
      <c r="ODG162" s="319"/>
      <c r="ODH162" s="319"/>
      <c r="ODI162" s="319"/>
      <c r="ODJ162" s="319"/>
      <c r="ODK162" s="319"/>
      <c r="ODL162" s="319"/>
      <c r="ODM162" s="319"/>
      <c r="ODN162" s="319"/>
      <c r="ODO162" s="319"/>
      <c r="ODP162" s="319"/>
      <c r="ODQ162" s="319"/>
      <c r="ODR162" s="319"/>
      <c r="ODS162" s="319"/>
      <c r="ODT162" s="319"/>
      <c r="ODU162" s="319"/>
      <c r="ODV162" s="319"/>
      <c r="ODW162" s="319"/>
      <c r="ODX162" s="319"/>
      <c r="ODY162" s="319"/>
      <c r="ODZ162" s="319"/>
      <c r="OEA162" s="319"/>
      <c r="OEB162" s="319"/>
      <c r="OEC162" s="319"/>
      <c r="OED162" s="319"/>
      <c r="OEE162" s="319"/>
      <c r="OEF162" s="319"/>
      <c r="OEG162" s="319"/>
      <c r="OEH162" s="319"/>
      <c r="OEI162" s="319"/>
      <c r="OEJ162" s="319"/>
      <c r="OEK162" s="319"/>
      <c r="OEL162" s="319"/>
      <c r="OEM162" s="319"/>
      <c r="OEN162" s="319"/>
      <c r="OEO162" s="319"/>
      <c r="OEP162" s="319"/>
      <c r="OEQ162" s="319"/>
      <c r="OER162" s="319"/>
      <c r="OES162" s="319"/>
      <c r="OET162" s="319"/>
      <c r="OEU162" s="319"/>
      <c r="OEV162" s="319"/>
      <c r="OEW162" s="319"/>
      <c r="OEX162" s="319"/>
      <c r="OEY162" s="319"/>
      <c r="OEZ162" s="319"/>
      <c r="OFA162" s="319"/>
      <c r="OFB162" s="319"/>
      <c r="OFC162" s="319"/>
      <c r="OFD162" s="319"/>
      <c r="OFE162" s="319"/>
      <c r="OFF162" s="319"/>
      <c r="OFG162" s="319"/>
      <c r="OFH162" s="319"/>
      <c r="OFI162" s="319"/>
      <c r="OFJ162" s="319"/>
      <c r="OFK162" s="319"/>
      <c r="OFL162" s="319"/>
      <c r="OFM162" s="319"/>
      <c r="OFN162" s="319"/>
      <c r="OFO162" s="319"/>
      <c r="OFP162" s="319"/>
      <c r="OFQ162" s="319"/>
      <c r="OFR162" s="319"/>
      <c r="OFS162" s="319"/>
      <c r="OFT162" s="319"/>
      <c r="OFU162" s="319"/>
      <c r="OFV162" s="319"/>
      <c r="OFW162" s="319"/>
      <c r="OFX162" s="319"/>
      <c r="OFY162" s="319"/>
      <c r="OFZ162" s="319"/>
      <c r="OGA162" s="319"/>
      <c r="OGB162" s="319"/>
      <c r="OGC162" s="319"/>
      <c r="OGD162" s="319"/>
      <c r="OGE162" s="319"/>
      <c r="OGF162" s="319"/>
      <c r="OGG162" s="319"/>
      <c r="OGH162" s="319"/>
      <c r="OGI162" s="319"/>
      <c r="OGJ162" s="319"/>
      <c r="OGK162" s="319"/>
      <c r="OGL162" s="319"/>
      <c r="OGM162" s="319"/>
      <c r="OGN162" s="319"/>
      <c r="OGO162" s="319"/>
      <c r="OGP162" s="319"/>
      <c r="OGQ162" s="319"/>
      <c r="OGR162" s="319"/>
      <c r="OGS162" s="319"/>
      <c r="OGT162" s="319"/>
      <c r="OGU162" s="319"/>
      <c r="OGV162" s="319"/>
      <c r="OGW162" s="319"/>
      <c r="OGX162" s="319"/>
      <c r="OGY162" s="319"/>
      <c r="OGZ162" s="319"/>
      <c r="OHA162" s="319"/>
      <c r="OHB162" s="319"/>
      <c r="OHC162" s="319"/>
      <c r="OHD162" s="319"/>
      <c r="OHE162" s="319"/>
      <c r="OHF162" s="319"/>
      <c r="OHG162" s="319"/>
      <c r="OHH162" s="319"/>
      <c r="OHI162" s="319"/>
      <c r="OHJ162" s="319"/>
      <c r="OHK162" s="319"/>
      <c r="OHL162" s="319"/>
      <c r="OHM162" s="319"/>
      <c r="OHN162" s="319"/>
      <c r="OHO162" s="319"/>
      <c r="OHP162" s="319"/>
      <c r="OHQ162" s="319"/>
      <c r="OHR162" s="319"/>
      <c r="OHS162" s="319"/>
      <c r="OHT162" s="319"/>
      <c r="OHU162" s="319"/>
      <c r="OHV162" s="319"/>
      <c r="OHW162" s="319"/>
      <c r="OHX162" s="319"/>
      <c r="OHY162" s="319"/>
      <c r="OHZ162" s="319"/>
      <c r="OIA162" s="319"/>
      <c r="OIB162" s="319"/>
      <c r="OIC162" s="319"/>
      <c r="OID162" s="319"/>
      <c r="OIE162" s="319"/>
      <c r="OIF162" s="319"/>
      <c r="OIG162" s="319"/>
      <c r="OIH162" s="319"/>
      <c r="OII162" s="319"/>
      <c r="OIJ162" s="319"/>
      <c r="OIK162" s="319"/>
      <c r="OIL162" s="319"/>
      <c r="OIM162" s="319"/>
      <c r="OIN162" s="319"/>
      <c r="OIO162" s="319"/>
      <c r="OIP162" s="319"/>
      <c r="OIQ162" s="319"/>
      <c r="OIR162" s="319"/>
      <c r="OIS162" s="319"/>
      <c r="OIT162" s="319"/>
      <c r="OIU162" s="319"/>
      <c r="OIV162" s="319"/>
      <c r="OIW162" s="319"/>
      <c r="OIX162" s="319"/>
      <c r="OIY162" s="319"/>
      <c r="OIZ162" s="319"/>
      <c r="OJA162" s="319"/>
      <c r="OJB162" s="319"/>
      <c r="OJC162" s="319"/>
      <c r="OJD162" s="319"/>
      <c r="OJE162" s="319"/>
      <c r="OJF162" s="319"/>
      <c r="OJG162" s="319"/>
      <c r="OJH162" s="319"/>
      <c r="OJI162" s="319"/>
      <c r="OJJ162" s="319"/>
      <c r="OJK162" s="319"/>
      <c r="OJL162" s="319"/>
      <c r="OJM162" s="319"/>
      <c r="OJN162" s="319"/>
      <c r="OJO162" s="319"/>
      <c r="OJP162" s="319"/>
      <c r="OJQ162" s="319"/>
      <c r="OJR162" s="319"/>
      <c r="OJS162" s="319"/>
      <c r="OJT162" s="319"/>
      <c r="OJU162" s="319"/>
      <c r="OJV162" s="319"/>
      <c r="OJW162" s="319"/>
      <c r="OJX162" s="319"/>
      <c r="OJY162" s="319"/>
      <c r="OJZ162" s="319"/>
      <c r="OKA162" s="319"/>
      <c r="OKB162" s="319"/>
      <c r="OKC162" s="319"/>
      <c r="OKD162" s="319"/>
      <c r="OKE162" s="319"/>
      <c r="OKF162" s="319"/>
      <c r="OKG162" s="319"/>
      <c r="OKH162" s="319"/>
      <c r="OKI162" s="319"/>
      <c r="OKJ162" s="319"/>
      <c r="OKK162" s="319"/>
      <c r="OKL162" s="319"/>
      <c r="OKM162" s="319"/>
      <c r="OKN162" s="319"/>
      <c r="OKO162" s="319"/>
      <c r="OKP162" s="319"/>
      <c r="OKQ162" s="319"/>
      <c r="OKR162" s="319"/>
      <c r="OKS162" s="319"/>
      <c r="OKT162" s="319"/>
      <c r="OKU162" s="319"/>
      <c r="OKV162" s="319"/>
      <c r="OKW162" s="319"/>
      <c r="OKX162" s="319"/>
      <c r="OKY162" s="319"/>
      <c r="OKZ162" s="319"/>
      <c r="OLA162" s="319"/>
      <c r="OLB162" s="319"/>
      <c r="OLC162" s="319"/>
      <c r="OLD162" s="319"/>
      <c r="OLE162" s="319"/>
      <c r="OLF162" s="319"/>
      <c r="OLG162" s="319"/>
      <c r="OLH162" s="319"/>
      <c r="OLI162" s="319"/>
      <c r="OLJ162" s="319"/>
      <c r="OLK162" s="319"/>
      <c r="OLL162" s="319"/>
      <c r="OLM162" s="319"/>
      <c r="OLN162" s="319"/>
      <c r="OLO162" s="319"/>
      <c r="OLP162" s="319"/>
      <c r="OLQ162" s="319"/>
      <c r="OLR162" s="319"/>
      <c r="OLS162" s="319"/>
      <c r="OLT162" s="319"/>
      <c r="OLU162" s="319"/>
      <c r="OLV162" s="319"/>
      <c r="OLW162" s="319"/>
      <c r="OLX162" s="319"/>
      <c r="OLY162" s="319"/>
      <c r="OLZ162" s="319"/>
      <c r="OMA162" s="319"/>
      <c r="OMB162" s="319"/>
      <c r="OMC162" s="319"/>
      <c r="OMD162" s="319"/>
      <c r="OME162" s="319"/>
      <c r="OMF162" s="319"/>
      <c r="OMG162" s="319"/>
      <c r="OMH162" s="319"/>
      <c r="OMI162" s="319"/>
      <c r="OMJ162" s="319"/>
      <c r="OMK162" s="319"/>
      <c r="OML162" s="319"/>
      <c r="OMM162" s="319"/>
      <c r="OMN162" s="319"/>
      <c r="OMO162" s="319"/>
      <c r="OMP162" s="319"/>
      <c r="OMQ162" s="319"/>
      <c r="OMR162" s="319"/>
      <c r="OMS162" s="319"/>
      <c r="OMT162" s="319"/>
      <c r="OMU162" s="319"/>
      <c r="OMV162" s="319"/>
      <c r="OMW162" s="319"/>
      <c r="OMX162" s="319"/>
      <c r="OMY162" s="319"/>
      <c r="OMZ162" s="319"/>
      <c r="ONA162" s="319"/>
      <c r="ONB162" s="319"/>
      <c r="ONC162" s="319"/>
      <c r="OND162" s="319"/>
      <c r="ONE162" s="319"/>
      <c r="ONF162" s="319"/>
      <c r="ONG162" s="319"/>
      <c r="ONH162" s="319"/>
      <c r="ONI162" s="319"/>
      <c r="ONJ162" s="319"/>
      <c r="ONK162" s="319"/>
      <c r="ONL162" s="319"/>
      <c r="ONM162" s="319"/>
      <c r="ONN162" s="319"/>
      <c r="ONO162" s="319"/>
      <c r="ONP162" s="319"/>
      <c r="ONQ162" s="319"/>
      <c r="ONR162" s="319"/>
      <c r="ONS162" s="319"/>
      <c r="ONT162" s="319"/>
      <c r="ONU162" s="319"/>
      <c r="ONV162" s="319"/>
      <c r="ONW162" s="319"/>
      <c r="ONX162" s="319"/>
      <c r="ONY162" s="319"/>
      <c r="ONZ162" s="319"/>
      <c r="OOA162" s="319"/>
      <c r="OOB162" s="319"/>
      <c r="OOC162" s="319"/>
      <c r="OOD162" s="319"/>
      <c r="OOE162" s="319"/>
      <c r="OOF162" s="319"/>
      <c r="OOG162" s="319"/>
      <c r="OOH162" s="319"/>
      <c r="OOI162" s="319"/>
      <c r="OOJ162" s="319"/>
      <c r="OOK162" s="319"/>
      <c r="OOL162" s="319"/>
      <c r="OOM162" s="319"/>
      <c r="OON162" s="319"/>
      <c r="OOO162" s="319"/>
      <c r="OOP162" s="319"/>
      <c r="OOQ162" s="319"/>
      <c r="OOR162" s="319"/>
      <c r="OOS162" s="319"/>
      <c r="OOT162" s="319"/>
      <c r="OOU162" s="319"/>
      <c r="OOV162" s="319"/>
      <c r="OOW162" s="319"/>
      <c r="OOX162" s="319"/>
      <c r="OOY162" s="319"/>
      <c r="OOZ162" s="319"/>
      <c r="OPA162" s="319"/>
      <c r="OPB162" s="319"/>
      <c r="OPC162" s="319"/>
      <c r="OPD162" s="319"/>
      <c r="OPE162" s="319"/>
      <c r="OPF162" s="319"/>
      <c r="OPG162" s="319"/>
      <c r="OPH162" s="319"/>
      <c r="OPI162" s="319"/>
      <c r="OPJ162" s="319"/>
      <c r="OPK162" s="319"/>
      <c r="OPL162" s="319"/>
      <c r="OPM162" s="319"/>
      <c r="OPN162" s="319"/>
      <c r="OPO162" s="319"/>
      <c r="OPP162" s="319"/>
      <c r="OPQ162" s="319"/>
      <c r="OPR162" s="319"/>
      <c r="OPS162" s="319"/>
      <c r="OPT162" s="319"/>
      <c r="OPU162" s="319"/>
      <c r="OPV162" s="319"/>
      <c r="OPW162" s="319"/>
      <c r="OPX162" s="319"/>
      <c r="OPY162" s="319"/>
      <c r="OPZ162" s="319"/>
      <c r="OQA162" s="319"/>
      <c r="OQB162" s="319"/>
      <c r="OQC162" s="319"/>
      <c r="OQD162" s="319"/>
      <c r="OQE162" s="319"/>
      <c r="OQF162" s="319"/>
      <c r="OQG162" s="319"/>
      <c r="OQH162" s="319"/>
      <c r="OQI162" s="319"/>
      <c r="OQJ162" s="319"/>
      <c r="OQK162" s="319"/>
      <c r="OQL162" s="319"/>
      <c r="OQM162" s="319"/>
      <c r="OQN162" s="319"/>
      <c r="OQO162" s="319"/>
      <c r="OQP162" s="319"/>
      <c r="OQQ162" s="319"/>
      <c r="OQR162" s="319"/>
      <c r="OQS162" s="319"/>
      <c r="OQT162" s="319"/>
      <c r="OQU162" s="319"/>
      <c r="OQV162" s="319"/>
      <c r="OQW162" s="319"/>
      <c r="OQX162" s="319"/>
      <c r="OQY162" s="319"/>
      <c r="OQZ162" s="319"/>
      <c r="ORA162" s="319"/>
      <c r="ORB162" s="319"/>
      <c r="ORC162" s="319"/>
      <c r="ORD162" s="319"/>
      <c r="ORE162" s="319"/>
      <c r="ORF162" s="319"/>
      <c r="ORG162" s="319"/>
      <c r="ORH162" s="319"/>
      <c r="ORI162" s="319"/>
      <c r="ORJ162" s="319"/>
      <c r="ORK162" s="319"/>
      <c r="ORL162" s="319"/>
      <c r="ORM162" s="319"/>
      <c r="ORN162" s="319"/>
      <c r="ORO162" s="319"/>
      <c r="ORP162" s="319"/>
      <c r="ORQ162" s="319"/>
      <c r="ORR162" s="319"/>
      <c r="ORS162" s="319"/>
      <c r="ORT162" s="319"/>
      <c r="ORU162" s="319"/>
      <c r="ORV162" s="319"/>
      <c r="ORW162" s="319"/>
      <c r="ORX162" s="319"/>
      <c r="ORY162" s="319"/>
      <c r="ORZ162" s="319"/>
      <c r="OSA162" s="319"/>
      <c r="OSB162" s="319"/>
      <c r="OSC162" s="319"/>
      <c r="OSD162" s="319"/>
      <c r="OSE162" s="319"/>
      <c r="OSF162" s="319"/>
      <c r="OSG162" s="319"/>
      <c r="OSH162" s="319"/>
      <c r="OSI162" s="319"/>
      <c r="OSJ162" s="319"/>
      <c r="OSK162" s="319"/>
      <c r="OSL162" s="319"/>
      <c r="OSM162" s="319"/>
      <c r="OSN162" s="319"/>
      <c r="OSO162" s="319"/>
      <c r="OSP162" s="319"/>
      <c r="OSQ162" s="319"/>
      <c r="OSR162" s="319"/>
      <c r="OSS162" s="319"/>
      <c r="OST162" s="319"/>
      <c r="OSU162" s="319"/>
      <c r="OSV162" s="319"/>
      <c r="OSW162" s="319"/>
      <c r="OSX162" s="319"/>
      <c r="OSY162" s="319"/>
      <c r="OSZ162" s="319"/>
      <c r="OTA162" s="319"/>
      <c r="OTB162" s="319"/>
      <c r="OTC162" s="319"/>
      <c r="OTD162" s="319"/>
      <c r="OTE162" s="319"/>
      <c r="OTF162" s="319"/>
      <c r="OTG162" s="319"/>
      <c r="OTH162" s="319"/>
      <c r="OTI162" s="319"/>
      <c r="OTJ162" s="319"/>
      <c r="OTK162" s="319"/>
      <c r="OTL162" s="319"/>
      <c r="OTM162" s="319"/>
      <c r="OTN162" s="319"/>
      <c r="OTO162" s="319"/>
      <c r="OTP162" s="319"/>
      <c r="OTQ162" s="319"/>
      <c r="OTR162" s="319"/>
      <c r="OTS162" s="319"/>
      <c r="OTT162" s="319"/>
      <c r="OTU162" s="319"/>
      <c r="OTV162" s="319"/>
      <c r="OTW162" s="319"/>
      <c r="OTX162" s="319"/>
      <c r="OTY162" s="319"/>
      <c r="OTZ162" s="319"/>
      <c r="OUA162" s="319"/>
      <c r="OUB162" s="319"/>
      <c r="OUC162" s="319"/>
      <c r="OUD162" s="319"/>
      <c r="OUE162" s="319"/>
      <c r="OUF162" s="319"/>
      <c r="OUG162" s="319"/>
      <c r="OUH162" s="319"/>
      <c r="OUI162" s="319"/>
      <c r="OUJ162" s="319"/>
      <c r="OUK162" s="319"/>
      <c r="OUL162" s="319"/>
      <c r="OUM162" s="319"/>
      <c r="OUN162" s="319"/>
      <c r="OUO162" s="319"/>
      <c r="OUP162" s="319"/>
      <c r="OUQ162" s="319"/>
      <c r="OUR162" s="319"/>
      <c r="OUS162" s="319"/>
      <c r="OUT162" s="319"/>
      <c r="OUU162" s="319"/>
      <c r="OUV162" s="319"/>
      <c r="OUW162" s="319"/>
      <c r="OUX162" s="319"/>
      <c r="OUY162" s="319"/>
      <c r="OUZ162" s="319"/>
      <c r="OVA162" s="319"/>
      <c r="OVB162" s="319"/>
      <c r="OVC162" s="319"/>
      <c r="OVD162" s="319"/>
      <c r="OVE162" s="319"/>
      <c r="OVF162" s="319"/>
      <c r="OVG162" s="319"/>
      <c r="OVH162" s="319"/>
      <c r="OVI162" s="319"/>
      <c r="OVJ162" s="319"/>
      <c r="OVK162" s="319"/>
      <c r="OVL162" s="319"/>
      <c r="OVM162" s="319"/>
      <c r="OVN162" s="319"/>
      <c r="OVO162" s="319"/>
      <c r="OVP162" s="319"/>
      <c r="OVQ162" s="319"/>
      <c r="OVR162" s="319"/>
      <c r="OVS162" s="319"/>
      <c r="OVT162" s="319"/>
      <c r="OVU162" s="319"/>
      <c r="OVV162" s="319"/>
      <c r="OVW162" s="319"/>
      <c r="OVX162" s="319"/>
      <c r="OVY162" s="319"/>
      <c r="OVZ162" s="319"/>
      <c r="OWA162" s="319"/>
      <c r="OWB162" s="319"/>
      <c r="OWC162" s="319"/>
      <c r="OWD162" s="319"/>
      <c r="OWE162" s="319"/>
      <c r="OWF162" s="319"/>
      <c r="OWG162" s="319"/>
      <c r="OWH162" s="319"/>
      <c r="OWI162" s="319"/>
      <c r="OWJ162" s="319"/>
      <c r="OWK162" s="319"/>
      <c r="OWL162" s="319"/>
      <c r="OWM162" s="319"/>
      <c r="OWN162" s="319"/>
      <c r="OWO162" s="319"/>
      <c r="OWP162" s="319"/>
      <c r="OWQ162" s="319"/>
      <c r="OWR162" s="319"/>
      <c r="OWS162" s="319"/>
      <c r="OWT162" s="319"/>
      <c r="OWU162" s="319"/>
      <c r="OWV162" s="319"/>
      <c r="OWW162" s="319"/>
      <c r="OWX162" s="319"/>
      <c r="OWY162" s="319"/>
      <c r="OWZ162" s="319"/>
      <c r="OXA162" s="319"/>
      <c r="OXB162" s="319"/>
      <c r="OXC162" s="319"/>
      <c r="OXD162" s="319"/>
      <c r="OXE162" s="319"/>
      <c r="OXF162" s="319"/>
      <c r="OXG162" s="319"/>
      <c r="OXH162" s="319"/>
      <c r="OXI162" s="319"/>
      <c r="OXJ162" s="319"/>
      <c r="OXK162" s="319"/>
      <c r="OXL162" s="319"/>
      <c r="OXM162" s="319"/>
      <c r="OXN162" s="319"/>
      <c r="OXO162" s="319"/>
      <c r="OXP162" s="319"/>
      <c r="OXQ162" s="319"/>
      <c r="OXR162" s="319"/>
      <c r="OXS162" s="319"/>
      <c r="OXT162" s="319"/>
      <c r="OXU162" s="319"/>
      <c r="OXV162" s="319"/>
      <c r="OXW162" s="319"/>
      <c r="OXX162" s="319"/>
      <c r="OXY162" s="319"/>
      <c r="OXZ162" s="319"/>
      <c r="OYA162" s="319"/>
      <c r="OYB162" s="319"/>
      <c r="OYC162" s="319"/>
      <c r="OYD162" s="319"/>
      <c r="OYE162" s="319"/>
      <c r="OYF162" s="319"/>
      <c r="OYG162" s="319"/>
      <c r="OYH162" s="319"/>
      <c r="OYI162" s="319"/>
      <c r="OYJ162" s="319"/>
      <c r="OYK162" s="319"/>
      <c r="OYL162" s="319"/>
      <c r="OYM162" s="319"/>
      <c r="OYN162" s="319"/>
      <c r="OYO162" s="319"/>
      <c r="OYP162" s="319"/>
      <c r="OYQ162" s="319"/>
      <c r="OYR162" s="319"/>
      <c r="OYS162" s="319"/>
      <c r="OYT162" s="319"/>
      <c r="OYU162" s="319"/>
      <c r="OYV162" s="319"/>
      <c r="OYW162" s="319"/>
      <c r="OYX162" s="319"/>
      <c r="OYY162" s="319"/>
      <c r="OYZ162" s="319"/>
      <c r="OZA162" s="319"/>
      <c r="OZB162" s="319"/>
      <c r="OZC162" s="319"/>
      <c r="OZD162" s="319"/>
      <c r="OZE162" s="319"/>
      <c r="OZF162" s="319"/>
      <c r="OZG162" s="319"/>
      <c r="OZH162" s="319"/>
      <c r="OZI162" s="319"/>
      <c r="OZJ162" s="319"/>
      <c r="OZK162" s="319"/>
      <c r="OZL162" s="319"/>
      <c r="OZM162" s="319"/>
      <c r="OZN162" s="319"/>
      <c r="OZO162" s="319"/>
      <c r="OZP162" s="319"/>
      <c r="OZQ162" s="319"/>
      <c r="OZR162" s="319"/>
      <c r="OZS162" s="319"/>
      <c r="OZT162" s="319"/>
      <c r="OZU162" s="319"/>
      <c r="OZV162" s="319"/>
      <c r="OZW162" s="319"/>
      <c r="OZX162" s="319"/>
      <c r="OZY162" s="319"/>
      <c r="OZZ162" s="319"/>
      <c r="PAA162" s="319"/>
      <c r="PAB162" s="319"/>
      <c r="PAC162" s="319"/>
      <c r="PAD162" s="319"/>
      <c r="PAE162" s="319"/>
      <c r="PAF162" s="319"/>
      <c r="PAG162" s="319"/>
      <c r="PAH162" s="319"/>
      <c r="PAI162" s="319"/>
      <c r="PAJ162" s="319"/>
      <c r="PAK162" s="319"/>
      <c r="PAL162" s="319"/>
      <c r="PAM162" s="319"/>
      <c r="PAN162" s="319"/>
      <c r="PAO162" s="319"/>
      <c r="PAP162" s="319"/>
      <c r="PAQ162" s="319"/>
      <c r="PAR162" s="319"/>
      <c r="PAS162" s="319"/>
      <c r="PAT162" s="319"/>
      <c r="PAU162" s="319"/>
      <c r="PAV162" s="319"/>
      <c r="PAW162" s="319"/>
      <c r="PAX162" s="319"/>
      <c r="PAY162" s="319"/>
      <c r="PAZ162" s="319"/>
      <c r="PBA162" s="319"/>
      <c r="PBB162" s="319"/>
      <c r="PBC162" s="319"/>
      <c r="PBD162" s="319"/>
      <c r="PBE162" s="319"/>
      <c r="PBF162" s="319"/>
      <c r="PBG162" s="319"/>
      <c r="PBH162" s="319"/>
      <c r="PBI162" s="319"/>
      <c r="PBJ162" s="319"/>
      <c r="PBK162" s="319"/>
      <c r="PBL162" s="319"/>
      <c r="PBM162" s="319"/>
      <c r="PBN162" s="319"/>
      <c r="PBO162" s="319"/>
      <c r="PBP162" s="319"/>
      <c r="PBQ162" s="319"/>
      <c r="PBR162" s="319"/>
      <c r="PBS162" s="319"/>
      <c r="PBT162" s="319"/>
      <c r="PBU162" s="319"/>
      <c r="PBV162" s="319"/>
      <c r="PBW162" s="319"/>
      <c r="PBX162" s="319"/>
      <c r="PBY162" s="319"/>
      <c r="PBZ162" s="319"/>
      <c r="PCA162" s="319"/>
      <c r="PCB162" s="319"/>
      <c r="PCC162" s="319"/>
      <c r="PCD162" s="319"/>
      <c r="PCE162" s="319"/>
      <c r="PCF162" s="319"/>
      <c r="PCG162" s="319"/>
      <c r="PCH162" s="319"/>
      <c r="PCI162" s="319"/>
      <c r="PCJ162" s="319"/>
      <c r="PCK162" s="319"/>
      <c r="PCL162" s="319"/>
      <c r="PCM162" s="319"/>
      <c r="PCN162" s="319"/>
      <c r="PCO162" s="319"/>
      <c r="PCP162" s="319"/>
      <c r="PCQ162" s="319"/>
      <c r="PCR162" s="319"/>
      <c r="PCS162" s="319"/>
      <c r="PCT162" s="319"/>
      <c r="PCU162" s="319"/>
      <c r="PCV162" s="319"/>
      <c r="PCW162" s="319"/>
      <c r="PCX162" s="319"/>
      <c r="PCY162" s="319"/>
      <c r="PCZ162" s="319"/>
      <c r="PDA162" s="319"/>
      <c r="PDB162" s="319"/>
      <c r="PDC162" s="319"/>
      <c r="PDD162" s="319"/>
      <c r="PDE162" s="319"/>
      <c r="PDF162" s="319"/>
      <c r="PDG162" s="319"/>
      <c r="PDH162" s="319"/>
      <c r="PDI162" s="319"/>
      <c r="PDJ162" s="319"/>
      <c r="PDK162" s="319"/>
      <c r="PDL162" s="319"/>
      <c r="PDM162" s="319"/>
      <c r="PDN162" s="319"/>
      <c r="PDO162" s="319"/>
      <c r="PDP162" s="319"/>
      <c r="PDQ162" s="319"/>
      <c r="PDR162" s="319"/>
      <c r="PDS162" s="319"/>
      <c r="PDT162" s="319"/>
      <c r="PDU162" s="319"/>
      <c r="PDV162" s="319"/>
      <c r="PDW162" s="319"/>
      <c r="PDX162" s="319"/>
      <c r="PDY162" s="319"/>
      <c r="PDZ162" s="319"/>
      <c r="PEA162" s="319"/>
      <c r="PEB162" s="319"/>
      <c r="PEC162" s="319"/>
      <c r="PED162" s="319"/>
      <c r="PEE162" s="319"/>
      <c r="PEF162" s="319"/>
      <c r="PEG162" s="319"/>
      <c r="PEH162" s="319"/>
      <c r="PEI162" s="319"/>
      <c r="PEJ162" s="319"/>
      <c r="PEK162" s="319"/>
      <c r="PEL162" s="319"/>
      <c r="PEM162" s="319"/>
      <c r="PEN162" s="319"/>
      <c r="PEO162" s="319"/>
      <c r="PEP162" s="319"/>
      <c r="PEQ162" s="319"/>
      <c r="PER162" s="319"/>
      <c r="PES162" s="319"/>
      <c r="PET162" s="319"/>
      <c r="PEU162" s="319"/>
      <c r="PEV162" s="319"/>
      <c r="PEW162" s="319"/>
      <c r="PEX162" s="319"/>
      <c r="PEY162" s="319"/>
      <c r="PEZ162" s="319"/>
      <c r="PFA162" s="319"/>
      <c r="PFB162" s="319"/>
      <c r="PFC162" s="319"/>
      <c r="PFD162" s="319"/>
      <c r="PFE162" s="319"/>
      <c r="PFF162" s="319"/>
      <c r="PFG162" s="319"/>
      <c r="PFH162" s="319"/>
      <c r="PFI162" s="319"/>
      <c r="PFJ162" s="319"/>
      <c r="PFK162" s="319"/>
      <c r="PFL162" s="319"/>
      <c r="PFM162" s="319"/>
      <c r="PFN162" s="319"/>
      <c r="PFO162" s="319"/>
      <c r="PFP162" s="319"/>
      <c r="PFQ162" s="319"/>
      <c r="PFR162" s="319"/>
      <c r="PFS162" s="319"/>
      <c r="PFT162" s="319"/>
      <c r="PFU162" s="319"/>
      <c r="PFV162" s="319"/>
      <c r="PFW162" s="319"/>
      <c r="PFX162" s="319"/>
      <c r="PFY162" s="319"/>
      <c r="PFZ162" s="319"/>
      <c r="PGA162" s="319"/>
      <c r="PGB162" s="319"/>
      <c r="PGC162" s="319"/>
      <c r="PGD162" s="319"/>
      <c r="PGE162" s="319"/>
      <c r="PGF162" s="319"/>
      <c r="PGG162" s="319"/>
      <c r="PGH162" s="319"/>
      <c r="PGI162" s="319"/>
      <c r="PGJ162" s="319"/>
      <c r="PGK162" s="319"/>
      <c r="PGL162" s="319"/>
      <c r="PGM162" s="319"/>
      <c r="PGN162" s="319"/>
      <c r="PGO162" s="319"/>
      <c r="PGP162" s="319"/>
      <c r="PGQ162" s="319"/>
      <c r="PGR162" s="319"/>
      <c r="PGS162" s="319"/>
      <c r="PGT162" s="319"/>
      <c r="PGU162" s="319"/>
      <c r="PGV162" s="319"/>
      <c r="PGW162" s="319"/>
      <c r="PGX162" s="319"/>
      <c r="PGY162" s="319"/>
      <c r="PGZ162" s="319"/>
      <c r="PHA162" s="319"/>
      <c r="PHB162" s="319"/>
      <c r="PHC162" s="319"/>
      <c r="PHD162" s="319"/>
      <c r="PHE162" s="319"/>
      <c r="PHF162" s="319"/>
      <c r="PHG162" s="319"/>
      <c r="PHH162" s="319"/>
      <c r="PHI162" s="319"/>
      <c r="PHJ162" s="319"/>
      <c r="PHK162" s="319"/>
      <c r="PHL162" s="319"/>
      <c r="PHM162" s="319"/>
      <c r="PHN162" s="319"/>
      <c r="PHO162" s="319"/>
      <c r="PHP162" s="319"/>
      <c r="PHQ162" s="319"/>
      <c r="PHR162" s="319"/>
      <c r="PHS162" s="319"/>
      <c r="PHT162" s="319"/>
      <c r="PHU162" s="319"/>
      <c r="PHV162" s="319"/>
      <c r="PHW162" s="319"/>
      <c r="PHX162" s="319"/>
      <c r="PHY162" s="319"/>
      <c r="PHZ162" s="319"/>
      <c r="PIA162" s="319"/>
      <c r="PIB162" s="319"/>
      <c r="PIC162" s="319"/>
      <c r="PID162" s="319"/>
      <c r="PIE162" s="319"/>
      <c r="PIF162" s="319"/>
      <c r="PIG162" s="319"/>
      <c r="PIH162" s="319"/>
      <c r="PII162" s="319"/>
      <c r="PIJ162" s="319"/>
      <c r="PIK162" s="319"/>
      <c r="PIL162" s="319"/>
      <c r="PIM162" s="319"/>
      <c r="PIN162" s="319"/>
      <c r="PIO162" s="319"/>
      <c r="PIP162" s="319"/>
      <c r="PIQ162" s="319"/>
      <c r="PIR162" s="319"/>
      <c r="PIS162" s="319"/>
      <c r="PIT162" s="319"/>
      <c r="PIU162" s="319"/>
      <c r="PIV162" s="319"/>
      <c r="PIW162" s="319"/>
      <c r="PIX162" s="319"/>
      <c r="PIY162" s="319"/>
      <c r="PIZ162" s="319"/>
      <c r="PJA162" s="319"/>
      <c r="PJB162" s="319"/>
      <c r="PJC162" s="319"/>
      <c r="PJD162" s="319"/>
      <c r="PJE162" s="319"/>
      <c r="PJF162" s="319"/>
      <c r="PJG162" s="319"/>
      <c r="PJH162" s="319"/>
      <c r="PJI162" s="319"/>
      <c r="PJJ162" s="319"/>
      <c r="PJK162" s="319"/>
      <c r="PJL162" s="319"/>
      <c r="PJM162" s="319"/>
      <c r="PJN162" s="319"/>
      <c r="PJO162" s="319"/>
      <c r="PJP162" s="319"/>
      <c r="PJQ162" s="319"/>
      <c r="PJR162" s="319"/>
      <c r="PJS162" s="319"/>
      <c r="PJT162" s="319"/>
      <c r="PJU162" s="319"/>
      <c r="PJV162" s="319"/>
      <c r="PJW162" s="319"/>
      <c r="PJX162" s="319"/>
      <c r="PJY162" s="319"/>
      <c r="PJZ162" s="319"/>
      <c r="PKA162" s="319"/>
      <c r="PKB162" s="319"/>
      <c r="PKC162" s="319"/>
      <c r="PKD162" s="319"/>
      <c r="PKE162" s="319"/>
      <c r="PKF162" s="319"/>
      <c r="PKG162" s="319"/>
      <c r="PKH162" s="319"/>
      <c r="PKI162" s="319"/>
      <c r="PKJ162" s="319"/>
      <c r="PKK162" s="319"/>
      <c r="PKL162" s="319"/>
      <c r="PKM162" s="319"/>
      <c r="PKN162" s="319"/>
      <c r="PKO162" s="319"/>
      <c r="PKP162" s="319"/>
      <c r="PKQ162" s="319"/>
      <c r="PKR162" s="319"/>
      <c r="PKS162" s="319"/>
      <c r="PKT162" s="319"/>
      <c r="PKU162" s="319"/>
      <c r="PKV162" s="319"/>
      <c r="PKW162" s="319"/>
      <c r="PKX162" s="319"/>
      <c r="PKY162" s="319"/>
      <c r="PKZ162" s="319"/>
      <c r="PLA162" s="319"/>
      <c r="PLB162" s="319"/>
      <c r="PLC162" s="319"/>
      <c r="PLD162" s="319"/>
      <c r="PLE162" s="319"/>
      <c r="PLF162" s="319"/>
      <c r="PLG162" s="319"/>
      <c r="PLH162" s="319"/>
      <c r="PLI162" s="319"/>
      <c r="PLJ162" s="319"/>
      <c r="PLK162" s="319"/>
      <c r="PLL162" s="319"/>
      <c r="PLM162" s="319"/>
      <c r="PLN162" s="319"/>
      <c r="PLO162" s="319"/>
      <c r="PLP162" s="319"/>
      <c r="PLQ162" s="319"/>
      <c r="PLR162" s="319"/>
      <c r="PLS162" s="319"/>
      <c r="PLT162" s="319"/>
      <c r="PLU162" s="319"/>
      <c r="PLV162" s="319"/>
      <c r="PLW162" s="319"/>
      <c r="PLX162" s="319"/>
      <c r="PLY162" s="319"/>
      <c r="PLZ162" s="319"/>
      <c r="PMA162" s="319"/>
      <c r="PMB162" s="319"/>
      <c r="PMC162" s="319"/>
      <c r="PMD162" s="319"/>
      <c r="PME162" s="319"/>
      <c r="PMF162" s="319"/>
      <c r="PMG162" s="319"/>
      <c r="PMH162" s="319"/>
      <c r="PMI162" s="319"/>
      <c r="PMJ162" s="319"/>
      <c r="PMK162" s="319"/>
      <c r="PML162" s="319"/>
      <c r="PMM162" s="319"/>
      <c r="PMN162" s="319"/>
      <c r="PMO162" s="319"/>
      <c r="PMP162" s="319"/>
      <c r="PMQ162" s="319"/>
      <c r="PMR162" s="319"/>
      <c r="PMS162" s="319"/>
      <c r="PMT162" s="319"/>
      <c r="PMU162" s="319"/>
      <c r="PMV162" s="319"/>
      <c r="PMW162" s="319"/>
      <c r="PMX162" s="319"/>
      <c r="PMY162" s="319"/>
      <c r="PMZ162" s="319"/>
      <c r="PNA162" s="319"/>
      <c r="PNB162" s="319"/>
      <c r="PNC162" s="319"/>
      <c r="PND162" s="319"/>
      <c r="PNE162" s="319"/>
      <c r="PNF162" s="319"/>
      <c r="PNG162" s="319"/>
      <c r="PNH162" s="319"/>
      <c r="PNI162" s="319"/>
      <c r="PNJ162" s="319"/>
      <c r="PNK162" s="319"/>
      <c r="PNL162" s="319"/>
      <c r="PNM162" s="319"/>
      <c r="PNN162" s="319"/>
      <c r="PNO162" s="319"/>
      <c r="PNP162" s="319"/>
      <c r="PNQ162" s="319"/>
      <c r="PNR162" s="319"/>
      <c r="PNS162" s="319"/>
      <c r="PNT162" s="319"/>
      <c r="PNU162" s="319"/>
      <c r="PNV162" s="319"/>
      <c r="PNW162" s="319"/>
      <c r="PNX162" s="319"/>
      <c r="PNY162" s="319"/>
      <c r="PNZ162" s="319"/>
      <c r="POA162" s="319"/>
      <c r="POB162" s="319"/>
      <c r="POC162" s="319"/>
      <c r="POD162" s="319"/>
      <c r="POE162" s="319"/>
      <c r="POF162" s="319"/>
      <c r="POG162" s="319"/>
      <c r="POH162" s="319"/>
      <c r="POI162" s="319"/>
      <c r="POJ162" s="319"/>
      <c r="POK162" s="319"/>
      <c r="POL162" s="319"/>
      <c r="POM162" s="319"/>
      <c r="PON162" s="319"/>
      <c r="POO162" s="319"/>
      <c r="POP162" s="319"/>
      <c r="POQ162" s="319"/>
      <c r="POR162" s="319"/>
      <c r="POS162" s="319"/>
      <c r="POT162" s="319"/>
      <c r="POU162" s="319"/>
      <c r="POV162" s="319"/>
      <c r="POW162" s="319"/>
      <c r="POX162" s="319"/>
      <c r="POY162" s="319"/>
      <c r="POZ162" s="319"/>
      <c r="PPA162" s="319"/>
      <c r="PPB162" s="319"/>
      <c r="PPC162" s="319"/>
      <c r="PPD162" s="319"/>
      <c r="PPE162" s="319"/>
      <c r="PPF162" s="319"/>
      <c r="PPG162" s="319"/>
      <c r="PPH162" s="319"/>
      <c r="PPI162" s="319"/>
      <c r="PPJ162" s="319"/>
      <c r="PPK162" s="319"/>
      <c r="PPL162" s="319"/>
      <c r="PPM162" s="319"/>
      <c r="PPN162" s="319"/>
      <c r="PPO162" s="319"/>
      <c r="PPP162" s="319"/>
      <c r="PPQ162" s="319"/>
      <c r="PPR162" s="319"/>
      <c r="PPS162" s="319"/>
      <c r="PPT162" s="319"/>
      <c r="PPU162" s="319"/>
      <c r="PPV162" s="319"/>
      <c r="PPW162" s="319"/>
      <c r="PPX162" s="319"/>
      <c r="PPY162" s="319"/>
      <c r="PPZ162" s="319"/>
      <c r="PQA162" s="319"/>
      <c r="PQB162" s="319"/>
      <c r="PQC162" s="319"/>
      <c r="PQD162" s="319"/>
      <c r="PQE162" s="319"/>
      <c r="PQF162" s="319"/>
      <c r="PQG162" s="319"/>
      <c r="PQH162" s="319"/>
      <c r="PQI162" s="319"/>
      <c r="PQJ162" s="319"/>
      <c r="PQK162" s="319"/>
      <c r="PQL162" s="319"/>
      <c r="PQM162" s="319"/>
      <c r="PQN162" s="319"/>
      <c r="PQO162" s="319"/>
      <c r="PQP162" s="319"/>
      <c r="PQQ162" s="319"/>
      <c r="PQR162" s="319"/>
      <c r="PQS162" s="319"/>
      <c r="PQT162" s="319"/>
      <c r="PQU162" s="319"/>
      <c r="PQV162" s="319"/>
      <c r="PQW162" s="319"/>
      <c r="PQX162" s="319"/>
      <c r="PQY162" s="319"/>
      <c r="PQZ162" s="319"/>
      <c r="PRA162" s="319"/>
      <c r="PRB162" s="319"/>
      <c r="PRC162" s="319"/>
      <c r="PRD162" s="319"/>
      <c r="PRE162" s="319"/>
      <c r="PRF162" s="319"/>
      <c r="PRG162" s="319"/>
      <c r="PRH162" s="319"/>
      <c r="PRI162" s="319"/>
      <c r="PRJ162" s="319"/>
      <c r="PRK162" s="319"/>
      <c r="PRL162" s="319"/>
      <c r="PRM162" s="319"/>
      <c r="PRN162" s="319"/>
      <c r="PRO162" s="319"/>
      <c r="PRP162" s="319"/>
      <c r="PRQ162" s="319"/>
      <c r="PRR162" s="319"/>
      <c r="PRS162" s="319"/>
      <c r="PRT162" s="319"/>
      <c r="PRU162" s="319"/>
      <c r="PRV162" s="319"/>
      <c r="PRW162" s="319"/>
      <c r="PRX162" s="319"/>
      <c r="PRY162" s="319"/>
      <c r="PRZ162" s="319"/>
      <c r="PSA162" s="319"/>
      <c r="PSB162" s="319"/>
      <c r="PSC162" s="319"/>
      <c r="PSD162" s="319"/>
      <c r="PSE162" s="319"/>
      <c r="PSF162" s="319"/>
      <c r="PSG162" s="319"/>
      <c r="PSH162" s="319"/>
      <c r="PSI162" s="319"/>
      <c r="PSJ162" s="319"/>
      <c r="PSK162" s="319"/>
      <c r="PSL162" s="319"/>
      <c r="PSM162" s="319"/>
      <c r="PSN162" s="319"/>
      <c r="PSO162" s="319"/>
      <c r="PSP162" s="319"/>
      <c r="PSQ162" s="319"/>
      <c r="PSR162" s="319"/>
      <c r="PSS162" s="319"/>
      <c r="PST162" s="319"/>
      <c r="PSU162" s="319"/>
      <c r="PSV162" s="319"/>
      <c r="PSW162" s="319"/>
      <c r="PSX162" s="319"/>
      <c r="PSY162" s="319"/>
      <c r="PSZ162" s="319"/>
      <c r="PTA162" s="319"/>
      <c r="PTB162" s="319"/>
      <c r="PTC162" s="319"/>
      <c r="PTD162" s="319"/>
      <c r="PTE162" s="319"/>
      <c r="PTF162" s="319"/>
      <c r="PTG162" s="319"/>
      <c r="PTH162" s="319"/>
      <c r="PTI162" s="319"/>
      <c r="PTJ162" s="319"/>
      <c r="PTK162" s="319"/>
      <c r="PTL162" s="319"/>
      <c r="PTM162" s="319"/>
      <c r="PTN162" s="319"/>
      <c r="PTO162" s="319"/>
      <c r="PTP162" s="319"/>
      <c r="PTQ162" s="319"/>
      <c r="PTR162" s="319"/>
      <c r="PTS162" s="319"/>
      <c r="PTT162" s="319"/>
      <c r="PTU162" s="319"/>
      <c r="PTV162" s="319"/>
      <c r="PTW162" s="319"/>
      <c r="PTX162" s="319"/>
      <c r="PTY162" s="319"/>
      <c r="PTZ162" s="319"/>
      <c r="PUA162" s="319"/>
      <c r="PUB162" s="319"/>
      <c r="PUC162" s="319"/>
      <c r="PUD162" s="319"/>
      <c r="PUE162" s="319"/>
      <c r="PUF162" s="319"/>
      <c r="PUG162" s="319"/>
      <c r="PUH162" s="319"/>
      <c r="PUI162" s="319"/>
      <c r="PUJ162" s="319"/>
      <c r="PUK162" s="319"/>
      <c r="PUL162" s="319"/>
      <c r="PUM162" s="319"/>
      <c r="PUN162" s="319"/>
      <c r="PUO162" s="319"/>
      <c r="PUP162" s="319"/>
      <c r="PUQ162" s="319"/>
      <c r="PUR162" s="319"/>
      <c r="PUS162" s="319"/>
      <c r="PUT162" s="319"/>
      <c r="PUU162" s="319"/>
      <c r="PUV162" s="319"/>
      <c r="PUW162" s="319"/>
      <c r="PUX162" s="319"/>
      <c r="PUY162" s="319"/>
      <c r="PUZ162" s="319"/>
      <c r="PVA162" s="319"/>
      <c r="PVB162" s="319"/>
      <c r="PVC162" s="319"/>
      <c r="PVD162" s="319"/>
      <c r="PVE162" s="319"/>
      <c r="PVF162" s="319"/>
      <c r="PVG162" s="319"/>
      <c r="PVH162" s="319"/>
      <c r="PVI162" s="319"/>
      <c r="PVJ162" s="319"/>
      <c r="PVK162" s="319"/>
      <c r="PVL162" s="319"/>
      <c r="PVM162" s="319"/>
      <c r="PVN162" s="319"/>
      <c r="PVO162" s="319"/>
      <c r="PVP162" s="319"/>
      <c r="PVQ162" s="319"/>
      <c r="PVR162" s="319"/>
      <c r="PVS162" s="319"/>
      <c r="PVT162" s="319"/>
      <c r="PVU162" s="319"/>
      <c r="PVV162" s="319"/>
      <c r="PVW162" s="319"/>
      <c r="PVX162" s="319"/>
      <c r="PVY162" s="319"/>
      <c r="PVZ162" s="319"/>
      <c r="PWA162" s="319"/>
      <c r="PWB162" s="319"/>
      <c r="PWC162" s="319"/>
      <c r="PWD162" s="319"/>
      <c r="PWE162" s="319"/>
      <c r="PWF162" s="319"/>
      <c r="PWG162" s="319"/>
      <c r="PWH162" s="319"/>
      <c r="PWI162" s="319"/>
      <c r="PWJ162" s="319"/>
      <c r="PWK162" s="319"/>
      <c r="PWL162" s="319"/>
      <c r="PWM162" s="319"/>
      <c r="PWN162" s="319"/>
      <c r="PWO162" s="319"/>
      <c r="PWP162" s="319"/>
      <c r="PWQ162" s="319"/>
      <c r="PWR162" s="319"/>
      <c r="PWS162" s="319"/>
      <c r="PWT162" s="319"/>
      <c r="PWU162" s="319"/>
      <c r="PWV162" s="319"/>
      <c r="PWW162" s="319"/>
      <c r="PWX162" s="319"/>
      <c r="PWY162" s="319"/>
      <c r="PWZ162" s="319"/>
      <c r="PXA162" s="319"/>
      <c r="PXB162" s="319"/>
      <c r="PXC162" s="319"/>
      <c r="PXD162" s="319"/>
      <c r="PXE162" s="319"/>
      <c r="PXF162" s="319"/>
      <c r="PXG162" s="319"/>
      <c r="PXH162" s="319"/>
      <c r="PXI162" s="319"/>
      <c r="PXJ162" s="319"/>
      <c r="PXK162" s="319"/>
      <c r="PXL162" s="319"/>
      <c r="PXM162" s="319"/>
      <c r="PXN162" s="319"/>
      <c r="PXO162" s="319"/>
      <c r="PXP162" s="319"/>
      <c r="PXQ162" s="319"/>
      <c r="PXR162" s="319"/>
      <c r="PXS162" s="319"/>
      <c r="PXT162" s="319"/>
      <c r="PXU162" s="319"/>
      <c r="PXV162" s="319"/>
      <c r="PXW162" s="319"/>
      <c r="PXX162" s="319"/>
      <c r="PXY162" s="319"/>
      <c r="PXZ162" s="319"/>
      <c r="PYA162" s="319"/>
      <c r="PYB162" s="319"/>
      <c r="PYC162" s="319"/>
      <c r="PYD162" s="319"/>
      <c r="PYE162" s="319"/>
      <c r="PYF162" s="319"/>
      <c r="PYG162" s="319"/>
      <c r="PYH162" s="319"/>
      <c r="PYI162" s="319"/>
      <c r="PYJ162" s="319"/>
      <c r="PYK162" s="319"/>
      <c r="PYL162" s="319"/>
      <c r="PYM162" s="319"/>
      <c r="PYN162" s="319"/>
      <c r="PYO162" s="319"/>
      <c r="PYP162" s="319"/>
      <c r="PYQ162" s="319"/>
      <c r="PYR162" s="319"/>
      <c r="PYS162" s="319"/>
      <c r="PYT162" s="319"/>
      <c r="PYU162" s="319"/>
      <c r="PYV162" s="319"/>
      <c r="PYW162" s="319"/>
      <c r="PYX162" s="319"/>
      <c r="PYY162" s="319"/>
      <c r="PYZ162" s="319"/>
      <c r="PZA162" s="319"/>
      <c r="PZB162" s="319"/>
      <c r="PZC162" s="319"/>
      <c r="PZD162" s="319"/>
      <c r="PZE162" s="319"/>
      <c r="PZF162" s="319"/>
      <c r="PZG162" s="319"/>
      <c r="PZH162" s="319"/>
      <c r="PZI162" s="319"/>
      <c r="PZJ162" s="319"/>
      <c r="PZK162" s="319"/>
      <c r="PZL162" s="319"/>
      <c r="PZM162" s="319"/>
      <c r="PZN162" s="319"/>
      <c r="PZO162" s="319"/>
      <c r="PZP162" s="319"/>
      <c r="PZQ162" s="319"/>
      <c r="PZR162" s="319"/>
      <c r="PZS162" s="319"/>
      <c r="PZT162" s="319"/>
      <c r="PZU162" s="319"/>
      <c r="PZV162" s="319"/>
      <c r="PZW162" s="319"/>
      <c r="PZX162" s="319"/>
      <c r="PZY162" s="319"/>
      <c r="PZZ162" s="319"/>
      <c r="QAA162" s="319"/>
      <c r="QAB162" s="319"/>
      <c r="QAC162" s="319"/>
      <c r="QAD162" s="319"/>
      <c r="QAE162" s="319"/>
      <c r="QAF162" s="319"/>
      <c r="QAG162" s="319"/>
      <c r="QAH162" s="319"/>
      <c r="QAI162" s="319"/>
      <c r="QAJ162" s="319"/>
      <c r="QAK162" s="319"/>
      <c r="QAL162" s="319"/>
      <c r="QAM162" s="319"/>
      <c r="QAN162" s="319"/>
      <c r="QAO162" s="319"/>
      <c r="QAP162" s="319"/>
      <c r="QAQ162" s="319"/>
      <c r="QAR162" s="319"/>
      <c r="QAS162" s="319"/>
      <c r="QAT162" s="319"/>
      <c r="QAU162" s="319"/>
      <c r="QAV162" s="319"/>
      <c r="QAW162" s="319"/>
      <c r="QAX162" s="319"/>
      <c r="QAY162" s="319"/>
      <c r="QAZ162" s="319"/>
      <c r="QBA162" s="319"/>
      <c r="QBB162" s="319"/>
      <c r="QBC162" s="319"/>
      <c r="QBD162" s="319"/>
      <c r="QBE162" s="319"/>
      <c r="QBF162" s="319"/>
      <c r="QBG162" s="319"/>
      <c r="QBH162" s="319"/>
      <c r="QBI162" s="319"/>
      <c r="QBJ162" s="319"/>
      <c r="QBK162" s="319"/>
      <c r="QBL162" s="319"/>
      <c r="QBM162" s="319"/>
      <c r="QBN162" s="319"/>
      <c r="QBO162" s="319"/>
      <c r="QBP162" s="319"/>
      <c r="QBQ162" s="319"/>
      <c r="QBR162" s="319"/>
      <c r="QBS162" s="319"/>
      <c r="QBT162" s="319"/>
      <c r="QBU162" s="319"/>
      <c r="QBV162" s="319"/>
      <c r="QBW162" s="319"/>
      <c r="QBX162" s="319"/>
      <c r="QBY162" s="319"/>
      <c r="QBZ162" s="319"/>
      <c r="QCA162" s="319"/>
      <c r="QCB162" s="319"/>
      <c r="QCC162" s="319"/>
      <c r="QCD162" s="319"/>
      <c r="QCE162" s="319"/>
      <c r="QCF162" s="319"/>
      <c r="QCG162" s="319"/>
      <c r="QCH162" s="319"/>
      <c r="QCI162" s="319"/>
      <c r="QCJ162" s="319"/>
      <c r="QCK162" s="319"/>
      <c r="QCL162" s="319"/>
      <c r="QCM162" s="319"/>
      <c r="QCN162" s="319"/>
      <c r="QCO162" s="319"/>
      <c r="QCP162" s="319"/>
      <c r="QCQ162" s="319"/>
      <c r="QCR162" s="319"/>
      <c r="QCS162" s="319"/>
      <c r="QCT162" s="319"/>
      <c r="QCU162" s="319"/>
      <c r="QCV162" s="319"/>
      <c r="QCW162" s="319"/>
      <c r="QCX162" s="319"/>
      <c r="QCY162" s="319"/>
      <c r="QCZ162" s="319"/>
      <c r="QDA162" s="319"/>
      <c r="QDB162" s="319"/>
      <c r="QDC162" s="319"/>
      <c r="QDD162" s="319"/>
      <c r="QDE162" s="319"/>
      <c r="QDF162" s="319"/>
      <c r="QDG162" s="319"/>
      <c r="QDH162" s="319"/>
      <c r="QDI162" s="319"/>
      <c r="QDJ162" s="319"/>
      <c r="QDK162" s="319"/>
      <c r="QDL162" s="319"/>
      <c r="QDM162" s="319"/>
      <c r="QDN162" s="319"/>
      <c r="QDO162" s="319"/>
      <c r="QDP162" s="319"/>
      <c r="QDQ162" s="319"/>
      <c r="QDR162" s="319"/>
      <c r="QDS162" s="319"/>
      <c r="QDT162" s="319"/>
      <c r="QDU162" s="319"/>
      <c r="QDV162" s="319"/>
      <c r="QDW162" s="319"/>
      <c r="QDX162" s="319"/>
      <c r="QDY162" s="319"/>
      <c r="QDZ162" s="319"/>
      <c r="QEA162" s="319"/>
      <c r="QEB162" s="319"/>
      <c r="QEC162" s="319"/>
      <c r="QED162" s="319"/>
      <c r="QEE162" s="319"/>
      <c r="QEF162" s="319"/>
      <c r="QEG162" s="319"/>
      <c r="QEH162" s="319"/>
      <c r="QEI162" s="319"/>
      <c r="QEJ162" s="319"/>
      <c r="QEK162" s="319"/>
      <c r="QEL162" s="319"/>
      <c r="QEM162" s="319"/>
      <c r="QEN162" s="319"/>
      <c r="QEO162" s="319"/>
      <c r="QEP162" s="319"/>
      <c r="QEQ162" s="319"/>
      <c r="QER162" s="319"/>
      <c r="QES162" s="319"/>
      <c r="QET162" s="319"/>
      <c r="QEU162" s="319"/>
      <c r="QEV162" s="319"/>
      <c r="QEW162" s="319"/>
      <c r="QEX162" s="319"/>
      <c r="QEY162" s="319"/>
      <c r="QEZ162" s="319"/>
      <c r="QFA162" s="319"/>
      <c r="QFB162" s="319"/>
      <c r="QFC162" s="319"/>
      <c r="QFD162" s="319"/>
      <c r="QFE162" s="319"/>
      <c r="QFF162" s="319"/>
      <c r="QFG162" s="319"/>
      <c r="QFH162" s="319"/>
      <c r="QFI162" s="319"/>
      <c r="QFJ162" s="319"/>
      <c r="QFK162" s="319"/>
      <c r="QFL162" s="319"/>
      <c r="QFM162" s="319"/>
      <c r="QFN162" s="319"/>
      <c r="QFO162" s="319"/>
      <c r="QFP162" s="319"/>
      <c r="QFQ162" s="319"/>
      <c r="QFR162" s="319"/>
      <c r="QFS162" s="319"/>
      <c r="QFT162" s="319"/>
      <c r="QFU162" s="319"/>
      <c r="QFV162" s="319"/>
      <c r="QFW162" s="319"/>
      <c r="QFX162" s="319"/>
      <c r="QFY162" s="319"/>
      <c r="QFZ162" s="319"/>
      <c r="QGA162" s="319"/>
      <c r="QGB162" s="319"/>
      <c r="QGC162" s="319"/>
      <c r="QGD162" s="319"/>
      <c r="QGE162" s="319"/>
      <c r="QGF162" s="319"/>
      <c r="QGG162" s="319"/>
      <c r="QGH162" s="319"/>
      <c r="QGI162" s="319"/>
      <c r="QGJ162" s="319"/>
      <c r="QGK162" s="319"/>
      <c r="QGL162" s="319"/>
      <c r="QGM162" s="319"/>
      <c r="QGN162" s="319"/>
      <c r="QGO162" s="319"/>
      <c r="QGP162" s="319"/>
      <c r="QGQ162" s="319"/>
      <c r="QGR162" s="319"/>
      <c r="QGS162" s="319"/>
      <c r="QGT162" s="319"/>
      <c r="QGU162" s="319"/>
      <c r="QGV162" s="319"/>
      <c r="QGW162" s="319"/>
      <c r="QGX162" s="319"/>
      <c r="QGY162" s="319"/>
      <c r="QGZ162" s="319"/>
      <c r="QHA162" s="319"/>
      <c r="QHB162" s="319"/>
      <c r="QHC162" s="319"/>
      <c r="QHD162" s="319"/>
      <c r="QHE162" s="319"/>
      <c r="QHF162" s="319"/>
      <c r="QHG162" s="319"/>
      <c r="QHH162" s="319"/>
      <c r="QHI162" s="319"/>
      <c r="QHJ162" s="319"/>
      <c r="QHK162" s="319"/>
      <c r="QHL162" s="319"/>
      <c r="QHM162" s="319"/>
      <c r="QHN162" s="319"/>
      <c r="QHO162" s="319"/>
      <c r="QHP162" s="319"/>
      <c r="QHQ162" s="319"/>
      <c r="QHR162" s="319"/>
      <c r="QHS162" s="319"/>
      <c r="QHT162" s="319"/>
      <c r="QHU162" s="319"/>
      <c r="QHV162" s="319"/>
      <c r="QHW162" s="319"/>
      <c r="QHX162" s="319"/>
      <c r="QHY162" s="319"/>
      <c r="QHZ162" s="319"/>
      <c r="QIA162" s="319"/>
      <c r="QIB162" s="319"/>
      <c r="QIC162" s="319"/>
      <c r="QID162" s="319"/>
      <c r="QIE162" s="319"/>
      <c r="QIF162" s="319"/>
      <c r="QIG162" s="319"/>
      <c r="QIH162" s="319"/>
      <c r="QII162" s="319"/>
      <c r="QIJ162" s="319"/>
      <c r="QIK162" s="319"/>
      <c r="QIL162" s="319"/>
      <c r="QIM162" s="319"/>
      <c r="QIN162" s="319"/>
      <c r="QIO162" s="319"/>
      <c r="QIP162" s="319"/>
      <c r="QIQ162" s="319"/>
      <c r="QIR162" s="319"/>
      <c r="QIS162" s="319"/>
      <c r="QIT162" s="319"/>
      <c r="QIU162" s="319"/>
      <c r="QIV162" s="319"/>
      <c r="QIW162" s="319"/>
      <c r="QIX162" s="319"/>
      <c r="QIY162" s="319"/>
      <c r="QIZ162" s="319"/>
      <c r="QJA162" s="319"/>
      <c r="QJB162" s="319"/>
      <c r="QJC162" s="319"/>
      <c r="QJD162" s="319"/>
      <c r="QJE162" s="319"/>
      <c r="QJF162" s="319"/>
      <c r="QJG162" s="319"/>
      <c r="QJH162" s="319"/>
      <c r="QJI162" s="319"/>
      <c r="QJJ162" s="319"/>
      <c r="QJK162" s="319"/>
      <c r="QJL162" s="319"/>
      <c r="QJM162" s="319"/>
      <c r="QJN162" s="319"/>
      <c r="QJO162" s="319"/>
      <c r="QJP162" s="319"/>
      <c r="QJQ162" s="319"/>
      <c r="QJR162" s="319"/>
      <c r="QJS162" s="319"/>
      <c r="QJT162" s="319"/>
      <c r="QJU162" s="319"/>
      <c r="QJV162" s="319"/>
      <c r="QJW162" s="319"/>
      <c r="QJX162" s="319"/>
      <c r="QJY162" s="319"/>
      <c r="QJZ162" s="319"/>
      <c r="QKA162" s="319"/>
      <c r="QKB162" s="319"/>
      <c r="QKC162" s="319"/>
      <c r="QKD162" s="319"/>
      <c r="QKE162" s="319"/>
      <c r="QKF162" s="319"/>
      <c r="QKG162" s="319"/>
      <c r="QKH162" s="319"/>
      <c r="QKI162" s="319"/>
      <c r="QKJ162" s="319"/>
      <c r="QKK162" s="319"/>
      <c r="QKL162" s="319"/>
      <c r="QKM162" s="319"/>
      <c r="QKN162" s="319"/>
      <c r="QKO162" s="319"/>
      <c r="QKP162" s="319"/>
      <c r="QKQ162" s="319"/>
      <c r="QKR162" s="319"/>
      <c r="QKS162" s="319"/>
      <c r="QKT162" s="319"/>
      <c r="QKU162" s="319"/>
      <c r="QKV162" s="319"/>
      <c r="QKW162" s="319"/>
      <c r="QKX162" s="319"/>
      <c r="QKY162" s="319"/>
      <c r="QKZ162" s="319"/>
      <c r="QLA162" s="319"/>
      <c r="QLB162" s="319"/>
      <c r="QLC162" s="319"/>
      <c r="QLD162" s="319"/>
      <c r="QLE162" s="319"/>
      <c r="QLF162" s="319"/>
      <c r="QLG162" s="319"/>
      <c r="QLH162" s="319"/>
      <c r="QLI162" s="319"/>
      <c r="QLJ162" s="319"/>
      <c r="QLK162" s="319"/>
      <c r="QLL162" s="319"/>
      <c r="QLM162" s="319"/>
      <c r="QLN162" s="319"/>
      <c r="QLO162" s="319"/>
      <c r="QLP162" s="319"/>
      <c r="QLQ162" s="319"/>
      <c r="QLR162" s="319"/>
      <c r="QLS162" s="319"/>
      <c r="QLT162" s="319"/>
      <c r="QLU162" s="319"/>
      <c r="QLV162" s="319"/>
      <c r="QLW162" s="319"/>
      <c r="QLX162" s="319"/>
      <c r="QLY162" s="319"/>
      <c r="QLZ162" s="319"/>
      <c r="QMA162" s="319"/>
      <c r="QMB162" s="319"/>
      <c r="QMC162" s="319"/>
      <c r="QMD162" s="319"/>
      <c r="QME162" s="319"/>
      <c r="QMF162" s="319"/>
      <c r="QMG162" s="319"/>
      <c r="QMH162" s="319"/>
      <c r="QMI162" s="319"/>
      <c r="QMJ162" s="319"/>
      <c r="QMK162" s="319"/>
      <c r="QML162" s="319"/>
      <c r="QMM162" s="319"/>
      <c r="QMN162" s="319"/>
      <c r="QMO162" s="319"/>
      <c r="QMP162" s="319"/>
      <c r="QMQ162" s="319"/>
      <c r="QMR162" s="319"/>
      <c r="QMS162" s="319"/>
      <c r="QMT162" s="319"/>
      <c r="QMU162" s="319"/>
      <c r="QMV162" s="319"/>
      <c r="QMW162" s="319"/>
      <c r="QMX162" s="319"/>
      <c r="QMY162" s="319"/>
      <c r="QMZ162" s="319"/>
      <c r="QNA162" s="319"/>
      <c r="QNB162" s="319"/>
      <c r="QNC162" s="319"/>
      <c r="QND162" s="319"/>
      <c r="QNE162" s="319"/>
      <c r="QNF162" s="319"/>
      <c r="QNG162" s="319"/>
      <c r="QNH162" s="319"/>
      <c r="QNI162" s="319"/>
      <c r="QNJ162" s="319"/>
      <c r="QNK162" s="319"/>
      <c r="QNL162" s="319"/>
      <c r="QNM162" s="319"/>
      <c r="QNN162" s="319"/>
      <c r="QNO162" s="319"/>
      <c r="QNP162" s="319"/>
      <c r="QNQ162" s="319"/>
      <c r="QNR162" s="319"/>
      <c r="QNS162" s="319"/>
      <c r="QNT162" s="319"/>
      <c r="QNU162" s="319"/>
      <c r="QNV162" s="319"/>
      <c r="QNW162" s="319"/>
      <c r="QNX162" s="319"/>
      <c r="QNY162" s="319"/>
      <c r="QNZ162" s="319"/>
      <c r="QOA162" s="319"/>
      <c r="QOB162" s="319"/>
      <c r="QOC162" s="319"/>
      <c r="QOD162" s="319"/>
      <c r="QOE162" s="319"/>
      <c r="QOF162" s="319"/>
      <c r="QOG162" s="319"/>
      <c r="QOH162" s="319"/>
      <c r="QOI162" s="319"/>
      <c r="QOJ162" s="319"/>
      <c r="QOK162" s="319"/>
      <c r="QOL162" s="319"/>
      <c r="QOM162" s="319"/>
      <c r="QON162" s="319"/>
      <c r="QOO162" s="319"/>
      <c r="QOP162" s="319"/>
      <c r="QOQ162" s="319"/>
      <c r="QOR162" s="319"/>
      <c r="QOS162" s="319"/>
      <c r="QOT162" s="319"/>
      <c r="QOU162" s="319"/>
      <c r="QOV162" s="319"/>
      <c r="QOW162" s="319"/>
      <c r="QOX162" s="319"/>
      <c r="QOY162" s="319"/>
      <c r="QOZ162" s="319"/>
      <c r="QPA162" s="319"/>
      <c r="QPB162" s="319"/>
      <c r="QPC162" s="319"/>
      <c r="QPD162" s="319"/>
      <c r="QPE162" s="319"/>
      <c r="QPF162" s="319"/>
      <c r="QPG162" s="319"/>
      <c r="QPH162" s="319"/>
      <c r="QPI162" s="319"/>
      <c r="QPJ162" s="319"/>
      <c r="QPK162" s="319"/>
      <c r="QPL162" s="319"/>
      <c r="QPM162" s="319"/>
      <c r="QPN162" s="319"/>
      <c r="QPO162" s="319"/>
      <c r="QPP162" s="319"/>
      <c r="QPQ162" s="319"/>
      <c r="QPR162" s="319"/>
      <c r="QPS162" s="319"/>
      <c r="QPT162" s="319"/>
      <c r="QPU162" s="319"/>
      <c r="QPV162" s="319"/>
      <c r="QPW162" s="319"/>
      <c r="QPX162" s="319"/>
      <c r="QPY162" s="319"/>
      <c r="QPZ162" s="319"/>
      <c r="QQA162" s="319"/>
      <c r="QQB162" s="319"/>
      <c r="QQC162" s="319"/>
      <c r="QQD162" s="319"/>
      <c r="QQE162" s="319"/>
      <c r="QQF162" s="319"/>
      <c r="QQG162" s="319"/>
      <c r="QQH162" s="319"/>
      <c r="QQI162" s="319"/>
      <c r="QQJ162" s="319"/>
      <c r="QQK162" s="319"/>
      <c r="QQL162" s="319"/>
      <c r="QQM162" s="319"/>
      <c r="QQN162" s="319"/>
      <c r="QQO162" s="319"/>
      <c r="QQP162" s="319"/>
      <c r="QQQ162" s="319"/>
      <c r="QQR162" s="319"/>
      <c r="QQS162" s="319"/>
      <c r="QQT162" s="319"/>
      <c r="QQU162" s="319"/>
      <c r="QQV162" s="319"/>
      <c r="QQW162" s="319"/>
      <c r="QQX162" s="319"/>
      <c r="QQY162" s="319"/>
      <c r="QQZ162" s="319"/>
      <c r="QRA162" s="319"/>
      <c r="QRB162" s="319"/>
      <c r="QRC162" s="319"/>
      <c r="QRD162" s="319"/>
      <c r="QRE162" s="319"/>
      <c r="QRF162" s="319"/>
      <c r="QRG162" s="319"/>
      <c r="QRH162" s="319"/>
      <c r="QRI162" s="319"/>
      <c r="QRJ162" s="319"/>
      <c r="QRK162" s="319"/>
      <c r="QRL162" s="319"/>
      <c r="QRM162" s="319"/>
      <c r="QRN162" s="319"/>
      <c r="QRO162" s="319"/>
      <c r="QRP162" s="319"/>
      <c r="QRQ162" s="319"/>
      <c r="QRR162" s="319"/>
      <c r="QRS162" s="319"/>
      <c r="QRT162" s="319"/>
      <c r="QRU162" s="319"/>
      <c r="QRV162" s="319"/>
      <c r="QRW162" s="319"/>
      <c r="QRX162" s="319"/>
      <c r="QRY162" s="319"/>
      <c r="QRZ162" s="319"/>
      <c r="QSA162" s="319"/>
      <c r="QSB162" s="319"/>
      <c r="QSC162" s="319"/>
      <c r="QSD162" s="319"/>
      <c r="QSE162" s="319"/>
      <c r="QSF162" s="319"/>
      <c r="QSG162" s="319"/>
      <c r="QSH162" s="319"/>
      <c r="QSI162" s="319"/>
      <c r="QSJ162" s="319"/>
      <c r="QSK162" s="319"/>
      <c r="QSL162" s="319"/>
      <c r="QSM162" s="319"/>
      <c r="QSN162" s="319"/>
      <c r="QSO162" s="319"/>
      <c r="QSP162" s="319"/>
      <c r="QSQ162" s="319"/>
      <c r="QSR162" s="319"/>
      <c r="QSS162" s="319"/>
      <c r="QST162" s="319"/>
      <c r="QSU162" s="319"/>
      <c r="QSV162" s="319"/>
      <c r="QSW162" s="319"/>
      <c r="QSX162" s="319"/>
      <c r="QSY162" s="319"/>
      <c r="QSZ162" s="319"/>
      <c r="QTA162" s="319"/>
      <c r="QTB162" s="319"/>
      <c r="QTC162" s="319"/>
      <c r="QTD162" s="319"/>
      <c r="QTE162" s="319"/>
      <c r="QTF162" s="319"/>
      <c r="QTG162" s="319"/>
      <c r="QTH162" s="319"/>
      <c r="QTI162" s="319"/>
      <c r="QTJ162" s="319"/>
      <c r="QTK162" s="319"/>
      <c r="QTL162" s="319"/>
      <c r="QTM162" s="319"/>
      <c r="QTN162" s="319"/>
      <c r="QTO162" s="319"/>
      <c r="QTP162" s="319"/>
      <c r="QTQ162" s="319"/>
      <c r="QTR162" s="319"/>
      <c r="QTS162" s="319"/>
      <c r="QTT162" s="319"/>
      <c r="QTU162" s="319"/>
      <c r="QTV162" s="319"/>
      <c r="QTW162" s="319"/>
      <c r="QTX162" s="319"/>
      <c r="QTY162" s="319"/>
      <c r="QTZ162" s="319"/>
      <c r="QUA162" s="319"/>
      <c r="QUB162" s="319"/>
      <c r="QUC162" s="319"/>
      <c r="QUD162" s="319"/>
      <c r="QUE162" s="319"/>
      <c r="QUF162" s="319"/>
      <c r="QUG162" s="319"/>
      <c r="QUH162" s="319"/>
      <c r="QUI162" s="319"/>
      <c r="QUJ162" s="319"/>
      <c r="QUK162" s="319"/>
      <c r="QUL162" s="319"/>
      <c r="QUM162" s="319"/>
      <c r="QUN162" s="319"/>
      <c r="QUO162" s="319"/>
      <c r="QUP162" s="319"/>
      <c r="QUQ162" s="319"/>
      <c r="QUR162" s="319"/>
      <c r="QUS162" s="319"/>
      <c r="QUT162" s="319"/>
      <c r="QUU162" s="319"/>
      <c r="QUV162" s="319"/>
      <c r="QUW162" s="319"/>
      <c r="QUX162" s="319"/>
      <c r="QUY162" s="319"/>
      <c r="QUZ162" s="319"/>
      <c r="QVA162" s="319"/>
      <c r="QVB162" s="319"/>
      <c r="QVC162" s="319"/>
      <c r="QVD162" s="319"/>
      <c r="QVE162" s="319"/>
      <c r="QVF162" s="319"/>
      <c r="QVG162" s="319"/>
      <c r="QVH162" s="319"/>
      <c r="QVI162" s="319"/>
      <c r="QVJ162" s="319"/>
      <c r="QVK162" s="319"/>
      <c r="QVL162" s="319"/>
      <c r="QVM162" s="319"/>
      <c r="QVN162" s="319"/>
      <c r="QVO162" s="319"/>
      <c r="QVP162" s="319"/>
      <c r="QVQ162" s="319"/>
      <c r="QVR162" s="319"/>
      <c r="QVS162" s="319"/>
      <c r="QVT162" s="319"/>
      <c r="QVU162" s="319"/>
      <c r="QVV162" s="319"/>
      <c r="QVW162" s="319"/>
      <c r="QVX162" s="319"/>
      <c r="QVY162" s="319"/>
      <c r="QVZ162" s="319"/>
      <c r="QWA162" s="319"/>
      <c r="QWB162" s="319"/>
      <c r="QWC162" s="319"/>
      <c r="QWD162" s="319"/>
      <c r="QWE162" s="319"/>
      <c r="QWF162" s="319"/>
      <c r="QWG162" s="319"/>
      <c r="QWH162" s="319"/>
      <c r="QWI162" s="319"/>
      <c r="QWJ162" s="319"/>
      <c r="QWK162" s="319"/>
      <c r="QWL162" s="319"/>
      <c r="QWM162" s="319"/>
      <c r="QWN162" s="319"/>
      <c r="QWO162" s="319"/>
      <c r="QWP162" s="319"/>
      <c r="QWQ162" s="319"/>
      <c r="QWR162" s="319"/>
      <c r="QWS162" s="319"/>
      <c r="QWT162" s="319"/>
      <c r="QWU162" s="319"/>
      <c r="QWV162" s="319"/>
      <c r="QWW162" s="319"/>
      <c r="QWX162" s="319"/>
      <c r="QWY162" s="319"/>
      <c r="QWZ162" s="319"/>
      <c r="QXA162" s="319"/>
      <c r="QXB162" s="319"/>
      <c r="QXC162" s="319"/>
      <c r="QXD162" s="319"/>
      <c r="QXE162" s="319"/>
      <c r="QXF162" s="319"/>
      <c r="QXG162" s="319"/>
      <c r="QXH162" s="319"/>
      <c r="QXI162" s="319"/>
      <c r="QXJ162" s="319"/>
      <c r="QXK162" s="319"/>
      <c r="QXL162" s="319"/>
      <c r="QXM162" s="319"/>
      <c r="QXN162" s="319"/>
      <c r="QXO162" s="319"/>
      <c r="QXP162" s="319"/>
      <c r="QXQ162" s="319"/>
      <c r="QXR162" s="319"/>
      <c r="QXS162" s="319"/>
      <c r="QXT162" s="319"/>
      <c r="QXU162" s="319"/>
      <c r="QXV162" s="319"/>
      <c r="QXW162" s="319"/>
      <c r="QXX162" s="319"/>
      <c r="QXY162" s="319"/>
      <c r="QXZ162" s="319"/>
      <c r="QYA162" s="319"/>
      <c r="QYB162" s="319"/>
      <c r="QYC162" s="319"/>
      <c r="QYD162" s="319"/>
      <c r="QYE162" s="319"/>
      <c r="QYF162" s="319"/>
      <c r="QYG162" s="319"/>
      <c r="QYH162" s="319"/>
      <c r="QYI162" s="319"/>
      <c r="QYJ162" s="319"/>
      <c r="QYK162" s="319"/>
      <c r="QYL162" s="319"/>
      <c r="QYM162" s="319"/>
      <c r="QYN162" s="319"/>
      <c r="QYO162" s="319"/>
      <c r="QYP162" s="319"/>
      <c r="QYQ162" s="319"/>
      <c r="QYR162" s="319"/>
      <c r="QYS162" s="319"/>
      <c r="QYT162" s="319"/>
      <c r="QYU162" s="319"/>
      <c r="QYV162" s="319"/>
      <c r="QYW162" s="319"/>
      <c r="QYX162" s="319"/>
      <c r="QYY162" s="319"/>
      <c r="QYZ162" s="319"/>
      <c r="QZA162" s="319"/>
      <c r="QZB162" s="319"/>
      <c r="QZC162" s="319"/>
      <c r="QZD162" s="319"/>
      <c r="QZE162" s="319"/>
      <c r="QZF162" s="319"/>
      <c r="QZG162" s="319"/>
      <c r="QZH162" s="319"/>
      <c r="QZI162" s="319"/>
      <c r="QZJ162" s="319"/>
      <c r="QZK162" s="319"/>
      <c r="QZL162" s="319"/>
      <c r="QZM162" s="319"/>
      <c r="QZN162" s="319"/>
      <c r="QZO162" s="319"/>
      <c r="QZP162" s="319"/>
      <c r="QZQ162" s="319"/>
      <c r="QZR162" s="319"/>
      <c r="QZS162" s="319"/>
      <c r="QZT162" s="319"/>
      <c r="QZU162" s="319"/>
      <c r="QZV162" s="319"/>
      <c r="QZW162" s="319"/>
      <c r="QZX162" s="319"/>
      <c r="QZY162" s="319"/>
      <c r="QZZ162" s="319"/>
      <c r="RAA162" s="319"/>
      <c r="RAB162" s="319"/>
      <c r="RAC162" s="319"/>
      <c r="RAD162" s="319"/>
      <c r="RAE162" s="319"/>
      <c r="RAF162" s="319"/>
      <c r="RAG162" s="319"/>
      <c r="RAH162" s="319"/>
      <c r="RAI162" s="319"/>
      <c r="RAJ162" s="319"/>
      <c r="RAK162" s="319"/>
      <c r="RAL162" s="319"/>
      <c r="RAM162" s="319"/>
      <c r="RAN162" s="319"/>
      <c r="RAO162" s="319"/>
      <c r="RAP162" s="319"/>
      <c r="RAQ162" s="319"/>
      <c r="RAR162" s="319"/>
      <c r="RAS162" s="319"/>
      <c r="RAT162" s="319"/>
      <c r="RAU162" s="319"/>
      <c r="RAV162" s="319"/>
      <c r="RAW162" s="319"/>
      <c r="RAX162" s="319"/>
      <c r="RAY162" s="319"/>
      <c r="RAZ162" s="319"/>
      <c r="RBA162" s="319"/>
      <c r="RBB162" s="319"/>
      <c r="RBC162" s="319"/>
      <c r="RBD162" s="319"/>
      <c r="RBE162" s="319"/>
      <c r="RBF162" s="319"/>
      <c r="RBG162" s="319"/>
      <c r="RBH162" s="319"/>
      <c r="RBI162" s="319"/>
      <c r="RBJ162" s="319"/>
      <c r="RBK162" s="319"/>
      <c r="RBL162" s="319"/>
      <c r="RBM162" s="319"/>
      <c r="RBN162" s="319"/>
      <c r="RBO162" s="319"/>
      <c r="RBP162" s="319"/>
      <c r="RBQ162" s="319"/>
      <c r="RBR162" s="319"/>
      <c r="RBS162" s="319"/>
      <c r="RBT162" s="319"/>
      <c r="RBU162" s="319"/>
      <c r="RBV162" s="319"/>
      <c r="RBW162" s="319"/>
      <c r="RBX162" s="319"/>
      <c r="RBY162" s="319"/>
      <c r="RBZ162" s="319"/>
      <c r="RCA162" s="319"/>
      <c r="RCB162" s="319"/>
      <c r="RCC162" s="319"/>
      <c r="RCD162" s="319"/>
      <c r="RCE162" s="319"/>
      <c r="RCF162" s="319"/>
      <c r="RCG162" s="319"/>
      <c r="RCH162" s="319"/>
      <c r="RCI162" s="319"/>
      <c r="RCJ162" s="319"/>
      <c r="RCK162" s="319"/>
      <c r="RCL162" s="319"/>
      <c r="RCM162" s="319"/>
      <c r="RCN162" s="319"/>
      <c r="RCO162" s="319"/>
      <c r="RCP162" s="319"/>
      <c r="RCQ162" s="319"/>
      <c r="RCR162" s="319"/>
      <c r="RCS162" s="319"/>
      <c r="RCT162" s="319"/>
      <c r="RCU162" s="319"/>
      <c r="RCV162" s="319"/>
      <c r="RCW162" s="319"/>
      <c r="RCX162" s="319"/>
      <c r="RCY162" s="319"/>
      <c r="RCZ162" s="319"/>
      <c r="RDA162" s="319"/>
      <c r="RDB162" s="319"/>
      <c r="RDC162" s="319"/>
      <c r="RDD162" s="319"/>
      <c r="RDE162" s="319"/>
      <c r="RDF162" s="319"/>
      <c r="RDG162" s="319"/>
      <c r="RDH162" s="319"/>
      <c r="RDI162" s="319"/>
      <c r="RDJ162" s="319"/>
      <c r="RDK162" s="319"/>
      <c r="RDL162" s="319"/>
      <c r="RDM162" s="319"/>
      <c r="RDN162" s="319"/>
      <c r="RDO162" s="319"/>
      <c r="RDP162" s="319"/>
      <c r="RDQ162" s="319"/>
      <c r="RDR162" s="319"/>
      <c r="RDS162" s="319"/>
      <c r="RDT162" s="319"/>
      <c r="RDU162" s="319"/>
      <c r="RDV162" s="319"/>
      <c r="RDW162" s="319"/>
      <c r="RDX162" s="319"/>
      <c r="RDY162" s="319"/>
      <c r="RDZ162" s="319"/>
      <c r="REA162" s="319"/>
      <c r="REB162" s="319"/>
      <c r="REC162" s="319"/>
      <c r="RED162" s="319"/>
      <c r="REE162" s="319"/>
      <c r="REF162" s="319"/>
      <c r="REG162" s="319"/>
      <c r="REH162" s="319"/>
      <c r="REI162" s="319"/>
      <c r="REJ162" s="319"/>
      <c r="REK162" s="319"/>
      <c r="REL162" s="319"/>
      <c r="REM162" s="319"/>
      <c r="REN162" s="319"/>
      <c r="REO162" s="319"/>
      <c r="REP162" s="319"/>
      <c r="REQ162" s="319"/>
      <c r="RER162" s="319"/>
      <c r="RES162" s="319"/>
      <c r="RET162" s="319"/>
      <c r="REU162" s="319"/>
      <c r="REV162" s="319"/>
      <c r="REW162" s="319"/>
      <c r="REX162" s="319"/>
      <c r="REY162" s="319"/>
      <c r="REZ162" s="319"/>
      <c r="RFA162" s="319"/>
      <c r="RFB162" s="319"/>
      <c r="RFC162" s="319"/>
      <c r="RFD162" s="319"/>
      <c r="RFE162" s="319"/>
      <c r="RFF162" s="319"/>
      <c r="RFG162" s="319"/>
      <c r="RFH162" s="319"/>
      <c r="RFI162" s="319"/>
      <c r="RFJ162" s="319"/>
      <c r="RFK162" s="319"/>
      <c r="RFL162" s="319"/>
      <c r="RFM162" s="319"/>
      <c r="RFN162" s="319"/>
      <c r="RFO162" s="319"/>
      <c r="RFP162" s="319"/>
      <c r="RFQ162" s="319"/>
      <c r="RFR162" s="319"/>
      <c r="RFS162" s="319"/>
      <c r="RFT162" s="319"/>
      <c r="RFU162" s="319"/>
      <c r="RFV162" s="319"/>
      <c r="RFW162" s="319"/>
      <c r="RFX162" s="319"/>
      <c r="RFY162" s="319"/>
      <c r="RFZ162" s="319"/>
      <c r="RGA162" s="319"/>
      <c r="RGB162" s="319"/>
      <c r="RGC162" s="319"/>
      <c r="RGD162" s="319"/>
      <c r="RGE162" s="319"/>
      <c r="RGF162" s="319"/>
      <c r="RGG162" s="319"/>
      <c r="RGH162" s="319"/>
      <c r="RGI162" s="319"/>
      <c r="RGJ162" s="319"/>
      <c r="RGK162" s="319"/>
      <c r="RGL162" s="319"/>
      <c r="RGM162" s="319"/>
      <c r="RGN162" s="319"/>
      <c r="RGO162" s="319"/>
      <c r="RGP162" s="319"/>
      <c r="RGQ162" s="319"/>
      <c r="RGR162" s="319"/>
      <c r="RGS162" s="319"/>
      <c r="RGT162" s="319"/>
      <c r="RGU162" s="319"/>
      <c r="RGV162" s="319"/>
      <c r="RGW162" s="319"/>
      <c r="RGX162" s="319"/>
      <c r="RGY162" s="319"/>
      <c r="RGZ162" s="319"/>
      <c r="RHA162" s="319"/>
      <c r="RHB162" s="319"/>
      <c r="RHC162" s="319"/>
      <c r="RHD162" s="319"/>
      <c r="RHE162" s="319"/>
      <c r="RHF162" s="319"/>
      <c r="RHG162" s="319"/>
      <c r="RHH162" s="319"/>
      <c r="RHI162" s="319"/>
      <c r="RHJ162" s="319"/>
      <c r="RHK162" s="319"/>
      <c r="RHL162" s="319"/>
      <c r="RHM162" s="319"/>
      <c r="RHN162" s="319"/>
      <c r="RHO162" s="319"/>
      <c r="RHP162" s="319"/>
      <c r="RHQ162" s="319"/>
      <c r="RHR162" s="319"/>
      <c r="RHS162" s="319"/>
      <c r="RHT162" s="319"/>
      <c r="RHU162" s="319"/>
      <c r="RHV162" s="319"/>
      <c r="RHW162" s="319"/>
      <c r="RHX162" s="319"/>
      <c r="RHY162" s="319"/>
      <c r="RHZ162" s="319"/>
      <c r="RIA162" s="319"/>
      <c r="RIB162" s="319"/>
      <c r="RIC162" s="319"/>
      <c r="RID162" s="319"/>
      <c r="RIE162" s="319"/>
      <c r="RIF162" s="319"/>
      <c r="RIG162" s="319"/>
      <c r="RIH162" s="319"/>
      <c r="RII162" s="319"/>
      <c r="RIJ162" s="319"/>
      <c r="RIK162" s="319"/>
      <c r="RIL162" s="319"/>
      <c r="RIM162" s="319"/>
      <c r="RIN162" s="319"/>
      <c r="RIO162" s="319"/>
      <c r="RIP162" s="319"/>
      <c r="RIQ162" s="319"/>
      <c r="RIR162" s="319"/>
      <c r="RIS162" s="319"/>
      <c r="RIT162" s="319"/>
      <c r="RIU162" s="319"/>
      <c r="RIV162" s="319"/>
      <c r="RIW162" s="319"/>
      <c r="RIX162" s="319"/>
      <c r="RIY162" s="319"/>
      <c r="RIZ162" s="319"/>
      <c r="RJA162" s="319"/>
      <c r="RJB162" s="319"/>
      <c r="RJC162" s="319"/>
      <c r="RJD162" s="319"/>
      <c r="RJE162" s="319"/>
      <c r="RJF162" s="319"/>
      <c r="RJG162" s="319"/>
      <c r="RJH162" s="319"/>
      <c r="RJI162" s="319"/>
      <c r="RJJ162" s="319"/>
      <c r="RJK162" s="319"/>
      <c r="RJL162" s="319"/>
      <c r="RJM162" s="319"/>
      <c r="RJN162" s="319"/>
      <c r="RJO162" s="319"/>
      <c r="RJP162" s="319"/>
      <c r="RJQ162" s="319"/>
      <c r="RJR162" s="319"/>
      <c r="RJS162" s="319"/>
      <c r="RJT162" s="319"/>
      <c r="RJU162" s="319"/>
      <c r="RJV162" s="319"/>
      <c r="RJW162" s="319"/>
      <c r="RJX162" s="319"/>
      <c r="RJY162" s="319"/>
      <c r="RJZ162" s="319"/>
      <c r="RKA162" s="319"/>
      <c r="RKB162" s="319"/>
      <c r="RKC162" s="319"/>
      <c r="RKD162" s="319"/>
      <c r="RKE162" s="319"/>
      <c r="RKF162" s="319"/>
      <c r="RKG162" s="319"/>
      <c r="RKH162" s="319"/>
      <c r="RKI162" s="319"/>
      <c r="RKJ162" s="319"/>
      <c r="RKK162" s="319"/>
      <c r="RKL162" s="319"/>
      <c r="RKM162" s="319"/>
      <c r="RKN162" s="319"/>
      <c r="RKO162" s="319"/>
      <c r="RKP162" s="319"/>
      <c r="RKQ162" s="319"/>
      <c r="RKR162" s="319"/>
      <c r="RKS162" s="319"/>
      <c r="RKT162" s="319"/>
      <c r="RKU162" s="319"/>
      <c r="RKV162" s="319"/>
      <c r="RKW162" s="319"/>
      <c r="RKX162" s="319"/>
      <c r="RKY162" s="319"/>
      <c r="RKZ162" s="319"/>
      <c r="RLA162" s="319"/>
      <c r="RLB162" s="319"/>
      <c r="RLC162" s="319"/>
      <c r="RLD162" s="319"/>
      <c r="RLE162" s="319"/>
      <c r="RLF162" s="319"/>
      <c r="RLG162" s="319"/>
      <c r="RLH162" s="319"/>
      <c r="RLI162" s="319"/>
      <c r="RLJ162" s="319"/>
      <c r="RLK162" s="319"/>
      <c r="RLL162" s="319"/>
      <c r="RLM162" s="319"/>
      <c r="RLN162" s="319"/>
      <c r="RLO162" s="319"/>
      <c r="RLP162" s="319"/>
      <c r="RLQ162" s="319"/>
      <c r="RLR162" s="319"/>
      <c r="RLS162" s="319"/>
      <c r="RLT162" s="319"/>
      <c r="RLU162" s="319"/>
      <c r="RLV162" s="319"/>
      <c r="RLW162" s="319"/>
      <c r="RLX162" s="319"/>
      <c r="RLY162" s="319"/>
      <c r="RLZ162" s="319"/>
      <c r="RMA162" s="319"/>
      <c r="RMB162" s="319"/>
      <c r="RMC162" s="319"/>
      <c r="RMD162" s="319"/>
      <c r="RME162" s="319"/>
      <c r="RMF162" s="319"/>
      <c r="RMG162" s="319"/>
      <c r="RMH162" s="319"/>
      <c r="RMI162" s="319"/>
      <c r="RMJ162" s="319"/>
      <c r="RMK162" s="319"/>
      <c r="RML162" s="319"/>
      <c r="RMM162" s="319"/>
      <c r="RMN162" s="319"/>
      <c r="RMO162" s="319"/>
      <c r="RMP162" s="319"/>
      <c r="RMQ162" s="319"/>
      <c r="RMR162" s="319"/>
      <c r="RMS162" s="319"/>
      <c r="RMT162" s="319"/>
      <c r="RMU162" s="319"/>
      <c r="RMV162" s="319"/>
      <c r="RMW162" s="319"/>
      <c r="RMX162" s="319"/>
      <c r="RMY162" s="319"/>
      <c r="RMZ162" s="319"/>
      <c r="RNA162" s="319"/>
      <c r="RNB162" s="319"/>
      <c r="RNC162" s="319"/>
      <c r="RND162" s="319"/>
      <c r="RNE162" s="319"/>
      <c r="RNF162" s="319"/>
      <c r="RNG162" s="319"/>
      <c r="RNH162" s="319"/>
      <c r="RNI162" s="319"/>
      <c r="RNJ162" s="319"/>
      <c r="RNK162" s="319"/>
      <c r="RNL162" s="319"/>
      <c r="RNM162" s="319"/>
      <c r="RNN162" s="319"/>
      <c r="RNO162" s="319"/>
      <c r="RNP162" s="319"/>
      <c r="RNQ162" s="319"/>
      <c r="RNR162" s="319"/>
      <c r="RNS162" s="319"/>
      <c r="RNT162" s="319"/>
      <c r="RNU162" s="319"/>
      <c r="RNV162" s="319"/>
      <c r="RNW162" s="319"/>
      <c r="RNX162" s="319"/>
      <c r="RNY162" s="319"/>
      <c r="RNZ162" s="319"/>
      <c r="ROA162" s="319"/>
      <c r="ROB162" s="319"/>
      <c r="ROC162" s="319"/>
      <c r="ROD162" s="319"/>
      <c r="ROE162" s="319"/>
      <c r="ROF162" s="319"/>
      <c r="ROG162" s="319"/>
      <c r="ROH162" s="319"/>
      <c r="ROI162" s="319"/>
      <c r="ROJ162" s="319"/>
      <c r="ROK162" s="319"/>
      <c r="ROL162" s="319"/>
      <c r="ROM162" s="319"/>
      <c r="RON162" s="319"/>
      <c r="ROO162" s="319"/>
      <c r="ROP162" s="319"/>
      <c r="ROQ162" s="319"/>
      <c r="ROR162" s="319"/>
      <c r="ROS162" s="319"/>
      <c r="ROT162" s="319"/>
      <c r="ROU162" s="319"/>
      <c r="ROV162" s="319"/>
      <c r="ROW162" s="319"/>
      <c r="ROX162" s="319"/>
      <c r="ROY162" s="319"/>
      <c r="ROZ162" s="319"/>
      <c r="RPA162" s="319"/>
      <c r="RPB162" s="319"/>
      <c r="RPC162" s="319"/>
      <c r="RPD162" s="319"/>
      <c r="RPE162" s="319"/>
      <c r="RPF162" s="319"/>
      <c r="RPG162" s="319"/>
      <c r="RPH162" s="319"/>
      <c r="RPI162" s="319"/>
      <c r="RPJ162" s="319"/>
      <c r="RPK162" s="319"/>
      <c r="RPL162" s="319"/>
      <c r="RPM162" s="319"/>
      <c r="RPN162" s="319"/>
      <c r="RPO162" s="319"/>
      <c r="RPP162" s="319"/>
      <c r="RPQ162" s="319"/>
      <c r="RPR162" s="319"/>
      <c r="RPS162" s="319"/>
      <c r="RPT162" s="319"/>
      <c r="RPU162" s="319"/>
      <c r="RPV162" s="319"/>
      <c r="RPW162" s="319"/>
      <c r="RPX162" s="319"/>
      <c r="RPY162" s="319"/>
      <c r="RPZ162" s="319"/>
      <c r="RQA162" s="319"/>
      <c r="RQB162" s="319"/>
      <c r="RQC162" s="319"/>
      <c r="RQD162" s="319"/>
      <c r="RQE162" s="319"/>
      <c r="RQF162" s="319"/>
      <c r="RQG162" s="319"/>
      <c r="RQH162" s="319"/>
      <c r="RQI162" s="319"/>
      <c r="RQJ162" s="319"/>
      <c r="RQK162" s="319"/>
      <c r="RQL162" s="319"/>
      <c r="RQM162" s="319"/>
      <c r="RQN162" s="319"/>
      <c r="RQO162" s="319"/>
      <c r="RQP162" s="319"/>
      <c r="RQQ162" s="319"/>
      <c r="RQR162" s="319"/>
      <c r="RQS162" s="319"/>
      <c r="RQT162" s="319"/>
      <c r="RQU162" s="319"/>
      <c r="RQV162" s="319"/>
      <c r="RQW162" s="319"/>
      <c r="RQX162" s="319"/>
      <c r="RQY162" s="319"/>
      <c r="RQZ162" s="319"/>
      <c r="RRA162" s="319"/>
      <c r="RRB162" s="319"/>
      <c r="RRC162" s="319"/>
      <c r="RRD162" s="319"/>
      <c r="RRE162" s="319"/>
      <c r="RRF162" s="319"/>
      <c r="RRG162" s="319"/>
      <c r="RRH162" s="319"/>
      <c r="RRI162" s="319"/>
      <c r="RRJ162" s="319"/>
      <c r="RRK162" s="319"/>
      <c r="RRL162" s="319"/>
      <c r="RRM162" s="319"/>
      <c r="RRN162" s="319"/>
      <c r="RRO162" s="319"/>
      <c r="RRP162" s="319"/>
      <c r="RRQ162" s="319"/>
      <c r="RRR162" s="319"/>
      <c r="RRS162" s="319"/>
      <c r="RRT162" s="319"/>
      <c r="RRU162" s="319"/>
      <c r="RRV162" s="319"/>
      <c r="RRW162" s="319"/>
      <c r="RRX162" s="319"/>
      <c r="RRY162" s="319"/>
      <c r="RRZ162" s="319"/>
      <c r="RSA162" s="319"/>
      <c r="RSB162" s="319"/>
      <c r="RSC162" s="319"/>
      <c r="RSD162" s="319"/>
      <c r="RSE162" s="319"/>
      <c r="RSF162" s="319"/>
      <c r="RSG162" s="319"/>
      <c r="RSH162" s="319"/>
      <c r="RSI162" s="319"/>
      <c r="RSJ162" s="319"/>
      <c r="RSK162" s="319"/>
      <c r="RSL162" s="319"/>
      <c r="RSM162" s="319"/>
      <c r="RSN162" s="319"/>
      <c r="RSO162" s="319"/>
      <c r="RSP162" s="319"/>
      <c r="RSQ162" s="319"/>
      <c r="RSR162" s="319"/>
      <c r="RSS162" s="319"/>
      <c r="RST162" s="319"/>
      <c r="RSU162" s="319"/>
      <c r="RSV162" s="319"/>
      <c r="RSW162" s="319"/>
      <c r="RSX162" s="319"/>
      <c r="RSY162" s="319"/>
      <c r="RSZ162" s="319"/>
      <c r="RTA162" s="319"/>
      <c r="RTB162" s="319"/>
      <c r="RTC162" s="319"/>
      <c r="RTD162" s="319"/>
      <c r="RTE162" s="319"/>
      <c r="RTF162" s="319"/>
      <c r="RTG162" s="319"/>
      <c r="RTH162" s="319"/>
      <c r="RTI162" s="319"/>
      <c r="RTJ162" s="319"/>
      <c r="RTK162" s="319"/>
      <c r="RTL162" s="319"/>
      <c r="RTM162" s="319"/>
      <c r="RTN162" s="319"/>
      <c r="RTO162" s="319"/>
      <c r="RTP162" s="319"/>
      <c r="RTQ162" s="319"/>
      <c r="RTR162" s="319"/>
      <c r="RTS162" s="319"/>
      <c r="RTT162" s="319"/>
      <c r="RTU162" s="319"/>
      <c r="RTV162" s="319"/>
      <c r="RTW162" s="319"/>
      <c r="RTX162" s="319"/>
      <c r="RTY162" s="319"/>
      <c r="RTZ162" s="319"/>
      <c r="RUA162" s="319"/>
      <c r="RUB162" s="319"/>
      <c r="RUC162" s="319"/>
      <c r="RUD162" s="319"/>
      <c r="RUE162" s="319"/>
      <c r="RUF162" s="319"/>
      <c r="RUG162" s="319"/>
      <c r="RUH162" s="319"/>
      <c r="RUI162" s="319"/>
      <c r="RUJ162" s="319"/>
      <c r="RUK162" s="319"/>
      <c r="RUL162" s="319"/>
      <c r="RUM162" s="319"/>
      <c r="RUN162" s="319"/>
      <c r="RUO162" s="319"/>
      <c r="RUP162" s="319"/>
      <c r="RUQ162" s="319"/>
      <c r="RUR162" s="319"/>
      <c r="RUS162" s="319"/>
      <c r="RUT162" s="319"/>
      <c r="RUU162" s="319"/>
      <c r="RUV162" s="319"/>
      <c r="RUW162" s="319"/>
      <c r="RUX162" s="319"/>
      <c r="RUY162" s="319"/>
      <c r="RUZ162" s="319"/>
      <c r="RVA162" s="319"/>
      <c r="RVB162" s="319"/>
      <c r="RVC162" s="319"/>
      <c r="RVD162" s="319"/>
      <c r="RVE162" s="319"/>
      <c r="RVF162" s="319"/>
      <c r="RVG162" s="319"/>
      <c r="RVH162" s="319"/>
      <c r="RVI162" s="319"/>
      <c r="RVJ162" s="319"/>
      <c r="RVK162" s="319"/>
      <c r="RVL162" s="319"/>
      <c r="RVM162" s="319"/>
      <c r="RVN162" s="319"/>
      <c r="RVO162" s="319"/>
      <c r="RVP162" s="319"/>
      <c r="RVQ162" s="319"/>
      <c r="RVR162" s="319"/>
      <c r="RVS162" s="319"/>
      <c r="RVT162" s="319"/>
      <c r="RVU162" s="319"/>
      <c r="RVV162" s="319"/>
      <c r="RVW162" s="319"/>
      <c r="RVX162" s="319"/>
      <c r="RVY162" s="319"/>
      <c r="RVZ162" s="319"/>
      <c r="RWA162" s="319"/>
      <c r="RWB162" s="319"/>
      <c r="RWC162" s="319"/>
      <c r="RWD162" s="319"/>
      <c r="RWE162" s="319"/>
      <c r="RWF162" s="319"/>
      <c r="RWG162" s="319"/>
      <c r="RWH162" s="319"/>
      <c r="RWI162" s="319"/>
      <c r="RWJ162" s="319"/>
      <c r="RWK162" s="319"/>
      <c r="RWL162" s="319"/>
      <c r="RWM162" s="319"/>
      <c r="RWN162" s="319"/>
      <c r="RWO162" s="319"/>
      <c r="RWP162" s="319"/>
      <c r="RWQ162" s="319"/>
      <c r="RWR162" s="319"/>
      <c r="RWS162" s="319"/>
      <c r="RWT162" s="319"/>
      <c r="RWU162" s="319"/>
      <c r="RWV162" s="319"/>
      <c r="RWW162" s="319"/>
      <c r="RWX162" s="319"/>
      <c r="RWY162" s="319"/>
      <c r="RWZ162" s="319"/>
      <c r="RXA162" s="319"/>
      <c r="RXB162" s="319"/>
      <c r="RXC162" s="319"/>
      <c r="RXD162" s="319"/>
      <c r="RXE162" s="319"/>
      <c r="RXF162" s="319"/>
      <c r="RXG162" s="319"/>
      <c r="RXH162" s="319"/>
      <c r="RXI162" s="319"/>
      <c r="RXJ162" s="319"/>
      <c r="RXK162" s="319"/>
      <c r="RXL162" s="319"/>
      <c r="RXM162" s="319"/>
      <c r="RXN162" s="319"/>
      <c r="RXO162" s="319"/>
      <c r="RXP162" s="319"/>
      <c r="RXQ162" s="319"/>
      <c r="RXR162" s="319"/>
      <c r="RXS162" s="319"/>
      <c r="RXT162" s="319"/>
      <c r="RXU162" s="319"/>
      <c r="RXV162" s="319"/>
      <c r="RXW162" s="319"/>
      <c r="RXX162" s="319"/>
      <c r="RXY162" s="319"/>
      <c r="RXZ162" s="319"/>
      <c r="RYA162" s="319"/>
      <c r="RYB162" s="319"/>
      <c r="RYC162" s="319"/>
      <c r="RYD162" s="319"/>
      <c r="RYE162" s="319"/>
      <c r="RYF162" s="319"/>
      <c r="RYG162" s="319"/>
      <c r="RYH162" s="319"/>
      <c r="RYI162" s="319"/>
      <c r="RYJ162" s="319"/>
      <c r="RYK162" s="319"/>
      <c r="RYL162" s="319"/>
      <c r="RYM162" s="319"/>
      <c r="RYN162" s="319"/>
      <c r="RYO162" s="319"/>
      <c r="RYP162" s="319"/>
      <c r="RYQ162" s="319"/>
      <c r="RYR162" s="319"/>
      <c r="RYS162" s="319"/>
      <c r="RYT162" s="319"/>
      <c r="RYU162" s="319"/>
      <c r="RYV162" s="319"/>
      <c r="RYW162" s="319"/>
      <c r="RYX162" s="319"/>
      <c r="RYY162" s="319"/>
      <c r="RYZ162" s="319"/>
      <c r="RZA162" s="319"/>
      <c r="RZB162" s="319"/>
      <c r="RZC162" s="319"/>
      <c r="RZD162" s="319"/>
      <c r="RZE162" s="319"/>
      <c r="RZF162" s="319"/>
      <c r="RZG162" s="319"/>
      <c r="RZH162" s="319"/>
      <c r="RZI162" s="319"/>
      <c r="RZJ162" s="319"/>
      <c r="RZK162" s="319"/>
      <c r="RZL162" s="319"/>
      <c r="RZM162" s="319"/>
      <c r="RZN162" s="319"/>
      <c r="RZO162" s="319"/>
      <c r="RZP162" s="319"/>
      <c r="RZQ162" s="319"/>
      <c r="RZR162" s="319"/>
      <c r="RZS162" s="319"/>
      <c r="RZT162" s="319"/>
      <c r="RZU162" s="319"/>
      <c r="RZV162" s="319"/>
      <c r="RZW162" s="319"/>
      <c r="RZX162" s="319"/>
      <c r="RZY162" s="319"/>
      <c r="RZZ162" s="319"/>
      <c r="SAA162" s="319"/>
      <c r="SAB162" s="319"/>
      <c r="SAC162" s="319"/>
      <c r="SAD162" s="319"/>
      <c r="SAE162" s="319"/>
      <c r="SAF162" s="319"/>
      <c r="SAG162" s="319"/>
      <c r="SAH162" s="319"/>
      <c r="SAI162" s="319"/>
      <c r="SAJ162" s="319"/>
      <c r="SAK162" s="319"/>
      <c r="SAL162" s="319"/>
      <c r="SAM162" s="319"/>
      <c r="SAN162" s="319"/>
      <c r="SAO162" s="319"/>
      <c r="SAP162" s="319"/>
      <c r="SAQ162" s="319"/>
      <c r="SAR162" s="319"/>
      <c r="SAS162" s="319"/>
      <c r="SAT162" s="319"/>
      <c r="SAU162" s="319"/>
      <c r="SAV162" s="319"/>
      <c r="SAW162" s="319"/>
      <c r="SAX162" s="319"/>
      <c r="SAY162" s="319"/>
      <c r="SAZ162" s="319"/>
      <c r="SBA162" s="319"/>
      <c r="SBB162" s="319"/>
      <c r="SBC162" s="319"/>
      <c r="SBD162" s="319"/>
      <c r="SBE162" s="319"/>
      <c r="SBF162" s="319"/>
      <c r="SBG162" s="319"/>
      <c r="SBH162" s="319"/>
      <c r="SBI162" s="319"/>
      <c r="SBJ162" s="319"/>
      <c r="SBK162" s="319"/>
      <c r="SBL162" s="319"/>
      <c r="SBM162" s="319"/>
      <c r="SBN162" s="319"/>
      <c r="SBO162" s="319"/>
      <c r="SBP162" s="319"/>
      <c r="SBQ162" s="319"/>
      <c r="SBR162" s="319"/>
      <c r="SBS162" s="319"/>
      <c r="SBT162" s="319"/>
      <c r="SBU162" s="319"/>
      <c r="SBV162" s="319"/>
      <c r="SBW162" s="319"/>
      <c r="SBX162" s="319"/>
      <c r="SBY162" s="319"/>
      <c r="SBZ162" s="319"/>
      <c r="SCA162" s="319"/>
      <c r="SCB162" s="319"/>
      <c r="SCC162" s="319"/>
      <c r="SCD162" s="319"/>
      <c r="SCE162" s="319"/>
      <c r="SCF162" s="319"/>
      <c r="SCG162" s="319"/>
      <c r="SCH162" s="319"/>
      <c r="SCI162" s="319"/>
      <c r="SCJ162" s="319"/>
      <c r="SCK162" s="319"/>
      <c r="SCL162" s="319"/>
      <c r="SCM162" s="319"/>
      <c r="SCN162" s="319"/>
      <c r="SCO162" s="319"/>
      <c r="SCP162" s="319"/>
      <c r="SCQ162" s="319"/>
      <c r="SCR162" s="319"/>
      <c r="SCS162" s="319"/>
      <c r="SCT162" s="319"/>
      <c r="SCU162" s="319"/>
      <c r="SCV162" s="319"/>
      <c r="SCW162" s="319"/>
      <c r="SCX162" s="319"/>
      <c r="SCY162" s="319"/>
      <c r="SCZ162" s="319"/>
      <c r="SDA162" s="319"/>
      <c r="SDB162" s="319"/>
      <c r="SDC162" s="319"/>
      <c r="SDD162" s="319"/>
      <c r="SDE162" s="319"/>
      <c r="SDF162" s="319"/>
      <c r="SDG162" s="319"/>
      <c r="SDH162" s="319"/>
      <c r="SDI162" s="319"/>
      <c r="SDJ162" s="319"/>
      <c r="SDK162" s="319"/>
      <c r="SDL162" s="319"/>
      <c r="SDM162" s="319"/>
      <c r="SDN162" s="319"/>
      <c r="SDO162" s="319"/>
      <c r="SDP162" s="319"/>
      <c r="SDQ162" s="319"/>
      <c r="SDR162" s="319"/>
      <c r="SDS162" s="319"/>
      <c r="SDT162" s="319"/>
      <c r="SDU162" s="319"/>
      <c r="SDV162" s="319"/>
      <c r="SDW162" s="319"/>
      <c r="SDX162" s="319"/>
      <c r="SDY162" s="319"/>
      <c r="SDZ162" s="319"/>
      <c r="SEA162" s="319"/>
      <c r="SEB162" s="319"/>
      <c r="SEC162" s="319"/>
      <c r="SED162" s="319"/>
      <c r="SEE162" s="319"/>
      <c r="SEF162" s="319"/>
      <c r="SEG162" s="319"/>
      <c r="SEH162" s="319"/>
      <c r="SEI162" s="319"/>
      <c r="SEJ162" s="319"/>
      <c r="SEK162" s="319"/>
      <c r="SEL162" s="319"/>
      <c r="SEM162" s="319"/>
      <c r="SEN162" s="319"/>
      <c r="SEO162" s="319"/>
      <c r="SEP162" s="319"/>
      <c r="SEQ162" s="319"/>
      <c r="SER162" s="319"/>
      <c r="SES162" s="319"/>
      <c r="SET162" s="319"/>
      <c r="SEU162" s="319"/>
      <c r="SEV162" s="319"/>
      <c r="SEW162" s="319"/>
      <c r="SEX162" s="319"/>
      <c r="SEY162" s="319"/>
      <c r="SEZ162" s="319"/>
      <c r="SFA162" s="319"/>
      <c r="SFB162" s="319"/>
      <c r="SFC162" s="319"/>
      <c r="SFD162" s="319"/>
      <c r="SFE162" s="319"/>
      <c r="SFF162" s="319"/>
      <c r="SFG162" s="319"/>
      <c r="SFH162" s="319"/>
      <c r="SFI162" s="319"/>
      <c r="SFJ162" s="319"/>
      <c r="SFK162" s="319"/>
      <c r="SFL162" s="319"/>
      <c r="SFM162" s="319"/>
      <c r="SFN162" s="319"/>
      <c r="SFO162" s="319"/>
      <c r="SFP162" s="319"/>
      <c r="SFQ162" s="319"/>
      <c r="SFR162" s="319"/>
      <c r="SFS162" s="319"/>
      <c r="SFT162" s="319"/>
      <c r="SFU162" s="319"/>
      <c r="SFV162" s="319"/>
      <c r="SFW162" s="319"/>
      <c r="SFX162" s="319"/>
      <c r="SFY162" s="319"/>
      <c r="SFZ162" s="319"/>
      <c r="SGA162" s="319"/>
      <c r="SGB162" s="319"/>
      <c r="SGC162" s="319"/>
      <c r="SGD162" s="319"/>
      <c r="SGE162" s="319"/>
      <c r="SGF162" s="319"/>
      <c r="SGG162" s="319"/>
      <c r="SGH162" s="319"/>
      <c r="SGI162" s="319"/>
      <c r="SGJ162" s="319"/>
      <c r="SGK162" s="319"/>
      <c r="SGL162" s="319"/>
      <c r="SGM162" s="319"/>
      <c r="SGN162" s="319"/>
      <c r="SGO162" s="319"/>
      <c r="SGP162" s="319"/>
      <c r="SGQ162" s="319"/>
      <c r="SGR162" s="319"/>
      <c r="SGS162" s="319"/>
      <c r="SGT162" s="319"/>
      <c r="SGU162" s="319"/>
      <c r="SGV162" s="319"/>
      <c r="SGW162" s="319"/>
      <c r="SGX162" s="319"/>
      <c r="SGY162" s="319"/>
      <c r="SGZ162" s="319"/>
      <c r="SHA162" s="319"/>
      <c r="SHB162" s="319"/>
      <c r="SHC162" s="319"/>
      <c r="SHD162" s="319"/>
      <c r="SHE162" s="319"/>
      <c r="SHF162" s="319"/>
      <c r="SHG162" s="319"/>
      <c r="SHH162" s="319"/>
      <c r="SHI162" s="319"/>
      <c r="SHJ162" s="319"/>
      <c r="SHK162" s="319"/>
      <c r="SHL162" s="319"/>
      <c r="SHM162" s="319"/>
      <c r="SHN162" s="319"/>
      <c r="SHO162" s="319"/>
      <c r="SHP162" s="319"/>
      <c r="SHQ162" s="319"/>
      <c r="SHR162" s="319"/>
      <c r="SHS162" s="319"/>
      <c r="SHT162" s="319"/>
      <c r="SHU162" s="319"/>
      <c r="SHV162" s="319"/>
      <c r="SHW162" s="319"/>
      <c r="SHX162" s="319"/>
      <c r="SHY162" s="319"/>
      <c r="SHZ162" s="319"/>
      <c r="SIA162" s="319"/>
      <c r="SIB162" s="319"/>
      <c r="SIC162" s="319"/>
      <c r="SID162" s="319"/>
      <c r="SIE162" s="319"/>
      <c r="SIF162" s="319"/>
      <c r="SIG162" s="319"/>
      <c r="SIH162" s="319"/>
      <c r="SII162" s="319"/>
      <c r="SIJ162" s="319"/>
      <c r="SIK162" s="319"/>
      <c r="SIL162" s="319"/>
      <c r="SIM162" s="319"/>
      <c r="SIN162" s="319"/>
      <c r="SIO162" s="319"/>
      <c r="SIP162" s="319"/>
      <c r="SIQ162" s="319"/>
      <c r="SIR162" s="319"/>
      <c r="SIS162" s="319"/>
      <c r="SIT162" s="319"/>
      <c r="SIU162" s="319"/>
      <c r="SIV162" s="319"/>
      <c r="SIW162" s="319"/>
      <c r="SIX162" s="319"/>
      <c r="SIY162" s="319"/>
      <c r="SIZ162" s="319"/>
      <c r="SJA162" s="319"/>
      <c r="SJB162" s="319"/>
      <c r="SJC162" s="319"/>
      <c r="SJD162" s="319"/>
      <c r="SJE162" s="319"/>
      <c r="SJF162" s="319"/>
      <c r="SJG162" s="319"/>
      <c r="SJH162" s="319"/>
      <c r="SJI162" s="319"/>
      <c r="SJJ162" s="319"/>
      <c r="SJK162" s="319"/>
      <c r="SJL162" s="319"/>
      <c r="SJM162" s="319"/>
      <c r="SJN162" s="319"/>
      <c r="SJO162" s="319"/>
      <c r="SJP162" s="319"/>
      <c r="SJQ162" s="319"/>
      <c r="SJR162" s="319"/>
      <c r="SJS162" s="319"/>
      <c r="SJT162" s="319"/>
      <c r="SJU162" s="319"/>
      <c r="SJV162" s="319"/>
      <c r="SJW162" s="319"/>
      <c r="SJX162" s="319"/>
      <c r="SJY162" s="319"/>
      <c r="SJZ162" s="319"/>
      <c r="SKA162" s="319"/>
      <c r="SKB162" s="319"/>
      <c r="SKC162" s="319"/>
      <c r="SKD162" s="319"/>
      <c r="SKE162" s="319"/>
      <c r="SKF162" s="319"/>
      <c r="SKG162" s="319"/>
      <c r="SKH162" s="319"/>
      <c r="SKI162" s="319"/>
      <c r="SKJ162" s="319"/>
      <c r="SKK162" s="319"/>
      <c r="SKL162" s="319"/>
      <c r="SKM162" s="319"/>
      <c r="SKN162" s="319"/>
      <c r="SKO162" s="319"/>
      <c r="SKP162" s="319"/>
      <c r="SKQ162" s="319"/>
      <c r="SKR162" s="319"/>
      <c r="SKS162" s="319"/>
      <c r="SKT162" s="319"/>
      <c r="SKU162" s="319"/>
      <c r="SKV162" s="319"/>
      <c r="SKW162" s="319"/>
      <c r="SKX162" s="319"/>
      <c r="SKY162" s="319"/>
      <c r="SKZ162" s="319"/>
      <c r="SLA162" s="319"/>
      <c r="SLB162" s="319"/>
      <c r="SLC162" s="319"/>
      <c r="SLD162" s="319"/>
      <c r="SLE162" s="319"/>
      <c r="SLF162" s="319"/>
      <c r="SLG162" s="319"/>
      <c r="SLH162" s="319"/>
      <c r="SLI162" s="319"/>
      <c r="SLJ162" s="319"/>
      <c r="SLK162" s="319"/>
      <c r="SLL162" s="319"/>
      <c r="SLM162" s="319"/>
      <c r="SLN162" s="319"/>
      <c r="SLO162" s="319"/>
      <c r="SLP162" s="319"/>
      <c r="SLQ162" s="319"/>
      <c r="SLR162" s="319"/>
      <c r="SLS162" s="319"/>
      <c r="SLT162" s="319"/>
      <c r="SLU162" s="319"/>
      <c r="SLV162" s="319"/>
      <c r="SLW162" s="319"/>
      <c r="SLX162" s="319"/>
      <c r="SLY162" s="319"/>
      <c r="SLZ162" s="319"/>
      <c r="SMA162" s="319"/>
      <c r="SMB162" s="319"/>
      <c r="SMC162" s="319"/>
      <c r="SMD162" s="319"/>
      <c r="SME162" s="319"/>
      <c r="SMF162" s="319"/>
      <c r="SMG162" s="319"/>
      <c r="SMH162" s="319"/>
      <c r="SMI162" s="319"/>
      <c r="SMJ162" s="319"/>
      <c r="SMK162" s="319"/>
      <c r="SML162" s="319"/>
      <c r="SMM162" s="319"/>
      <c r="SMN162" s="319"/>
      <c r="SMO162" s="319"/>
      <c r="SMP162" s="319"/>
      <c r="SMQ162" s="319"/>
      <c r="SMR162" s="319"/>
      <c r="SMS162" s="319"/>
      <c r="SMT162" s="319"/>
      <c r="SMU162" s="319"/>
      <c r="SMV162" s="319"/>
      <c r="SMW162" s="319"/>
      <c r="SMX162" s="319"/>
      <c r="SMY162" s="319"/>
      <c r="SMZ162" s="319"/>
      <c r="SNA162" s="319"/>
      <c r="SNB162" s="319"/>
      <c r="SNC162" s="319"/>
      <c r="SND162" s="319"/>
      <c r="SNE162" s="319"/>
      <c r="SNF162" s="319"/>
      <c r="SNG162" s="319"/>
      <c r="SNH162" s="319"/>
      <c r="SNI162" s="319"/>
      <c r="SNJ162" s="319"/>
      <c r="SNK162" s="319"/>
      <c r="SNL162" s="319"/>
      <c r="SNM162" s="319"/>
      <c r="SNN162" s="319"/>
      <c r="SNO162" s="319"/>
      <c r="SNP162" s="319"/>
      <c r="SNQ162" s="319"/>
      <c r="SNR162" s="319"/>
      <c r="SNS162" s="319"/>
      <c r="SNT162" s="319"/>
      <c r="SNU162" s="319"/>
      <c r="SNV162" s="319"/>
      <c r="SNW162" s="319"/>
      <c r="SNX162" s="319"/>
      <c r="SNY162" s="319"/>
      <c r="SNZ162" s="319"/>
      <c r="SOA162" s="319"/>
      <c r="SOB162" s="319"/>
      <c r="SOC162" s="319"/>
      <c r="SOD162" s="319"/>
      <c r="SOE162" s="319"/>
      <c r="SOF162" s="319"/>
      <c r="SOG162" s="319"/>
      <c r="SOH162" s="319"/>
      <c r="SOI162" s="319"/>
      <c r="SOJ162" s="319"/>
      <c r="SOK162" s="319"/>
      <c r="SOL162" s="319"/>
      <c r="SOM162" s="319"/>
      <c r="SON162" s="319"/>
      <c r="SOO162" s="319"/>
      <c r="SOP162" s="319"/>
      <c r="SOQ162" s="319"/>
      <c r="SOR162" s="319"/>
      <c r="SOS162" s="319"/>
      <c r="SOT162" s="319"/>
      <c r="SOU162" s="319"/>
      <c r="SOV162" s="319"/>
      <c r="SOW162" s="319"/>
      <c r="SOX162" s="319"/>
      <c r="SOY162" s="319"/>
      <c r="SOZ162" s="319"/>
      <c r="SPA162" s="319"/>
      <c r="SPB162" s="319"/>
      <c r="SPC162" s="319"/>
      <c r="SPD162" s="319"/>
      <c r="SPE162" s="319"/>
      <c r="SPF162" s="319"/>
      <c r="SPG162" s="319"/>
      <c r="SPH162" s="319"/>
      <c r="SPI162" s="319"/>
      <c r="SPJ162" s="319"/>
      <c r="SPK162" s="319"/>
      <c r="SPL162" s="319"/>
      <c r="SPM162" s="319"/>
      <c r="SPN162" s="319"/>
      <c r="SPO162" s="319"/>
      <c r="SPP162" s="319"/>
      <c r="SPQ162" s="319"/>
      <c r="SPR162" s="319"/>
      <c r="SPS162" s="319"/>
      <c r="SPT162" s="319"/>
      <c r="SPU162" s="319"/>
      <c r="SPV162" s="319"/>
      <c r="SPW162" s="319"/>
      <c r="SPX162" s="319"/>
      <c r="SPY162" s="319"/>
      <c r="SPZ162" s="319"/>
      <c r="SQA162" s="319"/>
      <c r="SQB162" s="319"/>
      <c r="SQC162" s="319"/>
      <c r="SQD162" s="319"/>
      <c r="SQE162" s="319"/>
      <c r="SQF162" s="319"/>
      <c r="SQG162" s="319"/>
      <c r="SQH162" s="319"/>
      <c r="SQI162" s="319"/>
      <c r="SQJ162" s="319"/>
      <c r="SQK162" s="319"/>
      <c r="SQL162" s="319"/>
      <c r="SQM162" s="319"/>
      <c r="SQN162" s="319"/>
      <c r="SQO162" s="319"/>
      <c r="SQP162" s="319"/>
      <c r="SQQ162" s="319"/>
      <c r="SQR162" s="319"/>
      <c r="SQS162" s="319"/>
      <c r="SQT162" s="319"/>
      <c r="SQU162" s="319"/>
      <c r="SQV162" s="319"/>
      <c r="SQW162" s="319"/>
      <c r="SQX162" s="319"/>
      <c r="SQY162" s="319"/>
      <c r="SQZ162" s="319"/>
      <c r="SRA162" s="319"/>
      <c r="SRB162" s="319"/>
      <c r="SRC162" s="319"/>
      <c r="SRD162" s="319"/>
      <c r="SRE162" s="319"/>
      <c r="SRF162" s="319"/>
      <c r="SRG162" s="319"/>
      <c r="SRH162" s="319"/>
      <c r="SRI162" s="319"/>
      <c r="SRJ162" s="319"/>
      <c r="SRK162" s="319"/>
      <c r="SRL162" s="319"/>
      <c r="SRM162" s="319"/>
      <c r="SRN162" s="319"/>
      <c r="SRO162" s="319"/>
      <c r="SRP162" s="319"/>
      <c r="SRQ162" s="319"/>
      <c r="SRR162" s="319"/>
      <c r="SRS162" s="319"/>
      <c r="SRT162" s="319"/>
      <c r="SRU162" s="319"/>
      <c r="SRV162" s="319"/>
      <c r="SRW162" s="319"/>
      <c r="SRX162" s="319"/>
      <c r="SRY162" s="319"/>
      <c r="SRZ162" s="319"/>
      <c r="SSA162" s="319"/>
      <c r="SSB162" s="319"/>
      <c r="SSC162" s="319"/>
      <c r="SSD162" s="319"/>
      <c r="SSE162" s="319"/>
      <c r="SSF162" s="319"/>
      <c r="SSG162" s="319"/>
      <c r="SSH162" s="319"/>
      <c r="SSI162" s="319"/>
      <c r="SSJ162" s="319"/>
      <c r="SSK162" s="319"/>
      <c r="SSL162" s="319"/>
      <c r="SSM162" s="319"/>
      <c r="SSN162" s="319"/>
      <c r="SSO162" s="319"/>
      <c r="SSP162" s="319"/>
      <c r="SSQ162" s="319"/>
      <c r="SSR162" s="319"/>
      <c r="SSS162" s="319"/>
      <c r="SST162" s="319"/>
      <c r="SSU162" s="319"/>
      <c r="SSV162" s="319"/>
      <c r="SSW162" s="319"/>
      <c r="SSX162" s="319"/>
      <c r="SSY162" s="319"/>
      <c r="SSZ162" s="319"/>
      <c r="STA162" s="319"/>
      <c r="STB162" s="319"/>
      <c r="STC162" s="319"/>
      <c r="STD162" s="319"/>
      <c r="STE162" s="319"/>
      <c r="STF162" s="319"/>
      <c r="STG162" s="319"/>
      <c r="STH162" s="319"/>
      <c r="STI162" s="319"/>
      <c r="STJ162" s="319"/>
      <c r="STK162" s="319"/>
      <c r="STL162" s="319"/>
      <c r="STM162" s="319"/>
      <c r="STN162" s="319"/>
      <c r="STO162" s="319"/>
      <c r="STP162" s="319"/>
      <c r="STQ162" s="319"/>
      <c r="STR162" s="319"/>
      <c r="STS162" s="319"/>
      <c r="STT162" s="319"/>
      <c r="STU162" s="319"/>
      <c r="STV162" s="319"/>
      <c r="STW162" s="319"/>
      <c r="STX162" s="319"/>
      <c r="STY162" s="319"/>
      <c r="STZ162" s="319"/>
      <c r="SUA162" s="319"/>
      <c r="SUB162" s="319"/>
      <c r="SUC162" s="319"/>
      <c r="SUD162" s="319"/>
      <c r="SUE162" s="319"/>
      <c r="SUF162" s="319"/>
      <c r="SUG162" s="319"/>
      <c r="SUH162" s="319"/>
      <c r="SUI162" s="319"/>
      <c r="SUJ162" s="319"/>
      <c r="SUK162" s="319"/>
      <c r="SUL162" s="319"/>
      <c r="SUM162" s="319"/>
      <c r="SUN162" s="319"/>
      <c r="SUO162" s="319"/>
      <c r="SUP162" s="319"/>
      <c r="SUQ162" s="319"/>
      <c r="SUR162" s="319"/>
      <c r="SUS162" s="319"/>
      <c r="SUT162" s="319"/>
      <c r="SUU162" s="319"/>
      <c r="SUV162" s="319"/>
      <c r="SUW162" s="319"/>
      <c r="SUX162" s="319"/>
      <c r="SUY162" s="319"/>
      <c r="SUZ162" s="319"/>
      <c r="SVA162" s="319"/>
      <c r="SVB162" s="319"/>
      <c r="SVC162" s="319"/>
      <c r="SVD162" s="319"/>
      <c r="SVE162" s="319"/>
      <c r="SVF162" s="319"/>
      <c r="SVG162" s="319"/>
      <c r="SVH162" s="319"/>
      <c r="SVI162" s="319"/>
      <c r="SVJ162" s="319"/>
      <c r="SVK162" s="319"/>
      <c r="SVL162" s="319"/>
      <c r="SVM162" s="319"/>
      <c r="SVN162" s="319"/>
      <c r="SVO162" s="319"/>
      <c r="SVP162" s="319"/>
      <c r="SVQ162" s="319"/>
      <c r="SVR162" s="319"/>
      <c r="SVS162" s="319"/>
      <c r="SVT162" s="319"/>
      <c r="SVU162" s="319"/>
      <c r="SVV162" s="319"/>
      <c r="SVW162" s="319"/>
      <c r="SVX162" s="319"/>
      <c r="SVY162" s="319"/>
      <c r="SVZ162" s="319"/>
      <c r="SWA162" s="319"/>
      <c r="SWB162" s="319"/>
      <c r="SWC162" s="319"/>
      <c r="SWD162" s="319"/>
      <c r="SWE162" s="319"/>
      <c r="SWF162" s="319"/>
      <c r="SWG162" s="319"/>
      <c r="SWH162" s="319"/>
      <c r="SWI162" s="319"/>
      <c r="SWJ162" s="319"/>
      <c r="SWK162" s="319"/>
      <c r="SWL162" s="319"/>
      <c r="SWM162" s="319"/>
      <c r="SWN162" s="319"/>
      <c r="SWO162" s="319"/>
      <c r="SWP162" s="319"/>
      <c r="SWQ162" s="319"/>
      <c r="SWR162" s="319"/>
      <c r="SWS162" s="319"/>
      <c r="SWT162" s="319"/>
      <c r="SWU162" s="319"/>
      <c r="SWV162" s="319"/>
      <c r="SWW162" s="319"/>
      <c r="SWX162" s="319"/>
      <c r="SWY162" s="319"/>
      <c r="SWZ162" s="319"/>
      <c r="SXA162" s="319"/>
      <c r="SXB162" s="319"/>
      <c r="SXC162" s="319"/>
      <c r="SXD162" s="319"/>
      <c r="SXE162" s="319"/>
      <c r="SXF162" s="319"/>
      <c r="SXG162" s="319"/>
      <c r="SXH162" s="319"/>
      <c r="SXI162" s="319"/>
      <c r="SXJ162" s="319"/>
      <c r="SXK162" s="319"/>
      <c r="SXL162" s="319"/>
      <c r="SXM162" s="319"/>
      <c r="SXN162" s="319"/>
      <c r="SXO162" s="319"/>
      <c r="SXP162" s="319"/>
      <c r="SXQ162" s="319"/>
      <c r="SXR162" s="319"/>
      <c r="SXS162" s="319"/>
      <c r="SXT162" s="319"/>
      <c r="SXU162" s="319"/>
      <c r="SXV162" s="319"/>
      <c r="SXW162" s="319"/>
      <c r="SXX162" s="319"/>
      <c r="SXY162" s="319"/>
      <c r="SXZ162" s="319"/>
      <c r="SYA162" s="319"/>
      <c r="SYB162" s="319"/>
      <c r="SYC162" s="319"/>
      <c r="SYD162" s="319"/>
      <c r="SYE162" s="319"/>
      <c r="SYF162" s="319"/>
      <c r="SYG162" s="319"/>
      <c r="SYH162" s="319"/>
      <c r="SYI162" s="319"/>
      <c r="SYJ162" s="319"/>
      <c r="SYK162" s="319"/>
      <c r="SYL162" s="319"/>
      <c r="SYM162" s="319"/>
      <c r="SYN162" s="319"/>
      <c r="SYO162" s="319"/>
      <c r="SYP162" s="319"/>
      <c r="SYQ162" s="319"/>
      <c r="SYR162" s="319"/>
      <c r="SYS162" s="319"/>
      <c r="SYT162" s="319"/>
      <c r="SYU162" s="319"/>
      <c r="SYV162" s="319"/>
      <c r="SYW162" s="319"/>
      <c r="SYX162" s="319"/>
      <c r="SYY162" s="319"/>
      <c r="SYZ162" s="319"/>
      <c r="SZA162" s="319"/>
      <c r="SZB162" s="319"/>
      <c r="SZC162" s="319"/>
      <c r="SZD162" s="319"/>
      <c r="SZE162" s="319"/>
      <c r="SZF162" s="319"/>
      <c r="SZG162" s="319"/>
      <c r="SZH162" s="319"/>
      <c r="SZI162" s="319"/>
      <c r="SZJ162" s="319"/>
      <c r="SZK162" s="319"/>
      <c r="SZL162" s="319"/>
      <c r="SZM162" s="319"/>
      <c r="SZN162" s="319"/>
      <c r="SZO162" s="319"/>
      <c r="SZP162" s="319"/>
      <c r="SZQ162" s="319"/>
      <c r="SZR162" s="319"/>
      <c r="SZS162" s="319"/>
      <c r="SZT162" s="319"/>
      <c r="SZU162" s="319"/>
      <c r="SZV162" s="319"/>
      <c r="SZW162" s="319"/>
      <c r="SZX162" s="319"/>
      <c r="SZY162" s="319"/>
      <c r="SZZ162" s="319"/>
      <c r="TAA162" s="319"/>
      <c r="TAB162" s="319"/>
      <c r="TAC162" s="319"/>
      <c r="TAD162" s="319"/>
      <c r="TAE162" s="319"/>
      <c r="TAF162" s="319"/>
      <c r="TAG162" s="319"/>
      <c r="TAH162" s="319"/>
      <c r="TAI162" s="319"/>
      <c r="TAJ162" s="319"/>
      <c r="TAK162" s="319"/>
      <c r="TAL162" s="319"/>
      <c r="TAM162" s="319"/>
      <c r="TAN162" s="319"/>
      <c r="TAO162" s="319"/>
      <c r="TAP162" s="319"/>
      <c r="TAQ162" s="319"/>
      <c r="TAR162" s="319"/>
      <c r="TAS162" s="319"/>
      <c r="TAT162" s="319"/>
      <c r="TAU162" s="319"/>
      <c r="TAV162" s="319"/>
      <c r="TAW162" s="319"/>
      <c r="TAX162" s="319"/>
      <c r="TAY162" s="319"/>
      <c r="TAZ162" s="319"/>
      <c r="TBA162" s="319"/>
      <c r="TBB162" s="319"/>
      <c r="TBC162" s="319"/>
      <c r="TBD162" s="319"/>
      <c r="TBE162" s="319"/>
      <c r="TBF162" s="319"/>
      <c r="TBG162" s="319"/>
      <c r="TBH162" s="319"/>
      <c r="TBI162" s="319"/>
      <c r="TBJ162" s="319"/>
      <c r="TBK162" s="319"/>
      <c r="TBL162" s="319"/>
      <c r="TBM162" s="319"/>
      <c r="TBN162" s="319"/>
      <c r="TBO162" s="319"/>
      <c r="TBP162" s="319"/>
      <c r="TBQ162" s="319"/>
      <c r="TBR162" s="319"/>
      <c r="TBS162" s="319"/>
      <c r="TBT162" s="319"/>
      <c r="TBU162" s="319"/>
      <c r="TBV162" s="319"/>
      <c r="TBW162" s="319"/>
      <c r="TBX162" s="319"/>
      <c r="TBY162" s="319"/>
      <c r="TBZ162" s="319"/>
      <c r="TCA162" s="319"/>
      <c r="TCB162" s="319"/>
      <c r="TCC162" s="319"/>
      <c r="TCD162" s="319"/>
      <c r="TCE162" s="319"/>
      <c r="TCF162" s="319"/>
      <c r="TCG162" s="319"/>
      <c r="TCH162" s="319"/>
      <c r="TCI162" s="319"/>
      <c r="TCJ162" s="319"/>
      <c r="TCK162" s="319"/>
      <c r="TCL162" s="319"/>
      <c r="TCM162" s="319"/>
      <c r="TCN162" s="319"/>
      <c r="TCO162" s="319"/>
      <c r="TCP162" s="319"/>
      <c r="TCQ162" s="319"/>
      <c r="TCR162" s="319"/>
      <c r="TCS162" s="319"/>
      <c r="TCT162" s="319"/>
      <c r="TCU162" s="319"/>
      <c r="TCV162" s="319"/>
      <c r="TCW162" s="319"/>
      <c r="TCX162" s="319"/>
      <c r="TCY162" s="319"/>
      <c r="TCZ162" s="319"/>
      <c r="TDA162" s="319"/>
      <c r="TDB162" s="319"/>
      <c r="TDC162" s="319"/>
      <c r="TDD162" s="319"/>
      <c r="TDE162" s="319"/>
      <c r="TDF162" s="319"/>
      <c r="TDG162" s="319"/>
      <c r="TDH162" s="319"/>
      <c r="TDI162" s="319"/>
      <c r="TDJ162" s="319"/>
      <c r="TDK162" s="319"/>
      <c r="TDL162" s="319"/>
      <c r="TDM162" s="319"/>
      <c r="TDN162" s="319"/>
      <c r="TDO162" s="319"/>
      <c r="TDP162" s="319"/>
      <c r="TDQ162" s="319"/>
      <c r="TDR162" s="319"/>
      <c r="TDS162" s="319"/>
      <c r="TDT162" s="319"/>
      <c r="TDU162" s="319"/>
      <c r="TDV162" s="319"/>
      <c r="TDW162" s="319"/>
      <c r="TDX162" s="319"/>
      <c r="TDY162" s="319"/>
      <c r="TDZ162" s="319"/>
      <c r="TEA162" s="319"/>
      <c r="TEB162" s="319"/>
      <c r="TEC162" s="319"/>
      <c r="TED162" s="319"/>
      <c r="TEE162" s="319"/>
      <c r="TEF162" s="319"/>
      <c r="TEG162" s="319"/>
      <c r="TEH162" s="319"/>
      <c r="TEI162" s="319"/>
      <c r="TEJ162" s="319"/>
      <c r="TEK162" s="319"/>
      <c r="TEL162" s="319"/>
      <c r="TEM162" s="319"/>
      <c r="TEN162" s="319"/>
      <c r="TEO162" s="319"/>
      <c r="TEP162" s="319"/>
      <c r="TEQ162" s="319"/>
      <c r="TER162" s="319"/>
      <c r="TES162" s="319"/>
      <c r="TET162" s="319"/>
      <c r="TEU162" s="319"/>
      <c r="TEV162" s="319"/>
      <c r="TEW162" s="319"/>
      <c r="TEX162" s="319"/>
      <c r="TEY162" s="319"/>
      <c r="TEZ162" s="319"/>
      <c r="TFA162" s="319"/>
      <c r="TFB162" s="319"/>
      <c r="TFC162" s="319"/>
      <c r="TFD162" s="319"/>
      <c r="TFE162" s="319"/>
      <c r="TFF162" s="319"/>
      <c r="TFG162" s="319"/>
      <c r="TFH162" s="319"/>
      <c r="TFI162" s="319"/>
      <c r="TFJ162" s="319"/>
      <c r="TFK162" s="319"/>
      <c r="TFL162" s="319"/>
      <c r="TFM162" s="319"/>
      <c r="TFN162" s="319"/>
      <c r="TFO162" s="319"/>
      <c r="TFP162" s="319"/>
      <c r="TFQ162" s="319"/>
      <c r="TFR162" s="319"/>
      <c r="TFS162" s="319"/>
      <c r="TFT162" s="319"/>
      <c r="TFU162" s="319"/>
      <c r="TFV162" s="319"/>
      <c r="TFW162" s="319"/>
      <c r="TFX162" s="319"/>
      <c r="TFY162" s="319"/>
      <c r="TFZ162" s="319"/>
      <c r="TGA162" s="319"/>
      <c r="TGB162" s="319"/>
      <c r="TGC162" s="319"/>
      <c r="TGD162" s="319"/>
      <c r="TGE162" s="319"/>
      <c r="TGF162" s="319"/>
      <c r="TGG162" s="319"/>
      <c r="TGH162" s="319"/>
      <c r="TGI162" s="319"/>
      <c r="TGJ162" s="319"/>
      <c r="TGK162" s="319"/>
      <c r="TGL162" s="319"/>
      <c r="TGM162" s="319"/>
      <c r="TGN162" s="319"/>
      <c r="TGO162" s="319"/>
      <c r="TGP162" s="319"/>
      <c r="TGQ162" s="319"/>
      <c r="TGR162" s="319"/>
      <c r="TGS162" s="319"/>
      <c r="TGT162" s="319"/>
      <c r="TGU162" s="319"/>
      <c r="TGV162" s="319"/>
      <c r="TGW162" s="319"/>
      <c r="TGX162" s="319"/>
      <c r="TGY162" s="319"/>
      <c r="TGZ162" s="319"/>
      <c r="THA162" s="319"/>
      <c r="THB162" s="319"/>
      <c r="THC162" s="319"/>
      <c r="THD162" s="319"/>
      <c r="THE162" s="319"/>
      <c r="THF162" s="319"/>
      <c r="THG162" s="319"/>
      <c r="THH162" s="319"/>
      <c r="THI162" s="319"/>
      <c r="THJ162" s="319"/>
      <c r="THK162" s="319"/>
      <c r="THL162" s="319"/>
      <c r="THM162" s="319"/>
      <c r="THN162" s="319"/>
      <c r="THO162" s="319"/>
      <c r="THP162" s="319"/>
      <c r="THQ162" s="319"/>
      <c r="THR162" s="319"/>
      <c r="THS162" s="319"/>
      <c r="THT162" s="319"/>
      <c r="THU162" s="319"/>
      <c r="THV162" s="319"/>
      <c r="THW162" s="319"/>
      <c r="THX162" s="319"/>
      <c r="THY162" s="319"/>
      <c r="THZ162" s="319"/>
      <c r="TIA162" s="319"/>
      <c r="TIB162" s="319"/>
      <c r="TIC162" s="319"/>
      <c r="TID162" s="319"/>
      <c r="TIE162" s="319"/>
      <c r="TIF162" s="319"/>
      <c r="TIG162" s="319"/>
      <c r="TIH162" s="319"/>
      <c r="TII162" s="319"/>
      <c r="TIJ162" s="319"/>
      <c r="TIK162" s="319"/>
      <c r="TIL162" s="319"/>
      <c r="TIM162" s="319"/>
      <c r="TIN162" s="319"/>
      <c r="TIO162" s="319"/>
      <c r="TIP162" s="319"/>
      <c r="TIQ162" s="319"/>
      <c r="TIR162" s="319"/>
      <c r="TIS162" s="319"/>
      <c r="TIT162" s="319"/>
      <c r="TIU162" s="319"/>
      <c r="TIV162" s="319"/>
      <c r="TIW162" s="319"/>
      <c r="TIX162" s="319"/>
      <c r="TIY162" s="319"/>
      <c r="TIZ162" s="319"/>
      <c r="TJA162" s="319"/>
      <c r="TJB162" s="319"/>
      <c r="TJC162" s="319"/>
      <c r="TJD162" s="319"/>
      <c r="TJE162" s="319"/>
      <c r="TJF162" s="319"/>
      <c r="TJG162" s="319"/>
      <c r="TJH162" s="319"/>
      <c r="TJI162" s="319"/>
      <c r="TJJ162" s="319"/>
      <c r="TJK162" s="319"/>
      <c r="TJL162" s="319"/>
      <c r="TJM162" s="319"/>
      <c r="TJN162" s="319"/>
      <c r="TJO162" s="319"/>
      <c r="TJP162" s="319"/>
      <c r="TJQ162" s="319"/>
      <c r="TJR162" s="319"/>
      <c r="TJS162" s="319"/>
      <c r="TJT162" s="319"/>
      <c r="TJU162" s="319"/>
      <c r="TJV162" s="319"/>
      <c r="TJW162" s="319"/>
      <c r="TJX162" s="319"/>
      <c r="TJY162" s="319"/>
      <c r="TJZ162" s="319"/>
      <c r="TKA162" s="319"/>
      <c r="TKB162" s="319"/>
      <c r="TKC162" s="319"/>
      <c r="TKD162" s="319"/>
      <c r="TKE162" s="319"/>
      <c r="TKF162" s="319"/>
      <c r="TKG162" s="319"/>
      <c r="TKH162" s="319"/>
      <c r="TKI162" s="319"/>
      <c r="TKJ162" s="319"/>
      <c r="TKK162" s="319"/>
      <c r="TKL162" s="319"/>
      <c r="TKM162" s="319"/>
      <c r="TKN162" s="319"/>
      <c r="TKO162" s="319"/>
      <c r="TKP162" s="319"/>
      <c r="TKQ162" s="319"/>
      <c r="TKR162" s="319"/>
      <c r="TKS162" s="319"/>
      <c r="TKT162" s="319"/>
      <c r="TKU162" s="319"/>
      <c r="TKV162" s="319"/>
      <c r="TKW162" s="319"/>
      <c r="TKX162" s="319"/>
      <c r="TKY162" s="319"/>
      <c r="TKZ162" s="319"/>
      <c r="TLA162" s="319"/>
      <c r="TLB162" s="319"/>
      <c r="TLC162" s="319"/>
      <c r="TLD162" s="319"/>
      <c r="TLE162" s="319"/>
      <c r="TLF162" s="319"/>
      <c r="TLG162" s="319"/>
      <c r="TLH162" s="319"/>
      <c r="TLI162" s="319"/>
      <c r="TLJ162" s="319"/>
      <c r="TLK162" s="319"/>
      <c r="TLL162" s="319"/>
      <c r="TLM162" s="319"/>
      <c r="TLN162" s="319"/>
      <c r="TLO162" s="319"/>
      <c r="TLP162" s="319"/>
      <c r="TLQ162" s="319"/>
      <c r="TLR162" s="319"/>
      <c r="TLS162" s="319"/>
      <c r="TLT162" s="319"/>
      <c r="TLU162" s="319"/>
      <c r="TLV162" s="319"/>
      <c r="TLW162" s="319"/>
      <c r="TLX162" s="319"/>
      <c r="TLY162" s="319"/>
      <c r="TLZ162" s="319"/>
      <c r="TMA162" s="319"/>
      <c r="TMB162" s="319"/>
      <c r="TMC162" s="319"/>
      <c r="TMD162" s="319"/>
      <c r="TME162" s="319"/>
      <c r="TMF162" s="319"/>
      <c r="TMG162" s="319"/>
      <c r="TMH162" s="319"/>
      <c r="TMI162" s="319"/>
      <c r="TMJ162" s="319"/>
      <c r="TMK162" s="319"/>
      <c r="TML162" s="319"/>
      <c r="TMM162" s="319"/>
      <c r="TMN162" s="319"/>
      <c r="TMO162" s="319"/>
      <c r="TMP162" s="319"/>
      <c r="TMQ162" s="319"/>
      <c r="TMR162" s="319"/>
      <c r="TMS162" s="319"/>
      <c r="TMT162" s="319"/>
      <c r="TMU162" s="319"/>
      <c r="TMV162" s="319"/>
      <c r="TMW162" s="319"/>
      <c r="TMX162" s="319"/>
      <c r="TMY162" s="319"/>
      <c r="TMZ162" s="319"/>
      <c r="TNA162" s="319"/>
      <c r="TNB162" s="319"/>
      <c r="TNC162" s="319"/>
      <c r="TND162" s="319"/>
      <c r="TNE162" s="319"/>
      <c r="TNF162" s="319"/>
      <c r="TNG162" s="319"/>
      <c r="TNH162" s="319"/>
      <c r="TNI162" s="319"/>
      <c r="TNJ162" s="319"/>
      <c r="TNK162" s="319"/>
      <c r="TNL162" s="319"/>
      <c r="TNM162" s="319"/>
      <c r="TNN162" s="319"/>
      <c r="TNO162" s="319"/>
      <c r="TNP162" s="319"/>
      <c r="TNQ162" s="319"/>
      <c r="TNR162" s="319"/>
      <c r="TNS162" s="319"/>
      <c r="TNT162" s="319"/>
      <c r="TNU162" s="319"/>
      <c r="TNV162" s="319"/>
      <c r="TNW162" s="319"/>
      <c r="TNX162" s="319"/>
      <c r="TNY162" s="319"/>
      <c r="TNZ162" s="319"/>
      <c r="TOA162" s="319"/>
      <c r="TOB162" s="319"/>
      <c r="TOC162" s="319"/>
      <c r="TOD162" s="319"/>
      <c r="TOE162" s="319"/>
      <c r="TOF162" s="319"/>
      <c r="TOG162" s="319"/>
      <c r="TOH162" s="319"/>
      <c r="TOI162" s="319"/>
      <c r="TOJ162" s="319"/>
      <c r="TOK162" s="319"/>
      <c r="TOL162" s="319"/>
      <c r="TOM162" s="319"/>
      <c r="TON162" s="319"/>
      <c r="TOO162" s="319"/>
      <c r="TOP162" s="319"/>
      <c r="TOQ162" s="319"/>
      <c r="TOR162" s="319"/>
      <c r="TOS162" s="319"/>
      <c r="TOT162" s="319"/>
      <c r="TOU162" s="319"/>
      <c r="TOV162" s="319"/>
      <c r="TOW162" s="319"/>
      <c r="TOX162" s="319"/>
      <c r="TOY162" s="319"/>
      <c r="TOZ162" s="319"/>
      <c r="TPA162" s="319"/>
      <c r="TPB162" s="319"/>
      <c r="TPC162" s="319"/>
      <c r="TPD162" s="319"/>
      <c r="TPE162" s="319"/>
      <c r="TPF162" s="319"/>
      <c r="TPG162" s="319"/>
      <c r="TPH162" s="319"/>
      <c r="TPI162" s="319"/>
      <c r="TPJ162" s="319"/>
      <c r="TPK162" s="319"/>
      <c r="TPL162" s="319"/>
      <c r="TPM162" s="319"/>
      <c r="TPN162" s="319"/>
      <c r="TPO162" s="319"/>
      <c r="TPP162" s="319"/>
      <c r="TPQ162" s="319"/>
      <c r="TPR162" s="319"/>
      <c r="TPS162" s="319"/>
      <c r="TPT162" s="319"/>
      <c r="TPU162" s="319"/>
      <c r="TPV162" s="319"/>
      <c r="TPW162" s="319"/>
      <c r="TPX162" s="319"/>
      <c r="TPY162" s="319"/>
      <c r="TPZ162" s="319"/>
      <c r="TQA162" s="319"/>
      <c r="TQB162" s="319"/>
      <c r="TQC162" s="319"/>
      <c r="TQD162" s="319"/>
      <c r="TQE162" s="319"/>
      <c r="TQF162" s="319"/>
      <c r="TQG162" s="319"/>
      <c r="TQH162" s="319"/>
      <c r="TQI162" s="319"/>
      <c r="TQJ162" s="319"/>
      <c r="TQK162" s="319"/>
      <c r="TQL162" s="319"/>
      <c r="TQM162" s="319"/>
      <c r="TQN162" s="319"/>
      <c r="TQO162" s="319"/>
      <c r="TQP162" s="319"/>
      <c r="TQQ162" s="319"/>
      <c r="TQR162" s="319"/>
      <c r="TQS162" s="319"/>
      <c r="TQT162" s="319"/>
      <c r="TQU162" s="319"/>
      <c r="TQV162" s="319"/>
      <c r="TQW162" s="319"/>
      <c r="TQX162" s="319"/>
      <c r="TQY162" s="319"/>
      <c r="TQZ162" s="319"/>
      <c r="TRA162" s="319"/>
      <c r="TRB162" s="319"/>
      <c r="TRC162" s="319"/>
      <c r="TRD162" s="319"/>
      <c r="TRE162" s="319"/>
      <c r="TRF162" s="319"/>
      <c r="TRG162" s="319"/>
      <c r="TRH162" s="319"/>
      <c r="TRI162" s="319"/>
      <c r="TRJ162" s="319"/>
      <c r="TRK162" s="319"/>
      <c r="TRL162" s="319"/>
      <c r="TRM162" s="319"/>
      <c r="TRN162" s="319"/>
      <c r="TRO162" s="319"/>
      <c r="TRP162" s="319"/>
      <c r="TRQ162" s="319"/>
      <c r="TRR162" s="319"/>
      <c r="TRS162" s="319"/>
      <c r="TRT162" s="319"/>
      <c r="TRU162" s="319"/>
      <c r="TRV162" s="319"/>
      <c r="TRW162" s="319"/>
      <c r="TRX162" s="319"/>
      <c r="TRY162" s="319"/>
      <c r="TRZ162" s="319"/>
      <c r="TSA162" s="319"/>
      <c r="TSB162" s="319"/>
      <c r="TSC162" s="319"/>
      <c r="TSD162" s="319"/>
      <c r="TSE162" s="319"/>
      <c r="TSF162" s="319"/>
      <c r="TSG162" s="319"/>
      <c r="TSH162" s="319"/>
      <c r="TSI162" s="319"/>
      <c r="TSJ162" s="319"/>
      <c r="TSK162" s="319"/>
      <c r="TSL162" s="319"/>
      <c r="TSM162" s="319"/>
      <c r="TSN162" s="319"/>
      <c r="TSO162" s="319"/>
      <c r="TSP162" s="319"/>
      <c r="TSQ162" s="319"/>
      <c r="TSR162" s="319"/>
      <c r="TSS162" s="319"/>
      <c r="TST162" s="319"/>
      <c r="TSU162" s="319"/>
      <c r="TSV162" s="319"/>
      <c r="TSW162" s="319"/>
      <c r="TSX162" s="319"/>
      <c r="TSY162" s="319"/>
      <c r="TSZ162" s="319"/>
      <c r="TTA162" s="319"/>
      <c r="TTB162" s="319"/>
      <c r="TTC162" s="319"/>
      <c r="TTD162" s="319"/>
      <c r="TTE162" s="319"/>
      <c r="TTF162" s="319"/>
      <c r="TTG162" s="319"/>
      <c r="TTH162" s="319"/>
      <c r="TTI162" s="319"/>
      <c r="TTJ162" s="319"/>
      <c r="TTK162" s="319"/>
      <c r="TTL162" s="319"/>
      <c r="TTM162" s="319"/>
      <c r="TTN162" s="319"/>
      <c r="TTO162" s="319"/>
      <c r="TTP162" s="319"/>
      <c r="TTQ162" s="319"/>
      <c r="TTR162" s="319"/>
      <c r="TTS162" s="319"/>
      <c r="TTT162" s="319"/>
      <c r="TTU162" s="319"/>
      <c r="TTV162" s="319"/>
      <c r="TTW162" s="319"/>
      <c r="TTX162" s="319"/>
      <c r="TTY162" s="319"/>
      <c r="TTZ162" s="319"/>
      <c r="TUA162" s="319"/>
      <c r="TUB162" s="319"/>
      <c r="TUC162" s="319"/>
      <c r="TUD162" s="319"/>
      <c r="TUE162" s="319"/>
      <c r="TUF162" s="319"/>
      <c r="TUG162" s="319"/>
      <c r="TUH162" s="319"/>
      <c r="TUI162" s="319"/>
      <c r="TUJ162" s="319"/>
      <c r="TUK162" s="319"/>
      <c r="TUL162" s="319"/>
      <c r="TUM162" s="319"/>
      <c r="TUN162" s="319"/>
      <c r="TUO162" s="319"/>
      <c r="TUP162" s="319"/>
      <c r="TUQ162" s="319"/>
      <c r="TUR162" s="319"/>
      <c r="TUS162" s="319"/>
      <c r="TUT162" s="319"/>
      <c r="TUU162" s="319"/>
      <c r="TUV162" s="319"/>
      <c r="TUW162" s="319"/>
      <c r="TUX162" s="319"/>
      <c r="TUY162" s="319"/>
      <c r="TUZ162" s="319"/>
      <c r="TVA162" s="319"/>
      <c r="TVB162" s="319"/>
      <c r="TVC162" s="319"/>
      <c r="TVD162" s="319"/>
      <c r="TVE162" s="319"/>
      <c r="TVF162" s="319"/>
      <c r="TVG162" s="319"/>
      <c r="TVH162" s="319"/>
      <c r="TVI162" s="319"/>
      <c r="TVJ162" s="319"/>
      <c r="TVK162" s="319"/>
      <c r="TVL162" s="319"/>
      <c r="TVM162" s="319"/>
      <c r="TVN162" s="319"/>
      <c r="TVO162" s="319"/>
      <c r="TVP162" s="319"/>
      <c r="TVQ162" s="319"/>
      <c r="TVR162" s="319"/>
      <c r="TVS162" s="319"/>
      <c r="TVT162" s="319"/>
      <c r="TVU162" s="319"/>
      <c r="TVV162" s="319"/>
      <c r="TVW162" s="319"/>
      <c r="TVX162" s="319"/>
      <c r="TVY162" s="319"/>
      <c r="TVZ162" s="319"/>
      <c r="TWA162" s="319"/>
      <c r="TWB162" s="319"/>
      <c r="TWC162" s="319"/>
      <c r="TWD162" s="319"/>
      <c r="TWE162" s="319"/>
      <c r="TWF162" s="319"/>
      <c r="TWG162" s="319"/>
      <c r="TWH162" s="319"/>
      <c r="TWI162" s="319"/>
      <c r="TWJ162" s="319"/>
      <c r="TWK162" s="319"/>
      <c r="TWL162" s="319"/>
      <c r="TWM162" s="319"/>
      <c r="TWN162" s="319"/>
      <c r="TWO162" s="319"/>
      <c r="TWP162" s="319"/>
      <c r="TWQ162" s="319"/>
      <c r="TWR162" s="319"/>
      <c r="TWS162" s="319"/>
      <c r="TWT162" s="319"/>
      <c r="TWU162" s="319"/>
      <c r="TWV162" s="319"/>
      <c r="TWW162" s="319"/>
      <c r="TWX162" s="319"/>
      <c r="TWY162" s="319"/>
      <c r="TWZ162" s="319"/>
      <c r="TXA162" s="319"/>
      <c r="TXB162" s="319"/>
      <c r="TXC162" s="319"/>
      <c r="TXD162" s="319"/>
      <c r="TXE162" s="319"/>
      <c r="TXF162" s="319"/>
      <c r="TXG162" s="319"/>
      <c r="TXH162" s="319"/>
      <c r="TXI162" s="319"/>
      <c r="TXJ162" s="319"/>
      <c r="TXK162" s="319"/>
      <c r="TXL162" s="319"/>
      <c r="TXM162" s="319"/>
      <c r="TXN162" s="319"/>
      <c r="TXO162" s="319"/>
      <c r="TXP162" s="319"/>
      <c r="TXQ162" s="319"/>
      <c r="TXR162" s="319"/>
      <c r="TXS162" s="319"/>
      <c r="TXT162" s="319"/>
      <c r="TXU162" s="319"/>
      <c r="TXV162" s="319"/>
      <c r="TXW162" s="319"/>
      <c r="TXX162" s="319"/>
      <c r="TXY162" s="319"/>
      <c r="TXZ162" s="319"/>
      <c r="TYA162" s="319"/>
      <c r="TYB162" s="319"/>
      <c r="TYC162" s="319"/>
      <c r="TYD162" s="319"/>
      <c r="TYE162" s="319"/>
      <c r="TYF162" s="319"/>
      <c r="TYG162" s="319"/>
      <c r="TYH162" s="319"/>
      <c r="TYI162" s="319"/>
      <c r="TYJ162" s="319"/>
      <c r="TYK162" s="319"/>
      <c r="TYL162" s="319"/>
      <c r="TYM162" s="319"/>
      <c r="TYN162" s="319"/>
      <c r="TYO162" s="319"/>
      <c r="TYP162" s="319"/>
      <c r="TYQ162" s="319"/>
      <c r="TYR162" s="319"/>
      <c r="TYS162" s="319"/>
      <c r="TYT162" s="319"/>
      <c r="TYU162" s="319"/>
      <c r="TYV162" s="319"/>
      <c r="TYW162" s="319"/>
      <c r="TYX162" s="319"/>
      <c r="TYY162" s="319"/>
      <c r="TYZ162" s="319"/>
      <c r="TZA162" s="319"/>
      <c r="TZB162" s="319"/>
      <c r="TZC162" s="319"/>
      <c r="TZD162" s="319"/>
      <c r="TZE162" s="319"/>
      <c r="TZF162" s="319"/>
      <c r="TZG162" s="319"/>
      <c r="TZH162" s="319"/>
      <c r="TZI162" s="319"/>
      <c r="TZJ162" s="319"/>
      <c r="TZK162" s="319"/>
      <c r="TZL162" s="319"/>
      <c r="TZM162" s="319"/>
      <c r="TZN162" s="319"/>
      <c r="TZO162" s="319"/>
      <c r="TZP162" s="319"/>
      <c r="TZQ162" s="319"/>
      <c r="TZR162" s="319"/>
      <c r="TZS162" s="319"/>
      <c r="TZT162" s="319"/>
      <c r="TZU162" s="319"/>
      <c r="TZV162" s="319"/>
      <c r="TZW162" s="319"/>
      <c r="TZX162" s="319"/>
      <c r="TZY162" s="319"/>
      <c r="TZZ162" s="319"/>
      <c r="UAA162" s="319"/>
      <c r="UAB162" s="319"/>
      <c r="UAC162" s="319"/>
      <c r="UAD162" s="319"/>
      <c r="UAE162" s="319"/>
      <c r="UAF162" s="319"/>
      <c r="UAG162" s="319"/>
      <c r="UAH162" s="319"/>
      <c r="UAI162" s="319"/>
      <c r="UAJ162" s="319"/>
      <c r="UAK162" s="319"/>
      <c r="UAL162" s="319"/>
      <c r="UAM162" s="319"/>
      <c r="UAN162" s="319"/>
      <c r="UAO162" s="319"/>
      <c r="UAP162" s="319"/>
      <c r="UAQ162" s="319"/>
      <c r="UAR162" s="319"/>
      <c r="UAS162" s="319"/>
      <c r="UAT162" s="319"/>
      <c r="UAU162" s="319"/>
      <c r="UAV162" s="319"/>
      <c r="UAW162" s="319"/>
      <c r="UAX162" s="319"/>
      <c r="UAY162" s="319"/>
      <c r="UAZ162" s="319"/>
      <c r="UBA162" s="319"/>
      <c r="UBB162" s="319"/>
      <c r="UBC162" s="319"/>
      <c r="UBD162" s="319"/>
      <c r="UBE162" s="319"/>
      <c r="UBF162" s="319"/>
      <c r="UBG162" s="319"/>
      <c r="UBH162" s="319"/>
      <c r="UBI162" s="319"/>
      <c r="UBJ162" s="319"/>
      <c r="UBK162" s="319"/>
      <c r="UBL162" s="319"/>
      <c r="UBM162" s="319"/>
      <c r="UBN162" s="319"/>
      <c r="UBO162" s="319"/>
      <c r="UBP162" s="319"/>
      <c r="UBQ162" s="319"/>
      <c r="UBR162" s="319"/>
      <c r="UBS162" s="319"/>
      <c r="UBT162" s="319"/>
      <c r="UBU162" s="319"/>
      <c r="UBV162" s="319"/>
      <c r="UBW162" s="319"/>
      <c r="UBX162" s="319"/>
      <c r="UBY162" s="319"/>
      <c r="UBZ162" s="319"/>
      <c r="UCA162" s="319"/>
      <c r="UCB162" s="319"/>
      <c r="UCC162" s="319"/>
      <c r="UCD162" s="319"/>
      <c r="UCE162" s="319"/>
      <c r="UCF162" s="319"/>
      <c r="UCG162" s="319"/>
      <c r="UCH162" s="319"/>
      <c r="UCI162" s="319"/>
      <c r="UCJ162" s="319"/>
      <c r="UCK162" s="319"/>
      <c r="UCL162" s="319"/>
      <c r="UCM162" s="319"/>
      <c r="UCN162" s="319"/>
      <c r="UCO162" s="319"/>
      <c r="UCP162" s="319"/>
      <c r="UCQ162" s="319"/>
      <c r="UCR162" s="319"/>
      <c r="UCS162" s="319"/>
      <c r="UCT162" s="319"/>
      <c r="UCU162" s="319"/>
      <c r="UCV162" s="319"/>
      <c r="UCW162" s="319"/>
      <c r="UCX162" s="319"/>
      <c r="UCY162" s="319"/>
      <c r="UCZ162" s="319"/>
      <c r="UDA162" s="319"/>
      <c r="UDB162" s="319"/>
      <c r="UDC162" s="319"/>
      <c r="UDD162" s="319"/>
      <c r="UDE162" s="319"/>
      <c r="UDF162" s="319"/>
      <c r="UDG162" s="319"/>
      <c r="UDH162" s="319"/>
      <c r="UDI162" s="319"/>
      <c r="UDJ162" s="319"/>
      <c r="UDK162" s="319"/>
      <c r="UDL162" s="319"/>
      <c r="UDM162" s="319"/>
      <c r="UDN162" s="319"/>
      <c r="UDO162" s="319"/>
      <c r="UDP162" s="319"/>
      <c r="UDQ162" s="319"/>
      <c r="UDR162" s="319"/>
      <c r="UDS162" s="319"/>
      <c r="UDT162" s="319"/>
      <c r="UDU162" s="319"/>
      <c r="UDV162" s="319"/>
      <c r="UDW162" s="319"/>
      <c r="UDX162" s="319"/>
      <c r="UDY162" s="319"/>
      <c r="UDZ162" s="319"/>
      <c r="UEA162" s="319"/>
      <c r="UEB162" s="319"/>
      <c r="UEC162" s="319"/>
      <c r="UED162" s="319"/>
      <c r="UEE162" s="319"/>
      <c r="UEF162" s="319"/>
      <c r="UEG162" s="319"/>
      <c r="UEH162" s="319"/>
      <c r="UEI162" s="319"/>
      <c r="UEJ162" s="319"/>
      <c r="UEK162" s="319"/>
      <c r="UEL162" s="319"/>
      <c r="UEM162" s="319"/>
      <c r="UEN162" s="319"/>
      <c r="UEO162" s="319"/>
      <c r="UEP162" s="319"/>
      <c r="UEQ162" s="319"/>
      <c r="UER162" s="319"/>
      <c r="UES162" s="319"/>
      <c r="UET162" s="319"/>
      <c r="UEU162" s="319"/>
      <c r="UEV162" s="319"/>
      <c r="UEW162" s="319"/>
      <c r="UEX162" s="319"/>
      <c r="UEY162" s="319"/>
      <c r="UEZ162" s="319"/>
      <c r="UFA162" s="319"/>
      <c r="UFB162" s="319"/>
      <c r="UFC162" s="319"/>
      <c r="UFD162" s="319"/>
      <c r="UFE162" s="319"/>
      <c r="UFF162" s="319"/>
      <c r="UFG162" s="319"/>
      <c r="UFH162" s="319"/>
      <c r="UFI162" s="319"/>
      <c r="UFJ162" s="319"/>
      <c r="UFK162" s="319"/>
      <c r="UFL162" s="319"/>
      <c r="UFM162" s="319"/>
      <c r="UFN162" s="319"/>
      <c r="UFO162" s="319"/>
      <c r="UFP162" s="319"/>
      <c r="UFQ162" s="319"/>
      <c r="UFR162" s="319"/>
      <c r="UFS162" s="319"/>
      <c r="UFT162" s="319"/>
      <c r="UFU162" s="319"/>
      <c r="UFV162" s="319"/>
      <c r="UFW162" s="319"/>
      <c r="UFX162" s="319"/>
      <c r="UFY162" s="319"/>
      <c r="UFZ162" s="319"/>
      <c r="UGA162" s="319"/>
      <c r="UGB162" s="319"/>
      <c r="UGC162" s="319"/>
      <c r="UGD162" s="319"/>
      <c r="UGE162" s="319"/>
      <c r="UGF162" s="319"/>
      <c r="UGG162" s="319"/>
      <c r="UGH162" s="319"/>
      <c r="UGI162" s="319"/>
      <c r="UGJ162" s="319"/>
      <c r="UGK162" s="319"/>
      <c r="UGL162" s="319"/>
      <c r="UGM162" s="319"/>
      <c r="UGN162" s="319"/>
      <c r="UGO162" s="319"/>
      <c r="UGP162" s="319"/>
      <c r="UGQ162" s="319"/>
      <c r="UGR162" s="319"/>
      <c r="UGS162" s="319"/>
      <c r="UGT162" s="319"/>
      <c r="UGU162" s="319"/>
      <c r="UGV162" s="319"/>
      <c r="UGW162" s="319"/>
      <c r="UGX162" s="319"/>
      <c r="UGY162" s="319"/>
      <c r="UGZ162" s="319"/>
      <c r="UHA162" s="319"/>
      <c r="UHB162" s="319"/>
      <c r="UHC162" s="319"/>
      <c r="UHD162" s="319"/>
      <c r="UHE162" s="319"/>
      <c r="UHF162" s="319"/>
      <c r="UHG162" s="319"/>
      <c r="UHH162" s="319"/>
      <c r="UHI162" s="319"/>
      <c r="UHJ162" s="319"/>
      <c r="UHK162" s="319"/>
      <c r="UHL162" s="319"/>
      <c r="UHM162" s="319"/>
      <c r="UHN162" s="319"/>
      <c r="UHO162" s="319"/>
      <c r="UHP162" s="319"/>
      <c r="UHQ162" s="319"/>
      <c r="UHR162" s="319"/>
      <c r="UHS162" s="319"/>
      <c r="UHT162" s="319"/>
      <c r="UHU162" s="319"/>
      <c r="UHV162" s="319"/>
      <c r="UHW162" s="319"/>
      <c r="UHX162" s="319"/>
      <c r="UHY162" s="319"/>
      <c r="UHZ162" s="319"/>
      <c r="UIA162" s="319"/>
      <c r="UIB162" s="319"/>
      <c r="UIC162" s="319"/>
      <c r="UID162" s="319"/>
      <c r="UIE162" s="319"/>
      <c r="UIF162" s="319"/>
      <c r="UIG162" s="319"/>
      <c r="UIH162" s="319"/>
      <c r="UII162" s="319"/>
      <c r="UIJ162" s="319"/>
      <c r="UIK162" s="319"/>
      <c r="UIL162" s="319"/>
      <c r="UIM162" s="319"/>
      <c r="UIN162" s="319"/>
      <c r="UIO162" s="319"/>
      <c r="UIP162" s="319"/>
      <c r="UIQ162" s="319"/>
      <c r="UIR162" s="319"/>
      <c r="UIS162" s="319"/>
      <c r="UIT162" s="319"/>
      <c r="UIU162" s="319"/>
      <c r="UIV162" s="319"/>
      <c r="UIW162" s="319"/>
      <c r="UIX162" s="319"/>
      <c r="UIY162" s="319"/>
      <c r="UIZ162" s="319"/>
      <c r="UJA162" s="319"/>
      <c r="UJB162" s="319"/>
      <c r="UJC162" s="319"/>
      <c r="UJD162" s="319"/>
      <c r="UJE162" s="319"/>
      <c r="UJF162" s="319"/>
      <c r="UJG162" s="319"/>
      <c r="UJH162" s="319"/>
      <c r="UJI162" s="319"/>
      <c r="UJJ162" s="319"/>
      <c r="UJK162" s="319"/>
      <c r="UJL162" s="319"/>
      <c r="UJM162" s="319"/>
      <c r="UJN162" s="319"/>
      <c r="UJO162" s="319"/>
      <c r="UJP162" s="319"/>
      <c r="UJQ162" s="319"/>
      <c r="UJR162" s="319"/>
      <c r="UJS162" s="319"/>
      <c r="UJT162" s="319"/>
      <c r="UJU162" s="319"/>
      <c r="UJV162" s="319"/>
      <c r="UJW162" s="319"/>
      <c r="UJX162" s="319"/>
      <c r="UJY162" s="319"/>
      <c r="UJZ162" s="319"/>
      <c r="UKA162" s="319"/>
      <c r="UKB162" s="319"/>
      <c r="UKC162" s="319"/>
      <c r="UKD162" s="319"/>
      <c r="UKE162" s="319"/>
      <c r="UKF162" s="319"/>
      <c r="UKG162" s="319"/>
      <c r="UKH162" s="319"/>
      <c r="UKI162" s="319"/>
      <c r="UKJ162" s="319"/>
      <c r="UKK162" s="319"/>
      <c r="UKL162" s="319"/>
      <c r="UKM162" s="319"/>
      <c r="UKN162" s="319"/>
      <c r="UKO162" s="319"/>
      <c r="UKP162" s="319"/>
      <c r="UKQ162" s="319"/>
      <c r="UKR162" s="319"/>
      <c r="UKS162" s="319"/>
      <c r="UKT162" s="319"/>
      <c r="UKU162" s="319"/>
      <c r="UKV162" s="319"/>
      <c r="UKW162" s="319"/>
      <c r="UKX162" s="319"/>
      <c r="UKY162" s="319"/>
      <c r="UKZ162" s="319"/>
      <c r="ULA162" s="319"/>
      <c r="ULB162" s="319"/>
      <c r="ULC162" s="319"/>
      <c r="ULD162" s="319"/>
      <c r="ULE162" s="319"/>
      <c r="ULF162" s="319"/>
      <c r="ULG162" s="319"/>
      <c r="ULH162" s="319"/>
      <c r="ULI162" s="319"/>
      <c r="ULJ162" s="319"/>
      <c r="ULK162" s="319"/>
      <c r="ULL162" s="319"/>
      <c r="ULM162" s="319"/>
      <c r="ULN162" s="319"/>
      <c r="ULO162" s="319"/>
      <c r="ULP162" s="319"/>
      <c r="ULQ162" s="319"/>
      <c r="ULR162" s="319"/>
      <c r="ULS162" s="319"/>
      <c r="ULT162" s="319"/>
      <c r="ULU162" s="319"/>
      <c r="ULV162" s="319"/>
      <c r="ULW162" s="319"/>
      <c r="ULX162" s="319"/>
      <c r="ULY162" s="319"/>
      <c r="ULZ162" s="319"/>
      <c r="UMA162" s="319"/>
      <c r="UMB162" s="319"/>
      <c r="UMC162" s="319"/>
      <c r="UMD162" s="319"/>
      <c r="UME162" s="319"/>
      <c r="UMF162" s="319"/>
      <c r="UMG162" s="319"/>
      <c r="UMH162" s="319"/>
      <c r="UMI162" s="319"/>
      <c r="UMJ162" s="319"/>
      <c r="UMK162" s="319"/>
      <c r="UML162" s="319"/>
      <c r="UMM162" s="319"/>
      <c r="UMN162" s="319"/>
      <c r="UMO162" s="319"/>
      <c r="UMP162" s="319"/>
      <c r="UMQ162" s="319"/>
      <c r="UMR162" s="319"/>
      <c r="UMS162" s="319"/>
      <c r="UMT162" s="319"/>
      <c r="UMU162" s="319"/>
      <c r="UMV162" s="319"/>
      <c r="UMW162" s="319"/>
      <c r="UMX162" s="319"/>
      <c r="UMY162" s="319"/>
      <c r="UMZ162" s="319"/>
      <c r="UNA162" s="319"/>
      <c r="UNB162" s="319"/>
      <c r="UNC162" s="319"/>
      <c r="UND162" s="319"/>
      <c r="UNE162" s="319"/>
      <c r="UNF162" s="319"/>
      <c r="UNG162" s="319"/>
      <c r="UNH162" s="319"/>
      <c r="UNI162" s="319"/>
      <c r="UNJ162" s="319"/>
      <c r="UNK162" s="319"/>
      <c r="UNL162" s="319"/>
      <c r="UNM162" s="319"/>
      <c r="UNN162" s="319"/>
      <c r="UNO162" s="319"/>
      <c r="UNP162" s="319"/>
      <c r="UNQ162" s="319"/>
      <c r="UNR162" s="319"/>
      <c r="UNS162" s="319"/>
      <c r="UNT162" s="319"/>
      <c r="UNU162" s="319"/>
      <c r="UNV162" s="319"/>
      <c r="UNW162" s="319"/>
      <c r="UNX162" s="319"/>
      <c r="UNY162" s="319"/>
      <c r="UNZ162" s="319"/>
      <c r="UOA162" s="319"/>
      <c r="UOB162" s="319"/>
      <c r="UOC162" s="319"/>
      <c r="UOD162" s="319"/>
      <c r="UOE162" s="319"/>
      <c r="UOF162" s="319"/>
      <c r="UOG162" s="319"/>
      <c r="UOH162" s="319"/>
      <c r="UOI162" s="319"/>
      <c r="UOJ162" s="319"/>
      <c r="UOK162" s="319"/>
      <c r="UOL162" s="319"/>
      <c r="UOM162" s="319"/>
      <c r="UON162" s="319"/>
      <c r="UOO162" s="319"/>
      <c r="UOP162" s="319"/>
      <c r="UOQ162" s="319"/>
      <c r="UOR162" s="319"/>
      <c r="UOS162" s="319"/>
      <c r="UOT162" s="319"/>
      <c r="UOU162" s="319"/>
      <c r="UOV162" s="319"/>
      <c r="UOW162" s="319"/>
      <c r="UOX162" s="319"/>
      <c r="UOY162" s="319"/>
      <c r="UOZ162" s="319"/>
      <c r="UPA162" s="319"/>
      <c r="UPB162" s="319"/>
      <c r="UPC162" s="319"/>
      <c r="UPD162" s="319"/>
      <c r="UPE162" s="319"/>
      <c r="UPF162" s="319"/>
      <c r="UPG162" s="319"/>
      <c r="UPH162" s="319"/>
      <c r="UPI162" s="319"/>
      <c r="UPJ162" s="319"/>
      <c r="UPK162" s="319"/>
      <c r="UPL162" s="319"/>
      <c r="UPM162" s="319"/>
      <c r="UPN162" s="319"/>
      <c r="UPO162" s="319"/>
      <c r="UPP162" s="319"/>
      <c r="UPQ162" s="319"/>
      <c r="UPR162" s="319"/>
      <c r="UPS162" s="319"/>
      <c r="UPT162" s="319"/>
      <c r="UPU162" s="319"/>
      <c r="UPV162" s="319"/>
      <c r="UPW162" s="319"/>
      <c r="UPX162" s="319"/>
      <c r="UPY162" s="319"/>
      <c r="UPZ162" s="319"/>
      <c r="UQA162" s="319"/>
      <c r="UQB162" s="319"/>
      <c r="UQC162" s="319"/>
      <c r="UQD162" s="319"/>
      <c r="UQE162" s="319"/>
      <c r="UQF162" s="319"/>
      <c r="UQG162" s="319"/>
      <c r="UQH162" s="319"/>
      <c r="UQI162" s="319"/>
      <c r="UQJ162" s="319"/>
      <c r="UQK162" s="319"/>
      <c r="UQL162" s="319"/>
      <c r="UQM162" s="319"/>
      <c r="UQN162" s="319"/>
      <c r="UQO162" s="319"/>
      <c r="UQP162" s="319"/>
      <c r="UQQ162" s="319"/>
      <c r="UQR162" s="319"/>
      <c r="UQS162" s="319"/>
      <c r="UQT162" s="319"/>
      <c r="UQU162" s="319"/>
      <c r="UQV162" s="319"/>
      <c r="UQW162" s="319"/>
      <c r="UQX162" s="319"/>
      <c r="UQY162" s="319"/>
      <c r="UQZ162" s="319"/>
      <c r="URA162" s="319"/>
      <c r="URB162" s="319"/>
      <c r="URC162" s="319"/>
      <c r="URD162" s="319"/>
      <c r="URE162" s="319"/>
      <c r="URF162" s="319"/>
      <c r="URG162" s="319"/>
      <c r="URH162" s="319"/>
      <c r="URI162" s="319"/>
      <c r="URJ162" s="319"/>
      <c r="URK162" s="319"/>
      <c r="URL162" s="319"/>
      <c r="URM162" s="319"/>
      <c r="URN162" s="319"/>
      <c r="URO162" s="319"/>
      <c r="URP162" s="319"/>
      <c r="URQ162" s="319"/>
      <c r="URR162" s="319"/>
      <c r="URS162" s="319"/>
      <c r="URT162" s="319"/>
      <c r="URU162" s="319"/>
      <c r="URV162" s="319"/>
      <c r="URW162" s="319"/>
      <c r="URX162" s="319"/>
      <c r="URY162" s="319"/>
      <c r="URZ162" s="319"/>
      <c r="USA162" s="319"/>
      <c r="USB162" s="319"/>
      <c r="USC162" s="319"/>
      <c r="USD162" s="319"/>
      <c r="USE162" s="319"/>
      <c r="USF162" s="319"/>
      <c r="USG162" s="319"/>
      <c r="USH162" s="319"/>
      <c r="USI162" s="319"/>
      <c r="USJ162" s="319"/>
      <c r="USK162" s="319"/>
      <c r="USL162" s="319"/>
      <c r="USM162" s="319"/>
      <c r="USN162" s="319"/>
      <c r="USO162" s="319"/>
      <c r="USP162" s="319"/>
      <c r="USQ162" s="319"/>
      <c r="USR162" s="319"/>
      <c r="USS162" s="319"/>
      <c r="UST162" s="319"/>
      <c r="USU162" s="319"/>
      <c r="USV162" s="319"/>
      <c r="USW162" s="319"/>
      <c r="USX162" s="319"/>
      <c r="USY162" s="319"/>
      <c r="USZ162" s="319"/>
      <c r="UTA162" s="319"/>
      <c r="UTB162" s="319"/>
      <c r="UTC162" s="319"/>
      <c r="UTD162" s="319"/>
      <c r="UTE162" s="319"/>
      <c r="UTF162" s="319"/>
      <c r="UTG162" s="319"/>
      <c r="UTH162" s="319"/>
      <c r="UTI162" s="319"/>
      <c r="UTJ162" s="319"/>
      <c r="UTK162" s="319"/>
      <c r="UTL162" s="319"/>
      <c r="UTM162" s="319"/>
      <c r="UTN162" s="319"/>
      <c r="UTO162" s="319"/>
      <c r="UTP162" s="319"/>
      <c r="UTQ162" s="319"/>
      <c r="UTR162" s="319"/>
      <c r="UTS162" s="319"/>
      <c r="UTT162" s="319"/>
      <c r="UTU162" s="319"/>
      <c r="UTV162" s="319"/>
      <c r="UTW162" s="319"/>
      <c r="UTX162" s="319"/>
      <c r="UTY162" s="319"/>
      <c r="UTZ162" s="319"/>
      <c r="UUA162" s="319"/>
      <c r="UUB162" s="319"/>
      <c r="UUC162" s="319"/>
      <c r="UUD162" s="319"/>
      <c r="UUE162" s="319"/>
      <c r="UUF162" s="319"/>
      <c r="UUG162" s="319"/>
      <c r="UUH162" s="319"/>
      <c r="UUI162" s="319"/>
      <c r="UUJ162" s="319"/>
      <c r="UUK162" s="319"/>
      <c r="UUL162" s="319"/>
      <c r="UUM162" s="319"/>
      <c r="UUN162" s="319"/>
      <c r="UUO162" s="319"/>
      <c r="UUP162" s="319"/>
      <c r="UUQ162" s="319"/>
      <c r="UUR162" s="319"/>
      <c r="UUS162" s="319"/>
      <c r="UUT162" s="319"/>
      <c r="UUU162" s="319"/>
      <c r="UUV162" s="319"/>
      <c r="UUW162" s="319"/>
      <c r="UUX162" s="319"/>
      <c r="UUY162" s="319"/>
      <c r="UUZ162" s="319"/>
      <c r="UVA162" s="319"/>
      <c r="UVB162" s="319"/>
      <c r="UVC162" s="319"/>
      <c r="UVD162" s="319"/>
      <c r="UVE162" s="319"/>
      <c r="UVF162" s="319"/>
      <c r="UVG162" s="319"/>
      <c r="UVH162" s="319"/>
      <c r="UVI162" s="319"/>
      <c r="UVJ162" s="319"/>
      <c r="UVK162" s="319"/>
      <c r="UVL162" s="319"/>
      <c r="UVM162" s="319"/>
      <c r="UVN162" s="319"/>
      <c r="UVO162" s="319"/>
      <c r="UVP162" s="319"/>
      <c r="UVQ162" s="319"/>
      <c r="UVR162" s="319"/>
      <c r="UVS162" s="319"/>
      <c r="UVT162" s="319"/>
      <c r="UVU162" s="319"/>
      <c r="UVV162" s="319"/>
      <c r="UVW162" s="319"/>
      <c r="UVX162" s="319"/>
      <c r="UVY162" s="319"/>
      <c r="UVZ162" s="319"/>
      <c r="UWA162" s="319"/>
      <c r="UWB162" s="319"/>
      <c r="UWC162" s="319"/>
      <c r="UWD162" s="319"/>
      <c r="UWE162" s="319"/>
      <c r="UWF162" s="319"/>
      <c r="UWG162" s="319"/>
      <c r="UWH162" s="319"/>
      <c r="UWI162" s="319"/>
      <c r="UWJ162" s="319"/>
      <c r="UWK162" s="319"/>
      <c r="UWL162" s="319"/>
      <c r="UWM162" s="319"/>
      <c r="UWN162" s="319"/>
      <c r="UWO162" s="319"/>
      <c r="UWP162" s="319"/>
      <c r="UWQ162" s="319"/>
      <c r="UWR162" s="319"/>
      <c r="UWS162" s="319"/>
      <c r="UWT162" s="319"/>
      <c r="UWU162" s="319"/>
      <c r="UWV162" s="319"/>
      <c r="UWW162" s="319"/>
      <c r="UWX162" s="319"/>
      <c r="UWY162" s="319"/>
      <c r="UWZ162" s="319"/>
      <c r="UXA162" s="319"/>
      <c r="UXB162" s="319"/>
      <c r="UXC162" s="319"/>
      <c r="UXD162" s="319"/>
      <c r="UXE162" s="319"/>
      <c r="UXF162" s="319"/>
      <c r="UXG162" s="319"/>
      <c r="UXH162" s="319"/>
      <c r="UXI162" s="319"/>
      <c r="UXJ162" s="319"/>
      <c r="UXK162" s="319"/>
      <c r="UXL162" s="319"/>
      <c r="UXM162" s="319"/>
      <c r="UXN162" s="319"/>
      <c r="UXO162" s="319"/>
      <c r="UXP162" s="319"/>
      <c r="UXQ162" s="319"/>
      <c r="UXR162" s="319"/>
      <c r="UXS162" s="319"/>
      <c r="UXT162" s="319"/>
      <c r="UXU162" s="319"/>
      <c r="UXV162" s="319"/>
      <c r="UXW162" s="319"/>
      <c r="UXX162" s="319"/>
      <c r="UXY162" s="319"/>
      <c r="UXZ162" s="319"/>
      <c r="UYA162" s="319"/>
      <c r="UYB162" s="319"/>
      <c r="UYC162" s="319"/>
      <c r="UYD162" s="319"/>
      <c r="UYE162" s="319"/>
      <c r="UYF162" s="319"/>
      <c r="UYG162" s="319"/>
      <c r="UYH162" s="319"/>
      <c r="UYI162" s="319"/>
      <c r="UYJ162" s="319"/>
      <c r="UYK162" s="319"/>
      <c r="UYL162" s="319"/>
      <c r="UYM162" s="319"/>
      <c r="UYN162" s="319"/>
      <c r="UYO162" s="319"/>
      <c r="UYP162" s="319"/>
      <c r="UYQ162" s="319"/>
      <c r="UYR162" s="319"/>
      <c r="UYS162" s="319"/>
      <c r="UYT162" s="319"/>
      <c r="UYU162" s="319"/>
      <c r="UYV162" s="319"/>
      <c r="UYW162" s="319"/>
      <c r="UYX162" s="319"/>
      <c r="UYY162" s="319"/>
      <c r="UYZ162" s="319"/>
      <c r="UZA162" s="319"/>
      <c r="UZB162" s="319"/>
      <c r="UZC162" s="319"/>
      <c r="UZD162" s="319"/>
      <c r="UZE162" s="319"/>
      <c r="UZF162" s="319"/>
      <c r="UZG162" s="319"/>
      <c r="UZH162" s="319"/>
      <c r="UZI162" s="319"/>
      <c r="UZJ162" s="319"/>
      <c r="UZK162" s="319"/>
      <c r="UZL162" s="319"/>
      <c r="UZM162" s="319"/>
      <c r="UZN162" s="319"/>
      <c r="UZO162" s="319"/>
      <c r="UZP162" s="319"/>
      <c r="UZQ162" s="319"/>
      <c r="UZR162" s="319"/>
      <c r="UZS162" s="319"/>
      <c r="UZT162" s="319"/>
      <c r="UZU162" s="319"/>
      <c r="UZV162" s="319"/>
      <c r="UZW162" s="319"/>
      <c r="UZX162" s="319"/>
      <c r="UZY162" s="319"/>
      <c r="UZZ162" s="319"/>
      <c r="VAA162" s="319"/>
      <c r="VAB162" s="319"/>
      <c r="VAC162" s="319"/>
      <c r="VAD162" s="319"/>
      <c r="VAE162" s="319"/>
      <c r="VAF162" s="319"/>
      <c r="VAG162" s="319"/>
      <c r="VAH162" s="319"/>
      <c r="VAI162" s="319"/>
      <c r="VAJ162" s="319"/>
      <c r="VAK162" s="319"/>
      <c r="VAL162" s="319"/>
      <c r="VAM162" s="319"/>
      <c r="VAN162" s="319"/>
      <c r="VAO162" s="319"/>
      <c r="VAP162" s="319"/>
      <c r="VAQ162" s="319"/>
      <c r="VAR162" s="319"/>
      <c r="VAS162" s="319"/>
      <c r="VAT162" s="319"/>
      <c r="VAU162" s="319"/>
      <c r="VAV162" s="319"/>
      <c r="VAW162" s="319"/>
      <c r="VAX162" s="319"/>
      <c r="VAY162" s="319"/>
      <c r="VAZ162" s="319"/>
      <c r="VBA162" s="319"/>
      <c r="VBB162" s="319"/>
      <c r="VBC162" s="319"/>
      <c r="VBD162" s="319"/>
      <c r="VBE162" s="319"/>
      <c r="VBF162" s="319"/>
      <c r="VBG162" s="319"/>
      <c r="VBH162" s="319"/>
      <c r="VBI162" s="319"/>
      <c r="VBJ162" s="319"/>
      <c r="VBK162" s="319"/>
      <c r="VBL162" s="319"/>
      <c r="VBM162" s="319"/>
      <c r="VBN162" s="319"/>
      <c r="VBO162" s="319"/>
      <c r="VBP162" s="319"/>
      <c r="VBQ162" s="319"/>
      <c r="VBR162" s="319"/>
      <c r="VBS162" s="319"/>
      <c r="VBT162" s="319"/>
      <c r="VBU162" s="319"/>
      <c r="VBV162" s="319"/>
      <c r="VBW162" s="319"/>
      <c r="VBX162" s="319"/>
      <c r="VBY162" s="319"/>
      <c r="VBZ162" s="319"/>
      <c r="VCA162" s="319"/>
      <c r="VCB162" s="319"/>
      <c r="VCC162" s="319"/>
      <c r="VCD162" s="319"/>
      <c r="VCE162" s="319"/>
      <c r="VCF162" s="319"/>
      <c r="VCG162" s="319"/>
      <c r="VCH162" s="319"/>
      <c r="VCI162" s="319"/>
      <c r="VCJ162" s="319"/>
      <c r="VCK162" s="319"/>
      <c r="VCL162" s="319"/>
      <c r="VCM162" s="319"/>
      <c r="VCN162" s="319"/>
      <c r="VCO162" s="319"/>
      <c r="VCP162" s="319"/>
      <c r="VCQ162" s="319"/>
      <c r="VCR162" s="319"/>
      <c r="VCS162" s="319"/>
      <c r="VCT162" s="319"/>
      <c r="VCU162" s="319"/>
      <c r="VCV162" s="319"/>
      <c r="VCW162" s="319"/>
      <c r="VCX162" s="319"/>
      <c r="VCY162" s="319"/>
      <c r="VCZ162" s="319"/>
      <c r="VDA162" s="319"/>
      <c r="VDB162" s="319"/>
      <c r="VDC162" s="319"/>
      <c r="VDD162" s="319"/>
      <c r="VDE162" s="319"/>
      <c r="VDF162" s="319"/>
      <c r="VDG162" s="319"/>
      <c r="VDH162" s="319"/>
      <c r="VDI162" s="319"/>
      <c r="VDJ162" s="319"/>
      <c r="VDK162" s="319"/>
      <c r="VDL162" s="319"/>
      <c r="VDM162" s="319"/>
      <c r="VDN162" s="319"/>
      <c r="VDO162" s="319"/>
      <c r="VDP162" s="319"/>
      <c r="VDQ162" s="319"/>
      <c r="VDR162" s="319"/>
      <c r="VDS162" s="319"/>
      <c r="VDT162" s="319"/>
      <c r="VDU162" s="319"/>
      <c r="VDV162" s="319"/>
      <c r="VDW162" s="319"/>
      <c r="VDX162" s="319"/>
      <c r="VDY162" s="319"/>
      <c r="VDZ162" s="319"/>
      <c r="VEA162" s="319"/>
      <c r="VEB162" s="319"/>
      <c r="VEC162" s="319"/>
      <c r="VED162" s="319"/>
      <c r="VEE162" s="319"/>
      <c r="VEF162" s="319"/>
      <c r="VEG162" s="319"/>
      <c r="VEH162" s="319"/>
      <c r="VEI162" s="319"/>
      <c r="VEJ162" s="319"/>
      <c r="VEK162" s="319"/>
      <c r="VEL162" s="319"/>
      <c r="VEM162" s="319"/>
      <c r="VEN162" s="319"/>
      <c r="VEO162" s="319"/>
      <c r="VEP162" s="319"/>
      <c r="VEQ162" s="319"/>
      <c r="VER162" s="319"/>
      <c r="VES162" s="319"/>
      <c r="VET162" s="319"/>
      <c r="VEU162" s="319"/>
      <c r="VEV162" s="319"/>
      <c r="VEW162" s="319"/>
      <c r="VEX162" s="319"/>
      <c r="VEY162" s="319"/>
      <c r="VEZ162" s="319"/>
      <c r="VFA162" s="319"/>
      <c r="VFB162" s="319"/>
      <c r="VFC162" s="319"/>
      <c r="VFD162" s="319"/>
      <c r="VFE162" s="319"/>
      <c r="VFF162" s="319"/>
      <c r="VFG162" s="319"/>
      <c r="VFH162" s="319"/>
      <c r="VFI162" s="319"/>
      <c r="VFJ162" s="319"/>
      <c r="VFK162" s="319"/>
      <c r="VFL162" s="319"/>
      <c r="VFM162" s="319"/>
      <c r="VFN162" s="319"/>
      <c r="VFO162" s="319"/>
      <c r="VFP162" s="319"/>
      <c r="VFQ162" s="319"/>
      <c r="VFR162" s="319"/>
      <c r="VFS162" s="319"/>
      <c r="VFT162" s="319"/>
      <c r="VFU162" s="319"/>
      <c r="VFV162" s="319"/>
      <c r="VFW162" s="319"/>
      <c r="VFX162" s="319"/>
      <c r="VFY162" s="319"/>
      <c r="VFZ162" s="319"/>
      <c r="VGA162" s="319"/>
      <c r="VGB162" s="319"/>
      <c r="VGC162" s="319"/>
      <c r="VGD162" s="319"/>
      <c r="VGE162" s="319"/>
      <c r="VGF162" s="319"/>
      <c r="VGG162" s="319"/>
      <c r="VGH162" s="319"/>
      <c r="VGI162" s="319"/>
      <c r="VGJ162" s="319"/>
      <c r="VGK162" s="319"/>
      <c r="VGL162" s="319"/>
      <c r="VGM162" s="319"/>
      <c r="VGN162" s="319"/>
      <c r="VGO162" s="319"/>
      <c r="VGP162" s="319"/>
      <c r="VGQ162" s="319"/>
      <c r="VGR162" s="319"/>
      <c r="VGS162" s="319"/>
      <c r="VGT162" s="319"/>
      <c r="VGU162" s="319"/>
      <c r="VGV162" s="319"/>
      <c r="VGW162" s="319"/>
      <c r="VGX162" s="319"/>
      <c r="VGY162" s="319"/>
      <c r="VGZ162" s="319"/>
      <c r="VHA162" s="319"/>
      <c r="VHB162" s="319"/>
      <c r="VHC162" s="319"/>
      <c r="VHD162" s="319"/>
      <c r="VHE162" s="319"/>
      <c r="VHF162" s="319"/>
      <c r="VHG162" s="319"/>
      <c r="VHH162" s="319"/>
      <c r="VHI162" s="319"/>
      <c r="VHJ162" s="319"/>
      <c r="VHK162" s="319"/>
      <c r="VHL162" s="319"/>
      <c r="VHM162" s="319"/>
      <c r="VHN162" s="319"/>
      <c r="VHO162" s="319"/>
      <c r="VHP162" s="319"/>
      <c r="VHQ162" s="319"/>
      <c r="VHR162" s="319"/>
      <c r="VHS162" s="319"/>
      <c r="VHT162" s="319"/>
      <c r="VHU162" s="319"/>
      <c r="VHV162" s="319"/>
      <c r="VHW162" s="319"/>
      <c r="VHX162" s="319"/>
      <c r="VHY162" s="319"/>
      <c r="VHZ162" s="319"/>
      <c r="VIA162" s="319"/>
      <c r="VIB162" s="319"/>
      <c r="VIC162" s="319"/>
      <c r="VID162" s="319"/>
      <c r="VIE162" s="319"/>
      <c r="VIF162" s="319"/>
      <c r="VIG162" s="319"/>
      <c r="VIH162" s="319"/>
      <c r="VII162" s="319"/>
      <c r="VIJ162" s="319"/>
      <c r="VIK162" s="319"/>
      <c r="VIL162" s="319"/>
      <c r="VIM162" s="319"/>
      <c r="VIN162" s="319"/>
      <c r="VIO162" s="319"/>
      <c r="VIP162" s="319"/>
      <c r="VIQ162" s="319"/>
      <c r="VIR162" s="319"/>
      <c r="VIS162" s="319"/>
      <c r="VIT162" s="319"/>
      <c r="VIU162" s="319"/>
      <c r="VIV162" s="319"/>
      <c r="VIW162" s="319"/>
      <c r="VIX162" s="319"/>
      <c r="VIY162" s="319"/>
      <c r="VIZ162" s="319"/>
      <c r="VJA162" s="319"/>
      <c r="VJB162" s="319"/>
      <c r="VJC162" s="319"/>
      <c r="VJD162" s="319"/>
      <c r="VJE162" s="319"/>
      <c r="VJF162" s="319"/>
      <c r="VJG162" s="319"/>
      <c r="VJH162" s="319"/>
      <c r="VJI162" s="319"/>
      <c r="VJJ162" s="319"/>
      <c r="VJK162" s="319"/>
      <c r="VJL162" s="319"/>
      <c r="VJM162" s="319"/>
      <c r="VJN162" s="319"/>
      <c r="VJO162" s="319"/>
      <c r="VJP162" s="319"/>
      <c r="VJQ162" s="319"/>
      <c r="VJR162" s="319"/>
      <c r="VJS162" s="319"/>
      <c r="VJT162" s="319"/>
      <c r="VJU162" s="319"/>
      <c r="VJV162" s="319"/>
      <c r="VJW162" s="319"/>
      <c r="VJX162" s="319"/>
      <c r="VJY162" s="319"/>
      <c r="VJZ162" s="319"/>
      <c r="VKA162" s="319"/>
      <c r="VKB162" s="319"/>
      <c r="VKC162" s="319"/>
      <c r="VKD162" s="319"/>
      <c r="VKE162" s="319"/>
      <c r="VKF162" s="319"/>
      <c r="VKG162" s="319"/>
      <c r="VKH162" s="319"/>
      <c r="VKI162" s="319"/>
      <c r="VKJ162" s="319"/>
      <c r="VKK162" s="319"/>
      <c r="VKL162" s="319"/>
      <c r="VKM162" s="319"/>
      <c r="VKN162" s="319"/>
      <c r="VKO162" s="319"/>
      <c r="VKP162" s="319"/>
      <c r="VKQ162" s="319"/>
      <c r="VKR162" s="319"/>
      <c r="VKS162" s="319"/>
      <c r="VKT162" s="319"/>
      <c r="VKU162" s="319"/>
      <c r="VKV162" s="319"/>
      <c r="VKW162" s="319"/>
      <c r="VKX162" s="319"/>
      <c r="VKY162" s="319"/>
      <c r="VKZ162" s="319"/>
      <c r="VLA162" s="319"/>
      <c r="VLB162" s="319"/>
      <c r="VLC162" s="319"/>
      <c r="VLD162" s="319"/>
      <c r="VLE162" s="319"/>
      <c r="VLF162" s="319"/>
      <c r="VLG162" s="319"/>
      <c r="VLH162" s="319"/>
      <c r="VLI162" s="319"/>
      <c r="VLJ162" s="319"/>
      <c r="VLK162" s="319"/>
      <c r="VLL162" s="319"/>
      <c r="VLM162" s="319"/>
      <c r="VLN162" s="319"/>
      <c r="VLO162" s="319"/>
      <c r="VLP162" s="319"/>
      <c r="VLQ162" s="319"/>
      <c r="VLR162" s="319"/>
      <c r="VLS162" s="319"/>
      <c r="VLT162" s="319"/>
      <c r="VLU162" s="319"/>
      <c r="VLV162" s="319"/>
      <c r="VLW162" s="319"/>
      <c r="VLX162" s="319"/>
      <c r="VLY162" s="319"/>
      <c r="VLZ162" s="319"/>
      <c r="VMA162" s="319"/>
      <c r="VMB162" s="319"/>
      <c r="VMC162" s="319"/>
      <c r="VMD162" s="319"/>
      <c r="VME162" s="319"/>
      <c r="VMF162" s="319"/>
      <c r="VMG162" s="319"/>
      <c r="VMH162" s="319"/>
      <c r="VMI162" s="319"/>
      <c r="VMJ162" s="319"/>
      <c r="VMK162" s="319"/>
      <c r="VML162" s="319"/>
      <c r="VMM162" s="319"/>
      <c r="VMN162" s="319"/>
      <c r="VMO162" s="319"/>
      <c r="VMP162" s="319"/>
      <c r="VMQ162" s="319"/>
      <c r="VMR162" s="319"/>
      <c r="VMS162" s="319"/>
      <c r="VMT162" s="319"/>
      <c r="VMU162" s="319"/>
      <c r="VMV162" s="319"/>
      <c r="VMW162" s="319"/>
      <c r="VMX162" s="319"/>
      <c r="VMY162" s="319"/>
      <c r="VMZ162" s="319"/>
      <c r="VNA162" s="319"/>
      <c r="VNB162" s="319"/>
      <c r="VNC162" s="319"/>
      <c r="VND162" s="319"/>
      <c r="VNE162" s="319"/>
      <c r="VNF162" s="319"/>
      <c r="VNG162" s="319"/>
      <c r="VNH162" s="319"/>
      <c r="VNI162" s="319"/>
      <c r="VNJ162" s="319"/>
      <c r="VNK162" s="319"/>
      <c r="VNL162" s="319"/>
      <c r="VNM162" s="319"/>
      <c r="VNN162" s="319"/>
      <c r="VNO162" s="319"/>
      <c r="VNP162" s="319"/>
      <c r="VNQ162" s="319"/>
      <c r="VNR162" s="319"/>
      <c r="VNS162" s="319"/>
      <c r="VNT162" s="319"/>
      <c r="VNU162" s="319"/>
      <c r="VNV162" s="319"/>
      <c r="VNW162" s="319"/>
      <c r="VNX162" s="319"/>
      <c r="VNY162" s="319"/>
      <c r="VNZ162" s="319"/>
      <c r="VOA162" s="319"/>
      <c r="VOB162" s="319"/>
      <c r="VOC162" s="319"/>
      <c r="VOD162" s="319"/>
      <c r="VOE162" s="319"/>
      <c r="VOF162" s="319"/>
      <c r="VOG162" s="319"/>
      <c r="VOH162" s="319"/>
      <c r="VOI162" s="319"/>
      <c r="VOJ162" s="319"/>
      <c r="VOK162" s="319"/>
      <c r="VOL162" s="319"/>
      <c r="VOM162" s="319"/>
      <c r="VON162" s="319"/>
      <c r="VOO162" s="319"/>
      <c r="VOP162" s="319"/>
      <c r="VOQ162" s="319"/>
      <c r="VOR162" s="319"/>
      <c r="VOS162" s="319"/>
      <c r="VOT162" s="319"/>
      <c r="VOU162" s="319"/>
      <c r="VOV162" s="319"/>
      <c r="VOW162" s="319"/>
      <c r="VOX162" s="319"/>
      <c r="VOY162" s="319"/>
      <c r="VOZ162" s="319"/>
      <c r="VPA162" s="319"/>
      <c r="VPB162" s="319"/>
      <c r="VPC162" s="319"/>
      <c r="VPD162" s="319"/>
      <c r="VPE162" s="319"/>
      <c r="VPF162" s="319"/>
      <c r="VPG162" s="319"/>
      <c r="VPH162" s="319"/>
      <c r="VPI162" s="319"/>
      <c r="VPJ162" s="319"/>
      <c r="VPK162" s="319"/>
      <c r="VPL162" s="319"/>
      <c r="VPM162" s="319"/>
      <c r="VPN162" s="319"/>
      <c r="VPO162" s="319"/>
      <c r="VPP162" s="319"/>
      <c r="VPQ162" s="319"/>
      <c r="VPR162" s="319"/>
      <c r="VPS162" s="319"/>
      <c r="VPT162" s="319"/>
      <c r="VPU162" s="319"/>
      <c r="VPV162" s="319"/>
      <c r="VPW162" s="319"/>
      <c r="VPX162" s="319"/>
      <c r="VPY162" s="319"/>
      <c r="VPZ162" s="319"/>
      <c r="VQA162" s="319"/>
      <c r="VQB162" s="319"/>
      <c r="VQC162" s="319"/>
      <c r="VQD162" s="319"/>
      <c r="VQE162" s="319"/>
      <c r="VQF162" s="319"/>
      <c r="VQG162" s="319"/>
      <c r="VQH162" s="319"/>
      <c r="VQI162" s="319"/>
      <c r="VQJ162" s="319"/>
      <c r="VQK162" s="319"/>
      <c r="VQL162" s="319"/>
      <c r="VQM162" s="319"/>
      <c r="VQN162" s="319"/>
      <c r="VQO162" s="319"/>
      <c r="VQP162" s="319"/>
      <c r="VQQ162" s="319"/>
      <c r="VQR162" s="319"/>
      <c r="VQS162" s="319"/>
      <c r="VQT162" s="319"/>
      <c r="VQU162" s="319"/>
      <c r="VQV162" s="319"/>
      <c r="VQW162" s="319"/>
      <c r="VQX162" s="319"/>
      <c r="VQY162" s="319"/>
      <c r="VQZ162" s="319"/>
      <c r="VRA162" s="319"/>
      <c r="VRB162" s="319"/>
      <c r="VRC162" s="319"/>
      <c r="VRD162" s="319"/>
      <c r="VRE162" s="319"/>
      <c r="VRF162" s="319"/>
      <c r="VRG162" s="319"/>
      <c r="VRH162" s="319"/>
      <c r="VRI162" s="319"/>
      <c r="VRJ162" s="319"/>
      <c r="VRK162" s="319"/>
      <c r="VRL162" s="319"/>
      <c r="VRM162" s="319"/>
      <c r="VRN162" s="319"/>
      <c r="VRO162" s="319"/>
      <c r="VRP162" s="319"/>
      <c r="VRQ162" s="319"/>
      <c r="VRR162" s="319"/>
      <c r="VRS162" s="319"/>
      <c r="VRT162" s="319"/>
      <c r="VRU162" s="319"/>
      <c r="VRV162" s="319"/>
      <c r="VRW162" s="319"/>
      <c r="VRX162" s="319"/>
      <c r="VRY162" s="319"/>
      <c r="VRZ162" s="319"/>
      <c r="VSA162" s="319"/>
      <c r="VSB162" s="319"/>
      <c r="VSC162" s="319"/>
      <c r="VSD162" s="319"/>
      <c r="VSE162" s="319"/>
      <c r="VSF162" s="319"/>
      <c r="VSG162" s="319"/>
      <c r="VSH162" s="319"/>
      <c r="VSI162" s="319"/>
      <c r="VSJ162" s="319"/>
      <c r="VSK162" s="319"/>
      <c r="VSL162" s="319"/>
      <c r="VSM162" s="319"/>
      <c r="VSN162" s="319"/>
      <c r="VSO162" s="319"/>
      <c r="VSP162" s="319"/>
      <c r="VSQ162" s="319"/>
      <c r="VSR162" s="319"/>
      <c r="VSS162" s="319"/>
      <c r="VST162" s="319"/>
      <c r="VSU162" s="319"/>
      <c r="VSV162" s="319"/>
      <c r="VSW162" s="319"/>
      <c r="VSX162" s="319"/>
      <c r="VSY162" s="319"/>
      <c r="VSZ162" s="319"/>
      <c r="VTA162" s="319"/>
      <c r="VTB162" s="319"/>
      <c r="VTC162" s="319"/>
      <c r="VTD162" s="319"/>
      <c r="VTE162" s="319"/>
      <c r="VTF162" s="319"/>
      <c r="VTG162" s="319"/>
      <c r="VTH162" s="319"/>
      <c r="VTI162" s="319"/>
      <c r="VTJ162" s="319"/>
      <c r="VTK162" s="319"/>
      <c r="VTL162" s="319"/>
      <c r="VTM162" s="319"/>
      <c r="VTN162" s="319"/>
      <c r="VTO162" s="319"/>
      <c r="VTP162" s="319"/>
      <c r="VTQ162" s="319"/>
      <c r="VTR162" s="319"/>
      <c r="VTS162" s="319"/>
      <c r="VTT162" s="319"/>
      <c r="VTU162" s="319"/>
      <c r="VTV162" s="319"/>
      <c r="VTW162" s="319"/>
      <c r="VTX162" s="319"/>
      <c r="VTY162" s="319"/>
      <c r="VTZ162" s="319"/>
      <c r="VUA162" s="319"/>
      <c r="VUB162" s="319"/>
      <c r="VUC162" s="319"/>
      <c r="VUD162" s="319"/>
      <c r="VUE162" s="319"/>
      <c r="VUF162" s="319"/>
      <c r="VUG162" s="319"/>
      <c r="VUH162" s="319"/>
      <c r="VUI162" s="319"/>
      <c r="VUJ162" s="319"/>
      <c r="VUK162" s="319"/>
      <c r="VUL162" s="319"/>
      <c r="VUM162" s="319"/>
      <c r="VUN162" s="319"/>
      <c r="VUO162" s="319"/>
      <c r="VUP162" s="319"/>
      <c r="VUQ162" s="319"/>
      <c r="VUR162" s="319"/>
      <c r="VUS162" s="319"/>
      <c r="VUT162" s="319"/>
      <c r="VUU162" s="319"/>
      <c r="VUV162" s="319"/>
      <c r="VUW162" s="319"/>
      <c r="VUX162" s="319"/>
      <c r="VUY162" s="319"/>
      <c r="VUZ162" s="319"/>
      <c r="VVA162" s="319"/>
      <c r="VVB162" s="319"/>
      <c r="VVC162" s="319"/>
      <c r="VVD162" s="319"/>
      <c r="VVE162" s="319"/>
      <c r="VVF162" s="319"/>
      <c r="VVG162" s="319"/>
      <c r="VVH162" s="319"/>
      <c r="VVI162" s="319"/>
      <c r="VVJ162" s="319"/>
      <c r="VVK162" s="319"/>
      <c r="VVL162" s="319"/>
      <c r="VVM162" s="319"/>
      <c r="VVN162" s="319"/>
      <c r="VVO162" s="319"/>
      <c r="VVP162" s="319"/>
      <c r="VVQ162" s="319"/>
      <c r="VVR162" s="319"/>
      <c r="VVS162" s="319"/>
      <c r="VVT162" s="319"/>
      <c r="VVU162" s="319"/>
      <c r="VVV162" s="319"/>
      <c r="VVW162" s="319"/>
      <c r="VVX162" s="319"/>
      <c r="VVY162" s="319"/>
      <c r="VVZ162" s="319"/>
      <c r="VWA162" s="319"/>
      <c r="VWB162" s="319"/>
      <c r="VWC162" s="319"/>
      <c r="VWD162" s="319"/>
      <c r="VWE162" s="319"/>
      <c r="VWF162" s="319"/>
      <c r="VWG162" s="319"/>
      <c r="VWH162" s="319"/>
      <c r="VWI162" s="319"/>
      <c r="VWJ162" s="319"/>
      <c r="VWK162" s="319"/>
      <c r="VWL162" s="319"/>
      <c r="VWM162" s="319"/>
      <c r="VWN162" s="319"/>
      <c r="VWO162" s="319"/>
      <c r="VWP162" s="319"/>
      <c r="VWQ162" s="319"/>
      <c r="VWR162" s="319"/>
      <c r="VWS162" s="319"/>
      <c r="VWT162" s="319"/>
      <c r="VWU162" s="319"/>
      <c r="VWV162" s="319"/>
      <c r="VWW162" s="319"/>
      <c r="VWX162" s="319"/>
      <c r="VWY162" s="319"/>
      <c r="VWZ162" s="319"/>
      <c r="VXA162" s="319"/>
      <c r="VXB162" s="319"/>
      <c r="VXC162" s="319"/>
      <c r="VXD162" s="319"/>
      <c r="VXE162" s="319"/>
      <c r="VXF162" s="319"/>
      <c r="VXG162" s="319"/>
      <c r="VXH162" s="319"/>
      <c r="VXI162" s="319"/>
      <c r="VXJ162" s="319"/>
      <c r="VXK162" s="319"/>
      <c r="VXL162" s="319"/>
      <c r="VXM162" s="319"/>
      <c r="VXN162" s="319"/>
      <c r="VXO162" s="319"/>
      <c r="VXP162" s="319"/>
      <c r="VXQ162" s="319"/>
      <c r="VXR162" s="319"/>
      <c r="VXS162" s="319"/>
      <c r="VXT162" s="319"/>
      <c r="VXU162" s="319"/>
      <c r="VXV162" s="319"/>
      <c r="VXW162" s="319"/>
      <c r="VXX162" s="319"/>
      <c r="VXY162" s="319"/>
      <c r="VXZ162" s="319"/>
      <c r="VYA162" s="319"/>
      <c r="VYB162" s="319"/>
      <c r="VYC162" s="319"/>
      <c r="VYD162" s="319"/>
      <c r="VYE162" s="319"/>
      <c r="VYF162" s="319"/>
      <c r="VYG162" s="319"/>
      <c r="VYH162" s="319"/>
      <c r="VYI162" s="319"/>
      <c r="VYJ162" s="319"/>
      <c r="VYK162" s="319"/>
      <c r="VYL162" s="319"/>
      <c r="VYM162" s="319"/>
      <c r="VYN162" s="319"/>
      <c r="VYO162" s="319"/>
      <c r="VYP162" s="319"/>
      <c r="VYQ162" s="319"/>
      <c r="VYR162" s="319"/>
      <c r="VYS162" s="319"/>
      <c r="VYT162" s="319"/>
      <c r="VYU162" s="319"/>
      <c r="VYV162" s="319"/>
      <c r="VYW162" s="319"/>
      <c r="VYX162" s="319"/>
      <c r="VYY162" s="319"/>
      <c r="VYZ162" s="319"/>
      <c r="VZA162" s="319"/>
      <c r="VZB162" s="319"/>
      <c r="VZC162" s="319"/>
      <c r="VZD162" s="319"/>
      <c r="VZE162" s="319"/>
      <c r="VZF162" s="319"/>
      <c r="VZG162" s="319"/>
      <c r="VZH162" s="319"/>
      <c r="VZI162" s="319"/>
      <c r="VZJ162" s="319"/>
      <c r="VZK162" s="319"/>
      <c r="VZL162" s="319"/>
      <c r="VZM162" s="319"/>
      <c r="VZN162" s="319"/>
      <c r="VZO162" s="319"/>
      <c r="VZP162" s="319"/>
      <c r="VZQ162" s="319"/>
      <c r="VZR162" s="319"/>
      <c r="VZS162" s="319"/>
      <c r="VZT162" s="319"/>
      <c r="VZU162" s="319"/>
      <c r="VZV162" s="319"/>
      <c r="VZW162" s="319"/>
      <c r="VZX162" s="319"/>
      <c r="VZY162" s="319"/>
      <c r="VZZ162" s="319"/>
      <c r="WAA162" s="319"/>
      <c r="WAB162" s="319"/>
      <c r="WAC162" s="319"/>
      <c r="WAD162" s="319"/>
      <c r="WAE162" s="319"/>
      <c r="WAF162" s="319"/>
      <c r="WAG162" s="319"/>
      <c r="WAH162" s="319"/>
      <c r="WAI162" s="319"/>
      <c r="WAJ162" s="319"/>
      <c r="WAK162" s="319"/>
      <c r="WAL162" s="319"/>
      <c r="WAM162" s="319"/>
      <c r="WAN162" s="319"/>
      <c r="WAO162" s="319"/>
      <c r="WAP162" s="319"/>
      <c r="WAQ162" s="319"/>
      <c r="WAR162" s="319"/>
      <c r="WAS162" s="319"/>
      <c r="WAT162" s="319"/>
      <c r="WAU162" s="319"/>
      <c r="WAV162" s="319"/>
      <c r="WAW162" s="319"/>
      <c r="WAX162" s="319"/>
      <c r="WAY162" s="319"/>
      <c r="WAZ162" s="319"/>
      <c r="WBA162" s="319"/>
      <c r="WBB162" s="319"/>
      <c r="WBC162" s="319"/>
      <c r="WBD162" s="319"/>
      <c r="WBE162" s="319"/>
      <c r="WBF162" s="319"/>
      <c r="WBG162" s="319"/>
      <c r="WBH162" s="319"/>
      <c r="WBI162" s="319"/>
      <c r="WBJ162" s="319"/>
      <c r="WBK162" s="319"/>
      <c r="WBL162" s="319"/>
      <c r="WBM162" s="319"/>
      <c r="WBN162" s="319"/>
      <c r="WBO162" s="319"/>
      <c r="WBP162" s="319"/>
      <c r="WBQ162" s="319"/>
      <c r="WBR162" s="319"/>
      <c r="WBS162" s="319"/>
      <c r="WBT162" s="319"/>
      <c r="WBU162" s="319"/>
      <c r="WBV162" s="319"/>
      <c r="WBW162" s="319"/>
      <c r="WBX162" s="319"/>
      <c r="WBY162" s="319"/>
      <c r="WBZ162" s="319"/>
      <c r="WCA162" s="319"/>
      <c r="WCB162" s="319"/>
      <c r="WCC162" s="319"/>
      <c r="WCD162" s="319"/>
      <c r="WCE162" s="319"/>
      <c r="WCF162" s="319"/>
      <c r="WCG162" s="319"/>
      <c r="WCH162" s="319"/>
      <c r="WCI162" s="319"/>
      <c r="WCJ162" s="319"/>
      <c r="WCK162" s="319"/>
      <c r="WCL162" s="319"/>
      <c r="WCM162" s="319"/>
      <c r="WCN162" s="319"/>
      <c r="WCO162" s="319"/>
      <c r="WCP162" s="319"/>
      <c r="WCQ162" s="319"/>
      <c r="WCR162" s="319"/>
      <c r="WCS162" s="319"/>
      <c r="WCT162" s="319"/>
      <c r="WCU162" s="319"/>
      <c r="WCV162" s="319"/>
      <c r="WCW162" s="319"/>
      <c r="WCX162" s="319"/>
      <c r="WCY162" s="319"/>
      <c r="WCZ162" s="319"/>
      <c r="WDA162" s="319"/>
      <c r="WDB162" s="319"/>
      <c r="WDC162" s="319"/>
      <c r="WDD162" s="319"/>
      <c r="WDE162" s="319"/>
      <c r="WDF162" s="319"/>
      <c r="WDG162" s="319"/>
      <c r="WDH162" s="319"/>
      <c r="WDI162" s="319"/>
      <c r="WDJ162" s="319"/>
      <c r="WDK162" s="319"/>
      <c r="WDL162" s="319"/>
      <c r="WDM162" s="319"/>
      <c r="WDN162" s="319"/>
      <c r="WDO162" s="319"/>
      <c r="WDP162" s="319"/>
      <c r="WDQ162" s="319"/>
      <c r="WDR162" s="319"/>
      <c r="WDS162" s="319"/>
      <c r="WDT162" s="319"/>
      <c r="WDU162" s="319"/>
      <c r="WDV162" s="319"/>
      <c r="WDW162" s="319"/>
      <c r="WDX162" s="319"/>
      <c r="WDY162" s="319"/>
      <c r="WDZ162" s="319"/>
      <c r="WEA162" s="319"/>
      <c r="WEB162" s="319"/>
      <c r="WEC162" s="319"/>
      <c r="WED162" s="319"/>
      <c r="WEE162" s="319"/>
      <c r="WEF162" s="319"/>
      <c r="WEG162" s="319"/>
      <c r="WEH162" s="319"/>
      <c r="WEI162" s="319"/>
      <c r="WEJ162" s="319"/>
      <c r="WEK162" s="319"/>
      <c r="WEL162" s="319"/>
      <c r="WEM162" s="319"/>
      <c r="WEN162" s="319"/>
      <c r="WEO162" s="319"/>
      <c r="WEP162" s="319"/>
      <c r="WEQ162" s="319"/>
      <c r="WER162" s="319"/>
      <c r="WES162" s="319"/>
      <c r="WET162" s="319"/>
      <c r="WEU162" s="319"/>
      <c r="WEV162" s="319"/>
      <c r="WEW162" s="319"/>
      <c r="WEX162" s="319"/>
      <c r="WEY162" s="319"/>
      <c r="WEZ162" s="319"/>
      <c r="WFA162" s="319"/>
      <c r="WFB162" s="319"/>
      <c r="WFC162" s="319"/>
      <c r="WFD162" s="319"/>
      <c r="WFE162" s="319"/>
      <c r="WFF162" s="319"/>
      <c r="WFG162" s="319"/>
      <c r="WFH162" s="319"/>
      <c r="WFI162" s="319"/>
      <c r="WFJ162" s="319"/>
      <c r="WFK162" s="319"/>
      <c r="WFL162" s="319"/>
      <c r="WFM162" s="319"/>
      <c r="WFN162" s="319"/>
      <c r="WFO162" s="319"/>
      <c r="WFP162" s="319"/>
      <c r="WFQ162" s="319"/>
      <c r="WFR162" s="319"/>
      <c r="WFS162" s="319"/>
      <c r="WFT162" s="319"/>
      <c r="WFU162" s="319"/>
      <c r="WFV162" s="319"/>
      <c r="WFW162" s="319"/>
      <c r="WFX162" s="319"/>
      <c r="WFY162" s="319"/>
      <c r="WFZ162" s="319"/>
      <c r="WGA162" s="319"/>
      <c r="WGB162" s="319"/>
      <c r="WGC162" s="319"/>
      <c r="WGD162" s="319"/>
      <c r="WGE162" s="319"/>
      <c r="WGF162" s="319"/>
      <c r="WGG162" s="319"/>
      <c r="WGH162" s="319"/>
      <c r="WGI162" s="319"/>
      <c r="WGJ162" s="319"/>
      <c r="WGK162" s="319"/>
      <c r="WGL162" s="319"/>
      <c r="WGM162" s="319"/>
      <c r="WGN162" s="319"/>
      <c r="WGO162" s="319"/>
      <c r="WGP162" s="319"/>
      <c r="WGQ162" s="319"/>
      <c r="WGR162" s="319"/>
      <c r="WGS162" s="319"/>
      <c r="WGT162" s="319"/>
      <c r="WGU162" s="319"/>
      <c r="WGV162" s="319"/>
      <c r="WGW162" s="319"/>
      <c r="WGX162" s="319"/>
      <c r="WGY162" s="319"/>
      <c r="WGZ162" s="319"/>
      <c r="WHA162" s="319"/>
      <c r="WHB162" s="319"/>
      <c r="WHC162" s="319"/>
      <c r="WHD162" s="319"/>
      <c r="WHE162" s="319"/>
      <c r="WHF162" s="319"/>
      <c r="WHG162" s="319"/>
      <c r="WHH162" s="319"/>
      <c r="WHI162" s="319"/>
      <c r="WHJ162" s="319"/>
      <c r="WHK162" s="319"/>
      <c r="WHL162" s="319"/>
      <c r="WHM162" s="319"/>
      <c r="WHN162" s="319"/>
      <c r="WHO162" s="319"/>
      <c r="WHP162" s="319"/>
      <c r="WHQ162" s="319"/>
      <c r="WHR162" s="319"/>
      <c r="WHS162" s="319"/>
      <c r="WHT162" s="319"/>
      <c r="WHU162" s="319"/>
      <c r="WHV162" s="319"/>
      <c r="WHW162" s="319"/>
      <c r="WHX162" s="319"/>
      <c r="WHY162" s="319"/>
      <c r="WHZ162" s="319"/>
      <c r="WIA162" s="319"/>
      <c r="WIB162" s="319"/>
      <c r="WIC162" s="319"/>
      <c r="WID162" s="319"/>
      <c r="WIE162" s="319"/>
      <c r="WIF162" s="319"/>
      <c r="WIG162" s="319"/>
      <c r="WIH162" s="319"/>
      <c r="WII162" s="319"/>
      <c r="WIJ162" s="319"/>
      <c r="WIK162" s="319"/>
      <c r="WIL162" s="319"/>
      <c r="WIM162" s="319"/>
      <c r="WIN162" s="319"/>
      <c r="WIO162" s="319"/>
      <c r="WIP162" s="319"/>
      <c r="WIQ162" s="319"/>
      <c r="WIR162" s="319"/>
      <c r="WIS162" s="319"/>
      <c r="WIT162" s="319"/>
      <c r="WIU162" s="319"/>
      <c r="WIV162" s="319"/>
      <c r="WIW162" s="319"/>
      <c r="WIX162" s="319"/>
      <c r="WIY162" s="319"/>
      <c r="WIZ162" s="319"/>
      <c r="WJA162" s="319"/>
      <c r="WJB162" s="319"/>
      <c r="WJC162" s="319"/>
      <c r="WJD162" s="319"/>
      <c r="WJE162" s="319"/>
      <c r="WJF162" s="319"/>
      <c r="WJG162" s="319"/>
      <c r="WJH162" s="319"/>
      <c r="WJI162" s="319"/>
      <c r="WJJ162" s="319"/>
      <c r="WJK162" s="319"/>
      <c r="WJL162" s="319"/>
      <c r="WJM162" s="319"/>
      <c r="WJN162" s="319"/>
      <c r="WJO162" s="319"/>
      <c r="WJP162" s="319"/>
      <c r="WJQ162" s="319"/>
      <c r="WJR162" s="319"/>
      <c r="WJS162" s="319"/>
      <c r="WJT162" s="319"/>
      <c r="WJU162" s="319"/>
      <c r="WJV162" s="319"/>
      <c r="WJW162" s="319"/>
      <c r="WJX162" s="319"/>
      <c r="WJY162" s="319"/>
      <c r="WJZ162" s="319"/>
      <c r="WKA162" s="319"/>
      <c r="WKB162" s="319"/>
      <c r="WKC162" s="319"/>
      <c r="WKD162" s="319"/>
      <c r="WKE162" s="319"/>
      <c r="WKF162" s="319"/>
      <c r="WKG162" s="319"/>
      <c r="WKH162" s="319"/>
      <c r="WKI162" s="319"/>
      <c r="WKJ162" s="319"/>
      <c r="WKK162" s="319"/>
      <c r="WKL162" s="319"/>
      <c r="WKM162" s="319"/>
      <c r="WKN162" s="319"/>
      <c r="WKO162" s="319"/>
      <c r="WKP162" s="319"/>
      <c r="WKQ162" s="319"/>
      <c r="WKR162" s="319"/>
      <c r="WKS162" s="319"/>
      <c r="WKT162" s="319"/>
      <c r="WKU162" s="319"/>
      <c r="WKV162" s="319"/>
      <c r="WKW162" s="319"/>
      <c r="WKX162" s="319"/>
      <c r="WKY162" s="319"/>
      <c r="WKZ162" s="319"/>
      <c r="WLA162" s="319"/>
      <c r="WLB162" s="319"/>
      <c r="WLC162" s="319"/>
      <c r="WLD162" s="319"/>
      <c r="WLE162" s="319"/>
      <c r="WLF162" s="319"/>
      <c r="WLG162" s="319"/>
      <c r="WLH162" s="319"/>
      <c r="WLI162" s="319"/>
      <c r="WLJ162" s="319"/>
      <c r="WLK162" s="319"/>
      <c r="WLL162" s="319"/>
      <c r="WLM162" s="319"/>
      <c r="WLN162" s="319"/>
      <c r="WLO162" s="319"/>
      <c r="WLP162" s="319"/>
      <c r="WLQ162" s="319"/>
      <c r="WLR162" s="319"/>
      <c r="WLS162" s="319"/>
      <c r="WLT162" s="319"/>
      <c r="WLU162" s="319"/>
      <c r="WLV162" s="319"/>
      <c r="WLW162" s="319"/>
      <c r="WLX162" s="319"/>
      <c r="WLY162" s="319"/>
      <c r="WLZ162" s="319"/>
      <c r="WMA162" s="319"/>
      <c r="WMB162" s="319"/>
      <c r="WMC162" s="319"/>
      <c r="WMD162" s="319"/>
      <c r="WME162" s="319"/>
      <c r="WMF162" s="319"/>
      <c r="WMG162" s="319"/>
      <c r="WMH162" s="319"/>
      <c r="WMI162" s="319"/>
      <c r="WMJ162" s="319"/>
      <c r="WMK162" s="319"/>
      <c r="WML162" s="319"/>
      <c r="WMM162" s="319"/>
      <c r="WMN162" s="319"/>
      <c r="WMO162" s="319"/>
      <c r="WMP162" s="319"/>
      <c r="WMQ162" s="319"/>
      <c r="WMR162" s="319"/>
      <c r="WMS162" s="319"/>
      <c r="WMT162" s="319"/>
      <c r="WMU162" s="319"/>
      <c r="WMV162" s="319"/>
      <c r="WMW162" s="319"/>
      <c r="WMX162" s="319"/>
      <c r="WMY162" s="319"/>
      <c r="WMZ162" s="319"/>
      <c r="WNA162" s="319"/>
      <c r="WNB162" s="319"/>
      <c r="WNC162" s="319"/>
      <c r="WND162" s="319"/>
      <c r="WNE162" s="319"/>
      <c r="WNF162" s="319"/>
      <c r="WNG162" s="319"/>
      <c r="WNH162" s="319"/>
      <c r="WNI162" s="319"/>
      <c r="WNJ162" s="319"/>
      <c r="WNK162" s="319"/>
      <c r="WNL162" s="319"/>
      <c r="WNM162" s="319"/>
      <c r="WNN162" s="319"/>
      <c r="WNO162" s="319"/>
      <c r="WNP162" s="319"/>
      <c r="WNQ162" s="319"/>
      <c r="WNR162" s="319"/>
      <c r="WNS162" s="319"/>
      <c r="WNT162" s="319"/>
      <c r="WNU162" s="319"/>
      <c r="WNV162" s="319"/>
      <c r="WNW162" s="319"/>
      <c r="WNX162" s="319"/>
      <c r="WNY162" s="319"/>
      <c r="WNZ162" s="319"/>
      <c r="WOA162" s="319"/>
      <c r="WOB162" s="319"/>
      <c r="WOC162" s="319"/>
      <c r="WOD162" s="319"/>
      <c r="WOE162" s="319"/>
      <c r="WOF162" s="319"/>
      <c r="WOG162" s="319"/>
      <c r="WOH162" s="319"/>
      <c r="WOI162" s="319"/>
      <c r="WOJ162" s="319"/>
      <c r="WOK162" s="319"/>
      <c r="WOL162" s="319"/>
      <c r="WOM162" s="319"/>
      <c r="WON162" s="319"/>
      <c r="WOO162" s="319"/>
      <c r="WOP162" s="319"/>
      <c r="WOQ162" s="319"/>
      <c r="WOR162" s="319"/>
      <c r="WOS162" s="319"/>
      <c r="WOT162" s="319"/>
      <c r="WOU162" s="319"/>
      <c r="WOV162" s="319"/>
      <c r="WOW162" s="319"/>
      <c r="WOX162" s="319"/>
      <c r="WOY162" s="319"/>
      <c r="WOZ162" s="319"/>
      <c r="WPA162" s="319"/>
      <c r="WPB162" s="319"/>
      <c r="WPC162" s="319"/>
      <c r="WPD162" s="319"/>
      <c r="WPE162" s="319"/>
      <c r="WPF162" s="319"/>
      <c r="WPG162" s="319"/>
      <c r="WPH162" s="319"/>
      <c r="WPI162" s="319"/>
      <c r="WPJ162" s="319"/>
      <c r="WPK162" s="319"/>
      <c r="WPL162" s="319"/>
      <c r="WPM162" s="319"/>
      <c r="WPN162" s="319"/>
      <c r="WPO162" s="319"/>
      <c r="WPP162" s="319"/>
      <c r="WPQ162" s="319"/>
      <c r="WPR162" s="319"/>
      <c r="WPS162" s="319"/>
      <c r="WPT162" s="319"/>
      <c r="WPU162" s="319"/>
      <c r="WPV162" s="319"/>
      <c r="WPW162" s="319"/>
      <c r="WPX162" s="319"/>
      <c r="WPY162" s="319"/>
      <c r="WPZ162" s="319"/>
      <c r="WQA162" s="319"/>
      <c r="WQB162" s="319"/>
      <c r="WQC162" s="319"/>
      <c r="WQD162" s="319"/>
      <c r="WQE162" s="319"/>
      <c r="WQF162" s="319"/>
      <c r="WQG162" s="319"/>
      <c r="WQH162" s="319"/>
      <c r="WQI162" s="319"/>
      <c r="WQJ162" s="319"/>
      <c r="WQK162" s="319"/>
      <c r="WQL162" s="319"/>
      <c r="WQM162" s="319"/>
      <c r="WQN162" s="319"/>
      <c r="WQO162" s="319"/>
      <c r="WQP162" s="319"/>
      <c r="WQQ162" s="319"/>
      <c r="WQR162" s="319"/>
      <c r="WQS162" s="319"/>
      <c r="WQT162" s="319"/>
      <c r="WQU162" s="319"/>
      <c r="WQV162" s="319"/>
      <c r="WQW162" s="319"/>
      <c r="WQX162" s="319"/>
      <c r="WQY162" s="319"/>
      <c r="WQZ162" s="319"/>
      <c r="WRA162" s="319"/>
      <c r="WRB162" s="319"/>
      <c r="WRC162" s="319"/>
      <c r="WRD162" s="319"/>
      <c r="WRE162" s="319"/>
      <c r="WRF162" s="319"/>
      <c r="WRG162" s="319"/>
      <c r="WRH162" s="319"/>
      <c r="WRI162" s="319"/>
      <c r="WRJ162" s="319"/>
      <c r="WRK162" s="319"/>
      <c r="WRL162" s="319"/>
      <c r="WRM162" s="319"/>
      <c r="WRN162" s="319"/>
      <c r="WRO162" s="319"/>
      <c r="WRP162" s="319"/>
      <c r="WRQ162" s="319"/>
      <c r="WRR162" s="319"/>
      <c r="WRS162" s="319"/>
      <c r="WRT162" s="319"/>
      <c r="WRU162" s="319"/>
      <c r="WRV162" s="319"/>
      <c r="WRW162" s="319"/>
      <c r="WRX162" s="319"/>
      <c r="WRY162" s="319"/>
      <c r="WRZ162" s="319"/>
      <c r="WSA162" s="319"/>
      <c r="WSB162" s="319"/>
      <c r="WSC162" s="319"/>
      <c r="WSD162" s="319"/>
      <c r="WSE162" s="319"/>
      <c r="WSF162" s="319"/>
      <c r="WSG162" s="319"/>
      <c r="WSH162" s="319"/>
      <c r="WSI162" s="319"/>
      <c r="WSJ162" s="319"/>
      <c r="WSK162" s="319"/>
      <c r="WSL162" s="319"/>
      <c r="WSM162" s="319"/>
      <c r="WSN162" s="319"/>
      <c r="WSO162" s="319"/>
      <c r="WSP162" s="319"/>
      <c r="WSQ162" s="319"/>
      <c r="WSR162" s="319"/>
      <c r="WSS162" s="319"/>
      <c r="WST162" s="319"/>
      <c r="WSU162" s="319"/>
      <c r="WSV162" s="319"/>
      <c r="WSW162" s="319"/>
      <c r="WSX162" s="319"/>
      <c r="WSY162" s="319"/>
      <c r="WSZ162" s="319"/>
      <c r="WTA162" s="319"/>
      <c r="WTB162" s="319"/>
      <c r="WTC162" s="319"/>
      <c r="WTD162" s="319"/>
      <c r="WTE162" s="319"/>
      <c r="WTF162" s="319"/>
      <c r="WTG162" s="319"/>
      <c r="WTH162" s="319"/>
      <c r="WTI162" s="319"/>
      <c r="WTJ162" s="319"/>
      <c r="WTK162" s="319"/>
      <c r="WTL162" s="319"/>
      <c r="WTM162" s="319"/>
      <c r="WTN162" s="319"/>
      <c r="WTO162" s="319"/>
      <c r="WTP162" s="319"/>
      <c r="WTQ162" s="319"/>
      <c r="WTR162" s="319"/>
      <c r="WTS162" s="319"/>
      <c r="WTT162" s="319"/>
      <c r="WTU162" s="319"/>
      <c r="WTV162" s="319"/>
      <c r="WTW162" s="319"/>
      <c r="WTX162" s="319"/>
      <c r="WTY162" s="319"/>
      <c r="WTZ162" s="319"/>
      <c r="WUA162" s="319"/>
      <c r="WUB162" s="319"/>
      <c r="WUC162" s="319"/>
      <c r="WUD162" s="319"/>
      <c r="WUE162" s="319"/>
      <c r="WUF162" s="319"/>
      <c r="WUG162" s="319"/>
      <c r="WUH162" s="319"/>
      <c r="WUI162" s="319"/>
      <c r="WUJ162" s="319"/>
      <c r="WUK162" s="319"/>
      <c r="WUL162" s="319"/>
      <c r="WUM162" s="319"/>
      <c r="WUN162" s="319"/>
      <c r="WUO162" s="319"/>
      <c r="WUP162" s="319"/>
      <c r="WUQ162" s="319"/>
      <c r="WUR162" s="319"/>
      <c r="WUS162" s="319"/>
      <c r="WUT162" s="319"/>
    </row>
  </sheetData>
  <mergeCells count="19">
    <mergeCell ref="A10:A12"/>
    <mergeCell ref="B10:B12"/>
    <mergeCell ref="C10:C12"/>
    <mergeCell ref="D10:D12"/>
    <mergeCell ref="A69:A70"/>
    <mergeCell ref="B69:B70"/>
    <mergeCell ref="I34:I38"/>
    <mergeCell ref="I56:I57"/>
    <mergeCell ref="H10:H12"/>
    <mergeCell ref="G10:G12"/>
    <mergeCell ref="B8:C8"/>
    <mergeCell ref="I10:I12"/>
    <mergeCell ref="E10:E12"/>
    <mergeCell ref="F10:F12"/>
    <mergeCell ref="I41:I42"/>
    <mergeCell ref="I15:I16"/>
    <mergeCell ref="I53:I54"/>
    <mergeCell ref="I27:I29"/>
    <mergeCell ref="I31:I33"/>
  </mergeCells>
  <pageMargins left="0.81" right="3.937007874015748E-2" top="0.53" bottom="0.19685039370078741" header="0.24" footer="0.22"/>
  <pageSetup paperSize="9" scale="58" orientation="landscape" r:id="rId1"/>
  <rowBreaks count="1" manualBreakCount="1">
    <brk id="39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S388"/>
  <sheetViews>
    <sheetView topLeftCell="A79" workbookViewId="0">
      <selection activeCell="G54" sqref="G54"/>
    </sheetView>
  </sheetViews>
  <sheetFormatPr defaultRowHeight="14.25" customHeight="1"/>
  <cols>
    <col min="1" max="1" width="4.85546875" customWidth="1"/>
    <col min="2" max="2" width="29.140625" customWidth="1"/>
    <col min="3" max="3" width="10.42578125" customWidth="1"/>
    <col min="4" max="4" width="11" customWidth="1"/>
    <col min="5" max="5" width="8.85546875" hidden="1" customWidth="1"/>
    <col min="6" max="6" width="10.140625" style="503" hidden="1" customWidth="1"/>
    <col min="7" max="7" width="13.42578125" style="503" customWidth="1"/>
    <col min="8" max="8" width="10" style="503" customWidth="1"/>
    <col min="9" max="9" width="9.42578125" style="502" customWidth="1"/>
    <col min="10" max="10" width="25.140625" style="501" customWidth="1"/>
    <col min="11" max="11" width="11.85546875" style="501" customWidth="1"/>
    <col min="12" max="12" width="25" style="500" customWidth="1"/>
    <col min="13" max="13" width="19" customWidth="1"/>
    <col min="14" max="14" width="37.140625" customWidth="1"/>
    <col min="15" max="15" width="11" customWidth="1"/>
    <col min="17" max="17" width="4.85546875" customWidth="1"/>
  </cols>
  <sheetData>
    <row r="1" spans="1:13" s="504" customFormat="1" ht="49.5" customHeight="1">
      <c r="A1" s="653"/>
      <c r="B1" s="654"/>
      <c r="C1" s="653"/>
      <c r="D1" s="1609" t="s">
        <v>554</v>
      </c>
      <c r="E1" s="1609"/>
      <c r="F1" s="1609"/>
      <c r="G1" s="1609"/>
      <c r="H1" s="1609"/>
      <c r="I1" s="1609"/>
      <c r="J1" s="1510"/>
      <c r="K1" s="655"/>
      <c r="L1" s="650"/>
    </row>
    <row r="2" spans="1:13" s="504" customFormat="1" ht="15">
      <c r="A2" s="653"/>
      <c r="B2" s="654"/>
      <c r="C2" s="653"/>
      <c r="D2" s="653"/>
      <c r="E2" s="502"/>
      <c r="F2" s="652"/>
      <c r="G2" s="652"/>
      <c r="H2" s="652"/>
      <c r="I2" s="652"/>
      <c r="J2" s="651"/>
      <c r="K2" s="501"/>
      <c r="L2" s="650"/>
    </row>
    <row r="3" spans="1:13" s="556" customFormat="1" ht="15">
      <c r="A3" s="1610" t="s">
        <v>434</v>
      </c>
      <c r="B3" s="1610"/>
      <c r="C3" s="1610"/>
      <c r="D3" s="1610"/>
      <c r="E3" s="1610"/>
      <c r="F3" s="1610"/>
      <c r="G3" s="1610"/>
      <c r="H3" s="1610"/>
      <c r="I3" s="1610"/>
      <c r="J3" s="1578"/>
      <c r="K3" s="641"/>
      <c r="L3" s="649"/>
    </row>
    <row r="4" spans="1:13" s="645" customFormat="1" ht="15">
      <c r="A4" s="1611" t="s">
        <v>553</v>
      </c>
      <c r="B4" s="1611"/>
      <c r="C4" s="1611"/>
      <c r="D4" s="1611"/>
      <c r="E4" s="1611"/>
      <c r="F4" s="1611"/>
      <c r="G4" s="1611"/>
      <c r="H4" s="1611"/>
      <c r="I4" s="1611"/>
      <c r="J4" s="1578"/>
      <c r="K4" s="648"/>
      <c r="L4" s="647"/>
      <c r="M4" s="646"/>
    </row>
    <row r="5" spans="1:13" s="556" customFormat="1" ht="12.75">
      <c r="A5" s="1612"/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640"/>
    </row>
    <row r="6" spans="1:13" s="556" customFormat="1" ht="12.75">
      <c r="A6" s="644"/>
      <c r="B6" s="1613" t="s">
        <v>552</v>
      </c>
      <c r="C6" s="1613"/>
      <c r="D6" s="1613"/>
      <c r="E6" s="1613"/>
      <c r="F6" s="1613"/>
      <c r="G6" s="1613"/>
      <c r="H6" s="1613"/>
      <c r="I6" s="1613"/>
      <c r="J6" s="1613"/>
      <c r="K6" s="1613"/>
      <c r="L6" s="640"/>
    </row>
    <row r="7" spans="1:13" s="556" customFormat="1" ht="12.75">
      <c r="A7" s="644"/>
      <c r="B7" s="641" t="s">
        <v>2</v>
      </c>
      <c r="C7" s="641"/>
      <c r="D7" s="641"/>
      <c r="E7" s="641"/>
      <c r="F7" s="641"/>
      <c r="G7" s="641"/>
      <c r="H7" s="641"/>
      <c r="I7" s="641"/>
      <c r="J7" s="641"/>
      <c r="K7" s="641"/>
      <c r="L7" s="640"/>
    </row>
    <row r="8" spans="1:13" s="556" customFormat="1" ht="12.75">
      <c r="A8" s="644"/>
      <c r="B8" s="1614" t="s">
        <v>551</v>
      </c>
      <c r="C8" s="1614"/>
      <c r="D8" s="1614"/>
      <c r="E8" s="1614"/>
      <c r="F8" s="1614"/>
      <c r="G8" s="1614"/>
      <c r="H8" s="1614"/>
      <c r="I8" s="1614"/>
      <c r="J8" s="1614"/>
      <c r="K8" s="1614"/>
      <c r="L8" s="640"/>
    </row>
    <row r="9" spans="1:13" s="556" customFormat="1" ht="15">
      <c r="A9" s="643"/>
      <c r="B9" s="1614" t="s">
        <v>550</v>
      </c>
      <c r="C9" s="1614"/>
      <c r="D9" s="1614"/>
      <c r="E9" s="1614"/>
      <c r="F9" s="1614"/>
      <c r="G9" s="1614"/>
      <c r="H9" s="1614"/>
      <c r="I9" s="1614"/>
      <c r="J9" s="1620"/>
      <c r="K9" s="641"/>
      <c r="L9" s="640"/>
    </row>
    <row r="10" spans="1:13" s="556" customFormat="1" ht="33.75" customHeight="1">
      <c r="A10" s="642"/>
      <c r="B10" s="1614" t="s">
        <v>549</v>
      </c>
      <c r="C10" s="1614"/>
      <c r="D10" s="1614"/>
      <c r="E10" s="1614"/>
      <c r="F10" s="1614"/>
      <c r="G10" s="1614"/>
      <c r="H10" s="1614"/>
      <c r="I10" s="1614"/>
      <c r="J10" s="1620"/>
      <c r="K10" s="641"/>
      <c r="L10" s="640"/>
      <c r="M10" s="556" t="s">
        <v>548</v>
      </c>
    </row>
    <row r="11" spans="1:13" s="636" customFormat="1" ht="12.75">
      <c r="A11" s="639"/>
      <c r="B11" s="1614" t="s">
        <v>547</v>
      </c>
      <c r="C11" s="1614"/>
      <c r="D11" s="1614"/>
      <c r="E11" s="1614"/>
      <c r="F11" s="1614"/>
      <c r="G11" s="1614"/>
      <c r="H11" s="1614"/>
      <c r="I11" s="1614"/>
      <c r="J11" s="1614"/>
      <c r="K11" s="1614"/>
      <c r="L11" s="615"/>
    </row>
    <row r="12" spans="1:13" s="636" customFormat="1" ht="12.75">
      <c r="A12" s="638"/>
      <c r="B12" s="638"/>
      <c r="C12" s="638"/>
      <c r="D12" s="638"/>
      <c r="E12" s="638"/>
      <c r="F12" s="638"/>
      <c r="G12" s="638"/>
      <c r="H12" s="638"/>
      <c r="I12" s="638"/>
      <c r="J12" s="637"/>
      <c r="K12" s="637"/>
      <c r="L12" s="615"/>
    </row>
    <row r="13" spans="1:13" s="576" customFormat="1" ht="12" customHeight="1">
      <c r="A13" s="1615" t="s">
        <v>6</v>
      </c>
      <c r="B13" s="1615" t="s">
        <v>546</v>
      </c>
      <c r="C13" s="1623" t="s">
        <v>8</v>
      </c>
      <c r="D13" s="1615" t="s">
        <v>545</v>
      </c>
      <c r="E13" s="1615" t="s">
        <v>544</v>
      </c>
      <c r="F13" s="1615" t="s">
        <v>543</v>
      </c>
      <c r="G13" s="1615" t="s">
        <v>542</v>
      </c>
      <c r="H13" s="1615" t="s">
        <v>541</v>
      </c>
      <c r="I13" s="1590" t="s">
        <v>540</v>
      </c>
      <c r="J13" s="1593" t="s">
        <v>539</v>
      </c>
      <c r="K13" s="1594"/>
      <c r="L13" s="635"/>
      <c r="M13" s="576" t="s">
        <v>538</v>
      </c>
    </row>
    <row r="14" spans="1:13" s="576" customFormat="1" ht="12">
      <c r="A14" s="1621"/>
      <c r="B14" s="1621"/>
      <c r="C14" s="1624"/>
      <c r="D14" s="1621"/>
      <c r="E14" s="1621"/>
      <c r="F14" s="1621"/>
      <c r="G14" s="1621"/>
      <c r="H14" s="1616"/>
      <c r="I14" s="1591"/>
      <c r="J14" s="1595"/>
      <c r="K14" s="1596"/>
      <c r="L14" s="635"/>
      <c r="M14" s="576" t="s">
        <v>537</v>
      </c>
    </row>
    <row r="15" spans="1:13" s="576" customFormat="1" ht="12">
      <c r="A15" s="1621"/>
      <c r="B15" s="1621"/>
      <c r="C15" s="1624"/>
      <c r="D15" s="1621"/>
      <c r="E15" s="1621"/>
      <c r="F15" s="1621"/>
      <c r="G15" s="1621"/>
      <c r="H15" s="1616"/>
      <c r="I15" s="1591"/>
      <c r="J15" s="1595"/>
      <c r="K15" s="1596"/>
      <c r="L15" s="635"/>
    </row>
    <row r="16" spans="1:13" s="576" customFormat="1" ht="62.25" customHeight="1">
      <c r="A16" s="1622"/>
      <c r="B16" s="1622"/>
      <c r="C16" s="1625"/>
      <c r="D16" s="1622"/>
      <c r="E16" s="1622"/>
      <c r="F16" s="1622"/>
      <c r="G16" s="1622"/>
      <c r="H16" s="1617"/>
      <c r="I16" s="1592"/>
      <c r="J16" s="1597"/>
      <c r="K16" s="1598"/>
      <c r="L16" s="635"/>
    </row>
    <row r="17" spans="1:19" s="629" customFormat="1" ht="12.75">
      <c r="A17" s="634">
        <v>1</v>
      </c>
      <c r="B17" s="634">
        <v>2</v>
      </c>
      <c r="C17" s="634">
        <v>3</v>
      </c>
      <c r="D17" s="634"/>
      <c r="E17" s="634">
        <v>4</v>
      </c>
      <c r="F17" s="633">
        <v>5</v>
      </c>
      <c r="G17" s="632"/>
      <c r="H17" s="632"/>
      <c r="I17" s="631">
        <v>6</v>
      </c>
      <c r="J17" s="1599">
        <v>7</v>
      </c>
      <c r="K17" s="1600"/>
      <c r="L17" s="630"/>
    </row>
    <row r="18" spans="1:19" s="564" customFormat="1" ht="38.25">
      <c r="A18" s="518" t="s">
        <v>19</v>
      </c>
      <c r="B18" s="524" t="s">
        <v>20</v>
      </c>
      <c r="C18" s="544" t="s">
        <v>21</v>
      </c>
      <c r="D18" s="543">
        <f>D19+D25+D29+D30+D32+D37</f>
        <v>53591.453999999998</v>
      </c>
      <c r="E18" s="628">
        <f>E19+E25+E29+E30+E32+E37</f>
        <v>88304</v>
      </c>
      <c r="F18" s="628">
        <f>F19+F25+F29+F30+F32+F37</f>
        <v>72723</v>
      </c>
      <c r="G18" s="628">
        <f>G19+G25+G29+G30+G32+G37</f>
        <v>94099</v>
      </c>
      <c r="H18" s="520">
        <f t="shared" ref="H18:H29" si="0">G18-D18</f>
        <v>40507.546000000002</v>
      </c>
      <c r="I18" s="512">
        <f t="shared" ref="I18:I23" si="1">G18/D18*100</f>
        <v>175.58583127824821</v>
      </c>
      <c r="J18" s="1601"/>
      <c r="K18" s="1602"/>
      <c r="L18" s="511"/>
    </row>
    <row r="19" spans="1:19" s="556" customFormat="1" ht="25.5">
      <c r="A19" s="518">
        <v>1</v>
      </c>
      <c r="B19" s="524" t="s">
        <v>536</v>
      </c>
      <c r="C19" s="544" t="s">
        <v>21</v>
      </c>
      <c r="D19" s="543">
        <f>D20+D21+D22+D23+D24+0.001</f>
        <v>33700.156999999999</v>
      </c>
      <c r="E19" s="620">
        <f>E20+E21+E22+E23+E24</f>
        <v>36721</v>
      </c>
      <c r="F19" s="620">
        <f>F20+F21+F22+F23+F24</f>
        <v>36208</v>
      </c>
      <c r="G19" s="620">
        <f>G20+G21+G22+G23+G24</f>
        <v>37836</v>
      </c>
      <c r="H19" s="520">
        <f t="shared" si="0"/>
        <v>4135.8430000000008</v>
      </c>
      <c r="I19" s="512">
        <f t="shared" si="1"/>
        <v>112.27247398283635</v>
      </c>
      <c r="J19" s="1549"/>
      <c r="K19" s="1556"/>
      <c r="L19" s="511"/>
    </row>
    <row r="20" spans="1:19" s="564" customFormat="1" ht="28.5" customHeight="1">
      <c r="A20" s="554" t="s">
        <v>24</v>
      </c>
      <c r="B20" s="572" t="s">
        <v>535</v>
      </c>
      <c r="C20" s="552" t="s">
        <v>21</v>
      </c>
      <c r="D20" s="551">
        <v>4229.4539999999997</v>
      </c>
      <c r="E20" s="565">
        <v>3777</v>
      </c>
      <c r="F20" s="574">
        <f>3174+3051+247</f>
        <v>6472</v>
      </c>
      <c r="G20" s="573">
        <f>5249+524+477</f>
        <v>6250</v>
      </c>
      <c r="H20" s="520">
        <f t="shared" si="0"/>
        <v>2020.5460000000003</v>
      </c>
      <c r="I20" s="512">
        <f t="shared" si="1"/>
        <v>147.77321138851494</v>
      </c>
      <c r="J20" s="1603" t="s">
        <v>534</v>
      </c>
      <c r="K20" s="1604"/>
      <c r="L20" s="558"/>
      <c r="M20" s="627"/>
      <c r="N20" s="561"/>
      <c r="O20" s="561"/>
      <c r="P20" s="561"/>
    </row>
    <row r="21" spans="1:19" s="556" customFormat="1" ht="17.25" customHeight="1">
      <c r="A21" s="479" t="s">
        <v>26</v>
      </c>
      <c r="B21" s="490" t="s">
        <v>27</v>
      </c>
      <c r="C21" s="582" t="s">
        <v>21</v>
      </c>
      <c r="D21" s="581">
        <v>7629.3329999999996</v>
      </c>
      <c r="E21" s="565">
        <v>14895</v>
      </c>
      <c r="F21" s="574">
        <f>8114+766</f>
        <v>8880</v>
      </c>
      <c r="G21" s="573">
        <v>20817</v>
      </c>
      <c r="H21" s="520">
        <f t="shared" si="0"/>
        <v>13187.667000000001</v>
      </c>
      <c r="I21" s="512">
        <f t="shared" si="1"/>
        <v>272.85478298037327</v>
      </c>
      <c r="J21" s="1603" t="s">
        <v>533</v>
      </c>
      <c r="K21" s="1604"/>
      <c r="L21" s="558"/>
    </row>
    <row r="22" spans="1:19" s="556" customFormat="1" ht="24.75" customHeight="1">
      <c r="A22" s="554" t="s">
        <v>28</v>
      </c>
      <c r="B22" s="572" t="s">
        <v>532</v>
      </c>
      <c r="C22" s="552" t="s">
        <v>21</v>
      </c>
      <c r="D22" s="551">
        <v>784.89</v>
      </c>
      <c r="E22" s="565">
        <v>470</v>
      </c>
      <c r="F22" s="574">
        <v>85</v>
      </c>
      <c r="G22" s="573">
        <v>219</v>
      </c>
      <c r="H22" s="520">
        <f t="shared" si="0"/>
        <v>-565.89</v>
      </c>
      <c r="I22" s="512">
        <f t="shared" si="1"/>
        <v>27.90199900623017</v>
      </c>
      <c r="J22" s="1586" t="s">
        <v>531</v>
      </c>
      <c r="K22" s="1605"/>
      <c r="L22" s="558"/>
      <c r="M22" s="1618"/>
      <c r="N22" s="1619"/>
      <c r="O22" s="1619"/>
      <c r="P22" s="1619"/>
      <c r="Q22" s="1619"/>
      <c r="R22" s="561"/>
      <c r="S22" s="561"/>
    </row>
    <row r="23" spans="1:19" s="556" customFormat="1" ht="18" customHeight="1">
      <c r="A23" s="479" t="s">
        <v>30</v>
      </c>
      <c r="B23" s="490" t="s">
        <v>31</v>
      </c>
      <c r="C23" s="582" t="s">
        <v>21</v>
      </c>
      <c r="D23" s="581">
        <v>21056.478999999999</v>
      </c>
      <c r="E23" s="565">
        <v>17579</v>
      </c>
      <c r="F23" s="574">
        <f>15949+4822</f>
        <v>20771</v>
      </c>
      <c r="G23" s="573">
        <f>10549+1</f>
        <v>10550</v>
      </c>
      <c r="H23" s="520">
        <f t="shared" si="0"/>
        <v>-10506.478999999999</v>
      </c>
      <c r="I23" s="512">
        <f t="shared" si="1"/>
        <v>50.103343488719077</v>
      </c>
      <c r="J23" s="1549" t="s">
        <v>530</v>
      </c>
      <c r="K23" s="1572"/>
      <c r="L23" s="615"/>
    </row>
    <row r="24" spans="1:19" s="556" customFormat="1" ht="14.25" customHeight="1">
      <c r="A24" s="479" t="s">
        <v>32</v>
      </c>
      <c r="B24" s="490" t="s">
        <v>33</v>
      </c>
      <c r="C24" s="582" t="s">
        <v>21</v>
      </c>
      <c r="D24" s="581"/>
      <c r="E24" s="565"/>
      <c r="F24" s="574"/>
      <c r="G24" s="573"/>
      <c r="H24" s="520">
        <f t="shared" si="0"/>
        <v>0</v>
      </c>
      <c r="I24" s="512"/>
      <c r="J24" s="1549"/>
      <c r="K24" s="1572"/>
      <c r="L24" s="615"/>
    </row>
    <row r="25" spans="1:19" s="556" customFormat="1" ht="27" customHeight="1">
      <c r="A25" s="518" t="s">
        <v>34</v>
      </c>
      <c r="B25" s="524" t="s">
        <v>529</v>
      </c>
      <c r="C25" s="544" t="s">
        <v>21</v>
      </c>
      <c r="D25" s="543">
        <f>D26+D27+D28</f>
        <v>14007.880000000001</v>
      </c>
      <c r="E25" s="620">
        <f>E26+E27+E28</f>
        <v>21871</v>
      </c>
      <c r="F25" s="620">
        <f>F26+F27+F28</f>
        <v>11920</v>
      </c>
      <c r="G25" s="619">
        <f>G26+G27+G28</f>
        <v>10728</v>
      </c>
      <c r="H25" s="520">
        <f t="shared" si="0"/>
        <v>-3279.880000000001</v>
      </c>
      <c r="I25" s="512">
        <f>G25/D25*100</f>
        <v>76.585464752696325</v>
      </c>
      <c r="J25" s="1549"/>
      <c r="K25" s="1572"/>
      <c r="L25" s="615"/>
    </row>
    <row r="26" spans="1:19" s="564" customFormat="1" ht="14.25" customHeight="1">
      <c r="A26" s="554" t="s">
        <v>36</v>
      </c>
      <c r="B26" s="572" t="s">
        <v>37</v>
      </c>
      <c r="C26" s="552" t="s">
        <v>21</v>
      </c>
      <c r="D26" s="551">
        <v>12756.77</v>
      </c>
      <c r="E26" s="612">
        <v>19952</v>
      </c>
      <c r="F26" s="625">
        <v>10831</v>
      </c>
      <c r="G26" s="624">
        <v>9755</v>
      </c>
      <c r="H26" s="520">
        <f t="shared" si="0"/>
        <v>-3001.7700000000004</v>
      </c>
      <c r="I26" s="512">
        <f>G26/D26*100</f>
        <v>76.469200275618348</v>
      </c>
      <c r="J26" s="1586" t="s">
        <v>528</v>
      </c>
      <c r="K26" s="1606"/>
      <c r="L26" s="615"/>
    </row>
    <row r="27" spans="1:19" s="556" customFormat="1" ht="14.25" customHeight="1">
      <c r="A27" s="554" t="s">
        <v>38</v>
      </c>
      <c r="B27" s="572" t="s">
        <v>39</v>
      </c>
      <c r="C27" s="552" t="s">
        <v>21</v>
      </c>
      <c r="D27" s="551">
        <v>1251.1099999999999</v>
      </c>
      <c r="E27" s="565">
        <v>1706</v>
      </c>
      <c r="F27" s="625">
        <f>325+612</f>
        <v>937</v>
      </c>
      <c r="G27" s="624">
        <f>301+550</f>
        <v>851</v>
      </c>
      <c r="H27" s="520">
        <f t="shared" si="0"/>
        <v>-400.1099999999999</v>
      </c>
      <c r="I27" s="512">
        <f>G27/D27*100</f>
        <v>68.019598596446357</v>
      </c>
      <c r="J27" s="1586" t="s">
        <v>528</v>
      </c>
      <c r="K27" s="1606"/>
      <c r="L27" s="626"/>
    </row>
    <row r="28" spans="1:19" s="556" customFormat="1" ht="26.25" customHeight="1">
      <c r="A28" s="479" t="s">
        <v>40</v>
      </c>
      <c r="B28" s="490" t="s">
        <v>41</v>
      </c>
      <c r="C28" s="582" t="s">
        <v>21</v>
      </c>
      <c r="D28" s="581"/>
      <c r="E28" s="565">
        <v>213</v>
      </c>
      <c r="F28" s="625">
        <f>152</f>
        <v>152</v>
      </c>
      <c r="G28" s="624">
        <v>122</v>
      </c>
      <c r="H28" s="520">
        <f t="shared" si="0"/>
        <v>122</v>
      </c>
      <c r="I28" s="512"/>
      <c r="J28" s="1586" t="s">
        <v>528</v>
      </c>
      <c r="K28" s="1606"/>
      <c r="L28" s="615"/>
    </row>
    <row r="29" spans="1:19" s="556" customFormat="1" ht="33" customHeight="1">
      <c r="A29" s="518" t="s">
        <v>42</v>
      </c>
      <c r="B29" s="524" t="s">
        <v>43</v>
      </c>
      <c r="C29" s="544" t="s">
        <v>21</v>
      </c>
      <c r="D29" s="543">
        <v>0</v>
      </c>
      <c r="E29" s="620">
        <v>24617</v>
      </c>
      <c r="F29" s="623">
        <v>21099</v>
      </c>
      <c r="G29" s="512">
        <f>32915+695</f>
        <v>33610</v>
      </c>
      <c r="H29" s="520">
        <f t="shared" si="0"/>
        <v>33610</v>
      </c>
      <c r="I29" s="512"/>
      <c r="J29" s="1549" t="s">
        <v>527</v>
      </c>
      <c r="K29" s="1572"/>
      <c r="L29" s="615"/>
    </row>
    <row r="30" spans="1:19" s="564" customFormat="1" ht="14.25" customHeight="1">
      <c r="A30" s="518" t="s">
        <v>44</v>
      </c>
      <c r="B30" s="524" t="s">
        <v>526</v>
      </c>
      <c r="C30" s="544" t="s">
        <v>21</v>
      </c>
      <c r="D30" s="543"/>
      <c r="E30" s="620"/>
      <c r="F30" s="623"/>
      <c r="G30" s="512"/>
      <c r="H30" s="520"/>
      <c r="I30" s="512"/>
      <c r="J30" s="1549"/>
      <c r="K30" s="1572"/>
      <c r="L30" s="615"/>
    </row>
    <row r="31" spans="1:19" s="564" customFormat="1" ht="40.5" customHeight="1">
      <c r="A31" s="479" t="s">
        <v>46</v>
      </c>
      <c r="B31" s="490" t="s">
        <v>47</v>
      </c>
      <c r="C31" s="582" t="s">
        <v>21</v>
      </c>
      <c r="D31" s="581"/>
      <c r="E31" s="614"/>
      <c r="F31" s="622"/>
      <c r="G31" s="621"/>
      <c r="H31" s="520"/>
      <c r="I31" s="512"/>
      <c r="J31" s="1549"/>
      <c r="K31" s="1556"/>
      <c r="L31" s="615"/>
    </row>
    <row r="32" spans="1:19" s="556" customFormat="1" ht="24" customHeight="1">
      <c r="A32" s="518" t="s">
        <v>48</v>
      </c>
      <c r="B32" s="524" t="s">
        <v>525</v>
      </c>
      <c r="C32" s="544" t="s">
        <v>21</v>
      </c>
      <c r="D32" s="543">
        <f>D33+D34+D35+D36</f>
        <v>291.64800000000002</v>
      </c>
      <c r="E32" s="620">
        <f>E33+E34+E35+E36</f>
        <v>152</v>
      </c>
      <c r="F32" s="620">
        <f>F33+F34+F35+F36</f>
        <v>454</v>
      </c>
      <c r="G32" s="619">
        <f>G33+G34+G35+G36</f>
        <v>487</v>
      </c>
      <c r="H32" s="520">
        <f>G32-D32</f>
        <v>195.35199999999998</v>
      </c>
      <c r="I32" s="512">
        <f>G32/D32*100</f>
        <v>166.98211542681588</v>
      </c>
      <c r="J32" s="1549"/>
      <c r="K32" s="1556"/>
      <c r="L32" s="615"/>
    </row>
    <row r="33" spans="1:18" s="556" customFormat="1" ht="36">
      <c r="A33" s="479" t="s">
        <v>50</v>
      </c>
      <c r="B33" s="618" t="s">
        <v>51</v>
      </c>
      <c r="C33" s="582" t="s">
        <v>21</v>
      </c>
      <c r="D33" s="581"/>
      <c r="E33" s="569"/>
      <c r="F33" s="616"/>
      <c r="G33" s="583"/>
      <c r="H33" s="520"/>
      <c r="I33" s="512"/>
      <c r="J33" s="1549"/>
      <c r="K33" s="1572"/>
      <c r="L33" s="615"/>
      <c r="N33" s="1607"/>
      <c r="O33" s="1608"/>
      <c r="P33" s="1510"/>
    </row>
    <row r="34" spans="1:18" s="556" customFormat="1" ht="38.25">
      <c r="A34" s="479" t="s">
        <v>52</v>
      </c>
      <c r="B34" s="617" t="s">
        <v>53</v>
      </c>
      <c r="C34" s="582" t="s">
        <v>21</v>
      </c>
      <c r="D34" s="581"/>
      <c r="E34" s="569"/>
      <c r="F34" s="616">
        <v>40</v>
      </c>
      <c r="G34" s="583"/>
      <c r="H34" s="520"/>
      <c r="I34" s="512"/>
      <c r="J34" s="1549"/>
      <c r="K34" s="1572"/>
      <c r="L34" s="615"/>
      <c r="N34" s="1589"/>
      <c r="O34" s="1589"/>
      <c r="P34" s="1589"/>
    </row>
    <row r="35" spans="1:18" s="556" customFormat="1" ht="25.5">
      <c r="A35" s="479" t="s">
        <v>54</v>
      </c>
      <c r="B35" s="490" t="s">
        <v>524</v>
      </c>
      <c r="C35" s="582" t="s">
        <v>21</v>
      </c>
      <c r="D35" s="581"/>
      <c r="E35" s="569"/>
      <c r="F35" s="616"/>
      <c r="G35" s="583"/>
      <c r="H35" s="520"/>
      <c r="I35" s="512"/>
      <c r="J35" s="1549"/>
      <c r="K35" s="1572"/>
      <c r="L35" s="615"/>
    </row>
    <row r="36" spans="1:18" s="556" customFormat="1" ht="97.5" customHeight="1">
      <c r="A36" s="479" t="s">
        <v>56</v>
      </c>
      <c r="B36" s="490" t="s">
        <v>57</v>
      </c>
      <c r="C36" s="582" t="s">
        <v>21</v>
      </c>
      <c r="D36" s="581">
        <v>291.64800000000002</v>
      </c>
      <c r="E36" s="569">
        <v>152</v>
      </c>
      <c r="F36" s="569">
        <f>2+83+235+93+1</f>
        <v>414</v>
      </c>
      <c r="G36" s="568">
        <f>195+40+190+62</f>
        <v>487</v>
      </c>
      <c r="H36" s="520">
        <f>G36-D36</f>
        <v>195.35199999999998</v>
      </c>
      <c r="I36" s="512">
        <f>G36/D36*100</f>
        <v>166.98211542681588</v>
      </c>
      <c r="J36" s="1586" t="s">
        <v>523</v>
      </c>
      <c r="K36" s="1587"/>
      <c r="L36" s="1588"/>
      <c r="M36" s="1589"/>
      <c r="N36" s="1589"/>
      <c r="O36" s="1589"/>
      <c r="P36" s="1589"/>
      <c r="Q36" s="1589"/>
      <c r="R36" s="1589"/>
    </row>
    <row r="37" spans="1:18" s="556" customFormat="1" ht="25.5">
      <c r="A37" s="518" t="s">
        <v>58</v>
      </c>
      <c r="B37" s="524" t="s">
        <v>59</v>
      </c>
      <c r="C37" s="544" t="s">
        <v>21</v>
      </c>
      <c r="D37" s="543">
        <f>D38+D39+D40+D41</f>
        <v>5591.7690000000002</v>
      </c>
      <c r="E37" s="614">
        <f>E38+E39+E40+E41</f>
        <v>4943</v>
      </c>
      <c r="F37" s="614">
        <f>F38+F39+F40+F41</f>
        <v>3042</v>
      </c>
      <c r="G37" s="613">
        <f>G38+G39+G40+G41</f>
        <v>11438</v>
      </c>
      <c r="H37" s="520">
        <f>G37-D37</f>
        <v>5846.2309999999998</v>
      </c>
      <c r="I37" s="512">
        <f>G37/D37*100</f>
        <v>204.55065293290903</v>
      </c>
      <c r="J37" s="1552"/>
      <c r="K37" s="1553"/>
      <c r="L37" s="511"/>
    </row>
    <row r="38" spans="1:18" s="556" customFormat="1" ht="12.75">
      <c r="A38" s="554" t="s">
        <v>60</v>
      </c>
      <c r="B38" s="572" t="s">
        <v>61</v>
      </c>
      <c r="C38" s="552" t="s">
        <v>21</v>
      </c>
      <c r="D38" s="551"/>
      <c r="E38" s="569"/>
      <c r="F38" s="579"/>
      <c r="G38" s="585"/>
      <c r="H38" s="520"/>
      <c r="I38" s="512"/>
      <c r="J38" s="1552"/>
      <c r="K38" s="1553"/>
      <c r="L38" s="511"/>
    </row>
    <row r="39" spans="1:18" s="556" customFormat="1" ht="12.75">
      <c r="A39" s="479" t="s">
        <v>62</v>
      </c>
      <c r="B39" s="490" t="s">
        <v>63</v>
      </c>
      <c r="C39" s="582" t="s">
        <v>21</v>
      </c>
      <c r="D39" s="581"/>
      <c r="E39" s="569"/>
      <c r="F39" s="579"/>
      <c r="G39" s="585"/>
      <c r="H39" s="520"/>
      <c r="I39" s="512"/>
      <c r="J39" s="1581"/>
      <c r="K39" s="1582"/>
      <c r="L39" s="511"/>
    </row>
    <row r="40" spans="1:18" s="556" customFormat="1" ht="36.75" customHeight="1">
      <c r="A40" s="479" t="s">
        <v>64</v>
      </c>
      <c r="B40" s="490" t="s">
        <v>65</v>
      </c>
      <c r="C40" s="582" t="s">
        <v>21</v>
      </c>
      <c r="D40" s="581">
        <v>3720.15</v>
      </c>
      <c r="E40" s="569">
        <v>3116</v>
      </c>
      <c r="F40" s="569">
        <f>646+149+65+433+43+196+27+10+72+20</f>
        <v>1661</v>
      </c>
      <c r="G40" s="568">
        <f>2100+499+48+3270+255</f>
        <v>6172</v>
      </c>
      <c r="H40" s="520">
        <f t="shared" ref="H40:H45" si="2">G40-D40</f>
        <v>2451.85</v>
      </c>
      <c r="I40" s="512">
        <f t="shared" ref="I40:I45" si="3">G40/D40*100</f>
        <v>165.90728868459607</v>
      </c>
      <c r="J40" s="1549" t="s">
        <v>522</v>
      </c>
      <c r="K40" s="1572"/>
      <c r="L40" s="1511"/>
      <c r="M40" s="1512"/>
    </row>
    <row r="41" spans="1:18" s="556" customFormat="1" ht="12.75">
      <c r="A41" s="479" t="s">
        <v>66</v>
      </c>
      <c r="B41" s="490" t="s">
        <v>521</v>
      </c>
      <c r="C41" s="582" t="s">
        <v>21</v>
      </c>
      <c r="D41" s="581">
        <f>D42+D43+D44+D45</f>
        <v>1871.6189999999997</v>
      </c>
      <c r="E41" s="579">
        <f>E42+E43+E44+E45+E46</f>
        <v>1827</v>
      </c>
      <c r="F41" s="579">
        <f>F42+F43+F44+F45+F46</f>
        <v>1381</v>
      </c>
      <c r="G41" s="585">
        <f>G42+G43+G44+G45+G46+G47+G48+G49+G50+G51</f>
        <v>5266</v>
      </c>
      <c r="H41" s="520">
        <f t="shared" si="2"/>
        <v>3394.3810000000003</v>
      </c>
      <c r="I41" s="512">
        <f t="shared" si="3"/>
        <v>281.36068291676889</v>
      </c>
      <c r="J41" s="1549"/>
      <c r="K41" s="1556"/>
      <c r="L41" s="511"/>
    </row>
    <row r="42" spans="1:18" s="556" customFormat="1" ht="43.5" customHeight="1">
      <c r="A42" s="479" t="s">
        <v>402</v>
      </c>
      <c r="B42" s="567" t="s">
        <v>520</v>
      </c>
      <c r="C42" s="582" t="s">
        <v>21</v>
      </c>
      <c r="D42" s="581">
        <v>1570.2919999999999</v>
      </c>
      <c r="E42" s="579">
        <v>1460</v>
      </c>
      <c r="F42" s="579">
        <f>260+33+369+9+190</f>
        <v>861</v>
      </c>
      <c r="G42" s="585">
        <f>(130+33+237+156)-1</f>
        <v>555</v>
      </c>
      <c r="H42" s="520">
        <f t="shared" si="2"/>
        <v>-1015.2919999999999</v>
      </c>
      <c r="I42" s="512">
        <f t="shared" si="3"/>
        <v>35.34374498500916</v>
      </c>
      <c r="J42" s="1549" t="s">
        <v>519</v>
      </c>
      <c r="K42" s="1556"/>
      <c r="L42" s="1509"/>
      <c r="M42" s="1510"/>
      <c r="N42" s="1583"/>
      <c r="O42" s="1510"/>
      <c r="P42" s="1510"/>
      <c r="Q42" s="1510"/>
    </row>
    <row r="43" spans="1:18" s="556" customFormat="1" ht="36" customHeight="1">
      <c r="A43" s="479" t="s">
        <v>400</v>
      </c>
      <c r="B43" s="567" t="s">
        <v>518</v>
      </c>
      <c r="C43" s="582" t="s">
        <v>21</v>
      </c>
      <c r="D43" s="581">
        <v>74.742000000000004</v>
      </c>
      <c r="E43" s="579">
        <v>160</v>
      </c>
      <c r="F43" s="579">
        <f>19+78+10+4+15+3</f>
        <v>129</v>
      </c>
      <c r="G43" s="585">
        <f>27+109+10</f>
        <v>146</v>
      </c>
      <c r="H43" s="520">
        <f t="shared" si="2"/>
        <v>71.257999999999996</v>
      </c>
      <c r="I43" s="512">
        <f t="shared" si="3"/>
        <v>195.33863155923041</v>
      </c>
      <c r="J43" s="1549" t="s">
        <v>517</v>
      </c>
      <c r="K43" s="1572"/>
      <c r="L43" s="511"/>
    </row>
    <row r="44" spans="1:18" s="564" customFormat="1" ht="27.75" customHeight="1">
      <c r="A44" s="479" t="s">
        <v>399</v>
      </c>
      <c r="B44" s="566" t="s">
        <v>516</v>
      </c>
      <c r="C44" s="582" t="s">
        <v>21</v>
      </c>
      <c r="D44" s="581">
        <v>94.85</v>
      </c>
      <c r="E44" s="565">
        <v>139</v>
      </c>
      <c r="F44" s="574"/>
      <c r="G44" s="573">
        <v>93</v>
      </c>
      <c r="H44" s="520">
        <f t="shared" si="2"/>
        <v>-1.8499999999999943</v>
      </c>
      <c r="I44" s="512">
        <f t="shared" si="3"/>
        <v>98.049551924090679</v>
      </c>
      <c r="J44" s="1584" t="s">
        <v>515</v>
      </c>
      <c r="K44" s="1585"/>
      <c r="L44" s="511"/>
      <c r="M44" s="587"/>
      <c r="N44" s="193"/>
      <c r="O44" s="4"/>
      <c r="P44" s="4"/>
    </row>
    <row r="45" spans="1:18" s="556" customFormat="1" ht="36.75" customHeight="1">
      <c r="A45" s="479" t="s">
        <v>397</v>
      </c>
      <c r="B45" s="567" t="s">
        <v>514</v>
      </c>
      <c r="C45" s="582" t="s">
        <v>21</v>
      </c>
      <c r="D45" s="581">
        <v>131.73500000000001</v>
      </c>
      <c r="E45" s="612">
        <v>68</v>
      </c>
      <c r="F45" s="574">
        <f>391</f>
        <v>391</v>
      </c>
      <c r="G45" s="573"/>
      <c r="H45" s="520">
        <f t="shared" si="2"/>
        <v>-131.73500000000001</v>
      </c>
      <c r="I45" s="512">
        <f t="shared" si="3"/>
        <v>0</v>
      </c>
      <c r="J45" s="1575" t="s">
        <v>513</v>
      </c>
      <c r="K45" s="1576"/>
      <c r="L45" s="511"/>
      <c r="M45" s="1577"/>
      <c r="N45" s="1578"/>
    </row>
    <row r="46" spans="1:18" s="556" customFormat="1" ht="15">
      <c r="A46" s="479" t="s">
        <v>512</v>
      </c>
      <c r="B46" s="566" t="s">
        <v>511</v>
      </c>
      <c r="C46" s="582" t="s">
        <v>21</v>
      </c>
      <c r="D46" s="611"/>
      <c r="E46" s="610"/>
      <c r="F46" s="609"/>
      <c r="G46" s="608"/>
      <c r="H46" s="520"/>
      <c r="I46" s="512"/>
      <c r="J46" s="1562"/>
      <c r="K46" s="1562"/>
      <c r="L46" s="511"/>
      <c r="N46" s="1579"/>
      <c r="O46" s="1510"/>
      <c r="P46" s="1580"/>
    </row>
    <row r="47" spans="1:18" s="556" customFormat="1" ht="24.75" customHeight="1">
      <c r="A47" s="479" t="s">
        <v>510</v>
      </c>
      <c r="B47" s="567" t="s">
        <v>470</v>
      </c>
      <c r="C47" s="582"/>
      <c r="D47" s="611"/>
      <c r="E47" s="610"/>
      <c r="F47" s="609"/>
      <c r="G47" s="608"/>
      <c r="H47" s="520"/>
      <c r="I47" s="512"/>
      <c r="J47" s="1562"/>
      <c r="K47" s="1562"/>
      <c r="L47" s="511"/>
      <c r="N47" s="606"/>
      <c r="O47" s="192"/>
      <c r="P47" s="605"/>
    </row>
    <row r="48" spans="1:18" s="556" customFormat="1" ht="56.25" customHeight="1">
      <c r="A48" s="479" t="s">
        <v>509</v>
      </c>
      <c r="B48" s="567" t="s">
        <v>508</v>
      </c>
      <c r="C48" s="582"/>
      <c r="D48" s="611"/>
      <c r="E48" s="610"/>
      <c r="F48" s="609"/>
      <c r="G48" s="608">
        <f>392+80</f>
        <v>472</v>
      </c>
      <c r="H48" s="520">
        <f t="shared" ref="H48:H60" si="4">G48-D48</f>
        <v>472</v>
      </c>
      <c r="I48" s="512"/>
      <c r="J48" s="1562" t="s">
        <v>507</v>
      </c>
      <c r="K48" s="1562"/>
      <c r="L48" s="1511"/>
      <c r="M48" s="1512"/>
      <c r="N48" s="606"/>
      <c r="O48" s="192"/>
      <c r="P48" s="605"/>
    </row>
    <row r="49" spans="1:16" s="556" customFormat="1" ht="15">
      <c r="A49" s="479"/>
      <c r="B49" s="567" t="s">
        <v>506</v>
      </c>
      <c r="C49" s="582"/>
      <c r="D49" s="611"/>
      <c r="E49" s="610"/>
      <c r="F49" s="609"/>
      <c r="G49" s="608">
        <v>3700</v>
      </c>
      <c r="H49" s="520">
        <f t="shared" si="4"/>
        <v>3700</v>
      </c>
      <c r="I49" s="512"/>
      <c r="J49" s="1568" t="s">
        <v>505</v>
      </c>
      <c r="K49" s="1569"/>
      <c r="L49" s="511"/>
      <c r="N49" s="606"/>
      <c r="O49" s="192"/>
      <c r="P49" s="605"/>
    </row>
    <row r="50" spans="1:16" s="556" customFormat="1" ht="27.75" customHeight="1">
      <c r="A50" s="479"/>
      <c r="B50" s="567" t="s">
        <v>504</v>
      </c>
      <c r="C50" s="582"/>
      <c r="D50" s="611"/>
      <c r="E50" s="610"/>
      <c r="F50" s="609"/>
      <c r="G50" s="608">
        <v>250</v>
      </c>
      <c r="H50" s="520">
        <f t="shared" si="4"/>
        <v>250</v>
      </c>
      <c r="I50" s="512"/>
      <c r="J50" s="1570"/>
      <c r="K50" s="1571"/>
      <c r="L50" s="511"/>
      <c r="N50" s="606"/>
      <c r="O50" s="192"/>
      <c r="P50" s="605"/>
    </row>
    <row r="51" spans="1:16" s="556" customFormat="1" ht="36" customHeight="1">
      <c r="A51" s="479"/>
      <c r="B51" s="567" t="s">
        <v>503</v>
      </c>
      <c r="C51" s="582"/>
      <c r="D51" s="611"/>
      <c r="E51" s="610"/>
      <c r="F51" s="609"/>
      <c r="G51" s="608">
        <v>50</v>
      </c>
      <c r="H51" s="520">
        <f t="shared" si="4"/>
        <v>50</v>
      </c>
      <c r="I51" s="512"/>
      <c r="J51" s="1566" t="s">
        <v>502</v>
      </c>
      <c r="K51" s="1567"/>
      <c r="L51" s="607"/>
      <c r="N51" s="606"/>
      <c r="O51" s="192"/>
      <c r="P51" s="605"/>
    </row>
    <row r="52" spans="1:16" s="595" customFormat="1" ht="12.75">
      <c r="A52" s="604" t="s">
        <v>70</v>
      </c>
      <c r="B52" s="603" t="s">
        <v>501</v>
      </c>
      <c r="C52" s="602" t="s">
        <v>21</v>
      </c>
      <c r="D52" s="601">
        <f>D53+D82</f>
        <v>56873.333000000006</v>
      </c>
      <c r="E52" s="600">
        <f>E53+E82</f>
        <v>63657</v>
      </c>
      <c r="F52" s="599">
        <f>F53+F82</f>
        <v>41140</v>
      </c>
      <c r="G52" s="598">
        <f>G53</f>
        <v>42576</v>
      </c>
      <c r="H52" s="597">
        <f t="shared" si="4"/>
        <v>-14297.333000000006</v>
      </c>
      <c r="I52" s="596">
        <f>G52/D52*100</f>
        <v>74.861095269376946</v>
      </c>
      <c r="J52" s="1563"/>
      <c r="K52" s="1563"/>
      <c r="L52" s="511"/>
    </row>
    <row r="53" spans="1:16" s="556" customFormat="1" ht="25.5">
      <c r="A53" s="518" t="s">
        <v>72</v>
      </c>
      <c r="B53" s="524" t="s">
        <v>500</v>
      </c>
      <c r="C53" s="544" t="s">
        <v>21</v>
      </c>
      <c r="D53" s="594">
        <f>D54+D55+D56+D57+D58+D59+D60+D61+D62+D63+D64+D65+D66+D67</f>
        <v>55176.478000000003</v>
      </c>
      <c r="E53" s="593">
        <f>E54+E55+E56+E57+E58+E59+E60+E61+E62+E63+E64+E65+E66+E67</f>
        <v>63657</v>
      </c>
      <c r="F53" s="592">
        <f>F54+F55+F56+F57+F58+F59+F60+F61+F62+F63+F64+F65+F66+F67</f>
        <v>41140</v>
      </c>
      <c r="G53" s="591">
        <f>G54+G55+G56+G57+G58+G59+G60+G61+G62+G63+G64+G65+G66+G67</f>
        <v>42576</v>
      </c>
      <c r="H53" s="520">
        <f t="shared" si="4"/>
        <v>-12600.478000000003</v>
      </c>
      <c r="I53" s="512">
        <f>G53/D53*100</f>
        <v>77.163315860791258</v>
      </c>
      <c r="J53" s="1564"/>
      <c r="K53" s="1565"/>
      <c r="L53" s="511"/>
    </row>
    <row r="54" spans="1:16" s="556" customFormat="1" ht="12.75">
      <c r="A54" s="554" t="s">
        <v>74</v>
      </c>
      <c r="B54" s="572" t="s">
        <v>25</v>
      </c>
      <c r="C54" s="552" t="s">
        <v>21</v>
      </c>
      <c r="D54" s="551"/>
      <c r="E54" s="569"/>
      <c r="F54" s="590"/>
      <c r="G54" s="585">
        <v>944</v>
      </c>
      <c r="H54" s="520">
        <f t="shared" si="4"/>
        <v>944</v>
      </c>
      <c r="I54" s="512"/>
      <c r="J54" s="1558" t="s">
        <v>499</v>
      </c>
      <c r="K54" s="1559"/>
      <c r="L54" s="511"/>
    </row>
    <row r="55" spans="1:16" s="556" customFormat="1" ht="25.5">
      <c r="A55" s="479" t="s">
        <v>75</v>
      </c>
      <c r="B55" s="490" t="s">
        <v>76</v>
      </c>
      <c r="C55" s="582" t="s">
        <v>21</v>
      </c>
      <c r="D55" s="581">
        <v>32113.759999999998</v>
      </c>
      <c r="E55" s="569">
        <v>39021</v>
      </c>
      <c r="F55" s="579">
        <f>22289</f>
        <v>22289</v>
      </c>
      <c r="G55" s="585">
        <v>21064</v>
      </c>
      <c r="H55" s="520">
        <f t="shared" si="4"/>
        <v>-11049.759999999998</v>
      </c>
      <c r="I55" s="512">
        <f>G55/D55*100</f>
        <v>65.591821076074567</v>
      </c>
      <c r="J55" s="1549" t="s">
        <v>498</v>
      </c>
      <c r="K55" s="1572"/>
      <c r="L55" s="511"/>
    </row>
    <row r="56" spans="1:16" s="556" customFormat="1" ht="12.75">
      <c r="A56" s="554" t="s">
        <v>77</v>
      </c>
      <c r="B56" s="572" t="s">
        <v>39</v>
      </c>
      <c r="C56" s="552" t="s">
        <v>21</v>
      </c>
      <c r="D56" s="551">
        <v>3202.6109999999999</v>
      </c>
      <c r="E56" s="569">
        <v>3353</v>
      </c>
      <c r="F56" s="579">
        <f>573+1358</f>
        <v>1931</v>
      </c>
      <c r="G56" s="585">
        <f>617+1224</f>
        <v>1841</v>
      </c>
      <c r="H56" s="520">
        <f t="shared" si="4"/>
        <v>-1361.6109999999999</v>
      </c>
      <c r="I56" s="512">
        <f>G56/D56*100</f>
        <v>57.484346366136883</v>
      </c>
      <c r="J56" s="1549" t="s">
        <v>498</v>
      </c>
      <c r="K56" s="1572"/>
      <c r="L56" s="1511"/>
      <c r="M56" s="1512"/>
    </row>
    <row r="57" spans="1:16" s="556" customFormat="1" ht="25.5">
      <c r="A57" s="554" t="s">
        <v>78</v>
      </c>
      <c r="B57" s="490" t="s">
        <v>41</v>
      </c>
      <c r="C57" s="552" t="s">
        <v>21</v>
      </c>
      <c r="D57" s="551"/>
      <c r="E57" s="569">
        <v>487</v>
      </c>
      <c r="F57" s="579">
        <f>288</f>
        <v>288</v>
      </c>
      <c r="G57" s="585">
        <v>254</v>
      </c>
      <c r="H57" s="520">
        <f t="shared" si="4"/>
        <v>254</v>
      </c>
      <c r="I57" s="512"/>
      <c r="J57" s="1549" t="s">
        <v>498</v>
      </c>
      <c r="K57" s="1572"/>
      <c r="L57" s="511"/>
    </row>
    <row r="58" spans="1:16" s="556" customFormat="1" ht="12.75">
      <c r="A58" s="554" t="s">
        <v>79</v>
      </c>
      <c r="B58" s="572" t="s">
        <v>80</v>
      </c>
      <c r="C58" s="552" t="s">
        <v>21</v>
      </c>
      <c r="D58" s="551">
        <v>1302.5250000000001</v>
      </c>
      <c r="E58" s="569">
        <v>1090</v>
      </c>
      <c r="F58" s="579">
        <f>819</f>
        <v>819</v>
      </c>
      <c r="G58" s="585">
        <f>13+540</f>
        <v>553</v>
      </c>
      <c r="H58" s="520">
        <f t="shared" si="4"/>
        <v>-749.52500000000009</v>
      </c>
      <c r="I58" s="512">
        <f>G58/D58*100</f>
        <v>42.455998925164579</v>
      </c>
      <c r="J58" s="1573"/>
      <c r="K58" s="1574"/>
      <c r="L58" s="511"/>
    </row>
    <row r="59" spans="1:16" s="556" customFormat="1" ht="17.25" customHeight="1">
      <c r="A59" s="554" t="s">
        <v>81</v>
      </c>
      <c r="B59" s="572" t="s">
        <v>82</v>
      </c>
      <c r="C59" s="552" t="s">
        <v>21</v>
      </c>
      <c r="D59" s="551"/>
      <c r="E59" s="569">
        <v>1514</v>
      </c>
      <c r="F59" s="579">
        <f>4+1254+20</f>
        <v>1278</v>
      </c>
      <c r="G59" s="585">
        <f>1546+23</f>
        <v>1569</v>
      </c>
      <c r="H59" s="520">
        <f t="shared" si="4"/>
        <v>1569</v>
      </c>
      <c r="I59" s="512"/>
      <c r="J59" s="1564" t="s">
        <v>497</v>
      </c>
      <c r="K59" s="1565"/>
      <c r="L59" s="511"/>
    </row>
    <row r="60" spans="1:16" s="556" customFormat="1" ht="25.5">
      <c r="A60" s="479" t="s">
        <v>83</v>
      </c>
      <c r="B60" s="490" t="s">
        <v>84</v>
      </c>
      <c r="C60" s="582" t="s">
        <v>21</v>
      </c>
      <c r="D60" s="581"/>
      <c r="E60" s="569"/>
      <c r="F60" s="579"/>
      <c r="G60" s="589">
        <v>265</v>
      </c>
      <c r="H60" s="588">
        <f t="shared" si="4"/>
        <v>265</v>
      </c>
      <c r="I60" s="512"/>
      <c r="J60" s="1545" t="s">
        <v>496</v>
      </c>
      <c r="K60" s="1546"/>
      <c r="L60" s="511"/>
    </row>
    <row r="61" spans="1:16" s="556" customFormat="1" ht="12.75">
      <c r="A61" s="554" t="s">
        <v>85</v>
      </c>
      <c r="B61" s="572" t="s">
        <v>86</v>
      </c>
      <c r="C61" s="552" t="s">
        <v>21</v>
      </c>
      <c r="D61" s="551"/>
      <c r="E61" s="569"/>
      <c r="F61" s="579"/>
      <c r="G61" s="585"/>
      <c r="H61" s="520"/>
      <c r="I61" s="512"/>
      <c r="J61" s="1545"/>
      <c r="K61" s="1557"/>
      <c r="L61" s="511"/>
    </row>
    <row r="62" spans="1:16" s="556" customFormat="1" ht="24" customHeight="1">
      <c r="A62" s="554" t="s">
        <v>87</v>
      </c>
      <c r="B62" s="572" t="s">
        <v>88</v>
      </c>
      <c r="C62" s="552" t="s">
        <v>21</v>
      </c>
      <c r="D62" s="551">
        <v>447.22399999999999</v>
      </c>
      <c r="E62" s="569">
        <v>365</v>
      </c>
      <c r="F62" s="579">
        <f>189</f>
        <v>189</v>
      </c>
      <c r="G62" s="585">
        <f>366</f>
        <v>366</v>
      </c>
      <c r="H62" s="520">
        <f t="shared" ref="H62:H69" si="5">G62-D62</f>
        <v>-81.22399999999999</v>
      </c>
      <c r="I62" s="512">
        <f t="shared" ref="I62:I69" si="6">G62/D62*100</f>
        <v>81.838183997281007</v>
      </c>
      <c r="J62" s="1558" t="s">
        <v>495</v>
      </c>
      <c r="K62" s="1559"/>
      <c r="L62" s="558"/>
      <c r="M62" s="587"/>
      <c r="N62" s="586"/>
    </row>
    <row r="63" spans="1:16" s="556" customFormat="1" ht="49.5" customHeight="1">
      <c r="A63" s="554" t="s">
        <v>89</v>
      </c>
      <c r="B63" s="572" t="s">
        <v>65</v>
      </c>
      <c r="C63" s="552" t="s">
        <v>21</v>
      </c>
      <c r="D63" s="551">
        <f>5493.052-0.04</f>
        <v>5493.0119999999997</v>
      </c>
      <c r="E63" s="569">
        <v>4525</v>
      </c>
      <c r="F63" s="579">
        <f>1302+1755+10+476+320</f>
        <v>3863</v>
      </c>
      <c r="G63" s="585">
        <f>1+2542+1809+126+1022+1111</f>
        <v>6611</v>
      </c>
      <c r="H63" s="520">
        <f t="shared" si="5"/>
        <v>1117.9880000000003</v>
      </c>
      <c r="I63" s="512">
        <f t="shared" si="6"/>
        <v>120.3529138476304</v>
      </c>
      <c r="J63" s="1560" t="s">
        <v>494</v>
      </c>
      <c r="K63" s="1561"/>
      <c r="L63" s="1509"/>
      <c r="M63" s="1510"/>
    </row>
    <row r="64" spans="1:16" s="556" customFormat="1" ht="31.5" customHeight="1">
      <c r="A64" s="554" t="s">
        <v>90</v>
      </c>
      <c r="B64" s="572" t="s">
        <v>91</v>
      </c>
      <c r="C64" s="552" t="s">
        <v>21</v>
      </c>
      <c r="D64" s="551">
        <v>894.24</v>
      </c>
      <c r="E64" s="569">
        <v>917</v>
      </c>
      <c r="F64" s="579">
        <f>6+234+239+137+39</f>
        <v>655</v>
      </c>
      <c r="G64" s="585">
        <f>7+239+205+85+48</f>
        <v>584</v>
      </c>
      <c r="H64" s="520">
        <f t="shared" si="5"/>
        <v>-310.24</v>
      </c>
      <c r="I64" s="512">
        <f t="shared" si="6"/>
        <v>65.306852746466276</v>
      </c>
      <c r="J64" s="1549" t="s">
        <v>493</v>
      </c>
      <c r="K64" s="1556"/>
      <c r="L64" s="1509"/>
      <c r="M64" s="1517"/>
      <c r="N64" s="561"/>
    </row>
    <row r="65" spans="1:17" s="556" customFormat="1" ht="20.25" customHeight="1">
      <c r="A65" s="554" t="s">
        <v>92</v>
      </c>
      <c r="B65" s="572" t="s">
        <v>93</v>
      </c>
      <c r="C65" s="552" t="s">
        <v>21</v>
      </c>
      <c r="D65" s="551">
        <v>775.95</v>
      </c>
      <c r="E65" s="579">
        <v>1175</v>
      </c>
      <c r="F65" s="579">
        <f>1744</f>
        <v>1744</v>
      </c>
      <c r="G65" s="585">
        <f>532</f>
        <v>532</v>
      </c>
      <c r="H65" s="520">
        <f t="shared" si="5"/>
        <v>-243.95000000000005</v>
      </c>
      <c r="I65" s="512">
        <f t="shared" si="6"/>
        <v>68.561118628777635</v>
      </c>
      <c r="J65" s="1545" t="s">
        <v>492</v>
      </c>
      <c r="K65" s="1546"/>
      <c r="L65" s="558"/>
    </row>
    <row r="66" spans="1:17" s="576" customFormat="1" ht="24" customHeight="1">
      <c r="A66" s="554" t="s">
        <v>94</v>
      </c>
      <c r="B66" s="572" t="s">
        <v>63</v>
      </c>
      <c r="C66" s="552" t="s">
        <v>21</v>
      </c>
      <c r="D66" s="551">
        <v>2797.3919999999998</v>
      </c>
      <c r="E66" s="579">
        <v>3936</v>
      </c>
      <c r="F66" s="584">
        <f>(1245+89+12+463+230)-185</f>
        <v>1854</v>
      </c>
      <c r="G66" s="583">
        <f>45+1031+666+25+1048+142+25+294+10</f>
        <v>3286</v>
      </c>
      <c r="H66" s="520">
        <f t="shared" si="5"/>
        <v>488.60800000000017</v>
      </c>
      <c r="I66" s="512">
        <f t="shared" si="6"/>
        <v>117.46655456224941</v>
      </c>
      <c r="J66" s="1554" t="s">
        <v>491</v>
      </c>
      <c r="K66" s="1554"/>
      <c r="L66" s="1509"/>
      <c r="M66" s="1517"/>
      <c r="N66" s="192"/>
    </row>
    <row r="67" spans="1:17" s="576" customFormat="1" ht="12.75">
      <c r="A67" s="554" t="s">
        <v>490</v>
      </c>
      <c r="B67" s="490" t="s">
        <v>489</v>
      </c>
      <c r="C67" s="582" t="s">
        <v>21</v>
      </c>
      <c r="D67" s="581">
        <f>D68+D69+D70+D71+D72</f>
        <v>8149.7640000000001</v>
      </c>
      <c r="E67" s="581">
        <f>E68+E69+E70+E71+E72</f>
        <v>7274</v>
      </c>
      <c r="F67" s="581">
        <f>F68+F69+F70+F71+F72</f>
        <v>6230</v>
      </c>
      <c r="G67" s="580">
        <f>G68+G69+G70+G71+G72</f>
        <v>4707</v>
      </c>
      <c r="H67" s="520">
        <f t="shared" si="5"/>
        <v>-3442.7640000000001</v>
      </c>
      <c r="I67" s="512">
        <f t="shared" si="6"/>
        <v>57.756273678599769</v>
      </c>
      <c r="J67" s="1555"/>
      <c r="K67" s="1555"/>
      <c r="L67" s="511"/>
    </row>
    <row r="68" spans="1:17" s="576" customFormat="1" ht="43.5" customHeight="1">
      <c r="A68" s="554" t="s">
        <v>488</v>
      </c>
      <c r="B68" s="572" t="s">
        <v>98</v>
      </c>
      <c r="C68" s="552" t="s">
        <v>21</v>
      </c>
      <c r="D68" s="551">
        <v>239.4</v>
      </c>
      <c r="E68" s="579">
        <v>271</v>
      </c>
      <c r="F68" s="578">
        <f>90+79</f>
        <v>169</v>
      </c>
      <c r="G68" s="577">
        <f>91+70</f>
        <v>161</v>
      </c>
      <c r="H68" s="520">
        <f t="shared" si="5"/>
        <v>-78.400000000000006</v>
      </c>
      <c r="I68" s="512">
        <f t="shared" si="6"/>
        <v>67.251461988304101</v>
      </c>
      <c r="J68" s="1549" t="s">
        <v>487</v>
      </c>
      <c r="K68" s="1556"/>
      <c r="L68" s="1509"/>
      <c r="M68" s="1518"/>
      <c r="N68" s="561"/>
      <c r="O68" s="561"/>
      <c r="P68" s="561"/>
      <c r="Q68" s="561"/>
    </row>
    <row r="69" spans="1:17" s="556" customFormat="1" ht="37.5" customHeight="1">
      <c r="A69" s="554" t="s">
        <v>486</v>
      </c>
      <c r="B69" s="490" t="s">
        <v>100</v>
      </c>
      <c r="C69" s="552" t="s">
        <v>21</v>
      </c>
      <c r="D69" s="551">
        <v>165.60599999999999</v>
      </c>
      <c r="E69" s="565">
        <v>177</v>
      </c>
      <c r="F69" s="574">
        <f>35+78</f>
        <v>113</v>
      </c>
      <c r="G69" s="573">
        <f>32+28+127</f>
        <v>187</v>
      </c>
      <c r="H69" s="520">
        <f t="shared" si="5"/>
        <v>21.394000000000005</v>
      </c>
      <c r="I69" s="512">
        <f t="shared" si="6"/>
        <v>112.91861405987706</v>
      </c>
      <c r="J69" s="1545" t="s">
        <v>485</v>
      </c>
      <c r="K69" s="1546"/>
      <c r="L69" s="1509"/>
      <c r="M69" s="1510"/>
      <c r="N69" s="575"/>
    </row>
    <row r="70" spans="1:17" s="556" customFormat="1" ht="12.75">
      <c r="A70" s="554" t="s">
        <v>484</v>
      </c>
      <c r="B70" s="572" t="s">
        <v>102</v>
      </c>
      <c r="C70" s="552" t="s">
        <v>21</v>
      </c>
      <c r="D70" s="551"/>
      <c r="E70" s="565"/>
      <c r="F70" s="574"/>
      <c r="G70" s="573"/>
      <c r="H70" s="520"/>
      <c r="I70" s="512"/>
      <c r="J70" s="1552"/>
      <c r="K70" s="1553"/>
      <c r="L70" s="511"/>
    </row>
    <row r="71" spans="1:17" s="564" customFormat="1" ht="25.5">
      <c r="A71" s="554" t="s">
        <v>483</v>
      </c>
      <c r="B71" s="490" t="s">
        <v>104</v>
      </c>
      <c r="C71" s="552" t="s">
        <v>21</v>
      </c>
      <c r="D71" s="551"/>
      <c r="E71" s="565"/>
      <c r="F71" s="565"/>
      <c r="G71" s="562"/>
      <c r="H71" s="520"/>
      <c r="I71" s="512"/>
      <c r="J71" s="1545"/>
      <c r="K71" s="1546"/>
      <c r="L71" s="1509"/>
      <c r="M71" s="1517"/>
      <c r="N71" s="561"/>
    </row>
    <row r="72" spans="1:17" s="556" customFormat="1" ht="12.75">
      <c r="A72" s="554" t="s">
        <v>482</v>
      </c>
      <c r="B72" s="572" t="s">
        <v>481</v>
      </c>
      <c r="C72" s="552" t="s">
        <v>21</v>
      </c>
      <c r="D72" s="551">
        <f>D73+D74+D75+D76</f>
        <v>7744.7579999999998</v>
      </c>
      <c r="E72" s="569">
        <f>E73+E74+E75+E76+E77+E78+E79+E80</f>
        <v>6826</v>
      </c>
      <c r="F72" s="569">
        <f>F73+F74+F75+F76+F77+F78+F79+F80</f>
        <v>5948</v>
      </c>
      <c r="G72" s="568">
        <f>G73+G74+G75+G76+G77+G78+G79+G80+G81</f>
        <v>4359</v>
      </c>
      <c r="H72" s="520">
        <f t="shared" ref="H72:H90" si="7">G72-D72</f>
        <v>-3385.7579999999998</v>
      </c>
      <c r="I72" s="512">
        <f>G72/D72*100</f>
        <v>56.283230541225436</v>
      </c>
      <c r="J72" s="1552"/>
      <c r="K72" s="1553"/>
      <c r="L72" s="511"/>
    </row>
    <row r="73" spans="1:17" s="556" customFormat="1" ht="25.5">
      <c r="A73" s="554"/>
      <c r="B73" s="567" t="s">
        <v>480</v>
      </c>
      <c r="C73" s="552" t="s">
        <v>21</v>
      </c>
      <c r="D73" s="566">
        <v>1191.377</v>
      </c>
      <c r="E73" s="569">
        <v>1260</v>
      </c>
      <c r="F73" s="569">
        <f>593+206</f>
        <v>799</v>
      </c>
      <c r="G73" s="568"/>
      <c r="H73" s="520">
        <f t="shared" si="7"/>
        <v>-1191.377</v>
      </c>
      <c r="I73" s="512">
        <f>G73/D73*100</f>
        <v>0</v>
      </c>
      <c r="J73" s="1552"/>
      <c r="K73" s="1553"/>
      <c r="L73" s="1511"/>
      <c r="M73" s="1512"/>
      <c r="N73" s="571"/>
      <c r="O73" s="571"/>
      <c r="P73" s="571"/>
    </row>
    <row r="74" spans="1:17" s="556" customFormat="1" ht="12.75">
      <c r="A74" s="554"/>
      <c r="B74" s="566" t="s">
        <v>479</v>
      </c>
      <c r="C74" s="552" t="s">
        <v>21</v>
      </c>
      <c r="D74" s="551">
        <v>58.866</v>
      </c>
      <c r="E74" s="569">
        <v>81</v>
      </c>
      <c r="F74" s="569">
        <f>22</f>
        <v>22</v>
      </c>
      <c r="G74" s="568"/>
      <c r="H74" s="520">
        <f t="shared" si="7"/>
        <v>-58.866</v>
      </c>
      <c r="I74" s="512">
        <f>G74/D74*100</f>
        <v>0</v>
      </c>
      <c r="J74" s="1552"/>
      <c r="K74" s="1553"/>
      <c r="L74" s="511"/>
      <c r="M74" s="570"/>
    </row>
    <row r="75" spans="1:17" s="556" customFormat="1" ht="12.75">
      <c r="A75" s="554"/>
      <c r="B75" s="566" t="s">
        <v>384</v>
      </c>
      <c r="C75" s="552" t="s">
        <v>21</v>
      </c>
      <c r="D75" s="551">
        <v>5199.6390000000001</v>
      </c>
      <c r="E75" s="569">
        <v>4268</v>
      </c>
      <c r="F75" s="569">
        <f>3073</f>
        <v>3073</v>
      </c>
      <c r="G75" s="568">
        <v>2634</v>
      </c>
      <c r="H75" s="520">
        <f t="shared" si="7"/>
        <v>-2565.6390000000001</v>
      </c>
      <c r="I75" s="512">
        <f>G75/D75*100</f>
        <v>50.657362943850529</v>
      </c>
      <c r="J75" s="1545"/>
      <c r="K75" s="1546"/>
      <c r="L75" s="511"/>
    </row>
    <row r="76" spans="1:17" s="564" customFormat="1" ht="47.25" customHeight="1">
      <c r="A76" s="554"/>
      <c r="B76" s="567" t="s">
        <v>478</v>
      </c>
      <c r="C76" s="552" t="s">
        <v>21</v>
      </c>
      <c r="D76" s="566">
        <v>1294.876</v>
      </c>
      <c r="E76" s="565">
        <v>1217</v>
      </c>
      <c r="F76" s="565">
        <f>576+633+66</f>
        <v>1275</v>
      </c>
      <c r="G76" s="562">
        <f>840+23+3+70</f>
        <v>936</v>
      </c>
      <c r="H76" s="520">
        <f t="shared" si="7"/>
        <v>-358.87599999999998</v>
      </c>
      <c r="I76" s="512">
        <f>G76/D76*100</f>
        <v>72.284913767804795</v>
      </c>
      <c r="J76" s="1545" t="s">
        <v>477</v>
      </c>
      <c r="K76" s="1546"/>
      <c r="L76" s="1513"/>
      <c r="M76" s="1514"/>
      <c r="N76" s="561"/>
    </row>
    <row r="77" spans="1:17" s="504" customFormat="1" ht="25.5">
      <c r="A77" s="554"/>
      <c r="B77" s="553" t="s">
        <v>476</v>
      </c>
      <c r="C77" s="552" t="s">
        <v>21</v>
      </c>
      <c r="D77" s="551"/>
      <c r="E77" s="514"/>
      <c r="F77" s="563">
        <f>170+53+4+12+3</f>
        <v>242</v>
      </c>
      <c r="G77" s="562">
        <f>467</f>
        <v>467</v>
      </c>
      <c r="H77" s="520">
        <f t="shared" si="7"/>
        <v>467</v>
      </c>
      <c r="I77" s="512"/>
      <c r="J77" s="1547" t="s">
        <v>475</v>
      </c>
      <c r="K77" s="1548"/>
      <c r="L77" s="1515"/>
      <c r="M77" s="1516"/>
      <c r="N77" s="561"/>
      <c r="O77" s="561"/>
      <c r="P77" s="560"/>
    </row>
    <row r="78" spans="1:17" s="530" customFormat="1" ht="25.5">
      <c r="A78" s="554"/>
      <c r="B78" s="553" t="s">
        <v>474</v>
      </c>
      <c r="C78" s="552" t="s">
        <v>21</v>
      </c>
      <c r="D78" s="551"/>
      <c r="E78" s="557"/>
      <c r="F78" s="559">
        <f>71+11</f>
        <v>82</v>
      </c>
      <c r="G78" s="559">
        <f>48</f>
        <v>48</v>
      </c>
      <c r="H78" s="520">
        <f t="shared" si="7"/>
        <v>48</v>
      </c>
      <c r="I78" s="512"/>
      <c r="J78" s="1549" t="s">
        <v>473</v>
      </c>
      <c r="K78" s="1550"/>
      <c r="L78" s="558"/>
      <c r="M78" s="1525"/>
      <c r="N78" s="1551"/>
      <c r="O78" s="1551"/>
    </row>
    <row r="79" spans="1:17" s="530" customFormat="1" ht="24" customHeight="1">
      <c r="A79" s="554"/>
      <c r="B79" s="553" t="s">
        <v>472</v>
      </c>
      <c r="C79" s="552" t="s">
        <v>21</v>
      </c>
      <c r="D79" s="551"/>
      <c r="E79" s="557"/>
      <c r="F79" s="525">
        <f>420</f>
        <v>420</v>
      </c>
      <c r="G79" s="525">
        <v>210</v>
      </c>
      <c r="H79" s="520">
        <f t="shared" si="7"/>
        <v>210</v>
      </c>
      <c r="I79" s="512"/>
      <c r="J79" s="1535" t="s">
        <v>471</v>
      </c>
      <c r="K79" s="1536"/>
      <c r="L79" s="511"/>
      <c r="M79" s="556"/>
    </row>
    <row r="80" spans="1:17" s="530" customFormat="1" ht="25.5">
      <c r="A80" s="554"/>
      <c r="B80" s="553" t="s">
        <v>470</v>
      </c>
      <c r="C80" s="552" t="s">
        <v>21</v>
      </c>
      <c r="D80" s="551"/>
      <c r="E80" s="550"/>
      <c r="F80" s="550">
        <v>35</v>
      </c>
      <c r="G80" s="549">
        <f>18</f>
        <v>18</v>
      </c>
      <c r="H80" s="520">
        <f t="shared" si="7"/>
        <v>18</v>
      </c>
      <c r="I80" s="512"/>
      <c r="J80" s="1537" t="s">
        <v>469</v>
      </c>
      <c r="K80" s="1537"/>
      <c r="L80" s="555"/>
      <c r="N80" s="1515"/>
      <c r="O80" s="1516"/>
    </row>
    <row r="81" spans="1:18" s="530" customFormat="1" ht="24.75" customHeight="1">
      <c r="A81" s="554"/>
      <c r="B81" s="553" t="s">
        <v>468</v>
      </c>
      <c r="C81" s="552"/>
      <c r="D81" s="551"/>
      <c r="E81" s="550"/>
      <c r="F81" s="550"/>
      <c r="G81" s="549">
        <v>46</v>
      </c>
      <c r="H81" s="520">
        <f t="shared" si="7"/>
        <v>46</v>
      </c>
      <c r="I81" s="512"/>
      <c r="J81" s="1538" t="s">
        <v>467</v>
      </c>
      <c r="K81" s="1539"/>
      <c r="L81" s="548"/>
    </row>
    <row r="82" spans="1:18" s="530" customFormat="1" ht="25.5">
      <c r="A82" s="518" t="s">
        <v>95</v>
      </c>
      <c r="B82" s="524" t="s">
        <v>107</v>
      </c>
      <c r="C82" s="544" t="s">
        <v>21</v>
      </c>
      <c r="D82" s="543">
        <v>1696.855</v>
      </c>
      <c r="E82" s="542"/>
      <c r="F82" s="542"/>
      <c r="G82" s="547"/>
      <c r="H82" s="520">
        <f t="shared" si="7"/>
        <v>-1696.855</v>
      </c>
      <c r="I82" s="512">
        <f>G82/D82*100</f>
        <v>0</v>
      </c>
      <c r="J82" s="1540"/>
      <c r="K82" s="1540"/>
      <c r="L82" s="511"/>
    </row>
    <row r="83" spans="1:18" s="530" customFormat="1" ht="15.75">
      <c r="A83" s="537" t="s">
        <v>108</v>
      </c>
      <c r="B83" s="540" t="s">
        <v>466</v>
      </c>
      <c r="C83" s="539" t="s">
        <v>21</v>
      </c>
      <c r="D83" s="538">
        <f>D18+D52</f>
        <v>110464.78700000001</v>
      </c>
      <c r="E83" s="545">
        <f>E18+E52+E82</f>
        <v>151961</v>
      </c>
      <c r="F83" s="545">
        <f>F18+F52+F82</f>
        <v>113863</v>
      </c>
      <c r="G83" s="546">
        <f>G18+G52+G82</f>
        <v>136675</v>
      </c>
      <c r="H83" s="520">
        <f t="shared" si="7"/>
        <v>26210.212999999989</v>
      </c>
      <c r="I83" s="512">
        <f>G83/D83*100</f>
        <v>123.72721091654302</v>
      </c>
      <c r="J83" s="1541"/>
      <c r="K83" s="1542"/>
      <c r="L83" s="511"/>
    </row>
    <row r="84" spans="1:18" s="530" customFormat="1" ht="15.75">
      <c r="A84" s="537" t="s">
        <v>110</v>
      </c>
      <c r="B84" s="540" t="s">
        <v>111</v>
      </c>
      <c r="C84" s="539" t="s">
        <v>21</v>
      </c>
      <c r="D84" s="538"/>
      <c r="E84" s="542"/>
      <c r="F84" s="545">
        <f>F86-F83</f>
        <v>43705</v>
      </c>
      <c r="G84" s="545">
        <f>G86-G83</f>
        <v>30708</v>
      </c>
      <c r="H84" s="520">
        <f t="shared" si="7"/>
        <v>30708</v>
      </c>
      <c r="I84" s="512"/>
      <c r="J84" s="1541"/>
      <c r="K84" s="1542"/>
      <c r="L84" s="511"/>
    </row>
    <row r="85" spans="1:18" s="530" customFormat="1" ht="51">
      <c r="A85" s="518"/>
      <c r="B85" s="524" t="s">
        <v>465</v>
      </c>
      <c r="C85" s="544" t="s">
        <v>21</v>
      </c>
      <c r="D85" s="543">
        <v>2399.56</v>
      </c>
      <c r="E85" s="542"/>
      <c r="F85" s="542"/>
      <c r="G85" s="541"/>
      <c r="H85" s="520">
        <f t="shared" si="7"/>
        <v>-2399.56</v>
      </c>
      <c r="I85" s="512">
        <f t="shared" ref="I85:I91" si="8">G85/D85*100</f>
        <v>0</v>
      </c>
      <c r="J85" s="1541"/>
      <c r="K85" s="1542"/>
      <c r="L85" s="511"/>
    </row>
    <row r="86" spans="1:18" s="530" customFormat="1" ht="15.75" customHeight="1">
      <c r="A86" s="537" t="s">
        <v>113</v>
      </c>
      <c r="B86" s="540" t="s">
        <v>464</v>
      </c>
      <c r="C86" s="539" t="s">
        <v>21</v>
      </c>
      <c r="D86" s="538">
        <f>D83-D85</f>
        <v>108065.22700000001</v>
      </c>
      <c r="E86" s="533">
        <v>151961</v>
      </c>
      <c r="F86" s="532">
        <v>157568</v>
      </c>
      <c r="G86" s="531">
        <v>167383</v>
      </c>
      <c r="H86" s="520">
        <f t="shared" si="7"/>
        <v>59317.772999999986</v>
      </c>
      <c r="I86" s="512">
        <f t="shared" si="8"/>
        <v>154.89071243981192</v>
      </c>
      <c r="J86" s="1543"/>
      <c r="K86" s="1544"/>
      <c r="L86" s="511"/>
    </row>
    <row r="87" spans="1:18" s="530" customFormat="1" ht="15.75" customHeight="1">
      <c r="A87" s="537" t="s">
        <v>115</v>
      </c>
      <c r="B87" s="536" t="s">
        <v>116</v>
      </c>
      <c r="C87" s="535" t="s">
        <v>117</v>
      </c>
      <c r="D87" s="534" t="s">
        <v>463</v>
      </c>
      <c r="E87" s="533">
        <v>91124</v>
      </c>
      <c r="F87" s="532">
        <v>44436.201999999997</v>
      </c>
      <c r="G87" s="531">
        <v>70638.313999999998</v>
      </c>
      <c r="H87" s="520">
        <f t="shared" si="7"/>
        <v>-26062.686000000002</v>
      </c>
      <c r="I87" s="512">
        <f t="shared" si="8"/>
        <v>73.048173235023413</v>
      </c>
      <c r="J87" s="1529" t="s">
        <v>462</v>
      </c>
      <c r="K87" s="1530"/>
      <c r="L87" s="511"/>
      <c r="N87" s="1525"/>
      <c r="O87" s="1525"/>
      <c r="P87" s="1525"/>
      <c r="Q87" s="1525"/>
      <c r="R87" s="1526"/>
    </row>
    <row r="88" spans="1:18" s="530" customFormat="1" ht="15.75">
      <c r="A88" s="1527" t="s">
        <v>118</v>
      </c>
      <c r="B88" s="1528" t="s">
        <v>119</v>
      </c>
      <c r="C88" s="529" t="s">
        <v>9</v>
      </c>
      <c r="D88" s="528" t="s">
        <v>461</v>
      </c>
      <c r="E88" s="526">
        <v>16.48</v>
      </c>
      <c r="F88" s="526">
        <v>15.1</v>
      </c>
      <c r="G88" s="525">
        <v>15.3</v>
      </c>
      <c r="H88" s="520">
        <f t="shared" si="7"/>
        <v>-1.1799999999999997</v>
      </c>
      <c r="I88" s="512">
        <f t="shared" si="8"/>
        <v>92.839805825242721</v>
      </c>
      <c r="J88" s="1531"/>
      <c r="K88" s="1532"/>
      <c r="L88" s="511"/>
    </row>
    <row r="89" spans="1:18" ht="15">
      <c r="A89" s="1527"/>
      <c r="B89" s="1528"/>
      <c r="C89" s="529" t="s">
        <v>117</v>
      </c>
      <c r="D89" s="528" t="s">
        <v>460</v>
      </c>
      <c r="E89" s="527">
        <v>14411</v>
      </c>
      <c r="F89" s="526">
        <v>13230</v>
      </c>
      <c r="G89" s="525">
        <v>13550</v>
      </c>
      <c r="H89" s="520">
        <f t="shared" si="7"/>
        <v>-861</v>
      </c>
      <c r="I89" s="512">
        <f t="shared" si="8"/>
        <v>94.025397265977375</v>
      </c>
      <c r="J89" s="1531"/>
      <c r="K89" s="1532"/>
      <c r="L89" s="511"/>
    </row>
    <row r="90" spans="1:18" ht="15">
      <c r="A90" s="518" t="s">
        <v>362</v>
      </c>
      <c r="B90" s="524" t="s">
        <v>361</v>
      </c>
      <c r="C90" s="523" t="s">
        <v>360</v>
      </c>
      <c r="D90" s="522">
        <f>D86/D87</f>
        <v>1.1175192293771523</v>
      </c>
      <c r="E90" s="521">
        <f>E86/E87</f>
        <v>1.6676287256924631</v>
      </c>
      <c r="F90" s="515">
        <f>F86/F87</f>
        <v>3.5459376118598076</v>
      </c>
      <c r="G90" s="514">
        <f>G86/G87</f>
        <v>2.3695780734517533</v>
      </c>
      <c r="H90" s="520">
        <f t="shared" si="7"/>
        <v>1.252058844074601</v>
      </c>
      <c r="I90" s="512">
        <f t="shared" si="8"/>
        <v>212.03913195949517</v>
      </c>
      <c r="J90" s="1531"/>
      <c r="K90" s="1532"/>
      <c r="L90" s="511"/>
    </row>
    <row r="91" spans="1:18" ht="15">
      <c r="A91" s="518" t="s">
        <v>459</v>
      </c>
      <c r="B91" s="519" t="s">
        <v>458</v>
      </c>
      <c r="C91" s="518" t="s">
        <v>457</v>
      </c>
      <c r="D91" s="517">
        <f>D86/D87</f>
        <v>1.1175192293771523</v>
      </c>
      <c r="E91" s="516">
        <f>E83/E87</f>
        <v>1.6676287256924631</v>
      </c>
      <c r="F91" s="515">
        <f>F83/F87</f>
        <v>2.5623927085397624</v>
      </c>
      <c r="G91" s="514">
        <f>G83/G87</f>
        <v>1.9348564859574651</v>
      </c>
      <c r="H91" s="513"/>
      <c r="I91" s="512">
        <f t="shared" si="8"/>
        <v>173.13854071538927</v>
      </c>
      <c r="J91" s="1533"/>
      <c r="K91" s="1534"/>
      <c r="L91" s="511"/>
    </row>
    <row r="92" spans="1:18" ht="15">
      <c r="A92" s="510"/>
      <c r="B92" s="1523"/>
      <c r="C92" s="1523"/>
      <c r="D92" s="1523"/>
      <c r="E92" s="1523"/>
      <c r="F92" s="1523"/>
      <c r="G92" s="1523"/>
      <c r="H92" s="1523"/>
      <c r="I92" s="1523"/>
      <c r="J92" s="1523"/>
      <c r="K92" s="1523"/>
    </row>
    <row r="93" spans="1:18" ht="15">
      <c r="A93" s="510"/>
      <c r="B93" s="505" t="s">
        <v>456</v>
      </c>
      <c r="C93" s="192"/>
      <c r="D93" s="192"/>
      <c r="E93" s="192"/>
      <c r="F93" s="1520" t="s">
        <v>455</v>
      </c>
      <c r="G93" s="1520"/>
      <c r="H93" s="1520"/>
      <c r="I93" s="1520"/>
      <c r="J93" s="1520"/>
      <c r="K93" s="1520"/>
    </row>
    <row r="94" spans="1:18" ht="15">
      <c r="A94" s="510"/>
      <c r="B94" s="505" t="s">
        <v>454</v>
      </c>
      <c r="C94" s="192"/>
      <c r="D94" s="192"/>
      <c r="E94" s="192"/>
      <c r="F94" s="1520" t="s">
        <v>453</v>
      </c>
      <c r="G94" s="1520"/>
      <c r="H94" s="1520"/>
      <c r="I94" s="1520"/>
      <c r="J94" s="1520"/>
      <c r="K94" s="1520"/>
    </row>
    <row r="95" spans="1:18" ht="15">
      <c r="A95" s="508"/>
      <c r="B95" s="505" t="s">
        <v>452</v>
      </c>
      <c r="C95" s="192"/>
      <c r="D95" s="192"/>
      <c r="E95" s="192"/>
      <c r="F95" s="1520" t="s">
        <v>451</v>
      </c>
      <c r="G95" s="1520"/>
      <c r="H95" s="1520"/>
      <c r="I95" s="1520"/>
      <c r="J95" s="1520"/>
      <c r="K95" s="1520"/>
    </row>
    <row r="96" spans="1:18" ht="15">
      <c r="A96" s="508"/>
      <c r="B96" s="505" t="s">
        <v>450</v>
      </c>
      <c r="C96" s="192"/>
      <c r="D96" s="192"/>
      <c r="E96" s="192"/>
      <c r="F96" s="1520" t="s">
        <v>449</v>
      </c>
      <c r="G96" s="1520"/>
      <c r="H96" s="1520"/>
      <c r="I96" s="1520"/>
      <c r="J96" s="1520"/>
      <c r="K96" s="1520"/>
    </row>
    <row r="97" spans="1:12" ht="15">
      <c r="A97" s="508"/>
      <c r="B97" s="1524" t="s">
        <v>448</v>
      </c>
      <c r="C97" s="1524"/>
      <c r="D97" s="192"/>
      <c r="E97" s="192"/>
      <c r="F97" s="1520" t="s">
        <v>447</v>
      </c>
      <c r="G97" s="1520"/>
      <c r="H97" s="1520"/>
      <c r="I97" s="1520"/>
      <c r="J97" s="1520"/>
      <c r="K97" s="1520"/>
    </row>
    <row r="98" spans="1:12" ht="15">
      <c r="A98" s="508"/>
      <c r="B98" s="505" t="s">
        <v>446</v>
      </c>
      <c r="C98" s="192"/>
      <c r="D98" s="192"/>
      <c r="E98" s="192"/>
      <c r="F98" s="1520" t="s">
        <v>445</v>
      </c>
      <c r="G98" s="1520"/>
      <c r="H98" s="1520"/>
      <c r="I98" s="1520"/>
      <c r="J98" s="1520"/>
      <c r="K98" s="1520"/>
    </row>
    <row r="99" spans="1:12" ht="20.25" customHeight="1">
      <c r="A99" s="508"/>
      <c r="B99" s="507" t="s">
        <v>444</v>
      </c>
      <c r="C99" s="192"/>
      <c r="D99" s="192"/>
      <c r="E99" s="192"/>
      <c r="F99" s="1510"/>
      <c r="G99" s="1510"/>
      <c r="H99" s="1510"/>
      <c r="I99" s="1510"/>
      <c r="J99" s="1510"/>
      <c r="K99" s="1510"/>
    </row>
    <row r="100" spans="1:12" ht="15" hidden="1">
      <c r="A100" s="508"/>
      <c r="B100" s="509" t="s">
        <v>443</v>
      </c>
      <c r="C100" s="192"/>
      <c r="D100" s="192"/>
      <c r="E100" s="192"/>
      <c r="F100" s="192"/>
      <c r="G100" s="1520" t="s">
        <v>442</v>
      </c>
      <c r="H100" s="1520"/>
      <c r="I100" s="1520"/>
      <c r="J100" s="1520"/>
      <c r="K100" s="1520"/>
    </row>
    <row r="101" spans="1:12" ht="15" hidden="1">
      <c r="A101" s="508"/>
      <c r="B101" s="509" t="s">
        <v>441</v>
      </c>
      <c r="C101" s="192"/>
      <c r="D101" s="192"/>
      <c r="E101" s="192"/>
      <c r="F101" s="192"/>
      <c r="G101" s="1520" t="s">
        <v>440</v>
      </c>
      <c r="H101" s="1520"/>
      <c r="I101" s="1520"/>
      <c r="J101" s="1520"/>
      <c r="K101" s="1520"/>
    </row>
    <row r="102" spans="1:12" ht="15">
      <c r="A102" s="508"/>
      <c r="B102" s="507"/>
      <c r="C102" s="192"/>
      <c r="D102" s="192"/>
      <c r="E102" s="192"/>
      <c r="F102" s="506"/>
      <c r="G102" s="1520" t="s">
        <v>439</v>
      </c>
      <c r="H102" s="1520"/>
      <c r="I102" s="1520"/>
      <c r="J102" s="1520"/>
      <c r="K102" s="1520"/>
      <c r="L102" s="500" t="s">
        <v>438</v>
      </c>
    </row>
    <row r="103" spans="1:12" ht="15">
      <c r="B103" s="1519" t="s">
        <v>437</v>
      </c>
      <c r="C103" s="1510"/>
      <c r="D103" s="192"/>
      <c r="E103" s="192"/>
      <c r="F103" s="1520"/>
      <c r="G103" s="1520"/>
      <c r="H103" s="1520"/>
      <c r="I103" s="1520"/>
      <c r="J103" s="1520"/>
      <c r="K103" s="1520"/>
    </row>
    <row r="104" spans="1:12" ht="15">
      <c r="B104" s="505" t="s">
        <v>436</v>
      </c>
      <c r="C104" s="192"/>
      <c r="D104" s="192"/>
      <c r="E104" s="192"/>
      <c r="F104" s="1520" t="s">
        <v>435</v>
      </c>
      <c r="G104" s="1520"/>
      <c r="H104" s="1520"/>
      <c r="I104" s="1520"/>
      <c r="J104" s="1520"/>
      <c r="K104" s="1520"/>
    </row>
    <row r="105" spans="1:12" ht="15">
      <c r="B105" s="1519"/>
      <c r="C105" s="1510"/>
      <c r="D105" s="1510"/>
      <c r="E105" s="1510"/>
      <c r="F105" s="1510"/>
      <c r="G105" s="1510"/>
      <c r="H105" s="1510"/>
      <c r="I105" s="1510"/>
      <c r="J105" s="1510"/>
      <c r="K105" s="1510"/>
    </row>
    <row r="106" spans="1:12" ht="15">
      <c r="B106" s="1519"/>
      <c r="C106" s="1510"/>
      <c r="D106" s="1510"/>
      <c r="E106" s="1510"/>
      <c r="F106" s="1510"/>
      <c r="G106" s="1510"/>
      <c r="H106" s="1510"/>
      <c r="I106" s="1510"/>
      <c r="J106" s="1510"/>
      <c r="K106" s="1510"/>
    </row>
    <row r="107" spans="1:12" ht="15">
      <c r="B107" s="1519"/>
      <c r="C107" s="1510"/>
      <c r="D107" s="1510"/>
      <c r="E107" s="1510"/>
      <c r="F107" s="1510"/>
      <c r="G107" s="1510"/>
      <c r="H107" s="1510"/>
      <c r="I107" s="1510"/>
      <c r="J107" s="1510"/>
      <c r="K107" s="1510"/>
    </row>
    <row r="108" spans="1:12" ht="15.75">
      <c r="B108" s="1521"/>
      <c r="C108" s="1522"/>
      <c r="D108" s="1522"/>
      <c r="E108" s="1522"/>
      <c r="F108" s="1522"/>
      <c r="G108" s="1522"/>
      <c r="H108" s="1522"/>
      <c r="I108" s="1522"/>
      <c r="J108" s="1522"/>
      <c r="K108" s="1522"/>
    </row>
    <row r="109" spans="1:12" ht="15">
      <c r="B109" s="1519"/>
      <c r="C109" s="1510"/>
      <c r="D109" s="1510"/>
      <c r="E109" s="1510"/>
      <c r="F109" s="1510"/>
      <c r="G109" s="1510"/>
      <c r="H109" s="1510"/>
      <c r="I109" s="1510"/>
      <c r="J109" s="1510"/>
      <c r="K109" s="1510"/>
    </row>
    <row r="110" spans="1:12" ht="15">
      <c r="B110" s="1519"/>
      <c r="C110" s="1510"/>
      <c r="D110" s="1510"/>
      <c r="E110" s="1510"/>
      <c r="F110" s="1510"/>
      <c r="G110" s="1510"/>
      <c r="H110" s="1510"/>
      <c r="I110" s="1510"/>
      <c r="J110" s="1510"/>
      <c r="K110" s="1510"/>
    </row>
    <row r="111" spans="1:12" ht="15">
      <c r="B111" s="1519"/>
      <c r="C111" s="1510"/>
      <c r="D111" s="1510"/>
      <c r="E111" s="1510"/>
      <c r="F111" s="1510"/>
      <c r="G111" s="1510"/>
      <c r="H111" s="1510"/>
      <c r="I111" s="1510"/>
      <c r="J111" s="1510"/>
      <c r="K111" s="1510"/>
    </row>
    <row r="112" spans="1:12" ht="15">
      <c r="F112" s="504"/>
      <c r="G112" s="504"/>
      <c r="H112" s="504"/>
    </row>
    <row r="113" spans="6:8" customFormat="1" ht="15">
      <c r="F113" s="504"/>
      <c r="G113" s="504"/>
      <c r="H113" s="504"/>
    </row>
    <row r="114" spans="6:8" customFormat="1" ht="15">
      <c r="F114" s="504"/>
      <c r="G114" s="504"/>
      <c r="H114" s="504"/>
    </row>
    <row r="115" spans="6:8" customFormat="1" ht="15">
      <c r="F115" s="504"/>
      <c r="G115" s="504"/>
      <c r="H115" s="504"/>
    </row>
    <row r="116" spans="6:8" customFormat="1" ht="15">
      <c r="F116" s="504"/>
      <c r="G116" s="504"/>
      <c r="H116" s="504"/>
    </row>
    <row r="117" spans="6:8" customFormat="1" ht="15">
      <c r="F117" s="504"/>
      <c r="G117" s="504"/>
      <c r="H117" s="504"/>
    </row>
    <row r="118" spans="6:8" customFormat="1" ht="15">
      <c r="F118" s="504"/>
      <c r="G118" s="504"/>
      <c r="H118" s="504"/>
    </row>
    <row r="119" spans="6:8" customFormat="1" ht="15">
      <c r="F119" s="504"/>
      <c r="G119" s="504"/>
      <c r="H119" s="504"/>
    </row>
    <row r="120" spans="6:8" customFormat="1" ht="15">
      <c r="F120" s="504"/>
      <c r="G120" s="504"/>
      <c r="H120" s="504"/>
    </row>
    <row r="121" spans="6:8" customFormat="1" ht="15">
      <c r="F121" s="504"/>
      <c r="G121" s="504"/>
      <c r="H121" s="504"/>
    </row>
    <row r="122" spans="6:8" customFormat="1" ht="15">
      <c r="F122" s="504"/>
      <c r="G122" s="504"/>
      <c r="H122" s="504"/>
    </row>
    <row r="123" spans="6:8" customFormat="1" ht="15">
      <c r="F123" s="504"/>
      <c r="G123" s="504"/>
      <c r="H123" s="504"/>
    </row>
    <row r="124" spans="6:8" customFormat="1" ht="15">
      <c r="F124" s="504"/>
      <c r="G124" s="504"/>
      <c r="H124" s="504"/>
    </row>
    <row r="125" spans="6:8" customFormat="1" ht="15">
      <c r="F125" s="504"/>
      <c r="G125" s="504"/>
      <c r="H125" s="504"/>
    </row>
    <row r="126" spans="6:8" customFormat="1" ht="15">
      <c r="F126" s="504"/>
      <c r="G126" s="504"/>
      <c r="H126" s="504"/>
    </row>
    <row r="127" spans="6:8" customFormat="1" ht="15">
      <c r="F127" s="504"/>
      <c r="G127" s="504"/>
      <c r="H127" s="504"/>
    </row>
    <row r="128" spans="6:8" customFormat="1" ht="15">
      <c r="F128" s="504"/>
      <c r="G128" s="504"/>
      <c r="H128" s="504"/>
    </row>
    <row r="129" spans="6:8" customFormat="1" ht="15">
      <c r="F129" s="504"/>
      <c r="G129" s="504"/>
      <c r="H129" s="504"/>
    </row>
    <row r="130" spans="6:8" customFormat="1" ht="15">
      <c r="F130" s="504"/>
      <c r="G130" s="504"/>
      <c r="H130" s="504"/>
    </row>
    <row r="131" spans="6:8" customFormat="1" ht="15">
      <c r="F131" s="504"/>
      <c r="G131" s="504"/>
      <c r="H131" s="504"/>
    </row>
    <row r="132" spans="6:8" customFormat="1" ht="15">
      <c r="F132" s="504"/>
      <c r="G132" s="504"/>
      <c r="H132" s="504"/>
    </row>
    <row r="133" spans="6:8" customFormat="1" ht="15">
      <c r="F133" s="504"/>
      <c r="G133" s="504"/>
      <c r="H133" s="504"/>
    </row>
    <row r="134" spans="6:8" customFormat="1" ht="15">
      <c r="F134" s="504"/>
      <c r="G134" s="504"/>
      <c r="H134" s="504"/>
    </row>
    <row r="135" spans="6:8" customFormat="1" ht="15">
      <c r="F135" s="504"/>
      <c r="G135" s="504"/>
      <c r="H135" s="504"/>
    </row>
    <row r="136" spans="6:8" customFormat="1" ht="15">
      <c r="F136" s="504"/>
      <c r="G136" s="504"/>
      <c r="H136" s="504"/>
    </row>
    <row r="137" spans="6:8" customFormat="1" ht="15">
      <c r="F137" s="504"/>
      <c r="G137" s="504"/>
      <c r="H137" s="504"/>
    </row>
    <row r="138" spans="6:8" customFormat="1" ht="15">
      <c r="F138" s="504"/>
      <c r="G138" s="504"/>
      <c r="H138" s="504"/>
    </row>
    <row r="139" spans="6:8" customFormat="1" ht="15">
      <c r="F139" s="504"/>
      <c r="G139" s="504"/>
      <c r="H139" s="504"/>
    </row>
    <row r="140" spans="6:8" customFormat="1" ht="15">
      <c r="F140" s="504"/>
      <c r="G140" s="504"/>
      <c r="H140" s="504"/>
    </row>
    <row r="141" spans="6:8" customFormat="1" ht="15">
      <c r="F141" s="504"/>
      <c r="G141" s="504"/>
      <c r="H141" s="504"/>
    </row>
    <row r="142" spans="6:8" customFormat="1" ht="15">
      <c r="F142" s="504"/>
      <c r="G142" s="504"/>
      <c r="H142" s="504"/>
    </row>
    <row r="143" spans="6:8" customFormat="1" ht="15">
      <c r="F143" s="504"/>
      <c r="G143" s="504"/>
      <c r="H143" s="504"/>
    </row>
    <row r="144" spans="6:8" customFormat="1" ht="15">
      <c r="F144" s="504"/>
      <c r="G144" s="504"/>
      <c r="H144" s="504"/>
    </row>
    <row r="145" spans="6:8" customFormat="1" ht="15">
      <c r="F145" s="504"/>
      <c r="G145" s="504"/>
      <c r="H145" s="504"/>
    </row>
    <row r="146" spans="6:8" customFormat="1" ht="15">
      <c r="F146" s="504"/>
      <c r="G146" s="504"/>
      <c r="H146" s="504"/>
    </row>
    <row r="147" spans="6:8" customFormat="1" ht="15">
      <c r="F147" s="504"/>
      <c r="G147" s="504"/>
      <c r="H147" s="504"/>
    </row>
    <row r="148" spans="6:8" customFormat="1" ht="15">
      <c r="F148" s="504"/>
      <c r="G148" s="504"/>
      <c r="H148" s="504"/>
    </row>
    <row r="149" spans="6:8" customFormat="1" ht="15">
      <c r="F149" s="504"/>
      <c r="G149" s="504"/>
      <c r="H149" s="504"/>
    </row>
    <row r="150" spans="6:8" customFormat="1" ht="15">
      <c r="F150" s="504"/>
      <c r="G150" s="504"/>
      <c r="H150" s="504"/>
    </row>
    <row r="151" spans="6:8" customFormat="1" ht="15">
      <c r="F151" s="504"/>
      <c r="G151" s="504"/>
      <c r="H151" s="504"/>
    </row>
    <row r="152" spans="6:8" customFormat="1" ht="15">
      <c r="F152" s="504"/>
      <c r="G152" s="504"/>
      <c r="H152" s="504"/>
    </row>
    <row r="153" spans="6:8" customFormat="1" ht="15">
      <c r="F153" s="504"/>
      <c r="G153" s="504"/>
      <c r="H153" s="504"/>
    </row>
    <row r="154" spans="6:8" customFormat="1" ht="15">
      <c r="F154" s="504"/>
      <c r="G154" s="504"/>
      <c r="H154" s="504"/>
    </row>
    <row r="155" spans="6:8" customFormat="1" ht="15">
      <c r="F155" s="504"/>
      <c r="G155" s="504"/>
      <c r="H155" s="504"/>
    </row>
    <row r="156" spans="6:8" customFormat="1" ht="15">
      <c r="F156" s="504"/>
      <c r="G156" s="504"/>
      <c r="H156" s="504"/>
    </row>
    <row r="157" spans="6:8" customFormat="1" ht="15">
      <c r="F157" s="504"/>
      <c r="G157" s="504"/>
      <c r="H157" s="504"/>
    </row>
    <row r="158" spans="6:8" customFormat="1" ht="15">
      <c r="F158" s="504"/>
      <c r="G158" s="504"/>
      <c r="H158" s="504"/>
    </row>
    <row r="159" spans="6:8" customFormat="1" ht="15">
      <c r="F159" s="504"/>
      <c r="G159" s="504"/>
      <c r="H159" s="504"/>
    </row>
    <row r="160" spans="6:8" customFormat="1" ht="15">
      <c r="F160" s="504"/>
      <c r="G160" s="504"/>
      <c r="H160" s="504"/>
    </row>
    <row r="161" spans="6:8" customFormat="1" ht="15">
      <c r="F161" s="504"/>
      <c r="G161" s="504"/>
      <c r="H161" s="504"/>
    </row>
    <row r="162" spans="6:8" customFormat="1" ht="15">
      <c r="F162" s="504"/>
      <c r="G162" s="504"/>
      <c r="H162" s="504"/>
    </row>
    <row r="163" spans="6:8" customFormat="1" ht="15">
      <c r="F163" s="504"/>
      <c r="G163" s="504"/>
      <c r="H163" s="504"/>
    </row>
    <row r="164" spans="6:8" customFormat="1" ht="15">
      <c r="F164" s="504"/>
      <c r="G164" s="504"/>
      <c r="H164" s="504"/>
    </row>
    <row r="165" spans="6:8" customFormat="1" ht="15">
      <c r="F165" s="504"/>
      <c r="G165" s="504"/>
      <c r="H165" s="504"/>
    </row>
    <row r="166" spans="6:8" customFormat="1" ht="15">
      <c r="F166" s="504"/>
      <c r="G166" s="504"/>
      <c r="H166" s="504"/>
    </row>
    <row r="167" spans="6:8" customFormat="1" ht="15">
      <c r="F167" s="504"/>
      <c r="G167" s="504"/>
      <c r="H167" s="504"/>
    </row>
    <row r="168" spans="6:8" customFormat="1" ht="15">
      <c r="F168" s="504"/>
      <c r="G168" s="504"/>
      <c r="H168" s="504"/>
    </row>
    <row r="169" spans="6:8" customFormat="1" ht="15">
      <c r="F169" s="504"/>
      <c r="G169" s="504"/>
      <c r="H169" s="504"/>
    </row>
    <row r="170" spans="6:8" customFormat="1" ht="15">
      <c r="F170" s="504"/>
      <c r="G170" s="504"/>
      <c r="H170" s="504"/>
    </row>
    <row r="171" spans="6:8" customFormat="1" ht="15">
      <c r="F171" s="504"/>
      <c r="G171" s="504"/>
      <c r="H171" s="504"/>
    </row>
    <row r="172" spans="6:8" customFormat="1" ht="15">
      <c r="F172" s="504"/>
      <c r="G172" s="504"/>
      <c r="H172" s="504"/>
    </row>
    <row r="173" spans="6:8" customFormat="1" ht="15">
      <c r="F173" s="504"/>
      <c r="G173" s="504"/>
      <c r="H173" s="504"/>
    </row>
    <row r="174" spans="6:8" customFormat="1" ht="15">
      <c r="F174" s="504"/>
      <c r="G174" s="504"/>
      <c r="H174" s="504"/>
    </row>
    <row r="175" spans="6:8" customFormat="1" ht="15">
      <c r="F175" s="504"/>
      <c r="G175" s="504"/>
      <c r="H175" s="504"/>
    </row>
    <row r="176" spans="6:8" customFormat="1" ht="15">
      <c r="F176" s="504"/>
      <c r="G176" s="504"/>
      <c r="H176" s="504"/>
    </row>
    <row r="177" spans="6:8" customFormat="1" ht="15">
      <c r="F177" s="504"/>
      <c r="G177" s="504"/>
      <c r="H177" s="504"/>
    </row>
    <row r="178" spans="6:8" customFormat="1" ht="15">
      <c r="F178" s="504"/>
      <c r="G178" s="504"/>
      <c r="H178" s="504"/>
    </row>
    <row r="179" spans="6:8" customFormat="1" ht="15">
      <c r="F179" s="504"/>
      <c r="G179" s="504"/>
      <c r="H179" s="504"/>
    </row>
    <row r="180" spans="6:8" customFormat="1" ht="15">
      <c r="F180" s="504"/>
      <c r="G180" s="504"/>
      <c r="H180" s="504"/>
    </row>
    <row r="181" spans="6:8" customFormat="1" ht="15">
      <c r="F181" s="504"/>
      <c r="G181" s="504"/>
      <c r="H181" s="504"/>
    </row>
    <row r="182" spans="6:8" customFormat="1" ht="15">
      <c r="F182" s="504"/>
      <c r="G182" s="504"/>
      <c r="H182" s="504"/>
    </row>
    <row r="183" spans="6:8" customFormat="1" ht="15">
      <c r="F183" s="504"/>
      <c r="G183" s="504"/>
      <c r="H183" s="504"/>
    </row>
    <row r="184" spans="6:8" customFormat="1" ht="15">
      <c r="F184" s="504"/>
      <c r="G184" s="504"/>
      <c r="H184" s="504"/>
    </row>
    <row r="185" spans="6:8" customFormat="1" ht="15">
      <c r="F185" s="504"/>
      <c r="G185" s="504"/>
      <c r="H185" s="504"/>
    </row>
    <row r="186" spans="6:8" customFormat="1" ht="15">
      <c r="F186" s="504"/>
      <c r="G186" s="504"/>
      <c r="H186" s="504"/>
    </row>
    <row r="187" spans="6:8" customFormat="1" ht="15">
      <c r="F187" s="504"/>
      <c r="G187" s="504"/>
      <c r="H187" s="504"/>
    </row>
    <row r="188" spans="6:8" customFormat="1" ht="15">
      <c r="F188" s="504"/>
      <c r="G188" s="504"/>
      <c r="H188" s="504"/>
    </row>
    <row r="189" spans="6:8" customFormat="1" ht="15">
      <c r="F189" s="504"/>
      <c r="G189" s="504"/>
      <c r="H189" s="504"/>
    </row>
    <row r="190" spans="6:8" customFormat="1" ht="15">
      <c r="F190" s="504"/>
      <c r="G190" s="504"/>
      <c r="H190" s="504"/>
    </row>
    <row r="191" spans="6:8" customFormat="1" ht="15">
      <c r="F191" s="504"/>
      <c r="G191" s="504"/>
      <c r="H191" s="504"/>
    </row>
    <row r="192" spans="6:8" customFormat="1" ht="15">
      <c r="F192" s="504"/>
      <c r="G192" s="504"/>
      <c r="H192" s="504"/>
    </row>
    <row r="193" spans="6:8" customFormat="1" ht="15">
      <c r="F193" s="504"/>
      <c r="G193" s="504"/>
      <c r="H193" s="504"/>
    </row>
    <row r="194" spans="6:8" customFormat="1" ht="15">
      <c r="F194" s="504"/>
      <c r="G194" s="504"/>
      <c r="H194" s="504"/>
    </row>
    <row r="195" spans="6:8" customFormat="1" ht="15">
      <c r="F195" s="504"/>
      <c r="G195" s="504"/>
      <c r="H195" s="504"/>
    </row>
    <row r="196" spans="6:8" customFormat="1" ht="15">
      <c r="F196" s="504"/>
      <c r="G196" s="504"/>
      <c r="H196" s="504"/>
    </row>
    <row r="197" spans="6:8" customFormat="1" ht="15">
      <c r="F197" s="504"/>
      <c r="G197" s="504"/>
      <c r="H197" s="504"/>
    </row>
    <row r="198" spans="6:8" customFormat="1" ht="15">
      <c r="F198" s="504"/>
      <c r="G198" s="504"/>
      <c r="H198" s="504"/>
    </row>
    <row r="199" spans="6:8" customFormat="1" ht="15">
      <c r="F199" s="504"/>
      <c r="G199" s="504"/>
      <c r="H199" s="504"/>
    </row>
    <row r="200" spans="6:8" customFormat="1" ht="15">
      <c r="F200" s="504"/>
      <c r="G200" s="504"/>
      <c r="H200" s="504"/>
    </row>
    <row r="201" spans="6:8" customFormat="1" ht="15">
      <c r="F201" s="504"/>
      <c r="G201" s="504"/>
      <c r="H201" s="504"/>
    </row>
    <row r="202" spans="6:8" customFormat="1" ht="15">
      <c r="F202" s="504"/>
      <c r="G202" s="504"/>
      <c r="H202" s="504"/>
    </row>
    <row r="203" spans="6:8" customFormat="1" ht="15">
      <c r="F203" s="504"/>
      <c r="G203" s="504"/>
      <c r="H203" s="504"/>
    </row>
    <row r="204" spans="6:8" customFormat="1" ht="15">
      <c r="F204" s="504"/>
      <c r="G204" s="504"/>
      <c r="H204" s="504"/>
    </row>
    <row r="205" spans="6:8" customFormat="1" ht="15">
      <c r="F205" s="504"/>
      <c r="G205" s="504"/>
      <c r="H205" s="504"/>
    </row>
    <row r="206" spans="6:8" customFormat="1" ht="15">
      <c r="F206" s="504"/>
      <c r="G206" s="504"/>
      <c r="H206" s="504"/>
    </row>
    <row r="207" spans="6:8" customFormat="1" ht="15">
      <c r="F207" s="504"/>
      <c r="G207" s="504"/>
      <c r="H207" s="504"/>
    </row>
    <row r="208" spans="6:8" customFormat="1" ht="15">
      <c r="F208" s="504"/>
      <c r="G208" s="504"/>
      <c r="H208" s="504"/>
    </row>
    <row r="209" spans="6:8" customFormat="1" ht="15">
      <c r="F209" s="504"/>
      <c r="G209" s="504"/>
      <c r="H209" s="504"/>
    </row>
    <row r="210" spans="6:8" customFormat="1" ht="15">
      <c r="F210" s="504"/>
      <c r="G210" s="504"/>
      <c r="H210" s="504"/>
    </row>
    <row r="211" spans="6:8" customFormat="1" ht="15">
      <c r="F211" s="504"/>
      <c r="G211" s="504"/>
      <c r="H211" s="504"/>
    </row>
    <row r="212" spans="6:8" customFormat="1" ht="15">
      <c r="F212" s="504"/>
      <c r="G212" s="504"/>
      <c r="H212" s="504"/>
    </row>
    <row r="213" spans="6:8" customFormat="1" ht="15">
      <c r="F213" s="504"/>
      <c r="G213" s="504"/>
      <c r="H213" s="504"/>
    </row>
    <row r="214" spans="6:8" customFormat="1" ht="15">
      <c r="F214" s="504"/>
      <c r="G214" s="504"/>
      <c r="H214" s="504"/>
    </row>
    <row r="215" spans="6:8" customFormat="1" ht="15">
      <c r="F215" s="504"/>
      <c r="G215" s="504"/>
      <c r="H215" s="504"/>
    </row>
    <row r="216" spans="6:8" customFormat="1" ht="15">
      <c r="F216" s="504"/>
      <c r="G216" s="504"/>
      <c r="H216" s="504"/>
    </row>
    <row r="217" spans="6:8" customFormat="1" ht="15">
      <c r="F217" s="504"/>
      <c r="G217" s="504"/>
      <c r="H217" s="504"/>
    </row>
    <row r="218" spans="6:8" customFormat="1" ht="15">
      <c r="F218" s="504"/>
      <c r="G218" s="504"/>
      <c r="H218" s="504"/>
    </row>
    <row r="219" spans="6:8" customFormat="1" ht="15">
      <c r="F219" s="504"/>
      <c r="G219" s="504"/>
      <c r="H219" s="504"/>
    </row>
    <row r="220" spans="6:8" customFormat="1" ht="15">
      <c r="F220" s="504"/>
      <c r="G220" s="504"/>
      <c r="H220" s="504"/>
    </row>
    <row r="221" spans="6:8" customFormat="1" ht="15">
      <c r="F221" s="504"/>
      <c r="G221" s="504"/>
      <c r="H221" s="504"/>
    </row>
    <row r="222" spans="6:8" customFormat="1" ht="15">
      <c r="F222" s="504"/>
      <c r="G222" s="504"/>
      <c r="H222" s="504"/>
    </row>
    <row r="223" spans="6:8" customFormat="1" ht="15">
      <c r="F223" s="504"/>
      <c r="G223" s="504"/>
      <c r="H223" s="504"/>
    </row>
    <row r="224" spans="6:8" customFormat="1" ht="15">
      <c r="F224" s="504"/>
      <c r="G224" s="504"/>
      <c r="H224" s="504"/>
    </row>
    <row r="225" spans="6:8" customFormat="1" ht="15">
      <c r="F225" s="504"/>
      <c r="G225" s="504"/>
      <c r="H225" s="504"/>
    </row>
    <row r="226" spans="6:8" customFormat="1" ht="15">
      <c r="F226" s="504"/>
      <c r="G226" s="504"/>
      <c r="H226" s="504"/>
    </row>
    <row r="227" spans="6:8" customFormat="1" ht="15">
      <c r="F227" s="504"/>
      <c r="G227" s="504"/>
      <c r="H227" s="504"/>
    </row>
    <row r="228" spans="6:8" customFormat="1" ht="15">
      <c r="F228" s="504"/>
      <c r="G228" s="504"/>
      <c r="H228" s="504"/>
    </row>
    <row r="229" spans="6:8" customFormat="1" ht="15">
      <c r="F229" s="504"/>
      <c r="G229" s="504"/>
      <c r="H229" s="504"/>
    </row>
    <row r="230" spans="6:8" customFormat="1" ht="15">
      <c r="F230" s="504"/>
      <c r="G230" s="504"/>
      <c r="H230" s="504"/>
    </row>
    <row r="231" spans="6:8" customFormat="1" ht="15">
      <c r="F231" s="504"/>
      <c r="G231" s="504"/>
      <c r="H231" s="504"/>
    </row>
    <row r="232" spans="6:8" customFormat="1" ht="15">
      <c r="F232" s="504"/>
      <c r="G232" s="504"/>
      <c r="H232" s="504"/>
    </row>
    <row r="233" spans="6:8" customFormat="1" ht="15">
      <c r="F233" s="504"/>
      <c r="G233" s="504"/>
      <c r="H233" s="504"/>
    </row>
    <row r="234" spans="6:8" customFormat="1" ht="15">
      <c r="F234" s="504"/>
      <c r="G234" s="504"/>
      <c r="H234" s="504"/>
    </row>
    <row r="235" spans="6:8" customFormat="1" ht="15">
      <c r="F235" s="504"/>
      <c r="G235" s="504"/>
      <c r="H235" s="504"/>
    </row>
    <row r="236" spans="6:8" customFormat="1" ht="15">
      <c r="F236" s="504"/>
      <c r="G236" s="504"/>
      <c r="H236" s="504"/>
    </row>
    <row r="237" spans="6:8" customFormat="1" ht="15">
      <c r="F237" s="504"/>
      <c r="G237" s="504"/>
      <c r="H237" s="504"/>
    </row>
    <row r="238" spans="6:8" customFormat="1" ht="15">
      <c r="F238" s="504"/>
      <c r="G238" s="504"/>
      <c r="H238" s="504"/>
    </row>
    <row r="239" spans="6:8" customFormat="1" ht="15">
      <c r="F239" s="504"/>
      <c r="G239" s="504"/>
      <c r="H239" s="504"/>
    </row>
    <row r="240" spans="6:8" customFormat="1" ht="15">
      <c r="F240" s="504"/>
      <c r="G240" s="504"/>
      <c r="H240" s="504"/>
    </row>
    <row r="241" spans="6:8" customFormat="1" ht="15">
      <c r="F241" s="504"/>
      <c r="G241" s="504"/>
      <c r="H241" s="504"/>
    </row>
    <row r="242" spans="6:8" customFormat="1" ht="15">
      <c r="F242" s="504"/>
      <c r="G242" s="504"/>
      <c r="H242" s="504"/>
    </row>
    <row r="243" spans="6:8" customFormat="1" ht="15">
      <c r="F243" s="504"/>
      <c r="G243" s="504"/>
      <c r="H243" s="504"/>
    </row>
    <row r="244" spans="6:8" customFormat="1" ht="15">
      <c r="F244" s="504"/>
      <c r="G244" s="504"/>
      <c r="H244" s="504"/>
    </row>
    <row r="245" spans="6:8" customFormat="1" ht="15">
      <c r="F245" s="504"/>
      <c r="G245" s="504"/>
      <c r="H245" s="504"/>
    </row>
    <row r="246" spans="6:8" customFormat="1" ht="15">
      <c r="F246" s="504"/>
      <c r="G246" s="504"/>
      <c r="H246" s="504"/>
    </row>
    <row r="247" spans="6:8" customFormat="1" ht="15">
      <c r="F247" s="504"/>
      <c r="G247" s="504"/>
      <c r="H247" s="504"/>
    </row>
    <row r="248" spans="6:8" customFormat="1" ht="15">
      <c r="F248" s="504"/>
      <c r="G248" s="504"/>
      <c r="H248" s="504"/>
    </row>
    <row r="249" spans="6:8" customFormat="1" ht="15">
      <c r="F249" s="504"/>
      <c r="G249" s="504"/>
      <c r="H249" s="504"/>
    </row>
    <row r="250" spans="6:8" customFormat="1" ht="15">
      <c r="F250" s="504"/>
      <c r="G250" s="504"/>
      <c r="H250" s="504"/>
    </row>
    <row r="251" spans="6:8" customFormat="1" ht="15">
      <c r="F251" s="504"/>
      <c r="G251" s="504"/>
      <c r="H251" s="504"/>
    </row>
    <row r="252" spans="6:8" customFormat="1" ht="15">
      <c r="F252" s="504"/>
      <c r="G252" s="504"/>
      <c r="H252" s="504"/>
    </row>
    <row r="253" spans="6:8" customFormat="1" ht="15">
      <c r="F253" s="504"/>
      <c r="G253" s="504"/>
      <c r="H253" s="504"/>
    </row>
    <row r="254" spans="6:8" customFormat="1" ht="15">
      <c r="F254" s="504"/>
      <c r="G254" s="504"/>
      <c r="H254" s="504"/>
    </row>
    <row r="255" spans="6:8" customFormat="1" ht="15">
      <c r="F255" s="504"/>
      <c r="G255" s="504"/>
      <c r="H255" s="504"/>
    </row>
    <row r="256" spans="6:8" customFormat="1" ht="15">
      <c r="F256" s="504"/>
      <c r="G256" s="504"/>
      <c r="H256" s="504"/>
    </row>
    <row r="257" spans="6:8" customFormat="1" ht="15">
      <c r="F257" s="504"/>
      <c r="G257" s="504"/>
      <c r="H257" s="504"/>
    </row>
    <row r="258" spans="6:8" customFormat="1" ht="15">
      <c r="F258" s="504"/>
      <c r="G258" s="504"/>
      <c r="H258" s="504"/>
    </row>
    <row r="259" spans="6:8" customFormat="1" ht="15">
      <c r="F259" s="504"/>
      <c r="G259" s="504"/>
      <c r="H259" s="504"/>
    </row>
    <row r="260" spans="6:8" customFormat="1" ht="15">
      <c r="F260" s="504"/>
      <c r="G260" s="504"/>
      <c r="H260" s="504"/>
    </row>
    <row r="261" spans="6:8" customFormat="1" ht="15">
      <c r="F261" s="504"/>
      <c r="G261" s="504"/>
      <c r="H261" s="504"/>
    </row>
    <row r="262" spans="6:8" customFormat="1" ht="15">
      <c r="F262" s="504"/>
      <c r="G262" s="504"/>
      <c r="H262" s="504"/>
    </row>
    <row r="263" spans="6:8" customFormat="1" ht="15">
      <c r="F263" s="504"/>
      <c r="G263" s="504"/>
      <c r="H263" s="504"/>
    </row>
    <row r="264" spans="6:8" customFormat="1" ht="15">
      <c r="F264" s="504"/>
      <c r="G264" s="504"/>
      <c r="H264" s="504"/>
    </row>
    <row r="265" spans="6:8" customFormat="1" ht="15">
      <c r="F265" s="504"/>
      <c r="G265" s="504"/>
      <c r="H265" s="504"/>
    </row>
    <row r="266" spans="6:8" customFormat="1" ht="15">
      <c r="F266" s="504"/>
      <c r="G266" s="504"/>
      <c r="H266" s="504"/>
    </row>
    <row r="267" spans="6:8" customFormat="1" ht="15">
      <c r="F267" s="504"/>
      <c r="G267" s="504"/>
      <c r="H267" s="504"/>
    </row>
    <row r="268" spans="6:8" customFormat="1" ht="15">
      <c r="F268" s="504"/>
      <c r="G268" s="504"/>
      <c r="H268" s="504"/>
    </row>
    <row r="269" spans="6:8" customFormat="1" ht="15">
      <c r="F269" s="504"/>
      <c r="G269" s="504"/>
      <c r="H269" s="504"/>
    </row>
    <row r="270" spans="6:8" customFormat="1" ht="15">
      <c r="F270" s="504"/>
      <c r="G270" s="504"/>
      <c r="H270" s="504"/>
    </row>
    <row r="271" spans="6:8" customFormat="1" ht="15">
      <c r="F271" s="504"/>
      <c r="G271" s="504"/>
      <c r="H271" s="504"/>
    </row>
    <row r="272" spans="6:8" customFormat="1" ht="15">
      <c r="F272" s="504"/>
      <c r="G272" s="504"/>
      <c r="H272" s="504"/>
    </row>
    <row r="273" spans="6:8" customFormat="1" ht="15">
      <c r="F273" s="504"/>
      <c r="G273" s="504"/>
      <c r="H273" s="504"/>
    </row>
    <row r="274" spans="6:8" customFormat="1" ht="15">
      <c r="F274" s="504"/>
      <c r="G274" s="504"/>
      <c r="H274" s="504"/>
    </row>
    <row r="275" spans="6:8" customFormat="1" ht="15">
      <c r="F275" s="504"/>
      <c r="G275" s="504"/>
      <c r="H275" s="504"/>
    </row>
    <row r="276" spans="6:8" customFormat="1" ht="15">
      <c r="F276" s="504"/>
      <c r="G276" s="504"/>
      <c r="H276" s="504"/>
    </row>
    <row r="277" spans="6:8" customFormat="1" ht="15">
      <c r="F277" s="504"/>
      <c r="G277" s="504"/>
      <c r="H277" s="504"/>
    </row>
    <row r="278" spans="6:8" customFormat="1" ht="15">
      <c r="F278" s="504"/>
      <c r="G278" s="504"/>
      <c r="H278" s="504"/>
    </row>
    <row r="279" spans="6:8" customFormat="1" ht="15">
      <c r="F279" s="504"/>
      <c r="G279" s="504"/>
      <c r="H279" s="504"/>
    </row>
    <row r="280" spans="6:8" customFormat="1" ht="15">
      <c r="F280" s="504"/>
      <c r="G280" s="504"/>
      <c r="H280" s="504"/>
    </row>
    <row r="281" spans="6:8" customFormat="1" ht="15">
      <c r="F281" s="504"/>
      <c r="G281" s="504"/>
      <c r="H281" s="504"/>
    </row>
    <row r="282" spans="6:8" customFormat="1" ht="15">
      <c r="F282" s="504"/>
      <c r="G282" s="504"/>
      <c r="H282" s="504"/>
    </row>
    <row r="283" spans="6:8" customFormat="1" ht="15">
      <c r="F283" s="504"/>
      <c r="G283" s="504"/>
      <c r="H283" s="504"/>
    </row>
    <row r="284" spans="6:8" customFormat="1" ht="15">
      <c r="F284" s="504"/>
      <c r="G284" s="504"/>
      <c r="H284" s="504"/>
    </row>
    <row r="285" spans="6:8" customFormat="1" ht="15">
      <c r="F285" s="504"/>
      <c r="G285" s="504"/>
      <c r="H285" s="504"/>
    </row>
    <row r="286" spans="6:8" customFormat="1" ht="15">
      <c r="F286" s="504"/>
      <c r="G286" s="504"/>
      <c r="H286" s="504"/>
    </row>
    <row r="287" spans="6:8" customFormat="1" ht="15">
      <c r="F287" s="504"/>
      <c r="G287" s="504"/>
      <c r="H287" s="504"/>
    </row>
    <row r="288" spans="6:8" customFormat="1" ht="15">
      <c r="F288" s="504"/>
      <c r="G288" s="504"/>
      <c r="H288" s="504"/>
    </row>
    <row r="289" spans="6:8" customFormat="1" ht="15">
      <c r="F289" s="504"/>
      <c r="G289" s="504"/>
      <c r="H289" s="504"/>
    </row>
    <row r="290" spans="6:8" customFormat="1" ht="15">
      <c r="F290" s="504"/>
      <c r="G290" s="504"/>
      <c r="H290" s="504"/>
    </row>
    <row r="291" spans="6:8" customFormat="1" ht="15">
      <c r="F291" s="504"/>
      <c r="G291" s="504"/>
      <c r="H291" s="504"/>
    </row>
    <row r="292" spans="6:8" customFormat="1" ht="15">
      <c r="F292" s="504"/>
      <c r="G292" s="504"/>
      <c r="H292" s="504"/>
    </row>
    <row r="293" spans="6:8" customFormat="1" ht="15">
      <c r="F293" s="504"/>
      <c r="G293" s="504"/>
      <c r="H293" s="504"/>
    </row>
    <row r="294" spans="6:8" customFormat="1" ht="15">
      <c r="F294" s="504"/>
      <c r="G294" s="504"/>
      <c r="H294" s="504"/>
    </row>
    <row r="295" spans="6:8" customFormat="1" ht="15">
      <c r="F295" s="504"/>
      <c r="G295" s="504"/>
      <c r="H295" s="504"/>
    </row>
    <row r="296" spans="6:8" customFormat="1" ht="15">
      <c r="F296" s="504"/>
      <c r="G296" s="504"/>
      <c r="H296" s="504"/>
    </row>
    <row r="297" spans="6:8" customFormat="1" ht="15">
      <c r="F297" s="504"/>
      <c r="G297" s="504"/>
      <c r="H297" s="504"/>
    </row>
    <row r="298" spans="6:8" customFormat="1" ht="15">
      <c r="F298" s="504"/>
      <c r="G298" s="504"/>
      <c r="H298" s="504"/>
    </row>
    <row r="299" spans="6:8" customFormat="1" ht="15">
      <c r="F299" s="504"/>
      <c r="G299" s="504"/>
      <c r="H299" s="504"/>
    </row>
    <row r="300" spans="6:8" customFormat="1" ht="15">
      <c r="F300" s="504"/>
      <c r="G300" s="504"/>
      <c r="H300" s="504"/>
    </row>
    <row r="301" spans="6:8" customFormat="1" ht="15">
      <c r="F301" s="504"/>
      <c r="G301" s="504"/>
      <c r="H301" s="504"/>
    </row>
    <row r="302" spans="6:8" customFormat="1" ht="15">
      <c r="F302" s="504"/>
      <c r="G302" s="504"/>
      <c r="H302" s="504"/>
    </row>
    <row r="303" spans="6:8" customFormat="1" ht="15">
      <c r="F303" s="504"/>
      <c r="G303" s="504"/>
      <c r="H303" s="504"/>
    </row>
    <row r="304" spans="6:8" customFormat="1" ht="15">
      <c r="F304" s="504"/>
      <c r="G304" s="504"/>
      <c r="H304" s="504"/>
    </row>
    <row r="305" spans="6:8" customFormat="1" ht="15">
      <c r="F305" s="504"/>
      <c r="G305" s="504"/>
      <c r="H305" s="504"/>
    </row>
    <row r="306" spans="6:8" customFormat="1" ht="15">
      <c r="F306" s="504"/>
      <c r="G306" s="504"/>
      <c r="H306" s="504"/>
    </row>
    <row r="307" spans="6:8" customFormat="1" ht="15">
      <c r="F307" s="504"/>
      <c r="G307" s="504"/>
      <c r="H307" s="504"/>
    </row>
    <row r="308" spans="6:8" customFormat="1" ht="15">
      <c r="F308" s="504"/>
      <c r="G308" s="504"/>
      <c r="H308" s="504"/>
    </row>
    <row r="309" spans="6:8" customFormat="1" ht="15">
      <c r="F309" s="504"/>
      <c r="G309" s="504"/>
      <c r="H309" s="504"/>
    </row>
    <row r="310" spans="6:8" customFormat="1" ht="15">
      <c r="F310" s="504"/>
      <c r="G310" s="504"/>
      <c r="H310" s="504"/>
    </row>
    <row r="311" spans="6:8" customFormat="1" ht="15">
      <c r="F311" s="504"/>
      <c r="G311" s="504"/>
      <c r="H311" s="504"/>
    </row>
    <row r="312" spans="6:8" customFormat="1" ht="15">
      <c r="F312" s="504"/>
      <c r="G312" s="504"/>
      <c r="H312" s="504"/>
    </row>
    <row r="313" spans="6:8" customFormat="1" ht="15">
      <c r="F313" s="504"/>
      <c r="G313" s="504"/>
      <c r="H313" s="504"/>
    </row>
    <row r="314" spans="6:8" customFormat="1" ht="15">
      <c r="F314" s="504"/>
      <c r="G314" s="504"/>
      <c r="H314" s="504"/>
    </row>
    <row r="315" spans="6:8" customFormat="1" ht="15">
      <c r="F315" s="504"/>
      <c r="G315" s="504"/>
      <c r="H315" s="504"/>
    </row>
    <row r="316" spans="6:8" customFormat="1" ht="15">
      <c r="F316" s="504"/>
      <c r="G316" s="504"/>
      <c r="H316" s="504"/>
    </row>
    <row r="317" spans="6:8" customFormat="1" ht="15">
      <c r="F317" s="504"/>
      <c r="G317" s="504"/>
      <c r="H317" s="504"/>
    </row>
    <row r="318" spans="6:8" customFormat="1" ht="15">
      <c r="F318" s="504"/>
      <c r="G318" s="504"/>
      <c r="H318" s="504"/>
    </row>
    <row r="319" spans="6:8" customFormat="1" ht="15">
      <c r="F319" s="504"/>
      <c r="G319" s="504"/>
      <c r="H319" s="504"/>
    </row>
    <row r="320" spans="6:8" customFormat="1" ht="15">
      <c r="F320" s="504"/>
      <c r="G320" s="504"/>
      <c r="H320" s="504"/>
    </row>
    <row r="321" spans="6:8" customFormat="1" ht="15">
      <c r="F321" s="504"/>
      <c r="G321" s="504"/>
      <c r="H321" s="504"/>
    </row>
    <row r="322" spans="6:8" customFormat="1" ht="15">
      <c r="F322" s="504"/>
      <c r="G322" s="504"/>
      <c r="H322" s="504"/>
    </row>
    <row r="323" spans="6:8" customFormat="1" ht="15">
      <c r="F323" s="504"/>
      <c r="G323" s="504"/>
      <c r="H323" s="504"/>
    </row>
    <row r="324" spans="6:8" customFormat="1" ht="15">
      <c r="F324" s="504"/>
      <c r="G324" s="504"/>
      <c r="H324" s="504"/>
    </row>
    <row r="325" spans="6:8" customFormat="1" ht="15">
      <c r="F325" s="504"/>
      <c r="G325" s="504"/>
      <c r="H325" s="504"/>
    </row>
    <row r="326" spans="6:8" customFormat="1" ht="15">
      <c r="F326" s="504"/>
      <c r="G326" s="504"/>
      <c r="H326" s="504"/>
    </row>
    <row r="327" spans="6:8" customFormat="1" ht="15">
      <c r="F327" s="504"/>
      <c r="G327" s="504"/>
      <c r="H327" s="504"/>
    </row>
    <row r="328" spans="6:8" customFormat="1" ht="15">
      <c r="F328" s="504"/>
      <c r="G328" s="504"/>
      <c r="H328" s="504"/>
    </row>
    <row r="329" spans="6:8" customFormat="1" ht="15">
      <c r="F329" s="504"/>
      <c r="G329" s="504"/>
      <c r="H329" s="504"/>
    </row>
    <row r="330" spans="6:8" customFormat="1" ht="15">
      <c r="F330" s="504"/>
      <c r="G330" s="504"/>
      <c r="H330" s="504"/>
    </row>
    <row r="331" spans="6:8" customFormat="1" ht="15">
      <c r="F331" s="504"/>
      <c r="G331" s="504"/>
      <c r="H331" s="504"/>
    </row>
    <row r="332" spans="6:8" customFormat="1" ht="15">
      <c r="F332" s="504"/>
      <c r="G332" s="504"/>
      <c r="H332" s="504"/>
    </row>
    <row r="333" spans="6:8" customFormat="1" ht="15">
      <c r="F333" s="504"/>
      <c r="G333" s="504"/>
      <c r="H333" s="504"/>
    </row>
    <row r="334" spans="6:8" customFormat="1" ht="15">
      <c r="F334" s="504"/>
      <c r="G334" s="504"/>
      <c r="H334" s="504"/>
    </row>
    <row r="335" spans="6:8" customFormat="1" ht="15">
      <c r="F335" s="504"/>
      <c r="G335" s="504"/>
      <c r="H335" s="504"/>
    </row>
    <row r="336" spans="6:8" customFormat="1" ht="15">
      <c r="F336" s="504"/>
      <c r="G336" s="504"/>
      <c r="H336" s="504"/>
    </row>
    <row r="337" spans="6:8" customFormat="1" ht="15">
      <c r="F337" s="504"/>
      <c r="G337" s="504"/>
      <c r="H337" s="504"/>
    </row>
    <row r="338" spans="6:8" customFormat="1" ht="15">
      <c r="F338" s="504"/>
      <c r="G338" s="504"/>
      <c r="H338" s="504"/>
    </row>
    <row r="339" spans="6:8" customFormat="1" ht="15">
      <c r="F339" s="504"/>
      <c r="G339" s="504"/>
      <c r="H339" s="504"/>
    </row>
    <row r="340" spans="6:8" customFormat="1" ht="15">
      <c r="F340" s="504"/>
      <c r="G340" s="504"/>
      <c r="H340" s="504"/>
    </row>
    <row r="341" spans="6:8" customFormat="1" ht="15">
      <c r="F341" s="504"/>
      <c r="G341" s="504"/>
      <c r="H341" s="504"/>
    </row>
    <row r="342" spans="6:8" customFormat="1" ht="15">
      <c r="F342" s="504"/>
      <c r="G342" s="504"/>
      <c r="H342" s="504"/>
    </row>
    <row r="343" spans="6:8" customFormat="1" ht="15">
      <c r="F343" s="504"/>
      <c r="G343" s="504"/>
      <c r="H343" s="504"/>
    </row>
    <row r="344" spans="6:8" customFormat="1" ht="15">
      <c r="F344" s="504"/>
      <c r="G344" s="504"/>
      <c r="H344" s="504"/>
    </row>
    <row r="345" spans="6:8" customFormat="1" ht="15">
      <c r="F345" s="504"/>
      <c r="G345" s="504"/>
      <c r="H345" s="504"/>
    </row>
    <row r="346" spans="6:8" customFormat="1" ht="15">
      <c r="F346" s="504"/>
      <c r="G346" s="504"/>
      <c r="H346" s="504"/>
    </row>
    <row r="347" spans="6:8" customFormat="1" ht="15">
      <c r="F347" s="504"/>
      <c r="G347" s="504"/>
      <c r="H347" s="504"/>
    </row>
    <row r="348" spans="6:8" customFormat="1" ht="15">
      <c r="F348" s="504"/>
      <c r="G348" s="504"/>
      <c r="H348" s="504"/>
    </row>
    <row r="349" spans="6:8" customFormat="1" ht="15">
      <c r="F349" s="504"/>
      <c r="G349" s="504"/>
      <c r="H349" s="504"/>
    </row>
    <row r="350" spans="6:8" customFormat="1" ht="15">
      <c r="F350" s="504"/>
      <c r="G350" s="504"/>
      <c r="H350" s="504"/>
    </row>
    <row r="351" spans="6:8" customFormat="1" ht="15">
      <c r="F351" s="504"/>
      <c r="G351" s="504"/>
      <c r="H351" s="504"/>
    </row>
    <row r="352" spans="6:8" customFormat="1" ht="15">
      <c r="F352" s="504"/>
      <c r="G352" s="504"/>
      <c r="H352" s="504"/>
    </row>
    <row r="353" spans="6:8" customFormat="1" ht="15">
      <c r="F353" s="504"/>
      <c r="G353" s="504"/>
      <c r="H353" s="504"/>
    </row>
    <row r="354" spans="6:8" customFormat="1" ht="15">
      <c r="F354" s="504"/>
      <c r="G354" s="504"/>
      <c r="H354" s="504"/>
    </row>
    <row r="355" spans="6:8" customFormat="1" ht="15">
      <c r="F355" s="504"/>
      <c r="G355" s="504"/>
      <c r="H355" s="504"/>
    </row>
    <row r="356" spans="6:8" customFormat="1" ht="15">
      <c r="F356" s="504"/>
      <c r="G356" s="504"/>
      <c r="H356" s="504"/>
    </row>
    <row r="357" spans="6:8" customFormat="1" ht="15">
      <c r="F357" s="504"/>
      <c r="G357" s="504"/>
      <c r="H357" s="504"/>
    </row>
    <row r="358" spans="6:8" customFormat="1" ht="15">
      <c r="F358" s="504"/>
      <c r="G358" s="504"/>
      <c r="H358" s="504"/>
    </row>
    <row r="359" spans="6:8" customFormat="1" ht="15">
      <c r="F359" s="504"/>
      <c r="G359" s="504"/>
      <c r="H359" s="504"/>
    </row>
    <row r="360" spans="6:8" customFormat="1" ht="15">
      <c r="F360" s="504"/>
      <c r="G360" s="504"/>
      <c r="H360" s="504"/>
    </row>
    <row r="361" spans="6:8" customFormat="1" ht="15">
      <c r="F361" s="504"/>
      <c r="G361" s="504"/>
      <c r="H361" s="504"/>
    </row>
    <row r="362" spans="6:8" customFormat="1" ht="15">
      <c r="F362" s="504"/>
      <c r="G362" s="504"/>
      <c r="H362" s="504"/>
    </row>
    <row r="363" spans="6:8" customFormat="1" ht="15">
      <c r="F363" s="504"/>
      <c r="G363" s="504"/>
      <c r="H363" s="504"/>
    </row>
    <row r="364" spans="6:8" customFormat="1" ht="15">
      <c r="F364" s="504"/>
      <c r="G364" s="504"/>
      <c r="H364" s="504"/>
    </row>
    <row r="365" spans="6:8" customFormat="1" ht="15">
      <c r="F365" s="504"/>
      <c r="G365" s="504"/>
      <c r="H365" s="504"/>
    </row>
    <row r="366" spans="6:8" customFormat="1" ht="15">
      <c r="F366" s="504"/>
      <c r="G366" s="504"/>
      <c r="H366" s="504"/>
    </row>
    <row r="367" spans="6:8" customFormat="1" ht="15">
      <c r="F367" s="504"/>
      <c r="G367" s="504"/>
      <c r="H367" s="504"/>
    </row>
    <row r="368" spans="6:8" customFormat="1" ht="15">
      <c r="F368" s="504"/>
      <c r="G368" s="504"/>
      <c r="H368" s="504"/>
    </row>
    <row r="369" spans="6:8" customFormat="1" ht="15">
      <c r="F369" s="504"/>
      <c r="G369" s="504"/>
      <c r="H369" s="504"/>
    </row>
    <row r="370" spans="6:8" customFormat="1" ht="15">
      <c r="F370" s="504"/>
      <c r="G370" s="504"/>
      <c r="H370" s="504"/>
    </row>
    <row r="371" spans="6:8" customFormat="1" ht="15">
      <c r="F371" s="504"/>
      <c r="G371" s="504"/>
      <c r="H371" s="504"/>
    </row>
    <row r="372" spans="6:8" customFormat="1" ht="15">
      <c r="F372" s="504"/>
      <c r="G372" s="504"/>
      <c r="H372" s="504"/>
    </row>
    <row r="373" spans="6:8" customFormat="1" ht="15">
      <c r="F373" s="504"/>
      <c r="G373" s="504"/>
      <c r="H373" s="504"/>
    </row>
    <row r="374" spans="6:8" customFormat="1" ht="15">
      <c r="F374" s="504"/>
      <c r="G374" s="504"/>
      <c r="H374" s="504"/>
    </row>
    <row r="375" spans="6:8" customFormat="1" ht="15">
      <c r="F375" s="504"/>
      <c r="G375" s="504"/>
      <c r="H375" s="504"/>
    </row>
    <row r="376" spans="6:8" customFormat="1" ht="15">
      <c r="F376" s="504"/>
      <c r="G376" s="504"/>
      <c r="H376" s="504"/>
    </row>
    <row r="377" spans="6:8" customFormat="1" ht="15">
      <c r="F377" s="504"/>
      <c r="G377" s="504"/>
      <c r="H377" s="504"/>
    </row>
    <row r="378" spans="6:8" customFormat="1" ht="15">
      <c r="F378" s="504"/>
      <c r="G378" s="504"/>
      <c r="H378" s="504"/>
    </row>
    <row r="379" spans="6:8" customFormat="1" ht="15">
      <c r="F379" s="504"/>
      <c r="G379" s="504"/>
      <c r="H379" s="504"/>
    </row>
    <row r="380" spans="6:8" customFormat="1" ht="15">
      <c r="F380" s="504"/>
      <c r="G380" s="504"/>
      <c r="H380" s="504"/>
    </row>
    <row r="381" spans="6:8" customFormat="1" ht="15">
      <c r="F381" s="504"/>
      <c r="G381" s="504"/>
      <c r="H381" s="504"/>
    </row>
    <row r="382" spans="6:8" customFormat="1" ht="15">
      <c r="F382" s="504"/>
      <c r="G382" s="504"/>
      <c r="H382" s="504"/>
    </row>
    <row r="383" spans="6:8" customFormat="1" ht="15">
      <c r="F383" s="504"/>
      <c r="G383" s="504"/>
      <c r="H383" s="504"/>
    </row>
    <row r="384" spans="6:8" customFormat="1" ht="15">
      <c r="F384" s="504"/>
      <c r="G384" s="504"/>
      <c r="H384" s="504"/>
    </row>
    <row r="385" spans="6:8" customFormat="1" ht="15">
      <c r="F385" s="504"/>
      <c r="G385" s="504"/>
      <c r="H385" s="504"/>
    </row>
    <row r="386" spans="6:8" customFormat="1" ht="15">
      <c r="F386" s="504"/>
      <c r="G386" s="504"/>
      <c r="H386" s="504"/>
    </row>
    <row r="387" spans="6:8" customFormat="1" ht="15">
      <c r="F387" s="504"/>
      <c r="G387" s="504"/>
      <c r="H387" s="504"/>
    </row>
    <row r="388" spans="6:8" customFormat="1" ht="15">
      <c r="F388" s="504"/>
      <c r="G388" s="504"/>
      <c r="H388" s="504"/>
    </row>
  </sheetData>
  <mergeCells count="135">
    <mergeCell ref="D1:J1"/>
    <mergeCell ref="A3:J3"/>
    <mergeCell ref="A4:J4"/>
    <mergeCell ref="A5:K5"/>
    <mergeCell ref="B6:K6"/>
    <mergeCell ref="B8:K8"/>
    <mergeCell ref="H13:H16"/>
    <mergeCell ref="M22:Q22"/>
    <mergeCell ref="J23:K23"/>
    <mergeCell ref="B9:J9"/>
    <mergeCell ref="B10:J10"/>
    <mergeCell ref="B11:K11"/>
    <mergeCell ref="A13:A16"/>
    <mergeCell ref="B13:B16"/>
    <mergeCell ref="C13:C16"/>
    <mergeCell ref="D13:D16"/>
    <mergeCell ref="E13:E16"/>
    <mergeCell ref="F13:F16"/>
    <mergeCell ref="G13:G16"/>
    <mergeCell ref="J35:K35"/>
    <mergeCell ref="J36:K36"/>
    <mergeCell ref="L36:R36"/>
    <mergeCell ref="J25:K25"/>
    <mergeCell ref="I13:I16"/>
    <mergeCell ref="J13:K16"/>
    <mergeCell ref="J17:K17"/>
    <mergeCell ref="J18:K18"/>
    <mergeCell ref="J19:K19"/>
    <mergeCell ref="J20:K20"/>
    <mergeCell ref="J21:K21"/>
    <mergeCell ref="J22:K22"/>
    <mergeCell ref="J26:K26"/>
    <mergeCell ref="J27:K27"/>
    <mergeCell ref="J28:K28"/>
    <mergeCell ref="J29:K29"/>
    <mergeCell ref="J30:K30"/>
    <mergeCell ref="J31:K31"/>
    <mergeCell ref="J32:K32"/>
    <mergeCell ref="J33:K33"/>
    <mergeCell ref="N33:P34"/>
    <mergeCell ref="J34:K34"/>
    <mergeCell ref="J24:K24"/>
    <mergeCell ref="J37:K37"/>
    <mergeCell ref="J38:K38"/>
    <mergeCell ref="J39:K39"/>
    <mergeCell ref="J40:K40"/>
    <mergeCell ref="J41:K41"/>
    <mergeCell ref="J42:K42"/>
    <mergeCell ref="N42:Q42"/>
    <mergeCell ref="J43:K43"/>
    <mergeCell ref="J44:K44"/>
    <mergeCell ref="L42:M42"/>
    <mergeCell ref="J60:K60"/>
    <mergeCell ref="J47:K47"/>
    <mergeCell ref="J48:K48"/>
    <mergeCell ref="J52:K52"/>
    <mergeCell ref="J53:K53"/>
    <mergeCell ref="J54:K54"/>
    <mergeCell ref="J51:K51"/>
    <mergeCell ref="J49:K50"/>
    <mergeCell ref="L40:M40"/>
    <mergeCell ref="J55:K55"/>
    <mergeCell ref="J56:K56"/>
    <mergeCell ref="J57:K57"/>
    <mergeCell ref="J58:K58"/>
    <mergeCell ref="J59:K59"/>
    <mergeCell ref="L48:M48"/>
    <mergeCell ref="L56:M56"/>
    <mergeCell ref="J45:K45"/>
    <mergeCell ref="M45:N45"/>
    <mergeCell ref="J46:K46"/>
    <mergeCell ref="N46:P46"/>
    <mergeCell ref="J66:K66"/>
    <mergeCell ref="J67:K67"/>
    <mergeCell ref="J68:K68"/>
    <mergeCell ref="J69:K69"/>
    <mergeCell ref="J61:K61"/>
    <mergeCell ref="J62:K62"/>
    <mergeCell ref="J63:K63"/>
    <mergeCell ref="J64:K64"/>
    <mergeCell ref="J65:K65"/>
    <mergeCell ref="J75:K75"/>
    <mergeCell ref="J76:K76"/>
    <mergeCell ref="J77:K77"/>
    <mergeCell ref="J78:K78"/>
    <mergeCell ref="M78:O78"/>
    <mergeCell ref="J70:K70"/>
    <mergeCell ref="J71:K71"/>
    <mergeCell ref="J72:K72"/>
    <mergeCell ref="J73:K73"/>
    <mergeCell ref="J74:K74"/>
    <mergeCell ref="J79:K79"/>
    <mergeCell ref="J80:K80"/>
    <mergeCell ref="J81:K81"/>
    <mergeCell ref="J82:K82"/>
    <mergeCell ref="J83:K83"/>
    <mergeCell ref="J84:K84"/>
    <mergeCell ref="N80:O80"/>
    <mergeCell ref="J85:K85"/>
    <mergeCell ref="J86:K86"/>
    <mergeCell ref="B92:K92"/>
    <mergeCell ref="F93:K93"/>
    <mergeCell ref="F94:K94"/>
    <mergeCell ref="F95:K95"/>
    <mergeCell ref="F96:K96"/>
    <mergeCell ref="B97:C97"/>
    <mergeCell ref="F97:K97"/>
    <mergeCell ref="N87:R87"/>
    <mergeCell ref="A88:A89"/>
    <mergeCell ref="B88:B89"/>
    <mergeCell ref="J87:K91"/>
    <mergeCell ref="B109:K109"/>
    <mergeCell ref="B110:K110"/>
    <mergeCell ref="B111:K111"/>
    <mergeCell ref="F98:K98"/>
    <mergeCell ref="F99:K99"/>
    <mergeCell ref="B103:C103"/>
    <mergeCell ref="F103:K103"/>
    <mergeCell ref="F104:K104"/>
    <mergeCell ref="B105:K105"/>
    <mergeCell ref="G100:K100"/>
    <mergeCell ref="B106:K106"/>
    <mergeCell ref="B107:K107"/>
    <mergeCell ref="B108:K108"/>
    <mergeCell ref="G101:K101"/>
    <mergeCell ref="G102:K102"/>
    <mergeCell ref="L63:M63"/>
    <mergeCell ref="L73:M73"/>
    <mergeCell ref="L76:M76"/>
    <mergeCell ref="L77:M77"/>
    <mergeCell ref="L66:M66"/>
    <mergeCell ref="L64:M64"/>
    <mergeCell ref="L71:M71"/>
    <mergeCell ref="L68:M68"/>
    <mergeCell ref="L69:M69"/>
  </mergeCells>
  <pageMargins left="0.47244094488188981" right="0.31496062992125984" top="0.51181102362204722" bottom="0.74803149606299213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57"/>
  <sheetViews>
    <sheetView view="pageBreakPreview" topLeftCell="B128" zoomScale="98" zoomScaleNormal="150" zoomScaleSheetLayoutView="98" workbookViewId="0">
      <selection activeCell="H131" sqref="H131"/>
    </sheetView>
  </sheetViews>
  <sheetFormatPr defaultColWidth="8.85546875" defaultRowHeight="15.75"/>
  <cols>
    <col min="1" max="1" width="4" style="656" hidden="1" customWidth="1"/>
    <col min="2" max="2" width="6.85546875" style="656" customWidth="1"/>
    <col min="3" max="3" width="57.42578125" style="659" customWidth="1"/>
    <col min="4" max="4" width="12.42578125" style="657" customWidth="1"/>
    <col min="5" max="5" width="14.140625" style="657" hidden="1" customWidth="1"/>
    <col min="6" max="6" width="18.42578125" style="657" hidden="1" customWidth="1"/>
    <col min="7" max="7" width="20" style="656" hidden="1" customWidth="1"/>
    <col min="8" max="8" width="34" style="658" customWidth="1"/>
    <col min="9" max="9" width="26.85546875" style="656" customWidth="1"/>
    <col min="10" max="16384" width="8.85546875" style="656"/>
  </cols>
  <sheetData>
    <row r="1" spans="1:8">
      <c r="B1" s="1627" t="s">
        <v>555</v>
      </c>
      <c r="C1" s="1627"/>
      <c r="D1" s="1627"/>
      <c r="E1" s="1627"/>
    </row>
    <row r="3" spans="1:8" ht="45.75" customHeight="1">
      <c r="B3" s="1628" t="s">
        <v>556</v>
      </c>
      <c r="C3" s="1628"/>
      <c r="D3" s="1628"/>
      <c r="E3" s="1628"/>
      <c r="F3" s="1628"/>
      <c r="G3" s="1628"/>
      <c r="H3" s="1628"/>
    </row>
    <row r="4" spans="1:8" ht="16.5" thickBot="1"/>
    <row r="5" spans="1:8" ht="117.75" customHeight="1">
      <c r="A5" s="660" t="s">
        <v>557</v>
      </c>
      <c r="B5" s="661" t="s">
        <v>558</v>
      </c>
      <c r="C5" s="662" t="s">
        <v>559</v>
      </c>
      <c r="D5" s="663" t="s">
        <v>560</v>
      </c>
      <c r="E5" s="664" t="s">
        <v>561</v>
      </c>
      <c r="F5" s="664" t="s">
        <v>562</v>
      </c>
      <c r="G5" s="664" t="s">
        <v>563</v>
      </c>
      <c r="H5" s="665" t="s">
        <v>564</v>
      </c>
    </row>
    <row r="6" spans="1:8" ht="44.25" customHeight="1">
      <c r="A6" s="666" t="s">
        <v>19</v>
      </c>
      <c r="B6" s="667" t="s">
        <v>19</v>
      </c>
      <c r="C6" s="668" t="s">
        <v>565</v>
      </c>
      <c r="D6" s="669" t="s">
        <v>566</v>
      </c>
      <c r="E6" s="670">
        <f>E7+E17+E24+E25+E30+E55</f>
        <v>9850547</v>
      </c>
      <c r="F6" s="671">
        <f t="shared" ref="F6:H6" si="0">F7+F17+F24+F25+F30+F55</f>
        <v>6950860.6570000006</v>
      </c>
      <c r="G6" s="671">
        <f t="shared" si="0"/>
        <v>7193255.7000000002</v>
      </c>
      <c r="H6" s="672">
        <f t="shared" si="0"/>
        <v>3875780.0999999992</v>
      </c>
    </row>
    <row r="7" spans="1:8" ht="36.75" customHeight="1">
      <c r="A7" s="673">
        <v>1</v>
      </c>
      <c r="B7" s="667" t="s">
        <v>567</v>
      </c>
      <c r="C7" s="668" t="s">
        <v>568</v>
      </c>
      <c r="D7" s="669" t="s">
        <v>566</v>
      </c>
      <c r="E7" s="670">
        <f>E9+E10+E11+E12+E13+E14+E15+E16</f>
        <v>6603262</v>
      </c>
      <c r="F7" s="671">
        <f t="shared" ref="F7:H7" si="1">F9+F10+F11+F12+F13+F14+F15+F16</f>
        <v>3971245.3969999999</v>
      </c>
      <c r="G7" s="671">
        <f t="shared" si="1"/>
        <v>3991891.8</v>
      </c>
      <c r="H7" s="672">
        <f t="shared" si="1"/>
        <v>1850643.4</v>
      </c>
    </row>
    <row r="8" spans="1:8" ht="20.25" customHeight="1">
      <c r="A8" s="666"/>
      <c r="B8" s="674"/>
      <c r="C8" s="675" t="s">
        <v>123</v>
      </c>
      <c r="D8" s="669"/>
      <c r="E8" s="676"/>
      <c r="F8" s="677"/>
      <c r="G8" s="677"/>
      <c r="H8" s="678"/>
    </row>
    <row r="9" spans="1:8" ht="27.75" customHeight="1">
      <c r="A9" s="679"/>
      <c r="B9" s="680" t="s">
        <v>569</v>
      </c>
      <c r="C9" s="681" t="s">
        <v>25</v>
      </c>
      <c r="D9" s="669" t="s">
        <v>566</v>
      </c>
      <c r="E9" s="676">
        <v>494682</v>
      </c>
      <c r="F9" s="677">
        <f>78+10454.2+780+1164.7+9202.7+43925.5+389.9+5076.2+12.2+12857.9+55210.3+1007.6+18805.3+168.2+6563.6+132745.7+9615.7+34705.3</f>
        <v>342763</v>
      </c>
      <c r="G9" s="677">
        <f>54.4+9582.9+713.9+299.6+22292.5+25.8+890.9+67.5+874.6+3423.1+23625.5+392.6+6608.9+12.2+20988.9+22.9+14176.8+85012.3+22.8+1004.7+18805.2+30143.2+168.2+6561.9+110310.8</f>
        <v>356082.10000000003</v>
      </c>
      <c r="H9" s="678">
        <v>175747.6</v>
      </c>
    </row>
    <row r="10" spans="1:8" ht="22.5" customHeight="1">
      <c r="A10" s="666"/>
      <c r="B10" s="674" t="s">
        <v>570</v>
      </c>
      <c r="C10" s="681" t="s">
        <v>27</v>
      </c>
      <c r="D10" s="669" t="s">
        <v>566</v>
      </c>
      <c r="E10" s="676">
        <v>121538</v>
      </c>
      <c r="F10" s="677">
        <f>3794+57.9+1468.3+43+0.397+28858.4+22886.6+1075.1+277.5+5.6+61883.3+41848.5+3810.1+530.5</f>
        <v>166539.19700000001</v>
      </c>
      <c r="G10" s="677">
        <f>48.1+666.6+57.9+791.9+28.9+98.9+3266.5+517.5+21.9+397+33896.2+24855.1+1489.8+355.1+5.5+61057.9+41720.5+3477.8+475.8</f>
        <v>173228.89999999997</v>
      </c>
      <c r="H10" s="678">
        <v>117803.5</v>
      </c>
    </row>
    <row r="11" spans="1:8" ht="21" hidden="1" customHeight="1">
      <c r="A11" s="666"/>
      <c r="B11" s="674"/>
      <c r="C11" s="681" t="s">
        <v>571</v>
      </c>
      <c r="D11" s="669" t="s">
        <v>566</v>
      </c>
      <c r="E11" s="676"/>
      <c r="F11" s="677"/>
      <c r="G11" s="677"/>
      <c r="H11" s="678"/>
    </row>
    <row r="12" spans="1:8" ht="26.25" customHeight="1">
      <c r="A12" s="666"/>
      <c r="B12" s="674" t="s">
        <v>572</v>
      </c>
      <c r="C12" s="681" t="s">
        <v>573</v>
      </c>
      <c r="D12" s="669" t="s">
        <v>566</v>
      </c>
      <c r="E12" s="676">
        <v>2685</v>
      </c>
      <c r="F12" s="677">
        <f>1052.1+306.5+1446.3</f>
        <v>2804.8999999999996</v>
      </c>
      <c r="G12" s="677">
        <f>343.5+1000.7+652.1+1446.2</f>
        <v>3442.5</v>
      </c>
      <c r="H12" s="678">
        <v>2482.8000000000002</v>
      </c>
    </row>
    <row r="13" spans="1:8" hidden="1">
      <c r="A13" s="666"/>
      <c r="B13" s="674"/>
      <c r="C13" s="681" t="s">
        <v>574</v>
      </c>
      <c r="D13" s="669" t="s">
        <v>566</v>
      </c>
      <c r="E13" s="676"/>
      <c r="F13" s="677"/>
      <c r="G13" s="677"/>
      <c r="H13" s="678"/>
    </row>
    <row r="14" spans="1:8" ht="31.5" customHeight="1">
      <c r="A14" s="666"/>
      <c r="B14" s="674" t="s">
        <v>575</v>
      </c>
      <c r="C14" s="681" t="s">
        <v>576</v>
      </c>
      <c r="D14" s="669" t="s">
        <v>566</v>
      </c>
      <c r="E14" s="676">
        <v>5984357</v>
      </c>
      <c r="F14" s="677">
        <f>1180.8+3419024.7+5.5+8876.8+2.4+30048.1</f>
        <v>3459138.3</v>
      </c>
      <c r="G14" s="677">
        <f>1180.8+3419024.7+5.5+8876.8+2.4+30048.1</f>
        <v>3459138.3</v>
      </c>
      <c r="H14" s="678">
        <v>1554609.5</v>
      </c>
    </row>
    <row r="15" spans="1:8" hidden="1">
      <c r="A15" s="666"/>
      <c r="B15" s="674"/>
      <c r="C15" s="681" t="s">
        <v>33</v>
      </c>
      <c r="D15" s="669" t="s">
        <v>577</v>
      </c>
      <c r="E15" s="676"/>
      <c r="F15" s="677"/>
      <c r="G15" s="677"/>
      <c r="H15" s="678"/>
    </row>
    <row r="16" spans="1:8" hidden="1">
      <c r="A16" s="666"/>
      <c r="B16" s="674"/>
      <c r="C16" s="681" t="s">
        <v>578</v>
      </c>
      <c r="D16" s="669" t="s">
        <v>577</v>
      </c>
      <c r="E16" s="676"/>
      <c r="F16" s="677"/>
      <c r="G16" s="677"/>
      <c r="H16" s="678"/>
    </row>
    <row r="17" spans="1:10" ht="31.5" customHeight="1">
      <c r="A17" s="673">
        <v>2</v>
      </c>
      <c r="B17" s="667" t="s">
        <v>579</v>
      </c>
      <c r="C17" s="668" t="s">
        <v>580</v>
      </c>
      <c r="D17" s="669" t="s">
        <v>566</v>
      </c>
      <c r="E17" s="670">
        <f>E19+E20+E21+E22</f>
        <v>1656396</v>
      </c>
      <c r="F17" s="671">
        <f t="shared" ref="F17:G17" si="2">F19+F20+F21+F22</f>
        <v>1502392.4</v>
      </c>
      <c r="G17" s="671">
        <f t="shared" si="2"/>
        <v>1603791.7</v>
      </c>
      <c r="H17" s="672">
        <f>H19+H20+H21+H22+H23</f>
        <v>1168900.2</v>
      </c>
    </row>
    <row r="18" spans="1:10" ht="24" customHeight="1">
      <c r="A18" s="682"/>
      <c r="B18" s="674"/>
      <c r="C18" s="675" t="s">
        <v>123</v>
      </c>
      <c r="D18" s="669"/>
      <c r="E18" s="676"/>
      <c r="F18" s="677"/>
      <c r="G18" s="677"/>
      <c r="H18" s="678"/>
    </row>
    <row r="19" spans="1:10" ht="36" customHeight="1">
      <c r="A19" s="666"/>
      <c r="B19" s="674" t="s">
        <v>581</v>
      </c>
      <c r="C19" s="681" t="s">
        <v>582</v>
      </c>
      <c r="D19" s="669" t="s">
        <v>566</v>
      </c>
      <c r="E19" s="676">
        <v>1507185</v>
      </c>
      <c r="F19" s="677">
        <f>484430.2+206366.7+702485</f>
        <v>1393281.9</v>
      </c>
      <c r="G19" s="683">
        <f>142135.3+362289.3+294750+667114.8</f>
        <v>1466289.4</v>
      </c>
      <c r="H19" s="678">
        <v>1055418.5</v>
      </c>
    </row>
    <row r="20" spans="1:10" ht="30.75" customHeight="1">
      <c r="A20" s="666"/>
      <c r="B20" s="674" t="s">
        <v>583</v>
      </c>
      <c r="C20" s="681" t="s">
        <v>39</v>
      </c>
      <c r="D20" s="669" t="s">
        <v>566</v>
      </c>
      <c r="E20" s="676">
        <v>149211</v>
      </c>
      <c r="F20" s="677">
        <f>16886.1+28574.3+6978.3+12334.9+2418.7+41918.2</f>
        <v>109110.5</v>
      </c>
      <c r="G20" s="683">
        <f>4958.5+8307.2+12630.8+21440.1+9991.1+17528.5+22790.9+39855.2</f>
        <v>137502.29999999999</v>
      </c>
      <c r="H20" s="678">
        <f>34810.2+62456.2</f>
        <v>97266.4</v>
      </c>
    </row>
    <row r="21" spans="1:10" hidden="1">
      <c r="A21" s="666"/>
      <c r="B21" s="674"/>
      <c r="C21" s="681" t="s">
        <v>584</v>
      </c>
      <c r="D21" s="669" t="s">
        <v>566</v>
      </c>
      <c r="E21" s="676"/>
      <c r="F21" s="677"/>
      <c r="G21" s="677"/>
      <c r="H21" s="678"/>
    </row>
    <row r="22" spans="1:10" hidden="1">
      <c r="A22" s="666"/>
      <c r="B22" s="674"/>
      <c r="C22" s="681" t="s">
        <v>585</v>
      </c>
      <c r="D22" s="669" t="s">
        <v>566</v>
      </c>
      <c r="E22" s="676"/>
      <c r="F22" s="677"/>
      <c r="G22" s="677"/>
      <c r="H22" s="678"/>
    </row>
    <row r="23" spans="1:10" ht="29.25" customHeight="1">
      <c r="A23" s="666"/>
      <c r="B23" s="674" t="s">
        <v>586</v>
      </c>
      <c r="C23" s="681" t="s">
        <v>587</v>
      </c>
      <c r="D23" s="669" t="s">
        <v>566</v>
      </c>
      <c r="E23" s="676"/>
      <c r="F23" s="677"/>
      <c r="G23" s="677"/>
      <c r="H23" s="678">
        <v>16215.3</v>
      </c>
    </row>
    <row r="24" spans="1:10" ht="24" customHeight="1">
      <c r="A24" s="673">
        <v>3</v>
      </c>
      <c r="B24" s="667" t="s">
        <v>588</v>
      </c>
      <c r="C24" s="668" t="s">
        <v>43</v>
      </c>
      <c r="D24" s="669" t="s">
        <v>566</v>
      </c>
      <c r="E24" s="670">
        <v>636912</v>
      </c>
      <c r="F24" s="671">
        <f>460444.8+92298.9+55625.4</f>
        <v>608369.1</v>
      </c>
      <c r="G24" s="677">
        <f>314321.1+190714.3+106283.9+55625.4</f>
        <v>666944.69999999995</v>
      </c>
      <c r="H24" s="678">
        <v>409886.9</v>
      </c>
    </row>
    <row r="25" spans="1:10" ht="38.25" customHeight="1">
      <c r="A25" s="666">
        <v>4</v>
      </c>
      <c r="B25" s="667" t="s">
        <v>589</v>
      </c>
      <c r="C25" s="668" t="s">
        <v>590</v>
      </c>
      <c r="D25" s="669" t="s">
        <v>566</v>
      </c>
      <c r="E25" s="670">
        <f>E27+E28+E29</f>
        <v>348438</v>
      </c>
      <c r="F25" s="671">
        <f t="shared" ref="F25:H25" si="3">F27+F28+F29</f>
        <v>338234.5</v>
      </c>
      <c r="G25" s="671">
        <f t="shared" si="3"/>
        <v>338235</v>
      </c>
      <c r="H25" s="672">
        <f t="shared" si="3"/>
        <v>40041.4</v>
      </c>
    </row>
    <row r="26" spans="1:10" ht="23.25" customHeight="1">
      <c r="A26" s="666"/>
      <c r="B26" s="674"/>
      <c r="C26" s="675" t="s">
        <v>123</v>
      </c>
      <c r="D26" s="669"/>
      <c r="E26" s="676"/>
      <c r="F26" s="677"/>
      <c r="G26" s="677"/>
      <c r="H26" s="678"/>
    </row>
    <row r="27" spans="1:10" ht="35.25" customHeight="1">
      <c r="A27" s="666"/>
      <c r="B27" s="674" t="s">
        <v>591</v>
      </c>
      <c r="C27" s="681" t="s">
        <v>592</v>
      </c>
      <c r="D27" s="669" t="s">
        <v>566</v>
      </c>
      <c r="E27" s="676">
        <v>348438</v>
      </c>
      <c r="F27" s="677">
        <v>338234.5</v>
      </c>
      <c r="G27" s="684">
        <v>338235</v>
      </c>
      <c r="H27" s="685">
        <v>40041.4</v>
      </c>
      <c r="I27" s="686"/>
      <c r="J27" s="687"/>
    </row>
    <row r="28" spans="1:10" ht="31.5" hidden="1">
      <c r="A28" s="666"/>
      <c r="B28" s="674"/>
      <c r="C28" s="681" t="s">
        <v>593</v>
      </c>
      <c r="D28" s="669" t="s">
        <v>566</v>
      </c>
      <c r="E28" s="676"/>
      <c r="F28" s="677"/>
      <c r="G28" s="677"/>
      <c r="H28" s="678"/>
      <c r="I28" s="688"/>
    </row>
    <row r="29" spans="1:10" ht="31.5" hidden="1">
      <c r="A29" s="666"/>
      <c r="B29" s="674"/>
      <c r="C29" s="681" t="s">
        <v>594</v>
      </c>
      <c r="D29" s="669" t="s">
        <v>566</v>
      </c>
      <c r="E29" s="676"/>
      <c r="F29" s="677"/>
      <c r="G29" s="677"/>
      <c r="H29" s="678"/>
      <c r="I29" s="688"/>
    </row>
    <row r="30" spans="1:10" ht="27.75" customHeight="1">
      <c r="A30" s="673">
        <v>5</v>
      </c>
      <c r="B30" s="667" t="s">
        <v>595</v>
      </c>
      <c r="C30" s="668" t="s">
        <v>596</v>
      </c>
      <c r="D30" s="669" t="s">
        <v>566</v>
      </c>
      <c r="E30" s="670">
        <f>E31+E32+E33+E34+E35+E36+E37+E38+E39+E40+E41+E42+E43+E44+E45+E46+E47+E48+E49+E50</f>
        <v>112138</v>
      </c>
      <c r="F30" s="671">
        <f t="shared" ref="F30:H30" si="4">F31+F32+F33+F34+F35+F36+F37+F38+F39+F40+F41+F42+F43+F44+F45+F46+F47+F48+F49+F50</f>
        <v>93243.400000000009</v>
      </c>
      <c r="G30" s="671">
        <f t="shared" si="4"/>
        <v>102240.7</v>
      </c>
      <c r="H30" s="672">
        <f t="shared" si="4"/>
        <v>82546.399999999994</v>
      </c>
      <c r="I30" s="688"/>
    </row>
    <row r="31" spans="1:10" s="689" customFormat="1" ht="33" customHeight="1">
      <c r="A31" s="666"/>
      <c r="B31" s="674" t="s">
        <v>597</v>
      </c>
      <c r="C31" s="681" t="s">
        <v>598</v>
      </c>
      <c r="D31" s="669" t="s">
        <v>566</v>
      </c>
      <c r="E31" s="676">
        <v>69171</v>
      </c>
      <c r="F31" s="677">
        <f>40376.4+4470.1+17289.1+239.9</f>
        <v>62375.5</v>
      </c>
      <c r="G31" s="677">
        <f>12448.7+29976.2+6667.7+16085.9+246.7</f>
        <v>65425.2</v>
      </c>
      <c r="H31" s="678">
        <v>47210.400000000001</v>
      </c>
      <c r="I31" s="686"/>
    </row>
    <row r="32" spans="1:10" ht="36.75" customHeight="1">
      <c r="A32" s="666"/>
      <c r="B32" s="674" t="s">
        <v>599</v>
      </c>
      <c r="C32" s="681" t="s">
        <v>600</v>
      </c>
      <c r="D32" s="669" t="s">
        <v>566</v>
      </c>
      <c r="E32" s="676">
        <v>4927</v>
      </c>
      <c r="F32" s="677">
        <f>361.3+352.9+430.8+618.6+37.1+25.1</f>
        <v>1825.7999999999997</v>
      </c>
      <c r="G32" s="677">
        <f>309.7+51.5+352.8+25.1+1052.9+3203.5+618.6+37.1</f>
        <v>5651.2000000000007</v>
      </c>
      <c r="H32" s="678">
        <v>1854.5</v>
      </c>
      <c r="I32" s="688"/>
    </row>
    <row r="33" spans="1:9" ht="54" customHeight="1">
      <c r="A33" s="666"/>
      <c r="B33" s="674" t="s">
        <v>601</v>
      </c>
      <c r="C33" s="681" t="s">
        <v>602</v>
      </c>
      <c r="D33" s="669" t="s">
        <v>566</v>
      </c>
      <c r="E33" s="676">
        <v>752</v>
      </c>
      <c r="F33" s="677">
        <f>238.9+15.2+214.1+74.5</f>
        <v>542.70000000000005</v>
      </c>
      <c r="G33" s="677">
        <f>61.7+223.9+61.1+214.1+74.5</f>
        <v>635.30000000000007</v>
      </c>
      <c r="H33" s="678">
        <f>282.3+141.8</f>
        <v>424.1</v>
      </c>
      <c r="I33" s="688"/>
    </row>
    <row r="34" spans="1:9" ht="31.5" hidden="1">
      <c r="A34" s="666"/>
      <c r="B34" s="674"/>
      <c r="C34" s="681" t="s">
        <v>603</v>
      </c>
      <c r="D34" s="669" t="s">
        <v>566</v>
      </c>
      <c r="E34" s="676"/>
      <c r="F34" s="677"/>
      <c r="G34" s="677"/>
      <c r="H34" s="678"/>
      <c r="I34" s="688"/>
    </row>
    <row r="35" spans="1:9" hidden="1">
      <c r="A35" s="666"/>
      <c r="B35" s="674"/>
      <c r="C35" s="681" t="s">
        <v>604</v>
      </c>
      <c r="D35" s="669" t="s">
        <v>566</v>
      </c>
      <c r="E35" s="676"/>
      <c r="F35" s="677"/>
      <c r="G35" s="677"/>
      <c r="H35" s="678"/>
      <c r="I35" s="688"/>
    </row>
    <row r="36" spans="1:9" ht="34.5" customHeight="1">
      <c r="A36" s="666"/>
      <c r="B36" s="674" t="s">
        <v>605</v>
      </c>
      <c r="C36" s="681" t="s">
        <v>606</v>
      </c>
      <c r="D36" s="669" t="s">
        <v>566</v>
      </c>
      <c r="E36" s="676">
        <v>37288</v>
      </c>
      <c r="F36" s="677">
        <f>1078.8+121.3+13.2+279.5+5730.5+918.9+107.1+93.8+622.6+1114.5+38.1+391.3+2214.2+11667.7+1014.2+1636.9+11.9+1214.4+15.2+87.5+127.8</f>
        <v>28499.400000000005</v>
      </c>
      <c r="G36" s="677">
        <f>803.4+69.2+5.5+85.4+1828.7+617.8+121.2+9.2+194+4335.7+1855.5+107.1+21.2+137.5+897.8+3341.3+182.4+1179.3+11.9+1214.4+367.7+1950.8+9947.3+1014.2+15.2+87.5+127.8</f>
        <v>30529</v>
      </c>
      <c r="H36" s="678">
        <v>33057.4</v>
      </c>
      <c r="I36" s="688"/>
    </row>
    <row r="37" spans="1:9" hidden="1">
      <c r="A37" s="666"/>
      <c r="B37" s="674"/>
      <c r="C37" s="681" t="s">
        <v>607</v>
      </c>
      <c r="D37" s="669" t="s">
        <v>566</v>
      </c>
      <c r="E37" s="676"/>
      <c r="F37" s="677"/>
      <c r="G37" s="677"/>
      <c r="H37" s="678"/>
      <c r="I37" s="688"/>
    </row>
    <row r="38" spans="1:9" hidden="1">
      <c r="A38" s="666"/>
      <c r="B38" s="674"/>
      <c r="C38" s="681" t="s">
        <v>608</v>
      </c>
      <c r="D38" s="669" t="s">
        <v>566</v>
      </c>
      <c r="E38" s="676"/>
      <c r="F38" s="677"/>
      <c r="G38" s="677"/>
      <c r="H38" s="678"/>
      <c r="I38" s="688"/>
    </row>
    <row r="39" spans="1:9" hidden="1">
      <c r="A39" s="666"/>
      <c r="B39" s="674"/>
      <c r="C39" s="681" t="s">
        <v>609</v>
      </c>
      <c r="D39" s="669"/>
      <c r="E39" s="676"/>
      <c r="F39" s="677"/>
      <c r="G39" s="677"/>
      <c r="H39" s="678"/>
      <c r="I39" s="688"/>
    </row>
    <row r="40" spans="1:9" hidden="1">
      <c r="A40" s="666"/>
      <c r="B40" s="674"/>
      <c r="C40" s="681" t="s">
        <v>610</v>
      </c>
      <c r="D40" s="669" t="s">
        <v>566</v>
      </c>
      <c r="E40" s="676"/>
      <c r="F40" s="677"/>
      <c r="G40" s="677"/>
      <c r="H40" s="678"/>
      <c r="I40" s="688"/>
    </row>
    <row r="41" spans="1:9" hidden="1">
      <c r="A41" s="666"/>
      <c r="B41" s="674"/>
      <c r="C41" s="681" t="s">
        <v>611</v>
      </c>
      <c r="D41" s="669" t="s">
        <v>566</v>
      </c>
      <c r="E41" s="676"/>
      <c r="F41" s="677"/>
      <c r="G41" s="677"/>
      <c r="H41" s="678"/>
      <c r="I41" s="688"/>
    </row>
    <row r="42" spans="1:9" hidden="1">
      <c r="A42" s="666"/>
      <c r="B42" s="674"/>
      <c r="C42" s="681" t="s">
        <v>612</v>
      </c>
      <c r="D42" s="669" t="s">
        <v>566</v>
      </c>
      <c r="E42" s="676"/>
      <c r="F42" s="677"/>
      <c r="G42" s="677"/>
      <c r="H42" s="678"/>
      <c r="I42" s="688"/>
    </row>
    <row r="43" spans="1:9" hidden="1">
      <c r="A43" s="666"/>
      <c r="B43" s="674"/>
      <c r="C43" s="681" t="s">
        <v>613</v>
      </c>
      <c r="D43" s="669" t="s">
        <v>566</v>
      </c>
      <c r="E43" s="676"/>
      <c r="F43" s="677"/>
      <c r="G43" s="677"/>
      <c r="H43" s="678"/>
      <c r="I43" s="688"/>
    </row>
    <row r="44" spans="1:9" hidden="1">
      <c r="A44" s="666"/>
      <c r="B44" s="674"/>
      <c r="C44" s="681" t="s">
        <v>614</v>
      </c>
      <c r="D44" s="669" t="s">
        <v>566</v>
      </c>
      <c r="E44" s="676"/>
      <c r="F44" s="677"/>
      <c r="G44" s="677"/>
      <c r="H44" s="678"/>
      <c r="I44" s="688"/>
    </row>
    <row r="45" spans="1:9" hidden="1">
      <c r="A45" s="666"/>
      <c r="B45" s="674"/>
      <c r="C45" s="681" t="s">
        <v>615</v>
      </c>
      <c r="D45" s="669" t="s">
        <v>566</v>
      </c>
      <c r="E45" s="676"/>
      <c r="F45" s="677"/>
      <c r="G45" s="677"/>
      <c r="H45" s="678"/>
      <c r="I45" s="688"/>
    </row>
    <row r="46" spans="1:9" hidden="1">
      <c r="A46" s="666"/>
      <c r="B46" s="674"/>
      <c r="C46" s="681" t="s">
        <v>616</v>
      </c>
      <c r="D46" s="669" t="s">
        <v>566</v>
      </c>
      <c r="E46" s="676"/>
      <c r="F46" s="677"/>
      <c r="G46" s="677"/>
      <c r="H46" s="678"/>
      <c r="I46" s="688"/>
    </row>
    <row r="47" spans="1:9" hidden="1">
      <c r="A47" s="666"/>
      <c r="B47" s="674"/>
      <c r="C47" s="681" t="s">
        <v>617</v>
      </c>
      <c r="D47" s="669" t="s">
        <v>566</v>
      </c>
      <c r="E47" s="676"/>
      <c r="F47" s="677"/>
      <c r="G47" s="677"/>
      <c r="H47" s="678"/>
      <c r="I47" s="688"/>
    </row>
    <row r="48" spans="1:9" hidden="1">
      <c r="A48" s="666"/>
      <c r="B48" s="674"/>
      <c r="C48" s="681" t="s">
        <v>618</v>
      </c>
      <c r="D48" s="669" t="s">
        <v>566</v>
      </c>
      <c r="E48" s="676"/>
      <c r="F48" s="677"/>
      <c r="G48" s="677"/>
      <c r="H48" s="678"/>
      <c r="I48" s="688"/>
    </row>
    <row r="49" spans="1:9" hidden="1">
      <c r="A49" s="666"/>
      <c r="B49" s="674"/>
      <c r="C49" s="681" t="s">
        <v>619</v>
      </c>
      <c r="D49" s="669" t="s">
        <v>566</v>
      </c>
      <c r="E49" s="676"/>
      <c r="F49" s="677"/>
      <c r="G49" s="677"/>
      <c r="H49" s="678"/>
      <c r="I49" s="688"/>
    </row>
    <row r="50" spans="1:9" hidden="1">
      <c r="A50" s="666"/>
      <c r="B50" s="674"/>
      <c r="C50" s="668" t="s">
        <v>620</v>
      </c>
      <c r="D50" s="669" t="s">
        <v>566</v>
      </c>
      <c r="E50" s="676">
        <f>E51+E52+E53+E54</f>
        <v>0</v>
      </c>
      <c r="F50" s="677"/>
      <c r="G50" s="677"/>
      <c r="H50" s="678"/>
      <c r="I50" s="688"/>
    </row>
    <row r="51" spans="1:9" hidden="1">
      <c r="A51" s="666"/>
      <c r="B51" s="674"/>
      <c r="C51" s="681" t="s">
        <v>621</v>
      </c>
      <c r="D51" s="669" t="s">
        <v>566</v>
      </c>
      <c r="E51" s="676"/>
      <c r="F51" s="677"/>
      <c r="G51" s="677"/>
      <c r="H51" s="678"/>
      <c r="I51" s="688"/>
    </row>
    <row r="52" spans="1:9" hidden="1">
      <c r="A52" s="666"/>
      <c r="B52" s="674"/>
      <c r="C52" s="681" t="s">
        <v>622</v>
      </c>
      <c r="D52" s="669" t="s">
        <v>566</v>
      </c>
      <c r="E52" s="676"/>
      <c r="F52" s="677"/>
      <c r="G52" s="677"/>
      <c r="H52" s="678"/>
      <c r="I52" s="688"/>
    </row>
    <row r="53" spans="1:9" hidden="1">
      <c r="A53" s="666"/>
      <c r="B53" s="674"/>
      <c r="C53" s="681" t="s">
        <v>623</v>
      </c>
      <c r="D53" s="669" t="s">
        <v>566</v>
      </c>
      <c r="E53" s="676"/>
      <c r="F53" s="677"/>
      <c r="G53" s="677"/>
      <c r="H53" s="678"/>
      <c r="I53" s="688"/>
    </row>
    <row r="54" spans="1:9" hidden="1">
      <c r="A54" s="666"/>
      <c r="B54" s="674"/>
      <c r="C54" s="681" t="s">
        <v>91</v>
      </c>
      <c r="D54" s="669" t="s">
        <v>566</v>
      </c>
      <c r="E54" s="676"/>
      <c r="F54" s="677"/>
      <c r="G54" s="677"/>
      <c r="H54" s="678"/>
      <c r="I54" s="688"/>
    </row>
    <row r="55" spans="1:9" ht="22.5" customHeight="1">
      <c r="A55" s="673">
        <v>6</v>
      </c>
      <c r="B55" s="667" t="s">
        <v>624</v>
      </c>
      <c r="C55" s="668" t="s">
        <v>625</v>
      </c>
      <c r="D55" s="669" t="s">
        <v>566</v>
      </c>
      <c r="E55" s="670">
        <f>E57+E58+E59+E60+E61+E65+E66+E67+E68</f>
        <v>493401</v>
      </c>
      <c r="F55" s="671">
        <f>F57+F58+F59+F60+F61+F65+F66+F67+F68</f>
        <v>437375.86000000004</v>
      </c>
      <c r="G55" s="671">
        <f t="shared" ref="G55:H55" si="5">G57+G58+G59+G60+G61+G65+G66+G67+G68</f>
        <v>490151.79999999993</v>
      </c>
      <c r="H55" s="672">
        <f t="shared" si="5"/>
        <v>323761.8</v>
      </c>
      <c r="I55" s="688"/>
    </row>
    <row r="56" spans="1:9">
      <c r="A56" s="666"/>
      <c r="B56" s="674"/>
      <c r="C56" s="675" t="s">
        <v>123</v>
      </c>
      <c r="D56" s="669"/>
      <c r="E56" s="676"/>
      <c r="F56" s="677"/>
      <c r="G56" s="677"/>
      <c r="H56" s="678"/>
      <c r="I56" s="688"/>
    </row>
    <row r="57" spans="1:9" ht="31.5" hidden="1">
      <c r="A57" s="666"/>
      <c r="B57" s="674"/>
      <c r="C57" s="681" t="s">
        <v>626</v>
      </c>
      <c r="D57" s="669" t="s">
        <v>566</v>
      </c>
      <c r="E57" s="676"/>
      <c r="F57" s="677"/>
      <c r="G57" s="677"/>
      <c r="H57" s="678"/>
      <c r="I57" s="688"/>
    </row>
    <row r="58" spans="1:9" ht="27" customHeight="1">
      <c r="A58" s="666"/>
      <c r="B58" s="674" t="s">
        <v>407</v>
      </c>
      <c r="C58" s="681" t="s">
        <v>61</v>
      </c>
      <c r="D58" s="669" t="s">
        <v>566</v>
      </c>
      <c r="E58" s="676">
        <v>6461</v>
      </c>
      <c r="F58" s="677">
        <f>35.1+239.5+45.5+12.7+155+62.4+13.7+280+225.3+381.5+769.3+151.6+429+120</f>
        <v>2920.6</v>
      </c>
      <c r="G58" s="677">
        <f>65.8+19.7+5.4+35.6+239.5+35.7+9.9+604.5+124.8+27.5+225.3+381.5+769.3+151.6+429+120+174+20.5+65.9</f>
        <v>3505.5</v>
      </c>
      <c r="H58" s="678">
        <v>2560.5</v>
      </c>
      <c r="I58" s="688"/>
    </row>
    <row r="59" spans="1:9" hidden="1">
      <c r="A59" s="666"/>
      <c r="B59" s="674"/>
      <c r="C59" s="681" t="s">
        <v>627</v>
      </c>
      <c r="D59" s="669" t="s">
        <v>566</v>
      </c>
      <c r="E59" s="676"/>
      <c r="F59" s="677"/>
      <c r="G59" s="677"/>
      <c r="H59" s="678"/>
      <c r="I59" s="688"/>
    </row>
    <row r="60" spans="1:9" ht="0.75" hidden="1" customHeight="1">
      <c r="A60" s="666"/>
      <c r="B60" s="674"/>
      <c r="C60" s="681" t="s">
        <v>628</v>
      </c>
      <c r="D60" s="669"/>
      <c r="E60" s="676"/>
      <c r="F60" s="677"/>
      <c r="G60" s="677"/>
      <c r="H60" s="678"/>
      <c r="I60" s="688"/>
    </row>
    <row r="61" spans="1:9" ht="33" customHeight="1">
      <c r="A61" s="666"/>
      <c r="B61" s="674" t="s">
        <v>406</v>
      </c>
      <c r="C61" s="681" t="s">
        <v>629</v>
      </c>
      <c r="D61" s="669" t="s">
        <v>566</v>
      </c>
      <c r="E61" s="670">
        <v>146885</v>
      </c>
      <c r="F61" s="677">
        <f>28818.5+3764.8+14.4+79419+75.7+504.9+109.8+0.96+269.8+41.8+112.5+7.9+349.2+249.5+44.1+1029.3+1153+3216.5+4068.6+793.7+135.3+1094.2+106.4+4220.3+567.9+162.4+715.6+370.2+519.1+740.8+898.4</f>
        <v>133574.56</v>
      </c>
      <c r="G61" s="677">
        <f>18445+2244.7+29169.3+50.5+93.2+132+19982.4+2770.9+14.4+50249.6+50.5+504.8+16.4+264+635.1+519.1+1626.5+41.8+112.5+15.7+349.2+249.5+44.1+1192.6+1153+3794.8+4068.6+793.7+135.3+1094.2+136.7+4220.3+567.9+162.4+715.6+370.2+898.4</f>
        <v>146884.90000000002</v>
      </c>
      <c r="H61" s="678">
        <v>93835.8</v>
      </c>
      <c r="I61" s="688"/>
    </row>
    <row r="62" spans="1:9" hidden="1">
      <c r="A62" s="666"/>
      <c r="B62" s="674"/>
      <c r="C62" s="681" t="s">
        <v>630</v>
      </c>
      <c r="D62" s="669"/>
      <c r="E62" s="676"/>
      <c r="F62" s="677"/>
      <c r="G62" s="677"/>
      <c r="H62" s="678"/>
      <c r="I62" s="688"/>
    </row>
    <row r="63" spans="1:9" hidden="1">
      <c r="A63" s="666"/>
      <c r="B63" s="674"/>
      <c r="C63" s="681" t="s">
        <v>631</v>
      </c>
      <c r="D63" s="669"/>
      <c r="E63" s="676"/>
      <c r="F63" s="677"/>
      <c r="G63" s="677"/>
      <c r="H63" s="678"/>
      <c r="I63" s="688"/>
    </row>
    <row r="64" spans="1:9" hidden="1">
      <c r="A64" s="666"/>
      <c r="B64" s="674"/>
      <c r="C64" s="681" t="s">
        <v>632</v>
      </c>
      <c r="D64" s="669"/>
      <c r="E64" s="676"/>
      <c r="F64" s="677"/>
      <c r="G64" s="677"/>
      <c r="H64" s="678"/>
      <c r="I64" s="688"/>
    </row>
    <row r="65" spans="1:9" ht="25.5" customHeight="1">
      <c r="A65" s="666"/>
      <c r="B65" s="674" t="s">
        <v>405</v>
      </c>
      <c r="C65" s="681" t="s">
        <v>65</v>
      </c>
      <c r="D65" s="669" t="s">
        <v>566</v>
      </c>
      <c r="E65" s="676">
        <v>12696</v>
      </c>
      <c r="F65" s="677">
        <f>11.9+36.6+237.8+1207.3+24.1+330.2+1346.8+177.5+2422.2+11478.6</f>
        <v>17273</v>
      </c>
      <c r="G65" s="677">
        <f>9.6+2.4+83+110.6+2.2+36+5+202.8+1192.8+459.3+203.3+4665.7+177.5+2422.2+11478.6</f>
        <v>21051</v>
      </c>
      <c r="H65" s="678">
        <v>9301.9</v>
      </c>
      <c r="I65" s="688"/>
    </row>
    <row r="66" spans="1:9" ht="27" customHeight="1">
      <c r="A66" s="666"/>
      <c r="B66" s="674" t="s">
        <v>404</v>
      </c>
      <c r="C66" s="681" t="s">
        <v>633</v>
      </c>
      <c r="D66" s="669"/>
      <c r="E66" s="676">
        <v>92029</v>
      </c>
      <c r="F66" s="677">
        <f>34351.1+1860+9.6+1199.9+346.6+25.2+7726.3+39.7+71.6+47.8+100.3+6.7+226.8+287.7+2622.2+1388.3+287.7+44.6+28.8+210+583.3+145.3+580+12938.8+192+195.4+659.7+3148.1+27.4+198.9+665.3+737.5+1046.4+2.1+267.7+174.8+71.3+88.5+44.6+94.8+235+2151.7+153.2+85.8+47159.4+3274+174+46.4+667.3+2466+10741.1+230+85.4+69+1254.9+2163.2+6429.4+446.2+503.3+194.9</f>
        <v>151273</v>
      </c>
      <c r="G66" s="677">
        <f>9048.8+1860+12.8+26.2+84.3+25.2+2272.6+39.7+160+5954.4+226.8+287.7+2622.2+1388.2+287.7+26672.3+9.6+1173.6+266+5773.2+71.6+100.2+6.6+44.6+200+44.8+210+1063.2+145.3+580+17758.2+4155+358.9+195.4+995.4+4466.3+27.4+198.9+781.3+149+280+714.3+1315.6+1413.2+1769.7+1445.5+130.1+267.7+174.8+71.3+88.5+94.8+235+2151.7+153.2+85.8+45077.9+3274+46.4+667.3+2313.3+10204.8+230+85.4+69+1254.9+2163.2+6429.4+446.2+503.3+194.9+47.8</f>
        <v>173142.39999999991</v>
      </c>
      <c r="H66" s="678">
        <v>105746.7</v>
      </c>
      <c r="I66" s="688"/>
    </row>
    <row r="67" spans="1:9" hidden="1">
      <c r="A67" s="666"/>
      <c r="B67" s="674"/>
      <c r="C67" s="681" t="s">
        <v>634</v>
      </c>
      <c r="D67" s="669" t="s">
        <v>566</v>
      </c>
      <c r="E67" s="676"/>
      <c r="F67" s="677"/>
      <c r="G67" s="677"/>
      <c r="H67" s="678"/>
      <c r="I67" s="688"/>
    </row>
    <row r="68" spans="1:9" ht="28.5" customHeight="1">
      <c r="A68" s="666"/>
      <c r="B68" s="674" t="s">
        <v>635</v>
      </c>
      <c r="C68" s="681" t="s">
        <v>636</v>
      </c>
      <c r="D68" s="669" t="s">
        <v>566</v>
      </c>
      <c r="E68" s="676">
        <v>235330</v>
      </c>
      <c r="F68" s="677">
        <f>38342.9+93991.8</f>
        <v>132334.70000000001</v>
      </c>
      <c r="G68" s="677">
        <v>145568</v>
      </c>
      <c r="H68" s="678">
        <f>26234.8+86082.1</f>
        <v>112316.90000000001</v>
      </c>
      <c r="I68" s="688"/>
    </row>
    <row r="69" spans="1:9" ht="22.5" customHeight="1">
      <c r="A69" s="673" t="s">
        <v>70</v>
      </c>
      <c r="B69" s="667" t="s">
        <v>70</v>
      </c>
      <c r="C69" s="668" t="s">
        <v>637</v>
      </c>
      <c r="D69" s="669" t="s">
        <v>566</v>
      </c>
      <c r="E69" s="670">
        <f>E70</f>
        <v>320466</v>
      </c>
      <c r="F69" s="671">
        <f t="shared" ref="F69:H69" si="6">F70</f>
        <v>446876.21400000004</v>
      </c>
      <c r="G69" s="671">
        <f t="shared" si="6"/>
        <v>482449.11399999994</v>
      </c>
      <c r="H69" s="672">
        <f t="shared" si="6"/>
        <v>304805.19999999995</v>
      </c>
      <c r="I69" s="688"/>
    </row>
    <row r="70" spans="1:9" ht="31.5" customHeight="1">
      <c r="A70" s="673">
        <v>7</v>
      </c>
      <c r="B70" s="667" t="s">
        <v>638</v>
      </c>
      <c r="C70" s="668" t="s">
        <v>639</v>
      </c>
      <c r="D70" s="669" t="s">
        <v>566</v>
      </c>
      <c r="E70" s="670">
        <f>E72+E73+E74+E75+E76+E77+E78+E80+E81+E82+E83+E84+E85+E86+E87+E88+E89+E90+E91+E92+E93+E94+E104</f>
        <v>320466</v>
      </c>
      <c r="F70" s="671">
        <f t="shared" ref="F70:G70" si="7">F72+F73+F74+F75+F76+F77+F78+F80+F81+F82+F83+F84+F85+F86+F87+F88+F89+F90+F91+F92+F93+F94+F104</f>
        <v>446876.21400000004</v>
      </c>
      <c r="G70" s="671">
        <f t="shared" si="7"/>
        <v>482449.11399999994</v>
      </c>
      <c r="H70" s="672">
        <f>H72+H73+H74+H75+H76+H77+H78+H79+H80+H81+H82+H83+H84+H85+H86+H87+H88+H89+H90+H91+H92+H93+H94+H104</f>
        <v>304805.19999999995</v>
      </c>
      <c r="I70" s="688"/>
    </row>
    <row r="71" spans="1:9">
      <c r="A71" s="666"/>
      <c r="B71" s="674"/>
      <c r="C71" s="675" t="s">
        <v>123</v>
      </c>
      <c r="D71" s="669"/>
      <c r="E71" s="676"/>
      <c r="F71" s="677"/>
      <c r="G71" s="677"/>
      <c r="H71" s="678"/>
      <c r="I71" s="688"/>
    </row>
    <row r="72" spans="1:9" ht="30" customHeight="1">
      <c r="A72" s="666"/>
      <c r="B72" s="674" t="s">
        <v>640</v>
      </c>
      <c r="C72" s="681" t="s">
        <v>25</v>
      </c>
      <c r="D72" s="669" t="s">
        <v>566</v>
      </c>
      <c r="E72" s="676">
        <v>9822</v>
      </c>
      <c r="F72" s="677">
        <f>7985.9+863+1906.8+6.3+3015+80.2</f>
        <v>13857.199999999999</v>
      </c>
      <c r="G72" s="677">
        <f>7985.9+863+2024.7+6.3+160.8+3088.1</f>
        <v>14128.8</v>
      </c>
      <c r="H72" s="678">
        <v>7403.9</v>
      </c>
      <c r="I72" s="686"/>
    </row>
    <row r="73" spans="1:9" hidden="1">
      <c r="A73" s="666"/>
      <c r="B73" s="674"/>
      <c r="C73" s="681" t="s">
        <v>27</v>
      </c>
      <c r="D73" s="669" t="s">
        <v>566</v>
      </c>
      <c r="E73" s="676"/>
      <c r="F73" s="677"/>
      <c r="G73" s="677"/>
      <c r="H73" s="678"/>
      <c r="I73" s="688"/>
    </row>
    <row r="74" spans="1:9" hidden="1">
      <c r="A74" s="666"/>
      <c r="B74" s="674"/>
      <c r="C74" s="681" t="s">
        <v>576</v>
      </c>
      <c r="D74" s="669" t="s">
        <v>566</v>
      </c>
      <c r="E74" s="676"/>
      <c r="F74" s="677"/>
      <c r="G74" s="677"/>
      <c r="H74" s="678"/>
      <c r="I74" s="688"/>
    </row>
    <row r="75" spans="1:9" ht="30" customHeight="1">
      <c r="A75" s="666"/>
      <c r="B75" s="674" t="s">
        <v>641</v>
      </c>
      <c r="C75" s="681" t="s">
        <v>642</v>
      </c>
      <c r="D75" s="669" t="s">
        <v>566</v>
      </c>
      <c r="E75" s="670">
        <v>185947</v>
      </c>
      <c r="F75" s="677">
        <v>257844.7</v>
      </c>
      <c r="G75" s="677">
        <v>278645.59999999998</v>
      </c>
      <c r="H75" s="678">
        <v>184642.5</v>
      </c>
      <c r="I75" s="686"/>
    </row>
    <row r="76" spans="1:9" ht="30.75" customHeight="1">
      <c r="A76" s="666"/>
      <c r="B76" s="674" t="s">
        <v>643</v>
      </c>
      <c r="C76" s="681" t="s">
        <v>39</v>
      </c>
      <c r="D76" s="669" t="s">
        <v>566</v>
      </c>
      <c r="E76" s="676">
        <v>18409</v>
      </c>
      <c r="F76" s="677">
        <f>8358.2+16353.9</f>
        <v>24712.1</v>
      </c>
      <c r="G76" s="677">
        <f>8999.5+17577.9</f>
        <v>26577.4</v>
      </c>
      <c r="H76" s="678">
        <v>17623.900000000001</v>
      </c>
      <c r="I76" s="686"/>
    </row>
    <row r="77" spans="1:9" hidden="1">
      <c r="A77" s="666"/>
      <c r="B77" s="674"/>
      <c r="C77" s="681" t="s">
        <v>585</v>
      </c>
      <c r="D77" s="669" t="s">
        <v>566</v>
      </c>
      <c r="E77" s="676"/>
      <c r="F77" s="677"/>
      <c r="G77" s="677"/>
      <c r="H77" s="678"/>
    </row>
    <row r="78" spans="1:9" hidden="1">
      <c r="A78" s="666"/>
      <c r="B78" s="674"/>
      <c r="C78" s="681" t="s">
        <v>644</v>
      </c>
      <c r="D78" s="669" t="s">
        <v>566</v>
      </c>
      <c r="E78" s="676"/>
      <c r="F78" s="677"/>
      <c r="G78" s="677"/>
      <c r="H78" s="678"/>
    </row>
    <row r="79" spans="1:9" ht="20.25" customHeight="1">
      <c r="A79" s="666"/>
      <c r="B79" s="674" t="s">
        <v>645</v>
      </c>
      <c r="C79" s="681" t="s">
        <v>587</v>
      </c>
      <c r="D79" s="669" t="s">
        <v>566</v>
      </c>
      <c r="E79" s="676"/>
      <c r="F79" s="677"/>
      <c r="G79" s="677"/>
      <c r="H79" s="678">
        <v>2731.7</v>
      </c>
    </row>
    <row r="80" spans="1:9" ht="25.5" customHeight="1">
      <c r="A80" s="666"/>
      <c r="B80" s="674" t="s">
        <v>645</v>
      </c>
      <c r="C80" s="681" t="s">
        <v>80</v>
      </c>
      <c r="D80" s="669" t="s">
        <v>566</v>
      </c>
      <c r="E80" s="676">
        <v>3764</v>
      </c>
      <c r="F80" s="677">
        <v>4086.7</v>
      </c>
      <c r="G80" s="677">
        <v>4602.5</v>
      </c>
      <c r="H80" s="678">
        <v>2710.7</v>
      </c>
    </row>
    <row r="81" spans="1:9" ht="27" customHeight="1">
      <c r="A81" s="666"/>
      <c r="B81" s="674" t="s">
        <v>646</v>
      </c>
      <c r="C81" s="668" t="s">
        <v>43</v>
      </c>
      <c r="D81" s="669" t="s">
        <v>566</v>
      </c>
      <c r="E81" s="670">
        <v>27846</v>
      </c>
      <c r="F81" s="677">
        <f>34081.8+1949.2+1003.4+3680.8</f>
        <v>40715.200000000004</v>
      </c>
      <c r="G81" s="677">
        <f>37556.6+2148.7+1104.9+4121.5</f>
        <v>44931.7</v>
      </c>
      <c r="H81" s="678">
        <v>29721.200000000001</v>
      </c>
    </row>
    <row r="82" spans="1:9" ht="37.5" customHeight="1">
      <c r="A82" s="666"/>
      <c r="B82" s="674" t="s">
        <v>647</v>
      </c>
      <c r="C82" s="681" t="s">
        <v>648</v>
      </c>
      <c r="D82" s="669" t="s">
        <v>566</v>
      </c>
      <c r="E82" s="676">
        <v>9024</v>
      </c>
      <c r="F82" s="677">
        <f>1636.1+3409.3</f>
        <v>5045.3999999999996</v>
      </c>
      <c r="G82" s="677">
        <f>1810+3500.6+794</f>
        <v>6104.6</v>
      </c>
      <c r="H82" s="678">
        <v>4991.3999999999996</v>
      </c>
      <c r="I82" s="686"/>
    </row>
    <row r="83" spans="1:9" ht="28.5" customHeight="1">
      <c r="A83" s="666"/>
      <c r="B83" s="674" t="s">
        <v>649</v>
      </c>
      <c r="C83" s="681" t="s">
        <v>86</v>
      </c>
      <c r="D83" s="669" t="s">
        <v>566</v>
      </c>
      <c r="E83" s="676">
        <v>7023</v>
      </c>
      <c r="F83" s="677">
        <f>1312.5+3279+692.2+2515.3+0.614+104.2</f>
        <v>7903.8139999999994</v>
      </c>
      <c r="G83" s="677">
        <f>1312.5+3279+0.614+692.2+2515.3+16.7+90.6</f>
        <v>7906.9139999999998</v>
      </c>
      <c r="H83" s="678">
        <v>3024.5</v>
      </c>
      <c r="I83" s="686"/>
    </row>
    <row r="84" spans="1:9" ht="25.5" customHeight="1">
      <c r="A84" s="666"/>
      <c r="B84" s="674" t="s">
        <v>650</v>
      </c>
      <c r="C84" s="681" t="s">
        <v>88</v>
      </c>
      <c r="D84" s="669" t="s">
        <v>566</v>
      </c>
      <c r="E84" s="676">
        <v>1813</v>
      </c>
      <c r="F84" s="677">
        <v>1427.8</v>
      </c>
      <c r="G84" s="677">
        <v>1794.8</v>
      </c>
      <c r="H84" s="678">
        <v>705.8</v>
      </c>
      <c r="I84" s="686"/>
    </row>
    <row r="85" spans="1:9" ht="33.75" customHeight="1">
      <c r="A85" s="666"/>
      <c r="B85" s="674" t="s">
        <v>651</v>
      </c>
      <c r="C85" s="681" t="s">
        <v>65</v>
      </c>
      <c r="D85" s="669" t="s">
        <v>566</v>
      </c>
      <c r="E85" s="676">
        <v>3622</v>
      </c>
      <c r="F85" s="677">
        <f>921.3+3001.1+3694.1</f>
        <v>7616.5</v>
      </c>
      <c r="G85" s="677">
        <f>940.9+3.6+182+3184.6+9.6+4050</f>
        <v>8370.7000000000007</v>
      </c>
      <c r="H85" s="678">
        <v>4144.8</v>
      </c>
      <c r="I85" s="686"/>
    </row>
    <row r="86" spans="1:9" ht="31.5" hidden="1">
      <c r="A86" s="666"/>
      <c r="B86" s="674"/>
      <c r="C86" s="681" t="s">
        <v>652</v>
      </c>
      <c r="D86" s="669" t="s">
        <v>566</v>
      </c>
      <c r="E86" s="676"/>
      <c r="F86" s="677"/>
      <c r="G86" s="677"/>
      <c r="H86" s="678"/>
      <c r="I86" s="659"/>
    </row>
    <row r="87" spans="1:9" hidden="1">
      <c r="A87" s="666"/>
      <c r="B87" s="674"/>
      <c r="C87" s="681" t="s">
        <v>653</v>
      </c>
      <c r="D87" s="669" t="s">
        <v>566</v>
      </c>
      <c r="E87" s="676"/>
      <c r="F87" s="677"/>
      <c r="G87" s="677"/>
      <c r="H87" s="678"/>
      <c r="I87" s="659"/>
    </row>
    <row r="88" spans="1:9" hidden="1">
      <c r="A88" s="666"/>
      <c r="B88" s="674"/>
      <c r="C88" s="681" t="s">
        <v>606</v>
      </c>
      <c r="D88" s="669" t="s">
        <v>566</v>
      </c>
      <c r="E88" s="676"/>
      <c r="F88" s="677"/>
      <c r="G88" s="677"/>
      <c r="H88" s="678"/>
      <c r="I88" s="659"/>
    </row>
    <row r="89" spans="1:9" ht="25.5" customHeight="1">
      <c r="A89" s="690"/>
      <c r="B89" s="691" t="s">
        <v>654</v>
      </c>
      <c r="C89" s="681" t="s">
        <v>91</v>
      </c>
      <c r="D89" s="669" t="s">
        <v>566</v>
      </c>
      <c r="E89" s="676">
        <v>7936</v>
      </c>
      <c r="F89" s="677">
        <f>481+432.9+16+12+2100.9+13.4+115.4+44.6+950.6+2.7+3.5+1317.8+39.1+44.8+1.1+34.6+59.6+674.5+170.1+3.4</f>
        <v>6518.0000000000018</v>
      </c>
      <c r="G89" s="677">
        <f>549.7+479.1+13.4+118.9+44.5+983.9+2.7+3.9+1367.4+11.4+44.8+1.1+34.6+59.6+708.2+170.1+3.4+87.4+24+2164.1+16</f>
        <v>6888.2000000000007</v>
      </c>
      <c r="H89" s="678">
        <v>3585.1</v>
      </c>
      <c r="I89" s="686"/>
    </row>
    <row r="90" spans="1:9" hidden="1">
      <c r="A90" s="690"/>
      <c r="B90" s="691"/>
      <c r="C90" s="681" t="s">
        <v>655</v>
      </c>
      <c r="D90" s="669" t="s">
        <v>566</v>
      </c>
      <c r="E90" s="676"/>
      <c r="F90" s="677"/>
      <c r="G90" s="677"/>
      <c r="H90" s="678"/>
    </row>
    <row r="91" spans="1:9" ht="29.25" customHeight="1">
      <c r="A91" s="666"/>
      <c r="B91" s="674" t="s">
        <v>656</v>
      </c>
      <c r="C91" s="681" t="s">
        <v>93</v>
      </c>
      <c r="D91" s="669" t="s">
        <v>566</v>
      </c>
      <c r="E91" s="676">
        <v>2358</v>
      </c>
      <c r="F91" s="677">
        <v>4856.1000000000004</v>
      </c>
      <c r="G91" s="677">
        <v>4967.2</v>
      </c>
      <c r="H91" s="678">
        <v>2302.1999999999998</v>
      </c>
      <c r="I91" s="692"/>
    </row>
    <row r="92" spans="1:9" ht="15.75" hidden="1" customHeight="1">
      <c r="A92" s="666"/>
      <c r="B92" s="674"/>
      <c r="C92" s="681" t="s">
        <v>615</v>
      </c>
      <c r="D92" s="669" t="s">
        <v>566</v>
      </c>
      <c r="E92" s="676"/>
      <c r="F92" s="677"/>
      <c r="G92" s="677"/>
      <c r="H92" s="678"/>
      <c r="I92" s="692"/>
    </row>
    <row r="93" spans="1:9" ht="3.75" hidden="1" customHeight="1">
      <c r="A93" s="666"/>
      <c r="B93" s="674"/>
      <c r="C93" s="681" t="s">
        <v>657</v>
      </c>
      <c r="D93" s="669" t="s">
        <v>566</v>
      </c>
      <c r="E93" s="676"/>
      <c r="F93" s="677"/>
      <c r="G93" s="677"/>
      <c r="H93" s="678"/>
      <c r="I93" s="692"/>
    </row>
    <row r="94" spans="1:9" ht="18" customHeight="1">
      <c r="A94" s="666"/>
      <c r="B94" s="674" t="s">
        <v>658</v>
      </c>
      <c r="C94" s="681" t="s">
        <v>63</v>
      </c>
      <c r="D94" s="669" t="s">
        <v>566</v>
      </c>
      <c r="E94" s="676">
        <v>11423</v>
      </c>
      <c r="F94" s="677">
        <f>73.4+8479.3+197.4+65.9</f>
        <v>8815.9999999999982</v>
      </c>
      <c r="G94" s="677">
        <f>97.9+11305.7+197.4+19.2+38.1</f>
        <v>11658.300000000001</v>
      </c>
      <c r="H94" s="678">
        <v>5958.6</v>
      </c>
    </row>
    <row r="95" spans="1:9" ht="15.75" hidden="1" customHeight="1">
      <c r="A95" s="666"/>
      <c r="B95" s="674"/>
      <c r="C95" s="681" t="s">
        <v>63</v>
      </c>
      <c r="D95" s="669" t="s">
        <v>566</v>
      </c>
      <c r="E95" s="676"/>
      <c r="F95" s="677"/>
      <c r="G95" s="677"/>
      <c r="H95" s="678"/>
      <c r="I95" s="692"/>
    </row>
    <row r="96" spans="1:9" ht="15.75" hidden="1" customHeight="1">
      <c r="A96" s="666"/>
      <c r="B96" s="674"/>
      <c r="C96" s="681" t="s">
        <v>634</v>
      </c>
      <c r="D96" s="669" t="s">
        <v>566</v>
      </c>
      <c r="E96" s="676"/>
      <c r="F96" s="677"/>
      <c r="G96" s="677"/>
      <c r="H96" s="678"/>
      <c r="I96" s="692"/>
    </row>
    <row r="97" spans="1:9" ht="15.75" hidden="1" customHeight="1">
      <c r="A97" s="666"/>
      <c r="B97" s="674"/>
      <c r="C97" s="681" t="s">
        <v>659</v>
      </c>
      <c r="D97" s="669" t="s">
        <v>566</v>
      </c>
      <c r="E97" s="676"/>
      <c r="F97" s="677"/>
      <c r="G97" s="677"/>
      <c r="H97" s="678"/>
      <c r="I97" s="692"/>
    </row>
    <row r="98" spans="1:9" ht="15.75" hidden="1" customHeight="1">
      <c r="A98" s="666"/>
      <c r="B98" s="674"/>
      <c r="C98" s="681" t="s">
        <v>660</v>
      </c>
      <c r="D98" s="669" t="s">
        <v>566</v>
      </c>
      <c r="E98" s="676"/>
      <c r="F98" s="677"/>
      <c r="G98" s="677"/>
      <c r="H98" s="678"/>
      <c r="I98" s="692"/>
    </row>
    <row r="99" spans="1:9" ht="15.75" hidden="1" customHeight="1">
      <c r="A99" s="666"/>
      <c r="B99" s="674"/>
      <c r="C99" s="681" t="s">
        <v>631</v>
      </c>
      <c r="D99" s="669" t="s">
        <v>566</v>
      </c>
      <c r="E99" s="676"/>
      <c r="F99" s="677"/>
      <c r="G99" s="677"/>
      <c r="H99" s="678"/>
      <c r="I99" s="692"/>
    </row>
    <row r="100" spans="1:9" ht="15.75" hidden="1" customHeight="1">
      <c r="A100" s="666"/>
      <c r="B100" s="674"/>
      <c r="C100" s="681" t="s">
        <v>630</v>
      </c>
      <c r="D100" s="669" t="s">
        <v>566</v>
      </c>
      <c r="E100" s="676"/>
      <c r="F100" s="677"/>
      <c r="G100" s="677"/>
      <c r="H100" s="678"/>
      <c r="I100" s="692"/>
    </row>
    <row r="101" spans="1:9" ht="15.75" hidden="1" customHeight="1">
      <c r="A101" s="666"/>
      <c r="B101" s="674"/>
      <c r="C101" s="681" t="s">
        <v>661</v>
      </c>
      <c r="D101" s="669" t="s">
        <v>566</v>
      </c>
      <c r="E101" s="676"/>
      <c r="F101" s="677"/>
      <c r="G101" s="677"/>
      <c r="H101" s="678"/>
      <c r="I101" s="692"/>
    </row>
    <row r="102" spans="1:9" ht="15.75" hidden="1" customHeight="1">
      <c r="A102" s="666"/>
      <c r="B102" s="674"/>
      <c r="C102" s="681" t="s">
        <v>251</v>
      </c>
      <c r="D102" s="669" t="s">
        <v>566</v>
      </c>
      <c r="E102" s="676"/>
      <c r="F102" s="677"/>
      <c r="G102" s="677"/>
      <c r="H102" s="678"/>
      <c r="I102" s="692"/>
    </row>
    <row r="103" spans="1:9" ht="15.75" hidden="1" customHeight="1">
      <c r="A103" s="666"/>
      <c r="B103" s="674"/>
      <c r="C103" s="681" t="s">
        <v>662</v>
      </c>
      <c r="D103" s="669" t="s">
        <v>566</v>
      </c>
      <c r="E103" s="676"/>
      <c r="F103" s="677"/>
      <c r="G103" s="677"/>
      <c r="H103" s="678"/>
      <c r="I103" s="692"/>
    </row>
    <row r="104" spans="1:9" ht="29.25" customHeight="1">
      <c r="A104" s="673">
        <v>7.13</v>
      </c>
      <c r="B104" s="667" t="s">
        <v>663</v>
      </c>
      <c r="C104" s="668" t="s">
        <v>664</v>
      </c>
      <c r="D104" s="669" t="s">
        <v>566</v>
      </c>
      <c r="E104" s="670">
        <f>E106+E107+E108+E109+E110+E111+E112+E113+E114+E115+E116+E117+E118+E119+E120+E121+E122+E123+E124+E125+E126+E127</f>
        <v>31479</v>
      </c>
      <c r="F104" s="671">
        <f t="shared" ref="F104:H104" si="8">F106+F107+F108+F109+F110+F111+F112+F113+F114+F115+F116+F117+F118+F119+F120+F121+F122+F123+F124+F125+F126+F127</f>
        <v>63476.69999999999</v>
      </c>
      <c r="G104" s="671">
        <f t="shared" si="8"/>
        <v>65872.399999999994</v>
      </c>
      <c r="H104" s="672">
        <f t="shared" si="8"/>
        <v>35258.899999999994</v>
      </c>
      <c r="I104" s="692"/>
    </row>
    <row r="105" spans="1:9" ht="24" customHeight="1">
      <c r="A105" s="666"/>
      <c r="B105" s="674"/>
      <c r="C105" s="675" t="s">
        <v>123</v>
      </c>
      <c r="D105" s="669"/>
      <c r="E105" s="676"/>
      <c r="F105" s="677"/>
      <c r="G105" s="677"/>
      <c r="H105" s="678"/>
      <c r="I105" s="692"/>
    </row>
    <row r="106" spans="1:9" ht="27.75" customHeight="1">
      <c r="A106" s="666"/>
      <c r="B106" s="674" t="s">
        <v>665</v>
      </c>
      <c r="C106" s="681" t="s">
        <v>98</v>
      </c>
      <c r="D106" s="669" t="s">
        <v>566</v>
      </c>
      <c r="E106" s="676">
        <v>21175</v>
      </c>
      <c r="F106" s="677">
        <f>15.1+27.4+34.3+105.9+850.3+3030.7+115.6+582.6+794.5+989.2+10.1+5068.7+6541.1</f>
        <v>18165.5</v>
      </c>
      <c r="G106" s="677">
        <f>19+27.4+34.3+131+924.7+631.3+2715.1+231.2+1167.2+1589+989.2+10.1+5068.7+6541.1</f>
        <v>20079.300000000003</v>
      </c>
      <c r="H106" s="678">
        <v>12825.4</v>
      </c>
      <c r="I106" s="692"/>
    </row>
    <row r="107" spans="1:9" ht="27" customHeight="1">
      <c r="A107" s="682"/>
      <c r="B107" s="674" t="s">
        <v>666</v>
      </c>
      <c r="C107" s="681" t="s">
        <v>667</v>
      </c>
      <c r="D107" s="669" t="s">
        <v>566</v>
      </c>
      <c r="E107" s="676">
        <v>691</v>
      </c>
      <c r="F107" s="677">
        <v>700.5</v>
      </c>
      <c r="G107" s="677">
        <v>715.2</v>
      </c>
      <c r="H107" s="678">
        <v>622.29999999999995</v>
      </c>
      <c r="I107" s="686"/>
    </row>
    <row r="108" spans="1:9" ht="30.75" customHeight="1">
      <c r="A108" s="693"/>
      <c r="B108" s="674" t="s">
        <v>668</v>
      </c>
      <c r="C108" s="681" t="s">
        <v>102</v>
      </c>
      <c r="D108" s="669" t="s">
        <v>566</v>
      </c>
      <c r="E108" s="676">
        <v>679</v>
      </c>
      <c r="F108" s="677">
        <v>476.5</v>
      </c>
      <c r="G108" s="677">
        <v>482.2</v>
      </c>
      <c r="H108" s="678">
        <f>344.1-73</f>
        <v>271.10000000000002</v>
      </c>
      <c r="I108" s="686"/>
    </row>
    <row r="109" spans="1:9" ht="30.75" customHeight="1">
      <c r="A109" s="682"/>
      <c r="B109" s="674" t="s">
        <v>669</v>
      </c>
      <c r="C109" s="681" t="s">
        <v>670</v>
      </c>
      <c r="D109" s="669" t="s">
        <v>566</v>
      </c>
      <c r="E109" s="676">
        <v>862</v>
      </c>
      <c r="F109" s="677">
        <f>214.3+205.3+196.4+196.4</f>
        <v>812.4</v>
      </c>
      <c r="G109" s="677">
        <f>526.7+214.3+205.3+196.4+196.4</f>
        <v>1339.1000000000001</v>
      </c>
      <c r="H109" s="678">
        <v>0</v>
      </c>
      <c r="I109" s="659"/>
    </row>
    <row r="110" spans="1:9" ht="30" customHeight="1">
      <c r="A110" s="682"/>
      <c r="B110" s="674" t="s">
        <v>671</v>
      </c>
      <c r="C110" s="681" t="s">
        <v>672</v>
      </c>
      <c r="D110" s="669" t="s">
        <v>566</v>
      </c>
      <c r="E110" s="676">
        <v>8072</v>
      </c>
      <c r="F110" s="677">
        <f>615+6971.7+1392.5+22876.3+794+991.9+268+569.7+297+60+125+174.7+3843.9+588.9+24.7+540.6+219.6+526.7+15.5+76.1+153.1+1696.4+87.4+413.1</f>
        <v>43321.799999999988</v>
      </c>
      <c r="G110" s="677">
        <f>615+6971.7+1392.5+189.9+23595.9+1015.3+268+569.7+297+60+125+174.7+4140.4+588.9+24.7+624.9+219.6+15.5+81.5+153.1+1696.4+436.9</f>
        <v>43256.6</v>
      </c>
      <c r="H110" s="678">
        <v>21540.1</v>
      </c>
      <c r="I110" s="686"/>
    </row>
    <row r="111" spans="1:9" hidden="1">
      <c r="A111" s="682"/>
      <c r="B111" s="674"/>
      <c r="C111" s="681" t="s">
        <v>91</v>
      </c>
      <c r="D111" s="669" t="s">
        <v>566</v>
      </c>
      <c r="E111" s="676"/>
      <c r="F111" s="677"/>
      <c r="G111" s="677"/>
      <c r="H111" s="678"/>
    </row>
    <row r="112" spans="1:9" hidden="1">
      <c r="A112" s="682"/>
      <c r="B112" s="674"/>
      <c r="C112" s="681" t="s">
        <v>80</v>
      </c>
      <c r="D112" s="669" t="s">
        <v>566</v>
      </c>
      <c r="E112" s="676"/>
      <c r="F112" s="677"/>
      <c r="G112" s="677"/>
      <c r="H112" s="678"/>
    </row>
    <row r="113" spans="1:8" hidden="1">
      <c r="A113" s="682"/>
      <c r="B113" s="674"/>
      <c r="C113" s="681" t="s">
        <v>93</v>
      </c>
      <c r="D113" s="669" t="s">
        <v>566</v>
      </c>
      <c r="E113" s="676"/>
      <c r="F113" s="677"/>
      <c r="G113" s="677"/>
      <c r="H113" s="678"/>
    </row>
    <row r="114" spans="1:8" hidden="1">
      <c r="A114" s="682"/>
      <c r="B114" s="674"/>
      <c r="C114" s="681" t="s">
        <v>379</v>
      </c>
      <c r="D114" s="669" t="s">
        <v>566</v>
      </c>
      <c r="E114" s="676"/>
      <c r="F114" s="677"/>
      <c r="G114" s="677"/>
      <c r="H114" s="678"/>
    </row>
    <row r="115" spans="1:8" hidden="1">
      <c r="A115" s="682"/>
      <c r="B115" s="674"/>
      <c r="C115" s="681" t="s">
        <v>673</v>
      </c>
      <c r="D115" s="669" t="s">
        <v>566</v>
      </c>
      <c r="E115" s="676"/>
      <c r="F115" s="677"/>
      <c r="G115" s="677"/>
      <c r="H115" s="678"/>
    </row>
    <row r="116" spans="1:8" hidden="1">
      <c r="A116" s="682"/>
      <c r="B116" s="674"/>
      <c r="C116" s="681" t="s">
        <v>382</v>
      </c>
      <c r="D116" s="669" t="s">
        <v>566</v>
      </c>
      <c r="E116" s="676"/>
      <c r="F116" s="677"/>
      <c r="G116" s="677"/>
      <c r="H116" s="678"/>
    </row>
    <row r="117" spans="1:8" hidden="1">
      <c r="A117" s="682"/>
      <c r="B117" s="674"/>
      <c r="C117" s="681" t="s">
        <v>380</v>
      </c>
      <c r="D117" s="669" t="s">
        <v>566</v>
      </c>
      <c r="E117" s="676"/>
      <c r="F117" s="677"/>
      <c r="G117" s="677"/>
      <c r="H117" s="678"/>
    </row>
    <row r="118" spans="1:8" hidden="1">
      <c r="A118" s="682"/>
      <c r="B118" s="674"/>
      <c r="C118" s="681" t="s">
        <v>674</v>
      </c>
      <c r="D118" s="669" t="s">
        <v>566</v>
      </c>
      <c r="E118" s="676"/>
      <c r="F118" s="677"/>
      <c r="G118" s="677"/>
      <c r="H118" s="678"/>
    </row>
    <row r="119" spans="1:8" hidden="1">
      <c r="A119" s="682"/>
      <c r="B119" s="674"/>
      <c r="C119" s="681" t="s">
        <v>610</v>
      </c>
      <c r="D119" s="669"/>
      <c r="E119" s="676"/>
      <c r="F119" s="677"/>
      <c r="G119" s="677"/>
      <c r="H119" s="678"/>
    </row>
    <row r="120" spans="1:8" hidden="1">
      <c r="A120" s="682"/>
      <c r="B120" s="674"/>
      <c r="C120" s="681" t="s">
        <v>384</v>
      </c>
      <c r="D120" s="669" t="s">
        <v>566</v>
      </c>
      <c r="E120" s="676"/>
      <c r="F120" s="677"/>
      <c r="G120" s="677"/>
      <c r="H120" s="678"/>
    </row>
    <row r="121" spans="1:8" hidden="1">
      <c r="A121" s="682"/>
      <c r="B121" s="674"/>
      <c r="C121" s="681" t="s">
        <v>612</v>
      </c>
      <c r="D121" s="669" t="s">
        <v>566</v>
      </c>
      <c r="E121" s="676"/>
      <c r="F121" s="677"/>
      <c r="G121" s="677"/>
      <c r="H121" s="678"/>
    </row>
    <row r="122" spans="1:8" hidden="1">
      <c r="A122" s="682"/>
      <c r="B122" s="674"/>
      <c r="C122" s="681" t="s">
        <v>675</v>
      </c>
      <c r="D122" s="669" t="s">
        <v>566</v>
      </c>
      <c r="E122" s="676"/>
      <c r="F122" s="677"/>
      <c r="G122" s="677"/>
      <c r="H122" s="678"/>
    </row>
    <row r="123" spans="1:8" hidden="1">
      <c r="A123" s="682"/>
      <c r="B123" s="674"/>
      <c r="C123" s="681" t="s">
        <v>676</v>
      </c>
      <c r="D123" s="669" t="s">
        <v>566</v>
      </c>
      <c r="E123" s="676"/>
      <c r="F123" s="677"/>
      <c r="G123" s="677"/>
      <c r="H123" s="678"/>
    </row>
    <row r="124" spans="1:8" hidden="1">
      <c r="A124" s="682"/>
      <c r="B124" s="674"/>
      <c r="C124" s="681" t="s">
        <v>613</v>
      </c>
      <c r="D124" s="669" t="s">
        <v>566</v>
      </c>
      <c r="E124" s="676"/>
      <c r="F124" s="677"/>
      <c r="G124" s="677"/>
      <c r="H124" s="678"/>
    </row>
    <row r="125" spans="1:8" hidden="1">
      <c r="A125" s="682"/>
      <c r="B125" s="674"/>
      <c r="C125" s="681" t="s">
        <v>677</v>
      </c>
      <c r="D125" s="669" t="s">
        <v>566</v>
      </c>
      <c r="E125" s="676"/>
      <c r="F125" s="677"/>
      <c r="G125" s="677"/>
      <c r="H125" s="678"/>
    </row>
    <row r="126" spans="1:8" ht="31.5" hidden="1">
      <c r="A126" s="682"/>
      <c r="B126" s="674"/>
      <c r="C126" s="681" t="s">
        <v>652</v>
      </c>
      <c r="D126" s="669" t="s">
        <v>566</v>
      </c>
      <c r="E126" s="676"/>
      <c r="F126" s="677"/>
      <c r="G126" s="677"/>
      <c r="H126" s="678"/>
    </row>
    <row r="127" spans="1:8" hidden="1">
      <c r="A127" s="682"/>
      <c r="B127" s="674"/>
      <c r="C127" s="681" t="s">
        <v>678</v>
      </c>
      <c r="D127" s="669" t="s">
        <v>566</v>
      </c>
      <c r="E127" s="676"/>
      <c r="F127" s="677"/>
      <c r="G127" s="677"/>
      <c r="H127" s="678"/>
    </row>
    <row r="128" spans="1:8" ht="37.5" customHeight="1">
      <c r="A128" s="682"/>
      <c r="B128" s="674"/>
      <c r="C128" s="681" t="s">
        <v>679</v>
      </c>
      <c r="D128" s="669"/>
      <c r="E128" s="676"/>
      <c r="F128" s="677">
        <v>171712.29199999999</v>
      </c>
      <c r="G128" s="677">
        <v>171712.29199999999</v>
      </c>
      <c r="H128" s="678">
        <v>0</v>
      </c>
    </row>
    <row r="129" spans="1:8" ht="33" customHeight="1">
      <c r="A129" s="673" t="s">
        <v>108</v>
      </c>
      <c r="B129" s="667" t="s">
        <v>108</v>
      </c>
      <c r="C129" s="668" t="s">
        <v>680</v>
      </c>
      <c r="D129" s="669" t="s">
        <v>566</v>
      </c>
      <c r="E129" s="670">
        <f>E6+E69</f>
        <v>10171013</v>
      </c>
      <c r="F129" s="671">
        <f t="shared" ref="F129:H129" si="9">F6+F69+F128</f>
        <v>7569449.1630000006</v>
      </c>
      <c r="G129" s="671">
        <f t="shared" si="9"/>
        <v>7847417.1060000006</v>
      </c>
      <c r="H129" s="672">
        <f t="shared" si="9"/>
        <v>4180585.2999999989</v>
      </c>
    </row>
    <row r="130" spans="1:8" ht="33.75" customHeight="1">
      <c r="A130" s="673" t="s">
        <v>110</v>
      </c>
      <c r="B130" s="667" t="s">
        <v>110</v>
      </c>
      <c r="C130" s="668" t="s">
        <v>111</v>
      </c>
      <c r="D130" s="669" t="s">
        <v>566</v>
      </c>
      <c r="E130" s="670">
        <f>E131-E129</f>
        <v>438766</v>
      </c>
      <c r="F130" s="677">
        <f>F131-F129</f>
        <v>971210.03699999861</v>
      </c>
      <c r="G130" s="677">
        <f>G131-G129</f>
        <v>1034785.993999999</v>
      </c>
      <c r="H130" s="678">
        <f>H131-H129</f>
        <v>382349.30000000075</v>
      </c>
    </row>
    <row r="131" spans="1:8" ht="37.5" customHeight="1">
      <c r="A131" s="673" t="s">
        <v>113</v>
      </c>
      <c r="B131" s="667" t="s">
        <v>113</v>
      </c>
      <c r="C131" s="668" t="s">
        <v>114</v>
      </c>
      <c r="D131" s="669" t="s">
        <v>566</v>
      </c>
      <c r="E131" s="670">
        <v>10609779</v>
      </c>
      <c r="F131" s="671">
        <f>998586.5+479880+275027.9+1043566.9+3077197.9+1538000+1128400</f>
        <v>8540659.1999999993</v>
      </c>
      <c r="G131" s="671">
        <v>8882203.0999999996</v>
      </c>
      <c r="H131" s="672">
        <v>4562934.5999999996</v>
      </c>
    </row>
    <row r="132" spans="1:8" s="689" customFormat="1" ht="28.5" customHeight="1">
      <c r="A132" s="673" t="s">
        <v>115</v>
      </c>
      <c r="B132" s="667" t="s">
        <v>115</v>
      </c>
      <c r="C132" s="668" t="s">
        <v>116</v>
      </c>
      <c r="D132" s="694" t="s">
        <v>117</v>
      </c>
      <c r="E132" s="670">
        <v>446942</v>
      </c>
      <c r="F132" s="671">
        <v>392404.8</v>
      </c>
      <c r="G132" s="671">
        <v>409347.2</v>
      </c>
      <c r="H132" s="672">
        <v>285150.5</v>
      </c>
    </row>
    <row r="133" spans="1:8" s="689" customFormat="1" ht="22.5" customHeight="1">
      <c r="A133" s="673" t="s">
        <v>118</v>
      </c>
      <c r="B133" s="667"/>
      <c r="C133" s="668" t="s">
        <v>361</v>
      </c>
      <c r="D133" s="669" t="s">
        <v>360</v>
      </c>
      <c r="E133" s="677">
        <f>E131/E132</f>
        <v>23.738603666695006</v>
      </c>
      <c r="F133" s="677"/>
      <c r="G133" s="677"/>
      <c r="H133" s="678"/>
    </row>
    <row r="134" spans="1:8" s="689" customFormat="1" ht="27" customHeight="1">
      <c r="A134" s="673"/>
      <c r="B134" s="667"/>
      <c r="C134" s="668" t="s">
        <v>681</v>
      </c>
      <c r="D134" s="669"/>
      <c r="E134" s="677"/>
      <c r="F134" s="677"/>
      <c r="G134" s="677"/>
      <c r="H134" s="695">
        <v>11.385</v>
      </c>
    </row>
    <row r="135" spans="1:8" s="689" customFormat="1" ht="21.75" customHeight="1">
      <c r="A135" s="673"/>
      <c r="B135" s="667"/>
      <c r="C135" s="668" t="s">
        <v>682</v>
      </c>
      <c r="D135" s="669"/>
      <c r="E135" s="677"/>
      <c r="F135" s="677"/>
      <c r="G135" s="677"/>
      <c r="H135" s="695">
        <v>8.9280000000000008</v>
      </c>
    </row>
    <row r="136" spans="1:8" s="689" customFormat="1" ht="25.5" customHeight="1">
      <c r="A136" s="673"/>
      <c r="B136" s="667"/>
      <c r="C136" s="668" t="s">
        <v>683</v>
      </c>
      <c r="D136" s="669"/>
      <c r="E136" s="677"/>
      <c r="F136" s="677"/>
      <c r="G136" s="677"/>
      <c r="H136" s="695">
        <v>28.154</v>
      </c>
    </row>
    <row r="137" spans="1:8" s="689" customFormat="1" ht="39.75" customHeight="1">
      <c r="A137" s="673"/>
      <c r="B137" s="667"/>
      <c r="C137" s="668" t="s">
        <v>684</v>
      </c>
      <c r="D137" s="669"/>
      <c r="E137" s="677"/>
      <c r="F137" s="677"/>
      <c r="G137" s="677"/>
      <c r="H137" s="695">
        <v>19.623000000000001</v>
      </c>
    </row>
    <row r="138" spans="1:8" s="689" customFormat="1" ht="26.25" customHeight="1">
      <c r="A138" s="673"/>
      <c r="B138" s="667"/>
      <c r="C138" s="668" t="s">
        <v>685</v>
      </c>
      <c r="D138" s="669"/>
      <c r="E138" s="677"/>
      <c r="F138" s="677"/>
      <c r="G138" s="677"/>
      <c r="H138" s="695">
        <v>13.74</v>
      </c>
    </row>
    <row r="139" spans="1:8" s="689" customFormat="1" ht="26.25" customHeight="1">
      <c r="A139" s="673" t="s">
        <v>362</v>
      </c>
      <c r="B139" s="1629" t="s">
        <v>118</v>
      </c>
      <c r="C139" s="1630" t="s">
        <v>686</v>
      </c>
      <c r="D139" s="694" t="s">
        <v>9</v>
      </c>
      <c r="E139" s="676">
        <v>27</v>
      </c>
      <c r="F139" s="677">
        <v>23.6</v>
      </c>
      <c r="G139" s="696">
        <v>23.3</v>
      </c>
      <c r="H139" s="678">
        <v>25</v>
      </c>
    </row>
    <row r="140" spans="1:8" ht="20.25" customHeight="1">
      <c r="A140" s="697"/>
      <c r="B140" s="1629"/>
      <c r="C140" s="1630"/>
      <c r="D140" s="694" t="s">
        <v>117</v>
      </c>
      <c r="E140" s="676">
        <v>176170</v>
      </c>
      <c r="F140" s="677">
        <v>121180</v>
      </c>
      <c r="G140" s="696">
        <v>132770</v>
      </c>
      <c r="H140" s="698">
        <v>94990</v>
      </c>
    </row>
    <row r="141" spans="1:8" ht="19.5" customHeight="1">
      <c r="A141" s="697"/>
      <c r="B141" s="667"/>
      <c r="C141" s="681" t="s">
        <v>120</v>
      </c>
      <c r="D141" s="669"/>
      <c r="E141" s="676"/>
      <c r="F141" s="677"/>
      <c r="G141" s="677"/>
      <c r="H141" s="678"/>
    </row>
    <row r="142" spans="1:8" ht="36.75" customHeight="1">
      <c r="A142" s="697"/>
      <c r="B142" s="667"/>
      <c r="C142" s="668" t="s">
        <v>687</v>
      </c>
      <c r="D142" s="669"/>
      <c r="E142" s="670">
        <f>E144+E145</f>
        <v>1519</v>
      </c>
      <c r="F142" s="670">
        <f t="shared" ref="F142:H142" si="10">F144+F145</f>
        <v>1436</v>
      </c>
      <c r="G142" s="670">
        <f t="shared" si="10"/>
        <v>1436</v>
      </c>
      <c r="H142" s="699">
        <f t="shared" si="10"/>
        <v>1449</v>
      </c>
    </row>
    <row r="143" spans="1:8" ht="24" customHeight="1">
      <c r="A143" s="697"/>
      <c r="B143" s="667"/>
      <c r="C143" s="668" t="s">
        <v>688</v>
      </c>
      <c r="D143" s="669"/>
      <c r="E143" s="676"/>
      <c r="F143" s="677"/>
      <c r="G143" s="677"/>
      <c r="H143" s="678"/>
    </row>
    <row r="144" spans="1:8" ht="23.25" customHeight="1">
      <c r="A144" s="700"/>
      <c r="B144" s="674"/>
      <c r="C144" s="681" t="s">
        <v>124</v>
      </c>
      <c r="D144" s="669" t="s">
        <v>122</v>
      </c>
      <c r="E144" s="676">
        <v>1381</v>
      </c>
      <c r="F144" s="676">
        <v>1298</v>
      </c>
      <c r="G144" s="676">
        <v>1298</v>
      </c>
      <c r="H144" s="701">
        <v>1305</v>
      </c>
    </row>
    <row r="145" spans="1:8" ht="32.25" customHeight="1">
      <c r="A145" s="700"/>
      <c r="B145" s="674"/>
      <c r="C145" s="681" t="s">
        <v>125</v>
      </c>
      <c r="D145" s="669" t="s">
        <v>122</v>
      </c>
      <c r="E145" s="676">
        <v>138</v>
      </c>
      <c r="F145" s="676">
        <v>138</v>
      </c>
      <c r="G145" s="676">
        <v>138</v>
      </c>
      <c r="H145" s="701">
        <v>144</v>
      </c>
    </row>
    <row r="146" spans="1:8" ht="21" customHeight="1">
      <c r="A146" s="700"/>
      <c r="B146" s="667"/>
      <c r="C146" s="668" t="s">
        <v>126</v>
      </c>
      <c r="D146" s="669"/>
      <c r="E146" s="670">
        <f>E148+E149</f>
        <v>1519</v>
      </c>
      <c r="F146" s="670">
        <f>(((F19+F75)/F142)/12)*1000</f>
        <v>95817.467502321262</v>
      </c>
      <c r="G146" s="670">
        <f>(((G19+G75)/G142)/12)*1000</f>
        <v>101261.31615598887</v>
      </c>
      <c r="H146" s="702">
        <f>(((H19+H75)/H142)/7)*1000</f>
        <v>122257.81327023562</v>
      </c>
    </row>
    <row r="147" spans="1:8" ht="32.25" customHeight="1">
      <c r="A147" s="700"/>
      <c r="B147" s="667"/>
      <c r="C147" s="668" t="s">
        <v>688</v>
      </c>
      <c r="D147" s="669"/>
      <c r="E147" s="676"/>
      <c r="F147" s="677"/>
      <c r="G147" s="677"/>
      <c r="H147" s="678"/>
    </row>
    <row r="148" spans="1:8" ht="20.25" customHeight="1">
      <c r="A148" s="700"/>
      <c r="B148" s="674"/>
      <c r="C148" s="681" t="s">
        <v>124</v>
      </c>
      <c r="D148" s="669" t="s">
        <v>122</v>
      </c>
      <c r="E148" s="676">
        <v>1381</v>
      </c>
      <c r="F148" s="676">
        <f>((F19/F144)/12)*1000</f>
        <v>89450.558551617854</v>
      </c>
      <c r="G148" s="676">
        <f>((G19/G144)/12)*1000</f>
        <v>94137.73754494093</v>
      </c>
      <c r="H148" s="703">
        <f>((H19/H144)/7)*1000</f>
        <v>115535.68691844553</v>
      </c>
    </row>
    <row r="149" spans="1:8" ht="22.5" customHeight="1" thickBot="1">
      <c r="A149" s="700"/>
      <c r="B149" s="704"/>
      <c r="C149" s="705" t="s">
        <v>125</v>
      </c>
      <c r="D149" s="706" t="s">
        <v>122</v>
      </c>
      <c r="E149" s="707">
        <v>138</v>
      </c>
      <c r="F149" s="707">
        <f>((F75/F145)/12)*1000</f>
        <v>155703.32125603867</v>
      </c>
      <c r="G149" s="707">
        <f>((G75/G145)/12)*1000</f>
        <v>168264.25120772948</v>
      </c>
      <c r="H149" s="708">
        <f>((H75/H145)/7)*1000</f>
        <v>183177.08333333331</v>
      </c>
    </row>
    <row r="150" spans="1:8" ht="27.75" customHeight="1">
      <c r="A150" s="700"/>
      <c r="B150" s="709"/>
      <c r="C150" s="710"/>
      <c r="D150" s="709"/>
      <c r="E150" s="711"/>
      <c r="F150" s="712"/>
      <c r="G150" s="712"/>
      <c r="H150" s="713"/>
    </row>
    <row r="151" spans="1:8" ht="29.25" customHeight="1">
      <c r="B151" s="1631" t="s">
        <v>689</v>
      </c>
      <c r="C151" s="1631"/>
      <c r="D151" s="1631"/>
      <c r="E151" s="1631"/>
      <c r="F151" s="1631"/>
      <c r="G151" s="1631"/>
      <c r="H151" s="1631"/>
    </row>
    <row r="152" spans="1:8" ht="21" customHeight="1">
      <c r="B152" s="202"/>
      <c r="C152" s="251"/>
      <c r="D152" s="714"/>
      <c r="E152" s="714"/>
      <c r="F152" s="714"/>
      <c r="G152" s="202"/>
      <c r="H152" s="715"/>
    </row>
    <row r="153" spans="1:8" ht="14.25" customHeight="1"/>
    <row r="154" spans="1:8" ht="20.25">
      <c r="B154" s="1631" t="s">
        <v>690</v>
      </c>
      <c r="C154" s="1631"/>
      <c r="D154" s="1631"/>
      <c r="E154" s="1631"/>
      <c r="F154" s="1631"/>
      <c r="G154" s="1631"/>
      <c r="H154" s="1631"/>
    </row>
    <row r="157" spans="1:8">
      <c r="B157" s="1626"/>
      <c r="C157" s="1626"/>
    </row>
  </sheetData>
  <mergeCells count="7">
    <mergeCell ref="B157:C157"/>
    <mergeCell ref="B1:E1"/>
    <mergeCell ref="B3:H3"/>
    <mergeCell ref="B139:B140"/>
    <mergeCell ref="C139:C140"/>
    <mergeCell ref="B151:H151"/>
    <mergeCell ref="B154:H154"/>
  </mergeCells>
  <pageMargins left="0.39370078740157483" right="0.15748031496062992" top="0.31496062992125984" bottom="0.43307086614173229" header="0.31496062992125984" footer="0.31496062992125984"/>
  <pageSetup paperSize="9" scale="85" orientation="portrait" horizontalDpi="180" verticalDpi="180" r:id="rId1"/>
  <rowBreaks count="2" manualBreakCount="2">
    <brk id="58" min="1" max="7" man="1"/>
    <brk id="132" min="1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M98"/>
  <sheetViews>
    <sheetView topLeftCell="A65" zoomScaleNormal="100" workbookViewId="0">
      <selection activeCell="G73" sqref="G73"/>
    </sheetView>
  </sheetViews>
  <sheetFormatPr defaultColWidth="9.140625" defaultRowHeight="15"/>
  <cols>
    <col min="1" max="1" width="7" style="725" customWidth="1"/>
    <col min="2" max="2" width="41.5703125" style="725" customWidth="1"/>
    <col min="3" max="3" width="14" style="725" customWidth="1"/>
    <col min="4" max="4" width="22" style="725" hidden="1" customWidth="1"/>
    <col min="5" max="5" width="22.42578125" style="725" hidden="1" customWidth="1"/>
    <col min="6" max="6" width="19" style="725" hidden="1" customWidth="1"/>
    <col min="7" max="7" width="15.7109375" style="725" customWidth="1"/>
    <col min="8" max="8" width="14" style="725" customWidth="1"/>
    <col min="9" max="9" width="11" style="725" customWidth="1"/>
    <col min="10" max="10" width="32.5703125" style="725" customWidth="1"/>
    <col min="11" max="12" width="9.140625" style="725"/>
    <col min="13" max="13" width="9.28515625" style="725" bestFit="1" customWidth="1"/>
    <col min="14" max="14" width="9.140625" style="725"/>
    <col min="15" max="15" width="9.28515625" style="725" bestFit="1" customWidth="1"/>
    <col min="16" max="16384" width="9.140625" style="725"/>
  </cols>
  <sheetData>
    <row r="1" spans="1:11" s="717" customFormat="1">
      <c r="F1" s="718"/>
      <c r="H1" s="719"/>
      <c r="J1" s="720" t="s">
        <v>692</v>
      </c>
    </row>
    <row r="2" spans="1:11" s="717" customFormat="1" ht="15.75" customHeight="1">
      <c r="F2" s="721"/>
      <c r="I2" s="719"/>
      <c r="J2" s="720" t="s">
        <v>693</v>
      </c>
    </row>
    <row r="3" spans="1:11" s="717" customFormat="1">
      <c r="I3" s="719"/>
      <c r="J3" s="720" t="s">
        <v>694</v>
      </c>
    </row>
    <row r="4" spans="1:11" s="717" customFormat="1">
      <c r="J4" s="720" t="s">
        <v>695</v>
      </c>
    </row>
    <row r="5" spans="1:11" s="717" customFormat="1">
      <c r="H5" s="720"/>
      <c r="J5" s="720"/>
    </row>
    <row r="6" spans="1:11" s="717" customFormat="1" ht="15.75">
      <c r="A6" s="1635" t="s">
        <v>434</v>
      </c>
      <c r="B6" s="1635"/>
      <c r="C6" s="1635"/>
      <c r="D6" s="1635"/>
      <c r="E6" s="1635"/>
      <c r="F6" s="1635"/>
      <c r="G6" s="1635"/>
      <c r="H6" s="1635"/>
      <c r="I6" s="1635"/>
    </row>
    <row r="7" spans="1:11" s="717" customFormat="1" ht="15.75">
      <c r="A7" s="1636" t="s">
        <v>433</v>
      </c>
      <c r="B7" s="1636"/>
      <c r="C7" s="1636"/>
      <c r="D7" s="1636"/>
      <c r="E7" s="1636"/>
      <c r="F7" s="1636"/>
      <c r="G7" s="1636"/>
      <c r="H7" s="1636"/>
      <c r="I7" s="1636"/>
    </row>
    <row r="8" spans="1:11" s="717" customFormat="1" ht="15.75">
      <c r="A8" s="722" t="s">
        <v>696</v>
      </c>
      <c r="B8" s="723"/>
      <c r="C8" s="723"/>
      <c r="D8" s="723"/>
      <c r="E8" s="723"/>
      <c r="F8" s="723"/>
      <c r="G8" s="723"/>
      <c r="H8" s="723"/>
      <c r="I8" s="723"/>
    </row>
    <row r="9" spans="1:11" s="717" customFormat="1" ht="15.75">
      <c r="A9" s="723" t="s">
        <v>697</v>
      </c>
      <c r="B9" s="723"/>
      <c r="C9" s="723"/>
      <c r="D9" s="723"/>
      <c r="E9" s="723"/>
      <c r="F9" s="723"/>
      <c r="G9" s="723"/>
      <c r="H9" s="723"/>
      <c r="I9" s="723"/>
    </row>
    <row r="10" spans="1:11" ht="8.25" customHeight="1">
      <c r="A10" s="724"/>
      <c r="B10" s="724"/>
      <c r="C10" s="724"/>
      <c r="D10" s="724"/>
      <c r="E10" s="724"/>
      <c r="F10" s="724"/>
    </row>
    <row r="11" spans="1:11" ht="15" customHeight="1">
      <c r="A11" s="726"/>
      <c r="B11" s="727"/>
      <c r="C11" s="1637" t="s">
        <v>8</v>
      </c>
      <c r="D11" s="1639" t="s">
        <v>698</v>
      </c>
      <c r="E11" s="1639" t="s">
        <v>699</v>
      </c>
      <c r="F11" s="1641" t="s">
        <v>700</v>
      </c>
      <c r="G11" s="1643" t="s">
        <v>701</v>
      </c>
      <c r="H11" s="1632" t="s">
        <v>702</v>
      </c>
      <c r="I11" s="1632" t="s">
        <v>703</v>
      </c>
      <c r="J11" s="1632" t="s">
        <v>140</v>
      </c>
    </row>
    <row r="12" spans="1:11" s="717" customFormat="1" ht="52.5" customHeight="1">
      <c r="A12" s="728" t="s">
        <v>6</v>
      </c>
      <c r="B12" s="729" t="s">
        <v>431</v>
      </c>
      <c r="C12" s="1638"/>
      <c r="D12" s="1640"/>
      <c r="E12" s="1640"/>
      <c r="F12" s="1642"/>
      <c r="G12" s="1643"/>
      <c r="H12" s="1632"/>
      <c r="I12" s="1632"/>
      <c r="J12" s="1632"/>
    </row>
    <row r="13" spans="1:11" ht="25.5">
      <c r="A13" s="730" t="s">
        <v>19</v>
      </c>
      <c r="B13" s="731" t="s">
        <v>20</v>
      </c>
      <c r="C13" s="730" t="s">
        <v>21</v>
      </c>
      <c r="D13" s="732">
        <f>D14+D19+D23+D24+D26+D31</f>
        <v>248131.54</v>
      </c>
      <c r="E13" s="733">
        <f>E14+E19+E23+E24+E26+E31</f>
        <v>355805.59980000008</v>
      </c>
      <c r="F13" s="732">
        <f>F14+F19+F23+F24+F26+F31</f>
        <v>292995.7315833334</v>
      </c>
      <c r="G13" s="733">
        <f>G14+G19+G23+G24+G26+G31</f>
        <v>210964.69887999998</v>
      </c>
      <c r="H13" s="732">
        <f>H14+H19+H23+H24+H26+H31</f>
        <v>-82806.245703333363</v>
      </c>
      <c r="I13" s="734">
        <f>G13/E13*100-100</f>
        <v>-40.707875593137324</v>
      </c>
      <c r="J13" s="735"/>
    </row>
    <row r="14" spans="1:11" ht="25.5">
      <c r="A14" s="736">
        <v>1</v>
      </c>
      <c r="B14" s="737" t="s">
        <v>22</v>
      </c>
      <c r="C14" s="738" t="s">
        <v>21</v>
      </c>
      <c r="D14" s="739">
        <f>SUM(D15:D18)</f>
        <v>27302.061999999998</v>
      </c>
      <c r="E14" s="739">
        <f>SUM(E15:E18)</f>
        <v>28394.144800000002</v>
      </c>
      <c r="F14" s="740">
        <f>SUM(F15:F18)</f>
        <v>27757.0965</v>
      </c>
      <c r="G14" s="739">
        <f>SUM(G15:G18)</f>
        <v>31850.071</v>
      </c>
      <c r="H14" s="740">
        <f>SUM(H15:H18)</f>
        <v>4092.9744999999998</v>
      </c>
      <c r="I14" s="741">
        <f t="shared" ref="I14:I21" si="0">G14/F14*100-100</f>
        <v>14.745686747171121</v>
      </c>
      <c r="J14" s="742"/>
    </row>
    <row r="15" spans="1:11">
      <c r="A15" s="743" t="s">
        <v>24</v>
      </c>
      <c r="B15" s="744" t="s">
        <v>413</v>
      </c>
      <c r="C15" s="743" t="s">
        <v>21</v>
      </c>
      <c r="D15" s="745">
        <v>1046.992</v>
      </c>
      <c r="E15" s="154">
        <v>1088.8724</v>
      </c>
      <c r="F15" s="155">
        <f>D15/12*7+E15/12*5</f>
        <v>1064.4421666666667</v>
      </c>
      <c r="G15" s="746">
        <v>724.21799999999996</v>
      </c>
      <c r="H15" s="747">
        <f>G15-F15</f>
        <v>-340.22416666666675</v>
      </c>
      <c r="I15" s="747">
        <f t="shared" si="0"/>
        <v>-31.96267278024969</v>
      </c>
      <c r="J15" s="748"/>
    </row>
    <row r="16" spans="1:11">
      <c r="A16" s="743" t="s">
        <v>26</v>
      </c>
      <c r="B16" s="744" t="s">
        <v>27</v>
      </c>
      <c r="C16" s="743" t="s">
        <v>21</v>
      </c>
      <c r="D16" s="745">
        <v>4952.0709999999999</v>
      </c>
      <c r="E16" s="154">
        <v>5150.1544000000004</v>
      </c>
      <c r="F16" s="155">
        <f>D16/12*7+E16/12*5</f>
        <v>5034.6057499999997</v>
      </c>
      <c r="G16" s="746">
        <v>5823.9989999999998</v>
      </c>
      <c r="H16" s="747">
        <f>G16-F16</f>
        <v>789.39325000000008</v>
      </c>
      <c r="I16" s="747">
        <f t="shared" si="0"/>
        <v>15.679345895157738</v>
      </c>
      <c r="J16" s="748"/>
      <c r="K16" s="749"/>
    </row>
    <row r="17" spans="1:13">
      <c r="A17" s="743" t="s">
        <v>28</v>
      </c>
      <c r="B17" s="744" t="s">
        <v>576</v>
      </c>
      <c r="C17" s="743" t="s">
        <v>21</v>
      </c>
      <c r="D17" s="745">
        <f>5103.001</f>
        <v>5103.0010000000002</v>
      </c>
      <c r="E17" s="154">
        <v>5307.12</v>
      </c>
      <c r="F17" s="155">
        <f>D17/12*7+E17/12*5</f>
        <v>5188.0505833333336</v>
      </c>
      <c r="G17" s="750">
        <v>2801.8539999999998</v>
      </c>
      <c r="H17" s="747">
        <f>G17-F17</f>
        <v>-2386.1965833333338</v>
      </c>
      <c r="I17" s="747">
        <f t="shared" si="0"/>
        <v>-45.99408862741268</v>
      </c>
      <c r="J17" s="748"/>
    </row>
    <row r="18" spans="1:13">
      <c r="A18" s="743" t="s">
        <v>30</v>
      </c>
      <c r="B18" s="744" t="s">
        <v>704</v>
      </c>
      <c r="C18" s="743" t="s">
        <v>21</v>
      </c>
      <c r="D18" s="745">
        <v>16199.998</v>
      </c>
      <c r="E18" s="154">
        <v>16847.998</v>
      </c>
      <c r="F18" s="155">
        <f>D18/12*7+E18/12*5</f>
        <v>16469.998</v>
      </c>
      <c r="G18" s="751">
        <v>22500</v>
      </c>
      <c r="H18" s="747">
        <f>G18-F18</f>
        <v>6030.0020000000004</v>
      </c>
      <c r="I18" s="747">
        <f t="shared" si="0"/>
        <v>36.612038447120653</v>
      </c>
      <c r="J18" s="748"/>
    </row>
    <row r="19" spans="1:13" ht="25.5">
      <c r="A19" s="736">
        <v>2</v>
      </c>
      <c r="B19" s="737" t="s">
        <v>35</v>
      </c>
      <c r="C19" s="738" t="s">
        <v>21</v>
      </c>
      <c r="D19" s="740">
        <f>SUM(D20:D21)</f>
        <v>113165.65400000001</v>
      </c>
      <c r="E19" s="739">
        <f>SUM(E20:E21)</f>
        <v>117692.28</v>
      </c>
      <c r="F19" s="739">
        <f>SUM(F20:F21)</f>
        <v>115051.74816666669</v>
      </c>
      <c r="G19" s="739">
        <f>SUM(G20:G22)</f>
        <v>63967.084000000003</v>
      </c>
      <c r="H19" s="740">
        <f>SUM(H20:H21)</f>
        <v>-51859.877166666687</v>
      </c>
      <c r="I19" s="741">
        <f t="shared" si="0"/>
        <v>-44.401467149081675</v>
      </c>
      <c r="J19" s="742"/>
    </row>
    <row r="20" spans="1:13">
      <c r="A20" s="743" t="s">
        <v>36</v>
      </c>
      <c r="B20" s="744" t="s">
        <v>37</v>
      </c>
      <c r="C20" s="743" t="s">
        <v>21</v>
      </c>
      <c r="D20" s="745">
        <v>102972.41800000001</v>
      </c>
      <c r="E20" s="745">
        <v>107091.315</v>
      </c>
      <c r="F20" s="155">
        <f>D20/12*7+E20/12*5</f>
        <v>104688.62508333335</v>
      </c>
      <c r="G20" s="752">
        <v>58192.161999999997</v>
      </c>
      <c r="H20" s="747">
        <f>G20-F20</f>
        <v>-46496.46308333335</v>
      </c>
      <c r="I20" s="747">
        <f t="shared" si="0"/>
        <v>-44.414054579780405</v>
      </c>
      <c r="J20" s="753"/>
    </row>
    <row r="21" spans="1:13">
      <c r="A21" s="743" t="s">
        <v>38</v>
      </c>
      <c r="B21" s="744" t="s">
        <v>705</v>
      </c>
      <c r="C21" s="743" t="s">
        <v>21</v>
      </c>
      <c r="D21" s="754">
        <v>10193.236000000001</v>
      </c>
      <c r="E21" s="754">
        <v>10600.965</v>
      </c>
      <c r="F21" s="155">
        <f>D21/12*7+E21/12*5</f>
        <v>10363.123083333336</v>
      </c>
      <c r="G21" s="755">
        <v>4999.7089999999998</v>
      </c>
      <c r="H21" s="747">
        <f>G21-F21</f>
        <v>-5363.4140833333358</v>
      </c>
      <c r="I21" s="747">
        <f t="shared" si="0"/>
        <v>-51.754804417590435</v>
      </c>
      <c r="J21" s="756"/>
    </row>
    <row r="22" spans="1:13">
      <c r="A22" s="743" t="s">
        <v>40</v>
      </c>
      <c r="B22" s="744" t="s">
        <v>587</v>
      </c>
      <c r="C22" s="743" t="s">
        <v>21</v>
      </c>
      <c r="D22" s="745">
        <v>0</v>
      </c>
      <c r="E22" s="745">
        <v>0</v>
      </c>
      <c r="F22" s="155">
        <f>D22/12*7+E22/12*5</f>
        <v>0</v>
      </c>
      <c r="G22" s="755">
        <v>775.21299999999997</v>
      </c>
      <c r="H22" s="747">
        <f>G22-F22</f>
        <v>775.21299999999997</v>
      </c>
      <c r="I22" s="747"/>
      <c r="J22" s="757"/>
    </row>
    <row r="23" spans="1:13">
      <c r="A23" s="736">
        <v>3</v>
      </c>
      <c r="B23" s="737" t="s">
        <v>43</v>
      </c>
      <c r="C23" s="738" t="s">
        <v>21</v>
      </c>
      <c r="D23" s="758">
        <v>27254.271000000001</v>
      </c>
      <c r="E23" s="759">
        <v>126093.24</v>
      </c>
      <c r="F23" s="760">
        <f>D23/12*7+E23/12*5</f>
        <v>68437.174750000006</v>
      </c>
      <c r="G23" s="761">
        <v>103599.742</v>
      </c>
      <c r="H23" s="762">
        <f>G23-F23</f>
        <v>35162.567249999993</v>
      </c>
      <c r="I23" s="762">
        <f>G23/F23*100-100</f>
        <v>51.379337879519909</v>
      </c>
      <c r="J23" s="763"/>
    </row>
    <row r="24" spans="1:13">
      <c r="A24" s="764">
        <v>4</v>
      </c>
      <c r="B24" s="765" t="s">
        <v>706</v>
      </c>
      <c r="C24" s="766" t="s">
        <v>21</v>
      </c>
      <c r="D24" s="767">
        <f>SUM(D25:D25)</f>
        <v>55233.245000000003</v>
      </c>
      <c r="E24" s="768">
        <f>SUM(E25:E25)</f>
        <v>57442.574000000001</v>
      </c>
      <c r="F24" s="767">
        <f>SUM(F25:F25)</f>
        <v>56153.798750000002</v>
      </c>
      <c r="G24" s="768">
        <f>SUM(G25:G25)</f>
        <v>0</v>
      </c>
      <c r="H24" s="767">
        <f>SUM(H25:H25)</f>
        <v>-56153.798750000002</v>
      </c>
      <c r="I24" s="769">
        <f>G24/F24*100-100</f>
        <v>-100</v>
      </c>
      <c r="J24" s="742"/>
    </row>
    <row r="25" spans="1:13" ht="25.5" customHeight="1">
      <c r="A25" s="743" t="s">
        <v>46</v>
      </c>
      <c r="B25" s="744" t="s">
        <v>47</v>
      </c>
      <c r="C25" s="743" t="s">
        <v>21</v>
      </c>
      <c r="D25" s="745">
        <v>55233.245000000003</v>
      </c>
      <c r="E25" s="154">
        <v>57442.574000000001</v>
      </c>
      <c r="F25" s="755">
        <f>D25/12*7+E25/12*5</f>
        <v>56153.798750000002</v>
      </c>
      <c r="G25" s="770">
        <f>'[42]4.Ремонт'!F20/1000</f>
        <v>0</v>
      </c>
      <c r="H25" s="747">
        <f>G25-F25</f>
        <v>-56153.798750000002</v>
      </c>
      <c r="I25" s="747">
        <f>G25/F25*100-100</f>
        <v>-100</v>
      </c>
      <c r="J25" s="748"/>
      <c r="K25" s="771"/>
      <c r="L25" s="771"/>
      <c r="M25" s="771"/>
    </row>
    <row r="26" spans="1:13">
      <c r="A26" s="736">
        <v>5</v>
      </c>
      <c r="B26" s="737" t="s">
        <v>707</v>
      </c>
      <c r="C26" s="738" t="s">
        <v>21</v>
      </c>
      <c r="D26" s="740">
        <f>SUM(D27:D30)</f>
        <v>482.601</v>
      </c>
      <c r="E26" s="739">
        <f>SUM(E27:E30)</f>
        <v>501.90499999999997</v>
      </c>
      <c r="F26" s="740">
        <f>SUM(F27:F30)</f>
        <v>490.64433333333329</v>
      </c>
      <c r="G26" s="739">
        <f>SUM(G27:G30)</f>
        <v>179.2175</v>
      </c>
      <c r="H26" s="740">
        <f>SUM(H27:H30)</f>
        <v>-311.42683333333332</v>
      </c>
      <c r="I26" s="741">
        <f>G26/E26*100-100</f>
        <v>-64.292545402018305</v>
      </c>
      <c r="J26" s="742"/>
    </row>
    <row r="27" spans="1:13" s="776" customFormat="1" ht="26.25" customHeight="1">
      <c r="A27" s="772" t="s">
        <v>50</v>
      </c>
      <c r="B27" s="773" t="s">
        <v>51</v>
      </c>
      <c r="C27" s="743" t="s">
        <v>21</v>
      </c>
      <c r="D27" s="774">
        <v>0</v>
      </c>
      <c r="E27" s="770">
        <v>0</v>
      </c>
      <c r="F27" s="155">
        <f>D27/12*7+E27/12*5</f>
        <v>0</v>
      </c>
      <c r="G27" s="770">
        <v>0</v>
      </c>
      <c r="H27" s="774">
        <v>0</v>
      </c>
      <c r="I27" s="774">
        <v>0</v>
      </c>
      <c r="J27" s="775"/>
    </row>
    <row r="28" spans="1:13" s="776" customFormat="1" ht="25.5">
      <c r="A28" s="772" t="s">
        <v>52</v>
      </c>
      <c r="B28" s="773" t="s">
        <v>53</v>
      </c>
      <c r="C28" s="743" t="s">
        <v>21</v>
      </c>
      <c r="D28" s="774">
        <v>0</v>
      </c>
      <c r="E28" s="770">
        <v>0</v>
      </c>
      <c r="F28" s="155">
        <f>D28/12*7+E28/12*5</f>
        <v>0</v>
      </c>
      <c r="G28" s="770">
        <v>0</v>
      </c>
      <c r="H28" s="774">
        <v>0</v>
      </c>
      <c r="I28" s="774">
        <v>0</v>
      </c>
      <c r="J28" s="775"/>
    </row>
    <row r="29" spans="1:13" s="776" customFormat="1" ht="25.5">
      <c r="A29" s="772" t="s">
        <v>54</v>
      </c>
      <c r="B29" s="773" t="s">
        <v>55</v>
      </c>
      <c r="C29" s="743" t="s">
        <v>21</v>
      </c>
      <c r="D29" s="774">
        <v>0</v>
      </c>
      <c r="E29" s="770">
        <v>0</v>
      </c>
      <c r="F29" s="155">
        <f>D29/12*7+E29/12*5</f>
        <v>0</v>
      </c>
      <c r="G29" s="770">
        <v>0</v>
      </c>
      <c r="H29" s="774">
        <v>0</v>
      </c>
      <c r="I29" s="774">
        <v>0</v>
      </c>
      <c r="J29" s="748"/>
    </row>
    <row r="30" spans="1:13" s="776" customFormat="1" ht="12.75">
      <c r="A30" s="772" t="s">
        <v>56</v>
      </c>
      <c r="B30" s="744" t="s">
        <v>57</v>
      </c>
      <c r="C30" s="743" t="s">
        <v>21</v>
      </c>
      <c r="D30" s="745">
        <v>482.601</v>
      </c>
      <c r="E30" s="154">
        <v>501.90499999999997</v>
      </c>
      <c r="F30" s="184">
        <f>D30/12*7+E30/12*5</f>
        <v>490.64433333333329</v>
      </c>
      <c r="G30" s="746">
        <v>179.2175</v>
      </c>
      <c r="H30" s="747">
        <f>G30-F30</f>
        <v>-311.42683333333332</v>
      </c>
      <c r="I30" s="747">
        <f>G30/F30*100-100</f>
        <v>-63.473031720873166</v>
      </c>
      <c r="J30" s="748"/>
    </row>
    <row r="31" spans="1:13">
      <c r="A31" s="777" t="s">
        <v>58</v>
      </c>
      <c r="B31" s="737" t="s">
        <v>708</v>
      </c>
      <c r="C31" s="738" t="s">
        <v>21</v>
      </c>
      <c r="D31" s="740">
        <f>D32+D33+D34+D35+D42</f>
        <v>24693.706999999999</v>
      </c>
      <c r="E31" s="739">
        <f>E32+E33+E34+E35+E42</f>
        <v>25681.456000000006</v>
      </c>
      <c r="F31" s="740">
        <f>F32+F33+F34+F35+F42</f>
        <v>25105.269083333336</v>
      </c>
      <c r="G31" s="739">
        <f>G32+G33+G34+G35+G42</f>
        <v>11368.58438</v>
      </c>
      <c r="H31" s="740">
        <f>H32+H33+H34+H35+H42</f>
        <v>-13736.684703333331</v>
      </c>
      <c r="I31" s="741">
        <f>G31/F31*100-100</f>
        <v>-54.71634124986425</v>
      </c>
      <c r="J31" s="742"/>
    </row>
    <row r="32" spans="1:13" s="782" customFormat="1">
      <c r="A32" s="778" t="s">
        <v>60</v>
      </c>
      <c r="B32" s="744" t="s">
        <v>61</v>
      </c>
      <c r="C32" s="743" t="s">
        <v>21</v>
      </c>
      <c r="D32" s="779">
        <v>0</v>
      </c>
      <c r="E32" s="153">
        <v>0</v>
      </c>
      <c r="F32" s="755">
        <f t="shared" ref="F32:F34" si="1">D32/12*7+E32/12*5</f>
        <v>0</v>
      </c>
      <c r="G32" s="153">
        <v>0</v>
      </c>
      <c r="H32" s="779">
        <v>0</v>
      </c>
      <c r="I32" s="780">
        <v>0</v>
      </c>
      <c r="J32" s="781"/>
    </row>
    <row r="33" spans="1:13" s="782" customFormat="1" ht="17.25" customHeight="1">
      <c r="A33" s="778" t="s">
        <v>62</v>
      </c>
      <c r="B33" s="744" t="s">
        <v>709</v>
      </c>
      <c r="C33" s="743" t="s">
        <v>21</v>
      </c>
      <c r="D33" s="154">
        <v>6920.9059999999999</v>
      </c>
      <c r="E33" s="154">
        <v>7197.7420000000002</v>
      </c>
      <c r="F33" s="755">
        <f t="shared" si="1"/>
        <v>7036.2543333333324</v>
      </c>
      <c r="G33" s="152">
        <v>4848.0110000000004</v>
      </c>
      <c r="H33" s="747">
        <f>G33-F33</f>
        <v>-2188.243333333332</v>
      </c>
      <c r="I33" s="747">
        <f>G33/F33*100-100</f>
        <v>-31.099548561893457</v>
      </c>
      <c r="J33" s="781"/>
    </row>
    <row r="34" spans="1:13" s="784" customFormat="1">
      <c r="A34" s="778" t="s">
        <v>64</v>
      </c>
      <c r="B34" s="744" t="s">
        <v>65</v>
      </c>
      <c r="C34" s="743" t="s">
        <v>21</v>
      </c>
      <c r="D34" s="154">
        <v>0</v>
      </c>
      <c r="E34" s="154">
        <v>0</v>
      </c>
      <c r="F34" s="755">
        <f t="shared" si="1"/>
        <v>0</v>
      </c>
      <c r="G34" s="783">
        <v>0</v>
      </c>
      <c r="H34" s="747">
        <v>0</v>
      </c>
      <c r="I34" s="747"/>
      <c r="J34" s="748"/>
    </row>
    <row r="35" spans="1:13" s="784" customFormat="1">
      <c r="A35" s="778" t="s">
        <v>66</v>
      </c>
      <c r="B35" s="744" t="s">
        <v>106</v>
      </c>
      <c r="C35" s="743" t="s">
        <v>21</v>
      </c>
      <c r="D35" s="154">
        <f>SUM(D36:D41)</f>
        <v>17766.206999999999</v>
      </c>
      <c r="E35" s="154">
        <f>SUM(E36:E41)</f>
        <v>18476.856000000003</v>
      </c>
      <c r="F35" s="785">
        <f>SUM(F36:F41)</f>
        <v>18062.310750000001</v>
      </c>
      <c r="G35" s="154">
        <f>SUM(G36:G41)</f>
        <v>6481.3586800000003</v>
      </c>
      <c r="H35" s="154">
        <f>SUM(H36:H41)</f>
        <v>-11580.952069999999</v>
      </c>
      <c r="I35" s="747">
        <f t="shared" ref="I35:I42" si="2">G35/F35*100-100</f>
        <v>-64.116669402335475</v>
      </c>
      <c r="J35" s="748"/>
    </row>
    <row r="36" spans="1:13" s="795" customFormat="1" ht="24">
      <c r="A36" s="786" t="s">
        <v>402</v>
      </c>
      <c r="B36" s="787" t="s">
        <v>710</v>
      </c>
      <c r="C36" s="788" t="s">
        <v>21</v>
      </c>
      <c r="D36" s="789">
        <f>805.347</f>
        <v>805.34699999999998</v>
      </c>
      <c r="E36" s="789">
        <v>837.56100000000004</v>
      </c>
      <c r="F36" s="790">
        <f t="shared" ref="F36:F41" si="3">D36/12*7+E36/12*5</f>
        <v>818.76949999999999</v>
      </c>
      <c r="G36" s="791">
        <v>435</v>
      </c>
      <c r="H36" s="792">
        <f t="shared" ref="H36:H42" si="4">G36-F36</f>
        <v>-383.76949999999999</v>
      </c>
      <c r="I36" s="792">
        <f t="shared" si="2"/>
        <v>-46.8714943583023</v>
      </c>
      <c r="J36" s="793"/>
      <c r="K36" s="794"/>
      <c r="L36" s="794"/>
    </row>
    <row r="37" spans="1:13" s="798" customFormat="1" ht="12">
      <c r="A37" s="786" t="s">
        <v>400</v>
      </c>
      <c r="B37" s="787" t="s">
        <v>516</v>
      </c>
      <c r="C37" s="788" t="s">
        <v>21</v>
      </c>
      <c r="D37" s="789">
        <v>82.203000000000003</v>
      </c>
      <c r="E37" s="789">
        <v>85.491</v>
      </c>
      <c r="F37" s="790">
        <f t="shared" si="3"/>
        <v>83.573000000000008</v>
      </c>
      <c r="G37" s="796">
        <v>83</v>
      </c>
      <c r="H37" s="792">
        <f t="shared" si="4"/>
        <v>-0.5730000000000075</v>
      </c>
      <c r="I37" s="792">
        <f t="shared" si="2"/>
        <v>-0.6856281334880947</v>
      </c>
      <c r="J37" s="797"/>
      <c r="M37" s="795"/>
    </row>
    <row r="38" spans="1:13" s="795" customFormat="1" ht="12">
      <c r="A38" s="786" t="s">
        <v>399</v>
      </c>
      <c r="B38" s="787" t="s">
        <v>611</v>
      </c>
      <c r="C38" s="788" t="s">
        <v>21</v>
      </c>
      <c r="D38" s="799">
        <v>16280.449000000001</v>
      </c>
      <c r="E38" s="789">
        <v>16931.667000000001</v>
      </c>
      <c r="F38" s="790">
        <f t="shared" si="3"/>
        <v>16551.789833333332</v>
      </c>
      <c r="G38" s="800">
        <v>5832.43</v>
      </c>
      <c r="H38" s="792">
        <f t="shared" si="4"/>
        <v>-10719.359833333332</v>
      </c>
      <c r="I38" s="792">
        <f t="shared" si="2"/>
        <v>-64.762541944230207</v>
      </c>
      <c r="J38" s="801"/>
    </row>
    <row r="39" spans="1:13" s="795" customFormat="1" ht="12">
      <c r="A39" s="786" t="s">
        <v>397</v>
      </c>
      <c r="B39" s="787" t="s">
        <v>711</v>
      </c>
      <c r="C39" s="788" t="s">
        <v>21</v>
      </c>
      <c r="D39" s="789">
        <v>119.56399999999999</v>
      </c>
      <c r="E39" s="789">
        <v>124.34699999999999</v>
      </c>
      <c r="F39" s="790">
        <f t="shared" si="3"/>
        <v>121.55691666666667</v>
      </c>
      <c r="G39" s="802">
        <v>119.5</v>
      </c>
      <c r="H39" s="792">
        <f t="shared" si="4"/>
        <v>-2.0569166666666661</v>
      </c>
      <c r="I39" s="792">
        <f t="shared" si="2"/>
        <v>-1.6921428439215447</v>
      </c>
      <c r="J39" s="803"/>
    </row>
    <row r="40" spans="1:13" s="795" customFormat="1" ht="12">
      <c r="A40" s="786" t="s">
        <v>712</v>
      </c>
      <c r="B40" s="787" t="s">
        <v>713</v>
      </c>
      <c r="C40" s="788" t="s">
        <v>21</v>
      </c>
      <c r="D40" s="789">
        <v>158.02000000000001</v>
      </c>
      <c r="E40" s="789">
        <v>164.34100000000001</v>
      </c>
      <c r="F40" s="790">
        <f t="shared" si="3"/>
        <v>160.65375</v>
      </c>
      <c r="G40" s="800">
        <v>11.42868</v>
      </c>
      <c r="H40" s="792">
        <f t="shared" si="4"/>
        <v>-149.22507000000002</v>
      </c>
      <c r="I40" s="792">
        <f t="shared" si="2"/>
        <v>-92.886141780070488</v>
      </c>
      <c r="J40" s="803"/>
    </row>
    <row r="41" spans="1:13" s="795" customFormat="1" ht="12">
      <c r="A41" s="786" t="s">
        <v>512</v>
      </c>
      <c r="B41" s="787" t="s">
        <v>714</v>
      </c>
      <c r="C41" s="788" t="s">
        <v>21</v>
      </c>
      <c r="D41" s="789">
        <v>320.62400000000002</v>
      </c>
      <c r="E41" s="789">
        <v>333.44900000000001</v>
      </c>
      <c r="F41" s="790">
        <f t="shared" si="3"/>
        <v>325.96775000000002</v>
      </c>
      <c r="G41" s="800">
        <v>0</v>
      </c>
      <c r="H41" s="792">
        <f t="shared" si="4"/>
        <v>-325.96775000000002</v>
      </c>
      <c r="I41" s="792">
        <f t="shared" si="2"/>
        <v>-100</v>
      </c>
      <c r="J41" s="803"/>
    </row>
    <row r="42" spans="1:13" s="776" customFormat="1" ht="12.75">
      <c r="A42" s="804" t="s">
        <v>68</v>
      </c>
      <c r="B42" s="744" t="s">
        <v>86</v>
      </c>
      <c r="C42" s="743" t="s">
        <v>21</v>
      </c>
      <c r="D42" s="154">
        <v>6.5940000000000003</v>
      </c>
      <c r="E42" s="154">
        <v>6.8579999999999997</v>
      </c>
      <c r="F42" s="155">
        <f>D42/12*7+E42/12*5</f>
        <v>6.7039999999999997</v>
      </c>
      <c r="G42" s="805">
        <v>39.214700000000001</v>
      </c>
      <c r="H42" s="747">
        <f t="shared" si="4"/>
        <v>32.5107</v>
      </c>
      <c r="I42" s="747">
        <f t="shared" si="2"/>
        <v>484.94480906921251</v>
      </c>
      <c r="J42" s="756"/>
    </row>
    <row r="43" spans="1:13">
      <c r="A43" s="730" t="s">
        <v>70</v>
      </c>
      <c r="B43" s="731" t="s">
        <v>501</v>
      </c>
      <c r="C43" s="730" t="s">
        <v>21</v>
      </c>
      <c r="D43" s="732">
        <f>D44+D62+D71</f>
        <v>29292.322999999993</v>
      </c>
      <c r="E43" s="806">
        <f>E44+E62+E71</f>
        <v>33044.870999999999</v>
      </c>
      <c r="F43" s="732">
        <f>F44+F62+F71</f>
        <v>31010.821083333336</v>
      </c>
      <c r="G43" s="733">
        <f>G44+G71</f>
        <v>21459.709290000006</v>
      </c>
      <c r="H43" s="732">
        <f>H44+H62+H71</f>
        <v>-9364.7127933333322</v>
      </c>
      <c r="I43" s="734">
        <f>G43/E43*100-100</f>
        <v>-35.058880120911937</v>
      </c>
      <c r="J43" s="807"/>
    </row>
    <row r="44" spans="1:13" ht="25.5">
      <c r="A44" s="736">
        <v>7</v>
      </c>
      <c r="B44" s="737" t="s">
        <v>73</v>
      </c>
      <c r="C44" s="738" t="s">
        <v>21</v>
      </c>
      <c r="D44" s="808">
        <f>SUM(D45:D57)</f>
        <v>25252.036999999993</v>
      </c>
      <c r="E44" s="809">
        <f>SUM(E45:E57)</f>
        <v>26262.116999999998</v>
      </c>
      <c r="F44" s="808">
        <f>SUM(F45:F57)</f>
        <v>25672.903666666669</v>
      </c>
      <c r="G44" s="810">
        <f>SUM(G45:G57)+G62</f>
        <v>21459.709290000006</v>
      </c>
      <c r="H44" s="808">
        <f>SUM(H45:H57)</f>
        <v>-5256.1951766666662</v>
      </c>
      <c r="I44" s="741">
        <f>G44/E44*100-100</f>
        <v>-18.286445491047019</v>
      </c>
      <c r="J44" s="763"/>
    </row>
    <row r="45" spans="1:13">
      <c r="A45" s="778" t="s">
        <v>74</v>
      </c>
      <c r="B45" s="744" t="s">
        <v>413</v>
      </c>
      <c r="C45" s="743" t="s">
        <v>21</v>
      </c>
      <c r="D45" s="745">
        <v>395.44</v>
      </c>
      <c r="E45" s="154">
        <v>411.25799999999998</v>
      </c>
      <c r="F45" s="155">
        <f t="shared" ref="F45:F57" si="5">D45/12*7+E45/12*5</f>
        <v>402.03083333333336</v>
      </c>
      <c r="G45" s="805">
        <v>51</v>
      </c>
      <c r="H45" s="747">
        <f t="shared" ref="H45:H61" si="6">G45-F45</f>
        <v>-351.03083333333336</v>
      </c>
      <c r="I45" s="747">
        <f t="shared" ref="I45:I57" si="7">G45/F45*100-100</f>
        <v>-87.314405818790846</v>
      </c>
      <c r="J45" s="811"/>
    </row>
    <row r="46" spans="1:13" ht="17.25" customHeight="1">
      <c r="A46" s="778" t="s">
        <v>75</v>
      </c>
      <c r="B46" s="744" t="s">
        <v>76</v>
      </c>
      <c r="C46" s="743" t="s">
        <v>21</v>
      </c>
      <c r="D46" s="745">
        <v>18496.976999999999</v>
      </c>
      <c r="E46" s="154">
        <v>19236.856</v>
      </c>
      <c r="F46" s="155">
        <f t="shared" si="5"/>
        <v>18805.259916666666</v>
      </c>
      <c r="G46" s="152">
        <v>15717.352999999999</v>
      </c>
      <c r="H46" s="747">
        <f t="shared" si="6"/>
        <v>-3087.9069166666668</v>
      </c>
      <c r="I46" s="747">
        <f t="shared" si="7"/>
        <v>-16.420442633339661</v>
      </c>
      <c r="J46" s="812"/>
    </row>
    <row r="47" spans="1:13">
      <c r="A47" s="778" t="s">
        <v>77</v>
      </c>
      <c r="B47" s="744" t="s">
        <v>39</v>
      </c>
      <c r="C47" s="743" t="s">
        <v>21</v>
      </c>
      <c r="D47" s="745">
        <v>1831.2</v>
      </c>
      <c r="E47" s="154">
        <v>1904.4480000000001</v>
      </c>
      <c r="F47" s="155">
        <f t="shared" si="5"/>
        <v>1861.72</v>
      </c>
      <c r="G47" s="813">
        <v>1374.5740000000001</v>
      </c>
      <c r="H47" s="747">
        <f t="shared" si="6"/>
        <v>-487.14599999999996</v>
      </c>
      <c r="I47" s="747">
        <f>G47/F47*100-100</f>
        <v>-26.166448230668422</v>
      </c>
      <c r="J47" s="748"/>
    </row>
    <row r="48" spans="1:13">
      <c r="A48" s="778" t="s">
        <v>78</v>
      </c>
      <c r="B48" s="744" t="s">
        <v>587</v>
      </c>
      <c r="C48" s="743" t="s">
        <v>21</v>
      </c>
      <c r="D48" s="745">
        <v>0</v>
      </c>
      <c r="E48" s="154">
        <v>0</v>
      </c>
      <c r="F48" s="155">
        <f t="shared" si="5"/>
        <v>0</v>
      </c>
      <c r="G48" s="813">
        <v>149.495</v>
      </c>
      <c r="H48" s="747">
        <f t="shared" si="6"/>
        <v>149.495</v>
      </c>
      <c r="I48" s="747"/>
      <c r="J48" s="748"/>
    </row>
    <row r="49" spans="1:11">
      <c r="A49" s="778" t="s">
        <v>79</v>
      </c>
      <c r="B49" s="744" t="s">
        <v>80</v>
      </c>
      <c r="C49" s="743" t="s">
        <v>21</v>
      </c>
      <c r="D49" s="745">
        <v>193.06399999999999</v>
      </c>
      <c r="E49" s="154">
        <v>200.786</v>
      </c>
      <c r="F49" s="155">
        <f t="shared" si="5"/>
        <v>196.28149999999999</v>
      </c>
      <c r="G49" s="783">
        <v>13.13429</v>
      </c>
      <c r="H49" s="747">
        <f t="shared" si="6"/>
        <v>-183.14721</v>
      </c>
      <c r="I49" s="747">
        <f t="shared" si="7"/>
        <v>-93.308442211823319</v>
      </c>
      <c r="J49" s="748"/>
    </row>
    <row r="50" spans="1:11">
      <c r="A50" s="778" t="s">
        <v>81</v>
      </c>
      <c r="B50" s="744" t="s">
        <v>82</v>
      </c>
      <c r="C50" s="743" t="s">
        <v>21</v>
      </c>
      <c r="D50" s="745">
        <v>0</v>
      </c>
      <c r="E50" s="154">
        <v>0</v>
      </c>
      <c r="F50" s="155">
        <f t="shared" si="5"/>
        <v>0</v>
      </c>
      <c r="G50" s="783">
        <v>1229.6769999999999</v>
      </c>
      <c r="H50" s="747">
        <f t="shared" si="6"/>
        <v>1229.6769999999999</v>
      </c>
      <c r="I50" s="747"/>
      <c r="J50" s="814"/>
    </row>
    <row r="51" spans="1:11" ht="25.5">
      <c r="A51" s="778" t="s">
        <v>83</v>
      </c>
      <c r="B51" s="744" t="s">
        <v>84</v>
      </c>
      <c r="C51" s="743" t="s">
        <v>21</v>
      </c>
      <c r="D51" s="815">
        <v>477.226</v>
      </c>
      <c r="E51" s="154">
        <v>496.315</v>
      </c>
      <c r="F51" s="155">
        <f t="shared" si="5"/>
        <v>485.17975000000001</v>
      </c>
      <c r="G51" s="770">
        <v>364.83</v>
      </c>
      <c r="H51" s="747">
        <f>G51-F51</f>
        <v>-120.34975000000003</v>
      </c>
      <c r="I51" s="747">
        <f>G51/E51*100-100</f>
        <v>-26.492247866778158</v>
      </c>
      <c r="J51" s="814"/>
      <c r="K51" s="816"/>
    </row>
    <row r="52" spans="1:11">
      <c r="A52" s="778" t="s">
        <v>85</v>
      </c>
      <c r="B52" s="744" t="s">
        <v>86</v>
      </c>
      <c r="C52" s="743" t="s">
        <v>21</v>
      </c>
      <c r="D52" s="745">
        <v>526.16600000000005</v>
      </c>
      <c r="E52" s="154">
        <v>547.21199999999999</v>
      </c>
      <c r="F52" s="155">
        <f t="shared" si="5"/>
        <v>534.93516666666665</v>
      </c>
      <c r="G52" s="783">
        <v>253.66730000000001</v>
      </c>
      <c r="H52" s="747">
        <f>G52-F52</f>
        <v>-281.26786666666663</v>
      </c>
      <c r="I52" s="747">
        <f>G52/F52*100-100</f>
        <v>-52.579804842393671</v>
      </c>
      <c r="J52" s="748"/>
    </row>
    <row r="53" spans="1:11">
      <c r="A53" s="778" t="s">
        <v>87</v>
      </c>
      <c r="B53" s="744" t="s">
        <v>88</v>
      </c>
      <c r="C53" s="743" t="s">
        <v>21</v>
      </c>
      <c r="D53" s="745">
        <v>730.54499999999996</v>
      </c>
      <c r="E53" s="154">
        <v>759.76700000000005</v>
      </c>
      <c r="F53" s="155">
        <f t="shared" si="5"/>
        <v>742.7208333333333</v>
      </c>
      <c r="G53" s="783">
        <f>'[42]7.9 Оргтехн.АУП'!F16/1000</f>
        <v>0</v>
      </c>
      <c r="H53" s="747">
        <f t="shared" si="6"/>
        <v>-742.7208333333333</v>
      </c>
      <c r="I53" s="747">
        <f t="shared" si="7"/>
        <v>-100</v>
      </c>
      <c r="J53" s="756"/>
    </row>
    <row r="54" spans="1:11">
      <c r="A54" s="778" t="s">
        <v>89</v>
      </c>
      <c r="B54" s="744" t="s">
        <v>65</v>
      </c>
      <c r="C54" s="743" t="s">
        <v>21</v>
      </c>
      <c r="D54" s="745">
        <v>1421.2280000000001</v>
      </c>
      <c r="E54" s="154">
        <v>1478.077</v>
      </c>
      <c r="F54" s="155">
        <f t="shared" si="5"/>
        <v>1444.9150833333333</v>
      </c>
      <c r="G54" s="783">
        <v>730.07500000000005</v>
      </c>
      <c r="H54" s="747">
        <f t="shared" si="6"/>
        <v>-714.84008333333327</v>
      </c>
      <c r="I54" s="747">
        <f t="shared" si="7"/>
        <v>-49.472809272932473</v>
      </c>
      <c r="J54" s="748"/>
      <c r="K54" s="817"/>
    </row>
    <row r="55" spans="1:11">
      <c r="A55" s="778" t="s">
        <v>90</v>
      </c>
      <c r="B55" s="744" t="s">
        <v>91</v>
      </c>
      <c r="C55" s="743" t="s">
        <v>21</v>
      </c>
      <c r="D55" s="745">
        <f>449.472+89.275</f>
        <v>538.74699999999996</v>
      </c>
      <c r="E55" s="154">
        <f>467.451+89.275*1.04</f>
        <v>560.29700000000003</v>
      </c>
      <c r="F55" s="155">
        <f t="shared" si="5"/>
        <v>547.72616666666659</v>
      </c>
      <c r="G55" s="783">
        <v>259.19290000000001</v>
      </c>
      <c r="H55" s="747">
        <f t="shared" si="6"/>
        <v>-288.53326666666658</v>
      </c>
      <c r="I55" s="747">
        <f t="shared" si="7"/>
        <v>-52.678379129230322</v>
      </c>
      <c r="J55" s="756"/>
    </row>
    <row r="56" spans="1:11">
      <c r="A56" s="818" t="s">
        <v>92</v>
      </c>
      <c r="B56" s="819" t="s">
        <v>93</v>
      </c>
      <c r="C56" s="820" t="s">
        <v>21</v>
      </c>
      <c r="D56" s="821">
        <v>468.51</v>
      </c>
      <c r="E56" s="822">
        <v>487.25</v>
      </c>
      <c r="F56" s="155">
        <f t="shared" si="5"/>
        <v>476.31833333333327</v>
      </c>
      <c r="G56" s="783">
        <v>195.547</v>
      </c>
      <c r="H56" s="823">
        <f>G56-F56</f>
        <v>-280.77133333333325</v>
      </c>
      <c r="I56" s="823">
        <f>G56/E56*100-100</f>
        <v>-59.86721395587481</v>
      </c>
      <c r="J56" s="824"/>
    </row>
    <row r="57" spans="1:11">
      <c r="A57" s="778" t="s">
        <v>94</v>
      </c>
      <c r="B57" s="744" t="s">
        <v>715</v>
      </c>
      <c r="C57" s="743" t="s">
        <v>21</v>
      </c>
      <c r="D57" s="745">
        <v>172.934</v>
      </c>
      <c r="E57" s="154">
        <v>179.851</v>
      </c>
      <c r="F57" s="155">
        <f t="shared" si="5"/>
        <v>175.81608333333332</v>
      </c>
      <c r="G57" s="783">
        <v>78.162999999999997</v>
      </c>
      <c r="H57" s="747">
        <f t="shared" si="6"/>
        <v>-97.653083333333328</v>
      </c>
      <c r="I57" s="747">
        <f t="shared" si="7"/>
        <v>-55.542747558646752</v>
      </c>
      <c r="J57" s="748"/>
    </row>
    <row r="58" spans="1:11" s="829" customFormat="1" ht="12" hidden="1">
      <c r="A58" s="825" t="s">
        <v>716</v>
      </c>
      <c r="B58" s="787" t="s">
        <v>630</v>
      </c>
      <c r="C58" s="788" t="s">
        <v>21</v>
      </c>
      <c r="D58" s="789"/>
      <c r="E58" s="789">
        <v>12.67</v>
      </c>
      <c r="F58" s="826"/>
      <c r="G58" s="802"/>
      <c r="H58" s="827">
        <f t="shared" si="6"/>
        <v>0</v>
      </c>
      <c r="I58" s="827"/>
      <c r="J58" s="828"/>
    </row>
    <row r="59" spans="1:11" s="829" customFormat="1" ht="12" hidden="1">
      <c r="A59" s="825" t="s">
        <v>717</v>
      </c>
      <c r="B59" s="787" t="s">
        <v>631</v>
      </c>
      <c r="C59" s="788" t="s">
        <v>21</v>
      </c>
      <c r="D59" s="789"/>
      <c r="E59" s="789">
        <v>61.5</v>
      </c>
      <c r="F59" s="826"/>
      <c r="G59" s="802">
        <v>24.773</v>
      </c>
      <c r="H59" s="827">
        <f t="shared" si="6"/>
        <v>24.773</v>
      </c>
      <c r="I59" s="827"/>
      <c r="J59" s="828"/>
    </row>
    <row r="60" spans="1:11" s="829" customFormat="1" ht="12" hidden="1">
      <c r="A60" s="825" t="s">
        <v>718</v>
      </c>
      <c r="B60" s="787" t="s">
        <v>632</v>
      </c>
      <c r="C60" s="788" t="s">
        <v>21</v>
      </c>
      <c r="D60" s="789"/>
      <c r="E60" s="789">
        <v>1.3</v>
      </c>
      <c r="F60" s="826"/>
      <c r="G60" s="802">
        <v>0.95099999999999996</v>
      </c>
      <c r="H60" s="827">
        <f t="shared" si="6"/>
        <v>0.95099999999999996</v>
      </c>
      <c r="I60" s="827"/>
      <c r="J60" s="828"/>
    </row>
    <row r="61" spans="1:11" s="829" customFormat="1" ht="12" hidden="1">
      <c r="A61" s="825" t="s">
        <v>719</v>
      </c>
      <c r="B61" s="787" t="s">
        <v>720</v>
      </c>
      <c r="C61" s="788" t="s">
        <v>21</v>
      </c>
      <c r="D61" s="789"/>
      <c r="E61" s="789">
        <v>0</v>
      </c>
      <c r="F61" s="826"/>
      <c r="G61" s="802">
        <v>39.334000000000003</v>
      </c>
      <c r="H61" s="827">
        <f t="shared" si="6"/>
        <v>39.334000000000003</v>
      </c>
      <c r="I61" s="827"/>
      <c r="J61" s="828"/>
    </row>
    <row r="62" spans="1:11">
      <c r="A62" s="777" t="s">
        <v>95</v>
      </c>
      <c r="B62" s="737" t="s">
        <v>721</v>
      </c>
      <c r="C62" s="738" t="s">
        <v>21</v>
      </c>
      <c r="D62" s="830">
        <f>SUM(D63:D67)</f>
        <v>831.91399999999987</v>
      </c>
      <c r="E62" s="830">
        <f>SUM(E63:E67)</f>
        <v>865.19100000000003</v>
      </c>
      <c r="F62" s="831">
        <f>SUM(F63:F69)</f>
        <v>1000.7158333333333</v>
      </c>
      <c r="G62" s="831">
        <f>SUM(G63:G67)</f>
        <v>1043.0008</v>
      </c>
      <c r="H62" s="830">
        <f>SUM(H63:H69)</f>
        <v>228.68396666666675</v>
      </c>
      <c r="I62" s="741">
        <f>G62/E62*100-100</f>
        <v>20.551508279674664</v>
      </c>
      <c r="J62" s="832"/>
    </row>
    <row r="63" spans="1:11">
      <c r="A63" s="778" t="s">
        <v>97</v>
      </c>
      <c r="B63" s="744" t="s">
        <v>722</v>
      </c>
      <c r="C63" s="743" t="s">
        <v>21</v>
      </c>
      <c r="D63" s="815">
        <v>535.18499999999995</v>
      </c>
      <c r="E63" s="833">
        <v>556.59199999999998</v>
      </c>
      <c r="F63" s="155">
        <f>D63/12*7+E63/12*5</f>
        <v>544.10458333333327</v>
      </c>
      <c r="G63" s="155">
        <v>754.47699999999998</v>
      </c>
      <c r="H63" s="747">
        <f>G63-F63</f>
        <v>210.37241666666671</v>
      </c>
      <c r="I63" s="747">
        <f>G63/F63*100-100</f>
        <v>38.663967022271294</v>
      </c>
      <c r="J63" s="748"/>
    </row>
    <row r="64" spans="1:11">
      <c r="A64" s="778" t="s">
        <v>99</v>
      </c>
      <c r="B64" s="744" t="s">
        <v>723</v>
      </c>
      <c r="C64" s="743" t="s">
        <v>21</v>
      </c>
      <c r="D64" s="745">
        <v>144.333</v>
      </c>
      <c r="E64" s="833">
        <v>150.10599999999999</v>
      </c>
      <c r="F64" s="155">
        <f>D64/12*7+E64/12*5</f>
        <v>146.73841666666667</v>
      </c>
      <c r="G64" s="770">
        <v>33.473799999999997</v>
      </c>
      <c r="H64" s="747">
        <f>G64-F64</f>
        <v>-113.26461666666667</v>
      </c>
      <c r="I64" s="747">
        <f>G64/F64*100-100</f>
        <v>-77.188114223666716</v>
      </c>
      <c r="J64" s="756"/>
    </row>
    <row r="65" spans="1:10">
      <c r="A65" s="778" t="s">
        <v>101</v>
      </c>
      <c r="B65" s="744" t="s">
        <v>102</v>
      </c>
      <c r="C65" s="743" t="s">
        <v>21</v>
      </c>
      <c r="D65" s="745">
        <v>0</v>
      </c>
      <c r="E65" s="833">
        <v>0</v>
      </c>
      <c r="F65" s="155">
        <f>D65/12*7+E65/12*5</f>
        <v>0</v>
      </c>
      <c r="G65" s="770">
        <v>0</v>
      </c>
      <c r="H65" s="747">
        <v>0</v>
      </c>
      <c r="I65" s="747">
        <v>0</v>
      </c>
      <c r="J65" s="756"/>
    </row>
    <row r="66" spans="1:10">
      <c r="A66" s="778" t="s">
        <v>103</v>
      </c>
      <c r="B66" s="744" t="s">
        <v>104</v>
      </c>
      <c r="C66" s="743" t="s">
        <v>21</v>
      </c>
      <c r="D66" s="745">
        <v>0</v>
      </c>
      <c r="E66" s="833">
        <v>0</v>
      </c>
      <c r="F66" s="155">
        <f>D66/12*7+E66/12*5</f>
        <v>0</v>
      </c>
      <c r="G66" s="770">
        <v>0</v>
      </c>
      <c r="H66" s="747">
        <v>0</v>
      </c>
      <c r="I66" s="747">
        <v>0</v>
      </c>
      <c r="J66" s="756"/>
    </row>
    <row r="67" spans="1:10">
      <c r="A67" s="778" t="s">
        <v>105</v>
      </c>
      <c r="B67" s="744" t="s">
        <v>106</v>
      </c>
      <c r="C67" s="743" t="s">
        <v>21</v>
      </c>
      <c r="D67" s="745">
        <f>SUM(D68:D70)</f>
        <v>152.39599999999999</v>
      </c>
      <c r="E67" s="833">
        <f>SUM(E68:E70)</f>
        <v>158.49299999999999</v>
      </c>
      <c r="F67" s="154">
        <f>SUM(F68:F70)</f>
        <v>154.93641666666664</v>
      </c>
      <c r="G67" s="154">
        <f>SUM(G68:G70)</f>
        <v>255.05</v>
      </c>
      <c r="H67" s="792">
        <f>G67-F67</f>
        <v>100.11358333333337</v>
      </c>
      <c r="I67" s="792">
        <f>G67/F67*100-100</f>
        <v>64.615915023205787</v>
      </c>
      <c r="J67" s="756"/>
    </row>
    <row r="68" spans="1:10" s="795" customFormat="1" ht="12">
      <c r="A68" s="825" t="s">
        <v>390</v>
      </c>
      <c r="B68" s="787" t="s">
        <v>724</v>
      </c>
      <c r="C68" s="788" t="s">
        <v>21</v>
      </c>
      <c r="D68" s="834"/>
      <c r="E68" s="835"/>
      <c r="F68" s="836">
        <f>D68/12*7+E68/12*5</f>
        <v>0</v>
      </c>
      <c r="G68" s="802">
        <v>186.399</v>
      </c>
      <c r="H68" s="792">
        <f>G68-F68</f>
        <v>186.399</v>
      </c>
      <c r="I68" s="792"/>
      <c r="J68" s="797"/>
    </row>
    <row r="69" spans="1:10" s="842" customFormat="1" ht="12">
      <c r="A69" s="825" t="s">
        <v>385</v>
      </c>
      <c r="B69" s="837" t="s">
        <v>387</v>
      </c>
      <c r="C69" s="838" t="s">
        <v>21</v>
      </c>
      <c r="D69" s="839">
        <v>152.39599999999999</v>
      </c>
      <c r="E69" s="840">
        <v>158.49299999999999</v>
      </c>
      <c r="F69" s="836">
        <f>D69/12*7+E69/12*5</f>
        <v>154.93641666666664</v>
      </c>
      <c r="G69" s="841">
        <v>0</v>
      </c>
      <c r="H69" s="792">
        <f>G69-F69</f>
        <v>-154.93641666666664</v>
      </c>
      <c r="I69" s="792">
        <f>G69/F69*100-100</f>
        <v>-100</v>
      </c>
      <c r="J69" s="797"/>
    </row>
    <row r="70" spans="1:10" s="795" customFormat="1" ht="12">
      <c r="A70" s="825" t="s">
        <v>383</v>
      </c>
      <c r="B70" s="787" t="s">
        <v>725</v>
      </c>
      <c r="C70" s="788" t="s">
        <v>21</v>
      </c>
      <c r="D70" s="799">
        <v>0</v>
      </c>
      <c r="E70" s="835"/>
      <c r="F70" s="836">
        <f>D70/12*7+E70/12*5</f>
        <v>0</v>
      </c>
      <c r="G70" s="800">
        <v>68.650999999999996</v>
      </c>
      <c r="H70" s="792">
        <f>G70-F70</f>
        <v>68.650999999999996</v>
      </c>
      <c r="I70" s="792"/>
      <c r="J70" s="843"/>
    </row>
    <row r="71" spans="1:10" s="847" customFormat="1">
      <c r="A71" s="778" t="s">
        <v>138</v>
      </c>
      <c r="B71" s="748" t="s">
        <v>726</v>
      </c>
      <c r="C71" s="820" t="s">
        <v>21</v>
      </c>
      <c r="D71" s="844">
        <v>3208.3719999999998</v>
      </c>
      <c r="E71" s="845">
        <v>5917.5630000000001</v>
      </c>
      <c r="F71" s="155">
        <f>D71/12*7+E71/12*5</f>
        <v>4337.2015833333335</v>
      </c>
      <c r="G71" s="154">
        <v>0</v>
      </c>
      <c r="H71" s="747">
        <f>G71-F71</f>
        <v>-4337.2015833333335</v>
      </c>
      <c r="I71" s="846">
        <v>0</v>
      </c>
      <c r="J71" s="748"/>
    </row>
    <row r="72" spans="1:10" ht="16.5" customHeight="1">
      <c r="A72" s="848" t="s">
        <v>108</v>
      </c>
      <c r="B72" s="849" t="s">
        <v>109</v>
      </c>
      <c r="C72" s="848" t="s">
        <v>21</v>
      </c>
      <c r="D72" s="850">
        <f>D13+D43</f>
        <v>277423.86300000001</v>
      </c>
      <c r="E72" s="850">
        <f>E13+E43</f>
        <v>388850.47080000007</v>
      </c>
      <c r="F72" s="851">
        <f>F13+F43</f>
        <v>324006.55266666674</v>
      </c>
      <c r="G72" s="850">
        <f>G13+G43</f>
        <v>232424.40816999998</v>
      </c>
      <c r="H72" s="851">
        <f>H13+H43</f>
        <v>-92170.958496666688</v>
      </c>
      <c r="I72" s="852">
        <f>G72/F72*100-100</f>
        <v>-28.26552233061939</v>
      </c>
      <c r="J72" s="853"/>
    </row>
    <row r="73" spans="1:10" s="782" customFormat="1">
      <c r="A73" s="854" t="s">
        <v>110</v>
      </c>
      <c r="B73" s="855" t="s">
        <v>111</v>
      </c>
      <c r="C73" s="854" t="s">
        <v>21</v>
      </c>
      <c r="D73" s="856"/>
      <c r="E73" s="857">
        <f>E75-E72+E74</f>
        <v>1.9999995129182935E-4</v>
      </c>
      <c r="F73" s="858">
        <f>60074/12*11+D73/12</f>
        <v>55067.833333333336</v>
      </c>
      <c r="G73" s="859">
        <f>G75-G72</f>
        <v>-224962.43011499997</v>
      </c>
      <c r="H73" s="859">
        <f>H75-H72</f>
        <v>-209421.26311499998</v>
      </c>
      <c r="I73" s="860">
        <f>G73/F73*100-100</f>
        <v>-508.51876040459183</v>
      </c>
      <c r="J73" s="781"/>
    </row>
    <row r="74" spans="1:10" s="782" customFormat="1">
      <c r="A74" s="854"/>
      <c r="B74" s="861" t="s">
        <v>727</v>
      </c>
      <c r="C74" s="854" t="s">
        <v>21</v>
      </c>
      <c r="D74" s="856">
        <v>25367</v>
      </c>
      <c r="E74" s="856"/>
      <c r="F74" s="858"/>
      <c r="G74" s="859"/>
      <c r="H74" s="859"/>
      <c r="I74" s="860"/>
      <c r="J74" s="781"/>
    </row>
    <row r="75" spans="1:10" s="782" customFormat="1">
      <c r="A75" s="854" t="s">
        <v>113</v>
      </c>
      <c r="B75" s="855" t="s">
        <v>114</v>
      </c>
      <c r="C75" s="854" t="s">
        <v>21</v>
      </c>
      <c r="D75" s="862">
        <f>SUM(D72:D73)-D74</f>
        <v>252056.86300000001</v>
      </c>
      <c r="E75" s="863">
        <v>388850.47100000002</v>
      </c>
      <c r="F75" s="858">
        <f>D75/12*7+E75/12*5</f>
        <v>309054.19966666668</v>
      </c>
      <c r="G75" s="858">
        <f>G77</f>
        <v>7461.9780550000005</v>
      </c>
      <c r="H75" s="858">
        <f>G75-F75</f>
        <v>-301592.22161166667</v>
      </c>
      <c r="I75" s="860">
        <f>G75/F75*100-100</f>
        <v>-97.585543874489275</v>
      </c>
      <c r="J75" s="781"/>
    </row>
    <row r="76" spans="1:10" s="782" customFormat="1">
      <c r="A76" s="1633" t="s">
        <v>115</v>
      </c>
      <c r="B76" s="1634" t="s">
        <v>116</v>
      </c>
      <c r="C76" s="854" t="s">
        <v>117</v>
      </c>
      <c r="D76" s="862">
        <v>85057</v>
      </c>
      <c r="E76" s="864">
        <v>85057</v>
      </c>
      <c r="F76" s="865">
        <f>E76/12*7+D76/12*5</f>
        <v>85057</v>
      </c>
      <c r="G76" s="858">
        <f>'[42]VI. Объемы1 (2)'!F133</f>
        <v>27479.093450000004</v>
      </c>
      <c r="H76" s="858">
        <f t="shared" ref="H76:H77" si="8">G76-F76</f>
        <v>-57577.90655</v>
      </c>
      <c r="I76" s="860">
        <f>G76/F76*100-100</f>
        <v>-67.693319244741758</v>
      </c>
      <c r="J76" s="781"/>
    </row>
    <row r="77" spans="1:10" s="869" customFormat="1">
      <c r="A77" s="1633"/>
      <c r="B77" s="1634"/>
      <c r="C77" s="866" t="s">
        <v>21</v>
      </c>
      <c r="D77" s="867">
        <v>252056.86300000001</v>
      </c>
      <c r="E77" s="867">
        <f>E75</f>
        <v>388850.47100000002</v>
      </c>
      <c r="F77" s="859">
        <f>F75</f>
        <v>309054.19966666668</v>
      </c>
      <c r="G77" s="859">
        <f>'[42]VI. Объемы1 (2)'!G133</f>
        <v>7461.9780550000005</v>
      </c>
      <c r="H77" s="858">
        <f t="shared" si="8"/>
        <v>-301592.22161166667</v>
      </c>
      <c r="I77" s="860">
        <f>G77/F77*100-100</f>
        <v>-97.585543874489275</v>
      </c>
      <c r="J77" s="868"/>
    </row>
    <row r="78" spans="1:10" s="782" customFormat="1">
      <c r="A78" s="1633" t="s">
        <v>118</v>
      </c>
      <c r="B78" s="1634" t="s">
        <v>119</v>
      </c>
      <c r="C78" s="854" t="s">
        <v>9</v>
      </c>
      <c r="D78" s="854"/>
      <c r="E78" s="854"/>
      <c r="F78" s="870"/>
      <c r="G78" s="781"/>
      <c r="H78" s="781"/>
      <c r="I78" s="871"/>
      <c r="J78" s="781"/>
    </row>
    <row r="79" spans="1:10" s="782" customFormat="1">
      <c r="A79" s="1633"/>
      <c r="B79" s="1634"/>
      <c r="C79" s="854" t="s">
        <v>117</v>
      </c>
      <c r="D79" s="854">
        <v>0</v>
      </c>
      <c r="E79" s="854">
        <v>0</v>
      </c>
      <c r="F79" s="870">
        <v>0</v>
      </c>
      <c r="G79" s="870">
        <v>0</v>
      </c>
      <c r="H79" s="870">
        <v>0</v>
      </c>
      <c r="I79" s="858">
        <v>0</v>
      </c>
      <c r="J79" s="781"/>
    </row>
    <row r="80" spans="1:10" s="782" customFormat="1">
      <c r="A80" s="854" t="s">
        <v>362</v>
      </c>
      <c r="B80" s="855" t="s">
        <v>361</v>
      </c>
      <c r="C80" s="854" t="s">
        <v>360</v>
      </c>
      <c r="D80" s="872">
        <f>D77/D76</f>
        <v>2.9633876459315518</v>
      </c>
      <c r="E80" s="854">
        <f>E75/E76</f>
        <v>4.5716457316858108</v>
      </c>
      <c r="F80" s="873">
        <f>F77/F76</f>
        <v>3.633495181662493</v>
      </c>
      <c r="G80" s="874">
        <f>G77/G76</f>
        <v>0.27155110006003491</v>
      </c>
      <c r="H80" s="874">
        <f>G80-F80</f>
        <v>-3.3619440816024579</v>
      </c>
      <c r="I80" s="860">
        <f>G80/F80*100-100</f>
        <v>-92.526449424496349</v>
      </c>
      <c r="J80" s="781"/>
    </row>
    <row r="81" spans="1:10" s="782" customFormat="1">
      <c r="A81" s="875"/>
      <c r="B81" s="875" t="s">
        <v>120</v>
      </c>
      <c r="C81" s="875"/>
      <c r="D81" s="875"/>
      <c r="E81" s="875"/>
      <c r="F81" s="875"/>
      <c r="G81" s="781"/>
      <c r="H81" s="781"/>
      <c r="I81" s="871"/>
      <c r="J81" s="781"/>
    </row>
    <row r="82" spans="1:10" s="782" customFormat="1">
      <c r="A82" s="876"/>
      <c r="B82" s="877" t="s">
        <v>728</v>
      </c>
      <c r="C82" s="875" t="s">
        <v>729</v>
      </c>
      <c r="D82" s="878">
        <v>101</v>
      </c>
      <c r="E82" s="878">
        <v>101</v>
      </c>
      <c r="F82" s="780">
        <f t="shared" ref="F82:F87" si="9">E82/12*7+D82/12*5</f>
        <v>101</v>
      </c>
      <c r="G82" s="879">
        <v>101</v>
      </c>
      <c r="H82" s="880">
        <f t="shared" ref="H82:H87" si="10">G82-E82</f>
        <v>0</v>
      </c>
      <c r="I82" s="747">
        <f t="shared" ref="I82:I87" si="11">G82/E82*100-100</f>
        <v>0</v>
      </c>
      <c r="J82" s="881"/>
    </row>
    <row r="83" spans="1:10" s="782" customFormat="1">
      <c r="A83" s="876"/>
      <c r="B83" s="882" t="s">
        <v>730</v>
      </c>
      <c r="C83" s="875" t="s">
        <v>729</v>
      </c>
      <c r="D83" s="875">
        <v>90</v>
      </c>
      <c r="E83" s="875">
        <v>90</v>
      </c>
      <c r="F83" s="780">
        <f t="shared" si="9"/>
        <v>90</v>
      </c>
      <c r="G83" s="780">
        <v>90</v>
      </c>
      <c r="H83" s="880">
        <f t="shared" si="10"/>
        <v>0</v>
      </c>
      <c r="I83" s="747">
        <f t="shared" si="11"/>
        <v>0</v>
      </c>
      <c r="J83" s="781"/>
    </row>
    <row r="84" spans="1:10" s="782" customFormat="1">
      <c r="A84" s="875"/>
      <c r="B84" s="882" t="s">
        <v>731</v>
      </c>
      <c r="C84" s="875" t="s">
        <v>729</v>
      </c>
      <c r="D84" s="875">
        <v>11</v>
      </c>
      <c r="E84" s="875">
        <v>11</v>
      </c>
      <c r="F84" s="780">
        <f t="shared" si="9"/>
        <v>11</v>
      </c>
      <c r="G84" s="755">
        <v>11</v>
      </c>
      <c r="H84" s="880">
        <f t="shared" si="10"/>
        <v>0</v>
      </c>
      <c r="I84" s="747">
        <f t="shared" si="11"/>
        <v>0</v>
      </c>
      <c r="J84" s="781"/>
    </row>
    <row r="85" spans="1:10" s="782" customFormat="1">
      <c r="A85" s="875"/>
      <c r="B85" s="877" t="s">
        <v>732</v>
      </c>
      <c r="C85" s="875" t="s">
        <v>127</v>
      </c>
      <c r="D85" s="883">
        <v>100222</v>
      </c>
      <c r="E85" s="883">
        <v>104231</v>
      </c>
      <c r="F85" s="780">
        <f t="shared" si="9"/>
        <v>102560.58333333334</v>
      </c>
      <c r="G85" s="780">
        <f>(G20+G46)/7/G82*1000</f>
        <v>104539.6251768034</v>
      </c>
      <c r="H85" s="879">
        <f t="shared" si="10"/>
        <v>308.62517680339806</v>
      </c>
      <c r="I85" s="747">
        <f t="shared" si="11"/>
        <v>0.29609730003876678</v>
      </c>
      <c r="J85" s="781"/>
    </row>
    <row r="86" spans="1:10" s="782" customFormat="1">
      <c r="A86" s="875"/>
      <c r="B86" s="882" t="s">
        <v>730</v>
      </c>
      <c r="C86" s="875" t="s">
        <v>127</v>
      </c>
      <c r="D86" s="883">
        <v>95345</v>
      </c>
      <c r="E86" s="883">
        <v>99159</v>
      </c>
      <c r="F86" s="780">
        <f t="shared" si="9"/>
        <v>97569.833333333343</v>
      </c>
      <c r="G86" s="780">
        <f>G20/7/G83*1000</f>
        <v>92368.511111111104</v>
      </c>
      <c r="H86" s="879">
        <f t="shared" si="10"/>
        <v>-6790.4888888888963</v>
      </c>
      <c r="I86" s="747">
        <f t="shared" si="11"/>
        <v>-6.8480812522200551</v>
      </c>
      <c r="J86" s="884"/>
    </row>
    <row r="87" spans="1:10" s="782" customFormat="1">
      <c r="A87" s="875"/>
      <c r="B87" s="882" t="s">
        <v>731</v>
      </c>
      <c r="C87" s="875" t="s">
        <v>127</v>
      </c>
      <c r="D87" s="883">
        <v>140129</v>
      </c>
      <c r="E87" s="883">
        <v>145734</v>
      </c>
      <c r="F87" s="780">
        <f t="shared" si="9"/>
        <v>143398.58333333331</v>
      </c>
      <c r="G87" s="780">
        <f>G46/G84/7*1000</f>
        <v>204121.4675324675</v>
      </c>
      <c r="H87" s="879">
        <f t="shared" si="10"/>
        <v>58387.467532467504</v>
      </c>
      <c r="I87" s="747">
        <f t="shared" si="11"/>
        <v>40.064410180512112</v>
      </c>
      <c r="J87" s="781"/>
    </row>
    <row r="88" spans="1:10" ht="21" customHeight="1">
      <c r="G88" s="817"/>
      <c r="H88" s="817"/>
    </row>
    <row r="89" spans="1:10" ht="21" customHeight="1">
      <c r="G89" s="817"/>
      <c r="H89" s="817"/>
    </row>
    <row r="90" spans="1:10" s="717" customFormat="1">
      <c r="A90" s="885" t="s">
        <v>733</v>
      </c>
      <c r="B90" s="885"/>
      <c r="E90" s="885"/>
      <c r="H90" s="885" t="s">
        <v>734</v>
      </c>
    </row>
    <row r="91" spans="1:10" s="717" customFormat="1">
      <c r="A91" s="885" t="s">
        <v>735</v>
      </c>
      <c r="B91" s="885"/>
      <c r="E91" s="885"/>
      <c r="H91" s="885" t="s">
        <v>736</v>
      </c>
    </row>
    <row r="92" spans="1:10" s="717" customFormat="1">
      <c r="A92" s="885" t="s">
        <v>737</v>
      </c>
      <c r="B92" s="885"/>
      <c r="E92" s="885"/>
      <c r="H92" s="886" t="s">
        <v>738</v>
      </c>
    </row>
    <row r="93" spans="1:10" s="717" customFormat="1">
      <c r="A93" s="885"/>
      <c r="B93" s="885"/>
      <c r="E93" s="885"/>
      <c r="H93" s="886"/>
    </row>
    <row r="94" spans="1:10" s="717" customFormat="1">
      <c r="A94" s="885" t="s">
        <v>450</v>
      </c>
      <c r="B94" s="885"/>
      <c r="E94" s="885"/>
      <c r="H94" s="887" t="s">
        <v>739</v>
      </c>
    </row>
    <row r="95" spans="1:10" s="717" customFormat="1">
      <c r="A95" s="885" t="s">
        <v>448</v>
      </c>
      <c r="B95" s="885"/>
      <c r="E95" s="885"/>
      <c r="H95" s="885" t="s">
        <v>740</v>
      </c>
    </row>
    <row r="96" spans="1:10" s="889" customFormat="1" ht="27" customHeight="1">
      <c r="A96" s="888" t="s">
        <v>741</v>
      </c>
      <c r="H96" s="888" t="s">
        <v>742</v>
      </c>
    </row>
    <row r="97" spans="1:1" s="717" customFormat="1" ht="27" hidden="1" customHeight="1">
      <c r="A97" s="890" t="s">
        <v>743</v>
      </c>
    </row>
    <row r="98" spans="1:1" s="717" customFormat="1" ht="27" hidden="1" customHeight="1">
      <c r="A98" s="891" t="s">
        <v>436</v>
      </c>
    </row>
  </sheetData>
  <mergeCells count="14">
    <mergeCell ref="A6:I6"/>
    <mergeCell ref="A7:I7"/>
    <mergeCell ref="C11:C12"/>
    <mergeCell ref="D11:D12"/>
    <mergeCell ref="E11:E12"/>
    <mergeCell ref="F11:F12"/>
    <mergeCell ref="G11:G12"/>
    <mergeCell ref="H11:H12"/>
    <mergeCell ref="I11:I12"/>
    <mergeCell ref="J11:J12"/>
    <mergeCell ref="A76:A77"/>
    <mergeCell ref="B76:B77"/>
    <mergeCell ref="A78:A79"/>
    <mergeCell ref="B78:B79"/>
  </mergeCells>
  <hyperlinks>
    <hyperlink ref="H94" r:id="rId1"/>
  </hyperlinks>
  <pageMargins left="0.51181102362204722" right="0.19685039370078741" top="0.35433070866141736" bottom="0.27559055118110237" header="0.39370078740157483" footer="0.31496062992125984"/>
  <pageSetup paperSize="9" scale="70" orientation="landscape" r:id="rId2"/>
  <rowBreaks count="1" manualBreakCount="1">
    <brk id="42" max="9" man="1"/>
  </rowBreak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27</vt:i4>
      </vt:variant>
    </vt:vector>
  </HeadingPairs>
  <TitlesOfParts>
    <vt:vector size="45" baseType="lpstr">
      <vt:lpstr>итс 7 мес</vt:lpstr>
      <vt:lpstr>итс 5 мес</vt:lpstr>
      <vt:lpstr>форма 5</vt:lpstr>
      <vt:lpstr>кызылорда</vt:lpstr>
      <vt:lpstr>жамбыл</vt:lpstr>
      <vt:lpstr>атырау</vt:lpstr>
      <vt:lpstr>зкф</vt:lpstr>
      <vt:lpstr>кикс</vt:lpstr>
      <vt:lpstr>караганда</vt:lpstr>
      <vt:lpstr>павлодар</vt:lpstr>
      <vt:lpstr>БАК</vt:lpstr>
      <vt:lpstr>алматы</vt:lpstr>
      <vt:lpstr>вкф</vt:lpstr>
      <vt:lpstr>юкф</vt:lpstr>
      <vt:lpstr>29.03 ИТС </vt:lpstr>
      <vt:lpstr>ИТС каз</vt:lpstr>
      <vt:lpstr>прочие расшифровать</vt:lpstr>
      <vt:lpstr>Расшифровка</vt:lpstr>
      <vt:lpstr>'29.03 ИТС '!Заголовки_для_печати</vt:lpstr>
      <vt:lpstr>алматы!Заголовки_для_печати</vt:lpstr>
      <vt:lpstr>атырау!Заголовки_для_печати</vt:lpstr>
      <vt:lpstr>вкф!Заголовки_для_печати</vt:lpstr>
      <vt:lpstr>'итс 5 мес'!Заголовки_для_печати</vt:lpstr>
      <vt:lpstr>'итс 7 мес'!Заголовки_для_печати</vt:lpstr>
      <vt:lpstr>'ИТС каз'!Заголовки_для_печати</vt:lpstr>
      <vt:lpstr>кызылорда!Заголовки_для_печати</vt:lpstr>
      <vt:lpstr>павлодар!Заголовки_для_печати</vt:lpstr>
      <vt:lpstr>'форма 5'!Заголовки_для_печати</vt:lpstr>
      <vt:lpstr>юкф!Заголовки_для_печати</vt:lpstr>
      <vt:lpstr>'29.03 ИТС '!Область_печати</vt:lpstr>
      <vt:lpstr>алматы!Область_печати</vt:lpstr>
      <vt:lpstr>атырау!Область_печати</vt:lpstr>
      <vt:lpstr>БАК!Область_печати</vt:lpstr>
      <vt:lpstr>вкф!Область_печати</vt:lpstr>
      <vt:lpstr>жамбыл!Область_печати</vt:lpstr>
      <vt:lpstr>'итс 5 мес'!Область_печати</vt:lpstr>
      <vt:lpstr>'итс 7 мес'!Область_печати</vt:lpstr>
      <vt:lpstr>'ИТС каз'!Область_печати</vt:lpstr>
      <vt:lpstr>караганда!Область_печати</vt:lpstr>
      <vt:lpstr>кикс!Область_печати</vt:lpstr>
      <vt:lpstr>кызылорда!Область_печати</vt:lpstr>
      <vt:lpstr>павлодар!Область_печати</vt:lpstr>
      <vt:lpstr>Расшифровка!Область_печати</vt:lpstr>
      <vt:lpstr>'форма 5'!Область_печати</vt:lpstr>
      <vt:lpstr>юкф!Область_печати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2021-03-12T10:47:12Z</dcterms:modified>
</cp:coreProperties>
</file>